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3.xml" ContentType="application/vnd.openxmlformats-officedocument.drawing+xml"/>
  <Override PartName="/xl/ctrlProps/ctrlProp5.xml" ContentType="application/vnd.ms-excel.controlproperties+xml"/>
  <Override PartName="/xl/customProperty11.bin" ContentType="application/vnd.openxmlformats-officedocument.spreadsheetml.customProperty"/>
  <Override PartName="/xl/drawings/drawing4.xml" ContentType="application/vnd.openxmlformats-officedocument.drawing+xml"/>
  <Override PartName="/xl/ctrlProps/ctrlProp6.xml" ContentType="application/vnd.ms-excel.controlproperties+xml"/>
  <Override PartName="/xl/customProperty1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B1203076-2D4D-A25B-A398-973B695A806A}"/>
  <workbookPr codeName="ThisWorkbook" defaultThemeVersion="124226"/>
  <mc:AlternateContent xmlns:mc="http://schemas.openxmlformats.org/markup-compatibility/2006">
    <mc:Choice Requires="x15">
      <x15ac:absPath xmlns:x15ac="http://schemas.microsoft.com/office/spreadsheetml/2010/11/ac" url="https://oranjewit.sharepoint.com/sites/TC/Gedeelde documenten/KNKV docs/A2-formulieren/"/>
    </mc:Choice>
  </mc:AlternateContent>
  <xr:revisionPtr revIDLastSave="0" documentId="11_2EA0631A1C27A992393F941B47055557F1F6D7EF" xr6:coauthVersionLast="45" xr6:coauthVersionMax="45" xr10:uidLastSave="{00000000-0000-0000-0000-000000000000}"/>
  <workbookProtection workbookPassword="CA7A" lockStructure="1"/>
  <bookViews>
    <workbookView xWindow="-120" yWindow="-120" windowWidth="29040" windowHeight="17640" activeTab="1" xr2:uid="{00000000-000D-0000-FFFF-FFFF00000000}"/>
  </bookViews>
  <sheets>
    <sheet name="Basis" sheetId="1" r:id="rId1"/>
    <sheet name="Leden" sheetId="2" r:id="rId2"/>
    <sheet name="Teams" sheetId="3" r:id="rId3"/>
    <sheet name="Veld" sheetId="4" r:id="rId4"/>
    <sheet name="Zaal"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definedNames>
    <definedName name="_xlnm._FilterDatabase" localSheetId="0" hidden="1">Basis!$B$5:$E$9</definedName>
    <definedName name="_xlnm._FilterDatabase" localSheetId="11" hidden="1">Controle!$A$16:$F$36</definedName>
    <definedName name="_xlnm._FilterDatabase" localSheetId="7" hidden="1">Eindstand!$I$1:$I$6598</definedName>
    <definedName name="_xlnm._FilterDatabase" localSheetId="8" hidden="1">Hulplijsten!$E$1:$E$495</definedName>
    <definedName name="_xlnm._FilterDatabase" localSheetId="1" hidden="1">Leden!$BB$12:$BC$17</definedName>
    <definedName name="_xlnm._FilterDatabase" localSheetId="9" hidden="1">Totalen!$Y$1:$Y$129</definedName>
    <definedName name="_xlnm._FilterDatabase" localSheetId="3" hidden="1">Veld!$O$1:$O$1290</definedName>
    <definedName name="_xlnm._FilterDatabase" localSheetId="5" hidden="1">WC_Disp!$X$1:$X$272</definedName>
    <definedName name="_xlnm._FilterDatabase" localSheetId="4" hidden="1">Zaal!$O$1:$O$1291</definedName>
    <definedName name="Cb" localSheetId="1">Leden!$BB$5:$BB$10</definedName>
    <definedName name="CbRc">Leden!$BB$5:$BC$10</definedName>
    <definedName name="Clubs">Hulplijsten!$A$2:$A$495</definedName>
    <definedName name="ClubsTotaal">Hulplijsten!$A$2:$F$495</definedName>
    <definedName name="ClubTotaal">Hulplijsten!$A$2:$F$495</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Leden!$A:$AK</definedName>
    <definedName name="LedenZ">Leden!$B:$AK</definedName>
    <definedName name="Leeftijdscat">Hulplijsten!$H$2:$K$10</definedName>
    <definedName name="Mix">Veld!$G$1</definedName>
    <definedName name="Peildatum">Hulplijsten!$M$2</definedName>
    <definedName name="Peildatum2">Hulplijsten!$M$3</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Seizoen">Hulplijsten!$M$6:$M$7</definedName>
    <definedName name="TeamsV">Teams!$B$12:$G$99</definedName>
    <definedName name="TeamsZ">Teams!$J$12:$O$99</definedName>
    <definedName name="TmsVeld">Leden!$AR$5:$AR$140</definedName>
    <definedName name="TmsZaal">Leden!$AQ$5:$AQ$140</definedName>
    <definedName name="WC_Disp">Hulplijsten!$O$2:$O$3</definedName>
    <definedName name="Z_180B6EB0_564F_4AF7_BBE8_865BB1B70D35_.wvu.FilterData" localSheetId="0" hidden="1">Basis!$B$5:$E$9</definedName>
    <definedName name="Z_180B6EB0_564F_4AF7_BBE8_865BB1B70D35_.wvu.FilterData" localSheetId="8" hidden="1">Hulplijsten!$E$1:$E$495</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3" hidden="1">Veld!$A$13:$L$28</definedName>
    <definedName name="Z_180B6EB0_564F_4AF7_BBE8_865BB1B70D35_.wvu.FilterData" localSheetId="5" hidden="1">WC_Disp!$X$1:$X$272</definedName>
    <definedName name="Z_180B6EB0_564F_4AF7_BBE8_865BB1B70D35_.wvu.FilterData" localSheetId="4" hidden="1">Zaal!$B$1:$B$1290</definedName>
    <definedName name="Z_1B185DFC_D55B_4228_8730_0095ADC6AB88_.wvu.Cols" localSheetId="0" hidden="1">Basis!$G:$J</definedName>
    <definedName name="Z_1B185DFC_D55B_4228_8730_0095ADC6AB88_.wvu.Cols" localSheetId="1" hidden="1">Leden!$A:$B,Leden!$Z:$BF</definedName>
    <definedName name="Z_1B185DFC_D55B_4228_8730_0095ADC6AB88_.wvu.Cols" localSheetId="2" hidden="1">Teams!$A:$A,Teams!$I:$I,Teams!$Q:$BA</definedName>
    <definedName name="Z_1B185DFC_D55B_4228_8730_0095ADC6AB88_.wvu.Cols" localSheetId="3" hidden="1">Veld!$A:$A,Veld!$O:$AF</definedName>
    <definedName name="Z_1B185DFC_D55B_4228_8730_0095ADC6AB88_.wvu.Cols" localSheetId="5" hidden="1">WC_Disp!$A:$A,WC_Disp!$O:$X</definedName>
    <definedName name="Z_1B185DFC_D55B_4228_8730_0095ADC6AB88_.wvu.Cols" localSheetId="4" hidden="1">Zaal!$A:$A,Zaal!$O:$AF</definedName>
    <definedName name="Z_1B185DFC_D55B_4228_8730_0095ADC6AB88_.wvu.FilterData" localSheetId="0" hidden="1">Basis!$B$5:$E$9</definedName>
    <definedName name="Z_1B185DFC_D55B_4228_8730_0095ADC6AB88_.wvu.FilterData" localSheetId="7" hidden="1">Eindstand!$I$1:$I$6598</definedName>
    <definedName name="Z_1B185DFC_D55B_4228_8730_0095ADC6AB88_.wvu.FilterData" localSheetId="8" hidden="1">Hulplijsten!$E$1:$E$495</definedName>
    <definedName name="Z_1B185DFC_D55B_4228_8730_0095ADC6AB88_.wvu.FilterData" localSheetId="1" hidden="1">Leden!$BB$12:$BC$17</definedName>
    <definedName name="Z_1B185DFC_D55B_4228_8730_0095ADC6AB88_.wvu.FilterData" localSheetId="9" hidden="1">Totalen!$Y$1:$Y$129</definedName>
    <definedName name="Z_1B185DFC_D55B_4228_8730_0095ADC6AB88_.wvu.FilterData" localSheetId="3" hidden="1">Veld!$O$1:$O$1290</definedName>
    <definedName name="Z_1B185DFC_D55B_4228_8730_0095ADC6AB88_.wvu.FilterData" localSheetId="5" hidden="1">WC_Disp!$X$1:$X$272</definedName>
    <definedName name="Z_1B185DFC_D55B_4228_8730_0095ADC6AB88_.wvu.FilterData" localSheetId="4" hidden="1">Zaal!$O$1:$O$1290</definedName>
    <definedName name="Z_1B185DFC_D55B_4228_8730_0095ADC6AB88_.wvu.Rows" localSheetId="5" hidden="1">WC_Disp!$261:$273</definedName>
    <definedName name="Z_31784761_D1EA_4590_8692_13B1749AE3CA_.wvu.Cols" localSheetId="0" hidden="1">Basis!$G:$I</definedName>
    <definedName name="Z_31784761_D1EA_4590_8692_13B1749AE3CA_.wvu.Cols" localSheetId="1" hidden="1">Leden!$A:$B,Leden!$M:$M,Leden!$Y:$BE</definedName>
    <definedName name="Z_31784761_D1EA_4590_8692_13B1749AE3CA_.wvu.Cols" localSheetId="2" hidden="1">Teams!$A:$A,Teams!$I:$I,Teams!$Q:$BA</definedName>
    <definedName name="Z_31784761_D1EA_4590_8692_13B1749AE3CA_.wvu.Cols" localSheetId="3" hidden="1">Veld!$A:$A,Veld!$O:$AB</definedName>
    <definedName name="Z_31784761_D1EA_4590_8692_13B1749AE3CA_.wvu.Cols" localSheetId="5" hidden="1">WC_Disp!$A:$A,WC_Disp!$O:$X</definedName>
    <definedName name="Z_31784761_D1EA_4590_8692_13B1749AE3CA_.wvu.Cols" localSheetId="4" hidden="1">Zaal!$A:$A,Zaal!$O:$AC</definedName>
    <definedName name="Z_31784761_D1EA_4590_8692_13B1749AE3CA_.wvu.FilterData" localSheetId="0" hidden="1">Basis!$B$5:$E$9</definedName>
    <definedName name="Z_31784761_D1EA_4590_8692_13B1749AE3CA_.wvu.FilterData" localSheetId="7" hidden="1">Eindstand!$J$1:$J$6276</definedName>
    <definedName name="Z_31784761_D1EA_4590_8692_13B1749AE3CA_.wvu.FilterData" localSheetId="8" hidden="1">Hulplijsten!$E$1:$E$495</definedName>
    <definedName name="Z_31784761_D1EA_4590_8692_13B1749AE3CA_.wvu.FilterData" localSheetId="1" hidden="1">Leden!$BB$12:$BC$17</definedName>
    <definedName name="Z_31784761_D1EA_4590_8692_13B1749AE3CA_.wvu.FilterData" localSheetId="3" hidden="1">Veld!$X$1:$X$1290</definedName>
    <definedName name="Z_31784761_D1EA_4590_8692_13B1749AE3CA_.wvu.FilterData" localSheetId="5" hidden="1">WC_Disp!$X$1:$X$272</definedName>
    <definedName name="Z_31784761_D1EA_4590_8692_13B1749AE3CA_.wvu.FilterData" localSheetId="4" hidden="1">Zaal!$X$1:$X$1290</definedName>
    <definedName name="Z_31784761_D1EA_4590_8692_13B1749AE3CA_.wvu.Rows" localSheetId="5" hidden="1">WC_Disp!$261:$273</definedName>
    <definedName name="Z_9B880FFF_D6F2_498F_BCF4_A061799698C0_.wvu.Cols" localSheetId="0" hidden="1">Basis!$G:$I</definedName>
    <definedName name="Z_9B880FFF_D6F2_498F_BCF4_A061799698C0_.wvu.Cols" localSheetId="1" hidden="1">Leden!$A:$B,Leden!$AF:$BE</definedName>
    <definedName name="Z_9B880FFF_D6F2_498F_BCF4_A061799698C0_.wvu.Cols" localSheetId="2" hidden="1">Teams!$A:$A,Teams!$Q:$BA</definedName>
    <definedName name="Z_9B880FFF_D6F2_498F_BCF4_A061799698C0_.wvu.Cols" localSheetId="3" hidden="1">Veld!$A:$A,Veld!$O:$O,Veld!$T:$AF</definedName>
    <definedName name="Z_9B880FFF_D6F2_498F_BCF4_A061799698C0_.wvu.Cols" localSheetId="5" hidden="1">WC_Disp!$A:$A,WC_Disp!$O:$AA</definedName>
    <definedName name="Z_9B880FFF_D6F2_498F_BCF4_A061799698C0_.wvu.Cols" localSheetId="4" hidden="1">Zaal!$A:$A,Zaal!$O:$O,Zaal!$T:$AF</definedName>
    <definedName name="Z_9B880FFF_D6F2_498F_BCF4_A061799698C0_.wvu.FilterData" localSheetId="0" hidden="1">Basis!$B$5:$E$9</definedName>
    <definedName name="Z_9B880FFF_D6F2_498F_BCF4_A061799698C0_.wvu.FilterData" localSheetId="7" hidden="1">Eindstand!$I$1:$I$6598</definedName>
    <definedName name="Z_9B880FFF_D6F2_498F_BCF4_A061799698C0_.wvu.FilterData" localSheetId="8" hidden="1">Hulplijsten!$E$1:$E$495</definedName>
    <definedName name="Z_9B880FFF_D6F2_498F_BCF4_A061799698C0_.wvu.FilterData" localSheetId="1" hidden="1">Leden!$BB$12:$BC$17</definedName>
    <definedName name="Z_9B880FFF_D6F2_498F_BCF4_A061799698C0_.wvu.FilterData" localSheetId="9" hidden="1">Totalen!$Y$1:$Y$129</definedName>
    <definedName name="Z_9B880FFF_D6F2_498F_BCF4_A061799698C0_.wvu.FilterData" localSheetId="3" hidden="1">Veld!$O$1:$O$1290</definedName>
    <definedName name="Z_9B880FFF_D6F2_498F_BCF4_A061799698C0_.wvu.FilterData" localSheetId="5" hidden="1">WC_Disp!$X$1:$X$272</definedName>
    <definedName name="Z_9B880FFF_D6F2_498F_BCF4_A061799698C0_.wvu.FilterData" localSheetId="4" hidden="1">Zaal!$C$1:$C$1291</definedName>
    <definedName name="Z_9B880FFF_D6F2_498F_BCF4_A061799698C0_.wvu.Rows" localSheetId="5" hidden="1">WC_Disp!$260:$272</definedName>
    <definedName name="Z_CD87A05E_54C4_46A2_9ABD_17FE825C7DB4_.wvu.Cols" localSheetId="0" hidden="1">Basis!$F:$I</definedName>
    <definedName name="Z_CD87A05E_54C4_46A2_9ABD_17FE825C7DB4_.wvu.Cols" localSheetId="1" hidden="1">Leden!$A:$C,Leden!$S:$S,Leden!$X:$BG</definedName>
    <definedName name="Z_CD87A05E_54C4_46A2_9ABD_17FE825C7DB4_.wvu.Cols" localSheetId="2" hidden="1">Teams!$A:$I,Teams!$Q:$BA</definedName>
    <definedName name="Z_CD87A05E_54C4_46A2_9ABD_17FE825C7DB4_.wvu.Cols" localSheetId="3" hidden="1">Veld!$A:$A,Veld!$N:$AC</definedName>
    <definedName name="Z_CD87A05E_54C4_46A2_9ABD_17FE825C7DB4_.wvu.Cols" localSheetId="5" hidden="1">WC_Disp!$A:$A,WC_Disp!$N:$Y</definedName>
    <definedName name="Z_CD87A05E_54C4_46A2_9ABD_17FE825C7DB4_.wvu.Cols" localSheetId="4" hidden="1">Zaal!$A:$A,Zaal!$M:$M,Zaal!$O:$AC</definedName>
    <definedName name="Z_CD87A05E_54C4_46A2_9ABD_17FE825C7DB4_.wvu.FilterData" localSheetId="0" hidden="1">Basis!$B$5:$E$9</definedName>
    <definedName name="Z_CD87A05E_54C4_46A2_9ABD_17FE825C7DB4_.wvu.FilterData" localSheetId="8" hidden="1">Hulplijsten!$E$1:$E$495</definedName>
    <definedName name="Z_CD87A05E_54C4_46A2_9ABD_17FE825C7DB4_.wvu.FilterData" localSheetId="1" hidden="1">Leden!$BB$12:$BC$17</definedName>
    <definedName name="Z_CD87A05E_54C4_46A2_9ABD_17FE825C7DB4_.wvu.FilterData" localSheetId="9" hidden="1">Totalen!$Y$1:$Y$129</definedName>
    <definedName name="Z_CD87A05E_54C4_46A2_9ABD_17FE825C7DB4_.wvu.FilterData" localSheetId="3" hidden="1">Veld!$A$13:$L$28</definedName>
    <definedName name="Z_CD87A05E_54C4_46A2_9ABD_17FE825C7DB4_.wvu.FilterData" localSheetId="5" hidden="1">WC_Disp!$X$1:$X$272</definedName>
    <definedName name="Z_CD87A05E_54C4_46A2_9ABD_17FE825C7DB4_.wvu.FilterData" localSheetId="4" hidden="1">Zaal!$B$1:$B$1290</definedName>
    <definedName name="Z_CD87A05E_54C4_46A2_9ABD_17FE825C7DB4_.wvu.Rows" localSheetId="5" hidden="1">WC_Disp!$260:$273</definedName>
  </definedNames>
  <calcPr calcId="191029"/>
  <customWorkbookViews>
    <customWorkbookView name="Formulier NZ" guid="{1B185DFC-D55B-4228-8730-0095ADC6AB88}" maximized="1" windowWidth="2556" windowHeight="1228" activeSheetId="10" showComments="commIndAndComment"/>
    <customWorkbookView name="Alles" guid="{180B6EB0-564F-4AF7-BBE8-865BB1B70D35}" maximized="1" windowWidth="2556" windowHeight="1228" activeSheetId="1" showComments="commIndAndComment"/>
    <customWorkbookView name="Formulier WC zaal" guid="{CD87A05E-54C4-46A2-9ABD-17FE825C7DB4}" maximized="1" windowWidth="2556" windowHeight="1228" activeSheetId="5" showComments="commIndAndComment"/>
    <customWorkbookView name="Formulier vj" guid="{31784761-D1EA-4590-8692-13B1749AE3CA}" maximized="1" windowWidth="1413" windowHeight="1177" activeSheetId="8" showComments="commIndAndComment"/>
    <customWorkbookView name="Test" guid="{9B880FFF-D6F2-498F-BCF4-A061799698C0}" maximized="1" windowWidth="1550" windowHeight="1206"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T5" i="2" l="1"/>
  <c r="AU5" i="2"/>
  <c r="AN6" i="2"/>
  <c r="AQ6" i="2" s="1"/>
  <c r="AT12" i="2" s="1"/>
  <c r="AO6" i="2"/>
  <c r="AT6" i="2"/>
  <c r="AU6" i="2"/>
  <c r="AT9" i="2"/>
  <c r="AU9" i="2"/>
  <c r="AT10" i="2"/>
  <c r="AU10" i="2"/>
  <c r="AT11" i="2"/>
  <c r="AU11" i="2"/>
  <c r="AT14" i="2"/>
  <c r="AU14" i="2"/>
  <c r="AT17" i="2"/>
  <c r="AU17" i="2"/>
  <c r="AT22" i="2"/>
  <c r="AU22" i="2"/>
  <c r="AT23" i="2"/>
  <c r="AU23" i="2"/>
  <c r="AT24" i="2"/>
  <c r="AU24" i="2"/>
  <c r="AT25" i="2"/>
  <c r="AU25" i="2"/>
  <c r="AT27" i="2"/>
  <c r="AU27" i="2"/>
  <c r="AT28" i="2"/>
  <c r="AU28" i="2"/>
  <c r="AT36" i="2"/>
  <c r="AU36" i="2"/>
  <c r="AT41" i="2"/>
  <c r="AU41" i="2"/>
  <c r="AT44" i="2"/>
  <c r="AU44" i="2"/>
  <c r="AT45" i="2"/>
  <c r="AU45" i="2"/>
  <c r="AT46" i="2"/>
  <c r="AU46" i="2"/>
  <c r="AT48" i="2"/>
  <c r="AU48" i="2"/>
  <c r="AT52" i="2"/>
  <c r="AU52" i="2"/>
  <c r="AT55" i="2"/>
  <c r="AU55" i="2"/>
  <c r="AT58" i="2"/>
  <c r="AU58" i="2"/>
  <c r="AT62" i="2"/>
  <c r="AU62" i="2"/>
  <c r="AT63" i="2"/>
  <c r="AU63" i="2"/>
  <c r="AT64" i="2"/>
  <c r="AU64" i="2"/>
  <c r="AT65" i="2"/>
  <c r="AU65" i="2"/>
  <c r="AT74" i="2"/>
  <c r="AU74" i="2"/>
  <c r="AT76" i="2"/>
  <c r="AU76" i="2"/>
  <c r="AT80" i="2"/>
  <c r="AU80" i="2"/>
  <c r="AT82" i="2"/>
  <c r="AU82" i="2"/>
  <c r="AT90" i="2"/>
  <c r="AT91" i="2"/>
  <c r="AU91" i="2"/>
  <c r="AT94" i="2"/>
  <c r="AU94" i="2"/>
  <c r="AT95" i="2"/>
  <c r="AU95" i="2"/>
  <c r="AT98" i="2"/>
  <c r="AU98" i="2"/>
  <c r="AT100" i="2"/>
  <c r="AU100" i="2"/>
  <c r="AT104" i="2"/>
  <c r="AU104" i="2"/>
  <c r="AT105" i="2"/>
  <c r="AU105" i="2"/>
  <c r="AT106" i="2"/>
  <c r="AU106" i="2"/>
  <c r="AT109" i="2"/>
  <c r="AU109" i="2"/>
  <c r="AT111" i="2"/>
  <c r="AU111" i="2"/>
  <c r="AT112" i="2"/>
  <c r="AU112" i="2"/>
  <c r="AT114" i="2"/>
  <c r="AU114" i="2"/>
  <c r="AT116" i="2"/>
  <c r="AU116" i="2"/>
  <c r="AT120" i="2"/>
  <c r="AU120" i="2"/>
  <c r="AT121" i="2"/>
  <c r="AU121" i="2"/>
  <c r="AT122" i="2"/>
  <c r="AU122" i="2"/>
  <c r="AT123" i="2"/>
  <c r="AU123" i="2"/>
  <c r="AT124" i="2"/>
  <c r="AU124" i="2"/>
  <c r="AT126" i="2"/>
  <c r="AU126" i="2"/>
  <c r="AT127" i="2"/>
  <c r="AU127" i="2"/>
  <c r="AT130" i="2"/>
  <c r="AU130" i="2"/>
  <c r="AT131" i="2"/>
  <c r="AU131" i="2"/>
  <c r="AT137" i="2"/>
  <c r="AU137" i="2"/>
  <c r="AT140" i="2"/>
  <c r="AU140" i="2"/>
  <c r="AT141" i="2"/>
  <c r="AU141" i="2"/>
  <c r="AT143" i="2"/>
  <c r="AU143" i="2"/>
  <c r="AT145" i="2"/>
  <c r="AU145" i="2"/>
  <c r="AT146" i="2"/>
  <c r="AU146" i="2"/>
  <c r="AT151" i="2"/>
  <c r="AU151" i="2"/>
  <c r="AT155" i="2"/>
  <c r="AU155" i="2"/>
  <c r="AT156" i="2"/>
  <c r="AU156" i="2"/>
  <c r="AT158" i="2"/>
  <c r="AU158" i="2"/>
  <c r="AT159" i="2"/>
  <c r="AU159" i="2"/>
  <c r="AT160" i="2"/>
  <c r="AU160" i="2"/>
  <c r="AT164" i="2"/>
  <c r="AU164" i="2"/>
  <c r="AT165" i="2"/>
  <c r="AU165" i="2"/>
  <c r="AT169" i="2"/>
  <c r="AU169" i="2"/>
  <c r="AT173" i="2"/>
  <c r="AU173" i="2"/>
  <c r="AT177" i="2"/>
  <c r="AU177" i="2"/>
  <c r="AT179" i="2"/>
  <c r="AU179" i="2"/>
  <c r="AT180" i="2"/>
  <c r="AU180" i="2"/>
  <c r="AT182" i="2"/>
  <c r="AU182" i="2"/>
  <c r="AT184" i="2"/>
  <c r="AU184" i="2"/>
  <c r="AT186" i="2"/>
  <c r="AU186" i="2"/>
  <c r="AT188" i="2"/>
  <c r="AU188" i="2"/>
  <c r="AT189" i="2"/>
  <c r="AU189" i="2"/>
  <c r="AT190" i="2"/>
  <c r="AU190" i="2"/>
  <c r="AT193" i="2"/>
  <c r="AU193" i="2"/>
  <c r="AT198" i="2"/>
  <c r="AU198" i="2"/>
  <c r="AT201" i="2"/>
  <c r="AU201" i="2"/>
  <c r="AT203" i="2"/>
  <c r="AU203" i="2"/>
  <c r="AT207" i="2"/>
  <c r="AU207" i="2"/>
  <c r="AT208" i="2"/>
  <c r="AU208" i="2"/>
  <c r="AT210" i="2"/>
  <c r="AU210" i="2"/>
  <c r="AT211" i="2"/>
  <c r="AU211" i="2"/>
  <c r="AT212" i="2"/>
  <c r="AU212" i="2"/>
  <c r="AT213" i="2"/>
  <c r="AU213" i="2"/>
  <c r="AT214" i="2"/>
  <c r="AU214" i="2"/>
  <c r="AT217" i="2"/>
  <c r="AU217" i="2"/>
  <c r="AT218" i="2"/>
  <c r="AU218" i="2"/>
  <c r="AT224" i="2"/>
  <c r="AU224" i="2"/>
  <c r="AT231" i="2"/>
  <c r="AU231" i="2"/>
  <c r="AT232" i="2"/>
  <c r="AU232" i="2"/>
  <c r="AT233" i="2"/>
  <c r="AU233" i="2"/>
  <c r="AT236" i="2"/>
  <c r="AU236" i="2"/>
  <c r="AT237" i="2"/>
  <c r="AU237" i="2"/>
  <c r="AT238" i="2"/>
  <c r="AU238" i="2"/>
  <c r="AT239" i="2"/>
  <c r="AU239" i="2"/>
  <c r="AT245" i="2"/>
  <c r="AU245" i="2"/>
  <c r="AT246" i="2"/>
  <c r="AU246" i="2"/>
  <c r="AT247" i="2"/>
  <c r="AU247" i="2"/>
  <c r="AT249" i="2"/>
  <c r="AU249" i="2"/>
  <c r="AT256" i="2"/>
  <c r="AU256" i="2"/>
  <c r="AT262" i="2"/>
  <c r="AU262" i="2"/>
  <c r="AT266" i="2"/>
  <c r="AU266" i="2"/>
  <c r="AT267" i="2"/>
  <c r="AU267" i="2"/>
  <c r="AT268" i="2"/>
  <c r="AU268" i="2"/>
  <c r="AT272" i="2"/>
  <c r="AU272" i="2"/>
  <c r="AT275" i="2"/>
  <c r="AU275" i="2"/>
  <c r="AT276" i="2"/>
  <c r="AU276" i="2"/>
  <c r="AT277" i="2"/>
  <c r="AU277" i="2"/>
  <c r="AT282" i="2"/>
  <c r="AU282" i="2"/>
  <c r="AT283" i="2"/>
  <c r="AU283" i="2"/>
  <c r="AT284" i="2"/>
  <c r="AU284" i="2"/>
  <c r="AT285" i="2"/>
  <c r="AU285" i="2"/>
  <c r="AT286" i="2"/>
  <c r="AU286" i="2"/>
  <c r="AT287" i="2"/>
  <c r="AU287" i="2"/>
  <c r="AT288" i="2"/>
  <c r="AU288" i="2"/>
  <c r="AT290" i="2"/>
  <c r="AU290" i="2"/>
  <c r="AT294" i="2"/>
  <c r="AU294" i="2"/>
  <c r="AT295" i="2"/>
  <c r="AU295" i="2"/>
  <c r="AT297" i="2"/>
  <c r="AU297" i="2"/>
  <c r="AT298" i="2"/>
  <c r="AU298" i="2"/>
  <c r="AT300" i="2"/>
  <c r="AU300" i="2"/>
  <c r="AT301" i="2"/>
  <c r="AU301" i="2"/>
  <c r="AT304" i="2"/>
  <c r="AU304" i="2"/>
  <c r="AT305" i="2"/>
  <c r="AU305" i="2"/>
  <c r="AT307" i="2"/>
  <c r="AU307" i="2"/>
  <c r="AT309" i="2"/>
  <c r="AU309" i="2"/>
  <c r="AT310" i="2"/>
  <c r="AU310" i="2"/>
  <c r="AT313" i="2"/>
  <c r="AU313" i="2"/>
  <c r="AT314" i="2"/>
  <c r="AU314" i="2"/>
  <c r="AT315" i="2"/>
  <c r="AU315" i="2"/>
  <c r="AT316" i="2"/>
  <c r="AU316" i="2"/>
  <c r="AT317" i="2"/>
  <c r="AU317" i="2"/>
  <c r="AT322" i="2"/>
  <c r="AU322" i="2"/>
  <c r="AT326" i="2"/>
  <c r="AU326" i="2"/>
  <c r="AT328" i="2"/>
  <c r="AU328" i="2"/>
  <c r="AT330" i="2"/>
  <c r="AT331" i="2"/>
  <c r="AU331" i="2"/>
  <c r="AT333" i="2"/>
  <c r="AU333" i="2"/>
  <c r="AT334" i="2"/>
  <c r="AU334" i="2"/>
  <c r="AT335" i="2"/>
  <c r="AU335" i="2"/>
  <c r="AT336" i="2"/>
  <c r="AU336" i="2"/>
  <c r="AT337" i="2"/>
  <c r="AU337" i="2"/>
  <c r="AT338" i="2"/>
  <c r="AU338" i="2"/>
  <c r="AT340" i="2"/>
  <c r="AU340" i="2"/>
  <c r="AT342" i="2"/>
  <c r="AU342" i="2"/>
  <c r="AT347" i="2"/>
  <c r="AU347" i="2"/>
  <c r="AT348" i="2"/>
  <c r="AU348" i="2"/>
  <c r="AT349" i="2"/>
  <c r="AU349" i="2"/>
  <c r="AT350" i="2"/>
  <c r="AU350" i="2"/>
  <c r="AT354" i="2"/>
  <c r="AU354" i="2"/>
  <c r="AT355" i="2"/>
  <c r="AU355" i="2"/>
  <c r="AT356" i="2"/>
  <c r="AU356" i="2"/>
  <c r="AT360" i="2"/>
  <c r="AU360" i="2"/>
  <c r="AT363" i="2"/>
  <c r="AU363" i="2"/>
  <c r="AT364" i="2"/>
  <c r="AU364" i="2"/>
  <c r="AT365" i="2"/>
  <c r="AU365" i="2"/>
  <c r="AT366" i="2"/>
  <c r="AU366" i="2"/>
  <c r="AT367" i="2"/>
  <c r="AT368" i="2"/>
  <c r="AU368" i="2"/>
  <c r="AT371" i="2"/>
  <c r="AU371" i="2"/>
  <c r="AT372" i="2"/>
  <c r="AU372" i="2"/>
  <c r="AT375" i="2"/>
  <c r="AU375" i="2"/>
  <c r="AT377" i="2"/>
  <c r="AU377" i="2"/>
  <c r="AT380" i="2"/>
  <c r="AU380" i="2"/>
  <c r="AT384" i="2"/>
  <c r="AU384" i="2"/>
  <c r="AT392" i="2"/>
  <c r="AU392" i="2"/>
  <c r="AT395" i="2"/>
  <c r="AU395" i="2"/>
  <c r="AT396" i="2"/>
  <c r="AU396" i="2"/>
  <c r="AT397" i="2"/>
  <c r="AU397" i="2"/>
  <c r="AT398" i="2"/>
  <c r="AU398" i="2"/>
  <c r="AT400" i="2"/>
  <c r="AU400" i="2"/>
  <c r="AT401" i="2"/>
  <c r="AU401" i="2"/>
  <c r="AT402" i="2"/>
  <c r="AU402" i="2"/>
  <c r="AT404" i="2"/>
  <c r="AU404" i="2"/>
  <c r="AT405" i="2"/>
  <c r="AU405" i="2"/>
  <c r="AT406" i="2"/>
  <c r="AU406" i="2"/>
  <c r="AT408" i="2"/>
  <c r="AU408" i="2"/>
  <c r="AT410" i="2"/>
  <c r="AU410" i="2"/>
  <c r="AT412" i="2"/>
  <c r="AU412" i="2"/>
  <c r="AT413" i="2"/>
  <c r="AU413" i="2"/>
  <c r="AT414" i="2"/>
  <c r="AT415" i="2"/>
  <c r="AU415" i="2"/>
  <c r="AT418" i="2"/>
  <c r="AU418" i="2"/>
  <c r="AT421" i="2"/>
  <c r="AU421" i="2"/>
  <c r="AT422" i="2"/>
  <c r="AU422" i="2"/>
  <c r="AT423" i="2"/>
  <c r="AU423" i="2"/>
  <c r="AT426" i="2"/>
  <c r="AU426" i="2"/>
  <c r="AT427" i="2"/>
  <c r="AU427" i="2"/>
  <c r="AT431" i="2"/>
  <c r="AU431" i="2"/>
  <c r="AT433" i="2"/>
  <c r="AU433" i="2"/>
  <c r="AT434" i="2"/>
  <c r="AU434" i="2"/>
  <c r="AT435" i="2"/>
  <c r="AU435" i="2"/>
  <c r="AT437" i="2"/>
  <c r="AU437" i="2"/>
  <c r="AT440" i="2"/>
  <c r="AU440" i="2"/>
  <c r="AT441" i="2"/>
  <c r="AU441" i="2"/>
  <c r="AT442" i="2"/>
  <c r="AU442" i="2"/>
  <c r="AT443" i="2"/>
  <c r="AU443" i="2"/>
  <c r="AT444" i="2"/>
  <c r="AU444" i="2"/>
  <c r="AT445" i="2"/>
  <c r="AU445" i="2"/>
  <c r="AT446" i="2"/>
  <c r="AU446" i="2"/>
  <c r="AT448" i="2"/>
  <c r="AU448" i="2"/>
  <c r="AT449" i="2"/>
  <c r="AU449" i="2"/>
  <c r="AT450" i="2"/>
  <c r="AU450" i="2"/>
  <c r="AT452" i="2"/>
  <c r="AU452" i="2"/>
  <c r="AT453" i="2"/>
  <c r="AU453" i="2"/>
  <c r="AT454" i="2"/>
  <c r="AU454" i="2"/>
  <c r="AT457" i="2"/>
  <c r="AU457" i="2"/>
  <c r="AT460" i="2"/>
  <c r="AU460" i="2"/>
  <c r="AT461" i="2"/>
  <c r="AU461" i="2"/>
  <c r="AT462" i="2"/>
  <c r="AU462" i="2"/>
  <c r="AT466" i="2"/>
  <c r="AU466" i="2"/>
  <c r="AT468" i="2"/>
  <c r="AU468" i="2"/>
  <c r="AT470" i="2"/>
  <c r="AU470" i="2"/>
  <c r="AT471" i="2"/>
  <c r="AU471" i="2"/>
  <c r="AT472" i="2"/>
  <c r="AU472" i="2"/>
  <c r="AT474" i="2"/>
  <c r="AU474" i="2"/>
  <c r="AT476" i="2"/>
  <c r="AU476" i="2"/>
  <c r="AT479" i="2"/>
  <c r="AU479" i="2"/>
  <c r="AT482" i="2"/>
  <c r="AU482" i="2"/>
  <c r="AT483" i="2"/>
  <c r="AU483" i="2"/>
  <c r="AT484" i="2"/>
  <c r="AU484" i="2"/>
  <c r="AT485" i="2"/>
  <c r="AU485" i="2"/>
  <c r="AT487" i="2"/>
  <c r="AU487" i="2"/>
  <c r="AT489" i="2"/>
  <c r="AU489" i="2"/>
  <c r="AT490" i="2"/>
  <c r="AU490" i="2"/>
  <c r="AT494" i="2"/>
  <c r="AU494" i="2"/>
  <c r="AT495" i="2"/>
  <c r="AU495" i="2"/>
  <c r="AT497" i="2"/>
  <c r="AU497"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S122" i="2"/>
  <c r="S9" i="2"/>
  <c r="AT234" i="2" l="1"/>
  <c r="AT299" i="2"/>
  <c r="AT132" i="2"/>
  <c r="AO7" i="2"/>
  <c r="AR6" i="2"/>
  <c r="AN7" i="2"/>
  <c r="S359" i="2"/>
  <c r="S25" i="2"/>
  <c r="S432" i="2"/>
  <c r="S433" i="2"/>
  <c r="S109" i="2"/>
  <c r="S361" i="2"/>
  <c r="S71" i="2"/>
  <c r="S187" i="2"/>
  <c r="AU12" i="2" l="1"/>
  <c r="AU90" i="2"/>
  <c r="AU132" i="2"/>
  <c r="AU234" i="2"/>
  <c r="AU330" i="2"/>
  <c r="AU414" i="2"/>
  <c r="AU299" i="2"/>
  <c r="AU367" i="2"/>
  <c r="AR7" i="2"/>
  <c r="AO8" i="2"/>
  <c r="AO9" i="2" s="1"/>
  <c r="AO10" i="2" s="1"/>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N8" i="2"/>
  <c r="AQ7" i="2"/>
  <c r="Z481" i="2"/>
  <c r="S244" i="2"/>
  <c r="S506" i="2"/>
  <c r="Z506" i="2"/>
  <c r="S273" i="2"/>
  <c r="Z273" i="2"/>
  <c r="S481" i="2"/>
  <c r="S386" i="2"/>
  <c r="AR8" i="2" l="1"/>
  <c r="AR103" i="2"/>
  <c r="AR22" i="2"/>
  <c r="AR35" i="2"/>
  <c r="AR82" i="2"/>
  <c r="AR87" i="2"/>
  <c r="AR99" i="2"/>
  <c r="AR55" i="2"/>
  <c r="AR16" i="2"/>
  <c r="AR54" i="2"/>
  <c r="AR67" i="2"/>
  <c r="AR98" i="2"/>
  <c r="AR18" i="2"/>
  <c r="AR31" i="2"/>
  <c r="AR65" i="2"/>
  <c r="AN9" i="2"/>
  <c r="AN10" i="2" s="1"/>
  <c r="AN11" i="2" s="1"/>
  <c r="AN12" i="2" s="1"/>
  <c r="AN13" i="2" s="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AR33" i="2"/>
  <c r="AR39" i="2"/>
  <c r="AR10" i="2"/>
  <c r="AR23" i="2"/>
  <c r="AR86" i="2"/>
  <c r="AR78" i="2"/>
  <c r="AR19" i="2"/>
  <c r="AR50" i="2"/>
  <c r="AT60" i="2"/>
  <c r="AT374" i="2"/>
  <c r="AT209" i="2"/>
  <c r="AT311" i="2"/>
  <c r="AT407" i="2"/>
  <c r="AT447" i="2"/>
  <c r="AT99" i="2"/>
  <c r="AT69" i="2"/>
  <c r="AR95" i="2"/>
  <c r="AR71" i="2"/>
  <c r="AR70" i="2"/>
  <c r="AR83" i="2"/>
  <c r="AQ8" i="2"/>
  <c r="AT31" i="2" s="1"/>
  <c r="AR34" i="2"/>
  <c r="AR47" i="2"/>
  <c r="AR97" i="2"/>
  <c r="AR88" i="2"/>
  <c r="AR56" i="2"/>
  <c r="AR24" i="2"/>
  <c r="AR77" i="2"/>
  <c r="AR45" i="2"/>
  <c r="AR100" i="2"/>
  <c r="AR68" i="2"/>
  <c r="AR36" i="2"/>
  <c r="AR9" i="2"/>
  <c r="AU362" i="2" s="1"/>
  <c r="AR27" i="2"/>
  <c r="AU252" i="2"/>
  <c r="AU129" i="2"/>
  <c r="AU31" i="2"/>
  <c r="AR58" i="2"/>
  <c r="AR94" i="2"/>
  <c r="AR89" i="2"/>
  <c r="AR57" i="2"/>
  <c r="AR25" i="2"/>
  <c r="AR80" i="2"/>
  <c r="AR48" i="2"/>
  <c r="AR101" i="2"/>
  <c r="AR69" i="2"/>
  <c r="AR37" i="2"/>
  <c r="AR92" i="2"/>
  <c r="AR60" i="2"/>
  <c r="AR28" i="2"/>
  <c r="AR75" i="2"/>
  <c r="AU447" i="2"/>
  <c r="AU407" i="2"/>
  <c r="AU369" i="2"/>
  <c r="AU319" i="2"/>
  <c r="AU358" i="2"/>
  <c r="AU209" i="2"/>
  <c r="AU60" i="2"/>
  <c r="AU197" i="2"/>
  <c r="AU99" i="2"/>
  <c r="AR42" i="2"/>
  <c r="AR62" i="2"/>
  <c r="AR102" i="2"/>
  <c r="AR38" i="2"/>
  <c r="AR46" i="2"/>
  <c r="AR12" i="2"/>
  <c r="AR51" i="2"/>
  <c r="AR15" i="2"/>
  <c r="AR66" i="2"/>
  <c r="AR79" i="2"/>
  <c r="AR81" i="2"/>
  <c r="AR49" i="2"/>
  <c r="AR17" i="2"/>
  <c r="AR104" i="2"/>
  <c r="AR72" i="2"/>
  <c r="AR40" i="2"/>
  <c r="AR93" i="2"/>
  <c r="AR61" i="2"/>
  <c r="AR29" i="2"/>
  <c r="AR84" i="2"/>
  <c r="AR52" i="2"/>
  <c r="AR20" i="2"/>
  <c r="AR59" i="2"/>
  <c r="AU469" i="2"/>
  <c r="AU311" i="2"/>
  <c r="AU374" i="2"/>
  <c r="AU128" i="2"/>
  <c r="AU69" i="2"/>
  <c r="AR90" i="2"/>
  <c r="AR26" i="2"/>
  <c r="AR30" i="2"/>
  <c r="AR63" i="2"/>
  <c r="AR13" i="2"/>
  <c r="AR73" i="2"/>
  <c r="AR41" i="2"/>
  <c r="AR11" i="2"/>
  <c r="AU192" i="2" s="1"/>
  <c r="AR96" i="2"/>
  <c r="AR64" i="2"/>
  <c r="AR32" i="2"/>
  <c r="AR85" i="2"/>
  <c r="AR53" i="2"/>
  <c r="AR21" i="2"/>
  <c r="AR76" i="2"/>
  <c r="AR44" i="2"/>
  <c r="AR14" i="2"/>
  <c r="AR43" i="2"/>
  <c r="AU394" i="2"/>
  <c r="AU43" i="2"/>
  <c r="AR74" i="2"/>
  <c r="AR91" i="2"/>
  <c r="S252" i="2"/>
  <c r="S99" i="2"/>
  <c r="S31" i="2"/>
  <c r="S358" i="2"/>
  <c r="S431" i="2"/>
  <c r="S116" i="2"/>
  <c r="S69" i="2"/>
  <c r="S60" i="2"/>
  <c r="S469" i="2"/>
  <c r="S411" i="2"/>
  <c r="S293" i="2"/>
  <c r="S275" i="2"/>
  <c r="S385" i="2"/>
  <c r="S387" i="2"/>
  <c r="S496" i="2"/>
  <c r="S493" i="2"/>
  <c r="S488" i="2"/>
  <c r="S467" i="2"/>
  <c r="S346" i="2"/>
  <c r="S222" i="2"/>
  <c r="S221" i="2"/>
  <c r="S89" i="2"/>
  <c r="S84" i="2"/>
  <c r="S34" i="2"/>
  <c r="S193" i="2"/>
  <c r="S197" i="2"/>
  <c r="S153" i="2"/>
  <c r="S43" i="2"/>
  <c r="S13" i="2"/>
  <c r="S166" i="2"/>
  <c r="S152" i="2"/>
  <c r="S148" i="2"/>
  <c r="S129" i="2"/>
  <c r="S128" i="2"/>
  <c r="S250" i="2"/>
  <c r="S7" i="2"/>
  <c r="S161" i="2"/>
  <c r="S90" i="2"/>
  <c r="S209" i="2"/>
  <c r="S132" i="2"/>
  <c r="S234" i="2"/>
  <c r="S12" i="2"/>
  <c r="S447" i="2"/>
  <c r="S414" i="2"/>
  <c r="S299" i="2"/>
  <c r="S367" i="2"/>
  <c r="S394" i="2"/>
  <c r="S374" i="2"/>
  <c r="S362" i="2"/>
  <c r="S311" i="2"/>
  <c r="S319" i="2"/>
  <c r="S419" i="2"/>
  <c r="S330" i="2"/>
  <c r="S369" i="2"/>
  <c r="S430" i="2"/>
  <c r="S274" i="2"/>
  <c r="S455" i="2"/>
  <c r="AU72" i="2" l="1"/>
  <c r="AU352" i="2"/>
  <c r="AU346" i="2"/>
  <c r="AU191" i="2"/>
  <c r="AT358" i="2"/>
  <c r="AU195" i="2"/>
  <c r="AU273" i="2"/>
  <c r="AU376" i="2"/>
  <c r="AU83" i="2"/>
  <c r="AU202" i="2"/>
  <c r="AU216" i="2"/>
  <c r="AU47" i="2"/>
  <c r="AU463" i="2"/>
  <c r="AU456" i="2"/>
  <c r="AU280" i="2"/>
  <c r="AU465" i="2"/>
  <c r="AU133" i="2"/>
  <c r="AU270" i="2"/>
  <c r="AU429" i="2"/>
  <c r="AU221" i="2"/>
  <c r="AU438" i="2"/>
  <c r="AU49" i="2"/>
  <c r="AU194" i="2"/>
  <c r="AU261" i="2"/>
  <c r="AU302" i="2"/>
  <c r="AU85" i="2"/>
  <c r="AU258" i="2"/>
  <c r="AU147" i="2"/>
  <c r="AU269" i="2"/>
  <c r="AU424" i="2"/>
  <c r="AU379" i="2"/>
  <c r="AU403" i="2"/>
  <c r="AU139" i="2"/>
  <c r="AU70" i="2"/>
  <c r="AU279" i="2"/>
  <c r="AU391" i="2"/>
  <c r="AU89" i="2"/>
  <c r="AU96" i="2"/>
  <c r="AU172" i="2"/>
  <c r="AQ37" i="2"/>
  <c r="AU110" i="2"/>
  <c r="AU87" i="2"/>
  <c r="AU240" i="2"/>
  <c r="AU343" i="2"/>
  <c r="AU178" i="2"/>
  <c r="AU345" i="2"/>
  <c r="AU493" i="2"/>
  <c r="AU425" i="2"/>
  <c r="AU373" i="2"/>
  <c r="AU321" i="2"/>
  <c r="AU251" i="2"/>
  <c r="AU486" i="2"/>
  <c r="AU390" i="2"/>
  <c r="AU320" i="2"/>
  <c r="AU225" i="2"/>
  <c r="AU136" i="2"/>
  <c r="AU16" i="2"/>
  <c r="AU50" i="2"/>
  <c r="AU175" i="2"/>
  <c r="AU115" i="2"/>
  <c r="AU73" i="2"/>
  <c r="AU491" i="2"/>
  <c r="AU419" i="2"/>
  <c r="AU257" i="2"/>
  <c r="AU496" i="2"/>
  <c r="AU416" i="2"/>
  <c r="AU332" i="2"/>
  <c r="AU260" i="2"/>
  <c r="AU222" i="2"/>
  <c r="AU154" i="2"/>
  <c r="AU152" i="2"/>
  <c r="AU38" i="2"/>
  <c r="AU171" i="2"/>
  <c r="AU113" i="2"/>
  <c r="AU71" i="2"/>
  <c r="AU29" i="2"/>
  <c r="AU439" i="2"/>
  <c r="AU381" i="2"/>
  <c r="AU255" i="2"/>
  <c r="AU492" i="2"/>
  <c r="AU386" i="2"/>
  <c r="AU296" i="2"/>
  <c r="AU204" i="2"/>
  <c r="AU170" i="2"/>
  <c r="AU26" i="2"/>
  <c r="AU56" i="2"/>
  <c r="AU167" i="2"/>
  <c r="AU107" i="2"/>
  <c r="AU21" i="2"/>
  <c r="AU467" i="2"/>
  <c r="AU399" i="2"/>
  <c r="AU351" i="2"/>
  <c r="AU289" i="2"/>
  <c r="AU235" i="2"/>
  <c r="AU464" i="2"/>
  <c r="AU382" i="2"/>
  <c r="AU308" i="2"/>
  <c r="AU244" i="2"/>
  <c r="AU219" i="2"/>
  <c r="AU108" i="2"/>
  <c r="AU144" i="2"/>
  <c r="AU30" i="2"/>
  <c r="AU163" i="2"/>
  <c r="AU103" i="2"/>
  <c r="AU67" i="2"/>
  <c r="AU19" i="2"/>
  <c r="AU475" i="2"/>
  <c r="AU409" i="2"/>
  <c r="AU359" i="2"/>
  <c r="AU281" i="2"/>
  <c r="AU229" i="2"/>
  <c r="AU458" i="2"/>
  <c r="AU378" i="2"/>
  <c r="AU306" i="2"/>
  <c r="AU242" i="2"/>
  <c r="AU215" i="2"/>
  <c r="AU102" i="2"/>
  <c r="AU142" i="2"/>
  <c r="AU20" i="2"/>
  <c r="AU161" i="2"/>
  <c r="AU101" i="2"/>
  <c r="AU61" i="2"/>
  <c r="AU13" i="2"/>
  <c r="AU473" i="2"/>
  <c r="AU357" i="2"/>
  <c r="AU293" i="2"/>
  <c r="AU243" i="2"/>
  <c r="AU480" i="2"/>
  <c r="AU388" i="2"/>
  <c r="AU318" i="2"/>
  <c r="AU250" i="2"/>
  <c r="AU223" i="2"/>
  <c r="AU92" i="2"/>
  <c r="AU134" i="2"/>
  <c r="AU15" i="2"/>
  <c r="AU157" i="2"/>
  <c r="AU59" i="2"/>
  <c r="AU7" i="2"/>
  <c r="AU481" i="2"/>
  <c r="AU417" i="2"/>
  <c r="AU353" i="2"/>
  <c r="AU291" i="2"/>
  <c r="AU241" i="2"/>
  <c r="AU478" i="2"/>
  <c r="AU274" i="2"/>
  <c r="AU206" i="2"/>
  <c r="AU148" i="2"/>
  <c r="AU150" i="2"/>
  <c r="AU34" i="2"/>
  <c r="AU153" i="2"/>
  <c r="AU97" i="2"/>
  <c r="AU57" i="2"/>
  <c r="AU455" i="2"/>
  <c r="AU387" i="2"/>
  <c r="AU339" i="2"/>
  <c r="AU271" i="2"/>
  <c r="AU174" i="2"/>
  <c r="AU436" i="2"/>
  <c r="AU370" i="2"/>
  <c r="AU292" i="2"/>
  <c r="AU230" i="2"/>
  <c r="AU196" i="2"/>
  <c r="AU86" i="2"/>
  <c r="AU118" i="2"/>
  <c r="AU8" i="2"/>
  <c r="AU149" i="2"/>
  <c r="AU93" i="2"/>
  <c r="AU53" i="2"/>
  <c r="AU451" i="2"/>
  <c r="AU385" i="2"/>
  <c r="AU329" i="2"/>
  <c r="AU259" i="2"/>
  <c r="AU498" i="2"/>
  <c r="AU420" i="2"/>
  <c r="AU344" i="2"/>
  <c r="AU264" i="2"/>
  <c r="AU200" i="2"/>
  <c r="AU162" i="2"/>
  <c r="AU40" i="2"/>
  <c r="AU68" i="2"/>
  <c r="AU187" i="2"/>
  <c r="AU81" i="2"/>
  <c r="AU39" i="2"/>
  <c r="AU383" i="2"/>
  <c r="AU327" i="2"/>
  <c r="AU265" i="2"/>
  <c r="AU166" i="2"/>
  <c r="AU430" i="2"/>
  <c r="AU278" i="2"/>
  <c r="AU220" i="2"/>
  <c r="AU176" i="2"/>
  <c r="AU32" i="2"/>
  <c r="AU185" i="2"/>
  <c r="AU125" i="2"/>
  <c r="AU79" i="2"/>
  <c r="AU37" i="2"/>
  <c r="AU459" i="2"/>
  <c r="AU389" i="2"/>
  <c r="AU325" i="2"/>
  <c r="AU263" i="2"/>
  <c r="AU226" i="2"/>
  <c r="AU428" i="2"/>
  <c r="AU312" i="2"/>
  <c r="AU248" i="2"/>
  <c r="AU205" i="2"/>
  <c r="AU66" i="2"/>
  <c r="AU84" i="2"/>
  <c r="AU183" i="2"/>
  <c r="AU119" i="2"/>
  <c r="AU77" i="2"/>
  <c r="AU35" i="2"/>
  <c r="AU477" i="2"/>
  <c r="AU411" i="2"/>
  <c r="AU361" i="2"/>
  <c r="AU303" i="2"/>
  <c r="AU253" i="2"/>
  <c r="AU488" i="2"/>
  <c r="AU324" i="2"/>
  <c r="AU254" i="2"/>
  <c r="AU227" i="2"/>
  <c r="AU138" i="2"/>
  <c r="AU18" i="2"/>
  <c r="AU54" i="2"/>
  <c r="AU181" i="2"/>
  <c r="AU117" i="2"/>
  <c r="AU75" i="2"/>
  <c r="AU33" i="2"/>
  <c r="AQ102" i="2"/>
  <c r="AQ92" i="2"/>
  <c r="AU78" i="2"/>
  <c r="AU42" i="2"/>
  <c r="AU168" i="2"/>
  <c r="AU323" i="2"/>
  <c r="AU135" i="2"/>
  <c r="AU341" i="2"/>
  <c r="AU88" i="2"/>
  <c r="AU51" i="2"/>
  <c r="AU199" i="2"/>
  <c r="AU228" i="2"/>
  <c r="AU432" i="2"/>
  <c r="AU393" i="2"/>
  <c r="AQ74" i="2"/>
  <c r="AQ58" i="2"/>
  <c r="AQ56" i="2"/>
  <c r="AQ55" i="2"/>
  <c r="AQ91" i="2"/>
  <c r="AQ61" i="2"/>
  <c r="AQ99" i="2"/>
  <c r="AQ62" i="2"/>
  <c r="AQ34" i="2"/>
  <c r="AQ79" i="2"/>
  <c r="AQ85" i="2"/>
  <c r="AT129" i="2"/>
  <c r="AQ90" i="2"/>
  <c r="AQ65" i="2"/>
  <c r="AQ39" i="2"/>
  <c r="AQ19" i="2"/>
  <c r="AQ67" i="2"/>
  <c r="AQ76" i="2"/>
  <c r="AQ50" i="2"/>
  <c r="AQ17" i="2"/>
  <c r="AQ93" i="2"/>
  <c r="AQ24" i="2"/>
  <c r="AQ47" i="2"/>
  <c r="AQ14" i="2"/>
  <c r="AQ87" i="2"/>
  <c r="AQ69" i="2"/>
  <c r="AQ33" i="2"/>
  <c r="AQ15" i="2"/>
  <c r="AQ57" i="2"/>
  <c r="AQ28" i="2"/>
  <c r="AQ11" i="2"/>
  <c r="AQ9" i="2"/>
  <c r="AQ73" i="2"/>
  <c r="AQ71" i="2"/>
  <c r="AQ80" i="2"/>
  <c r="AQ97" i="2"/>
  <c r="AQ53" i="2"/>
  <c r="AQ98" i="2"/>
  <c r="AQ64" i="2"/>
  <c r="AQ40" i="2"/>
  <c r="AQ30" i="2"/>
  <c r="AQ13" i="2"/>
  <c r="AQ18" i="2"/>
  <c r="AQ86" i="2"/>
  <c r="AQ84" i="2"/>
  <c r="AQ104" i="2"/>
  <c r="AQ77" i="2"/>
  <c r="AQ41" i="2"/>
  <c r="AQ43" i="2"/>
  <c r="AQ32" i="2"/>
  <c r="AT13" i="2"/>
  <c r="AT385" i="2"/>
  <c r="AT319" i="2"/>
  <c r="AQ101" i="2"/>
  <c r="AQ75" i="2"/>
  <c r="AQ10" i="2"/>
  <c r="AT430" i="2" s="1"/>
  <c r="AQ52" i="2"/>
  <c r="AQ100" i="2"/>
  <c r="AQ23" i="2"/>
  <c r="AQ27" i="2"/>
  <c r="AQ81" i="2"/>
  <c r="AQ54" i="2"/>
  <c r="AQ29" i="2"/>
  <c r="AQ20" i="2"/>
  <c r="AQ72" i="2"/>
  <c r="AQ35" i="2"/>
  <c r="AQ46" i="2"/>
  <c r="AQ26" i="2"/>
  <c r="AQ31" i="2"/>
  <c r="AQ42" i="2"/>
  <c r="AQ95" i="2"/>
  <c r="AQ38" i="2"/>
  <c r="AQ12" i="2"/>
  <c r="AT185" i="2" s="1"/>
  <c r="AQ89" i="2"/>
  <c r="AQ103" i="2"/>
  <c r="AQ96" i="2"/>
  <c r="AQ45" i="2"/>
  <c r="AT89" i="2"/>
  <c r="AT419" i="2"/>
  <c r="AT369" i="2"/>
  <c r="AT166" i="2"/>
  <c r="AT394" i="2"/>
  <c r="AT346" i="2"/>
  <c r="AT252" i="2"/>
  <c r="AT7" i="2"/>
  <c r="AQ78" i="2"/>
  <c r="AQ44" i="2"/>
  <c r="AQ83" i="2"/>
  <c r="AQ36" i="2"/>
  <c r="AQ63" i="2"/>
  <c r="AQ82" i="2"/>
  <c r="AQ49" i="2"/>
  <c r="AQ22" i="2"/>
  <c r="AQ88" i="2"/>
  <c r="AQ51" i="2"/>
  <c r="AQ68" i="2"/>
  <c r="AQ16" i="2"/>
  <c r="AQ94" i="2"/>
  <c r="AQ66" i="2"/>
  <c r="AQ60" i="2"/>
  <c r="AQ70" i="2"/>
  <c r="AQ59" i="2"/>
  <c r="AQ48" i="2"/>
  <c r="AQ25" i="2"/>
  <c r="AQ21" i="2"/>
  <c r="S473" i="2"/>
  <c r="S269" i="2"/>
  <c r="S441" i="2"/>
  <c r="S142" i="2"/>
  <c r="S235" i="2"/>
  <c r="S167" i="2"/>
  <c r="S178" i="2"/>
  <c r="S150" i="2"/>
  <c r="S77" i="2"/>
  <c r="S253" i="2"/>
  <c r="S206" i="2"/>
  <c r="S172" i="2"/>
  <c r="S230" i="2"/>
  <c r="S16" i="2"/>
  <c r="S35" i="2"/>
  <c r="S86" i="2"/>
  <c r="S102" i="2"/>
  <c r="S61" i="2"/>
  <c r="S168" i="2"/>
  <c r="S170" i="2"/>
  <c r="S32" i="2"/>
  <c r="S79" i="2"/>
  <c r="S38" i="2"/>
  <c r="S97" i="2"/>
  <c r="S248" i="2"/>
  <c r="S87" i="2"/>
  <c r="S240" i="2"/>
  <c r="S263" i="2"/>
  <c r="S391" i="2"/>
  <c r="S370" i="2"/>
  <c r="S491" i="2"/>
  <c r="S357" i="2"/>
  <c r="S379" i="2"/>
  <c r="S403" i="2"/>
  <c r="S436" i="2"/>
  <c r="S329" i="2"/>
  <c r="S390" i="2"/>
  <c r="S399" i="2"/>
  <c r="S381" i="2"/>
  <c r="S458" i="2"/>
  <c r="S302" i="2"/>
  <c r="AT341" i="2" l="1"/>
  <c r="AT19" i="2"/>
  <c r="AT194" i="2"/>
  <c r="AT136" i="2"/>
  <c r="AT353" i="2"/>
  <c r="AT225" i="2"/>
  <c r="AT370" i="2"/>
  <c r="AT264" i="2"/>
  <c r="AT271" i="2"/>
  <c r="AT425" i="2"/>
  <c r="AT134" i="2"/>
  <c r="AT202" i="2"/>
  <c r="AT280" i="2"/>
  <c r="AT438" i="2"/>
  <c r="AT181" i="2"/>
  <c r="AT92" i="2"/>
  <c r="AT35" i="2"/>
  <c r="AT222" i="2"/>
  <c r="AT15" i="2"/>
  <c r="AT128" i="2"/>
  <c r="AT219" i="2"/>
  <c r="AT20" i="2"/>
  <c r="AT142" i="2"/>
  <c r="AT102" i="2"/>
  <c r="AT204" i="2"/>
  <c r="AT270" i="2"/>
  <c r="AT352" i="2"/>
  <c r="AT456" i="2"/>
  <c r="AT172" i="2"/>
  <c r="AT263" i="2"/>
  <c r="AT327" i="2"/>
  <c r="AT451" i="2"/>
  <c r="AT33" i="2"/>
  <c r="AT47" i="2"/>
  <c r="AT86" i="2"/>
  <c r="AT200" i="2"/>
  <c r="AT260" i="2"/>
  <c r="AT344" i="2"/>
  <c r="AT424" i="2"/>
  <c r="AT197" i="2"/>
  <c r="AT251" i="2"/>
  <c r="AT303" i="2"/>
  <c r="AT361" i="2"/>
  <c r="AT417" i="2"/>
  <c r="AT481" i="2"/>
  <c r="AT113" i="2"/>
  <c r="AT149" i="2"/>
  <c r="AT38" i="2"/>
  <c r="AT26" i="2"/>
  <c r="AT162" i="2"/>
  <c r="AT242" i="2"/>
  <c r="AT306" i="2"/>
  <c r="AT382" i="2"/>
  <c r="AT478" i="2"/>
  <c r="AT235" i="2"/>
  <c r="AT289" i="2"/>
  <c r="AT463" i="2"/>
  <c r="AT37" i="2"/>
  <c r="AT51" i="2"/>
  <c r="AT67" i="2"/>
  <c r="AT77" i="2"/>
  <c r="AT50" i="2"/>
  <c r="AT8" i="2"/>
  <c r="AT138" i="2"/>
  <c r="AT228" i="2"/>
  <c r="AT292" i="2"/>
  <c r="AT386" i="2"/>
  <c r="AT480" i="2"/>
  <c r="AT205" i="2"/>
  <c r="AT273" i="2"/>
  <c r="AT343" i="2"/>
  <c r="AT393" i="2"/>
  <c r="AT465" i="2"/>
  <c r="AT49" i="2"/>
  <c r="AT61" i="2"/>
  <c r="AT75" i="2"/>
  <c r="AT85" i="2"/>
  <c r="AT54" i="2"/>
  <c r="AT16" i="2"/>
  <c r="AT78" i="2"/>
  <c r="AT170" i="2"/>
  <c r="AT215" i="2"/>
  <c r="AT258" i="2"/>
  <c r="AT312" i="2"/>
  <c r="AT376" i="2"/>
  <c r="AT420" i="2"/>
  <c r="AT486" i="2"/>
  <c r="AT174" i="2"/>
  <c r="AT257" i="2"/>
  <c r="AT293" i="2"/>
  <c r="AT345" i="2"/>
  <c r="AT387" i="2"/>
  <c r="AT429" i="2"/>
  <c r="AT477" i="2"/>
  <c r="AT59" i="2"/>
  <c r="AT43" i="2"/>
  <c r="AT191" i="2"/>
  <c r="AT153" i="2"/>
  <c r="AT195" i="2"/>
  <c r="AT30" i="2"/>
  <c r="AT72" i="2"/>
  <c r="AT118" i="2"/>
  <c r="AT144" i="2"/>
  <c r="AT40" i="2"/>
  <c r="AT108" i="2"/>
  <c r="AT196" i="2"/>
  <c r="AT248" i="2"/>
  <c r="AT296" i="2"/>
  <c r="AT432" i="2"/>
  <c r="AT498" i="2"/>
  <c r="AT221" i="2"/>
  <c r="AT265" i="2"/>
  <c r="AT321" i="2"/>
  <c r="AT359" i="2"/>
  <c r="AT399" i="2"/>
  <c r="AT455" i="2"/>
  <c r="AT152" i="2"/>
  <c r="AT115" i="2"/>
  <c r="AT83" i="2"/>
  <c r="AT57" i="2"/>
  <c r="AT148" i="2"/>
  <c r="AT230" i="2"/>
  <c r="AT274" i="2"/>
  <c r="AT332" i="2"/>
  <c r="AT388" i="2"/>
  <c r="AT458" i="2"/>
  <c r="AT223" i="2"/>
  <c r="AT243" i="2"/>
  <c r="AT279" i="2"/>
  <c r="AT329" i="2"/>
  <c r="AT379" i="2"/>
  <c r="AT411" i="2"/>
  <c r="AT467" i="2"/>
  <c r="AT227" i="2"/>
  <c r="AT157" i="2"/>
  <c r="AT73" i="2"/>
  <c r="AT175" i="2"/>
  <c r="AT133" i="2"/>
  <c r="AT97" i="2"/>
  <c r="AT34" i="2"/>
  <c r="AT150" i="2"/>
  <c r="AT110" i="2"/>
  <c r="AT220" i="2"/>
  <c r="AT278" i="2"/>
  <c r="AT362" i="2"/>
  <c r="AT436" i="2"/>
  <c r="AT226" i="2"/>
  <c r="AT259" i="2"/>
  <c r="AT323" i="2"/>
  <c r="AT381" i="2"/>
  <c r="AT439" i="2"/>
  <c r="AT206" i="2"/>
  <c r="AT171" i="2"/>
  <c r="AT187" i="2"/>
  <c r="AT21" i="2"/>
  <c r="AT88" i="2"/>
  <c r="AT66" i="2"/>
  <c r="AT178" i="2"/>
  <c r="AT320" i="2"/>
  <c r="AT492" i="2"/>
  <c r="AT253" i="2"/>
  <c r="AT325" i="2"/>
  <c r="AT383" i="2"/>
  <c r="AT473" i="2"/>
  <c r="AT79" i="2"/>
  <c r="AT103" i="2"/>
  <c r="AT119" i="2"/>
  <c r="AT68" i="2"/>
  <c r="AT32" i="2"/>
  <c r="AT168" i="2"/>
  <c r="AT244" i="2"/>
  <c r="AT308" i="2"/>
  <c r="AT416" i="2"/>
  <c r="AT496" i="2"/>
  <c r="AT241" i="2"/>
  <c r="AT291" i="2"/>
  <c r="AT357" i="2"/>
  <c r="AT409" i="2"/>
  <c r="AT475" i="2"/>
  <c r="AT87" i="2"/>
  <c r="AT101" i="2"/>
  <c r="AT117" i="2"/>
  <c r="AT135" i="2"/>
  <c r="AT56" i="2"/>
  <c r="AT18" i="2"/>
  <c r="AT154" i="2"/>
  <c r="AT240" i="2"/>
  <c r="AT302" i="2"/>
  <c r="AT378" i="2"/>
  <c r="AT464" i="2"/>
  <c r="AT192" i="2"/>
  <c r="AT269" i="2"/>
  <c r="AT339" i="2"/>
  <c r="AT389" i="2"/>
  <c r="AT459" i="2"/>
  <c r="AT29" i="2"/>
  <c r="AT39" i="2"/>
  <c r="AT53" i="2"/>
  <c r="AT107" i="2"/>
  <c r="AT428" i="2"/>
  <c r="AT261" i="2"/>
  <c r="AT391" i="2"/>
  <c r="AT491" i="2"/>
  <c r="AT125" i="2"/>
  <c r="AT147" i="2"/>
  <c r="AT163" i="2"/>
  <c r="AT183" i="2"/>
  <c r="AT96" i="2"/>
  <c r="AT70" i="2"/>
  <c r="AT199" i="2"/>
  <c r="AT254" i="2"/>
  <c r="AT324" i="2"/>
  <c r="AT216" i="2"/>
  <c r="AT255" i="2"/>
  <c r="AT373" i="2"/>
  <c r="AT493" i="2"/>
  <c r="AT139" i="2"/>
  <c r="AT161" i="2"/>
  <c r="AT84" i="2"/>
  <c r="AT42" i="2"/>
  <c r="AT176" i="2"/>
  <c r="AT250" i="2"/>
  <c r="AT318" i="2"/>
  <c r="AT390" i="2"/>
  <c r="AT488" i="2"/>
  <c r="AT229" i="2"/>
  <c r="AT281" i="2"/>
  <c r="AT351" i="2"/>
  <c r="AT403" i="2"/>
  <c r="AT469" i="2"/>
  <c r="AT71" i="2"/>
  <c r="AT81" i="2"/>
  <c r="AT93" i="2"/>
  <c r="AT167" i="2"/>
  <c r="S216" i="2"/>
  <c r="S291" i="2"/>
  <c r="S480" i="2"/>
  <c r="S425" i="2"/>
  <c r="S477" i="2"/>
  <c r="S439" i="2"/>
  <c r="S463" i="2"/>
  <c r="S429" i="2"/>
  <c r="S341" i="2"/>
  <c r="S424" i="2"/>
  <c r="S409" i="2"/>
  <c r="S39" i="2"/>
  <c r="S251" i="2"/>
  <c r="S107" i="2"/>
  <c r="S176" i="2"/>
  <c r="S18" i="2"/>
  <c r="S50" i="2"/>
  <c r="S110" i="2"/>
  <c r="S200" i="2"/>
  <c r="S223" i="2"/>
  <c r="S229" i="2"/>
  <c r="S21" i="2"/>
  <c r="S33" i="2"/>
  <c r="S72" i="2"/>
  <c r="S103" i="2"/>
  <c r="S118" i="2"/>
  <c r="S242" i="2"/>
  <c r="S227" i="2"/>
  <c r="S73" i="2"/>
  <c r="S163" i="2"/>
  <c r="S26" i="2"/>
  <c r="S265" i="2"/>
  <c r="S260" i="2"/>
  <c r="S135" i="2"/>
  <c r="S171" i="2"/>
  <c r="S20" i="2"/>
  <c r="S498" i="2" l="1"/>
  <c r="S497" i="2"/>
  <c r="S495" i="2"/>
  <c r="S494" i="2"/>
  <c r="S492" i="2"/>
  <c r="S490" i="2"/>
  <c r="S489" i="2"/>
  <c r="S487" i="2"/>
  <c r="S486" i="2"/>
  <c r="S485" i="2"/>
  <c r="S484" i="2"/>
  <c r="S483" i="2"/>
  <c r="S482" i="2"/>
  <c r="S479" i="2"/>
  <c r="S478" i="2"/>
  <c r="S476" i="2"/>
  <c r="S475" i="2"/>
  <c r="S474" i="2"/>
  <c r="S472" i="2"/>
  <c r="S471" i="2"/>
  <c r="S470" i="2"/>
  <c r="S468" i="2"/>
  <c r="S466" i="2"/>
  <c r="S465" i="2"/>
  <c r="S464" i="2"/>
  <c r="S462" i="2"/>
  <c r="S461" i="2"/>
  <c r="S460" i="2"/>
  <c r="S459" i="2"/>
  <c r="S457" i="2"/>
  <c r="S456" i="2"/>
  <c r="S454" i="2"/>
  <c r="S453" i="2"/>
  <c r="S452" i="2"/>
  <c r="S451" i="2"/>
  <c r="S450" i="2"/>
  <c r="S449" i="2"/>
  <c r="S448" i="2"/>
  <c r="S446" i="2"/>
  <c r="S445" i="2"/>
  <c r="S444" i="2"/>
  <c r="S443" i="2"/>
  <c r="S442" i="2"/>
  <c r="S440" i="2"/>
  <c r="S438" i="2"/>
  <c r="S437" i="2"/>
  <c r="S435" i="2"/>
  <c r="S434" i="2"/>
  <c r="S428" i="2"/>
  <c r="S427" i="2"/>
  <c r="S426" i="2"/>
  <c r="S423" i="2"/>
  <c r="S422" i="2"/>
  <c r="S421" i="2"/>
  <c r="S420" i="2"/>
  <c r="S418" i="2"/>
  <c r="S417" i="2"/>
  <c r="S416" i="2"/>
  <c r="S415" i="2"/>
  <c r="S413" i="2"/>
  <c r="S412" i="2"/>
  <c r="S410" i="2"/>
  <c r="S408" i="2"/>
  <c r="S407" i="2"/>
  <c r="S406" i="2"/>
  <c r="S405" i="2"/>
  <c r="S404" i="2"/>
  <c r="S402" i="2"/>
  <c r="S401" i="2"/>
  <c r="S400" i="2"/>
  <c r="S398" i="2"/>
  <c r="S397" i="2"/>
  <c r="S396" i="2"/>
  <c r="S395" i="2"/>
  <c r="S393" i="2"/>
  <c r="S392" i="2"/>
  <c r="S389" i="2"/>
  <c r="S388" i="2"/>
  <c r="S384" i="2"/>
  <c r="S383" i="2"/>
  <c r="S382" i="2"/>
  <c r="S380" i="2"/>
  <c r="S378" i="2"/>
  <c r="S377" i="2"/>
  <c r="S376" i="2"/>
  <c r="S375" i="2"/>
  <c r="S373" i="2"/>
  <c r="S372" i="2"/>
  <c r="S371" i="2"/>
  <c r="S368" i="2"/>
  <c r="S366" i="2"/>
  <c r="S365" i="2"/>
  <c r="S364" i="2"/>
  <c r="S363" i="2"/>
  <c r="S360" i="2"/>
  <c r="S356" i="2"/>
  <c r="S355" i="2"/>
  <c r="S354" i="2"/>
  <c r="S353" i="2"/>
  <c r="S352" i="2"/>
  <c r="S351" i="2"/>
  <c r="S350" i="2"/>
  <c r="S349" i="2"/>
  <c r="S348" i="2"/>
  <c r="S347" i="2"/>
  <c r="S345" i="2"/>
  <c r="S344" i="2"/>
  <c r="S343" i="2"/>
  <c r="S342" i="2"/>
  <c r="S340" i="2"/>
  <c r="S339" i="2"/>
  <c r="S338" i="2"/>
  <c r="S337" i="2"/>
  <c r="S336" i="2"/>
  <c r="S335" i="2"/>
  <c r="S334" i="2"/>
  <c r="S333" i="2"/>
  <c r="S332" i="2"/>
  <c r="S331" i="2"/>
  <c r="S328" i="2"/>
  <c r="S327" i="2"/>
  <c r="S326" i="2"/>
  <c r="S325" i="2"/>
  <c r="S324" i="2"/>
  <c r="S323" i="2"/>
  <c r="S322" i="2"/>
  <c r="S321" i="2"/>
  <c r="S320" i="2"/>
  <c r="S318" i="2"/>
  <c r="S317" i="2"/>
  <c r="S316" i="2"/>
  <c r="S315" i="2"/>
  <c r="S314" i="2"/>
  <c r="S313" i="2"/>
  <c r="S312" i="2"/>
  <c r="S310" i="2"/>
  <c r="S309" i="2"/>
  <c r="S308" i="2"/>
  <c r="S307" i="2"/>
  <c r="S306" i="2"/>
  <c r="S305" i="2"/>
  <c r="S304" i="2"/>
  <c r="S303" i="2"/>
  <c r="S301" i="2"/>
  <c r="S300" i="2"/>
  <c r="S298" i="2"/>
  <c r="S297" i="2"/>
  <c r="S296" i="2"/>
  <c r="S295" i="2"/>
  <c r="S294" i="2"/>
  <c r="S292" i="2"/>
  <c r="S290" i="2"/>
  <c r="S289" i="2"/>
  <c r="S288" i="2"/>
  <c r="S287" i="2"/>
  <c r="S286" i="2"/>
  <c r="S285" i="2"/>
  <c r="S284" i="2"/>
  <c r="S283" i="2"/>
  <c r="S282" i="2"/>
  <c r="S281" i="2"/>
  <c r="S280" i="2"/>
  <c r="S279" i="2"/>
  <c r="S278" i="2"/>
  <c r="S277" i="2"/>
  <c r="S276" i="2"/>
  <c r="S272" i="2"/>
  <c r="S271" i="2"/>
  <c r="S270" i="2"/>
  <c r="S268" i="2"/>
  <c r="S267" i="2"/>
  <c r="S266" i="2"/>
  <c r="S264" i="2"/>
  <c r="S262" i="2"/>
  <c r="S261" i="2"/>
  <c r="S259" i="2"/>
  <c r="S258" i="2"/>
  <c r="S257" i="2"/>
  <c r="S256" i="2"/>
  <c r="S255" i="2"/>
  <c r="S254" i="2"/>
  <c r="S249" i="2"/>
  <c r="S247" i="2"/>
  <c r="S246" i="2"/>
  <c r="S245" i="2"/>
  <c r="S243" i="2"/>
  <c r="S241" i="2"/>
  <c r="S239" i="2"/>
  <c r="S238" i="2"/>
  <c r="S237" i="2"/>
  <c r="S236" i="2"/>
  <c r="S233" i="2"/>
  <c r="S232" i="2"/>
  <c r="S231" i="2"/>
  <c r="S228" i="2"/>
  <c r="S226" i="2"/>
  <c r="S225" i="2"/>
  <c r="S224" i="2"/>
  <c r="S220" i="2"/>
  <c r="S219" i="2"/>
  <c r="S218" i="2"/>
  <c r="S217" i="2"/>
  <c r="S215" i="2"/>
  <c r="S214" i="2"/>
  <c r="S213" i="2"/>
  <c r="S212" i="2"/>
  <c r="S211" i="2"/>
  <c r="S210" i="2"/>
  <c r="S208" i="2"/>
  <c r="S207" i="2"/>
  <c r="S205" i="2"/>
  <c r="S204" i="2"/>
  <c r="S203" i="2"/>
  <c r="S202" i="2"/>
  <c r="S201" i="2"/>
  <c r="S199" i="2"/>
  <c r="S198" i="2"/>
  <c r="S196" i="2"/>
  <c r="S195" i="2"/>
  <c r="S194" i="2"/>
  <c r="S192" i="2"/>
  <c r="S191" i="2"/>
  <c r="S190" i="2"/>
  <c r="S189" i="2"/>
  <c r="S188" i="2"/>
  <c r="S186" i="2"/>
  <c r="S185" i="2"/>
  <c r="S184" i="2"/>
  <c r="S183" i="2"/>
  <c r="S182" i="2"/>
  <c r="S181" i="2"/>
  <c r="S180" i="2"/>
  <c r="S179" i="2"/>
  <c r="S177" i="2"/>
  <c r="S175" i="2"/>
  <c r="S174" i="2"/>
  <c r="S173" i="2"/>
  <c r="S169" i="2"/>
  <c r="S165" i="2"/>
  <c r="S164" i="2"/>
  <c r="S162" i="2"/>
  <c r="S160" i="2"/>
  <c r="S159" i="2"/>
  <c r="S158" i="2"/>
  <c r="S157" i="2"/>
  <c r="S156" i="2"/>
  <c r="S155" i="2"/>
  <c r="S154" i="2"/>
  <c r="S151" i="2"/>
  <c r="S149" i="2"/>
  <c r="S147" i="2"/>
  <c r="S146" i="2"/>
  <c r="S145" i="2"/>
  <c r="S144" i="2"/>
  <c r="S143" i="2"/>
  <c r="S141" i="2"/>
  <c r="S140" i="2"/>
  <c r="S139" i="2"/>
  <c r="S138" i="2"/>
  <c r="S137" i="2"/>
  <c r="S136" i="2"/>
  <c r="S134" i="2"/>
  <c r="S133" i="2"/>
  <c r="S131" i="2"/>
  <c r="S130" i="2"/>
  <c r="S127" i="2"/>
  <c r="S126" i="2"/>
  <c r="S125" i="2"/>
  <c r="S124" i="2"/>
  <c r="S123" i="2"/>
  <c r="S121" i="2"/>
  <c r="S120" i="2"/>
  <c r="S119" i="2"/>
  <c r="S117" i="2"/>
  <c r="S115" i="2"/>
  <c r="S114" i="2"/>
  <c r="S113" i="2"/>
  <c r="S112" i="2"/>
  <c r="S111" i="2"/>
  <c r="S108" i="2"/>
  <c r="S106" i="2"/>
  <c r="S105" i="2"/>
  <c r="S104" i="2"/>
  <c r="S101" i="2"/>
  <c r="S100" i="2"/>
  <c r="S98" i="2"/>
  <c r="S96" i="2"/>
  <c r="S95" i="2"/>
  <c r="S94" i="2"/>
  <c r="S93" i="2"/>
  <c r="S92" i="2"/>
  <c r="S91" i="2"/>
  <c r="S88" i="2"/>
  <c r="S85" i="2"/>
  <c r="S83" i="2"/>
  <c r="S82" i="2"/>
  <c r="S81" i="2"/>
  <c r="S80" i="2"/>
  <c r="S78" i="2"/>
  <c r="S76" i="2"/>
  <c r="S75" i="2"/>
  <c r="S74" i="2"/>
  <c r="S70" i="2"/>
  <c r="S68" i="2"/>
  <c r="S67" i="2"/>
  <c r="S66" i="2"/>
  <c r="S65" i="2"/>
  <c r="S64" i="2"/>
  <c r="S63" i="2"/>
  <c r="S62" i="2"/>
  <c r="S59" i="2"/>
  <c r="S58" i="2"/>
  <c r="S57" i="2"/>
  <c r="S56" i="2"/>
  <c r="S55" i="2"/>
  <c r="S54" i="2"/>
  <c r="S53" i="2"/>
  <c r="S52" i="2"/>
  <c r="S51" i="2"/>
  <c r="S49" i="2"/>
  <c r="S48" i="2"/>
  <c r="S47" i="2"/>
  <c r="S46" i="2"/>
  <c r="S45" i="2"/>
  <c r="S44" i="2"/>
  <c r="S42" i="2"/>
  <c r="S41" i="2"/>
  <c r="S40" i="2"/>
  <c r="S37" i="2"/>
  <c r="S36" i="2"/>
  <c r="S30" i="2"/>
  <c r="S29" i="2"/>
  <c r="S28" i="2"/>
  <c r="S27" i="2"/>
  <c r="S24" i="2"/>
  <c r="S23" i="2"/>
  <c r="S22" i="2"/>
  <c r="S19" i="2"/>
  <c r="S17" i="2"/>
  <c r="S15" i="2"/>
  <c r="S14" i="2"/>
  <c r="S11" i="2"/>
  <c r="S10" i="2"/>
  <c r="S8" i="2"/>
  <c r="S6" i="2"/>
  <c r="S5" i="2"/>
  <c r="T5" i="3" l="1"/>
  <c r="T6" i="3"/>
  <c r="T7" i="3"/>
  <c r="T8" i="3"/>
  <c r="T4" i="3"/>
  <c r="S5" i="3"/>
  <c r="V5" i="3" s="1"/>
  <c r="S6" i="3"/>
  <c r="S7" i="3"/>
  <c r="S8" i="3"/>
  <c r="S4" i="3"/>
  <c r="P235" i="6"/>
  <c r="R235" i="6" s="1"/>
  <c r="P210" i="6"/>
  <c r="R210" i="6" s="1"/>
  <c r="P185" i="6"/>
  <c r="R185" i="6" s="1"/>
  <c r="P160" i="6"/>
  <c r="R160" i="6" s="1"/>
  <c r="P135" i="6"/>
  <c r="Q135" i="6" s="1"/>
  <c r="P110" i="6"/>
  <c r="R110" i="6" s="1"/>
  <c r="P85" i="6"/>
  <c r="R85" i="6" s="1"/>
  <c r="P60" i="6"/>
  <c r="Q60" i="6" s="1"/>
  <c r="P35" i="6"/>
  <c r="R35" i="6" s="1"/>
  <c r="P10" i="6"/>
  <c r="Q10" i="6" s="1"/>
  <c r="Q160" i="6" l="1"/>
  <c r="Q185" i="6"/>
  <c r="Q110" i="6"/>
  <c r="R135" i="6"/>
  <c r="Q210" i="6"/>
  <c r="R60" i="6"/>
  <c r="Q85" i="6"/>
  <c r="Q35" i="6"/>
  <c r="Q235" i="6"/>
  <c r="R10" i="6"/>
  <c r="O311" i="2" l="1"/>
  <c r="Z25" i="2"/>
  <c r="Z190" i="2"/>
  <c r="Z367" i="2"/>
  <c r="Z90" i="2"/>
  <c r="Z236" i="2"/>
  <c r="Z12" i="2"/>
  <c r="Z311" i="2"/>
  <c r="Z407" i="2"/>
  <c r="Z300" i="2"/>
  <c r="Z394" i="2"/>
  <c r="Z166" i="2"/>
  <c r="Z128" i="2"/>
  <c r="Z13" i="2"/>
  <c r="Z148" i="2"/>
  <c r="Z198" i="2"/>
  <c r="Z54" i="2"/>
  <c r="Z195" i="2"/>
  <c r="Z460" i="2"/>
  <c r="Z399" i="2"/>
  <c r="Z97" i="2"/>
  <c r="Z102" i="2"/>
  <c r="Z87" i="2"/>
  <c r="Z240" i="2"/>
  <c r="Z19" i="2"/>
  <c r="Z139" i="2"/>
  <c r="Z220" i="2"/>
  <c r="Z175" i="2"/>
  <c r="Z85" i="2"/>
  <c r="Z379" i="2"/>
  <c r="Z329" i="2"/>
  <c r="Z317" i="2"/>
  <c r="Z382" i="2"/>
  <c r="Z214" i="2"/>
  <c r="Z38" i="2"/>
  <c r="Z248" i="2"/>
  <c r="Z133" i="2"/>
  <c r="Z192" i="2"/>
  <c r="Z390" i="2"/>
  <c r="Z403" i="2"/>
  <c r="Z438" i="2"/>
  <c r="Z351" i="2"/>
  <c r="Z263" i="2"/>
  <c r="Z144" i="2"/>
  <c r="Z225" i="2"/>
  <c r="Z68" i="2"/>
  <c r="Z492" i="2"/>
  <c r="Z271" i="2"/>
  <c r="Z256" i="2"/>
  <c r="Z119" i="2"/>
  <c r="Z202" i="2"/>
  <c r="Z123" i="2"/>
  <c r="Z83" i="2"/>
  <c r="Z53" i="2"/>
  <c r="Z70" i="2"/>
  <c r="Z228" i="2"/>
  <c r="Z475" i="2"/>
  <c r="Z292" i="2"/>
  <c r="Z113" i="2"/>
  <c r="Z9" i="2"/>
  <c r="Z143" i="2"/>
  <c r="Z157" i="2"/>
  <c r="Z174" i="2"/>
  <c r="Z122" i="2"/>
  <c r="Z162" i="2"/>
  <c r="Z254" i="2"/>
  <c r="Z325" i="2"/>
  <c r="Z305" i="2"/>
  <c r="Z196" i="2"/>
  <c r="Z115" i="2"/>
  <c r="Z216" i="2"/>
  <c r="Z109" i="2"/>
  <c r="Z15" i="2"/>
  <c r="Z136" i="2"/>
  <c r="Z125" i="2"/>
  <c r="Z269" i="2"/>
  <c r="Z456" i="2"/>
  <c r="Z306" i="2"/>
  <c r="Z441" i="2"/>
  <c r="Z352" i="2"/>
  <c r="Z56" i="2"/>
  <c r="Z96" i="2"/>
  <c r="Z241" i="2"/>
  <c r="Z81" i="2"/>
  <c r="Z204" i="2"/>
  <c r="Z473" i="2"/>
  <c r="Z416" i="2"/>
  <c r="Z296" i="2"/>
  <c r="Z339" i="2"/>
  <c r="Z47" i="2"/>
  <c r="Z185" i="2"/>
  <c r="Z158" i="2"/>
  <c r="Z191" i="2"/>
  <c r="Z278" i="2"/>
  <c r="Z326" i="2"/>
  <c r="Z432" i="2"/>
  <c r="Z259" i="2"/>
  <c r="Z258" i="2"/>
  <c r="Z137" i="2"/>
  <c r="Z8" i="2"/>
  <c r="Z189" i="2"/>
  <c r="Z246" i="2"/>
  <c r="Z321" i="2"/>
  <c r="Z361" i="2"/>
  <c r="Z318" i="2"/>
  <c r="Z373" i="2"/>
  <c r="Z194" i="2"/>
  <c r="Z187" i="2"/>
  <c r="Z71" i="2"/>
  <c r="Z29" i="2"/>
  <c r="Z99" i="2"/>
  <c r="Z129" i="2"/>
  <c r="Z353" i="2"/>
  <c r="Z376" i="2"/>
  <c r="Z389" i="2"/>
  <c r="Z327" i="2"/>
  <c r="Z359" i="2"/>
  <c r="Z59" i="2"/>
  <c r="Z57" i="2"/>
  <c r="Z101" i="2"/>
  <c r="Z66" i="2"/>
  <c r="Z126" i="2"/>
  <c r="Z74" i="2"/>
  <c r="Z332" i="2"/>
  <c r="Z414" i="2"/>
  <c r="Z299" i="2"/>
  <c r="Z431" i="2"/>
  <c r="Z264" i="2"/>
  <c r="Z147" i="2"/>
  <c r="Z46" i="2"/>
  <c r="Z188" i="2"/>
  <c r="Z400" i="2"/>
  <c r="Z457" i="2"/>
  <c r="Z479" i="2"/>
  <c r="Z294" i="2"/>
  <c r="Z283" i="2"/>
  <c r="Z377" i="2"/>
  <c r="Z95" i="2"/>
  <c r="Z160" i="2"/>
  <c r="Z22" i="2"/>
  <c r="Z76" i="2"/>
  <c r="Z239" i="2"/>
  <c r="Z169" i="2"/>
  <c r="Z472" i="2"/>
  <c r="Z316" i="2"/>
  <c r="Z275" i="2"/>
  <c r="Z467" i="2"/>
  <c r="Z346" i="2"/>
  <c r="Z488" i="2"/>
  <c r="Z233" i="2"/>
  <c r="Z161" i="2"/>
  <c r="Z84" i="2"/>
  <c r="Z127" i="2"/>
  <c r="Z221" i="2"/>
  <c r="Z89" i="2"/>
  <c r="Z222" i="2"/>
  <c r="Z348" i="2"/>
  <c r="Z455" i="2"/>
  <c r="Z493" i="2"/>
  <c r="Z453" i="2"/>
  <c r="Z496" i="2"/>
  <c r="Z218" i="2"/>
  <c r="Z62" i="2"/>
  <c r="Z203" i="2"/>
  <c r="Z184" i="2"/>
  <c r="Z28" i="2"/>
  <c r="Z177" i="2"/>
  <c r="Z443" i="2"/>
  <c r="Z430" i="2"/>
  <c r="Z274" i="2"/>
  <c r="Z387" i="2"/>
  <c r="Z153" i="2"/>
  <c r="Z7" i="2"/>
  <c r="Z43" i="2"/>
  <c r="Z197" i="2"/>
  <c r="Z319" i="2"/>
  <c r="Z362" i="2"/>
  <c r="Z419" i="2"/>
  <c r="Z340" i="2"/>
  <c r="Z238" i="2"/>
  <c r="Z48" i="2"/>
  <c r="Z268" i="2"/>
  <c r="Z91" i="2"/>
  <c r="Z237" i="2"/>
  <c r="Z252" i="2"/>
  <c r="Z285" i="2"/>
  <c r="Z411" i="2"/>
  <c r="Z385" i="2"/>
  <c r="Z293" i="2"/>
  <c r="Z469" i="2"/>
  <c r="Z366" i="2"/>
  <c r="Z250" i="2"/>
  <c r="Z152" i="2"/>
  <c r="O132" i="2"/>
  <c r="M234" i="2"/>
  <c r="O234" i="2"/>
  <c r="M132" i="2"/>
  <c r="M25" i="2" l="1"/>
  <c r="V1005" i="2"/>
  <c r="W1005" i="2"/>
  <c r="X1005" i="2"/>
  <c r="U1005" i="2"/>
  <c r="M300" i="2" l="1"/>
  <c r="M12" i="2"/>
  <c r="O12" i="2"/>
  <c r="O300" i="2"/>
  <c r="M939" i="2" l="1"/>
  <c r="M938" i="2"/>
  <c r="O236" i="2" l="1"/>
  <c r="O25" i="2"/>
  <c r="O479" i="2"/>
  <c r="O139" i="2"/>
  <c r="O225" i="2"/>
  <c r="O329" i="2"/>
  <c r="O76" i="2"/>
  <c r="O264" i="2"/>
  <c r="O271" i="2"/>
  <c r="O285" i="2"/>
  <c r="O385" i="2"/>
  <c r="O252" i="2"/>
  <c r="O293" i="2"/>
  <c r="O237" i="2"/>
  <c r="O366" i="2"/>
  <c r="O152" i="2"/>
  <c r="O469" i="2"/>
  <c r="O250" i="2"/>
  <c r="O411" i="2"/>
  <c r="O53" i="2"/>
  <c r="O57" i="2"/>
  <c r="O419" i="2"/>
  <c r="O326" i="2"/>
  <c r="O400" i="2"/>
  <c r="O389" i="2"/>
  <c r="O460" i="2"/>
  <c r="O430" i="2"/>
  <c r="O387" i="2"/>
  <c r="O68" i="2"/>
  <c r="O102" i="2"/>
  <c r="O126" i="2"/>
  <c r="O187" i="2"/>
  <c r="O362" i="2"/>
  <c r="O71" i="2"/>
  <c r="O66" i="2"/>
  <c r="O248" i="2"/>
  <c r="O274" i="2"/>
  <c r="O457" i="2"/>
  <c r="O192" i="2"/>
  <c r="O256" i="2"/>
  <c r="O147" i="2"/>
  <c r="O238" i="2"/>
  <c r="O101" i="2"/>
  <c r="O361" i="2"/>
  <c r="O113" i="2"/>
  <c r="O268" i="2"/>
  <c r="O299" i="2"/>
  <c r="O296" i="2"/>
  <c r="O160" i="2"/>
  <c r="O414" i="2"/>
  <c r="O129" i="2"/>
  <c r="O46" i="2"/>
  <c r="O62" i="2"/>
  <c r="O473" i="2"/>
  <c r="O263" i="2"/>
  <c r="O194" i="2"/>
  <c r="O475" i="2"/>
  <c r="O47" i="2"/>
  <c r="O81" i="2"/>
  <c r="O15" i="2"/>
  <c r="O9" i="2"/>
  <c r="O22" i="2"/>
  <c r="O70" i="2"/>
  <c r="O382" i="2"/>
  <c r="O390" i="2"/>
  <c r="O28" i="2"/>
  <c r="O29" i="2"/>
  <c r="O90" i="2"/>
  <c r="O367" i="2"/>
  <c r="O447" i="2"/>
  <c r="O374" i="2"/>
  <c r="O148" i="2"/>
  <c r="O13" i="2"/>
  <c r="O330" i="2"/>
  <c r="O190" i="2"/>
  <c r="O60" i="2"/>
  <c r="O116" i="2"/>
  <c r="O407" i="2"/>
  <c r="O128" i="2"/>
  <c r="O166" i="2"/>
  <c r="O69" i="2"/>
  <c r="O394" i="2"/>
  <c r="O209" i="2"/>
  <c r="O358" i="2"/>
  <c r="O119" i="2"/>
  <c r="O222" i="2"/>
  <c r="O8" i="2"/>
  <c r="O228" i="2"/>
  <c r="O456" i="2"/>
  <c r="O143" i="2"/>
  <c r="O306" i="2"/>
  <c r="O275" i="2"/>
  <c r="O157" i="2"/>
  <c r="O294" i="2"/>
  <c r="O115" i="2"/>
  <c r="O177" i="2"/>
  <c r="O376" i="2"/>
  <c r="O359" i="2"/>
  <c r="O317" i="2"/>
  <c r="O158" i="2"/>
  <c r="O283" i="2"/>
  <c r="O432" i="2"/>
  <c r="O316" i="2"/>
  <c r="O246" i="2"/>
  <c r="O133" i="2"/>
  <c r="O351" i="2"/>
  <c r="O377" i="2"/>
  <c r="O431" i="2"/>
  <c r="O240" i="2"/>
  <c r="O269" i="2"/>
  <c r="O96" i="2"/>
  <c r="O438" i="2"/>
  <c r="O373" i="2"/>
  <c r="O258" i="2"/>
  <c r="O74" i="2"/>
  <c r="O218" i="2"/>
  <c r="O416" i="2"/>
  <c r="O189" i="2"/>
  <c r="O305" i="2"/>
  <c r="O233" i="2"/>
  <c r="O259" i="2"/>
  <c r="O109" i="2"/>
  <c r="O492" i="2"/>
  <c r="O348" i="2"/>
  <c r="O352" i="2"/>
  <c r="O123" i="2"/>
  <c r="O325" i="2"/>
  <c r="O127" i="2"/>
  <c r="O89" i="2"/>
  <c r="O99" i="2"/>
  <c r="O43" i="2"/>
  <c r="O191" i="2"/>
  <c r="O220" i="2"/>
  <c r="O56" i="2"/>
  <c r="O496" i="2"/>
  <c r="O453" i="2"/>
  <c r="O318" i="2"/>
  <c r="O327" i="2"/>
  <c r="O214" i="2"/>
  <c r="O241" i="2"/>
  <c r="O85" i="2"/>
  <c r="O216" i="2"/>
  <c r="O319" i="2"/>
  <c r="O196" i="2"/>
  <c r="O184" i="2"/>
  <c r="O38" i="2"/>
  <c r="O97" i="2"/>
  <c r="O161" i="2"/>
  <c r="O19" i="2"/>
  <c r="O340" i="2"/>
  <c r="O202" i="2"/>
  <c r="O175" i="2"/>
  <c r="O169" i="2"/>
  <c r="O87" i="2"/>
  <c r="O153" i="2"/>
  <c r="O48" i="2"/>
  <c r="O185" i="2"/>
  <c r="O403" i="2"/>
  <c r="O197" i="2"/>
  <c r="O136" i="2"/>
  <c r="O278" i="2"/>
  <c r="O321" i="2"/>
  <c r="O174" i="2"/>
  <c r="O346" i="2"/>
  <c r="O204" i="2"/>
  <c r="O84" i="2"/>
  <c r="O239" i="2"/>
  <c r="O292" i="2"/>
  <c r="O83" i="2"/>
  <c r="O221" i="2"/>
  <c r="O95" i="2"/>
  <c r="O188" i="2"/>
  <c r="O379" i="2"/>
  <c r="O144" i="2"/>
  <c r="O399" i="2"/>
  <c r="O443" i="2"/>
  <c r="O332" i="2"/>
  <c r="O441" i="2"/>
  <c r="O488" i="2"/>
  <c r="O7" i="2"/>
  <c r="O162" i="2"/>
  <c r="O137" i="2"/>
  <c r="O122" i="2"/>
  <c r="O254" i="2"/>
  <c r="O353" i="2"/>
  <c r="O455" i="2"/>
  <c r="O125" i="2"/>
  <c r="O195" i="2"/>
  <c r="O472" i="2"/>
  <c r="O467" i="2"/>
  <c r="O91" i="2"/>
  <c r="O339" i="2"/>
  <c r="O203" i="2"/>
  <c r="O59" i="2"/>
  <c r="O493" i="2"/>
  <c r="O54" i="2"/>
  <c r="O198" i="2"/>
  <c r="O32" i="2"/>
  <c r="O168" i="2"/>
  <c r="O61" i="2"/>
  <c r="O130" i="2"/>
  <c r="O182" i="2"/>
  <c r="O451" i="2"/>
  <c r="O491" i="2"/>
  <c r="O357" i="2"/>
  <c r="O170" i="2"/>
  <c r="O212" i="2"/>
  <c r="O16" i="2"/>
  <c r="O104" i="2"/>
  <c r="O433" i="2"/>
  <c r="O281" i="2"/>
  <c r="O464" i="2"/>
  <c r="O474" i="2"/>
  <c r="O388" i="2"/>
  <c r="O280" i="2"/>
  <c r="O324" i="2"/>
  <c r="O79" i="2"/>
  <c r="O235" i="2"/>
  <c r="O67" i="2"/>
  <c r="O138" i="2"/>
  <c r="O261" i="2"/>
  <c r="O381" i="2"/>
  <c r="O458" i="2"/>
  <c r="O279" i="2"/>
  <c r="O459" i="2"/>
  <c r="O253" i="2"/>
  <c r="O17" i="2"/>
  <c r="O30" i="2"/>
  <c r="O183" i="2"/>
  <c r="O257" i="2"/>
  <c r="O401" i="2"/>
  <c r="O302" i="2"/>
  <c r="O498" i="2"/>
  <c r="O289" i="2"/>
  <c r="O35" i="2"/>
  <c r="O167" i="2"/>
  <c r="O150" i="2"/>
  <c r="O142" i="2"/>
  <c r="O77" i="2"/>
  <c r="O312" i="2"/>
  <c r="O417" i="2"/>
  <c r="O478" i="2"/>
  <c r="O86" i="2"/>
  <c r="O178" i="2"/>
  <c r="O206" i="2"/>
  <c r="O230" i="2"/>
  <c r="O40" i="2"/>
  <c r="O370" i="2"/>
  <c r="O391" i="2"/>
  <c r="O486" i="2"/>
  <c r="O270" i="2"/>
  <c r="O172" i="2"/>
  <c r="O213" i="2"/>
  <c r="O219" i="2"/>
  <c r="O42" i="2"/>
  <c r="O92" i="2"/>
  <c r="O199" i="2"/>
  <c r="O378" i="2"/>
  <c r="O420" i="2"/>
  <c r="O343" i="2"/>
  <c r="O356" i="2"/>
  <c r="O226" i="2"/>
  <c r="O117" i="2"/>
  <c r="O49" i="2"/>
  <c r="O428" i="2"/>
  <c r="O303" i="2"/>
  <c r="O344" i="2"/>
  <c r="O108" i="2"/>
  <c r="O75" i="2"/>
  <c r="O134" i="2"/>
  <c r="O308" i="2"/>
  <c r="O393" i="2"/>
  <c r="O320" i="2"/>
  <c r="O135" i="2"/>
  <c r="O176" i="2"/>
  <c r="O265" i="2"/>
  <c r="O465" i="2"/>
  <c r="O291" i="2"/>
  <c r="O425" i="2"/>
  <c r="O154" i="2"/>
  <c r="O37" i="2"/>
  <c r="O243" i="2"/>
  <c r="O383" i="2"/>
  <c r="O323" i="2"/>
  <c r="O477" i="2"/>
  <c r="O181" i="2"/>
  <c r="O171" i="2"/>
  <c r="O107" i="2"/>
  <c r="O63" i="2"/>
  <c r="O26" i="2"/>
  <c r="O480" i="2"/>
  <c r="O439" i="2"/>
  <c r="O242" i="2"/>
  <c r="O200" i="2"/>
  <c r="O110" i="2"/>
  <c r="O429" i="2"/>
  <c r="O463" i="2"/>
  <c r="O445" i="2"/>
  <c r="O163" i="2"/>
  <c r="O73" i="2"/>
  <c r="O118" i="2"/>
  <c r="O50" i="2"/>
  <c r="O18" i="2"/>
  <c r="O215" i="2"/>
  <c r="O21" i="2"/>
  <c r="O229" i="2"/>
  <c r="O223" i="2"/>
  <c r="O39" i="2"/>
  <c r="O341" i="2"/>
  <c r="O424" i="2"/>
  <c r="O72" i="2"/>
  <c r="O33" i="2"/>
  <c r="O251" i="2"/>
  <c r="O149" i="2"/>
  <c r="O244" i="2"/>
  <c r="O227" i="2"/>
  <c r="O103" i="2"/>
  <c r="O88" i="2"/>
  <c r="O51" i="2"/>
  <c r="O345" i="2"/>
  <c r="O105" i="2"/>
  <c r="O55" i="2"/>
  <c r="O224" i="2"/>
  <c r="O64" i="2"/>
  <c r="O14" i="2"/>
  <c r="O121" i="2"/>
  <c r="O23" i="2"/>
  <c r="O141" i="2"/>
  <c r="O98" i="2"/>
  <c r="O156" i="2"/>
  <c r="O145" i="2"/>
  <c r="O111" i="2"/>
  <c r="O6" i="2"/>
  <c r="O208" i="2"/>
  <c r="O232" i="2"/>
  <c r="O45" i="2"/>
  <c r="O146" i="2"/>
  <c r="O124" i="2"/>
  <c r="O10" i="2"/>
  <c r="O231" i="2"/>
  <c r="O106" i="2"/>
  <c r="O159" i="2"/>
  <c r="O211" i="2"/>
  <c r="O140" i="2"/>
  <c r="O114" i="2"/>
  <c r="O58" i="2"/>
  <c r="O173" i="2"/>
  <c r="O65" i="2"/>
  <c r="O80" i="2"/>
  <c r="O120" i="2"/>
  <c r="O217" i="2"/>
  <c r="O41" i="2"/>
  <c r="O207" i="2"/>
  <c r="O151" i="2"/>
  <c r="O266" i="2"/>
  <c r="O186" i="2"/>
  <c r="O52" i="2"/>
  <c r="O201" i="2"/>
  <c r="O34" i="2"/>
  <c r="O112" i="2"/>
  <c r="O164" i="2"/>
  <c r="O24" i="2"/>
  <c r="O36" i="2"/>
  <c r="O44" i="2"/>
  <c r="O245" i="2"/>
  <c r="O131" i="2"/>
  <c r="O262" i="2"/>
  <c r="O247" i="2"/>
  <c r="O193" i="2"/>
  <c r="O27" i="2"/>
  <c r="O165" i="2"/>
  <c r="O11" i="2"/>
  <c r="O94" i="2"/>
  <c r="O100" i="2"/>
  <c r="O82" i="2"/>
  <c r="O267" i="2"/>
  <c r="O155" i="2"/>
  <c r="O31" i="2"/>
  <c r="O5" i="2"/>
  <c r="O210" i="2"/>
  <c r="O180" i="2"/>
  <c r="O249" i="2"/>
  <c r="O179" i="2"/>
  <c r="O20" i="2"/>
  <c r="O404" i="2"/>
  <c r="O434" i="2"/>
  <c r="O347" i="2"/>
  <c r="O468" i="2"/>
  <c r="O402" i="2"/>
  <c r="O462" i="2"/>
  <c r="O295" i="2"/>
  <c r="O406" i="2"/>
  <c r="O412" i="2"/>
  <c r="O405" i="2"/>
  <c r="O355" i="2"/>
  <c r="O448" i="2"/>
  <c r="O315" i="2"/>
  <c r="O487" i="2"/>
  <c r="O364" i="2"/>
  <c r="O483" i="2"/>
  <c r="O354" i="2"/>
  <c r="O444" i="2"/>
  <c r="O372" i="2"/>
  <c r="O328" i="2"/>
  <c r="O435" i="2"/>
  <c r="O495" i="2"/>
  <c r="O334" i="2"/>
  <c r="O471" i="2"/>
  <c r="O333" i="2"/>
  <c r="O301" i="2"/>
  <c r="O380" i="2"/>
  <c r="O437" i="2"/>
  <c r="O470" i="2"/>
  <c r="O408" i="2"/>
  <c r="O427" i="2"/>
  <c r="O277" i="2"/>
  <c r="O310" i="2"/>
  <c r="O335" i="2"/>
  <c r="O331" i="2"/>
  <c r="O288" i="2"/>
  <c r="O485" i="2"/>
  <c r="O466" i="2"/>
  <c r="O396" i="2"/>
  <c r="O307" i="2"/>
  <c r="O415" i="2"/>
  <c r="O298" i="2"/>
  <c r="O497" i="2"/>
  <c r="O309" i="2"/>
  <c r="O304" i="2"/>
  <c r="O392" i="2"/>
  <c r="O287" i="2"/>
  <c r="O322" i="2"/>
  <c r="O290" i="2"/>
  <c r="O365" i="2"/>
  <c r="O282" i="2"/>
  <c r="O272" i="2"/>
  <c r="O410" i="2"/>
  <c r="O349" i="2"/>
  <c r="O446" i="2"/>
  <c r="O426" i="2"/>
  <c r="O461" i="2"/>
  <c r="O276" i="2"/>
  <c r="O450" i="2"/>
  <c r="O336" i="2"/>
  <c r="O490" i="2"/>
  <c r="O476" i="2"/>
  <c r="O371" i="2"/>
  <c r="O421" i="2"/>
  <c r="O368" i="2"/>
  <c r="O449" i="2"/>
  <c r="O423" i="2"/>
  <c r="O398" i="2"/>
  <c r="O297" i="2"/>
  <c r="O422" i="2"/>
  <c r="O413" i="2"/>
  <c r="O489" i="2"/>
  <c r="O454" i="2"/>
  <c r="O360" i="2"/>
  <c r="O350" i="2"/>
  <c r="O384" i="2"/>
  <c r="O397" i="2"/>
  <c r="O482" i="2"/>
  <c r="O314" i="2"/>
  <c r="O442" i="2"/>
  <c r="O337" i="2"/>
  <c r="O338" i="2"/>
  <c r="O342" i="2"/>
  <c r="O395" i="2"/>
  <c r="O313" i="2"/>
  <c r="O494" i="2"/>
  <c r="O418" i="2"/>
  <c r="O286" i="2"/>
  <c r="O375" i="2"/>
  <c r="O484" i="2"/>
  <c r="O363" i="2"/>
  <c r="O452" i="2"/>
  <c r="O409" i="2"/>
  <c r="O386" i="2"/>
  <c r="O440" i="2"/>
  <c r="O481" i="2"/>
  <c r="O369" i="2"/>
  <c r="O436" i="2"/>
  <c r="O284" i="2"/>
  <c r="O255" i="2"/>
  <c r="O260" i="2"/>
  <c r="O205" i="2"/>
  <c r="O93" i="2"/>
  <c r="O78" i="2"/>
  <c r="O273"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R12" i="9" l="1"/>
  <c r="S12" i="9" s="1"/>
  <c r="W11" i="9"/>
  <c r="U11" i="9"/>
  <c r="T11" i="9"/>
  <c r="S11" i="9"/>
  <c r="R8" i="9"/>
  <c r="W8" i="9" s="1"/>
  <c r="W7" i="9"/>
  <c r="U7" i="9"/>
  <c r="T7" i="9"/>
  <c r="S7" i="9"/>
  <c r="W5" i="9"/>
  <c r="U5" i="9"/>
  <c r="T5" i="9"/>
  <c r="S5" i="9"/>
  <c r="W4" i="9"/>
  <c r="U4" i="9"/>
  <c r="T4" i="9"/>
  <c r="S4" i="9"/>
  <c r="W3" i="9"/>
  <c r="U3" i="9"/>
  <c r="T3" i="9"/>
  <c r="S3" i="9"/>
  <c r="W2" i="9"/>
  <c r="U2" i="9"/>
  <c r="T2" i="9"/>
  <c r="S2" i="9"/>
  <c r="C6" i="7"/>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W211" i="6" s="1"/>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V164" i="6"/>
  <c r="V165" i="6" s="1"/>
  <c r="V166" i="6" s="1"/>
  <c r="V167" i="6" s="1"/>
  <c r="V168" i="6" s="1"/>
  <c r="V169" i="6" s="1"/>
  <c r="V170" i="6" s="1"/>
  <c r="V171" i="6" s="1"/>
  <c r="V172" i="6" s="1"/>
  <c r="V173" i="6" s="1"/>
  <c r="V174" i="6" s="1"/>
  <c r="V175" i="6" s="1"/>
  <c r="V176" i="6" s="1"/>
  <c r="V177" i="6" s="1"/>
  <c r="V178" i="6" s="1"/>
  <c r="V179" i="6" s="1"/>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W161" i="6" s="1"/>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V11" i="6"/>
  <c r="W11" i="6" s="1"/>
  <c r="E6" i="6"/>
  <c r="E5" i="6"/>
  <c r="E4" i="6"/>
  <c r="E3" i="6"/>
  <c r="L2" i="6"/>
  <c r="E2" i="6"/>
  <c r="E6" i="5"/>
  <c r="E5" i="5"/>
  <c r="E4" i="5"/>
  <c r="E3" i="5"/>
  <c r="L2" i="5"/>
  <c r="E2" i="5"/>
  <c r="E6" i="4"/>
  <c r="E5" i="4"/>
  <c r="E4" i="4"/>
  <c r="E3" i="4"/>
  <c r="L2" i="4"/>
  <c r="E2" i="4"/>
  <c r="AP110" i="3"/>
  <c r="AC110" i="3"/>
  <c r="AP109" i="3"/>
  <c r="AC109" i="3"/>
  <c r="AP108" i="3"/>
  <c r="AC108" i="3"/>
  <c r="AP107" i="3"/>
  <c r="AC107" i="3"/>
  <c r="AP106" i="3"/>
  <c r="AC106" i="3"/>
  <c r="AP105" i="3"/>
  <c r="AC105" i="3"/>
  <c r="AP104" i="3"/>
  <c r="AC104" i="3"/>
  <c r="AP103" i="3"/>
  <c r="AC103" i="3"/>
  <c r="AP102" i="3"/>
  <c r="AC102" i="3"/>
  <c r="AP101" i="3"/>
  <c r="AC101" i="3"/>
  <c r="AP100" i="3"/>
  <c r="AC100" i="3"/>
  <c r="AP99" i="3"/>
  <c r="AC99" i="3"/>
  <c r="AA99" i="3"/>
  <c r="AP98" i="3"/>
  <c r="AC98" i="3"/>
  <c r="AA98" i="3"/>
  <c r="AP97" i="3"/>
  <c r="AC97" i="3"/>
  <c r="AA97" i="3"/>
  <c r="AP96" i="3"/>
  <c r="AC96" i="3"/>
  <c r="AA96" i="3"/>
  <c r="AP95" i="3"/>
  <c r="AC95" i="3"/>
  <c r="AA95" i="3"/>
  <c r="AP94" i="3"/>
  <c r="AC94" i="3"/>
  <c r="AA94" i="3"/>
  <c r="AP93" i="3"/>
  <c r="AC93" i="3"/>
  <c r="AP92" i="3"/>
  <c r="AC92" i="3"/>
  <c r="AP91" i="3"/>
  <c r="AC91" i="3"/>
  <c r="AP90" i="3"/>
  <c r="AC90" i="3"/>
  <c r="AP89" i="3"/>
  <c r="AC89" i="3"/>
  <c r="AP88" i="3"/>
  <c r="AC88" i="3"/>
  <c r="AP87" i="3"/>
  <c r="AC87" i="3"/>
  <c r="AP86" i="3"/>
  <c r="AC86" i="3"/>
  <c r="AP85" i="3"/>
  <c r="AC85" i="3"/>
  <c r="AP84" i="3"/>
  <c r="AC84" i="3"/>
  <c r="AP83" i="3"/>
  <c r="AC83" i="3"/>
  <c r="AP82" i="3"/>
  <c r="AC82" i="3"/>
  <c r="AP81" i="3"/>
  <c r="AC81" i="3"/>
  <c r="AP80" i="3"/>
  <c r="AC80" i="3"/>
  <c r="AP79" i="3"/>
  <c r="AC79" i="3"/>
  <c r="AP78" i="3"/>
  <c r="AC78" i="3"/>
  <c r="AP77" i="3"/>
  <c r="AC77" i="3"/>
  <c r="AP76" i="3"/>
  <c r="AC76" i="3"/>
  <c r="AP75" i="3"/>
  <c r="AC75" i="3"/>
  <c r="AP74" i="3"/>
  <c r="AC74" i="3"/>
  <c r="AP73" i="3"/>
  <c r="AC73" i="3"/>
  <c r="AP72" i="3"/>
  <c r="AC72" i="3"/>
  <c r="AP71" i="3"/>
  <c r="AC71" i="3"/>
  <c r="AA71" i="3"/>
  <c r="AP70" i="3"/>
  <c r="AC70" i="3"/>
  <c r="AA70" i="3"/>
  <c r="AP69" i="3"/>
  <c r="AC69" i="3"/>
  <c r="AA69" i="3"/>
  <c r="AP68" i="3"/>
  <c r="AC68" i="3"/>
  <c r="AA68" i="3"/>
  <c r="AP67" i="3"/>
  <c r="AC67" i="3"/>
  <c r="AA67" i="3"/>
  <c r="AP66" i="3"/>
  <c r="AC66" i="3"/>
  <c r="AA66" i="3"/>
  <c r="AP65" i="3"/>
  <c r="AC65" i="3"/>
  <c r="AA65" i="3"/>
  <c r="AP64" i="3"/>
  <c r="AC64" i="3"/>
  <c r="AA64" i="3"/>
  <c r="AP63" i="3"/>
  <c r="AC63" i="3"/>
  <c r="AA63" i="3"/>
  <c r="AP62" i="3"/>
  <c r="AC62" i="3"/>
  <c r="AA62" i="3"/>
  <c r="AP61" i="3"/>
  <c r="AC61" i="3"/>
  <c r="AA61" i="3"/>
  <c r="AP60" i="3"/>
  <c r="AC60" i="3"/>
  <c r="AA60" i="3"/>
  <c r="AP59" i="3"/>
  <c r="AC59" i="3"/>
  <c r="AA59" i="3"/>
  <c r="AP58" i="3"/>
  <c r="AC58" i="3"/>
  <c r="AA58" i="3"/>
  <c r="AP57" i="3"/>
  <c r="AC57" i="3"/>
  <c r="AA57" i="3"/>
  <c r="AP56" i="3"/>
  <c r="AC56" i="3"/>
  <c r="AA56" i="3"/>
  <c r="AP55" i="3"/>
  <c r="AC55" i="3"/>
  <c r="AA55" i="3"/>
  <c r="AP54" i="3"/>
  <c r="AC54" i="3"/>
  <c r="AA54" i="3"/>
  <c r="AP53" i="3"/>
  <c r="AC53" i="3"/>
  <c r="AA53" i="3"/>
  <c r="AP52" i="3"/>
  <c r="AC52" i="3"/>
  <c r="AA52" i="3"/>
  <c r="AP51" i="3"/>
  <c r="AC51" i="3"/>
  <c r="AA51" i="3"/>
  <c r="AP50" i="3"/>
  <c r="AC50" i="3"/>
  <c r="AA50" i="3"/>
  <c r="AP49" i="3"/>
  <c r="AC49" i="3"/>
  <c r="AA49" i="3"/>
  <c r="AP48" i="3"/>
  <c r="AC48" i="3"/>
  <c r="AA48" i="3"/>
  <c r="AP47" i="3"/>
  <c r="AC47" i="3"/>
  <c r="AA47" i="3"/>
  <c r="AP46" i="3"/>
  <c r="AC46" i="3"/>
  <c r="AA46" i="3"/>
  <c r="AP45" i="3"/>
  <c r="AC45" i="3"/>
  <c r="AA45" i="3"/>
  <c r="AP44" i="3"/>
  <c r="AC44" i="3"/>
  <c r="AA44" i="3"/>
  <c r="AP43" i="3"/>
  <c r="AC43" i="3"/>
  <c r="AP42" i="3"/>
  <c r="AC42" i="3"/>
  <c r="AP41" i="3"/>
  <c r="AC41" i="3"/>
  <c r="AP40" i="3"/>
  <c r="AC40" i="3"/>
  <c r="AP39" i="3"/>
  <c r="AC39" i="3"/>
  <c r="AP38" i="3"/>
  <c r="AC38" i="3"/>
  <c r="AP37" i="3"/>
  <c r="AC37" i="3"/>
  <c r="AP36" i="3"/>
  <c r="AC36" i="3"/>
  <c r="AP35" i="3"/>
  <c r="AC35" i="3"/>
  <c r="AP34" i="3"/>
  <c r="AC34" i="3"/>
  <c r="AP33" i="3"/>
  <c r="AC33" i="3"/>
  <c r="AP32" i="3"/>
  <c r="AC32" i="3"/>
  <c r="AP31" i="3"/>
  <c r="AC31" i="3"/>
  <c r="AP30" i="3"/>
  <c r="AC30" i="3"/>
  <c r="AP29" i="3"/>
  <c r="AC29" i="3"/>
  <c r="AP28" i="3"/>
  <c r="AC28" i="3"/>
  <c r="AP27" i="3"/>
  <c r="AC27" i="3"/>
  <c r="AP26" i="3"/>
  <c r="AC26" i="3"/>
  <c r="AP25" i="3"/>
  <c r="AC25" i="3"/>
  <c r="AP24" i="3"/>
  <c r="AC24" i="3"/>
  <c r="AP23" i="3"/>
  <c r="AC23" i="3"/>
  <c r="AP22" i="3"/>
  <c r="AC22" i="3"/>
  <c r="AP21" i="3"/>
  <c r="AC21" i="3"/>
  <c r="AP20" i="3"/>
  <c r="AC20" i="3"/>
  <c r="AP19" i="3"/>
  <c r="AC19" i="3"/>
  <c r="AP18" i="3"/>
  <c r="AC18" i="3"/>
  <c r="AP17" i="3"/>
  <c r="AC17" i="3"/>
  <c r="AP16" i="3"/>
  <c r="AC16" i="3"/>
  <c r="AP15" i="3"/>
  <c r="AC15" i="3"/>
  <c r="AP14" i="3"/>
  <c r="AC14" i="3"/>
  <c r="AP13" i="3"/>
  <c r="AC13" i="3"/>
  <c r="AP12" i="3"/>
  <c r="AC12" i="3"/>
  <c r="AY1004" i="2"/>
  <c r="AX1004" i="2"/>
  <c r="AW1004" i="2"/>
  <c r="Z1004" i="2"/>
  <c r="S1004" i="2"/>
  <c r="AZ1004" i="2" s="1"/>
  <c r="M1004" i="2"/>
  <c r="B1004" i="2"/>
  <c r="A1004" i="2"/>
  <c r="AY1003" i="2"/>
  <c r="AX1003" i="2"/>
  <c r="AW1003" i="2"/>
  <c r="Z1003" i="2"/>
  <c r="S1003" i="2"/>
  <c r="AZ1003" i="2" s="1"/>
  <c r="M1003" i="2"/>
  <c r="B1003" i="2"/>
  <c r="A1003" i="2"/>
  <c r="AY1002" i="2"/>
  <c r="AX1002" i="2"/>
  <c r="AW1002" i="2"/>
  <c r="Z1002" i="2"/>
  <c r="S1002" i="2"/>
  <c r="AZ1002" i="2" s="1"/>
  <c r="M1002" i="2"/>
  <c r="B1002" i="2"/>
  <c r="A1002" i="2"/>
  <c r="AY1001" i="2"/>
  <c r="AX1001" i="2"/>
  <c r="AW1001" i="2"/>
  <c r="Z1001" i="2"/>
  <c r="S1001" i="2"/>
  <c r="AZ1001" i="2" s="1"/>
  <c r="M1001" i="2"/>
  <c r="B1001" i="2"/>
  <c r="A1001" i="2"/>
  <c r="AY1000" i="2"/>
  <c r="AX1000" i="2"/>
  <c r="AW1000" i="2"/>
  <c r="Z1000" i="2"/>
  <c r="S1000" i="2"/>
  <c r="AZ1000" i="2" s="1"/>
  <c r="M1000" i="2"/>
  <c r="B1000" i="2"/>
  <c r="A1000" i="2"/>
  <c r="AY999" i="2"/>
  <c r="AX999" i="2"/>
  <c r="AW999" i="2"/>
  <c r="Z999" i="2"/>
  <c r="S999" i="2"/>
  <c r="AZ999" i="2" s="1"/>
  <c r="M999" i="2"/>
  <c r="B999" i="2"/>
  <c r="A999" i="2"/>
  <c r="AY998" i="2"/>
  <c r="AX998" i="2"/>
  <c r="AW998" i="2"/>
  <c r="Z998" i="2"/>
  <c r="S998" i="2"/>
  <c r="AZ998" i="2" s="1"/>
  <c r="M998" i="2"/>
  <c r="B998" i="2"/>
  <c r="A998" i="2"/>
  <c r="AY997" i="2"/>
  <c r="AX997" i="2"/>
  <c r="AW997" i="2"/>
  <c r="Z997" i="2"/>
  <c r="S997" i="2"/>
  <c r="AZ997" i="2" s="1"/>
  <c r="M997" i="2"/>
  <c r="B997" i="2"/>
  <c r="A997" i="2"/>
  <c r="AY996" i="2"/>
  <c r="AX996" i="2"/>
  <c r="AW996" i="2"/>
  <c r="Z996" i="2"/>
  <c r="S996" i="2"/>
  <c r="AZ996" i="2" s="1"/>
  <c r="M996" i="2"/>
  <c r="B996" i="2"/>
  <c r="A996" i="2"/>
  <c r="AY995" i="2"/>
  <c r="AX995" i="2"/>
  <c r="AW995" i="2"/>
  <c r="Z995" i="2"/>
  <c r="S995" i="2"/>
  <c r="AZ995" i="2" s="1"/>
  <c r="M995" i="2"/>
  <c r="B995" i="2"/>
  <c r="A995" i="2"/>
  <c r="AY994" i="2"/>
  <c r="AX994" i="2"/>
  <c r="AW994" i="2"/>
  <c r="Z994" i="2"/>
  <c r="S994" i="2"/>
  <c r="AZ994" i="2" s="1"/>
  <c r="M994" i="2"/>
  <c r="B994" i="2"/>
  <c r="A994" i="2"/>
  <c r="AY993" i="2"/>
  <c r="AX993" i="2"/>
  <c r="AW993" i="2"/>
  <c r="Z993" i="2"/>
  <c r="S993" i="2"/>
  <c r="AZ993" i="2" s="1"/>
  <c r="M993" i="2"/>
  <c r="B993" i="2"/>
  <c r="A993" i="2"/>
  <c r="AY992" i="2"/>
  <c r="AX992" i="2"/>
  <c r="AW992" i="2"/>
  <c r="Z992" i="2"/>
  <c r="S992" i="2"/>
  <c r="AZ992" i="2" s="1"/>
  <c r="M992" i="2"/>
  <c r="B992" i="2"/>
  <c r="A992" i="2"/>
  <c r="AY991" i="2"/>
  <c r="AX991" i="2"/>
  <c r="AW991" i="2"/>
  <c r="Z991" i="2"/>
  <c r="S991" i="2"/>
  <c r="AZ991" i="2" s="1"/>
  <c r="M991" i="2"/>
  <c r="B991" i="2"/>
  <c r="A991" i="2"/>
  <c r="AY990" i="2"/>
  <c r="AX990" i="2"/>
  <c r="AW990" i="2"/>
  <c r="Z990" i="2"/>
  <c r="S990" i="2"/>
  <c r="AZ990" i="2" s="1"/>
  <c r="M990" i="2"/>
  <c r="B990" i="2"/>
  <c r="A990" i="2"/>
  <c r="AY989" i="2"/>
  <c r="AX989" i="2"/>
  <c r="AW989" i="2"/>
  <c r="Z989" i="2"/>
  <c r="S989" i="2"/>
  <c r="AZ989" i="2" s="1"/>
  <c r="M989" i="2"/>
  <c r="B989" i="2"/>
  <c r="A989" i="2"/>
  <c r="AY988" i="2"/>
  <c r="AX988" i="2"/>
  <c r="AW988" i="2"/>
  <c r="Z988" i="2"/>
  <c r="S988" i="2"/>
  <c r="AZ988" i="2" s="1"/>
  <c r="M988" i="2"/>
  <c r="B988" i="2"/>
  <c r="A988" i="2"/>
  <c r="AY987" i="2"/>
  <c r="AX987" i="2"/>
  <c r="AW987" i="2"/>
  <c r="Z987" i="2"/>
  <c r="S987" i="2"/>
  <c r="AZ987" i="2" s="1"/>
  <c r="M987" i="2"/>
  <c r="B987" i="2"/>
  <c r="A987" i="2"/>
  <c r="AY986" i="2"/>
  <c r="AX986" i="2"/>
  <c r="AW986" i="2"/>
  <c r="Z986" i="2"/>
  <c r="S986" i="2"/>
  <c r="AZ986" i="2" s="1"/>
  <c r="M986" i="2"/>
  <c r="B986" i="2"/>
  <c r="A986" i="2"/>
  <c r="AY985" i="2"/>
  <c r="AX985" i="2"/>
  <c r="AW985" i="2"/>
  <c r="Z985" i="2"/>
  <c r="S985" i="2"/>
  <c r="AZ985" i="2" s="1"/>
  <c r="M985" i="2"/>
  <c r="B985" i="2"/>
  <c r="A985" i="2"/>
  <c r="AY984" i="2"/>
  <c r="AX984" i="2"/>
  <c r="AW984" i="2"/>
  <c r="Z984" i="2"/>
  <c r="S984" i="2"/>
  <c r="AZ984" i="2" s="1"/>
  <c r="M984" i="2"/>
  <c r="B984" i="2"/>
  <c r="A984" i="2"/>
  <c r="AY983" i="2"/>
  <c r="AX983" i="2"/>
  <c r="AW983" i="2"/>
  <c r="Z983" i="2"/>
  <c r="S983" i="2"/>
  <c r="AZ983" i="2" s="1"/>
  <c r="M983" i="2"/>
  <c r="B983" i="2"/>
  <c r="A983" i="2"/>
  <c r="AY982" i="2"/>
  <c r="AX982" i="2"/>
  <c r="AW982" i="2"/>
  <c r="Z982" i="2"/>
  <c r="S982" i="2"/>
  <c r="AZ982" i="2" s="1"/>
  <c r="M982" i="2"/>
  <c r="B982" i="2"/>
  <c r="A982" i="2"/>
  <c r="AY981" i="2"/>
  <c r="AX981" i="2"/>
  <c r="AW981" i="2"/>
  <c r="Z981" i="2"/>
  <c r="S981" i="2"/>
  <c r="AZ981" i="2" s="1"/>
  <c r="M981" i="2"/>
  <c r="B981" i="2"/>
  <c r="A981" i="2"/>
  <c r="AY980" i="2"/>
  <c r="AX980" i="2"/>
  <c r="AW980" i="2"/>
  <c r="Z980" i="2"/>
  <c r="S980" i="2"/>
  <c r="AZ980" i="2" s="1"/>
  <c r="M980" i="2"/>
  <c r="B980" i="2"/>
  <c r="A980" i="2"/>
  <c r="AY979" i="2"/>
  <c r="AX979" i="2"/>
  <c r="AW979" i="2"/>
  <c r="Z979" i="2"/>
  <c r="S979" i="2"/>
  <c r="AZ979" i="2" s="1"/>
  <c r="M979" i="2"/>
  <c r="B979" i="2"/>
  <c r="A979" i="2"/>
  <c r="AY978" i="2"/>
  <c r="AX978" i="2"/>
  <c r="AW978" i="2"/>
  <c r="Z978" i="2"/>
  <c r="S978" i="2"/>
  <c r="AZ978" i="2" s="1"/>
  <c r="M978" i="2"/>
  <c r="B978" i="2"/>
  <c r="A978" i="2"/>
  <c r="AY977" i="2"/>
  <c r="AX977" i="2"/>
  <c r="AW977" i="2"/>
  <c r="Z977" i="2"/>
  <c r="S977" i="2"/>
  <c r="AZ977" i="2" s="1"/>
  <c r="M977" i="2"/>
  <c r="B977" i="2"/>
  <c r="A977" i="2"/>
  <c r="AY976" i="2"/>
  <c r="AX976" i="2"/>
  <c r="AW976" i="2"/>
  <c r="Z976" i="2"/>
  <c r="S976" i="2"/>
  <c r="AZ976" i="2" s="1"/>
  <c r="M976" i="2"/>
  <c r="B976" i="2"/>
  <c r="A976" i="2"/>
  <c r="AY975" i="2"/>
  <c r="AX975" i="2"/>
  <c r="AW975" i="2"/>
  <c r="Z975" i="2"/>
  <c r="S975" i="2"/>
  <c r="AZ975" i="2" s="1"/>
  <c r="M975" i="2"/>
  <c r="B975" i="2"/>
  <c r="A975" i="2"/>
  <c r="AY974" i="2"/>
  <c r="AX974" i="2"/>
  <c r="AW974" i="2"/>
  <c r="Z974" i="2"/>
  <c r="S974" i="2"/>
  <c r="AZ974" i="2" s="1"/>
  <c r="M974" i="2"/>
  <c r="B974" i="2"/>
  <c r="A974" i="2"/>
  <c r="AY973" i="2"/>
  <c r="AX973" i="2"/>
  <c r="AW973" i="2"/>
  <c r="Z973" i="2"/>
  <c r="S973" i="2"/>
  <c r="AZ973" i="2" s="1"/>
  <c r="M973" i="2"/>
  <c r="B973" i="2"/>
  <c r="A973" i="2"/>
  <c r="AY972" i="2"/>
  <c r="AX972" i="2"/>
  <c r="AW972" i="2"/>
  <c r="Z972" i="2"/>
  <c r="S972" i="2"/>
  <c r="AZ972" i="2" s="1"/>
  <c r="M972" i="2"/>
  <c r="B972" i="2"/>
  <c r="A972" i="2"/>
  <c r="AY971" i="2"/>
  <c r="AX971" i="2"/>
  <c r="AW971" i="2"/>
  <c r="Z971" i="2"/>
  <c r="S971" i="2"/>
  <c r="AZ971" i="2" s="1"/>
  <c r="M971" i="2"/>
  <c r="B971" i="2"/>
  <c r="A971" i="2"/>
  <c r="AY970" i="2"/>
  <c r="AX970" i="2"/>
  <c r="AW970" i="2"/>
  <c r="Z970" i="2"/>
  <c r="S970" i="2"/>
  <c r="AZ970" i="2" s="1"/>
  <c r="M970" i="2"/>
  <c r="B970" i="2"/>
  <c r="A970" i="2"/>
  <c r="AY969" i="2"/>
  <c r="AX969" i="2"/>
  <c r="AW969" i="2"/>
  <c r="Z969" i="2"/>
  <c r="S969" i="2"/>
  <c r="AZ969" i="2" s="1"/>
  <c r="M969" i="2"/>
  <c r="B969" i="2"/>
  <c r="A969" i="2"/>
  <c r="AY968" i="2"/>
  <c r="AX968" i="2"/>
  <c r="AW968" i="2"/>
  <c r="Z968" i="2"/>
  <c r="S968" i="2"/>
  <c r="AZ968" i="2" s="1"/>
  <c r="M968" i="2"/>
  <c r="B968" i="2"/>
  <c r="A968" i="2"/>
  <c r="AY967" i="2"/>
  <c r="AX967" i="2"/>
  <c r="AW967" i="2"/>
  <c r="Z967" i="2"/>
  <c r="S967" i="2"/>
  <c r="AZ967" i="2" s="1"/>
  <c r="M967" i="2"/>
  <c r="B967" i="2"/>
  <c r="A967" i="2"/>
  <c r="AY966" i="2"/>
  <c r="AX966" i="2"/>
  <c r="AW966" i="2"/>
  <c r="Z966" i="2"/>
  <c r="S966" i="2"/>
  <c r="AZ966" i="2" s="1"/>
  <c r="M966" i="2"/>
  <c r="B966" i="2"/>
  <c r="A966" i="2"/>
  <c r="AY965" i="2"/>
  <c r="AX965" i="2"/>
  <c r="AW965" i="2"/>
  <c r="Z965" i="2"/>
  <c r="S965" i="2"/>
  <c r="AZ965" i="2" s="1"/>
  <c r="M965" i="2"/>
  <c r="B965" i="2"/>
  <c r="A965" i="2"/>
  <c r="AY964" i="2"/>
  <c r="AX964" i="2"/>
  <c r="AW964" i="2"/>
  <c r="Z964" i="2"/>
  <c r="S964" i="2"/>
  <c r="AZ964" i="2" s="1"/>
  <c r="M964" i="2"/>
  <c r="B964" i="2"/>
  <c r="A964" i="2"/>
  <c r="AY963" i="2"/>
  <c r="AX963" i="2"/>
  <c r="AW963" i="2"/>
  <c r="Z963" i="2"/>
  <c r="S963" i="2"/>
  <c r="AZ963" i="2" s="1"/>
  <c r="M963" i="2"/>
  <c r="B963" i="2"/>
  <c r="A963" i="2"/>
  <c r="AY962" i="2"/>
  <c r="AX962" i="2"/>
  <c r="AW962" i="2"/>
  <c r="Z962" i="2"/>
  <c r="S962" i="2"/>
  <c r="AZ962" i="2" s="1"/>
  <c r="M962" i="2"/>
  <c r="B962" i="2"/>
  <c r="A962" i="2"/>
  <c r="AY961" i="2"/>
  <c r="AX961" i="2"/>
  <c r="AW961" i="2"/>
  <c r="Z961" i="2"/>
  <c r="S961" i="2"/>
  <c r="AZ961" i="2" s="1"/>
  <c r="M961" i="2"/>
  <c r="B961" i="2"/>
  <c r="A961" i="2"/>
  <c r="AY960" i="2"/>
  <c r="AX960" i="2"/>
  <c r="AW960" i="2"/>
  <c r="Z960" i="2"/>
  <c r="S960" i="2"/>
  <c r="AZ960" i="2" s="1"/>
  <c r="M960" i="2"/>
  <c r="B960" i="2"/>
  <c r="A960" i="2"/>
  <c r="AY959" i="2"/>
  <c r="AX959" i="2"/>
  <c r="AW959" i="2"/>
  <c r="Z959" i="2"/>
  <c r="S959" i="2"/>
  <c r="AZ959" i="2" s="1"/>
  <c r="M959" i="2"/>
  <c r="B959" i="2"/>
  <c r="A959" i="2"/>
  <c r="AY958" i="2"/>
  <c r="AX958" i="2"/>
  <c r="AW958" i="2"/>
  <c r="Z958" i="2"/>
  <c r="S958" i="2"/>
  <c r="AZ958" i="2" s="1"/>
  <c r="M958" i="2"/>
  <c r="B958" i="2"/>
  <c r="A958" i="2"/>
  <c r="AY957" i="2"/>
  <c r="AX957" i="2"/>
  <c r="AW957" i="2"/>
  <c r="Z957" i="2"/>
  <c r="S957" i="2"/>
  <c r="AZ957" i="2" s="1"/>
  <c r="M957" i="2"/>
  <c r="B957" i="2"/>
  <c r="A957" i="2"/>
  <c r="AY956" i="2"/>
  <c r="AX956" i="2"/>
  <c r="AW956" i="2"/>
  <c r="Z956" i="2"/>
  <c r="S956" i="2"/>
  <c r="AZ956" i="2" s="1"/>
  <c r="M956" i="2"/>
  <c r="B956" i="2"/>
  <c r="A956" i="2"/>
  <c r="AY955" i="2"/>
  <c r="AX955" i="2"/>
  <c r="AW955" i="2"/>
  <c r="Z955" i="2"/>
  <c r="S955" i="2"/>
  <c r="AZ955" i="2" s="1"/>
  <c r="M955" i="2"/>
  <c r="B955" i="2"/>
  <c r="A955" i="2"/>
  <c r="AY954" i="2"/>
  <c r="AX954" i="2"/>
  <c r="AW954" i="2"/>
  <c r="Z954" i="2"/>
  <c r="S954" i="2"/>
  <c r="AZ954" i="2" s="1"/>
  <c r="M954" i="2"/>
  <c r="B954" i="2"/>
  <c r="A954" i="2"/>
  <c r="AY953" i="2"/>
  <c r="AX953" i="2"/>
  <c r="AW953" i="2"/>
  <c r="Z953" i="2"/>
  <c r="S953" i="2"/>
  <c r="AZ953" i="2" s="1"/>
  <c r="M953" i="2"/>
  <c r="B953" i="2"/>
  <c r="A953" i="2"/>
  <c r="AY952" i="2"/>
  <c r="AX952" i="2"/>
  <c r="AW952" i="2"/>
  <c r="Z952" i="2"/>
  <c r="S952" i="2"/>
  <c r="AZ952" i="2" s="1"/>
  <c r="M952" i="2"/>
  <c r="B952" i="2"/>
  <c r="A952" i="2"/>
  <c r="AY951" i="2"/>
  <c r="AX951" i="2"/>
  <c r="AW951" i="2"/>
  <c r="Z951" i="2"/>
  <c r="S951" i="2"/>
  <c r="AZ951" i="2" s="1"/>
  <c r="M951" i="2"/>
  <c r="B951" i="2"/>
  <c r="A951" i="2"/>
  <c r="AY950" i="2"/>
  <c r="AX950" i="2"/>
  <c r="AW950" i="2"/>
  <c r="Z950" i="2"/>
  <c r="S950" i="2"/>
  <c r="AZ950" i="2" s="1"/>
  <c r="M950" i="2"/>
  <c r="B950" i="2"/>
  <c r="A950" i="2"/>
  <c r="AY949" i="2"/>
  <c r="AX949" i="2"/>
  <c r="AW949" i="2"/>
  <c r="Z949" i="2"/>
  <c r="S949" i="2"/>
  <c r="AZ949" i="2" s="1"/>
  <c r="M949" i="2"/>
  <c r="B949" i="2"/>
  <c r="A949" i="2"/>
  <c r="AY948" i="2"/>
  <c r="AX948" i="2"/>
  <c r="AW948" i="2"/>
  <c r="Z948" i="2"/>
  <c r="S948" i="2"/>
  <c r="AZ948" i="2" s="1"/>
  <c r="M948" i="2"/>
  <c r="B948" i="2"/>
  <c r="A948" i="2"/>
  <c r="AY947" i="2"/>
  <c r="AX947" i="2"/>
  <c r="AW947" i="2"/>
  <c r="Z947" i="2"/>
  <c r="S947" i="2"/>
  <c r="AZ947" i="2" s="1"/>
  <c r="M947" i="2"/>
  <c r="B947" i="2"/>
  <c r="A947" i="2"/>
  <c r="AY946" i="2"/>
  <c r="AX946" i="2"/>
  <c r="AW946" i="2"/>
  <c r="Z946" i="2"/>
  <c r="S946" i="2"/>
  <c r="AZ946" i="2" s="1"/>
  <c r="M946" i="2"/>
  <c r="B946" i="2"/>
  <c r="A946" i="2"/>
  <c r="AY945" i="2"/>
  <c r="AX945" i="2"/>
  <c r="AW945" i="2"/>
  <c r="Z945" i="2"/>
  <c r="S945" i="2"/>
  <c r="AZ945" i="2" s="1"/>
  <c r="M945" i="2"/>
  <c r="B945" i="2"/>
  <c r="A945" i="2"/>
  <c r="AY944" i="2"/>
  <c r="AX944" i="2"/>
  <c r="AW944" i="2"/>
  <c r="Z944" i="2"/>
  <c r="S944" i="2"/>
  <c r="AZ944" i="2" s="1"/>
  <c r="M944" i="2"/>
  <c r="B944" i="2"/>
  <c r="A944" i="2"/>
  <c r="AY943" i="2"/>
  <c r="AX943" i="2"/>
  <c r="AW943" i="2"/>
  <c r="Z943" i="2"/>
  <c r="S943" i="2"/>
  <c r="AZ943" i="2" s="1"/>
  <c r="M943" i="2"/>
  <c r="B943" i="2"/>
  <c r="A943" i="2"/>
  <c r="AY942" i="2"/>
  <c r="AX942" i="2"/>
  <c r="AW942" i="2"/>
  <c r="Z942" i="2"/>
  <c r="S942" i="2"/>
  <c r="AZ942" i="2" s="1"/>
  <c r="M942" i="2"/>
  <c r="B942" i="2"/>
  <c r="A942" i="2"/>
  <c r="AY941" i="2"/>
  <c r="AX941" i="2"/>
  <c r="AW941" i="2"/>
  <c r="Z941" i="2"/>
  <c r="S941" i="2"/>
  <c r="AZ941" i="2" s="1"/>
  <c r="M941" i="2"/>
  <c r="B941" i="2"/>
  <c r="A941" i="2"/>
  <c r="AY940" i="2"/>
  <c r="AX940" i="2"/>
  <c r="AW940" i="2"/>
  <c r="Z940" i="2"/>
  <c r="S940" i="2"/>
  <c r="AZ940" i="2" s="1"/>
  <c r="M940" i="2"/>
  <c r="B940" i="2"/>
  <c r="A940" i="2"/>
  <c r="AY939" i="2"/>
  <c r="AX939" i="2"/>
  <c r="AW939" i="2"/>
  <c r="Z939" i="2"/>
  <c r="S939" i="2"/>
  <c r="AZ939" i="2" s="1"/>
  <c r="B939" i="2"/>
  <c r="A939" i="2"/>
  <c r="AY938" i="2"/>
  <c r="AX938" i="2"/>
  <c r="AW938" i="2"/>
  <c r="Z938" i="2"/>
  <c r="S938" i="2"/>
  <c r="AZ938" i="2" s="1"/>
  <c r="B938" i="2"/>
  <c r="A938" i="2"/>
  <c r="AY937" i="2"/>
  <c r="AX937" i="2"/>
  <c r="AW937" i="2"/>
  <c r="Z937" i="2"/>
  <c r="S937" i="2"/>
  <c r="AZ937" i="2" s="1"/>
  <c r="M937" i="2"/>
  <c r="B937" i="2"/>
  <c r="A937" i="2"/>
  <c r="AY936" i="2"/>
  <c r="AX936" i="2"/>
  <c r="AW936" i="2"/>
  <c r="Z936" i="2"/>
  <c r="S936" i="2"/>
  <c r="AZ936" i="2" s="1"/>
  <c r="M936" i="2"/>
  <c r="B936" i="2"/>
  <c r="A936" i="2"/>
  <c r="AY935" i="2"/>
  <c r="AX935" i="2"/>
  <c r="AW935" i="2"/>
  <c r="Z935" i="2"/>
  <c r="S935" i="2"/>
  <c r="AZ935" i="2" s="1"/>
  <c r="M935" i="2"/>
  <c r="B935" i="2"/>
  <c r="A935" i="2"/>
  <c r="AY934" i="2"/>
  <c r="AX934" i="2"/>
  <c r="AW934" i="2"/>
  <c r="Z934" i="2"/>
  <c r="S934" i="2"/>
  <c r="AZ934" i="2" s="1"/>
  <c r="M934" i="2"/>
  <c r="B934" i="2"/>
  <c r="A934" i="2"/>
  <c r="AY933" i="2"/>
  <c r="AX933" i="2"/>
  <c r="AW933" i="2"/>
  <c r="Z933" i="2"/>
  <c r="S933" i="2"/>
  <c r="AZ933" i="2" s="1"/>
  <c r="M933" i="2"/>
  <c r="B933" i="2"/>
  <c r="A933" i="2"/>
  <c r="AY932" i="2"/>
  <c r="AX932" i="2"/>
  <c r="AW932" i="2"/>
  <c r="Z932" i="2"/>
  <c r="S932" i="2"/>
  <c r="AZ932" i="2" s="1"/>
  <c r="M932" i="2"/>
  <c r="B932" i="2"/>
  <c r="A932" i="2"/>
  <c r="AY931" i="2"/>
  <c r="AX931" i="2"/>
  <c r="AW931" i="2"/>
  <c r="Z931" i="2"/>
  <c r="S931" i="2"/>
  <c r="AZ931" i="2" s="1"/>
  <c r="M931" i="2"/>
  <c r="B931" i="2"/>
  <c r="A931" i="2"/>
  <c r="AY930" i="2"/>
  <c r="AX930" i="2"/>
  <c r="AW930" i="2"/>
  <c r="Z930" i="2"/>
  <c r="S930" i="2"/>
  <c r="AZ930" i="2" s="1"/>
  <c r="M930" i="2"/>
  <c r="B930" i="2"/>
  <c r="A930" i="2"/>
  <c r="AY929" i="2"/>
  <c r="AX929" i="2"/>
  <c r="AW929" i="2"/>
  <c r="Z929" i="2"/>
  <c r="S929" i="2"/>
  <c r="AZ929" i="2" s="1"/>
  <c r="M929" i="2"/>
  <c r="B929" i="2"/>
  <c r="A929" i="2"/>
  <c r="AY928" i="2"/>
  <c r="AX928" i="2"/>
  <c r="AW928" i="2"/>
  <c r="Z928" i="2"/>
  <c r="S928" i="2"/>
  <c r="AZ928" i="2" s="1"/>
  <c r="M928" i="2"/>
  <c r="B928" i="2"/>
  <c r="A928" i="2"/>
  <c r="AY927" i="2"/>
  <c r="AX927" i="2"/>
  <c r="AW927" i="2"/>
  <c r="Z927" i="2"/>
  <c r="S927" i="2"/>
  <c r="AZ927" i="2" s="1"/>
  <c r="M927" i="2"/>
  <c r="B927" i="2"/>
  <c r="A927" i="2"/>
  <c r="AY926" i="2"/>
  <c r="AX926" i="2"/>
  <c r="AW926" i="2"/>
  <c r="Z926" i="2"/>
  <c r="S926" i="2"/>
  <c r="AZ926" i="2" s="1"/>
  <c r="M926" i="2"/>
  <c r="B926" i="2"/>
  <c r="A926" i="2"/>
  <c r="AY925" i="2"/>
  <c r="AX925" i="2"/>
  <c r="AW925" i="2"/>
  <c r="Z925" i="2"/>
  <c r="S925" i="2"/>
  <c r="AZ925" i="2" s="1"/>
  <c r="M925" i="2"/>
  <c r="B925" i="2"/>
  <c r="A925" i="2"/>
  <c r="AY924" i="2"/>
  <c r="AX924" i="2"/>
  <c r="AW924" i="2"/>
  <c r="Z924" i="2"/>
  <c r="S924" i="2"/>
  <c r="AZ924" i="2" s="1"/>
  <c r="M924" i="2"/>
  <c r="B924" i="2"/>
  <c r="A924" i="2"/>
  <c r="AY923" i="2"/>
  <c r="AX923" i="2"/>
  <c r="AW923" i="2"/>
  <c r="Z923" i="2"/>
  <c r="S923" i="2"/>
  <c r="AZ923" i="2" s="1"/>
  <c r="M923" i="2"/>
  <c r="B923" i="2"/>
  <c r="A923" i="2"/>
  <c r="AY922" i="2"/>
  <c r="AX922" i="2"/>
  <c r="AW922" i="2"/>
  <c r="Z922" i="2"/>
  <c r="S922" i="2"/>
  <c r="AZ922" i="2" s="1"/>
  <c r="M922" i="2"/>
  <c r="B922" i="2"/>
  <c r="A922" i="2"/>
  <c r="AY921" i="2"/>
  <c r="AX921" i="2"/>
  <c r="AW921" i="2"/>
  <c r="Z921" i="2"/>
  <c r="S921" i="2"/>
  <c r="AZ921" i="2" s="1"/>
  <c r="M921" i="2"/>
  <c r="B921" i="2"/>
  <c r="A921" i="2"/>
  <c r="AY920" i="2"/>
  <c r="AX920" i="2"/>
  <c r="AW920" i="2"/>
  <c r="Z920" i="2"/>
  <c r="S920" i="2"/>
  <c r="AZ920" i="2" s="1"/>
  <c r="M920" i="2"/>
  <c r="B920" i="2"/>
  <c r="A920" i="2"/>
  <c r="AY919" i="2"/>
  <c r="AX919" i="2"/>
  <c r="AW919" i="2"/>
  <c r="Z919" i="2"/>
  <c r="S919" i="2"/>
  <c r="AZ919" i="2" s="1"/>
  <c r="M919" i="2"/>
  <c r="B919" i="2"/>
  <c r="A919" i="2"/>
  <c r="AY918" i="2"/>
  <c r="AX918" i="2"/>
  <c r="AW918" i="2"/>
  <c r="Z918" i="2"/>
  <c r="S918" i="2"/>
  <c r="AZ918" i="2" s="1"/>
  <c r="M918" i="2"/>
  <c r="B918" i="2"/>
  <c r="A918" i="2"/>
  <c r="AY917" i="2"/>
  <c r="AX917" i="2"/>
  <c r="AW917" i="2"/>
  <c r="Z917" i="2"/>
  <c r="S917" i="2"/>
  <c r="AZ917" i="2" s="1"/>
  <c r="M917" i="2"/>
  <c r="B917" i="2"/>
  <c r="A917" i="2"/>
  <c r="AY916" i="2"/>
  <c r="AX916" i="2"/>
  <c r="AW916" i="2"/>
  <c r="Z916" i="2"/>
  <c r="S916" i="2"/>
  <c r="AZ916" i="2" s="1"/>
  <c r="M916" i="2"/>
  <c r="B916" i="2"/>
  <c r="A916" i="2"/>
  <c r="AY915" i="2"/>
  <c r="AX915" i="2"/>
  <c r="AW915" i="2"/>
  <c r="Z915" i="2"/>
  <c r="S915" i="2"/>
  <c r="AZ915" i="2" s="1"/>
  <c r="M915" i="2"/>
  <c r="B915" i="2"/>
  <c r="A915" i="2"/>
  <c r="AY914" i="2"/>
  <c r="AX914" i="2"/>
  <c r="AW914" i="2"/>
  <c r="Z914" i="2"/>
  <c r="S914" i="2"/>
  <c r="AZ914" i="2" s="1"/>
  <c r="M914" i="2"/>
  <c r="B914" i="2"/>
  <c r="A914" i="2"/>
  <c r="AY913" i="2"/>
  <c r="AX913" i="2"/>
  <c r="AW913" i="2"/>
  <c r="Z913" i="2"/>
  <c r="S913" i="2"/>
  <c r="AZ913" i="2" s="1"/>
  <c r="M913" i="2"/>
  <c r="B913" i="2"/>
  <c r="A913" i="2"/>
  <c r="AY912" i="2"/>
  <c r="AX912" i="2"/>
  <c r="AW912" i="2"/>
  <c r="Z912" i="2"/>
  <c r="S912" i="2"/>
  <c r="AZ912" i="2" s="1"/>
  <c r="M912" i="2"/>
  <c r="B912" i="2"/>
  <c r="A912" i="2"/>
  <c r="AY911" i="2"/>
  <c r="AX911" i="2"/>
  <c r="AW911" i="2"/>
  <c r="Z911" i="2"/>
  <c r="S911" i="2"/>
  <c r="AZ911" i="2" s="1"/>
  <c r="M911" i="2"/>
  <c r="B911" i="2"/>
  <c r="A911" i="2"/>
  <c r="AY910" i="2"/>
  <c r="AX910" i="2"/>
  <c r="AW910" i="2"/>
  <c r="Z910" i="2"/>
  <c r="S910" i="2"/>
  <c r="AZ910" i="2" s="1"/>
  <c r="M910" i="2"/>
  <c r="B910" i="2"/>
  <c r="A910" i="2"/>
  <c r="AY909" i="2"/>
  <c r="AX909" i="2"/>
  <c r="AW909" i="2"/>
  <c r="Z909" i="2"/>
  <c r="S909" i="2"/>
  <c r="AZ909" i="2" s="1"/>
  <c r="M909" i="2"/>
  <c r="B909" i="2"/>
  <c r="A909" i="2"/>
  <c r="AY908" i="2"/>
  <c r="AX908" i="2"/>
  <c r="AW908" i="2"/>
  <c r="Z908" i="2"/>
  <c r="S908" i="2"/>
  <c r="AZ908" i="2" s="1"/>
  <c r="M908" i="2"/>
  <c r="B908" i="2"/>
  <c r="A908" i="2"/>
  <c r="AY907" i="2"/>
  <c r="AX907" i="2"/>
  <c r="AW907" i="2"/>
  <c r="Z907" i="2"/>
  <c r="S907" i="2"/>
  <c r="AZ907" i="2" s="1"/>
  <c r="M907" i="2"/>
  <c r="B907" i="2"/>
  <c r="A907" i="2"/>
  <c r="AY906" i="2"/>
  <c r="AX906" i="2"/>
  <c r="AW906" i="2"/>
  <c r="Z906" i="2"/>
  <c r="S906" i="2"/>
  <c r="AZ906" i="2" s="1"/>
  <c r="M906" i="2"/>
  <c r="B906" i="2"/>
  <c r="A906" i="2"/>
  <c r="AY905" i="2"/>
  <c r="AX905" i="2"/>
  <c r="AW905" i="2"/>
  <c r="Z905" i="2"/>
  <c r="S905" i="2"/>
  <c r="AZ905" i="2" s="1"/>
  <c r="M905" i="2"/>
  <c r="B905" i="2"/>
  <c r="A905" i="2"/>
  <c r="AY904" i="2"/>
  <c r="AX904" i="2"/>
  <c r="AW904" i="2"/>
  <c r="Z904" i="2"/>
  <c r="S904" i="2"/>
  <c r="AZ904" i="2" s="1"/>
  <c r="M904" i="2"/>
  <c r="B904" i="2"/>
  <c r="A904" i="2"/>
  <c r="AY903" i="2"/>
  <c r="AX903" i="2"/>
  <c r="AW903" i="2"/>
  <c r="Z903" i="2"/>
  <c r="S903" i="2"/>
  <c r="AZ903" i="2" s="1"/>
  <c r="M903" i="2"/>
  <c r="B903" i="2"/>
  <c r="A903" i="2"/>
  <c r="AY902" i="2"/>
  <c r="AX902" i="2"/>
  <c r="AW902" i="2"/>
  <c r="Z902" i="2"/>
  <c r="S902" i="2"/>
  <c r="AZ902" i="2" s="1"/>
  <c r="M902" i="2"/>
  <c r="B902" i="2"/>
  <c r="A902" i="2"/>
  <c r="AY901" i="2"/>
  <c r="AX901" i="2"/>
  <c r="AW901" i="2"/>
  <c r="Z901" i="2"/>
  <c r="S901" i="2"/>
  <c r="AZ901" i="2" s="1"/>
  <c r="M901" i="2"/>
  <c r="B901" i="2"/>
  <c r="A901" i="2"/>
  <c r="AY900" i="2"/>
  <c r="AX900" i="2"/>
  <c r="AW900" i="2"/>
  <c r="Z900" i="2"/>
  <c r="S900" i="2"/>
  <c r="AZ900" i="2" s="1"/>
  <c r="M900" i="2"/>
  <c r="B900" i="2"/>
  <c r="A900" i="2"/>
  <c r="AY899" i="2"/>
  <c r="AX899" i="2"/>
  <c r="AW899" i="2"/>
  <c r="Z899" i="2"/>
  <c r="S899" i="2"/>
  <c r="AZ899" i="2" s="1"/>
  <c r="M899" i="2"/>
  <c r="B899" i="2"/>
  <c r="A899" i="2"/>
  <c r="AY898" i="2"/>
  <c r="AX898" i="2"/>
  <c r="AW898" i="2"/>
  <c r="Z898" i="2"/>
  <c r="S898" i="2"/>
  <c r="AZ898" i="2" s="1"/>
  <c r="M898" i="2"/>
  <c r="B898" i="2"/>
  <c r="A898" i="2"/>
  <c r="AY897" i="2"/>
  <c r="AX897" i="2"/>
  <c r="AW897" i="2"/>
  <c r="Z897" i="2"/>
  <c r="S897" i="2"/>
  <c r="AZ897" i="2" s="1"/>
  <c r="M897" i="2"/>
  <c r="B897" i="2"/>
  <c r="A897" i="2"/>
  <c r="AY896" i="2"/>
  <c r="AX896" i="2"/>
  <c r="AW896" i="2"/>
  <c r="Z896" i="2"/>
  <c r="S896" i="2"/>
  <c r="AZ896" i="2" s="1"/>
  <c r="M896" i="2"/>
  <c r="B896" i="2"/>
  <c r="A896" i="2"/>
  <c r="AY895" i="2"/>
  <c r="AX895" i="2"/>
  <c r="AW895" i="2"/>
  <c r="Z895" i="2"/>
  <c r="S895" i="2"/>
  <c r="AZ895" i="2" s="1"/>
  <c r="M895" i="2"/>
  <c r="B895" i="2"/>
  <c r="A895" i="2"/>
  <c r="AY894" i="2"/>
  <c r="AX894" i="2"/>
  <c r="AW894" i="2"/>
  <c r="Z894" i="2"/>
  <c r="S894" i="2"/>
  <c r="AZ894" i="2" s="1"/>
  <c r="M894" i="2"/>
  <c r="B894" i="2"/>
  <c r="A894" i="2"/>
  <c r="AY893" i="2"/>
  <c r="AX893" i="2"/>
  <c r="AW893" i="2"/>
  <c r="Z893" i="2"/>
  <c r="S893" i="2"/>
  <c r="AZ893" i="2" s="1"/>
  <c r="M893" i="2"/>
  <c r="B893" i="2"/>
  <c r="A893" i="2"/>
  <c r="AY892" i="2"/>
  <c r="AX892" i="2"/>
  <c r="AW892" i="2"/>
  <c r="Z892" i="2"/>
  <c r="S892" i="2"/>
  <c r="AZ892" i="2" s="1"/>
  <c r="M892" i="2"/>
  <c r="B892" i="2"/>
  <c r="A892" i="2"/>
  <c r="AY891" i="2"/>
  <c r="AX891" i="2"/>
  <c r="AW891" i="2"/>
  <c r="Z891" i="2"/>
  <c r="S891" i="2"/>
  <c r="AZ891" i="2" s="1"/>
  <c r="M891" i="2"/>
  <c r="B891" i="2"/>
  <c r="A891" i="2"/>
  <c r="AY890" i="2"/>
  <c r="AX890" i="2"/>
  <c r="AW890" i="2"/>
  <c r="Z890" i="2"/>
  <c r="S890" i="2"/>
  <c r="AZ890" i="2" s="1"/>
  <c r="M890" i="2"/>
  <c r="B890" i="2"/>
  <c r="A890" i="2"/>
  <c r="AY889" i="2"/>
  <c r="AX889" i="2"/>
  <c r="AW889" i="2"/>
  <c r="Z889" i="2"/>
  <c r="S889" i="2"/>
  <c r="AZ889" i="2" s="1"/>
  <c r="M889" i="2"/>
  <c r="B889" i="2"/>
  <c r="A889" i="2"/>
  <c r="AY888" i="2"/>
  <c r="AX888" i="2"/>
  <c r="AW888" i="2"/>
  <c r="Z888" i="2"/>
  <c r="S888" i="2"/>
  <c r="AZ888" i="2" s="1"/>
  <c r="M888" i="2"/>
  <c r="B888" i="2"/>
  <c r="A888" i="2"/>
  <c r="AY887" i="2"/>
  <c r="AX887" i="2"/>
  <c r="AW887" i="2"/>
  <c r="Z887" i="2"/>
  <c r="S887" i="2"/>
  <c r="AZ887" i="2" s="1"/>
  <c r="M887" i="2"/>
  <c r="B887" i="2"/>
  <c r="A887" i="2"/>
  <c r="AY886" i="2"/>
  <c r="AX886" i="2"/>
  <c r="AW886" i="2"/>
  <c r="Z886" i="2"/>
  <c r="S886" i="2"/>
  <c r="AZ886" i="2" s="1"/>
  <c r="M886" i="2"/>
  <c r="B886" i="2"/>
  <c r="A886" i="2"/>
  <c r="AY885" i="2"/>
  <c r="AX885" i="2"/>
  <c r="AW885" i="2"/>
  <c r="Z885" i="2"/>
  <c r="S885" i="2"/>
  <c r="AZ885" i="2" s="1"/>
  <c r="M885" i="2"/>
  <c r="B885" i="2"/>
  <c r="A885" i="2"/>
  <c r="AY884" i="2"/>
  <c r="AX884" i="2"/>
  <c r="AW884" i="2"/>
  <c r="Z884" i="2"/>
  <c r="S884" i="2"/>
  <c r="AZ884" i="2" s="1"/>
  <c r="M884" i="2"/>
  <c r="B884" i="2"/>
  <c r="A884" i="2"/>
  <c r="AY883" i="2"/>
  <c r="AX883" i="2"/>
  <c r="AW883" i="2"/>
  <c r="Z883" i="2"/>
  <c r="S883" i="2"/>
  <c r="AZ883" i="2" s="1"/>
  <c r="M883" i="2"/>
  <c r="B883" i="2"/>
  <c r="A883" i="2"/>
  <c r="AY882" i="2"/>
  <c r="AX882" i="2"/>
  <c r="AW882" i="2"/>
  <c r="Z882" i="2"/>
  <c r="S882" i="2"/>
  <c r="AZ882" i="2" s="1"/>
  <c r="M882" i="2"/>
  <c r="B882" i="2"/>
  <c r="A882" i="2"/>
  <c r="AY881" i="2"/>
  <c r="AX881" i="2"/>
  <c r="AW881" i="2"/>
  <c r="Z881" i="2"/>
  <c r="S881" i="2"/>
  <c r="AZ881" i="2" s="1"/>
  <c r="M881" i="2"/>
  <c r="B881" i="2"/>
  <c r="A881" i="2"/>
  <c r="AY880" i="2"/>
  <c r="AX880" i="2"/>
  <c r="AW880" i="2"/>
  <c r="Z880" i="2"/>
  <c r="S880" i="2"/>
  <c r="AZ880" i="2" s="1"/>
  <c r="M880" i="2"/>
  <c r="B880" i="2"/>
  <c r="A880" i="2"/>
  <c r="AY879" i="2"/>
  <c r="AX879" i="2"/>
  <c r="AW879" i="2"/>
  <c r="Z879" i="2"/>
  <c r="S879" i="2"/>
  <c r="AZ879" i="2" s="1"/>
  <c r="M879" i="2"/>
  <c r="B879" i="2"/>
  <c r="A879" i="2"/>
  <c r="AY878" i="2"/>
  <c r="AX878" i="2"/>
  <c r="AW878" i="2"/>
  <c r="Z878" i="2"/>
  <c r="S878" i="2"/>
  <c r="AZ878" i="2" s="1"/>
  <c r="M878" i="2"/>
  <c r="B878" i="2"/>
  <c r="A878" i="2"/>
  <c r="AY877" i="2"/>
  <c r="AX877" i="2"/>
  <c r="AW877" i="2"/>
  <c r="Z877" i="2"/>
  <c r="S877" i="2"/>
  <c r="AZ877" i="2" s="1"/>
  <c r="M877" i="2"/>
  <c r="B877" i="2"/>
  <c r="A877" i="2"/>
  <c r="AY876" i="2"/>
  <c r="AX876" i="2"/>
  <c r="AW876" i="2"/>
  <c r="Z876" i="2"/>
  <c r="S876" i="2"/>
  <c r="AZ876" i="2" s="1"/>
  <c r="M876" i="2"/>
  <c r="B876" i="2"/>
  <c r="A876" i="2"/>
  <c r="AY875" i="2"/>
  <c r="AX875" i="2"/>
  <c r="AW875" i="2"/>
  <c r="Z875" i="2"/>
  <c r="S875" i="2"/>
  <c r="AZ875" i="2" s="1"/>
  <c r="M875" i="2"/>
  <c r="B875" i="2"/>
  <c r="A875" i="2"/>
  <c r="AY874" i="2"/>
  <c r="AX874" i="2"/>
  <c r="AW874" i="2"/>
  <c r="Z874" i="2"/>
  <c r="S874" i="2"/>
  <c r="AZ874" i="2" s="1"/>
  <c r="M874" i="2"/>
  <c r="B874" i="2"/>
  <c r="A874" i="2"/>
  <c r="AY873" i="2"/>
  <c r="AX873" i="2"/>
  <c r="AW873" i="2"/>
  <c r="Z873" i="2"/>
  <c r="S873" i="2"/>
  <c r="AZ873" i="2" s="1"/>
  <c r="M873" i="2"/>
  <c r="B873" i="2"/>
  <c r="A873" i="2"/>
  <c r="AY872" i="2"/>
  <c r="AX872" i="2"/>
  <c r="AW872" i="2"/>
  <c r="Z872" i="2"/>
  <c r="S872" i="2"/>
  <c r="AZ872" i="2" s="1"/>
  <c r="M872" i="2"/>
  <c r="B872" i="2"/>
  <c r="A872" i="2"/>
  <c r="AY871" i="2"/>
  <c r="AX871" i="2"/>
  <c r="AW871" i="2"/>
  <c r="Z871" i="2"/>
  <c r="S871" i="2"/>
  <c r="AZ871" i="2" s="1"/>
  <c r="M871" i="2"/>
  <c r="B871" i="2"/>
  <c r="A871" i="2"/>
  <c r="AY870" i="2"/>
  <c r="AX870" i="2"/>
  <c r="AW870" i="2"/>
  <c r="Z870" i="2"/>
  <c r="S870" i="2"/>
  <c r="AZ870" i="2" s="1"/>
  <c r="M870" i="2"/>
  <c r="B870" i="2"/>
  <c r="A870" i="2"/>
  <c r="AY869" i="2"/>
  <c r="AX869" i="2"/>
  <c r="AW869" i="2"/>
  <c r="Z869" i="2"/>
  <c r="S869" i="2"/>
  <c r="AZ869" i="2" s="1"/>
  <c r="M869" i="2"/>
  <c r="B869" i="2"/>
  <c r="A869" i="2"/>
  <c r="AY868" i="2"/>
  <c r="AX868" i="2"/>
  <c r="AW868" i="2"/>
  <c r="Z868" i="2"/>
  <c r="S868" i="2"/>
  <c r="AZ868" i="2" s="1"/>
  <c r="M868" i="2"/>
  <c r="B868" i="2"/>
  <c r="A868" i="2"/>
  <c r="AY867" i="2"/>
  <c r="AX867" i="2"/>
  <c r="AW867" i="2"/>
  <c r="Z867" i="2"/>
  <c r="S867" i="2"/>
  <c r="AZ867" i="2" s="1"/>
  <c r="M867" i="2"/>
  <c r="B867" i="2"/>
  <c r="A867" i="2"/>
  <c r="AY866" i="2"/>
  <c r="AX866" i="2"/>
  <c r="AW866" i="2"/>
  <c r="Z866" i="2"/>
  <c r="S866" i="2"/>
  <c r="AZ866" i="2" s="1"/>
  <c r="M866" i="2"/>
  <c r="B866" i="2"/>
  <c r="A866" i="2"/>
  <c r="AY865" i="2"/>
  <c r="AX865" i="2"/>
  <c r="AW865" i="2"/>
  <c r="Z865" i="2"/>
  <c r="S865" i="2"/>
  <c r="AZ865" i="2" s="1"/>
  <c r="M865" i="2"/>
  <c r="B865" i="2"/>
  <c r="A865" i="2"/>
  <c r="AY864" i="2"/>
  <c r="AX864" i="2"/>
  <c r="AW864" i="2"/>
  <c r="Z864" i="2"/>
  <c r="S864" i="2"/>
  <c r="AZ864" i="2" s="1"/>
  <c r="M864" i="2"/>
  <c r="B864" i="2"/>
  <c r="A864" i="2"/>
  <c r="AY863" i="2"/>
  <c r="AX863" i="2"/>
  <c r="AW863" i="2"/>
  <c r="Z863" i="2"/>
  <c r="S863" i="2"/>
  <c r="AZ863" i="2" s="1"/>
  <c r="M863" i="2"/>
  <c r="B863" i="2"/>
  <c r="A863" i="2"/>
  <c r="AY862" i="2"/>
  <c r="AX862" i="2"/>
  <c r="AW862" i="2"/>
  <c r="Z862" i="2"/>
  <c r="S862" i="2"/>
  <c r="AZ862" i="2" s="1"/>
  <c r="M862" i="2"/>
  <c r="B862" i="2"/>
  <c r="A862" i="2"/>
  <c r="AY861" i="2"/>
  <c r="AX861" i="2"/>
  <c r="AW861" i="2"/>
  <c r="Z861" i="2"/>
  <c r="S861" i="2"/>
  <c r="AZ861" i="2" s="1"/>
  <c r="M861" i="2"/>
  <c r="B861" i="2"/>
  <c r="A861" i="2"/>
  <c r="AY860" i="2"/>
  <c r="AX860" i="2"/>
  <c r="AW860" i="2"/>
  <c r="Z860" i="2"/>
  <c r="S860" i="2"/>
  <c r="AZ860" i="2" s="1"/>
  <c r="M860" i="2"/>
  <c r="B860" i="2"/>
  <c r="A860" i="2"/>
  <c r="AY859" i="2"/>
  <c r="AX859" i="2"/>
  <c r="AW859" i="2"/>
  <c r="Z859" i="2"/>
  <c r="S859" i="2"/>
  <c r="AZ859" i="2" s="1"/>
  <c r="M859" i="2"/>
  <c r="B859" i="2"/>
  <c r="A859" i="2"/>
  <c r="AY858" i="2"/>
  <c r="AX858" i="2"/>
  <c r="AW858" i="2"/>
  <c r="Z858" i="2"/>
  <c r="S858" i="2"/>
  <c r="AZ858" i="2" s="1"/>
  <c r="M858" i="2"/>
  <c r="B858" i="2"/>
  <c r="A858" i="2"/>
  <c r="AY857" i="2"/>
  <c r="AX857" i="2"/>
  <c r="AW857" i="2"/>
  <c r="Z857" i="2"/>
  <c r="S857" i="2"/>
  <c r="AZ857" i="2" s="1"/>
  <c r="M857" i="2"/>
  <c r="B857" i="2"/>
  <c r="A857" i="2"/>
  <c r="AY856" i="2"/>
  <c r="AX856" i="2"/>
  <c r="AW856" i="2"/>
  <c r="Z856" i="2"/>
  <c r="S856" i="2"/>
  <c r="AZ856" i="2" s="1"/>
  <c r="M856" i="2"/>
  <c r="B856" i="2"/>
  <c r="A856" i="2"/>
  <c r="AY855" i="2"/>
  <c r="AX855" i="2"/>
  <c r="AW855" i="2"/>
  <c r="Z855" i="2"/>
  <c r="S855" i="2"/>
  <c r="AZ855" i="2" s="1"/>
  <c r="M855" i="2"/>
  <c r="B855" i="2"/>
  <c r="A855" i="2"/>
  <c r="AY854" i="2"/>
  <c r="AX854" i="2"/>
  <c r="AW854" i="2"/>
  <c r="Z854" i="2"/>
  <c r="S854" i="2"/>
  <c r="AZ854" i="2" s="1"/>
  <c r="M854" i="2"/>
  <c r="B854" i="2"/>
  <c r="A854" i="2"/>
  <c r="AY853" i="2"/>
  <c r="AX853" i="2"/>
  <c r="AW853" i="2"/>
  <c r="Z853" i="2"/>
  <c r="S853" i="2"/>
  <c r="AZ853" i="2" s="1"/>
  <c r="M853" i="2"/>
  <c r="B853" i="2"/>
  <c r="A853" i="2"/>
  <c r="AY852" i="2"/>
  <c r="AX852" i="2"/>
  <c r="AW852" i="2"/>
  <c r="Z852" i="2"/>
  <c r="S852" i="2"/>
  <c r="AZ852" i="2" s="1"/>
  <c r="M852" i="2"/>
  <c r="B852" i="2"/>
  <c r="A852" i="2"/>
  <c r="AY851" i="2"/>
  <c r="AX851" i="2"/>
  <c r="AW851" i="2"/>
  <c r="Z851" i="2"/>
  <c r="S851" i="2"/>
  <c r="AZ851" i="2" s="1"/>
  <c r="M851" i="2"/>
  <c r="B851" i="2"/>
  <c r="A851" i="2"/>
  <c r="AY850" i="2"/>
  <c r="AX850" i="2"/>
  <c r="AW850" i="2"/>
  <c r="Z850" i="2"/>
  <c r="S850" i="2"/>
  <c r="AZ850" i="2" s="1"/>
  <c r="M850" i="2"/>
  <c r="B850" i="2"/>
  <c r="A850" i="2"/>
  <c r="AY849" i="2"/>
  <c r="AX849" i="2"/>
  <c r="AW849" i="2"/>
  <c r="Z849" i="2"/>
  <c r="S849" i="2"/>
  <c r="AZ849" i="2" s="1"/>
  <c r="M849" i="2"/>
  <c r="B849" i="2"/>
  <c r="A849" i="2"/>
  <c r="AY848" i="2"/>
  <c r="AX848" i="2"/>
  <c r="AW848" i="2"/>
  <c r="Z848" i="2"/>
  <c r="S848" i="2"/>
  <c r="AZ848" i="2" s="1"/>
  <c r="M848" i="2"/>
  <c r="B848" i="2"/>
  <c r="A848" i="2"/>
  <c r="AY847" i="2"/>
  <c r="AX847" i="2"/>
  <c r="AW847" i="2"/>
  <c r="Z847" i="2"/>
  <c r="S847" i="2"/>
  <c r="AZ847" i="2" s="1"/>
  <c r="M847" i="2"/>
  <c r="B847" i="2"/>
  <c r="A847" i="2"/>
  <c r="AY846" i="2"/>
  <c r="AX846" i="2"/>
  <c r="AW846" i="2"/>
  <c r="Z846" i="2"/>
  <c r="S846" i="2"/>
  <c r="AZ846" i="2" s="1"/>
  <c r="M846" i="2"/>
  <c r="B846" i="2"/>
  <c r="A846" i="2"/>
  <c r="AY845" i="2"/>
  <c r="AX845" i="2"/>
  <c r="AW845" i="2"/>
  <c r="Z845" i="2"/>
  <c r="S845" i="2"/>
  <c r="AZ845" i="2" s="1"/>
  <c r="M845" i="2"/>
  <c r="B845" i="2"/>
  <c r="A845" i="2"/>
  <c r="AY844" i="2"/>
  <c r="AX844" i="2"/>
  <c r="AW844" i="2"/>
  <c r="Z844" i="2"/>
  <c r="S844" i="2"/>
  <c r="AZ844" i="2" s="1"/>
  <c r="M844" i="2"/>
  <c r="B844" i="2"/>
  <c r="A844" i="2"/>
  <c r="AY843" i="2"/>
  <c r="AX843" i="2"/>
  <c r="AW843" i="2"/>
  <c r="Z843" i="2"/>
  <c r="S843" i="2"/>
  <c r="AZ843" i="2" s="1"/>
  <c r="M843" i="2"/>
  <c r="B843" i="2"/>
  <c r="A843" i="2"/>
  <c r="AY842" i="2"/>
  <c r="AX842" i="2"/>
  <c r="AW842" i="2"/>
  <c r="Z842" i="2"/>
  <c r="S842" i="2"/>
  <c r="AZ842" i="2" s="1"/>
  <c r="M842" i="2"/>
  <c r="B842" i="2"/>
  <c r="A842" i="2"/>
  <c r="AY841" i="2"/>
  <c r="AX841" i="2"/>
  <c r="AW841" i="2"/>
  <c r="Z841" i="2"/>
  <c r="S841" i="2"/>
  <c r="AZ841" i="2" s="1"/>
  <c r="M841" i="2"/>
  <c r="B841" i="2"/>
  <c r="A841" i="2"/>
  <c r="AY840" i="2"/>
  <c r="AX840" i="2"/>
  <c r="AW840" i="2"/>
  <c r="Z840" i="2"/>
  <c r="S840" i="2"/>
  <c r="AZ840" i="2" s="1"/>
  <c r="M840" i="2"/>
  <c r="B840" i="2"/>
  <c r="A840" i="2"/>
  <c r="AY839" i="2"/>
  <c r="AX839" i="2"/>
  <c r="AW839" i="2"/>
  <c r="Z839" i="2"/>
  <c r="S839" i="2"/>
  <c r="AZ839" i="2" s="1"/>
  <c r="M839" i="2"/>
  <c r="B839" i="2"/>
  <c r="A839" i="2"/>
  <c r="AY838" i="2"/>
  <c r="AX838" i="2"/>
  <c r="AW838" i="2"/>
  <c r="Z838" i="2"/>
  <c r="S838" i="2"/>
  <c r="AZ838" i="2" s="1"/>
  <c r="M838" i="2"/>
  <c r="B838" i="2"/>
  <c r="A838" i="2"/>
  <c r="AY837" i="2"/>
  <c r="AX837" i="2"/>
  <c r="AW837" i="2"/>
  <c r="Z837" i="2"/>
  <c r="S837" i="2"/>
  <c r="AZ837" i="2" s="1"/>
  <c r="M837" i="2"/>
  <c r="B837" i="2"/>
  <c r="A837" i="2"/>
  <c r="AY836" i="2"/>
  <c r="AX836" i="2"/>
  <c r="AW836" i="2"/>
  <c r="Z836" i="2"/>
  <c r="S836" i="2"/>
  <c r="AZ836" i="2" s="1"/>
  <c r="M836" i="2"/>
  <c r="B836" i="2"/>
  <c r="A836" i="2"/>
  <c r="AY835" i="2"/>
  <c r="AX835" i="2"/>
  <c r="AW835" i="2"/>
  <c r="Z835" i="2"/>
  <c r="S835" i="2"/>
  <c r="AZ835" i="2" s="1"/>
  <c r="M835" i="2"/>
  <c r="B835" i="2"/>
  <c r="A835" i="2"/>
  <c r="AY834" i="2"/>
  <c r="AX834" i="2"/>
  <c r="AW834" i="2"/>
  <c r="Z834" i="2"/>
  <c r="S834" i="2"/>
  <c r="AZ834" i="2" s="1"/>
  <c r="M834" i="2"/>
  <c r="B834" i="2"/>
  <c r="A834" i="2"/>
  <c r="AY833" i="2"/>
  <c r="AX833" i="2"/>
  <c r="AW833" i="2"/>
  <c r="Z833" i="2"/>
  <c r="S833" i="2"/>
  <c r="AZ833" i="2" s="1"/>
  <c r="M833" i="2"/>
  <c r="B833" i="2"/>
  <c r="A833" i="2"/>
  <c r="AY832" i="2"/>
  <c r="AX832" i="2"/>
  <c r="AW832" i="2"/>
  <c r="Z832" i="2"/>
  <c r="S832" i="2"/>
  <c r="AZ832" i="2" s="1"/>
  <c r="M832" i="2"/>
  <c r="B832" i="2"/>
  <c r="A832" i="2"/>
  <c r="AY831" i="2"/>
  <c r="AX831" i="2"/>
  <c r="AW831" i="2"/>
  <c r="Z831" i="2"/>
  <c r="S831" i="2"/>
  <c r="AZ831" i="2" s="1"/>
  <c r="M831" i="2"/>
  <c r="B831" i="2"/>
  <c r="A831" i="2"/>
  <c r="AY830" i="2"/>
  <c r="AX830" i="2"/>
  <c r="AW830" i="2"/>
  <c r="Z830" i="2"/>
  <c r="S830" i="2"/>
  <c r="AZ830" i="2" s="1"/>
  <c r="M830" i="2"/>
  <c r="B830" i="2"/>
  <c r="A830" i="2"/>
  <c r="AY829" i="2"/>
  <c r="AX829" i="2"/>
  <c r="AW829" i="2"/>
  <c r="Z829" i="2"/>
  <c r="S829" i="2"/>
  <c r="AZ829" i="2" s="1"/>
  <c r="M829" i="2"/>
  <c r="B829" i="2"/>
  <c r="A829" i="2"/>
  <c r="AY828" i="2"/>
  <c r="AX828" i="2"/>
  <c r="AW828" i="2"/>
  <c r="Z828" i="2"/>
  <c r="S828" i="2"/>
  <c r="AZ828" i="2" s="1"/>
  <c r="M828" i="2"/>
  <c r="B828" i="2"/>
  <c r="A828" i="2"/>
  <c r="AY827" i="2"/>
  <c r="AX827" i="2"/>
  <c r="AW827" i="2"/>
  <c r="Z827" i="2"/>
  <c r="S827" i="2"/>
  <c r="AZ827" i="2" s="1"/>
  <c r="M827" i="2"/>
  <c r="B827" i="2"/>
  <c r="A827" i="2"/>
  <c r="AY826" i="2"/>
  <c r="AX826" i="2"/>
  <c r="AW826" i="2"/>
  <c r="Z826" i="2"/>
  <c r="S826" i="2"/>
  <c r="AZ826" i="2" s="1"/>
  <c r="M826" i="2"/>
  <c r="B826" i="2"/>
  <c r="A826" i="2"/>
  <c r="AY825" i="2"/>
  <c r="AX825" i="2"/>
  <c r="AW825" i="2"/>
  <c r="Z825" i="2"/>
  <c r="S825" i="2"/>
  <c r="AZ825" i="2" s="1"/>
  <c r="M825" i="2"/>
  <c r="B825" i="2"/>
  <c r="A825" i="2"/>
  <c r="AY824" i="2"/>
  <c r="AX824" i="2"/>
  <c r="AW824" i="2"/>
  <c r="Z824" i="2"/>
  <c r="S824" i="2"/>
  <c r="AZ824" i="2" s="1"/>
  <c r="M824" i="2"/>
  <c r="B824" i="2"/>
  <c r="A824" i="2"/>
  <c r="AY823" i="2"/>
  <c r="AX823" i="2"/>
  <c r="AW823" i="2"/>
  <c r="Z823" i="2"/>
  <c r="S823" i="2"/>
  <c r="AZ823" i="2" s="1"/>
  <c r="M823" i="2"/>
  <c r="B823" i="2"/>
  <c r="A823" i="2"/>
  <c r="AY822" i="2"/>
  <c r="AX822" i="2"/>
  <c r="AW822" i="2"/>
  <c r="Z822" i="2"/>
  <c r="S822" i="2"/>
  <c r="AZ822" i="2" s="1"/>
  <c r="M822" i="2"/>
  <c r="B822" i="2"/>
  <c r="A822" i="2"/>
  <c r="AY821" i="2"/>
  <c r="AX821" i="2"/>
  <c r="AW821" i="2"/>
  <c r="Z821" i="2"/>
  <c r="S821" i="2"/>
  <c r="AZ821" i="2" s="1"/>
  <c r="M821" i="2"/>
  <c r="B821" i="2"/>
  <c r="A821" i="2"/>
  <c r="AY820" i="2"/>
  <c r="AX820" i="2"/>
  <c r="AW820" i="2"/>
  <c r="Z820" i="2"/>
  <c r="S820" i="2"/>
  <c r="AZ820" i="2" s="1"/>
  <c r="M820" i="2"/>
  <c r="B820" i="2"/>
  <c r="A820" i="2"/>
  <c r="AY819" i="2"/>
  <c r="AX819" i="2"/>
  <c r="AW819" i="2"/>
  <c r="Z819" i="2"/>
  <c r="S819" i="2"/>
  <c r="AZ819" i="2" s="1"/>
  <c r="M819" i="2"/>
  <c r="B819" i="2"/>
  <c r="A819" i="2"/>
  <c r="AY818" i="2"/>
  <c r="AX818" i="2"/>
  <c r="AW818" i="2"/>
  <c r="Z818" i="2"/>
  <c r="S818" i="2"/>
  <c r="AZ818" i="2" s="1"/>
  <c r="M818" i="2"/>
  <c r="B818" i="2"/>
  <c r="A818" i="2"/>
  <c r="AY817" i="2"/>
  <c r="AX817" i="2"/>
  <c r="AW817" i="2"/>
  <c r="Z817" i="2"/>
  <c r="S817" i="2"/>
  <c r="AZ817" i="2" s="1"/>
  <c r="M817" i="2"/>
  <c r="B817" i="2"/>
  <c r="A817" i="2"/>
  <c r="AY816" i="2"/>
  <c r="AX816" i="2"/>
  <c r="AW816" i="2"/>
  <c r="Z816" i="2"/>
  <c r="S816" i="2"/>
  <c r="AZ816" i="2" s="1"/>
  <c r="M816" i="2"/>
  <c r="B816" i="2"/>
  <c r="A816" i="2"/>
  <c r="AY815" i="2"/>
  <c r="AX815" i="2"/>
  <c r="AW815" i="2"/>
  <c r="Z815" i="2"/>
  <c r="S815" i="2"/>
  <c r="AZ815" i="2" s="1"/>
  <c r="M815" i="2"/>
  <c r="B815" i="2"/>
  <c r="A815" i="2"/>
  <c r="AY814" i="2"/>
  <c r="AX814" i="2"/>
  <c r="AW814" i="2"/>
  <c r="Z814" i="2"/>
  <c r="S814" i="2"/>
  <c r="AZ814" i="2" s="1"/>
  <c r="M814" i="2"/>
  <c r="B814" i="2"/>
  <c r="A814" i="2"/>
  <c r="AY813" i="2"/>
  <c r="AX813" i="2"/>
  <c r="AW813" i="2"/>
  <c r="Z813" i="2"/>
  <c r="S813" i="2"/>
  <c r="AZ813" i="2" s="1"/>
  <c r="M813" i="2"/>
  <c r="B813" i="2"/>
  <c r="A813" i="2"/>
  <c r="AY812" i="2"/>
  <c r="AX812" i="2"/>
  <c r="AW812" i="2"/>
  <c r="Z812" i="2"/>
  <c r="S812" i="2"/>
  <c r="AZ812" i="2" s="1"/>
  <c r="M812" i="2"/>
  <c r="B812" i="2"/>
  <c r="A812" i="2"/>
  <c r="AY811" i="2"/>
  <c r="AX811" i="2"/>
  <c r="AW811" i="2"/>
  <c r="Z811" i="2"/>
  <c r="S811" i="2"/>
  <c r="AZ811" i="2" s="1"/>
  <c r="M811" i="2"/>
  <c r="B811" i="2"/>
  <c r="A811" i="2"/>
  <c r="AY810" i="2"/>
  <c r="AX810" i="2"/>
  <c r="AW810" i="2"/>
  <c r="Z810" i="2"/>
  <c r="S810" i="2"/>
  <c r="AZ810" i="2" s="1"/>
  <c r="M810" i="2"/>
  <c r="B810" i="2"/>
  <c r="A810" i="2"/>
  <c r="AY809" i="2"/>
  <c r="AX809" i="2"/>
  <c r="AW809" i="2"/>
  <c r="Z809" i="2"/>
  <c r="S809" i="2"/>
  <c r="AZ809" i="2" s="1"/>
  <c r="M809" i="2"/>
  <c r="B809" i="2"/>
  <c r="A809" i="2"/>
  <c r="AY808" i="2"/>
  <c r="AX808" i="2"/>
  <c r="AW808" i="2"/>
  <c r="Z808" i="2"/>
  <c r="S808" i="2"/>
  <c r="AZ808" i="2" s="1"/>
  <c r="M808" i="2"/>
  <c r="B808" i="2"/>
  <c r="A808" i="2"/>
  <c r="AY807" i="2"/>
  <c r="AX807" i="2"/>
  <c r="AW807" i="2"/>
  <c r="Z807" i="2"/>
  <c r="S807" i="2"/>
  <c r="AZ807" i="2" s="1"/>
  <c r="M807" i="2"/>
  <c r="B807" i="2"/>
  <c r="A807" i="2"/>
  <c r="AY806" i="2"/>
  <c r="AX806" i="2"/>
  <c r="AW806" i="2"/>
  <c r="Z806" i="2"/>
  <c r="S806" i="2"/>
  <c r="AZ806" i="2" s="1"/>
  <c r="M806" i="2"/>
  <c r="B806" i="2"/>
  <c r="A806" i="2"/>
  <c r="AY805" i="2"/>
  <c r="AX805" i="2"/>
  <c r="AW805" i="2"/>
  <c r="Z805" i="2"/>
  <c r="S805" i="2"/>
  <c r="AZ805" i="2" s="1"/>
  <c r="M805" i="2"/>
  <c r="B805" i="2"/>
  <c r="A805" i="2"/>
  <c r="AY804" i="2"/>
  <c r="AX804" i="2"/>
  <c r="AW804" i="2"/>
  <c r="Z804" i="2"/>
  <c r="S804" i="2"/>
  <c r="AZ804" i="2" s="1"/>
  <c r="M804" i="2"/>
  <c r="B804" i="2"/>
  <c r="A804" i="2"/>
  <c r="AY803" i="2"/>
  <c r="AX803" i="2"/>
  <c r="AW803" i="2"/>
  <c r="Z803" i="2"/>
  <c r="S803" i="2"/>
  <c r="AZ803" i="2" s="1"/>
  <c r="M803" i="2"/>
  <c r="B803" i="2"/>
  <c r="A803" i="2"/>
  <c r="AY802" i="2"/>
  <c r="AX802" i="2"/>
  <c r="AW802" i="2"/>
  <c r="Z802" i="2"/>
  <c r="S802" i="2"/>
  <c r="AZ802" i="2" s="1"/>
  <c r="M802" i="2"/>
  <c r="B802" i="2"/>
  <c r="A802" i="2"/>
  <c r="AY801" i="2"/>
  <c r="AX801" i="2"/>
  <c r="AW801" i="2"/>
  <c r="Z801" i="2"/>
  <c r="S801" i="2"/>
  <c r="AZ801" i="2" s="1"/>
  <c r="M801" i="2"/>
  <c r="B801" i="2"/>
  <c r="A801" i="2"/>
  <c r="AY800" i="2"/>
  <c r="AX800" i="2"/>
  <c r="AW800" i="2"/>
  <c r="Z800" i="2"/>
  <c r="S800" i="2"/>
  <c r="AZ800" i="2" s="1"/>
  <c r="M800" i="2"/>
  <c r="B800" i="2"/>
  <c r="A800" i="2"/>
  <c r="AY799" i="2"/>
  <c r="AX799" i="2"/>
  <c r="AW799" i="2"/>
  <c r="Z799" i="2"/>
  <c r="S799" i="2"/>
  <c r="AZ799" i="2" s="1"/>
  <c r="M799" i="2"/>
  <c r="B799" i="2"/>
  <c r="A799" i="2"/>
  <c r="AY798" i="2"/>
  <c r="AX798" i="2"/>
  <c r="AW798" i="2"/>
  <c r="Z798" i="2"/>
  <c r="S798" i="2"/>
  <c r="AZ798" i="2" s="1"/>
  <c r="M798" i="2"/>
  <c r="B798" i="2"/>
  <c r="A798" i="2"/>
  <c r="AY797" i="2"/>
  <c r="AX797" i="2"/>
  <c r="AW797" i="2"/>
  <c r="Z797" i="2"/>
  <c r="S797" i="2"/>
  <c r="AZ797" i="2" s="1"/>
  <c r="M797" i="2"/>
  <c r="B797" i="2"/>
  <c r="A797" i="2"/>
  <c r="AY796" i="2"/>
  <c r="AX796" i="2"/>
  <c r="AW796" i="2"/>
  <c r="Z796" i="2"/>
  <c r="S796" i="2"/>
  <c r="AZ796" i="2" s="1"/>
  <c r="M796" i="2"/>
  <c r="B796" i="2"/>
  <c r="A796" i="2"/>
  <c r="AY795" i="2"/>
  <c r="AX795" i="2"/>
  <c r="AW795" i="2"/>
  <c r="Z795" i="2"/>
  <c r="S795" i="2"/>
  <c r="AZ795" i="2" s="1"/>
  <c r="M795" i="2"/>
  <c r="B795" i="2"/>
  <c r="A795" i="2"/>
  <c r="AY794" i="2"/>
  <c r="AX794" i="2"/>
  <c r="AW794" i="2"/>
  <c r="Z794" i="2"/>
  <c r="S794" i="2"/>
  <c r="AZ794" i="2" s="1"/>
  <c r="M794" i="2"/>
  <c r="B794" i="2"/>
  <c r="A794" i="2"/>
  <c r="AY793" i="2"/>
  <c r="AX793" i="2"/>
  <c r="AW793" i="2"/>
  <c r="Z793" i="2"/>
  <c r="S793" i="2"/>
  <c r="AZ793" i="2" s="1"/>
  <c r="M793" i="2"/>
  <c r="B793" i="2"/>
  <c r="A793" i="2"/>
  <c r="AY792" i="2"/>
  <c r="AX792" i="2"/>
  <c r="AW792" i="2"/>
  <c r="Z792" i="2"/>
  <c r="S792" i="2"/>
  <c r="AZ792" i="2" s="1"/>
  <c r="M792" i="2"/>
  <c r="B792" i="2"/>
  <c r="A792" i="2"/>
  <c r="AY791" i="2"/>
  <c r="AX791" i="2"/>
  <c r="AW791" i="2"/>
  <c r="Z791" i="2"/>
  <c r="S791" i="2"/>
  <c r="AZ791" i="2" s="1"/>
  <c r="M791" i="2"/>
  <c r="B791" i="2"/>
  <c r="A791" i="2"/>
  <c r="AY790" i="2"/>
  <c r="AX790" i="2"/>
  <c r="AW790" i="2"/>
  <c r="Z790" i="2"/>
  <c r="S790" i="2"/>
  <c r="AZ790" i="2" s="1"/>
  <c r="M790" i="2"/>
  <c r="B790" i="2"/>
  <c r="A790" i="2"/>
  <c r="AY789" i="2"/>
  <c r="AX789" i="2"/>
  <c r="AW789" i="2"/>
  <c r="Z789" i="2"/>
  <c r="S789" i="2"/>
  <c r="AZ789" i="2" s="1"/>
  <c r="M789" i="2"/>
  <c r="B789" i="2"/>
  <c r="A789" i="2"/>
  <c r="AY788" i="2"/>
  <c r="AX788" i="2"/>
  <c r="AW788" i="2"/>
  <c r="Z788" i="2"/>
  <c r="S788" i="2"/>
  <c r="AZ788" i="2" s="1"/>
  <c r="M788" i="2"/>
  <c r="B788" i="2"/>
  <c r="A788" i="2"/>
  <c r="AY787" i="2"/>
  <c r="AX787" i="2"/>
  <c r="AW787" i="2"/>
  <c r="Z787" i="2"/>
  <c r="S787" i="2"/>
  <c r="AZ787" i="2" s="1"/>
  <c r="M787" i="2"/>
  <c r="B787" i="2"/>
  <c r="A787" i="2"/>
  <c r="AY786" i="2"/>
  <c r="AX786" i="2"/>
  <c r="AW786" i="2"/>
  <c r="Z786" i="2"/>
  <c r="S786" i="2"/>
  <c r="AZ786" i="2" s="1"/>
  <c r="M786" i="2"/>
  <c r="B786" i="2"/>
  <c r="A786" i="2"/>
  <c r="AY785" i="2"/>
  <c r="AX785" i="2"/>
  <c r="AW785" i="2"/>
  <c r="Z785" i="2"/>
  <c r="S785" i="2"/>
  <c r="AZ785" i="2" s="1"/>
  <c r="M785" i="2"/>
  <c r="B785" i="2"/>
  <c r="A785" i="2"/>
  <c r="AY784" i="2"/>
  <c r="AX784" i="2"/>
  <c r="AW784" i="2"/>
  <c r="Z784" i="2"/>
  <c r="S784" i="2"/>
  <c r="AZ784" i="2" s="1"/>
  <c r="M784" i="2"/>
  <c r="B784" i="2"/>
  <c r="A784" i="2"/>
  <c r="AY783" i="2"/>
  <c r="AX783" i="2"/>
  <c r="AW783" i="2"/>
  <c r="Z783" i="2"/>
  <c r="S783" i="2"/>
  <c r="AZ783" i="2" s="1"/>
  <c r="M783" i="2"/>
  <c r="B783" i="2"/>
  <c r="A783" i="2"/>
  <c r="AY782" i="2"/>
  <c r="AX782" i="2"/>
  <c r="AW782" i="2"/>
  <c r="Z782" i="2"/>
  <c r="S782" i="2"/>
  <c r="AZ782" i="2" s="1"/>
  <c r="M782" i="2"/>
  <c r="B782" i="2"/>
  <c r="A782" i="2"/>
  <c r="AY781" i="2"/>
  <c r="AX781" i="2"/>
  <c r="AW781" i="2"/>
  <c r="Z781" i="2"/>
  <c r="S781" i="2"/>
  <c r="AZ781" i="2" s="1"/>
  <c r="M781" i="2"/>
  <c r="B781" i="2"/>
  <c r="A781" i="2"/>
  <c r="AY780" i="2"/>
  <c r="AX780" i="2"/>
  <c r="AW780" i="2"/>
  <c r="Z780" i="2"/>
  <c r="S780" i="2"/>
  <c r="AZ780" i="2" s="1"/>
  <c r="M780" i="2"/>
  <c r="B780" i="2"/>
  <c r="A780" i="2"/>
  <c r="AY779" i="2"/>
  <c r="AX779" i="2"/>
  <c r="AW779" i="2"/>
  <c r="Z779" i="2"/>
  <c r="S779" i="2"/>
  <c r="AZ779" i="2" s="1"/>
  <c r="M779" i="2"/>
  <c r="B779" i="2"/>
  <c r="A779" i="2"/>
  <c r="AY778" i="2"/>
  <c r="AX778" i="2"/>
  <c r="AW778" i="2"/>
  <c r="Z778" i="2"/>
  <c r="S778" i="2"/>
  <c r="AZ778" i="2" s="1"/>
  <c r="M778" i="2"/>
  <c r="B778" i="2"/>
  <c r="A778" i="2"/>
  <c r="AY777" i="2"/>
  <c r="AX777" i="2"/>
  <c r="AW777" i="2"/>
  <c r="Z777" i="2"/>
  <c r="S777" i="2"/>
  <c r="AZ777" i="2" s="1"/>
  <c r="M777" i="2"/>
  <c r="B777" i="2"/>
  <c r="A777" i="2"/>
  <c r="AY776" i="2"/>
  <c r="AX776" i="2"/>
  <c r="AW776" i="2"/>
  <c r="Z776" i="2"/>
  <c r="S776" i="2"/>
  <c r="AZ776" i="2" s="1"/>
  <c r="M776" i="2"/>
  <c r="B776" i="2"/>
  <c r="A776" i="2"/>
  <c r="AY775" i="2"/>
  <c r="AX775" i="2"/>
  <c r="AW775" i="2"/>
  <c r="Z775" i="2"/>
  <c r="S775" i="2"/>
  <c r="AZ775" i="2" s="1"/>
  <c r="M775" i="2"/>
  <c r="B775" i="2"/>
  <c r="A775" i="2"/>
  <c r="AY774" i="2"/>
  <c r="AX774" i="2"/>
  <c r="AW774" i="2"/>
  <c r="Z774" i="2"/>
  <c r="S774" i="2"/>
  <c r="AZ774" i="2" s="1"/>
  <c r="M774" i="2"/>
  <c r="B774" i="2"/>
  <c r="A774" i="2"/>
  <c r="AY773" i="2"/>
  <c r="AX773" i="2"/>
  <c r="AW773" i="2"/>
  <c r="Z773" i="2"/>
  <c r="S773" i="2"/>
  <c r="AZ773" i="2" s="1"/>
  <c r="M773" i="2"/>
  <c r="B773" i="2"/>
  <c r="A773" i="2"/>
  <c r="AY772" i="2"/>
  <c r="AX772" i="2"/>
  <c r="AW772" i="2"/>
  <c r="Z772" i="2"/>
  <c r="S772" i="2"/>
  <c r="AZ772" i="2" s="1"/>
  <c r="M772" i="2"/>
  <c r="B772" i="2"/>
  <c r="A772" i="2"/>
  <c r="AY771" i="2"/>
  <c r="AX771" i="2"/>
  <c r="AW771" i="2"/>
  <c r="Z771" i="2"/>
  <c r="S771" i="2"/>
  <c r="AZ771" i="2" s="1"/>
  <c r="M771" i="2"/>
  <c r="B771" i="2"/>
  <c r="A771" i="2"/>
  <c r="AY770" i="2"/>
  <c r="AX770" i="2"/>
  <c r="AW770" i="2"/>
  <c r="Z770" i="2"/>
  <c r="S770" i="2"/>
  <c r="AZ770" i="2" s="1"/>
  <c r="M770" i="2"/>
  <c r="B770" i="2"/>
  <c r="A770" i="2"/>
  <c r="AY769" i="2"/>
  <c r="AX769" i="2"/>
  <c r="AW769" i="2"/>
  <c r="Z769" i="2"/>
  <c r="S769" i="2"/>
  <c r="AZ769" i="2" s="1"/>
  <c r="M769" i="2"/>
  <c r="B769" i="2"/>
  <c r="A769" i="2"/>
  <c r="AY768" i="2"/>
  <c r="AX768" i="2"/>
  <c r="AW768" i="2"/>
  <c r="Z768" i="2"/>
  <c r="S768" i="2"/>
  <c r="AZ768" i="2" s="1"/>
  <c r="M768" i="2"/>
  <c r="B768" i="2"/>
  <c r="A768" i="2"/>
  <c r="AY767" i="2"/>
  <c r="AX767" i="2"/>
  <c r="AW767" i="2"/>
  <c r="Z767" i="2"/>
  <c r="S767" i="2"/>
  <c r="AZ767" i="2" s="1"/>
  <c r="M767" i="2"/>
  <c r="B767" i="2"/>
  <c r="A767" i="2"/>
  <c r="AY766" i="2"/>
  <c r="AX766" i="2"/>
  <c r="AW766" i="2"/>
  <c r="Z766" i="2"/>
  <c r="S766" i="2"/>
  <c r="AZ766" i="2" s="1"/>
  <c r="M766" i="2"/>
  <c r="B766" i="2"/>
  <c r="A766" i="2"/>
  <c r="AY765" i="2"/>
  <c r="AX765" i="2"/>
  <c r="AW765" i="2"/>
  <c r="Z765" i="2"/>
  <c r="S765" i="2"/>
  <c r="AZ765" i="2" s="1"/>
  <c r="M765" i="2"/>
  <c r="B765" i="2"/>
  <c r="A765" i="2"/>
  <c r="AY764" i="2"/>
  <c r="AX764" i="2"/>
  <c r="AW764" i="2"/>
  <c r="Z764" i="2"/>
  <c r="S764" i="2"/>
  <c r="AZ764" i="2" s="1"/>
  <c r="M764" i="2"/>
  <c r="B764" i="2"/>
  <c r="A764" i="2"/>
  <c r="AY763" i="2"/>
  <c r="AX763" i="2"/>
  <c r="AW763" i="2"/>
  <c r="Z763" i="2"/>
  <c r="S763" i="2"/>
  <c r="AZ763" i="2" s="1"/>
  <c r="M763" i="2"/>
  <c r="B763" i="2"/>
  <c r="A763" i="2"/>
  <c r="AY762" i="2"/>
  <c r="AX762" i="2"/>
  <c r="AW762" i="2"/>
  <c r="Z762" i="2"/>
  <c r="S762" i="2"/>
  <c r="AZ762" i="2" s="1"/>
  <c r="M762" i="2"/>
  <c r="B762" i="2"/>
  <c r="A762" i="2"/>
  <c r="AY761" i="2"/>
  <c r="AX761" i="2"/>
  <c r="AW761" i="2"/>
  <c r="Z761" i="2"/>
  <c r="S761" i="2"/>
  <c r="AZ761" i="2" s="1"/>
  <c r="M761" i="2"/>
  <c r="B761" i="2"/>
  <c r="A761" i="2"/>
  <c r="AY760" i="2"/>
  <c r="AX760" i="2"/>
  <c r="AW760" i="2"/>
  <c r="Z760" i="2"/>
  <c r="S760" i="2"/>
  <c r="AZ760" i="2" s="1"/>
  <c r="M760" i="2"/>
  <c r="B760" i="2"/>
  <c r="A760" i="2"/>
  <c r="AY759" i="2"/>
  <c r="AX759" i="2"/>
  <c r="AW759" i="2"/>
  <c r="Z759" i="2"/>
  <c r="S759" i="2"/>
  <c r="AZ759" i="2" s="1"/>
  <c r="M759" i="2"/>
  <c r="B759" i="2"/>
  <c r="A759" i="2"/>
  <c r="AY758" i="2"/>
  <c r="AX758" i="2"/>
  <c r="AW758" i="2"/>
  <c r="Z758" i="2"/>
  <c r="S758" i="2"/>
  <c r="AZ758" i="2" s="1"/>
  <c r="M758" i="2"/>
  <c r="B758" i="2"/>
  <c r="A758" i="2"/>
  <c r="AY757" i="2"/>
  <c r="AX757" i="2"/>
  <c r="AW757" i="2"/>
  <c r="Z757" i="2"/>
  <c r="S757" i="2"/>
  <c r="AZ757" i="2" s="1"/>
  <c r="M757" i="2"/>
  <c r="B757" i="2"/>
  <c r="A757" i="2"/>
  <c r="AY756" i="2"/>
  <c r="AX756" i="2"/>
  <c r="AW756" i="2"/>
  <c r="Z756" i="2"/>
  <c r="S756" i="2"/>
  <c r="AZ756" i="2" s="1"/>
  <c r="M756" i="2"/>
  <c r="B756" i="2"/>
  <c r="A756" i="2"/>
  <c r="AY755" i="2"/>
  <c r="AX755" i="2"/>
  <c r="AW755" i="2"/>
  <c r="Z755" i="2"/>
  <c r="S755" i="2"/>
  <c r="AZ755" i="2" s="1"/>
  <c r="M755" i="2"/>
  <c r="B755" i="2"/>
  <c r="A755" i="2"/>
  <c r="AY754" i="2"/>
  <c r="AX754" i="2"/>
  <c r="AW754" i="2"/>
  <c r="Z754" i="2"/>
  <c r="S754" i="2"/>
  <c r="AZ754" i="2" s="1"/>
  <c r="M754" i="2"/>
  <c r="B754" i="2"/>
  <c r="A754" i="2"/>
  <c r="AY753" i="2"/>
  <c r="AX753" i="2"/>
  <c r="AW753" i="2"/>
  <c r="Z753" i="2"/>
  <c r="S753" i="2"/>
  <c r="AZ753" i="2" s="1"/>
  <c r="M753" i="2"/>
  <c r="B753" i="2"/>
  <c r="A753" i="2"/>
  <c r="AY752" i="2"/>
  <c r="AX752" i="2"/>
  <c r="AW752" i="2"/>
  <c r="Z752" i="2"/>
  <c r="S752" i="2"/>
  <c r="AZ752" i="2" s="1"/>
  <c r="M752" i="2"/>
  <c r="B752" i="2"/>
  <c r="A752" i="2"/>
  <c r="AY751" i="2"/>
  <c r="AX751" i="2"/>
  <c r="AW751" i="2"/>
  <c r="Z751" i="2"/>
  <c r="S751" i="2"/>
  <c r="AZ751" i="2" s="1"/>
  <c r="M751" i="2"/>
  <c r="B751" i="2"/>
  <c r="A751" i="2"/>
  <c r="AY750" i="2"/>
  <c r="AX750" i="2"/>
  <c r="AW750" i="2"/>
  <c r="Z750" i="2"/>
  <c r="S750" i="2"/>
  <c r="AZ750" i="2" s="1"/>
  <c r="M750" i="2"/>
  <c r="B750" i="2"/>
  <c r="A750" i="2"/>
  <c r="AY749" i="2"/>
  <c r="AX749" i="2"/>
  <c r="AW749" i="2"/>
  <c r="Z749" i="2"/>
  <c r="S749" i="2"/>
  <c r="AZ749" i="2" s="1"/>
  <c r="M749" i="2"/>
  <c r="B749" i="2"/>
  <c r="A749" i="2"/>
  <c r="AY748" i="2"/>
  <c r="AX748" i="2"/>
  <c r="AW748" i="2"/>
  <c r="Z748" i="2"/>
  <c r="S748" i="2"/>
  <c r="AZ748" i="2" s="1"/>
  <c r="M748" i="2"/>
  <c r="B748" i="2"/>
  <c r="A748" i="2"/>
  <c r="AY747" i="2"/>
  <c r="AX747" i="2"/>
  <c r="AW747" i="2"/>
  <c r="Z747" i="2"/>
  <c r="S747" i="2"/>
  <c r="AZ747" i="2" s="1"/>
  <c r="M747" i="2"/>
  <c r="B747" i="2"/>
  <c r="A747" i="2"/>
  <c r="AY746" i="2"/>
  <c r="AX746" i="2"/>
  <c r="AW746" i="2"/>
  <c r="Z746" i="2"/>
  <c r="S746" i="2"/>
  <c r="AZ746" i="2" s="1"/>
  <c r="M746" i="2"/>
  <c r="B746" i="2"/>
  <c r="A746" i="2"/>
  <c r="AY745" i="2"/>
  <c r="AX745" i="2"/>
  <c r="AW745" i="2"/>
  <c r="Z745" i="2"/>
  <c r="S745" i="2"/>
  <c r="AZ745" i="2" s="1"/>
  <c r="M745" i="2"/>
  <c r="B745" i="2"/>
  <c r="A745" i="2"/>
  <c r="AY744" i="2"/>
  <c r="AX744" i="2"/>
  <c r="AW744" i="2"/>
  <c r="Z744" i="2"/>
  <c r="S744" i="2"/>
  <c r="AZ744" i="2" s="1"/>
  <c r="M744" i="2"/>
  <c r="B744" i="2"/>
  <c r="A744" i="2"/>
  <c r="AY743" i="2"/>
  <c r="AX743" i="2"/>
  <c r="AW743" i="2"/>
  <c r="Z743" i="2"/>
  <c r="S743" i="2"/>
  <c r="AZ743" i="2" s="1"/>
  <c r="M743" i="2"/>
  <c r="B743" i="2"/>
  <c r="A743" i="2"/>
  <c r="AY742" i="2"/>
  <c r="AX742" i="2"/>
  <c r="AW742" i="2"/>
  <c r="Z742" i="2"/>
  <c r="S742" i="2"/>
  <c r="AZ742" i="2" s="1"/>
  <c r="M742" i="2"/>
  <c r="B742" i="2"/>
  <c r="A742" i="2"/>
  <c r="AY741" i="2"/>
  <c r="AX741" i="2"/>
  <c r="AW741" i="2"/>
  <c r="Z741" i="2"/>
  <c r="S741" i="2"/>
  <c r="AZ741" i="2" s="1"/>
  <c r="M741" i="2"/>
  <c r="B741" i="2"/>
  <c r="A741" i="2"/>
  <c r="AY740" i="2"/>
  <c r="AX740" i="2"/>
  <c r="AW740" i="2"/>
  <c r="Z740" i="2"/>
  <c r="S740" i="2"/>
  <c r="AZ740" i="2" s="1"/>
  <c r="M740" i="2"/>
  <c r="B740" i="2"/>
  <c r="A740" i="2"/>
  <c r="AY739" i="2"/>
  <c r="AX739" i="2"/>
  <c r="AW739" i="2"/>
  <c r="Z739" i="2"/>
  <c r="S739" i="2"/>
  <c r="AZ739" i="2" s="1"/>
  <c r="M739" i="2"/>
  <c r="B739" i="2"/>
  <c r="A739" i="2"/>
  <c r="AY738" i="2"/>
  <c r="AX738" i="2"/>
  <c r="AW738" i="2"/>
  <c r="Z738" i="2"/>
  <c r="S738" i="2"/>
  <c r="AZ738" i="2" s="1"/>
  <c r="M738" i="2"/>
  <c r="B738" i="2"/>
  <c r="A738" i="2"/>
  <c r="AY737" i="2"/>
  <c r="AX737" i="2"/>
  <c r="AW737" i="2"/>
  <c r="Z737" i="2"/>
  <c r="S737" i="2"/>
  <c r="AZ737" i="2" s="1"/>
  <c r="M737" i="2"/>
  <c r="B737" i="2"/>
  <c r="A737" i="2"/>
  <c r="AY736" i="2"/>
  <c r="AX736" i="2"/>
  <c r="AW736" i="2"/>
  <c r="Z736" i="2"/>
  <c r="S736" i="2"/>
  <c r="AZ736" i="2" s="1"/>
  <c r="M736" i="2"/>
  <c r="B736" i="2"/>
  <c r="A736" i="2"/>
  <c r="AY735" i="2"/>
  <c r="AX735" i="2"/>
  <c r="AW735" i="2"/>
  <c r="Z735" i="2"/>
  <c r="S735" i="2"/>
  <c r="AZ735" i="2" s="1"/>
  <c r="M735" i="2"/>
  <c r="B735" i="2"/>
  <c r="A735" i="2"/>
  <c r="AY734" i="2"/>
  <c r="AX734" i="2"/>
  <c r="AW734" i="2"/>
  <c r="Z734" i="2"/>
  <c r="S734" i="2"/>
  <c r="AZ734" i="2" s="1"/>
  <c r="M734" i="2"/>
  <c r="B734" i="2"/>
  <c r="A734" i="2"/>
  <c r="AY733" i="2"/>
  <c r="AX733" i="2"/>
  <c r="AW733" i="2"/>
  <c r="Z733" i="2"/>
  <c r="S733" i="2"/>
  <c r="AZ733" i="2" s="1"/>
  <c r="M733" i="2"/>
  <c r="B733" i="2"/>
  <c r="A733" i="2"/>
  <c r="AY732" i="2"/>
  <c r="AX732" i="2"/>
  <c r="AW732" i="2"/>
  <c r="Z732" i="2"/>
  <c r="S732" i="2"/>
  <c r="AZ732" i="2" s="1"/>
  <c r="M732" i="2"/>
  <c r="B732" i="2"/>
  <c r="A732" i="2"/>
  <c r="AY731" i="2"/>
  <c r="AX731" i="2"/>
  <c r="AW731" i="2"/>
  <c r="Z731" i="2"/>
  <c r="S731" i="2"/>
  <c r="AZ731" i="2" s="1"/>
  <c r="M731" i="2"/>
  <c r="B731" i="2"/>
  <c r="A731" i="2"/>
  <c r="AY730" i="2"/>
  <c r="AX730" i="2"/>
  <c r="AW730" i="2"/>
  <c r="Z730" i="2"/>
  <c r="S730" i="2"/>
  <c r="AZ730" i="2" s="1"/>
  <c r="M730" i="2"/>
  <c r="B730" i="2"/>
  <c r="A730" i="2"/>
  <c r="AY729" i="2"/>
  <c r="AX729" i="2"/>
  <c r="AW729" i="2"/>
  <c r="Z729" i="2"/>
  <c r="S729" i="2"/>
  <c r="AZ729" i="2" s="1"/>
  <c r="M729" i="2"/>
  <c r="B729" i="2"/>
  <c r="A729" i="2"/>
  <c r="AY728" i="2"/>
  <c r="AX728" i="2"/>
  <c r="AW728" i="2"/>
  <c r="Z728" i="2"/>
  <c r="S728" i="2"/>
  <c r="AZ728" i="2" s="1"/>
  <c r="M728" i="2"/>
  <c r="B728" i="2"/>
  <c r="A728" i="2"/>
  <c r="AY727" i="2"/>
  <c r="AX727" i="2"/>
  <c r="AW727" i="2"/>
  <c r="Z727" i="2"/>
  <c r="S727" i="2"/>
  <c r="AZ727" i="2" s="1"/>
  <c r="M727" i="2"/>
  <c r="B727" i="2"/>
  <c r="A727" i="2"/>
  <c r="AY726" i="2"/>
  <c r="AX726" i="2"/>
  <c r="AW726" i="2"/>
  <c r="Z726" i="2"/>
  <c r="S726" i="2"/>
  <c r="AZ726" i="2" s="1"/>
  <c r="M726" i="2"/>
  <c r="B726" i="2"/>
  <c r="A726" i="2"/>
  <c r="AY725" i="2"/>
  <c r="AX725" i="2"/>
  <c r="AW725" i="2"/>
  <c r="Z725" i="2"/>
  <c r="S725" i="2"/>
  <c r="AZ725" i="2" s="1"/>
  <c r="M725" i="2"/>
  <c r="B725" i="2"/>
  <c r="A725" i="2"/>
  <c r="AY724" i="2"/>
  <c r="AX724" i="2"/>
  <c r="AW724" i="2"/>
  <c r="Z724" i="2"/>
  <c r="S724" i="2"/>
  <c r="AZ724" i="2" s="1"/>
  <c r="M724" i="2"/>
  <c r="B724" i="2"/>
  <c r="A724" i="2"/>
  <c r="AY723" i="2"/>
  <c r="AX723" i="2"/>
  <c r="AW723" i="2"/>
  <c r="Z723" i="2"/>
  <c r="S723" i="2"/>
  <c r="AZ723" i="2" s="1"/>
  <c r="M723" i="2"/>
  <c r="B723" i="2"/>
  <c r="A723" i="2"/>
  <c r="AY722" i="2"/>
  <c r="AX722" i="2"/>
  <c r="AW722" i="2"/>
  <c r="Z722" i="2"/>
  <c r="S722" i="2"/>
  <c r="AZ722" i="2" s="1"/>
  <c r="M722" i="2"/>
  <c r="B722" i="2"/>
  <c r="A722" i="2"/>
  <c r="AY721" i="2"/>
  <c r="AX721" i="2"/>
  <c r="AW721" i="2"/>
  <c r="Z721" i="2"/>
  <c r="S721" i="2"/>
  <c r="AZ721" i="2" s="1"/>
  <c r="M721" i="2"/>
  <c r="B721" i="2"/>
  <c r="A721" i="2"/>
  <c r="AY720" i="2"/>
  <c r="AX720" i="2"/>
  <c r="AW720" i="2"/>
  <c r="Z720" i="2"/>
  <c r="S720" i="2"/>
  <c r="AZ720" i="2" s="1"/>
  <c r="M720" i="2"/>
  <c r="B720" i="2"/>
  <c r="A720" i="2"/>
  <c r="AY719" i="2"/>
  <c r="AX719" i="2"/>
  <c r="AW719" i="2"/>
  <c r="Z719" i="2"/>
  <c r="S719" i="2"/>
  <c r="AZ719" i="2" s="1"/>
  <c r="M719" i="2"/>
  <c r="B719" i="2"/>
  <c r="A719" i="2"/>
  <c r="AY718" i="2"/>
  <c r="AX718" i="2"/>
  <c r="AW718" i="2"/>
  <c r="Z718" i="2"/>
  <c r="S718" i="2"/>
  <c r="AZ718" i="2" s="1"/>
  <c r="M718" i="2"/>
  <c r="B718" i="2"/>
  <c r="A718" i="2"/>
  <c r="AY717" i="2"/>
  <c r="AX717" i="2"/>
  <c r="AW717" i="2"/>
  <c r="Z717" i="2"/>
  <c r="S717" i="2"/>
  <c r="AZ717" i="2" s="1"/>
  <c r="M717" i="2"/>
  <c r="B717" i="2"/>
  <c r="A717" i="2"/>
  <c r="AY716" i="2"/>
  <c r="AX716" i="2"/>
  <c r="AW716" i="2"/>
  <c r="Z716" i="2"/>
  <c r="S716" i="2"/>
  <c r="AZ716" i="2" s="1"/>
  <c r="M716" i="2"/>
  <c r="B716" i="2"/>
  <c r="A716" i="2"/>
  <c r="AY715" i="2"/>
  <c r="AX715" i="2"/>
  <c r="AW715" i="2"/>
  <c r="Z715" i="2"/>
  <c r="S715" i="2"/>
  <c r="AZ715" i="2" s="1"/>
  <c r="M715" i="2"/>
  <c r="B715" i="2"/>
  <c r="A715" i="2"/>
  <c r="AY714" i="2"/>
  <c r="AX714" i="2"/>
  <c r="AW714" i="2"/>
  <c r="Z714" i="2"/>
  <c r="S714" i="2"/>
  <c r="AZ714" i="2" s="1"/>
  <c r="M714" i="2"/>
  <c r="B714" i="2"/>
  <c r="A714" i="2"/>
  <c r="AY713" i="2"/>
  <c r="AX713" i="2"/>
  <c r="AW713" i="2"/>
  <c r="Z713" i="2"/>
  <c r="S713" i="2"/>
  <c r="AZ713" i="2" s="1"/>
  <c r="M713" i="2"/>
  <c r="B713" i="2"/>
  <c r="A713" i="2"/>
  <c r="AY712" i="2"/>
  <c r="AX712" i="2"/>
  <c r="AW712" i="2"/>
  <c r="Z712" i="2"/>
  <c r="S712" i="2"/>
  <c r="AZ712" i="2" s="1"/>
  <c r="M712" i="2"/>
  <c r="B712" i="2"/>
  <c r="A712" i="2"/>
  <c r="AY711" i="2"/>
  <c r="AX711" i="2"/>
  <c r="AW711" i="2"/>
  <c r="Z711" i="2"/>
  <c r="S711" i="2"/>
  <c r="AZ711" i="2" s="1"/>
  <c r="M711" i="2"/>
  <c r="B711" i="2"/>
  <c r="A711" i="2"/>
  <c r="AY710" i="2"/>
  <c r="AX710" i="2"/>
  <c r="AW710" i="2"/>
  <c r="Z710" i="2"/>
  <c r="S710" i="2"/>
  <c r="AZ710" i="2" s="1"/>
  <c r="M710" i="2"/>
  <c r="B710" i="2"/>
  <c r="A710" i="2"/>
  <c r="AY709" i="2"/>
  <c r="AX709" i="2"/>
  <c r="AW709" i="2"/>
  <c r="Z709" i="2"/>
  <c r="S709" i="2"/>
  <c r="AZ709" i="2" s="1"/>
  <c r="M709" i="2"/>
  <c r="B709" i="2"/>
  <c r="A709" i="2"/>
  <c r="AY708" i="2"/>
  <c r="AX708" i="2"/>
  <c r="AW708" i="2"/>
  <c r="Z708" i="2"/>
  <c r="S708" i="2"/>
  <c r="AZ708" i="2" s="1"/>
  <c r="M708" i="2"/>
  <c r="B708" i="2"/>
  <c r="A708" i="2"/>
  <c r="AY707" i="2"/>
  <c r="AX707" i="2"/>
  <c r="AW707" i="2"/>
  <c r="Z707" i="2"/>
  <c r="S707" i="2"/>
  <c r="AZ707" i="2" s="1"/>
  <c r="M707" i="2"/>
  <c r="B707" i="2"/>
  <c r="A707" i="2"/>
  <c r="AY706" i="2"/>
  <c r="AX706" i="2"/>
  <c r="AW706" i="2"/>
  <c r="Z706" i="2"/>
  <c r="S706" i="2"/>
  <c r="AZ706" i="2" s="1"/>
  <c r="M706" i="2"/>
  <c r="B706" i="2"/>
  <c r="A706" i="2"/>
  <c r="AY705" i="2"/>
  <c r="AX705" i="2"/>
  <c r="AW705" i="2"/>
  <c r="Z705" i="2"/>
  <c r="S705" i="2"/>
  <c r="AZ705" i="2" s="1"/>
  <c r="M705" i="2"/>
  <c r="B705" i="2"/>
  <c r="A705" i="2"/>
  <c r="AY704" i="2"/>
  <c r="AX704" i="2"/>
  <c r="AW704" i="2"/>
  <c r="Z704" i="2"/>
  <c r="S704" i="2"/>
  <c r="AZ704" i="2" s="1"/>
  <c r="M704" i="2"/>
  <c r="B704" i="2"/>
  <c r="A704" i="2"/>
  <c r="AY703" i="2"/>
  <c r="AX703" i="2"/>
  <c r="AW703" i="2"/>
  <c r="Z703" i="2"/>
  <c r="S703" i="2"/>
  <c r="AZ703" i="2" s="1"/>
  <c r="M703" i="2"/>
  <c r="B703" i="2"/>
  <c r="A703" i="2"/>
  <c r="AY702" i="2"/>
  <c r="AX702" i="2"/>
  <c r="AW702" i="2"/>
  <c r="Z702" i="2"/>
  <c r="S702" i="2"/>
  <c r="AZ702" i="2" s="1"/>
  <c r="M702" i="2"/>
  <c r="B702" i="2"/>
  <c r="A702" i="2"/>
  <c r="AY701" i="2"/>
  <c r="AX701" i="2"/>
  <c r="AW701" i="2"/>
  <c r="Z701" i="2"/>
  <c r="S701" i="2"/>
  <c r="AZ701" i="2" s="1"/>
  <c r="M701" i="2"/>
  <c r="B701" i="2"/>
  <c r="A701" i="2"/>
  <c r="AY700" i="2"/>
  <c r="AX700" i="2"/>
  <c r="AW700" i="2"/>
  <c r="Z700" i="2"/>
  <c r="S700" i="2"/>
  <c r="AZ700" i="2" s="1"/>
  <c r="M700" i="2"/>
  <c r="B700" i="2"/>
  <c r="A700" i="2"/>
  <c r="AY699" i="2"/>
  <c r="AX699" i="2"/>
  <c r="AW699" i="2"/>
  <c r="Z699" i="2"/>
  <c r="S699" i="2"/>
  <c r="AZ699" i="2" s="1"/>
  <c r="M699" i="2"/>
  <c r="B699" i="2"/>
  <c r="A699" i="2"/>
  <c r="AY698" i="2"/>
  <c r="AX698" i="2"/>
  <c r="AW698" i="2"/>
  <c r="Z698" i="2"/>
  <c r="S698" i="2"/>
  <c r="AZ698" i="2" s="1"/>
  <c r="M698" i="2"/>
  <c r="B698" i="2"/>
  <c r="A698" i="2"/>
  <c r="AY697" i="2"/>
  <c r="AX697" i="2"/>
  <c r="AW697" i="2"/>
  <c r="Z697" i="2"/>
  <c r="S697" i="2"/>
  <c r="AZ697" i="2" s="1"/>
  <c r="M697" i="2"/>
  <c r="B697" i="2"/>
  <c r="A697" i="2"/>
  <c r="AY696" i="2"/>
  <c r="AX696" i="2"/>
  <c r="AW696" i="2"/>
  <c r="Z696" i="2"/>
  <c r="S696" i="2"/>
  <c r="AZ696" i="2" s="1"/>
  <c r="M696" i="2"/>
  <c r="B696" i="2"/>
  <c r="A696" i="2"/>
  <c r="AY695" i="2"/>
  <c r="AX695" i="2"/>
  <c r="AW695" i="2"/>
  <c r="Z695" i="2"/>
  <c r="S695" i="2"/>
  <c r="AZ695" i="2" s="1"/>
  <c r="M695" i="2"/>
  <c r="B695" i="2"/>
  <c r="A695" i="2"/>
  <c r="AY694" i="2"/>
  <c r="AX694" i="2"/>
  <c r="AW694" i="2"/>
  <c r="Z694" i="2"/>
  <c r="S694" i="2"/>
  <c r="AZ694" i="2" s="1"/>
  <c r="M694" i="2"/>
  <c r="B694" i="2"/>
  <c r="A694" i="2"/>
  <c r="AY693" i="2"/>
  <c r="AX693" i="2"/>
  <c r="AW693" i="2"/>
  <c r="Z693" i="2"/>
  <c r="S693" i="2"/>
  <c r="AZ693" i="2" s="1"/>
  <c r="M693" i="2"/>
  <c r="B693" i="2"/>
  <c r="A693" i="2"/>
  <c r="AY692" i="2"/>
  <c r="AX692" i="2"/>
  <c r="AW692" i="2"/>
  <c r="Z692" i="2"/>
  <c r="S692" i="2"/>
  <c r="AZ692" i="2" s="1"/>
  <c r="M692" i="2"/>
  <c r="B692" i="2"/>
  <c r="A692" i="2"/>
  <c r="AY691" i="2"/>
  <c r="AX691" i="2"/>
  <c r="AW691" i="2"/>
  <c r="Z691" i="2"/>
  <c r="S691" i="2"/>
  <c r="AZ691" i="2" s="1"/>
  <c r="M691" i="2"/>
  <c r="B691" i="2"/>
  <c r="A691" i="2"/>
  <c r="AY690" i="2"/>
  <c r="AX690" i="2"/>
  <c r="AW690" i="2"/>
  <c r="Z690" i="2"/>
  <c r="S690" i="2"/>
  <c r="AZ690" i="2" s="1"/>
  <c r="M690" i="2"/>
  <c r="B690" i="2"/>
  <c r="A690" i="2"/>
  <c r="AY689" i="2"/>
  <c r="AX689" i="2"/>
  <c r="AW689" i="2"/>
  <c r="Z689" i="2"/>
  <c r="S689" i="2"/>
  <c r="AZ689" i="2" s="1"/>
  <c r="M689" i="2"/>
  <c r="B689" i="2"/>
  <c r="A689" i="2"/>
  <c r="AY688" i="2"/>
  <c r="AX688" i="2"/>
  <c r="AW688" i="2"/>
  <c r="Z688" i="2"/>
  <c r="S688" i="2"/>
  <c r="AZ688" i="2" s="1"/>
  <c r="M688" i="2"/>
  <c r="B688" i="2"/>
  <c r="A688" i="2"/>
  <c r="AY687" i="2"/>
  <c r="AX687" i="2"/>
  <c r="AW687" i="2"/>
  <c r="Z687" i="2"/>
  <c r="S687" i="2"/>
  <c r="AZ687" i="2" s="1"/>
  <c r="M687" i="2"/>
  <c r="B687" i="2"/>
  <c r="A687" i="2"/>
  <c r="AY686" i="2"/>
  <c r="AX686" i="2"/>
  <c r="AW686" i="2"/>
  <c r="Z686" i="2"/>
  <c r="S686" i="2"/>
  <c r="AZ686" i="2" s="1"/>
  <c r="M686" i="2"/>
  <c r="B686" i="2"/>
  <c r="A686" i="2"/>
  <c r="AY685" i="2"/>
  <c r="AX685" i="2"/>
  <c r="AW685" i="2"/>
  <c r="Z685" i="2"/>
  <c r="S685" i="2"/>
  <c r="AZ685" i="2" s="1"/>
  <c r="M685" i="2"/>
  <c r="B685" i="2"/>
  <c r="A685" i="2"/>
  <c r="AY684" i="2"/>
  <c r="AX684" i="2"/>
  <c r="AW684" i="2"/>
  <c r="Z684" i="2"/>
  <c r="S684" i="2"/>
  <c r="AZ684" i="2" s="1"/>
  <c r="M684" i="2"/>
  <c r="B684" i="2"/>
  <c r="A684" i="2"/>
  <c r="AY683" i="2"/>
  <c r="AX683" i="2"/>
  <c r="AW683" i="2"/>
  <c r="Z683" i="2"/>
  <c r="S683" i="2"/>
  <c r="AZ683" i="2" s="1"/>
  <c r="M683" i="2"/>
  <c r="B683" i="2"/>
  <c r="A683" i="2"/>
  <c r="AY682" i="2"/>
  <c r="AX682" i="2"/>
  <c r="AW682" i="2"/>
  <c r="Z682" i="2"/>
  <c r="S682" i="2"/>
  <c r="AZ682" i="2" s="1"/>
  <c r="M682" i="2"/>
  <c r="B682" i="2"/>
  <c r="A682" i="2"/>
  <c r="AY681" i="2"/>
  <c r="AX681" i="2"/>
  <c r="AW681" i="2"/>
  <c r="Z681" i="2"/>
  <c r="S681" i="2"/>
  <c r="AZ681" i="2" s="1"/>
  <c r="M681" i="2"/>
  <c r="B681" i="2"/>
  <c r="A681" i="2"/>
  <c r="AY680" i="2"/>
  <c r="AX680" i="2"/>
  <c r="AW680" i="2"/>
  <c r="Z680" i="2"/>
  <c r="S680" i="2"/>
  <c r="AZ680" i="2" s="1"/>
  <c r="M680" i="2"/>
  <c r="B680" i="2"/>
  <c r="A680" i="2"/>
  <c r="AY679" i="2"/>
  <c r="AX679" i="2"/>
  <c r="AW679" i="2"/>
  <c r="Z679" i="2"/>
  <c r="S679" i="2"/>
  <c r="AZ679" i="2" s="1"/>
  <c r="M679" i="2"/>
  <c r="B679" i="2"/>
  <c r="A679" i="2"/>
  <c r="AY678" i="2"/>
  <c r="AX678" i="2"/>
  <c r="AW678" i="2"/>
  <c r="Z678" i="2"/>
  <c r="S678" i="2"/>
  <c r="AZ678" i="2" s="1"/>
  <c r="M678" i="2"/>
  <c r="B678" i="2"/>
  <c r="A678" i="2"/>
  <c r="AY677" i="2"/>
  <c r="AX677" i="2"/>
  <c r="AW677" i="2"/>
  <c r="Z677" i="2"/>
  <c r="S677" i="2"/>
  <c r="AZ677" i="2" s="1"/>
  <c r="M677" i="2"/>
  <c r="B677" i="2"/>
  <c r="A677" i="2"/>
  <c r="AY676" i="2"/>
  <c r="AX676" i="2"/>
  <c r="AW676" i="2"/>
  <c r="Z676" i="2"/>
  <c r="S676" i="2"/>
  <c r="AZ676" i="2" s="1"/>
  <c r="M676" i="2"/>
  <c r="B676" i="2"/>
  <c r="A676" i="2"/>
  <c r="AY675" i="2"/>
  <c r="AX675" i="2"/>
  <c r="AW675" i="2"/>
  <c r="Z675" i="2"/>
  <c r="S675" i="2"/>
  <c r="AZ675" i="2" s="1"/>
  <c r="M675" i="2"/>
  <c r="B675" i="2"/>
  <c r="A675" i="2"/>
  <c r="AY674" i="2"/>
  <c r="AX674" i="2"/>
  <c r="AW674" i="2"/>
  <c r="Z674" i="2"/>
  <c r="S674" i="2"/>
  <c r="AZ674" i="2" s="1"/>
  <c r="M674" i="2"/>
  <c r="B674" i="2"/>
  <c r="A674" i="2"/>
  <c r="AY673" i="2"/>
  <c r="AX673" i="2"/>
  <c r="AW673" i="2"/>
  <c r="Z673" i="2"/>
  <c r="S673" i="2"/>
  <c r="AZ673" i="2" s="1"/>
  <c r="M673" i="2"/>
  <c r="B673" i="2"/>
  <c r="A673" i="2"/>
  <c r="AY672" i="2"/>
  <c r="AX672" i="2"/>
  <c r="AW672" i="2"/>
  <c r="Z672" i="2"/>
  <c r="S672" i="2"/>
  <c r="AZ672" i="2" s="1"/>
  <c r="M672" i="2"/>
  <c r="B672" i="2"/>
  <c r="A672" i="2"/>
  <c r="AY671" i="2"/>
  <c r="AX671" i="2"/>
  <c r="AW671" i="2"/>
  <c r="Z671" i="2"/>
  <c r="S671" i="2"/>
  <c r="AZ671" i="2" s="1"/>
  <c r="M671" i="2"/>
  <c r="B671" i="2"/>
  <c r="A671" i="2"/>
  <c r="AY670" i="2"/>
  <c r="AX670" i="2"/>
  <c r="AW670" i="2"/>
  <c r="Z670" i="2"/>
  <c r="S670" i="2"/>
  <c r="AZ670" i="2" s="1"/>
  <c r="M670" i="2"/>
  <c r="B670" i="2"/>
  <c r="A670" i="2"/>
  <c r="AY669" i="2"/>
  <c r="AX669" i="2"/>
  <c r="AW669" i="2"/>
  <c r="Z669" i="2"/>
  <c r="S669" i="2"/>
  <c r="AZ669" i="2" s="1"/>
  <c r="M669" i="2"/>
  <c r="B669" i="2"/>
  <c r="A669" i="2"/>
  <c r="AY668" i="2"/>
  <c r="AX668" i="2"/>
  <c r="AW668" i="2"/>
  <c r="Z668" i="2"/>
  <c r="S668" i="2"/>
  <c r="AZ668" i="2" s="1"/>
  <c r="M668" i="2"/>
  <c r="B668" i="2"/>
  <c r="A668" i="2"/>
  <c r="AY667" i="2"/>
  <c r="AX667" i="2"/>
  <c r="AW667" i="2"/>
  <c r="Z667" i="2"/>
  <c r="S667" i="2"/>
  <c r="AZ667" i="2" s="1"/>
  <c r="M667" i="2"/>
  <c r="B667" i="2"/>
  <c r="A667" i="2"/>
  <c r="AY666" i="2"/>
  <c r="AX666" i="2"/>
  <c r="AW666" i="2"/>
  <c r="Z666" i="2"/>
  <c r="S666" i="2"/>
  <c r="AZ666" i="2" s="1"/>
  <c r="M666" i="2"/>
  <c r="B666" i="2"/>
  <c r="A666" i="2"/>
  <c r="AY665" i="2"/>
  <c r="AX665" i="2"/>
  <c r="AW665" i="2"/>
  <c r="Z665" i="2"/>
  <c r="S665" i="2"/>
  <c r="AZ665" i="2" s="1"/>
  <c r="M665" i="2"/>
  <c r="B665" i="2"/>
  <c r="A665" i="2"/>
  <c r="AY664" i="2"/>
  <c r="AX664" i="2"/>
  <c r="AW664" i="2"/>
  <c r="Z664" i="2"/>
  <c r="S664" i="2"/>
  <c r="AZ664" i="2" s="1"/>
  <c r="M664" i="2"/>
  <c r="B664" i="2"/>
  <c r="A664" i="2"/>
  <c r="AY663" i="2"/>
  <c r="AX663" i="2"/>
  <c r="AW663" i="2"/>
  <c r="Z663" i="2"/>
  <c r="S663" i="2"/>
  <c r="AZ663" i="2" s="1"/>
  <c r="M663" i="2"/>
  <c r="B663" i="2"/>
  <c r="A663" i="2"/>
  <c r="AY662" i="2"/>
  <c r="AX662" i="2"/>
  <c r="AW662" i="2"/>
  <c r="Z662" i="2"/>
  <c r="S662" i="2"/>
  <c r="AZ662" i="2" s="1"/>
  <c r="M662" i="2"/>
  <c r="B662" i="2"/>
  <c r="A662" i="2"/>
  <c r="AY661" i="2"/>
  <c r="AX661" i="2"/>
  <c r="AW661" i="2"/>
  <c r="Z661" i="2"/>
  <c r="S661" i="2"/>
  <c r="AZ661" i="2" s="1"/>
  <c r="M661" i="2"/>
  <c r="B661" i="2"/>
  <c r="A661" i="2"/>
  <c r="AY660" i="2"/>
  <c r="AX660" i="2"/>
  <c r="AW660" i="2"/>
  <c r="Z660" i="2"/>
  <c r="S660" i="2"/>
  <c r="AZ660" i="2" s="1"/>
  <c r="M660" i="2"/>
  <c r="B660" i="2"/>
  <c r="A660" i="2"/>
  <c r="AY659" i="2"/>
  <c r="AX659" i="2"/>
  <c r="AW659" i="2"/>
  <c r="Z659" i="2"/>
  <c r="S659" i="2"/>
  <c r="AZ659" i="2" s="1"/>
  <c r="M659" i="2"/>
  <c r="B659" i="2"/>
  <c r="A659" i="2"/>
  <c r="AY658" i="2"/>
  <c r="AX658" i="2"/>
  <c r="AW658" i="2"/>
  <c r="Z658" i="2"/>
  <c r="S658" i="2"/>
  <c r="AZ658" i="2" s="1"/>
  <c r="M658" i="2"/>
  <c r="B658" i="2"/>
  <c r="A658" i="2"/>
  <c r="AY657" i="2"/>
  <c r="AX657" i="2"/>
  <c r="AW657" i="2"/>
  <c r="Z657" i="2"/>
  <c r="S657" i="2"/>
  <c r="AZ657" i="2" s="1"/>
  <c r="M657" i="2"/>
  <c r="B657" i="2"/>
  <c r="A657" i="2"/>
  <c r="AY656" i="2"/>
  <c r="AX656" i="2"/>
  <c r="AW656" i="2"/>
  <c r="Z656" i="2"/>
  <c r="S656" i="2"/>
  <c r="AZ656" i="2" s="1"/>
  <c r="M656" i="2"/>
  <c r="B656" i="2"/>
  <c r="A656" i="2"/>
  <c r="AY655" i="2"/>
  <c r="AX655" i="2"/>
  <c r="AW655" i="2"/>
  <c r="Z655" i="2"/>
  <c r="S655" i="2"/>
  <c r="AZ655" i="2" s="1"/>
  <c r="M655" i="2"/>
  <c r="B655" i="2"/>
  <c r="A655" i="2"/>
  <c r="AY654" i="2"/>
  <c r="AX654" i="2"/>
  <c r="AW654" i="2"/>
  <c r="Z654" i="2"/>
  <c r="S654" i="2"/>
  <c r="AZ654" i="2" s="1"/>
  <c r="M654" i="2"/>
  <c r="B654" i="2"/>
  <c r="A654" i="2"/>
  <c r="AY653" i="2"/>
  <c r="AX653" i="2"/>
  <c r="AW653" i="2"/>
  <c r="Z653" i="2"/>
  <c r="S653" i="2"/>
  <c r="AZ653" i="2" s="1"/>
  <c r="M653" i="2"/>
  <c r="B653" i="2"/>
  <c r="A653" i="2"/>
  <c r="AY652" i="2"/>
  <c r="AX652" i="2"/>
  <c r="AW652" i="2"/>
  <c r="Z652" i="2"/>
  <c r="S652" i="2"/>
  <c r="AZ652" i="2" s="1"/>
  <c r="M652" i="2"/>
  <c r="B652" i="2"/>
  <c r="A652" i="2"/>
  <c r="AY651" i="2"/>
  <c r="AX651" i="2"/>
  <c r="AW651" i="2"/>
  <c r="Z651" i="2"/>
  <c r="S651" i="2"/>
  <c r="AZ651" i="2" s="1"/>
  <c r="M651" i="2"/>
  <c r="B651" i="2"/>
  <c r="A651" i="2"/>
  <c r="AY650" i="2"/>
  <c r="AX650" i="2"/>
  <c r="AW650" i="2"/>
  <c r="Z650" i="2"/>
  <c r="S650" i="2"/>
  <c r="AZ650" i="2" s="1"/>
  <c r="M650" i="2"/>
  <c r="B650" i="2"/>
  <c r="A650" i="2"/>
  <c r="AY649" i="2"/>
  <c r="AX649" i="2"/>
  <c r="AW649" i="2"/>
  <c r="Z649" i="2"/>
  <c r="S649" i="2"/>
  <c r="AZ649" i="2" s="1"/>
  <c r="M649" i="2"/>
  <c r="B649" i="2"/>
  <c r="A649" i="2"/>
  <c r="AY648" i="2"/>
  <c r="AX648" i="2"/>
  <c r="AW648" i="2"/>
  <c r="Z648" i="2"/>
  <c r="S648" i="2"/>
  <c r="AZ648" i="2" s="1"/>
  <c r="M648" i="2"/>
  <c r="B648" i="2"/>
  <c r="A648" i="2"/>
  <c r="AY647" i="2"/>
  <c r="AX647" i="2"/>
  <c r="AW647" i="2"/>
  <c r="Z647" i="2"/>
  <c r="S647" i="2"/>
  <c r="AZ647" i="2" s="1"/>
  <c r="M647" i="2"/>
  <c r="B647" i="2"/>
  <c r="A647" i="2"/>
  <c r="AY646" i="2"/>
  <c r="AX646" i="2"/>
  <c r="AW646" i="2"/>
  <c r="Z646" i="2"/>
  <c r="S646" i="2"/>
  <c r="AZ646" i="2" s="1"/>
  <c r="M646" i="2"/>
  <c r="B646" i="2"/>
  <c r="A646" i="2"/>
  <c r="AY645" i="2"/>
  <c r="AX645" i="2"/>
  <c r="AW645" i="2"/>
  <c r="Z645" i="2"/>
  <c r="S645" i="2"/>
  <c r="AZ645" i="2" s="1"/>
  <c r="M645" i="2"/>
  <c r="B645" i="2"/>
  <c r="A645" i="2"/>
  <c r="AY644" i="2"/>
  <c r="AX644" i="2"/>
  <c r="AW644" i="2"/>
  <c r="Z644" i="2"/>
  <c r="S644" i="2"/>
  <c r="AZ644" i="2" s="1"/>
  <c r="M644" i="2"/>
  <c r="B644" i="2"/>
  <c r="A644" i="2"/>
  <c r="AY643" i="2"/>
  <c r="AX643" i="2"/>
  <c r="AW643" i="2"/>
  <c r="Z643" i="2"/>
  <c r="S643" i="2"/>
  <c r="AZ643" i="2" s="1"/>
  <c r="M643" i="2"/>
  <c r="B643" i="2"/>
  <c r="A643" i="2"/>
  <c r="AY642" i="2"/>
  <c r="AX642" i="2"/>
  <c r="AW642" i="2"/>
  <c r="Z642" i="2"/>
  <c r="S642" i="2"/>
  <c r="AZ642" i="2" s="1"/>
  <c r="M642" i="2"/>
  <c r="B642" i="2"/>
  <c r="A642" i="2"/>
  <c r="AY641" i="2"/>
  <c r="AX641" i="2"/>
  <c r="AW641" i="2"/>
  <c r="Z641" i="2"/>
  <c r="S641" i="2"/>
  <c r="AZ641" i="2" s="1"/>
  <c r="M641" i="2"/>
  <c r="B641" i="2"/>
  <c r="A641" i="2"/>
  <c r="AY640" i="2"/>
  <c r="AX640" i="2"/>
  <c r="AW640" i="2"/>
  <c r="Z640" i="2"/>
  <c r="S640" i="2"/>
  <c r="AZ640" i="2" s="1"/>
  <c r="M640" i="2"/>
  <c r="B640" i="2"/>
  <c r="A640" i="2"/>
  <c r="AY639" i="2"/>
  <c r="AX639" i="2"/>
  <c r="AW639" i="2"/>
  <c r="Z639" i="2"/>
  <c r="S639" i="2"/>
  <c r="AZ639" i="2" s="1"/>
  <c r="M639" i="2"/>
  <c r="B639" i="2"/>
  <c r="A639" i="2"/>
  <c r="AY638" i="2"/>
  <c r="AX638" i="2"/>
  <c r="AW638" i="2"/>
  <c r="Z638" i="2"/>
  <c r="S638" i="2"/>
  <c r="AZ638" i="2" s="1"/>
  <c r="M638" i="2"/>
  <c r="B638" i="2"/>
  <c r="A638" i="2"/>
  <c r="AY637" i="2"/>
  <c r="AX637" i="2"/>
  <c r="AW637" i="2"/>
  <c r="Z637" i="2"/>
  <c r="S637" i="2"/>
  <c r="AZ637" i="2" s="1"/>
  <c r="M637" i="2"/>
  <c r="B637" i="2"/>
  <c r="A637" i="2"/>
  <c r="AY636" i="2"/>
  <c r="AX636" i="2"/>
  <c r="AW636" i="2"/>
  <c r="Z636" i="2"/>
  <c r="S636" i="2"/>
  <c r="AZ636" i="2" s="1"/>
  <c r="M636" i="2"/>
  <c r="B636" i="2"/>
  <c r="A636" i="2"/>
  <c r="AY635" i="2"/>
  <c r="AX635" i="2"/>
  <c r="AW635" i="2"/>
  <c r="Z635" i="2"/>
  <c r="S635" i="2"/>
  <c r="AZ635" i="2" s="1"/>
  <c r="M635" i="2"/>
  <c r="B635" i="2"/>
  <c r="A635" i="2"/>
  <c r="AY634" i="2"/>
  <c r="AX634" i="2"/>
  <c r="AW634" i="2"/>
  <c r="Z634" i="2"/>
  <c r="S634" i="2"/>
  <c r="AZ634" i="2" s="1"/>
  <c r="M634" i="2"/>
  <c r="B634" i="2"/>
  <c r="A634" i="2"/>
  <c r="AY633" i="2"/>
  <c r="AX633" i="2"/>
  <c r="AW633" i="2"/>
  <c r="Z633" i="2"/>
  <c r="S633" i="2"/>
  <c r="AZ633" i="2" s="1"/>
  <c r="M633" i="2"/>
  <c r="B633" i="2"/>
  <c r="A633" i="2"/>
  <c r="AY632" i="2"/>
  <c r="AX632" i="2"/>
  <c r="AW632" i="2"/>
  <c r="Z632" i="2"/>
  <c r="S632" i="2"/>
  <c r="AZ632" i="2" s="1"/>
  <c r="M632" i="2"/>
  <c r="B632" i="2"/>
  <c r="A632" i="2"/>
  <c r="AY631" i="2"/>
  <c r="AX631" i="2"/>
  <c r="AW631" i="2"/>
  <c r="Z631" i="2"/>
  <c r="S631" i="2"/>
  <c r="AZ631" i="2" s="1"/>
  <c r="M631" i="2"/>
  <c r="B631" i="2"/>
  <c r="A631" i="2"/>
  <c r="AY630" i="2"/>
  <c r="AX630" i="2"/>
  <c r="AW630" i="2"/>
  <c r="Z630" i="2"/>
  <c r="S630" i="2"/>
  <c r="AZ630" i="2" s="1"/>
  <c r="M630" i="2"/>
  <c r="B630" i="2"/>
  <c r="A630" i="2"/>
  <c r="AY629" i="2"/>
  <c r="AX629" i="2"/>
  <c r="AW629" i="2"/>
  <c r="Z629" i="2"/>
  <c r="S629" i="2"/>
  <c r="AZ629" i="2" s="1"/>
  <c r="M629" i="2"/>
  <c r="B629" i="2"/>
  <c r="A629" i="2"/>
  <c r="AY628" i="2"/>
  <c r="AX628" i="2"/>
  <c r="AW628" i="2"/>
  <c r="Z628" i="2"/>
  <c r="S628" i="2"/>
  <c r="AZ628" i="2" s="1"/>
  <c r="M628" i="2"/>
  <c r="B628" i="2"/>
  <c r="A628" i="2"/>
  <c r="AY627" i="2"/>
  <c r="AX627" i="2"/>
  <c r="AW627" i="2"/>
  <c r="Z627" i="2"/>
  <c r="S627" i="2"/>
  <c r="AZ627" i="2" s="1"/>
  <c r="M627" i="2"/>
  <c r="B627" i="2"/>
  <c r="A627" i="2"/>
  <c r="AY626" i="2"/>
  <c r="AX626" i="2"/>
  <c r="AW626" i="2"/>
  <c r="Z626" i="2"/>
  <c r="S626" i="2"/>
  <c r="AZ626" i="2" s="1"/>
  <c r="M626" i="2"/>
  <c r="B626" i="2"/>
  <c r="A626" i="2"/>
  <c r="AY625" i="2"/>
  <c r="AX625" i="2"/>
  <c r="AW625" i="2"/>
  <c r="Z625" i="2"/>
  <c r="S625" i="2"/>
  <c r="AZ625" i="2" s="1"/>
  <c r="M625" i="2"/>
  <c r="B625" i="2"/>
  <c r="A625" i="2"/>
  <c r="AY624" i="2"/>
  <c r="AX624" i="2"/>
  <c r="AW624" i="2"/>
  <c r="Z624" i="2"/>
  <c r="S624" i="2"/>
  <c r="AZ624" i="2" s="1"/>
  <c r="M624" i="2"/>
  <c r="B624" i="2"/>
  <c r="A624" i="2"/>
  <c r="AY623" i="2"/>
  <c r="AX623" i="2"/>
  <c r="AW623" i="2"/>
  <c r="Z623" i="2"/>
  <c r="S623" i="2"/>
  <c r="AZ623" i="2" s="1"/>
  <c r="M623" i="2"/>
  <c r="B623" i="2"/>
  <c r="A623" i="2"/>
  <c r="AY622" i="2"/>
  <c r="AX622" i="2"/>
  <c r="AW622" i="2"/>
  <c r="Z622" i="2"/>
  <c r="S622" i="2"/>
  <c r="AZ622" i="2" s="1"/>
  <c r="M622" i="2"/>
  <c r="B622" i="2"/>
  <c r="A622" i="2"/>
  <c r="AY621" i="2"/>
  <c r="AX621" i="2"/>
  <c r="AW621" i="2"/>
  <c r="Z621" i="2"/>
  <c r="S621" i="2"/>
  <c r="AZ621" i="2" s="1"/>
  <c r="M621" i="2"/>
  <c r="B621" i="2"/>
  <c r="A621" i="2"/>
  <c r="AY620" i="2"/>
  <c r="AX620" i="2"/>
  <c r="AW620" i="2"/>
  <c r="Z620" i="2"/>
  <c r="S620" i="2"/>
  <c r="AZ620" i="2" s="1"/>
  <c r="M620" i="2"/>
  <c r="B620" i="2"/>
  <c r="A620" i="2"/>
  <c r="AY619" i="2"/>
  <c r="AX619" i="2"/>
  <c r="AW619" i="2"/>
  <c r="Z619" i="2"/>
  <c r="S619" i="2"/>
  <c r="AZ619" i="2" s="1"/>
  <c r="M619" i="2"/>
  <c r="B619" i="2"/>
  <c r="A619" i="2"/>
  <c r="AY618" i="2"/>
  <c r="AX618" i="2"/>
  <c r="AW618" i="2"/>
  <c r="Z618" i="2"/>
  <c r="S618" i="2"/>
  <c r="AZ618" i="2" s="1"/>
  <c r="M618" i="2"/>
  <c r="B618" i="2"/>
  <c r="A618" i="2"/>
  <c r="AY617" i="2"/>
  <c r="AX617" i="2"/>
  <c r="AW617" i="2"/>
  <c r="Z617" i="2"/>
  <c r="S617" i="2"/>
  <c r="AZ617" i="2" s="1"/>
  <c r="M617" i="2"/>
  <c r="B617" i="2"/>
  <c r="A617" i="2"/>
  <c r="AY616" i="2"/>
  <c r="AX616" i="2"/>
  <c r="AW616" i="2"/>
  <c r="Z616" i="2"/>
  <c r="S616" i="2"/>
  <c r="AZ616" i="2" s="1"/>
  <c r="M616" i="2"/>
  <c r="B616" i="2"/>
  <c r="A616" i="2"/>
  <c r="AY615" i="2"/>
  <c r="AX615" i="2"/>
  <c r="AW615" i="2"/>
  <c r="Z615" i="2"/>
  <c r="S615" i="2"/>
  <c r="AZ615" i="2" s="1"/>
  <c r="M615" i="2"/>
  <c r="B615" i="2"/>
  <c r="A615" i="2"/>
  <c r="AY614" i="2"/>
  <c r="AX614" i="2"/>
  <c r="AW614" i="2"/>
  <c r="Z614" i="2"/>
  <c r="S614" i="2"/>
  <c r="AZ614" i="2" s="1"/>
  <c r="M614" i="2"/>
  <c r="B614" i="2"/>
  <c r="A614" i="2"/>
  <c r="AY613" i="2"/>
  <c r="AX613" i="2"/>
  <c r="AW613" i="2"/>
  <c r="Z613" i="2"/>
  <c r="S613" i="2"/>
  <c r="AZ613" i="2" s="1"/>
  <c r="M613" i="2"/>
  <c r="B613" i="2"/>
  <c r="A613" i="2"/>
  <c r="AY612" i="2"/>
  <c r="AX612" i="2"/>
  <c r="AW612" i="2"/>
  <c r="Z612" i="2"/>
  <c r="S612" i="2"/>
  <c r="AZ612" i="2" s="1"/>
  <c r="M612" i="2"/>
  <c r="B612" i="2"/>
  <c r="A612" i="2"/>
  <c r="AY611" i="2"/>
  <c r="AX611" i="2"/>
  <c r="AW611" i="2"/>
  <c r="Z611" i="2"/>
  <c r="S611" i="2"/>
  <c r="AZ611" i="2" s="1"/>
  <c r="M611" i="2"/>
  <c r="B611" i="2"/>
  <c r="A611" i="2"/>
  <c r="AY610" i="2"/>
  <c r="AX610" i="2"/>
  <c r="AW610" i="2"/>
  <c r="Z610" i="2"/>
  <c r="S610" i="2"/>
  <c r="AZ610" i="2" s="1"/>
  <c r="M610" i="2"/>
  <c r="B610" i="2"/>
  <c r="A610" i="2"/>
  <c r="AY609" i="2"/>
  <c r="AX609" i="2"/>
  <c r="AW609" i="2"/>
  <c r="Z609" i="2"/>
  <c r="S609" i="2"/>
  <c r="AZ609" i="2" s="1"/>
  <c r="M609" i="2"/>
  <c r="B609" i="2"/>
  <c r="A609" i="2"/>
  <c r="AY608" i="2"/>
  <c r="AX608" i="2"/>
  <c r="AW608" i="2"/>
  <c r="Z608" i="2"/>
  <c r="S608" i="2"/>
  <c r="AZ608" i="2" s="1"/>
  <c r="M608" i="2"/>
  <c r="B608" i="2"/>
  <c r="A608" i="2"/>
  <c r="AY607" i="2"/>
  <c r="AX607" i="2"/>
  <c r="AW607" i="2"/>
  <c r="Z607" i="2"/>
  <c r="S607" i="2"/>
  <c r="AZ607" i="2" s="1"/>
  <c r="M607" i="2"/>
  <c r="B607" i="2"/>
  <c r="A607" i="2"/>
  <c r="AY606" i="2"/>
  <c r="AX606" i="2"/>
  <c r="AW606" i="2"/>
  <c r="Z606" i="2"/>
  <c r="S606" i="2"/>
  <c r="AZ606" i="2" s="1"/>
  <c r="M606" i="2"/>
  <c r="B606" i="2"/>
  <c r="A606" i="2"/>
  <c r="AY605" i="2"/>
  <c r="AX605" i="2"/>
  <c r="AW605" i="2"/>
  <c r="Z605" i="2"/>
  <c r="S605" i="2"/>
  <c r="AZ605" i="2" s="1"/>
  <c r="M605" i="2"/>
  <c r="B605" i="2"/>
  <c r="A605" i="2"/>
  <c r="AY604" i="2"/>
  <c r="AX604" i="2"/>
  <c r="AW604" i="2"/>
  <c r="Z604" i="2"/>
  <c r="S604" i="2"/>
  <c r="AZ604" i="2" s="1"/>
  <c r="M604" i="2"/>
  <c r="B604" i="2"/>
  <c r="A604" i="2"/>
  <c r="AY603" i="2"/>
  <c r="AX603" i="2"/>
  <c r="AW603" i="2"/>
  <c r="Z603" i="2"/>
  <c r="S603" i="2"/>
  <c r="AZ603" i="2" s="1"/>
  <c r="M603" i="2"/>
  <c r="B603" i="2"/>
  <c r="A603" i="2"/>
  <c r="AY602" i="2"/>
  <c r="AX602" i="2"/>
  <c r="AW602" i="2"/>
  <c r="Z602" i="2"/>
  <c r="S602" i="2"/>
  <c r="AZ602" i="2" s="1"/>
  <c r="M602" i="2"/>
  <c r="B602" i="2"/>
  <c r="A602" i="2"/>
  <c r="AY601" i="2"/>
  <c r="AX601" i="2"/>
  <c r="AW601" i="2"/>
  <c r="Z601" i="2"/>
  <c r="S601" i="2"/>
  <c r="AZ601" i="2" s="1"/>
  <c r="M601" i="2"/>
  <c r="B601" i="2"/>
  <c r="A601" i="2"/>
  <c r="AY600" i="2"/>
  <c r="AX600" i="2"/>
  <c r="AW600" i="2"/>
  <c r="Z600" i="2"/>
  <c r="S600" i="2"/>
  <c r="AZ600" i="2" s="1"/>
  <c r="M600" i="2"/>
  <c r="B600" i="2"/>
  <c r="A600" i="2"/>
  <c r="AY599" i="2"/>
  <c r="AX599" i="2"/>
  <c r="AW599" i="2"/>
  <c r="Z599" i="2"/>
  <c r="S599" i="2"/>
  <c r="AZ599" i="2" s="1"/>
  <c r="M599" i="2"/>
  <c r="B599" i="2"/>
  <c r="A599" i="2"/>
  <c r="AY598" i="2"/>
  <c r="AX598" i="2"/>
  <c r="AW598" i="2"/>
  <c r="Z598" i="2"/>
  <c r="S598" i="2"/>
  <c r="AZ598" i="2" s="1"/>
  <c r="M598" i="2"/>
  <c r="B598" i="2"/>
  <c r="A598" i="2"/>
  <c r="AY597" i="2"/>
  <c r="AX597" i="2"/>
  <c r="AW597" i="2"/>
  <c r="Z597" i="2"/>
  <c r="S597" i="2"/>
  <c r="AZ597" i="2" s="1"/>
  <c r="M597" i="2"/>
  <c r="B597" i="2"/>
  <c r="A597" i="2"/>
  <c r="AY596" i="2"/>
  <c r="AX596" i="2"/>
  <c r="AW596" i="2"/>
  <c r="Z596" i="2"/>
  <c r="S596" i="2"/>
  <c r="AZ596" i="2" s="1"/>
  <c r="M596" i="2"/>
  <c r="B596" i="2"/>
  <c r="A596" i="2"/>
  <c r="AY595" i="2"/>
  <c r="AX595" i="2"/>
  <c r="AW595" i="2"/>
  <c r="Z595" i="2"/>
  <c r="S595" i="2"/>
  <c r="AZ595" i="2" s="1"/>
  <c r="M595" i="2"/>
  <c r="B595" i="2"/>
  <c r="A595" i="2"/>
  <c r="AY594" i="2"/>
  <c r="AX594" i="2"/>
  <c r="AW594" i="2"/>
  <c r="Z594" i="2"/>
  <c r="S594" i="2"/>
  <c r="AZ594" i="2" s="1"/>
  <c r="M594" i="2"/>
  <c r="B594" i="2"/>
  <c r="A594" i="2"/>
  <c r="AY593" i="2"/>
  <c r="AX593" i="2"/>
  <c r="AW593" i="2"/>
  <c r="Z593" i="2"/>
  <c r="S593" i="2"/>
  <c r="AZ593" i="2" s="1"/>
  <c r="M593" i="2"/>
  <c r="B593" i="2"/>
  <c r="A593" i="2"/>
  <c r="AY592" i="2"/>
  <c r="AX592" i="2"/>
  <c r="AW592" i="2"/>
  <c r="Z592" i="2"/>
  <c r="S592" i="2"/>
  <c r="AZ592" i="2" s="1"/>
  <c r="M592" i="2"/>
  <c r="B592" i="2"/>
  <c r="A592" i="2"/>
  <c r="AY591" i="2"/>
  <c r="AX591" i="2"/>
  <c r="AW591" i="2"/>
  <c r="Z591" i="2"/>
  <c r="S591" i="2"/>
  <c r="AZ591" i="2" s="1"/>
  <c r="M591" i="2"/>
  <c r="B591" i="2"/>
  <c r="A591" i="2"/>
  <c r="AY590" i="2"/>
  <c r="AX590" i="2"/>
  <c r="AW590" i="2"/>
  <c r="Z590" i="2"/>
  <c r="S590" i="2"/>
  <c r="AZ590" i="2" s="1"/>
  <c r="M590" i="2"/>
  <c r="B590" i="2"/>
  <c r="A590" i="2"/>
  <c r="AY589" i="2"/>
  <c r="AX589" i="2"/>
  <c r="AW589" i="2"/>
  <c r="Z589" i="2"/>
  <c r="S589" i="2"/>
  <c r="AZ589" i="2" s="1"/>
  <c r="M589" i="2"/>
  <c r="B589" i="2"/>
  <c r="A589" i="2"/>
  <c r="AY588" i="2"/>
  <c r="AX588" i="2"/>
  <c r="AW588" i="2"/>
  <c r="Z588" i="2"/>
  <c r="S588" i="2"/>
  <c r="AZ588" i="2" s="1"/>
  <c r="M588" i="2"/>
  <c r="B588" i="2"/>
  <c r="A588" i="2"/>
  <c r="AY587" i="2"/>
  <c r="AX587" i="2"/>
  <c r="AW587" i="2"/>
  <c r="Z587" i="2"/>
  <c r="S587" i="2"/>
  <c r="AZ587" i="2" s="1"/>
  <c r="M587" i="2"/>
  <c r="B587" i="2"/>
  <c r="A587" i="2"/>
  <c r="AY586" i="2"/>
  <c r="AX586" i="2"/>
  <c r="AW586" i="2"/>
  <c r="Z586" i="2"/>
  <c r="S586" i="2"/>
  <c r="AZ586" i="2" s="1"/>
  <c r="M586" i="2"/>
  <c r="B586" i="2"/>
  <c r="A586" i="2"/>
  <c r="AY585" i="2"/>
  <c r="AX585" i="2"/>
  <c r="AW585" i="2"/>
  <c r="Z585" i="2"/>
  <c r="S585" i="2"/>
  <c r="AZ585" i="2" s="1"/>
  <c r="M585" i="2"/>
  <c r="B585" i="2"/>
  <c r="A585" i="2"/>
  <c r="AY584" i="2"/>
  <c r="AX584" i="2"/>
  <c r="AW584" i="2"/>
  <c r="Z584" i="2"/>
  <c r="S584" i="2"/>
  <c r="AZ584" i="2" s="1"/>
  <c r="M584" i="2"/>
  <c r="B584" i="2"/>
  <c r="A584" i="2"/>
  <c r="AY583" i="2"/>
  <c r="AX583" i="2"/>
  <c r="AW583" i="2"/>
  <c r="Z583" i="2"/>
  <c r="S583" i="2"/>
  <c r="AZ583" i="2" s="1"/>
  <c r="M583" i="2"/>
  <c r="B583" i="2"/>
  <c r="A583" i="2"/>
  <c r="AY582" i="2"/>
  <c r="AX582" i="2"/>
  <c r="AW582" i="2"/>
  <c r="Z582" i="2"/>
  <c r="S582" i="2"/>
  <c r="AZ582" i="2" s="1"/>
  <c r="M582" i="2"/>
  <c r="B582" i="2"/>
  <c r="A582" i="2"/>
  <c r="AY581" i="2"/>
  <c r="AX581" i="2"/>
  <c r="AW581" i="2"/>
  <c r="Z581" i="2"/>
  <c r="S581" i="2"/>
  <c r="AZ581" i="2" s="1"/>
  <c r="M581" i="2"/>
  <c r="B581" i="2"/>
  <c r="A581" i="2"/>
  <c r="AY580" i="2"/>
  <c r="AX580" i="2"/>
  <c r="AW580" i="2"/>
  <c r="Z580" i="2"/>
  <c r="S580" i="2"/>
  <c r="AZ580" i="2" s="1"/>
  <c r="M580" i="2"/>
  <c r="B580" i="2"/>
  <c r="A580" i="2"/>
  <c r="AY579" i="2"/>
  <c r="AX579" i="2"/>
  <c r="AW579" i="2"/>
  <c r="Z579" i="2"/>
  <c r="S579" i="2"/>
  <c r="AZ579" i="2" s="1"/>
  <c r="M579" i="2"/>
  <c r="B579" i="2"/>
  <c r="A579" i="2"/>
  <c r="AY578" i="2"/>
  <c r="AX578" i="2"/>
  <c r="AW578" i="2"/>
  <c r="Z578" i="2"/>
  <c r="S578" i="2"/>
  <c r="AZ578" i="2" s="1"/>
  <c r="M578" i="2"/>
  <c r="B578" i="2"/>
  <c r="A578" i="2"/>
  <c r="AY577" i="2"/>
  <c r="AX577" i="2"/>
  <c r="AW577" i="2"/>
  <c r="Z577" i="2"/>
  <c r="S577" i="2"/>
  <c r="AZ577" i="2" s="1"/>
  <c r="M577" i="2"/>
  <c r="B577" i="2"/>
  <c r="A577" i="2"/>
  <c r="AY576" i="2"/>
  <c r="AX576" i="2"/>
  <c r="AW576" i="2"/>
  <c r="Z576" i="2"/>
  <c r="S576" i="2"/>
  <c r="AZ576" i="2" s="1"/>
  <c r="M576" i="2"/>
  <c r="B576" i="2"/>
  <c r="A576" i="2"/>
  <c r="AY575" i="2"/>
  <c r="AX575" i="2"/>
  <c r="AW575" i="2"/>
  <c r="Z575" i="2"/>
  <c r="S575" i="2"/>
  <c r="AZ575" i="2" s="1"/>
  <c r="M575" i="2"/>
  <c r="B575" i="2"/>
  <c r="A575" i="2"/>
  <c r="AY574" i="2"/>
  <c r="AX574" i="2"/>
  <c r="AW574" i="2"/>
  <c r="Z574" i="2"/>
  <c r="S574" i="2"/>
  <c r="AZ574" i="2" s="1"/>
  <c r="M574" i="2"/>
  <c r="B574" i="2"/>
  <c r="A574" i="2"/>
  <c r="AY573" i="2"/>
  <c r="AX573" i="2"/>
  <c r="AW573" i="2"/>
  <c r="Z573" i="2"/>
  <c r="S573" i="2"/>
  <c r="AZ573" i="2" s="1"/>
  <c r="M573" i="2"/>
  <c r="B573" i="2"/>
  <c r="A573" i="2"/>
  <c r="AY572" i="2"/>
  <c r="AX572" i="2"/>
  <c r="AW572" i="2"/>
  <c r="Z572" i="2"/>
  <c r="S572" i="2"/>
  <c r="AZ572" i="2" s="1"/>
  <c r="M572" i="2"/>
  <c r="B572" i="2"/>
  <c r="A572" i="2"/>
  <c r="AY571" i="2"/>
  <c r="AX571" i="2"/>
  <c r="AW571" i="2"/>
  <c r="Z571" i="2"/>
  <c r="S571" i="2"/>
  <c r="AZ571" i="2" s="1"/>
  <c r="M571" i="2"/>
  <c r="B571" i="2"/>
  <c r="A571" i="2"/>
  <c r="AY570" i="2"/>
  <c r="AX570" i="2"/>
  <c r="AW570" i="2"/>
  <c r="Z570" i="2"/>
  <c r="S570" i="2"/>
  <c r="AZ570" i="2" s="1"/>
  <c r="M570" i="2"/>
  <c r="B570" i="2"/>
  <c r="A570" i="2"/>
  <c r="AY569" i="2"/>
  <c r="AX569" i="2"/>
  <c r="AW569" i="2"/>
  <c r="Z569" i="2"/>
  <c r="S569" i="2"/>
  <c r="AZ569" i="2" s="1"/>
  <c r="M569" i="2"/>
  <c r="B569" i="2"/>
  <c r="A569" i="2"/>
  <c r="AY568" i="2"/>
  <c r="AX568" i="2"/>
  <c r="AW568" i="2"/>
  <c r="Z568" i="2"/>
  <c r="S568" i="2"/>
  <c r="AZ568" i="2" s="1"/>
  <c r="M568" i="2"/>
  <c r="B568" i="2"/>
  <c r="A568" i="2"/>
  <c r="AY567" i="2"/>
  <c r="AX567" i="2"/>
  <c r="AW567" i="2"/>
  <c r="Z567" i="2"/>
  <c r="S567" i="2"/>
  <c r="AZ567" i="2" s="1"/>
  <c r="M567" i="2"/>
  <c r="B567" i="2"/>
  <c r="A567" i="2"/>
  <c r="AY566" i="2"/>
  <c r="AX566" i="2"/>
  <c r="AW566" i="2"/>
  <c r="Z566" i="2"/>
  <c r="S566" i="2"/>
  <c r="AZ566" i="2" s="1"/>
  <c r="M566" i="2"/>
  <c r="B566" i="2"/>
  <c r="A566" i="2"/>
  <c r="AY565" i="2"/>
  <c r="AX565" i="2"/>
  <c r="AW565" i="2"/>
  <c r="Z565" i="2"/>
  <c r="S565" i="2"/>
  <c r="AZ565" i="2" s="1"/>
  <c r="M565" i="2"/>
  <c r="B565" i="2"/>
  <c r="A565" i="2"/>
  <c r="AY564" i="2"/>
  <c r="AX564" i="2"/>
  <c r="AW564" i="2"/>
  <c r="Z564" i="2"/>
  <c r="S564" i="2"/>
  <c r="AZ564" i="2" s="1"/>
  <c r="M564" i="2"/>
  <c r="B564" i="2"/>
  <c r="A564" i="2"/>
  <c r="AY563" i="2"/>
  <c r="AX563" i="2"/>
  <c r="AW563" i="2"/>
  <c r="Z563" i="2"/>
  <c r="S563" i="2"/>
  <c r="AZ563" i="2" s="1"/>
  <c r="M563" i="2"/>
  <c r="B563" i="2"/>
  <c r="A563" i="2"/>
  <c r="AY562" i="2"/>
  <c r="AX562" i="2"/>
  <c r="AW562" i="2"/>
  <c r="Z562" i="2"/>
  <c r="S562" i="2"/>
  <c r="AZ562" i="2" s="1"/>
  <c r="M562" i="2"/>
  <c r="B562" i="2"/>
  <c r="A562" i="2"/>
  <c r="AY561" i="2"/>
  <c r="AX561" i="2"/>
  <c r="AW561" i="2"/>
  <c r="Z561" i="2"/>
  <c r="S561" i="2"/>
  <c r="AZ561" i="2" s="1"/>
  <c r="M561" i="2"/>
  <c r="B561" i="2"/>
  <c r="A561" i="2"/>
  <c r="AY560" i="2"/>
  <c r="AX560" i="2"/>
  <c r="AW560" i="2"/>
  <c r="Z560" i="2"/>
  <c r="S560" i="2"/>
  <c r="AZ560" i="2" s="1"/>
  <c r="M560" i="2"/>
  <c r="B560" i="2"/>
  <c r="A560" i="2"/>
  <c r="AY559" i="2"/>
  <c r="AX559" i="2"/>
  <c r="AW559" i="2"/>
  <c r="Z559" i="2"/>
  <c r="S559" i="2"/>
  <c r="AZ559" i="2" s="1"/>
  <c r="M559" i="2"/>
  <c r="B559" i="2"/>
  <c r="A559" i="2"/>
  <c r="AY558" i="2"/>
  <c r="AX558" i="2"/>
  <c r="AW558" i="2"/>
  <c r="Z558" i="2"/>
  <c r="S558" i="2"/>
  <c r="AZ558" i="2" s="1"/>
  <c r="M558" i="2"/>
  <c r="B558" i="2"/>
  <c r="A558" i="2"/>
  <c r="AY557" i="2"/>
  <c r="AX557" i="2"/>
  <c r="AW557" i="2"/>
  <c r="Z557" i="2"/>
  <c r="S557" i="2"/>
  <c r="AZ557" i="2" s="1"/>
  <c r="M557" i="2"/>
  <c r="B557" i="2"/>
  <c r="A557" i="2"/>
  <c r="AY556" i="2"/>
  <c r="AX556" i="2"/>
  <c r="AW556" i="2"/>
  <c r="Z556" i="2"/>
  <c r="S556" i="2"/>
  <c r="AZ556" i="2" s="1"/>
  <c r="M556" i="2"/>
  <c r="B556" i="2"/>
  <c r="A556" i="2"/>
  <c r="AY555" i="2"/>
  <c r="AX555" i="2"/>
  <c r="AW555" i="2"/>
  <c r="Z555" i="2"/>
  <c r="S555" i="2"/>
  <c r="AZ555" i="2" s="1"/>
  <c r="M555" i="2"/>
  <c r="B555" i="2"/>
  <c r="A555" i="2"/>
  <c r="AY554" i="2"/>
  <c r="AX554" i="2"/>
  <c r="AW554" i="2"/>
  <c r="Z554" i="2"/>
  <c r="S554" i="2"/>
  <c r="AZ554" i="2" s="1"/>
  <c r="M554" i="2"/>
  <c r="B554" i="2"/>
  <c r="A554" i="2"/>
  <c r="AY553" i="2"/>
  <c r="AX553" i="2"/>
  <c r="AW553" i="2"/>
  <c r="Z553" i="2"/>
  <c r="S553" i="2"/>
  <c r="AZ553" i="2" s="1"/>
  <c r="M553" i="2"/>
  <c r="B553" i="2"/>
  <c r="A553" i="2"/>
  <c r="AY552" i="2"/>
  <c r="AX552" i="2"/>
  <c r="AW552" i="2"/>
  <c r="Z552" i="2"/>
  <c r="S552" i="2"/>
  <c r="AZ552" i="2" s="1"/>
  <c r="M552" i="2"/>
  <c r="B552" i="2"/>
  <c r="A552" i="2"/>
  <c r="AY551" i="2"/>
  <c r="AX551" i="2"/>
  <c r="AW551" i="2"/>
  <c r="Z551" i="2"/>
  <c r="S551" i="2"/>
  <c r="AZ551" i="2" s="1"/>
  <c r="M551" i="2"/>
  <c r="B551" i="2"/>
  <c r="A551" i="2"/>
  <c r="AY550" i="2"/>
  <c r="AX550" i="2"/>
  <c r="AW550" i="2"/>
  <c r="Z550" i="2"/>
  <c r="S550" i="2"/>
  <c r="AZ550" i="2" s="1"/>
  <c r="M550" i="2"/>
  <c r="B550" i="2"/>
  <c r="A550" i="2"/>
  <c r="AY549" i="2"/>
  <c r="AX549" i="2"/>
  <c r="AW549" i="2"/>
  <c r="Z549" i="2"/>
  <c r="S549" i="2"/>
  <c r="AZ549" i="2" s="1"/>
  <c r="M549" i="2"/>
  <c r="B549" i="2"/>
  <c r="A549" i="2"/>
  <c r="AY548" i="2"/>
  <c r="AX548" i="2"/>
  <c r="AW548" i="2"/>
  <c r="Z548" i="2"/>
  <c r="S548" i="2"/>
  <c r="AZ548" i="2" s="1"/>
  <c r="M548" i="2"/>
  <c r="B548" i="2"/>
  <c r="A548" i="2"/>
  <c r="AY547" i="2"/>
  <c r="AX547" i="2"/>
  <c r="AW547" i="2"/>
  <c r="Z547" i="2"/>
  <c r="S547" i="2"/>
  <c r="AZ547" i="2" s="1"/>
  <c r="M547" i="2"/>
  <c r="B547" i="2"/>
  <c r="A547" i="2"/>
  <c r="AY546" i="2"/>
  <c r="AX546" i="2"/>
  <c r="AW546" i="2"/>
  <c r="Z546" i="2"/>
  <c r="S546" i="2"/>
  <c r="AZ546" i="2" s="1"/>
  <c r="M546" i="2"/>
  <c r="B546" i="2"/>
  <c r="A546" i="2"/>
  <c r="AY545" i="2"/>
  <c r="AX545" i="2"/>
  <c r="AW545" i="2"/>
  <c r="Z545" i="2"/>
  <c r="S545" i="2"/>
  <c r="AZ545" i="2" s="1"/>
  <c r="M545" i="2"/>
  <c r="B545" i="2"/>
  <c r="A545" i="2"/>
  <c r="AY544" i="2"/>
  <c r="AX544" i="2"/>
  <c r="AW544" i="2"/>
  <c r="Z544" i="2"/>
  <c r="S544" i="2"/>
  <c r="AZ544" i="2" s="1"/>
  <c r="M544" i="2"/>
  <c r="B544" i="2"/>
  <c r="A544" i="2"/>
  <c r="AY543" i="2"/>
  <c r="AX543" i="2"/>
  <c r="AW543" i="2"/>
  <c r="Z543" i="2"/>
  <c r="S543" i="2"/>
  <c r="AZ543" i="2" s="1"/>
  <c r="M543" i="2"/>
  <c r="B543" i="2"/>
  <c r="A543" i="2"/>
  <c r="AY542" i="2"/>
  <c r="AX542" i="2"/>
  <c r="AW542" i="2"/>
  <c r="Z542" i="2"/>
  <c r="S542" i="2"/>
  <c r="AZ542" i="2" s="1"/>
  <c r="M542" i="2"/>
  <c r="B542" i="2"/>
  <c r="A542" i="2"/>
  <c r="AY541" i="2"/>
  <c r="AX541" i="2"/>
  <c r="AW541" i="2"/>
  <c r="Z541" i="2"/>
  <c r="S541" i="2"/>
  <c r="AZ541" i="2" s="1"/>
  <c r="M541" i="2"/>
  <c r="B541" i="2"/>
  <c r="A541" i="2"/>
  <c r="AY540" i="2"/>
  <c r="AX540" i="2"/>
  <c r="AW540" i="2"/>
  <c r="Z540" i="2"/>
  <c r="S540" i="2"/>
  <c r="AZ540" i="2" s="1"/>
  <c r="M540" i="2"/>
  <c r="B540" i="2"/>
  <c r="A540" i="2"/>
  <c r="AY539" i="2"/>
  <c r="AX539" i="2"/>
  <c r="AW539" i="2"/>
  <c r="Z539" i="2"/>
  <c r="S539" i="2"/>
  <c r="AZ539" i="2" s="1"/>
  <c r="M539" i="2"/>
  <c r="B539" i="2"/>
  <c r="A539" i="2"/>
  <c r="AY538" i="2"/>
  <c r="AX538" i="2"/>
  <c r="AW538" i="2"/>
  <c r="Z538" i="2"/>
  <c r="S538" i="2"/>
  <c r="AZ538" i="2" s="1"/>
  <c r="M538" i="2"/>
  <c r="B538" i="2"/>
  <c r="A538" i="2"/>
  <c r="AY537" i="2"/>
  <c r="AX537" i="2"/>
  <c r="AW537" i="2"/>
  <c r="Z537" i="2"/>
  <c r="S537" i="2"/>
  <c r="AZ537" i="2" s="1"/>
  <c r="M537" i="2"/>
  <c r="B537" i="2"/>
  <c r="A537" i="2"/>
  <c r="AY536" i="2"/>
  <c r="AX536" i="2"/>
  <c r="AW536" i="2"/>
  <c r="Z536" i="2"/>
  <c r="S536" i="2"/>
  <c r="AZ536" i="2" s="1"/>
  <c r="M536" i="2"/>
  <c r="B536" i="2"/>
  <c r="A536" i="2"/>
  <c r="AY535" i="2"/>
  <c r="AX535" i="2"/>
  <c r="AW535" i="2"/>
  <c r="Z535" i="2"/>
  <c r="S535" i="2"/>
  <c r="AZ535" i="2" s="1"/>
  <c r="M535" i="2"/>
  <c r="B535" i="2"/>
  <c r="A535" i="2"/>
  <c r="AY534" i="2"/>
  <c r="AX534" i="2"/>
  <c r="AW534" i="2"/>
  <c r="Z534" i="2"/>
  <c r="S534" i="2"/>
  <c r="AZ534" i="2" s="1"/>
  <c r="M534" i="2"/>
  <c r="B534" i="2"/>
  <c r="A534" i="2"/>
  <c r="AY533" i="2"/>
  <c r="AX533" i="2"/>
  <c r="AW533" i="2"/>
  <c r="Z533" i="2"/>
  <c r="S533" i="2"/>
  <c r="AZ533" i="2" s="1"/>
  <c r="M533" i="2"/>
  <c r="B533" i="2"/>
  <c r="A533" i="2"/>
  <c r="AY532" i="2"/>
  <c r="AX532" i="2"/>
  <c r="AW532" i="2"/>
  <c r="Z532" i="2"/>
  <c r="S532" i="2"/>
  <c r="AZ532" i="2" s="1"/>
  <c r="M532" i="2"/>
  <c r="B532" i="2"/>
  <c r="A532" i="2"/>
  <c r="AY531" i="2"/>
  <c r="AX531" i="2"/>
  <c r="AW531" i="2"/>
  <c r="Z531" i="2"/>
  <c r="S531" i="2"/>
  <c r="AZ531" i="2" s="1"/>
  <c r="M531" i="2"/>
  <c r="B531" i="2"/>
  <c r="A531" i="2"/>
  <c r="AY530" i="2"/>
  <c r="AX530" i="2"/>
  <c r="AW530" i="2"/>
  <c r="Z530" i="2"/>
  <c r="S530" i="2"/>
  <c r="AZ530" i="2" s="1"/>
  <c r="M530" i="2"/>
  <c r="B530" i="2"/>
  <c r="A530" i="2"/>
  <c r="AY529" i="2"/>
  <c r="AX529" i="2"/>
  <c r="AW529" i="2"/>
  <c r="Z529" i="2"/>
  <c r="S529" i="2"/>
  <c r="AZ529" i="2" s="1"/>
  <c r="M529" i="2"/>
  <c r="B529" i="2"/>
  <c r="A529" i="2"/>
  <c r="AY528" i="2"/>
  <c r="AX528" i="2"/>
  <c r="AW528" i="2"/>
  <c r="Z528" i="2"/>
  <c r="S528" i="2"/>
  <c r="AZ528" i="2" s="1"/>
  <c r="M528" i="2"/>
  <c r="B528" i="2"/>
  <c r="A528" i="2"/>
  <c r="AY527" i="2"/>
  <c r="AX527" i="2"/>
  <c r="AW527" i="2"/>
  <c r="Z527" i="2"/>
  <c r="S527" i="2"/>
  <c r="AZ527" i="2" s="1"/>
  <c r="M527" i="2"/>
  <c r="B527" i="2"/>
  <c r="A527" i="2"/>
  <c r="AY526" i="2"/>
  <c r="AX526" i="2"/>
  <c r="AW526" i="2"/>
  <c r="Z526" i="2"/>
  <c r="S526" i="2"/>
  <c r="AZ526" i="2" s="1"/>
  <c r="M526" i="2"/>
  <c r="B526" i="2"/>
  <c r="A526" i="2"/>
  <c r="AY525" i="2"/>
  <c r="AX525" i="2"/>
  <c r="AW525" i="2"/>
  <c r="Z525" i="2"/>
  <c r="S525" i="2"/>
  <c r="AZ525" i="2" s="1"/>
  <c r="M525" i="2"/>
  <c r="B525" i="2"/>
  <c r="A525" i="2"/>
  <c r="AY524" i="2"/>
  <c r="AX524" i="2"/>
  <c r="AW524" i="2"/>
  <c r="Z524" i="2"/>
  <c r="S524" i="2"/>
  <c r="AZ524" i="2" s="1"/>
  <c r="M524" i="2"/>
  <c r="B524" i="2"/>
  <c r="A524" i="2"/>
  <c r="AY523" i="2"/>
  <c r="AX523" i="2"/>
  <c r="AW523" i="2"/>
  <c r="Z523" i="2"/>
  <c r="S523" i="2"/>
  <c r="AZ523" i="2" s="1"/>
  <c r="M523" i="2"/>
  <c r="B523" i="2"/>
  <c r="A523" i="2"/>
  <c r="AY522" i="2"/>
  <c r="AX522" i="2"/>
  <c r="AW522" i="2"/>
  <c r="Z522" i="2"/>
  <c r="S522" i="2"/>
  <c r="AZ522" i="2" s="1"/>
  <c r="M522" i="2"/>
  <c r="B522" i="2"/>
  <c r="A522" i="2"/>
  <c r="AY521" i="2"/>
  <c r="AX521" i="2"/>
  <c r="AW521" i="2"/>
  <c r="Z521" i="2"/>
  <c r="S521" i="2"/>
  <c r="AZ521" i="2" s="1"/>
  <c r="M521" i="2"/>
  <c r="B521" i="2"/>
  <c r="A521" i="2"/>
  <c r="AY520" i="2"/>
  <c r="AX520" i="2"/>
  <c r="AW520" i="2"/>
  <c r="Z520" i="2"/>
  <c r="S520" i="2"/>
  <c r="AZ520" i="2" s="1"/>
  <c r="M520" i="2"/>
  <c r="B520" i="2"/>
  <c r="A520" i="2"/>
  <c r="AY519" i="2"/>
  <c r="AX519" i="2"/>
  <c r="AW519" i="2"/>
  <c r="Z519" i="2"/>
  <c r="S519" i="2"/>
  <c r="AZ519" i="2" s="1"/>
  <c r="M519" i="2"/>
  <c r="B519" i="2"/>
  <c r="A519" i="2"/>
  <c r="AY518" i="2"/>
  <c r="AX518" i="2"/>
  <c r="AW518" i="2"/>
  <c r="Z518" i="2"/>
  <c r="S518" i="2"/>
  <c r="AZ518" i="2" s="1"/>
  <c r="M518" i="2"/>
  <c r="B518" i="2"/>
  <c r="A518" i="2"/>
  <c r="AY517" i="2"/>
  <c r="AX517" i="2"/>
  <c r="AW517" i="2"/>
  <c r="Z517" i="2"/>
  <c r="S517" i="2"/>
  <c r="AZ517" i="2" s="1"/>
  <c r="M517" i="2"/>
  <c r="B517" i="2"/>
  <c r="A517" i="2"/>
  <c r="AY516" i="2"/>
  <c r="AX516" i="2"/>
  <c r="AW516" i="2"/>
  <c r="Z516" i="2"/>
  <c r="S516" i="2"/>
  <c r="AZ516" i="2" s="1"/>
  <c r="M516" i="2"/>
  <c r="B516" i="2"/>
  <c r="A516" i="2"/>
  <c r="AY515" i="2"/>
  <c r="AX515" i="2"/>
  <c r="AW515" i="2"/>
  <c r="Z515" i="2"/>
  <c r="S515" i="2"/>
  <c r="AZ515" i="2" s="1"/>
  <c r="M515" i="2"/>
  <c r="B515" i="2"/>
  <c r="A515" i="2"/>
  <c r="AY514" i="2"/>
  <c r="AX514" i="2"/>
  <c r="AW514" i="2"/>
  <c r="Z514" i="2"/>
  <c r="S514" i="2"/>
  <c r="AZ514" i="2" s="1"/>
  <c r="M514" i="2"/>
  <c r="B514" i="2"/>
  <c r="A514" i="2"/>
  <c r="AY513" i="2"/>
  <c r="AX513" i="2"/>
  <c r="AW513" i="2"/>
  <c r="Z513" i="2"/>
  <c r="S513" i="2"/>
  <c r="AZ513" i="2" s="1"/>
  <c r="M513" i="2"/>
  <c r="B513" i="2"/>
  <c r="A513" i="2"/>
  <c r="AY512" i="2"/>
  <c r="AX512" i="2"/>
  <c r="AW512" i="2"/>
  <c r="Z512" i="2"/>
  <c r="S512" i="2"/>
  <c r="AZ512" i="2" s="1"/>
  <c r="M512" i="2"/>
  <c r="B512" i="2"/>
  <c r="A512" i="2"/>
  <c r="AY511" i="2"/>
  <c r="AX511" i="2"/>
  <c r="AW511" i="2"/>
  <c r="Z511" i="2"/>
  <c r="S511" i="2"/>
  <c r="AZ511" i="2" s="1"/>
  <c r="M511" i="2"/>
  <c r="B511" i="2"/>
  <c r="A511" i="2"/>
  <c r="AY510" i="2"/>
  <c r="AX510" i="2"/>
  <c r="AW510" i="2"/>
  <c r="Z510" i="2"/>
  <c r="S510" i="2"/>
  <c r="AZ510" i="2" s="1"/>
  <c r="M510" i="2"/>
  <c r="B510" i="2"/>
  <c r="A510" i="2"/>
  <c r="AY509" i="2"/>
  <c r="AX509" i="2"/>
  <c r="AW509" i="2"/>
  <c r="Z509" i="2"/>
  <c r="S509" i="2"/>
  <c r="AZ509" i="2" s="1"/>
  <c r="M509" i="2"/>
  <c r="B509" i="2"/>
  <c r="A509" i="2"/>
  <c r="AY508" i="2"/>
  <c r="AX508" i="2"/>
  <c r="AW508" i="2"/>
  <c r="Z508" i="2"/>
  <c r="S508" i="2"/>
  <c r="AZ508" i="2" s="1"/>
  <c r="M508" i="2"/>
  <c r="B508" i="2"/>
  <c r="A508" i="2"/>
  <c r="AY507" i="2"/>
  <c r="AX507" i="2"/>
  <c r="AW507" i="2"/>
  <c r="Z507" i="2"/>
  <c r="S507" i="2"/>
  <c r="AZ507" i="2" s="1"/>
  <c r="M507" i="2"/>
  <c r="B507" i="2"/>
  <c r="A507" i="2"/>
  <c r="AY506" i="2"/>
  <c r="AX506" i="2"/>
  <c r="AW506" i="2"/>
  <c r="AZ506" i="2"/>
  <c r="M506" i="2"/>
  <c r="B506" i="2"/>
  <c r="A506" i="2"/>
  <c r="AY505" i="2"/>
  <c r="AX505" i="2"/>
  <c r="AW505" i="2"/>
  <c r="Z505" i="2"/>
  <c r="S505" i="2"/>
  <c r="AZ505" i="2" s="1"/>
  <c r="M505" i="2"/>
  <c r="B505" i="2"/>
  <c r="A505" i="2"/>
  <c r="AY504" i="2"/>
  <c r="AX504" i="2"/>
  <c r="AW504" i="2"/>
  <c r="Z504" i="2"/>
  <c r="S504" i="2"/>
  <c r="AZ504" i="2" s="1"/>
  <c r="M504" i="2"/>
  <c r="B504" i="2"/>
  <c r="A504" i="2"/>
  <c r="AY503" i="2"/>
  <c r="AX503" i="2"/>
  <c r="AW503" i="2"/>
  <c r="Z503" i="2"/>
  <c r="S503" i="2"/>
  <c r="AZ503" i="2" s="1"/>
  <c r="M503" i="2"/>
  <c r="B503" i="2"/>
  <c r="A503" i="2"/>
  <c r="AY502" i="2"/>
  <c r="AX502" i="2"/>
  <c r="AW502" i="2"/>
  <c r="Z502" i="2"/>
  <c r="S502" i="2"/>
  <c r="AZ502" i="2" s="1"/>
  <c r="M502" i="2"/>
  <c r="B502" i="2"/>
  <c r="A502" i="2"/>
  <c r="AY501" i="2"/>
  <c r="AX501" i="2"/>
  <c r="AW501" i="2"/>
  <c r="Z501" i="2"/>
  <c r="S501" i="2"/>
  <c r="AZ501" i="2" s="1"/>
  <c r="M501" i="2"/>
  <c r="B501" i="2"/>
  <c r="A501" i="2"/>
  <c r="AY500" i="2"/>
  <c r="AX500" i="2"/>
  <c r="AW500" i="2"/>
  <c r="Z500" i="2"/>
  <c r="S500" i="2"/>
  <c r="AZ500" i="2" s="1"/>
  <c r="M500" i="2"/>
  <c r="B500" i="2"/>
  <c r="A500" i="2"/>
  <c r="AY499" i="2"/>
  <c r="AX499" i="2"/>
  <c r="AW499" i="2"/>
  <c r="Z499" i="2"/>
  <c r="S499" i="2"/>
  <c r="AZ499" i="2" s="1"/>
  <c r="M499" i="2"/>
  <c r="B499" i="2"/>
  <c r="A499" i="2"/>
  <c r="AY498" i="2"/>
  <c r="AX498" i="2"/>
  <c r="AW498" i="2"/>
  <c r="AZ498" i="2"/>
  <c r="M273" i="2"/>
  <c r="B498" i="2"/>
  <c r="A498" i="2"/>
  <c r="AY497" i="2"/>
  <c r="AX497" i="2"/>
  <c r="AW497" i="2"/>
  <c r="Z78" i="2"/>
  <c r="M78" i="2"/>
  <c r="B497" i="2"/>
  <c r="A497" i="2"/>
  <c r="AY496" i="2"/>
  <c r="AX496" i="2"/>
  <c r="AW496" i="2"/>
  <c r="Z93" i="2"/>
  <c r="M93" i="2"/>
  <c r="B496" i="2"/>
  <c r="A496" i="2"/>
  <c r="AY495" i="2"/>
  <c r="AX495" i="2"/>
  <c r="AW495" i="2"/>
  <c r="Z205" i="2"/>
  <c r="M205" i="2"/>
  <c r="B495" i="2"/>
  <c r="A495" i="2"/>
  <c r="AY494" i="2"/>
  <c r="AX494" i="2"/>
  <c r="AW494" i="2"/>
  <c r="Z260" i="2"/>
  <c r="M260" i="2"/>
  <c r="B494" i="2"/>
  <c r="A494" i="2"/>
  <c r="AY493" i="2"/>
  <c r="AX493" i="2"/>
  <c r="AW493" i="2"/>
  <c r="Z255" i="2"/>
  <c r="M255" i="2"/>
  <c r="B493" i="2"/>
  <c r="A493" i="2"/>
  <c r="AY492" i="2"/>
  <c r="AX492" i="2"/>
  <c r="AW492" i="2"/>
  <c r="Z284" i="2"/>
  <c r="M284" i="2"/>
  <c r="B492" i="2"/>
  <c r="A492" i="2"/>
  <c r="AY491" i="2"/>
  <c r="AX491" i="2"/>
  <c r="AW491" i="2"/>
  <c r="Z436" i="2"/>
  <c r="M436" i="2"/>
  <c r="B491" i="2"/>
  <c r="A491" i="2"/>
  <c r="AY490" i="2"/>
  <c r="AX490" i="2"/>
  <c r="AW490" i="2"/>
  <c r="Z369" i="2"/>
  <c r="M369" i="2"/>
  <c r="B490" i="2"/>
  <c r="A490" i="2"/>
  <c r="AY489" i="2"/>
  <c r="AX489" i="2"/>
  <c r="AW489" i="2"/>
  <c r="M481" i="2"/>
  <c r="B489" i="2"/>
  <c r="A489" i="2"/>
  <c r="AY488" i="2"/>
  <c r="AX488" i="2"/>
  <c r="AW488" i="2"/>
  <c r="Z440" i="2"/>
  <c r="M440" i="2"/>
  <c r="B488" i="2"/>
  <c r="A488" i="2"/>
  <c r="AY487" i="2"/>
  <c r="AX487" i="2"/>
  <c r="AW487" i="2"/>
  <c r="Z386" i="2"/>
  <c r="M386" i="2"/>
  <c r="B487" i="2"/>
  <c r="A487" i="2"/>
  <c r="AY486" i="2"/>
  <c r="AX486" i="2"/>
  <c r="AW486" i="2"/>
  <c r="Z409" i="2"/>
  <c r="M409" i="2"/>
  <c r="B486" i="2"/>
  <c r="A486" i="2"/>
  <c r="AY485" i="2"/>
  <c r="AX485" i="2"/>
  <c r="AW485" i="2"/>
  <c r="Z452" i="2"/>
  <c r="M452" i="2"/>
  <c r="B485" i="2"/>
  <c r="A485" i="2"/>
  <c r="AY484" i="2"/>
  <c r="AX484" i="2"/>
  <c r="AW484" i="2"/>
  <c r="Z363" i="2"/>
  <c r="M363" i="2"/>
  <c r="B484" i="2"/>
  <c r="A484" i="2"/>
  <c r="AY483" i="2"/>
  <c r="AX483" i="2"/>
  <c r="AW483" i="2"/>
  <c r="Z484" i="2"/>
  <c r="M484" i="2"/>
  <c r="B483" i="2"/>
  <c r="A483" i="2"/>
  <c r="AY482" i="2"/>
  <c r="AX482" i="2"/>
  <c r="AW482" i="2"/>
  <c r="Z375" i="2"/>
  <c r="M375" i="2"/>
  <c r="B482" i="2"/>
  <c r="A482" i="2"/>
  <c r="AY481" i="2"/>
  <c r="AX481" i="2"/>
  <c r="AW481" i="2"/>
  <c r="Z286" i="2"/>
  <c r="M286" i="2"/>
  <c r="B481" i="2"/>
  <c r="A481" i="2"/>
  <c r="AY480" i="2"/>
  <c r="AX480" i="2"/>
  <c r="AW480" i="2"/>
  <c r="Z418" i="2"/>
  <c r="M418" i="2"/>
  <c r="B480" i="2"/>
  <c r="A480" i="2"/>
  <c r="AY479" i="2"/>
  <c r="AX479" i="2"/>
  <c r="AW479" i="2"/>
  <c r="Z494" i="2"/>
  <c r="M494" i="2"/>
  <c r="B479" i="2"/>
  <c r="A479" i="2"/>
  <c r="AY478" i="2"/>
  <c r="AX478" i="2"/>
  <c r="AW478" i="2"/>
  <c r="Z313" i="2"/>
  <c r="M313" i="2"/>
  <c r="B478" i="2"/>
  <c r="A478" i="2"/>
  <c r="AY477" i="2"/>
  <c r="AX477" i="2"/>
  <c r="AW477" i="2"/>
  <c r="Z395" i="2"/>
  <c r="M395" i="2"/>
  <c r="B477" i="2"/>
  <c r="A477" i="2"/>
  <c r="AY476" i="2"/>
  <c r="AX476" i="2"/>
  <c r="AW476" i="2"/>
  <c r="Z342" i="2"/>
  <c r="M342" i="2"/>
  <c r="B476" i="2"/>
  <c r="A476" i="2"/>
  <c r="AY475" i="2"/>
  <c r="AX475" i="2"/>
  <c r="AW475" i="2"/>
  <c r="Z338" i="2"/>
  <c r="M338" i="2"/>
  <c r="B475" i="2"/>
  <c r="A475" i="2"/>
  <c r="AY474" i="2"/>
  <c r="AX474" i="2"/>
  <c r="AW474" i="2"/>
  <c r="Z337" i="2"/>
  <c r="M337" i="2"/>
  <c r="B474" i="2"/>
  <c r="A474" i="2"/>
  <c r="AY473" i="2"/>
  <c r="AX473" i="2"/>
  <c r="AW473" i="2"/>
  <c r="Z442" i="2"/>
  <c r="M442" i="2"/>
  <c r="B473" i="2"/>
  <c r="A473" i="2"/>
  <c r="AY472" i="2"/>
  <c r="AX472" i="2"/>
  <c r="AW472" i="2"/>
  <c r="Z314" i="2"/>
  <c r="M314" i="2"/>
  <c r="B472" i="2"/>
  <c r="A472" i="2"/>
  <c r="AY471" i="2"/>
  <c r="AX471" i="2"/>
  <c r="AW471" i="2"/>
  <c r="Z482" i="2"/>
  <c r="M482" i="2"/>
  <c r="B471" i="2"/>
  <c r="A471" i="2"/>
  <c r="AY470" i="2"/>
  <c r="AX470" i="2"/>
  <c r="AW470" i="2"/>
  <c r="Z397" i="2"/>
  <c r="M397" i="2"/>
  <c r="B470" i="2"/>
  <c r="A470" i="2"/>
  <c r="AY469" i="2"/>
  <c r="AX469" i="2"/>
  <c r="AW469" i="2"/>
  <c r="Z384" i="2"/>
  <c r="M384" i="2"/>
  <c r="B469" i="2"/>
  <c r="A469" i="2"/>
  <c r="AY468" i="2"/>
  <c r="AX468" i="2"/>
  <c r="AW468" i="2"/>
  <c r="Z350" i="2"/>
  <c r="M350" i="2"/>
  <c r="B468" i="2"/>
  <c r="A468" i="2"/>
  <c r="AY467" i="2"/>
  <c r="AX467" i="2"/>
  <c r="AW467" i="2"/>
  <c r="Z360" i="2"/>
  <c r="M360" i="2"/>
  <c r="B467" i="2"/>
  <c r="A467" i="2"/>
  <c r="AY466" i="2"/>
  <c r="AX466" i="2"/>
  <c r="AW466" i="2"/>
  <c r="Z454" i="2"/>
  <c r="M454" i="2"/>
  <c r="B466" i="2"/>
  <c r="A466" i="2"/>
  <c r="AY465" i="2"/>
  <c r="AX465" i="2"/>
  <c r="AW465" i="2"/>
  <c r="Z489" i="2"/>
  <c r="M489" i="2"/>
  <c r="B465" i="2"/>
  <c r="A465" i="2"/>
  <c r="AY464" i="2"/>
  <c r="AX464" i="2"/>
  <c r="AW464" i="2"/>
  <c r="Z413" i="2"/>
  <c r="M413" i="2"/>
  <c r="B464" i="2"/>
  <c r="A464" i="2"/>
  <c r="AY463" i="2"/>
  <c r="AX463" i="2"/>
  <c r="AW463" i="2"/>
  <c r="Z422" i="2"/>
  <c r="M422" i="2"/>
  <c r="B463" i="2"/>
  <c r="A463" i="2"/>
  <c r="AY462" i="2"/>
  <c r="AX462" i="2"/>
  <c r="AW462" i="2"/>
  <c r="Z297" i="2"/>
  <c r="M297" i="2"/>
  <c r="B462" i="2"/>
  <c r="A462" i="2"/>
  <c r="AY461" i="2"/>
  <c r="AX461" i="2"/>
  <c r="AW461" i="2"/>
  <c r="Z398" i="2"/>
  <c r="M398" i="2"/>
  <c r="B461" i="2"/>
  <c r="A461" i="2"/>
  <c r="AY460" i="2"/>
  <c r="AX460" i="2"/>
  <c r="AW460" i="2"/>
  <c r="Z423" i="2"/>
  <c r="M423" i="2"/>
  <c r="B460" i="2"/>
  <c r="A460" i="2"/>
  <c r="AY459" i="2"/>
  <c r="AX459" i="2"/>
  <c r="AW459" i="2"/>
  <c r="Z449" i="2"/>
  <c r="M449" i="2"/>
  <c r="B459" i="2"/>
  <c r="A459" i="2"/>
  <c r="AY458" i="2"/>
  <c r="AX458" i="2"/>
  <c r="AW458" i="2"/>
  <c r="Z368" i="2"/>
  <c r="M368" i="2"/>
  <c r="B458" i="2"/>
  <c r="A458" i="2"/>
  <c r="AY457" i="2"/>
  <c r="AX457" i="2"/>
  <c r="AW457" i="2"/>
  <c r="Z421" i="2"/>
  <c r="M421" i="2"/>
  <c r="B457" i="2"/>
  <c r="A457" i="2"/>
  <c r="AY456" i="2"/>
  <c r="AX456" i="2"/>
  <c r="AW456" i="2"/>
  <c r="Z371" i="2"/>
  <c r="M371" i="2"/>
  <c r="B456" i="2"/>
  <c r="A456" i="2"/>
  <c r="AY455" i="2"/>
  <c r="AX455" i="2"/>
  <c r="AW455" i="2"/>
  <c r="Z476" i="2"/>
  <c r="M476" i="2"/>
  <c r="B455" i="2"/>
  <c r="A455" i="2"/>
  <c r="AY454" i="2"/>
  <c r="AX454" i="2"/>
  <c r="AW454" i="2"/>
  <c r="Z490" i="2"/>
  <c r="M490" i="2"/>
  <c r="B454" i="2"/>
  <c r="A454" i="2"/>
  <c r="AY453" i="2"/>
  <c r="AX453" i="2"/>
  <c r="AW453" i="2"/>
  <c r="Z336" i="2"/>
  <c r="M336" i="2"/>
  <c r="B453" i="2"/>
  <c r="A453" i="2"/>
  <c r="AY452" i="2"/>
  <c r="AX452" i="2"/>
  <c r="AW452" i="2"/>
  <c r="Z450" i="2"/>
  <c r="M450" i="2"/>
  <c r="B452" i="2"/>
  <c r="A452" i="2"/>
  <c r="AY451" i="2"/>
  <c r="AX451" i="2"/>
  <c r="AW451" i="2"/>
  <c r="Z276" i="2"/>
  <c r="M276" i="2"/>
  <c r="B451" i="2"/>
  <c r="A451" i="2"/>
  <c r="AY450" i="2"/>
  <c r="AX450" i="2"/>
  <c r="AW450" i="2"/>
  <c r="Z461" i="2"/>
  <c r="M461" i="2"/>
  <c r="B450" i="2"/>
  <c r="A450" i="2"/>
  <c r="AY449" i="2"/>
  <c r="AX449" i="2"/>
  <c r="AW449" i="2"/>
  <c r="Z426" i="2"/>
  <c r="M426" i="2"/>
  <c r="B449" i="2"/>
  <c r="A449" i="2"/>
  <c r="AY448" i="2"/>
  <c r="AX448" i="2"/>
  <c r="AW448" i="2"/>
  <c r="Z446" i="2"/>
  <c r="M446" i="2"/>
  <c r="B448" i="2"/>
  <c r="A448" i="2"/>
  <c r="AY447" i="2"/>
  <c r="AX447" i="2"/>
  <c r="AW447" i="2"/>
  <c r="Z349" i="2"/>
  <c r="M349" i="2"/>
  <c r="B447" i="2"/>
  <c r="A447" i="2"/>
  <c r="AY446" i="2"/>
  <c r="AX446" i="2"/>
  <c r="AW446" i="2"/>
  <c r="Z410" i="2"/>
  <c r="M410" i="2"/>
  <c r="B446" i="2"/>
  <c r="A446" i="2"/>
  <c r="AY445" i="2"/>
  <c r="AX445" i="2"/>
  <c r="AW445" i="2"/>
  <c r="Z272" i="2"/>
  <c r="M272" i="2"/>
  <c r="B445" i="2"/>
  <c r="A445" i="2"/>
  <c r="AY444" i="2"/>
  <c r="AX444" i="2"/>
  <c r="AW444" i="2"/>
  <c r="Z282" i="2"/>
  <c r="M282" i="2"/>
  <c r="B444" i="2"/>
  <c r="A444" i="2"/>
  <c r="AY443" i="2"/>
  <c r="AX443" i="2"/>
  <c r="AW443" i="2"/>
  <c r="Z365" i="2"/>
  <c r="M365" i="2"/>
  <c r="B443" i="2"/>
  <c r="A443" i="2"/>
  <c r="AY442" i="2"/>
  <c r="AX442" i="2"/>
  <c r="AW442" i="2"/>
  <c r="Z290" i="2"/>
  <c r="M290" i="2"/>
  <c r="B442" i="2"/>
  <c r="A442" i="2"/>
  <c r="AY441" i="2"/>
  <c r="AX441" i="2"/>
  <c r="AW441" i="2"/>
  <c r="Z322" i="2"/>
  <c r="M322" i="2"/>
  <c r="B441" i="2"/>
  <c r="A441" i="2"/>
  <c r="AY440" i="2"/>
  <c r="AX440" i="2"/>
  <c r="AW440" i="2"/>
  <c r="Z287" i="2"/>
  <c r="M287" i="2"/>
  <c r="B440" i="2"/>
  <c r="A440" i="2"/>
  <c r="AY439" i="2"/>
  <c r="AX439" i="2"/>
  <c r="AW439" i="2"/>
  <c r="Z392" i="2"/>
  <c r="M392" i="2"/>
  <c r="B439" i="2"/>
  <c r="A439" i="2"/>
  <c r="AY438" i="2"/>
  <c r="AX438" i="2"/>
  <c r="AW438" i="2"/>
  <c r="Z304" i="2"/>
  <c r="M304" i="2"/>
  <c r="B438" i="2"/>
  <c r="A438" i="2"/>
  <c r="AY437" i="2"/>
  <c r="AX437" i="2"/>
  <c r="AW437" i="2"/>
  <c r="Z309" i="2"/>
  <c r="M309" i="2"/>
  <c r="B437" i="2"/>
  <c r="A437" i="2"/>
  <c r="AY436" i="2"/>
  <c r="AX436" i="2"/>
  <c r="AW436" i="2"/>
  <c r="Z497" i="2"/>
  <c r="M497" i="2"/>
  <c r="B436" i="2"/>
  <c r="A436" i="2"/>
  <c r="AY435" i="2"/>
  <c r="AX435" i="2"/>
  <c r="AW435" i="2"/>
  <c r="Z298" i="2"/>
  <c r="M298" i="2"/>
  <c r="B435" i="2"/>
  <c r="A435" i="2"/>
  <c r="AY434" i="2"/>
  <c r="AX434" i="2"/>
  <c r="AW434" i="2"/>
  <c r="Z415" i="2"/>
  <c r="M415" i="2"/>
  <c r="B434" i="2"/>
  <c r="A434" i="2"/>
  <c r="AY433" i="2"/>
  <c r="AX433" i="2"/>
  <c r="AW433" i="2"/>
  <c r="Z307" i="2"/>
  <c r="M307" i="2"/>
  <c r="B433" i="2"/>
  <c r="A433" i="2"/>
  <c r="AY432" i="2"/>
  <c r="AX432" i="2"/>
  <c r="AW432" i="2"/>
  <c r="Z396" i="2"/>
  <c r="M396" i="2"/>
  <c r="B432" i="2"/>
  <c r="A432" i="2"/>
  <c r="AY431" i="2"/>
  <c r="AX431" i="2"/>
  <c r="AW431" i="2"/>
  <c r="Z466" i="2"/>
  <c r="M466" i="2"/>
  <c r="B431" i="2"/>
  <c r="A431" i="2"/>
  <c r="AY430" i="2"/>
  <c r="AX430" i="2"/>
  <c r="AW430" i="2"/>
  <c r="Z485" i="2"/>
  <c r="M485" i="2"/>
  <c r="B430" i="2"/>
  <c r="A430" i="2"/>
  <c r="AY429" i="2"/>
  <c r="AX429" i="2"/>
  <c r="AW429" i="2"/>
  <c r="Z288" i="2"/>
  <c r="M288" i="2"/>
  <c r="B429" i="2"/>
  <c r="A429" i="2"/>
  <c r="AY428" i="2"/>
  <c r="AX428" i="2"/>
  <c r="AW428" i="2"/>
  <c r="Z331" i="2"/>
  <c r="M331" i="2"/>
  <c r="B428" i="2"/>
  <c r="A428" i="2"/>
  <c r="AY427" i="2"/>
  <c r="AX427" i="2"/>
  <c r="AW427" i="2"/>
  <c r="Z335" i="2"/>
  <c r="M335" i="2"/>
  <c r="B427" i="2"/>
  <c r="A427" i="2"/>
  <c r="AY426" i="2"/>
  <c r="AX426" i="2"/>
  <c r="AW426" i="2"/>
  <c r="Z310" i="2"/>
  <c r="M310" i="2"/>
  <c r="B426" i="2"/>
  <c r="A426" i="2"/>
  <c r="AY425" i="2"/>
  <c r="AX425" i="2"/>
  <c r="AW425" i="2"/>
  <c r="Z277" i="2"/>
  <c r="M277" i="2"/>
  <c r="B425" i="2"/>
  <c r="A425" i="2"/>
  <c r="AY424" i="2"/>
  <c r="AX424" i="2"/>
  <c r="AW424" i="2"/>
  <c r="Z427" i="2"/>
  <c r="M427" i="2"/>
  <c r="B424" i="2"/>
  <c r="A424" i="2"/>
  <c r="AY423" i="2"/>
  <c r="AX423" i="2"/>
  <c r="AW423" i="2"/>
  <c r="Z408" i="2"/>
  <c r="M408" i="2"/>
  <c r="B423" i="2"/>
  <c r="A423" i="2"/>
  <c r="AY422" i="2"/>
  <c r="AX422" i="2"/>
  <c r="AW422" i="2"/>
  <c r="Z470" i="2"/>
  <c r="M470" i="2"/>
  <c r="B422" i="2"/>
  <c r="A422" i="2"/>
  <c r="AY421" i="2"/>
  <c r="AX421" i="2"/>
  <c r="AW421" i="2"/>
  <c r="Z437" i="2"/>
  <c r="M437" i="2"/>
  <c r="B421" i="2"/>
  <c r="A421" i="2"/>
  <c r="AY420" i="2"/>
  <c r="AX420" i="2"/>
  <c r="AW420" i="2"/>
  <c r="Z380" i="2"/>
  <c r="M380" i="2"/>
  <c r="B420" i="2"/>
  <c r="A420" i="2"/>
  <c r="AY419" i="2"/>
  <c r="AX419" i="2"/>
  <c r="AW419" i="2"/>
  <c r="Z301" i="2"/>
  <c r="M301" i="2"/>
  <c r="B419" i="2"/>
  <c r="A419" i="2"/>
  <c r="AY418" i="2"/>
  <c r="AX418" i="2"/>
  <c r="AW418" i="2"/>
  <c r="Z333" i="2"/>
  <c r="M333" i="2"/>
  <c r="B418" i="2"/>
  <c r="A418" i="2"/>
  <c r="AY417" i="2"/>
  <c r="AX417" i="2"/>
  <c r="AW417" i="2"/>
  <c r="Z471" i="2"/>
  <c r="M471" i="2"/>
  <c r="B417" i="2"/>
  <c r="A417" i="2"/>
  <c r="AY416" i="2"/>
  <c r="AX416" i="2"/>
  <c r="AW416" i="2"/>
  <c r="Z334" i="2"/>
  <c r="M334" i="2"/>
  <c r="B416" i="2"/>
  <c r="A416" i="2"/>
  <c r="AY415" i="2"/>
  <c r="AX415" i="2"/>
  <c r="AW415" i="2"/>
  <c r="Z495" i="2"/>
  <c r="M495" i="2"/>
  <c r="B415" i="2"/>
  <c r="A415" i="2"/>
  <c r="AY414" i="2"/>
  <c r="AX414" i="2"/>
  <c r="AW414" i="2"/>
  <c r="Z435" i="2"/>
  <c r="M435" i="2"/>
  <c r="B414" i="2"/>
  <c r="A414" i="2"/>
  <c r="AY413" i="2"/>
  <c r="AX413" i="2"/>
  <c r="AW413" i="2"/>
  <c r="Z328" i="2"/>
  <c r="M328" i="2"/>
  <c r="B413" i="2"/>
  <c r="A413" i="2"/>
  <c r="AY412" i="2"/>
  <c r="AX412" i="2"/>
  <c r="AW412" i="2"/>
  <c r="Z372" i="2"/>
  <c r="M372" i="2"/>
  <c r="B412" i="2"/>
  <c r="A412" i="2"/>
  <c r="AY411" i="2"/>
  <c r="AX411" i="2"/>
  <c r="AW411" i="2"/>
  <c r="Z444" i="2"/>
  <c r="M444" i="2"/>
  <c r="B411" i="2"/>
  <c r="A411" i="2"/>
  <c r="AY410" i="2"/>
  <c r="AX410" i="2"/>
  <c r="AW410" i="2"/>
  <c r="Z354" i="2"/>
  <c r="M354" i="2"/>
  <c r="B410" i="2"/>
  <c r="A410" i="2"/>
  <c r="AY409" i="2"/>
  <c r="AX409" i="2"/>
  <c r="AW409" i="2"/>
  <c r="Z483" i="2"/>
  <c r="M483" i="2"/>
  <c r="B409" i="2"/>
  <c r="A409" i="2"/>
  <c r="AY408" i="2"/>
  <c r="AX408" i="2"/>
  <c r="AW408" i="2"/>
  <c r="Z364" i="2"/>
  <c r="M364" i="2"/>
  <c r="B408" i="2"/>
  <c r="A408" i="2"/>
  <c r="AY407" i="2"/>
  <c r="AX407" i="2"/>
  <c r="AW407" i="2"/>
  <c r="Z487" i="2"/>
  <c r="AZ407" i="2"/>
  <c r="M487" i="2"/>
  <c r="B407" i="2"/>
  <c r="A407" i="2"/>
  <c r="AY406" i="2"/>
  <c r="AX406" i="2"/>
  <c r="AW406" i="2"/>
  <c r="Z315" i="2"/>
  <c r="M315" i="2"/>
  <c r="B406" i="2"/>
  <c r="A406" i="2"/>
  <c r="AY405" i="2"/>
  <c r="AX405" i="2"/>
  <c r="AW405" i="2"/>
  <c r="Z448" i="2"/>
  <c r="M448" i="2"/>
  <c r="B405" i="2"/>
  <c r="A405" i="2"/>
  <c r="AY404" i="2"/>
  <c r="AX404" i="2"/>
  <c r="AW404" i="2"/>
  <c r="Z355" i="2"/>
  <c r="M355" i="2"/>
  <c r="B404" i="2"/>
  <c r="A404" i="2"/>
  <c r="AY403" i="2"/>
  <c r="AX403" i="2"/>
  <c r="AW403" i="2"/>
  <c r="Z405" i="2"/>
  <c r="M405" i="2"/>
  <c r="B403" i="2"/>
  <c r="A403" i="2"/>
  <c r="AY402" i="2"/>
  <c r="AX402" i="2"/>
  <c r="AW402" i="2"/>
  <c r="Z412" i="2"/>
  <c r="M412" i="2"/>
  <c r="B402" i="2"/>
  <c r="A402" i="2"/>
  <c r="AY401" i="2"/>
  <c r="AX401" i="2"/>
  <c r="AW401" i="2"/>
  <c r="Z406" i="2"/>
  <c r="M406" i="2"/>
  <c r="B401" i="2"/>
  <c r="A401" i="2"/>
  <c r="AY400" i="2"/>
  <c r="AX400" i="2"/>
  <c r="AW400" i="2"/>
  <c r="Z295" i="2"/>
  <c r="M295" i="2"/>
  <c r="B400" i="2"/>
  <c r="A400" i="2"/>
  <c r="AY399" i="2"/>
  <c r="AX399" i="2"/>
  <c r="AW399" i="2"/>
  <c r="Z462" i="2"/>
  <c r="M462" i="2"/>
  <c r="B399" i="2"/>
  <c r="A399" i="2"/>
  <c r="AY398" i="2"/>
  <c r="AX398" i="2"/>
  <c r="AW398" i="2"/>
  <c r="Z402" i="2"/>
  <c r="M402" i="2"/>
  <c r="B398" i="2"/>
  <c r="A398" i="2"/>
  <c r="AY397" i="2"/>
  <c r="AX397" i="2"/>
  <c r="AW397" i="2"/>
  <c r="Z468" i="2"/>
  <c r="M468" i="2"/>
  <c r="B397" i="2"/>
  <c r="A397" i="2"/>
  <c r="AY396" i="2"/>
  <c r="AX396" i="2"/>
  <c r="AW396" i="2"/>
  <c r="Z347" i="2"/>
  <c r="AZ396" i="2"/>
  <c r="M347" i="2"/>
  <c r="B396" i="2"/>
  <c r="A396" i="2"/>
  <c r="AY395" i="2"/>
  <c r="AX395" i="2"/>
  <c r="AW395" i="2"/>
  <c r="Z434" i="2"/>
  <c r="M434" i="2"/>
  <c r="B395" i="2"/>
  <c r="A395" i="2"/>
  <c r="AY394" i="2"/>
  <c r="AX394" i="2"/>
  <c r="AW394" i="2"/>
  <c r="Z404" i="2"/>
  <c r="M404" i="2"/>
  <c r="B394" i="2"/>
  <c r="A394" i="2"/>
  <c r="AY393" i="2"/>
  <c r="AX393" i="2"/>
  <c r="AW393" i="2"/>
  <c r="Z20" i="2"/>
  <c r="AZ393" i="2"/>
  <c r="M20" i="2"/>
  <c r="B393" i="2"/>
  <c r="A393" i="2"/>
  <c r="AY392" i="2"/>
  <c r="AX392" i="2"/>
  <c r="AW392" i="2"/>
  <c r="Z179" i="2"/>
  <c r="M179" i="2"/>
  <c r="B392" i="2"/>
  <c r="A392" i="2"/>
  <c r="AY391" i="2"/>
  <c r="AX391" i="2"/>
  <c r="AW391" i="2"/>
  <c r="Z249" i="2"/>
  <c r="AZ391" i="2"/>
  <c r="M249" i="2"/>
  <c r="B391" i="2"/>
  <c r="A391" i="2"/>
  <c r="AY390" i="2"/>
  <c r="AX390" i="2"/>
  <c r="AW390" i="2"/>
  <c r="Z180" i="2"/>
  <c r="M180" i="2"/>
  <c r="B390" i="2"/>
  <c r="A390" i="2"/>
  <c r="AY389" i="2"/>
  <c r="AX389" i="2"/>
  <c r="AW389" i="2"/>
  <c r="Z210" i="2"/>
  <c r="M210" i="2"/>
  <c r="B389" i="2"/>
  <c r="A389" i="2"/>
  <c r="AY388" i="2"/>
  <c r="AX388" i="2"/>
  <c r="AW388" i="2"/>
  <c r="Z5" i="2"/>
  <c r="M5" i="2"/>
  <c r="B388" i="2"/>
  <c r="A388" i="2"/>
  <c r="AY387" i="2"/>
  <c r="AX387" i="2"/>
  <c r="AW387" i="2"/>
  <c r="Z31" i="2"/>
  <c r="M31" i="2"/>
  <c r="B387" i="2"/>
  <c r="A387" i="2"/>
  <c r="AY386" i="2"/>
  <c r="AX386" i="2"/>
  <c r="AW386" i="2"/>
  <c r="Z155" i="2"/>
  <c r="M155" i="2"/>
  <c r="B386" i="2"/>
  <c r="A386" i="2"/>
  <c r="AY385" i="2"/>
  <c r="AX385" i="2"/>
  <c r="AW385" i="2"/>
  <c r="Z267" i="2"/>
  <c r="M267" i="2"/>
  <c r="B385" i="2"/>
  <c r="A385" i="2"/>
  <c r="AY384" i="2"/>
  <c r="AX384" i="2"/>
  <c r="AW384" i="2"/>
  <c r="Z82" i="2"/>
  <c r="M82" i="2"/>
  <c r="B384" i="2"/>
  <c r="A384" i="2"/>
  <c r="AY383" i="2"/>
  <c r="AX383" i="2"/>
  <c r="AW383" i="2"/>
  <c r="Z100" i="2"/>
  <c r="AZ383" i="2"/>
  <c r="M100" i="2"/>
  <c r="B383" i="2"/>
  <c r="A383" i="2"/>
  <c r="AY382" i="2"/>
  <c r="AX382" i="2"/>
  <c r="AW382" i="2"/>
  <c r="Z94" i="2"/>
  <c r="M94" i="2"/>
  <c r="B382" i="2"/>
  <c r="A382" i="2"/>
  <c r="AY381" i="2"/>
  <c r="AX381" i="2"/>
  <c r="AW381" i="2"/>
  <c r="Z11" i="2"/>
  <c r="M11" i="2"/>
  <c r="B381" i="2"/>
  <c r="A381" i="2"/>
  <c r="AY380" i="2"/>
  <c r="AX380" i="2"/>
  <c r="AW380" i="2"/>
  <c r="Z165" i="2"/>
  <c r="M165" i="2"/>
  <c r="B380" i="2"/>
  <c r="A380" i="2"/>
  <c r="AY379" i="2"/>
  <c r="AX379" i="2"/>
  <c r="AW379" i="2"/>
  <c r="Z27" i="2"/>
  <c r="AZ379" i="2"/>
  <c r="M27" i="2"/>
  <c r="B379" i="2"/>
  <c r="A379" i="2"/>
  <c r="AY378" i="2"/>
  <c r="AX378" i="2"/>
  <c r="AW378" i="2"/>
  <c r="Z193" i="2"/>
  <c r="M193" i="2"/>
  <c r="B378" i="2"/>
  <c r="A378" i="2"/>
  <c r="AY377" i="2"/>
  <c r="AX377" i="2"/>
  <c r="AW377" i="2"/>
  <c r="Z247" i="2"/>
  <c r="M247" i="2"/>
  <c r="B377" i="2"/>
  <c r="A377" i="2"/>
  <c r="AY376" i="2"/>
  <c r="AX376" i="2"/>
  <c r="AW376" i="2"/>
  <c r="Z262" i="2"/>
  <c r="M262" i="2"/>
  <c r="B376" i="2"/>
  <c r="A376" i="2"/>
  <c r="AY375" i="2"/>
  <c r="AX375" i="2"/>
  <c r="AW375" i="2"/>
  <c r="Z131" i="2"/>
  <c r="M131" i="2"/>
  <c r="B375" i="2"/>
  <c r="A375" i="2"/>
  <c r="AY374" i="2"/>
  <c r="AX374" i="2"/>
  <c r="AW374" i="2"/>
  <c r="Z245" i="2"/>
  <c r="AZ374" i="2"/>
  <c r="M245" i="2"/>
  <c r="B374" i="2"/>
  <c r="A374" i="2"/>
  <c r="AY373" i="2"/>
  <c r="AX373" i="2"/>
  <c r="AW373" i="2"/>
  <c r="Z44" i="2"/>
  <c r="AZ373" i="2"/>
  <c r="M44" i="2"/>
  <c r="B373" i="2"/>
  <c r="A373" i="2"/>
  <c r="AY372" i="2"/>
  <c r="AX372" i="2"/>
  <c r="AW372" i="2"/>
  <c r="Z36" i="2"/>
  <c r="M36" i="2"/>
  <c r="B372" i="2"/>
  <c r="A372" i="2"/>
  <c r="AY371" i="2"/>
  <c r="AX371" i="2"/>
  <c r="AW371" i="2"/>
  <c r="Z24" i="2"/>
  <c r="AZ371" i="2"/>
  <c r="M24" i="2"/>
  <c r="B371" i="2"/>
  <c r="A371" i="2"/>
  <c r="AY370" i="2"/>
  <c r="AX370" i="2"/>
  <c r="AW370" i="2"/>
  <c r="Z164" i="2"/>
  <c r="M164" i="2"/>
  <c r="B370" i="2"/>
  <c r="A370" i="2"/>
  <c r="AY369" i="2"/>
  <c r="AX369" i="2"/>
  <c r="AW369" i="2"/>
  <c r="Z112" i="2"/>
  <c r="M112" i="2"/>
  <c r="B369" i="2"/>
  <c r="A369" i="2"/>
  <c r="AY368" i="2"/>
  <c r="AX368" i="2"/>
  <c r="AW368" i="2"/>
  <c r="Z34" i="2"/>
  <c r="AZ368" i="2"/>
  <c r="M34" i="2"/>
  <c r="B368" i="2"/>
  <c r="A368" i="2"/>
  <c r="AY367" i="2"/>
  <c r="AX367" i="2"/>
  <c r="AW367" i="2"/>
  <c r="Z201" i="2"/>
  <c r="AZ367" i="2"/>
  <c r="M201" i="2"/>
  <c r="B367" i="2"/>
  <c r="A367" i="2"/>
  <c r="AY366" i="2"/>
  <c r="AX366" i="2"/>
  <c r="AW366" i="2"/>
  <c r="Z52" i="2"/>
  <c r="AZ366" i="2"/>
  <c r="M52" i="2"/>
  <c r="B366" i="2"/>
  <c r="A366" i="2"/>
  <c r="AY365" i="2"/>
  <c r="AX365" i="2"/>
  <c r="AW365" i="2"/>
  <c r="Z186" i="2"/>
  <c r="M186" i="2"/>
  <c r="B365" i="2"/>
  <c r="A365" i="2"/>
  <c r="AY364" i="2"/>
  <c r="AX364" i="2"/>
  <c r="AW364" i="2"/>
  <c r="Z266" i="2"/>
  <c r="M266" i="2"/>
  <c r="B364" i="2"/>
  <c r="A364" i="2"/>
  <c r="AY363" i="2"/>
  <c r="AX363" i="2"/>
  <c r="AW363" i="2"/>
  <c r="Z151" i="2"/>
  <c r="AZ363" i="2"/>
  <c r="M151" i="2"/>
  <c r="B363" i="2"/>
  <c r="A363" i="2"/>
  <c r="AY362" i="2"/>
  <c r="AX362" i="2"/>
  <c r="AW362" i="2"/>
  <c r="Z207" i="2"/>
  <c r="M207" i="2"/>
  <c r="B362" i="2"/>
  <c r="A362" i="2"/>
  <c r="AY361" i="2"/>
  <c r="AX361" i="2"/>
  <c r="AW361" i="2"/>
  <c r="Z41" i="2"/>
  <c r="M41" i="2"/>
  <c r="B361" i="2"/>
  <c r="A361" i="2"/>
  <c r="AY360" i="2"/>
  <c r="AX360" i="2"/>
  <c r="AW360" i="2"/>
  <c r="Z217" i="2"/>
  <c r="M217" i="2"/>
  <c r="B360" i="2"/>
  <c r="A360" i="2"/>
  <c r="AY359" i="2"/>
  <c r="AX359" i="2"/>
  <c r="AW359" i="2"/>
  <c r="Z120" i="2"/>
  <c r="M120" i="2"/>
  <c r="B359" i="2"/>
  <c r="A359" i="2"/>
  <c r="AY358" i="2"/>
  <c r="AX358" i="2"/>
  <c r="AW358" i="2"/>
  <c r="Z80" i="2"/>
  <c r="M80" i="2"/>
  <c r="B358" i="2"/>
  <c r="A358" i="2"/>
  <c r="AY357" i="2"/>
  <c r="AX357" i="2"/>
  <c r="AW357" i="2"/>
  <c r="Z65" i="2"/>
  <c r="M65" i="2"/>
  <c r="B357" i="2"/>
  <c r="A357" i="2"/>
  <c r="AY356" i="2"/>
  <c r="AX356" i="2"/>
  <c r="AW356" i="2"/>
  <c r="Z173" i="2"/>
  <c r="M173" i="2"/>
  <c r="B356" i="2"/>
  <c r="A356" i="2"/>
  <c r="AY355" i="2"/>
  <c r="AX355" i="2"/>
  <c r="AW355" i="2"/>
  <c r="Z58" i="2"/>
  <c r="M58" i="2"/>
  <c r="B355" i="2"/>
  <c r="A355" i="2"/>
  <c r="AY354" i="2"/>
  <c r="AX354" i="2"/>
  <c r="AW354" i="2"/>
  <c r="Z114" i="2"/>
  <c r="M114" i="2"/>
  <c r="B354" i="2"/>
  <c r="A354" i="2"/>
  <c r="AY353" i="2"/>
  <c r="AX353" i="2"/>
  <c r="AW353" i="2"/>
  <c r="Z140" i="2"/>
  <c r="M140" i="2"/>
  <c r="B353" i="2"/>
  <c r="A353" i="2"/>
  <c r="AY352" i="2"/>
  <c r="AX352" i="2"/>
  <c r="AW352" i="2"/>
  <c r="Z211" i="2"/>
  <c r="M211" i="2"/>
  <c r="B352" i="2"/>
  <c r="A352" i="2"/>
  <c r="AY351" i="2"/>
  <c r="AX351" i="2"/>
  <c r="AW351" i="2"/>
  <c r="Z159" i="2"/>
  <c r="M159" i="2"/>
  <c r="B351" i="2"/>
  <c r="A351" i="2"/>
  <c r="AY350" i="2"/>
  <c r="AX350" i="2"/>
  <c r="AW350" i="2"/>
  <c r="Z106" i="2"/>
  <c r="M106" i="2"/>
  <c r="B350" i="2"/>
  <c r="A350" i="2"/>
  <c r="AY349" i="2"/>
  <c r="AX349" i="2"/>
  <c r="AW349" i="2"/>
  <c r="Z231" i="2"/>
  <c r="M231" i="2"/>
  <c r="B349" i="2"/>
  <c r="A349" i="2"/>
  <c r="AY348" i="2"/>
  <c r="AX348" i="2"/>
  <c r="AW348" i="2"/>
  <c r="Z10" i="2"/>
  <c r="M10" i="2"/>
  <c r="B348" i="2"/>
  <c r="A348" i="2"/>
  <c r="AY347" i="2"/>
  <c r="AX347" i="2"/>
  <c r="AW347" i="2"/>
  <c r="Z124" i="2"/>
  <c r="M124" i="2"/>
  <c r="B347" i="2"/>
  <c r="A347" i="2"/>
  <c r="AY346" i="2"/>
  <c r="AX346" i="2"/>
  <c r="AW346" i="2"/>
  <c r="Z146" i="2"/>
  <c r="M146" i="2"/>
  <c r="B346" i="2"/>
  <c r="A346" i="2"/>
  <c r="AY345" i="2"/>
  <c r="AX345" i="2"/>
  <c r="AW345" i="2"/>
  <c r="Z45" i="2"/>
  <c r="M45" i="2"/>
  <c r="B345" i="2"/>
  <c r="A345" i="2"/>
  <c r="AY344" i="2"/>
  <c r="AX344" i="2"/>
  <c r="AW344" i="2"/>
  <c r="Z232" i="2"/>
  <c r="M232" i="2"/>
  <c r="B344" i="2"/>
  <c r="A344" i="2"/>
  <c r="AY343" i="2"/>
  <c r="AX343" i="2"/>
  <c r="AW343" i="2"/>
  <c r="Z208" i="2"/>
  <c r="M208" i="2"/>
  <c r="B343" i="2"/>
  <c r="A343" i="2"/>
  <c r="AY342" i="2"/>
  <c r="AX342" i="2"/>
  <c r="AW342" i="2"/>
  <c r="Z6" i="2"/>
  <c r="M6" i="2"/>
  <c r="B342" i="2"/>
  <c r="A342" i="2"/>
  <c r="AY341" i="2"/>
  <c r="AX341" i="2"/>
  <c r="AW341" i="2"/>
  <c r="Z111" i="2"/>
  <c r="M111" i="2"/>
  <c r="B341" i="2"/>
  <c r="A341" i="2"/>
  <c r="AY340" i="2"/>
  <c r="AX340" i="2"/>
  <c r="AW340" i="2"/>
  <c r="Z145" i="2"/>
  <c r="M145" i="2"/>
  <c r="B340" i="2"/>
  <c r="A340" i="2"/>
  <c r="AY339" i="2"/>
  <c r="AX339" i="2"/>
  <c r="AW339" i="2"/>
  <c r="Z156" i="2"/>
  <c r="M156" i="2"/>
  <c r="B339" i="2"/>
  <c r="A339" i="2"/>
  <c r="AY338" i="2"/>
  <c r="AX338" i="2"/>
  <c r="AW338" i="2"/>
  <c r="Z98" i="2"/>
  <c r="M98" i="2"/>
  <c r="B338" i="2"/>
  <c r="A338" i="2"/>
  <c r="AY337" i="2"/>
  <c r="AX337" i="2"/>
  <c r="AW337" i="2"/>
  <c r="Z141" i="2"/>
  <c r="AZ337" i="2"/>
  <c r="M141" i="2"/>
  <c r="B337" i="2"/>
  <c r="A337" i="2"/>
  <c r="AY336" i="2"/>
  <c r="AX336" i="2"/>
  <c r="AW336" i="2"/>
  <c r="Z23" i="2"/>
  <c r="AZ336" i="2"/>
  <c r="M23" i="2"/>
  <c r="B336" i="2"/>
  <c r="A336" i="2"/>
  <c r="AY335" i="2"/>
  <c r="AX335" i="2"/>
  <c r="AW335" i="2"/>
  <c r="Z121" i="2"/>
  <c r="M121" i="2"/>
  <c r="B335" i="2"/>
  <c r="A335" i="2"/>
  <c r="AY334" i="2"/>
  <c r="AX334" i="2"/>
  <c r="AW334" i="2"/>
  <c r="Z14" i="2"/>
  <c r="AZ334" i="2"/>
  <c r="M14" i="2"/>
  <c r="B334" i="2"/>
  <c r="A334" i="2"/>
  <c r="AY333" i="2"/>
  <c r="AX333" i="2"/>
  <c r="AW333" i="2"/>
  <c r="Z64" i="2"/>
  <c r="M64" i="2"/>
  <c r="B333" i="2"/>
  <c r="A333" i="2"/>
  <c r="AY332" i="2"/>
  <c r="AX332" i="2"/>
  <c r="AW332" i="2"/>
  <c r="Z224" i="2"/>
  <c r="AZ332" i="2"/>
  <c r="M224" i="2"/>
  <c r="B332" i="2"/>
  <c r="A332" i="2"/>
  <c r="AY331" i="2"/>
  <c r="AX331" i="2"/>
  <c r="AW331" i="2"/>
  <c r="Z55" i="2"/>
  <c r="M55" i="2"/>
  <c r="B331" i="2"/>
  <c r="A331" i="2"/>
  <c r="AY330" i="2"/>
  <c r="AX330" i="2"/>
  <c r="AW330" i="2"/>
  <c r="Z105" i="2"/>
  <c r="AZ330" i="2"/>
  <c r="M105" i="2"/>
  <c r="B330" i="2"/>
  <c r="A330" i="2"/>
  <c r="AY329" i="2"/>
  <c r="AX329" i="2"/>
  <c r="AW329" i="2"/>
  <c r="Z345" i="2"/>
  <c r="M345" i="2"/>
  <c r="B329" i="2"/>
  <c r="A329" i="2"/>
  <c r="AY328" i="2"/>
  <c r="AX328" i="2"/>
  <c r="AW328" i="2"/>
  <c r="Z51" i="2"/>
  <c r="M51" i="2"/>
  <c r="B328" i="2"/>
  <c r="A328" i="2"/>
  <c r="AY327" i="2"/>
  <c r="AX327" i="2"/>
  <c r="AW327" i="2"/>
  <c r="Z88" i="2"/>
  <c r="M88" i="2"/>
  <c r="B327" i="2"/>
  <c r="A327" i="2"/>
  <c r="AY326" i="2"/>
  <c r="AX326" i="2"/>
  <c r="AW326" i="2"/>
  <c r="Z103" i="2"/>
  <c r="M103" i="2"/>
  <c r="B326" i="2"/>
  <c r="A326" i="2"/>
  <c r="AY325" i="2"/>
  <c r="AX325" i="2"/>
  <c r="AW325" i="2"/>
  <c r="Z227" i="2"/>
  <c r="M227" i="2"/>
  <c r="B325" i="2"/>
  <c r="A325" i="2"/>
  <c r="AY324" i="2"/>
  <c r="AX324" i="2"/>
  <c r="AW324" i="2"/>
  <c r="Z244" i="2"/>
  <c r="M244" i="2"/>
  <c r="B324" i="2"/>
  <c r="A324" i="2"/>
  <c r="AY323" i="2"/>
  <c r="AX323" i="2"/>
  <c r="AW323" i="2"/>
  <c r="Z149" i="2"/>
  <c r="M149" i="2"/>
  <c r="B323" i="2"/>
  <c r="A323" i="2"/>
  <c r="AY322" i="2"/>
  <c r="AX322" i="2"/>
  <c r="AW322" i="2"/>
  <c r="Z251" i="2"/>
  <c r="M251" i="2"/>
  <c r="B322" i="2"/>
  <c r="A322" i="2"/>
  <c r="AY321" i="2"/>
  <c r="AX321" i="2"/>
  <c r="AW321" i="2"/>
  <c r="Z33" i="2"/>
  <c r="M33" i="2"/>
  <c r="B321" i="2"/>
  <c r="A321" i="2"/>
  <c r="AY320" i="2"/>
  <c r="AX320" i="2"/>
  <c r="AW320" i="2"/>
  <c r="Z72" i="2"/>
  <c r="M72" i="2"/>
  <c r="B320" i="2"/>
  <c r="A320" i="2"/>
  <c r="AY319" i="2"/>
  <c r="AX319" i="2"/>
  <c r="AW319" i="2"/>
  <c r="Z424" i="2"/>
  <c r="M424" i="2"/>
  <c r="B319" i="2"/>
  <c r="A319" i="2"/>
  <c r="AY318" i="2"/>
  <c r="AX318" i="2"/>
  <c r="AW318" i="2"/>
  <c r="Z341" i="2"/>
  <c r="M341" i="2"/>
  <c r="B318" i="2"/>
  <c r="A318" i="2"/>
  <c r="AY317" i="2"/>
  <c r="AX317" i="2"/>
  <c r="AW317" i="2"/>
  <c r="Z39" i="2"/>
  <c r="M39" i="2"/>
  <c r="B317" i="2"/>
  <c r="A317" i="2"/>
  <c r="AY316" i="2"/>
  <c r="AX316" i="2"/>
  <c r="AW316" i="2"/>
  <c r="Z223" i="2"/>
  <c r="M223" i="2"/>
  <c r="B316" i="2"/>
  <c r="A316" i="2"/>
  <c r="AY315" i="2"/>
  <c r="AX315" i="2"/>
  <c r="AW315" i="2"/>
  <c r="Z229" i="2"/>
  <c r="M229" i="2"/>
  <c r="B315" i="2"/>
  <c r="A315" i="2"/>
  <c r="AY314" i="2"/>
  <c r="AX314" i="2"/>
  <c r="AW314" i="2"/>
  <c r="Z21" i="2"/>
  <c r="AZ314" i="2"/>
  <c r="M21" i="2"/>
  <c r="B314" i="2"/>
  <c r="A314" i="2"/>
  <c r="AY313" i="2"/>
  <c r="AX313" i="2"/>
  <c r="AW313" i="2"/>
  <c r="Z215" i="2"/>
  <c r="AZ313" i="2"/>
  <c r="M215" i="2"/>
  <c r="B313" i="2"/>
  <c r="A313" i="2"/>
  <c r="AY312" i="2"/>
  <c r="AX312" i="2"/>
  <c r="AW312" i="2"/>
  <c r="Z18" i="2"/>
  <c r="AZ312" i="2"/>
  <c r="M18" i="2"/>
  <c r="B312" i="2"/>
  <c r="A312" i="2"/>
  <c r="AY311" i="2"/>
  <c r="AX311" i="2"/>
  <c r="AW311" i="2"/>
  <c r="Z50" i="2"/>
  <c r="M50" i="2"/>
  <c r="B311" i="2"/>
  <c r="A311" i="2"/>
  <c r="AY310" i="2"/>
  <c r="AX310" i="2"/>
  <c r="AW310" i="2"/>
  <c r="Z118" i="2"/>
  <c r="AZ310" i="2"/>
  <c r="M118" i="2"/>
  <c r="B310" i="2"/>
  <c r="A310" i="2"/>
  <c r="AY309" i="2"/>
  <c r="AX309" i="2"/>
  <c r="AW309" i="2"/>
  <c r="Z73" i="2"/>
  <c r="AZ309" i="2"/>
  <c r="M73" i="2"/>
  <c r="B309" i="2"/>
  <c r="A309" i="2"/>
  <c r="AY308" i="2"/>
  <c r="AX308" i="2"/>
  <c r="AW308" i="2"/>
  <c r="Z163" i="2"/>
  <c r="AZ308" i="2"/>
  <c r="M163" i="2"/>
  <c r="B308" i="2"/>
  <c r="A308" i="2"/>
  <c r="AY307" i="2"/>
  <c r="AX307" i="2"/>
  <c r="AW307" i="2"/>
  <c r="Z445" i="2"/>
  <c r="M445" i="2"/>
  <c r="B307" i="2"/>
  <c r="A307" i="2"/>
  <c r="AY306" i="2"/>
  <c r="AX306" i="2"/>
  <c r="AW306" i="2"/>
  <c r="Z463" i="2"/>
  <c r="AZ306" i="2"/>
  <c r="M463" i="2"/>
  <c r="B306" i="2"/>
  <c r="A306" i="2"/>
  <c r="AY305" i="2"/>
  <c r="AX305" i="2"/>
  <c r="AW305" i="2"/>
  <c r="Z429" i="2"/>
  <c r="M429" i="2"/>
  <c r="B305" i="2"/>
  <c r="A305" i="2"/>
  <c r="AY304" i="2"/>
  <c r="AX304" i="2"/>
  <c r="AW304" i="2"/>
  <c r="Z110" i="2"/>
  <c r="M110" i="2"/>
  <c r="B304" i="2"/>
  <c r="A304" i="2"/>
  <c r="AY303" i="2"/>
  <c r="AX303" i="2"/>
  <c r="AW303" i="2"/>
  <c r="Z200" i="2"/>
  <c r="AZ303" i="2"/>
  <c r="M200" i="2"/>
  <c r="B303" i="2"/>
  <c r="A303" i="2"/>
  <c r="AY302" i="2"/>
  <c r="AX302" i="2"/>
  <c r="AW302" i="2"/>
  <c r="Z242" i="2"/>
  <c r="M242" i="2"/>
  <c r="B302" i="2"/>
  <c r="A302" i="2"/>
  <c r="AY301" i="2"/>
  <c r="AX301" i="2"/>
  <c r="AW301" i="2"/>
  <c r="Z439" i="2"/>
  <c r="M439" i="2"/>
  <c r="B301" i="2"/>
  <c r="A301" i="2"/>
  <c r="AY300" i="2"/>
  <c r="AX300" i="2"/>
  <c r="AW300" i="2"/>
  <c r="Z480" i="2"/>
  <c r="AZ300" i="2"/>
  <c r="M480" i="2"/>
  <c r="B300" i="2"/>
  <c r="A300" i="2"/>
  <c r="AY299" i="2"/>
  <c r="AX299" i="2"/>
  <c r="AW299" i="2"/>
  <c r="Z26" i="2"/>
  <c r="M26" i="2"/>
  <c r="B299" i="2"/>
  <c r="A299" i="2"/>
  <c r="AY298" i="2"/>
  <c r="AX298" i="2"/>
  <c r="AW298" i="2"/>
  <c r="Z63" i="2"/>
  <c r="M63" i="2"/>
  <c r="B298" i="2"/>
  <c r="A298" i="2"/>
  <c r="AY297" i="2"/>
  <c r="AX297" i="2"/>
  <c r="AW297" i="2"/>
  <c r="Z107" i="2"/>
  <c r="AZ297" i="2"/>
  <c r="M107" i="2"/>
  <c r="B297" i="2"/>
  <c r="A297" i="2"/>
  <c r="AY296" i="2"/>
  <c r="AX296" i="2"/>
  <c r="AW296" i="2"/>
  <c r="Z171" i="2"/>
  <c r="AZ296" i="2"/>
  <c r="M171" i="2"/>
  <c r="B296" i="2"/>
  <c r="A296" i="2"/>
  <c r="AY295" i="2"/>
  <c r="AX295" i="2"/>
  <c r="AW295" i="2"/>
  <c r="Z181" i="2"/>
  <c r="M181" i="2"/>
  <c r="B295" i="2"/>
  <c r="A295" i="2"/>
  <c r="AY294" i="2"/>
  <c r="AX294" i="2"/>
  <c r="AW294" i="2"/>
  <c r="Z477" i="2"/>
  <c r="AZ294" i="2"/>
  <c r="M477" i="2"/>
  <c r="B294" i="2"/>
  <c r="A294" i="2"/>
  <c r="AY293" i="2"/>
  <c r="AX293" i="2"/>
  <c r="AW293" i="2"/>
  <c r="Z323" i="2"/>
  <c r="M323" i="2"/>
  <c r="B293" i="2"/>
  <c r="A293" i="2"/>
  <c r="AY292" i="2"/>
  <c r="AX292" i="2"/>
  <c r="AW292" i="2"/>
  <c r="Z383" i="2"/>
  <c r="AZ292" i="2"/>
  <c r="M383" i="2"/>
  <c r="B292" i="2"/>
  <c r="A292" i="2"/>
  <c r="AY291" i="2"/>
  <c r="AX291" i="2"/>
  <c r="AW291" i="2"/>
  <c r="Z243" i="2"/>
  <c r="M243" i="2"/>
  <c r="B291" i="2"/>
  <c r="A291" i="2"/>
  <c r="AY290" i="2"/>
  <c r="AX290" i="2"/>
  <c r="AW290" i="2"/>
  <c r="Z37" i="2"/>
  <c r="M37" i="2"/>
  <c r="B290" i="2"/>
  <c r="A290" i="2"/>
  <c r="AY289" i="2"/>
  <c r="AX289" i="2"/>
  <c r="AW289" i="2"/>
  <c r="Z154" i="2"/>
  <c r="AZ289" i="2"/>
  <c r="M154" i="2"/>
  <c r="B289" i="2"/>
  <c r="A289" i="2"/>
  <c r="AY288" i="2"/>
  <c r="AX288" i="2"/>
  <c r="AW288" i="2"/>
  <c r="Z425" i="2"/>
  <c r="M425" i="2"/>
  <c r="B288" i="2"/>
  <c r="A288" i="2"/>
  <c r="AY287" i="2"/>
  <c r="AX287" i="2"/>
  <c r="AW287" i="2"/>
  <c r="Z291" i="2"/>
  <c r="AZ287" i="2"/>
  <c r="M291" i="2"/>
  <c r="B287" i="2"/>
  <c r="A287" i="2"/>
  <c r="AY286" i="2"/>
  <c r="AX286" i="2"/>
  <c r="AW286" i="2"/>
  <c r="Z465" i="2"/>
  <c r="AZ286" i="2"/>
  <c r="M465" i="2"/>
  <c r="B286" i="2"/>
  <c r="A286" i="2"/>
  <c r="AY285" i="2"/>
  <c r="AX285" i="2"/>
  <c r="AW285" i="2"/>
  <c r="Z265" i="2"/>
  <c r="AZ285" i="2"/>
  <c r="M265" i="2"/>
  <c r="B285" i="2"/>
  <c r="A285" i="2"/>
  <c r="AY284" i="2"/>
  <c r="AX284" i="2"/>
  <c r="AW284" i="2"/>
  <c r="Z176" i="2"/>
  <c r="AZ284" i="2"/>
  <c r="M176" i="2"/>
  <c r="B284" i="2"/>
  <c r="A284" i="2"/>
  <c r="AY283" i="2"/>
  <c r="AX283" i="2"/>
  <c r="AW283" i="2"/>
  <c r="Z135" i="2"/>
  <c r="AZ283" i="2"/>
  <c r="M135" i="2"/>
  <c r="B283" i="2"/>
  <c r="A283" i="2"/>
  <c r="AY282" i="2"/>
  <c r="AX282" i="2"/>
  <c r="AW282" i="2"/>
  <c r="Z320" i="2"/>
  <c r="M320" i="2"/>
  <c r="B282" i="2"/>
  <c r="A282" i="2"/>
  <c r="AY281" i="2"/>
  <c r="AX281" i="2"/>
  <c r="AW281" i="2"/>
  <c r="Z393" i="2"/>
  <c r="AZ281" i="2"/>
  <c r="M393" i="2"/>
  <c r="B281" i="2"/>
  <c r="A281" i="2"/>
  <c r="AY280" i="2"/>
  <c r="AX280" i="2"/>
  <c r="AW280" i="2"/>
  <c r="Z308" i="2"/>
  <c r="M308" i="2"/>
  <c r="B280" i="2"/>
  <c r="A280" i="2"/>
  <c r="AY279" i="2"/>
  <c r="AX279" i="2"/>
  <c r="AW279" i="2"/>
  <c r="Z134" i="2"/>
  <c r="M134" i="2"/>
  <c r="B279" i="2"/>
  <c r="A279" i="2"/>
  <c r="AY278" i="2"/>
  <c r="AX278" i="2"/>
  <c r="AW278" i="2"/>
  <c r="Z75" i="2"/>
  <c r="M75" i="2"/>
  <c r="B278" i="2"/>
  <c r="A278" i="2"/>
  <c r="AY277" i="2"/>
  <c r="AX277" i="2"/>
  <c r="AW277" i="2"/>
  <c r="Z108" i="2"/>
  <c r="M108" i="2"/>
  <c r="B277" i="2"/>
  <c r="A277" i="2"/>
  <c r="AY276" i="2"/>
  <c r="AX276" i="2"/>
  <c r="AW276" i="2"/>
  <c r="Z344" i="2"/>
  <c r="AZ276" i="2"/>
  <c r="M344" i="2"/>
  <c r="B276" i="2"/>
  <c r="A276" i="2"/>
  <c r="AY275" i="2"/>
  <c r="AX275" i="2"/>
  <c r="AW275" i="2"/>
  <c r="Z303" i="2"/>
  <c r="AZ275" i="2"/>
  <c r="M303" i="2"/>
  <c r="B275" i="2"/>
  <c r="A275" i="2"/>
  <c r="AY274" i="2"/>
  <c r="AX274" i="2"/>
  <c r="AW274" i="2"/>
  <c r="Z428" i="2"/>
  <c r="M428" i="2"/>
  <c r="B274" i="2"/>
  <c r="A274" i="2"/>
  <c r="AY273" i="2"/>
  <c r="AX273" i="2"/>
  <c r="AW273" i="2"/>
  <c r="Z49" i="2"/>
  <c r="M49" i="2"/>
  <c r="B273" i="2"/>
  <c r="A273" i="2"/>
  <c r="AY272" i="2"/>
  <c r="AX272" i="2"/>
  <c r="AW272" i="2"/>
  <c r="Z117" i="2"/>
  <c r="AZ272" i="2"/>
  <c r="M117" i="2"/>
  <c r="B272" i="2"/>
  <c r="A272" i="2"/>
  <c r="AY271" i="2"/>
  <c r="AX271" i="2"/>
  <c r="AW271" i="2"/>
  <c r="Z226" i="2"/>
  <c r="M226" i="2"/>
  <c r="B271" i="2"/>
  <c r="A271" i="2"/>
  <c r="AY270" i="2"/>
  <c r="AX270" i="2"/>
  <c r="AW270" i="2"/>
  <c r="Z356" i="2"/>
  <c r="M356" i="2"/>
  <c r="B270" i="2"/>
  <c r="A270" i="2"/>
  <c r="AY269" i="2"/>
  <c r="AX269" i="2"/>
  <c r="AW269" i="2"/>
  <c r="Z343" i="2"/>
  <c r="M343" i="2"/>
  <c r="B269" i="2"/>
  <c r="A269" i="2"/>
  <c r="AY268" i="2"/>
  <c r="AX268" i="2"/>
  <c r="AW268" i="2"/>
  <c r="Z420" i="2"/>
  <c r="AZ268" i="2"/>
  <c r="M420" i="2"/>
  <c r="B268" i="2"/>
  <c r="A268" i="2"/>
  <c r="AY267" i="2"/>
  <c r="AX267" i="2"/>
  <c r="AW267" i="2"/>
  <c r="Z378" i="2"/>
  <c r="AZ267" i="2"/>
  <c r="M378" i="2"/>
  <c r="B267" i="2"/>
  <c r="A267" i="2"/>
  <c r="AY266" i="2"/>
  <c r="AX266" i="2"/>
  <c r="AW266" i="2"/>
  <c r="Z199" i="2"/>
  <c r="AZ266" i="2"/>
  <c r="M199" i="2"/>
  <c r="B266" i="2"/>
  <c r="A266" i="2"/>
  <c r="AY265" i="2"/>
  <c r="AX265" i="2"/>
  <c r="AW265" i="2"/>
  <c r="Z92" i="2"/>
  <c r="AZ265" i="2"/>
  <c r="M92" i="2"/>
  <c r="B265" i="2"/>
  <c r="A265" i="2"/>
  <c r="AY264" i="2"/>
  <c r="AX264" i="2"/>
  <c r="AW264" i="2"/>
  <c r="Z42" i="2"/>
  <c r="M42" i="2"/>
  <c r="B264" i="2"/>
  <c r="A264" i="2"/>
  <c r="AY263" i="2"/>
  <c r="AX263" i="2"/>
  <c r="AW263" i="2"/>
  <c r="Z219" i="2"/>
  <c r="M219" i="2"/>
  <c r="B263" i="2"/>
  <c r="A263" i="2"/>
  <c r="AY262" i="2"/>
  <c r="AX262" i="2"/>
  <c r="AW262" i="2"/>
  <c r="Z213" i="2"/>
  <c r="AZ262" i="2"/>
  <c r="M213" i="2"/>
  <c r="B262" i="2"/>
  <c r="A262" i="2"/>
  <c r="AY261" i="2"/>
  <c r="AX261" i="2"/>
  <c r="AW261" i="2"/>
  <c r="Z172" i="2"/>
  <c r="M172" i="2"/>
  <c r="B261" i="2"/>
  <c r="A261" i="2"/>
  <c r="AY260" i="2"/>
  <c r="AX260" i="2"/>
  <c r="AW260" i="2"/>
  <c r="Z270" i="2"/>
  <c r="AZ260" i="2"/>
  <c r="M270" i="2"/>
  <c r="B260" i="2"/>
  <c r="A260" i="2"/>
  <c r="AY259" i="2"/>
  <c r="AX259" i="2"/>
  <c r="AW259" i="2"/>
  <c r="Z486" i="2"/>
  <c r="M486" i="2"/>
  <c r="B259" i="2"/>
  <c r="A259" i="2"/>
  <c r="AY258" i="2"/>
  <c r="AX258" i="2"/>
  <c r="AW258" i="2"/>
  <c r="Z391" i="2"/>
  <c r="M391" i="2"/>
  <c r="B258" i="2"/>
  <c r="A258" i="2"/>
  <c r="AY257" i="2"/>
  <c r="AX257" i="2"/>
  <c r="AW257" i="2"/>
  <c r="Z370" i="2"/>
  <c r="M370" i="2"/>
  <c r="B257" i="2"/>
  <c r="A257" i="2"/>
  <c r="AY256" i="2"/>
  <c r="AX256" i="2"/>
  <c r="AW256" i="2"/>
  <c r="Z40" i="2"/>
  <c r="M40" i="2"/>
  <c r="B256" i="2"/>
  <c r="A256" i="2"/>
  <c r="AY255" i="2"/>
  <c r="AX255" i="2"/>
  <c r="AW255" i="2"/>
  <c r="Z230" i="2"/>
  <c r="AZ255" i="2"/>
  <c r="M230" i="2"/>
  <c r="B255" i="2"/>
  <c r="A255" i="2"/>
  <c r="AY254" i="2"/>
  <c r="AX254" i="2"/>
  <c r="AW254" i="2"/>
  <c r="Z206" i="2"/>
  <c r="M206" i="2"/>
  <c r="B254" i="2"/>
  <c r="A254" i="2"/>
  <c r="AY253" i="2"/>
  <c r="AX253" i="2"/>
  <c r="AW253" i="2"/>
  <c r="Z178" i="2"/>
  <c r="M178" i="2"/>
  <c r="B253" i="2"/>
  <c r="A253" i="2"/>
  <c r="AY252" i="2"/>
  <c r="AX252" i="2"/>
  <c r="AW252" i="2"/>
  <c r="Z86" i="2"/>
  <c r="AZ252" i="2"/>
  <c r="M86" i="2"/>
  <c r="B252" i="2"/>
  <c r="A252" i="2"/>
  <c r="AY251" i="2"/>
  <c r="AX251" i="2"/>
  <c r="AW251" i="2"/>
  <c r="Z478" i="2"/>
  <c r="AZ251" i="2"/>
  <c r="M478" i="2"/>
  <c r="B251" i="2"/>
  <c r="A251" i="2"/>
  <c r="AY250" i="2"/>
  <c r="AX250" i="2"/>
  <c r="AW250" i="2"/>
  <c r="Z417" i="2"/>
  <c r="AZ250" i="2"/>
  <c r="M417" i="2"/>
  <c r="B250" i="2"/>
  <c r="A250" i="2"/>
  <c r="AY249" i="2"/>
  <c r="AX249" i="2"/>
  <c r="AW249" i="2"/>
  <c r="Z312" i="2"/>
  <c r="AZ249" i="2"/>
  <c r="M312" i="2"/>
  <c r="B249" i="2"/>
  <c r="A249" i="2"/>
  <c r="AY248" i="2"/>
  <c r="AX248" i="2"/>
  <c r="AW248" i="2"/>
  <c r="Z77" i="2"/>
  <c r="M77" i="2"/>
  <c r="B248" i="2"/>
  <c r="A248" i="2"/>
  <c r="AY247" i="2"/>
  <c r="AX247" i="2"/>
  <c r="AW247" i="2"/>
  <c r="Z142" i="2"/>
  <c r="AZ247" i="2"/>
  <c r="M142" i="2"/>
  <c r="B247" i="2"/>
  <c r="A247" i="2"/>
  <c r="AY246" i="2"/>
  <c r="AX246" i="2"/>
  <c r="AW246" i="2"/>
  <c r="Z150" i="2"/>
  <c r="M150" i="2"/>
  <c r="B246" i="2"/>
  <c r="A246" i="2"/>
  <c r="AY245" i="2"/>
  <c r="AX245" i="2"/>
  <c r="AW245" i="2"/>
  <c r="Z167" i="2"/>
  <c r="AZ245" i="2"/>
  <c r="M167" i="2"/>
  <c r="B245" i="2"/>
  <c r="A245" i="2"/>
  <c r="AY244" i="2"/>
  <c r="AX244" i="2"/>
  <c r="AW244" i="2"/>
  <c r="Z35" i="2"/>
  <c r="AZ244" i="2"/>
  <c r="M35" i="2"/>
  <c r="B244" i="2"/>
  <c r="A244" i="2"/>
  <c r="AY243" i="2"/>
  <c r="AX243" i="2"/>
  <c r="AW243" i="2"/>
  <c r="Z289" i="2"/>
  <c r="AZ243" i="2"/>
  <c r="M289" i="2"/>
  <c r="B243" i="2"/>
  <c r="A243" i="2"/>
  <c r="AY242" i="2"/>
  <c r="AX242" i="2"/>
  <c r="AW242" i="2"/>
  <c r="Z498" i="2"/>
  <c r="AZ242" i="2"/>
  <c r="M498" i="2"/>
  <c r="B242" i="2"/>
  <c r="A242" i="2"/>
  <c r="AY241" i="2"/>
  <c r="AX241" i="2"/>
  <c r="AW241" i="2"/>
  <c r="Z302" i="2"/>
  <c r="M302" i="2"/>
  <c r="B241" i="2"/>
  <c r="A241" i="2"/>
  <c r="AY240" i="2"/>
  <c r="AX240" i="2"/>
  <c r="AW240" i="2"/>
  <c r="Z401" i="2"/>
  <c r="M401" i="2"/>
  <c r="B240" i="2"/>
  <c r="A240" i="2"/>
  <c r="AY239" i="2"/>
  <c r="AX239" i="2"/>
  <c r="AW239" i="2"/>
  <c r="Z257" i="2"/>
  <c r="M257" i="2"/>
  <c r="B239" i="2"/>
  <c r="A239" i="2"/>
  <c r="AY238" i="2"/>
  <c r="AX238" i="2"/>
  <c r="AW238" i="2"/>
  <c r="Z183" i="2"/>
  <c r="AZ238" i="2"/>
  <c r="M183" i="2"/>
  <c r="B238" i="2"/>
  <c r="A238" i="2"/>
  <c r="AY237" i="2"/>
  <c r="AX237" i="2"/>
  <c r="AW237" i="2"/>
  <c r="Z30" i="2"/>
  <c r="AZ237" i="2"/>
  <c r="M30" i="2"/>
  <c r="B237" i="2"/>
  <c r="A237" i="2"/>
  <c r="AY236" i="2"/>
  <c r="AX236" i="2"/>
  <c r="AW236" i="2"/>
  <c r="Z17" i="2"/>
  <c r="AZ236" i="2"/>
  <c r="M17" i="2"/>
  <c r="B236" i="2"/>
  <c r="A236" i="2"/>
  <c r="AY235" i="2"/>
  <c r="AX235" i="2"/>
  <c r="AW235" i="2"/>
  <c r="Z253" i="2"/>
  <c r="M253" i="2"/>
  <c r="B235" i="2"/>
  <c r="A235" i="2"/>
  <c r="AY234" i="2"/>
  <c r="AX234" i="2"/>
  <c r="AW234" i="2"/>
  <c r="Z459" i="2"/>
  <c r="AZ234" i="2"/>
  <c r="M459" i="2"/>
  <c r="B234" i="2"/>
  <c r="A234" i="2"/>
  <c r="AY233" i="2"/>
  <c r="AX233" i="2"/>
  <c r="AW233" i="2"/>
  <c r="Z279" i="2"/>
  <c r="M279" i="2"/>
  <c r="B233" i="2"/>
  <c r="A233" i="2"/>
  <c r="AY232" i="2"/>
  <c r="AX232" i="2"/>
  <c r="AW232" i="2"/>
  <c r="Z458" i="2"/>
  <c r="AZ232" i="2"/>
  <c r="M458" i="2"/>
  <c r="B232" i="2"/>
  <c r="A232" i="2"/>
  <c r="AY231" i="2"/>
  <c r="AX231" i="2"/>
  <c r="AW231" i="2"/>
  <c r="Z381" i="2"/>
  <c r="AZ231" i="2"/>
  <c r="M381" i="2"/>
  <c r="B231" i="2"/>
  <c r="A231" i="2"/>
  <c r="AY230" i="2"/>
  <c r="AX230" i="2"/>
  <c r="AW230" i="2"/>
  <c r="Z261" i="2"/>
  <c r="AZ230" i="2"/>
  <c r="M261" i="2"/>
  <c r="B230" i="2"/>
  <c r="A230" i="2"/>
  <c r="AY229" i="2"/>
  <c r="AX229" i="2"/>
  <c r="AW229" i="2"/>
  <c r="Z138" i="2"/>
  <c r="AZ229" i="2"/>
  <c r="M138" i="2"/>
  <c r="B229" i="2"/>
  <c r="A229" i="2"/>
  <c r="AY228" i="2"/>
  <c r="AX228" i="2"/>
  <c r="AW228" i="2"/>
  <c r="Z67" i="2"/>
  <c r="M67" i="2"/>
  <c r="B228" i="2"/>
  <c r="A228" i="2"/>
  <c r="AY227" i="2"/>
  <c r="AX227" i="2"/>
  <c r="AW227" i="2"/>
  <c r="Z235" i="2"/>
  <c r="AZ227" i="2"/>
  <c r="M235" i="2"/>
  <c r="B227" i="2"/>
  <c r="A227" i="2"/>
  <c r="AY226" i="2"/>
  <c r="AX226" i="2"/>
  <c r="AW226" i="2"/>
  <c r="Z79" i="2"/>
  <c r="M79" i="2"/>
  <c r="B226" i="2"/>
  <c r="A226" i="2"/>
  <c r="AY225" i="2"/>
  <c r="AX225" i="2"/>
  <c r="AW225" i="2"/>
  <c r="Z324" i="2"/>
  <c r="AZ225" i="2"/>
  <c r="M324" i="2"/>
  <c r="B225" i="2"/>
  <c r="A225" i="2"/>
  <c r="AY224" i="2"/>
  <c r="AX224" i="2"/>
  <c r="AW224" i="2"/>
  <c r="Z280" i="2"/>
  <c r="AZ224" i="2"/>
  <c r="M280" i="2"/>
  <c r="B224" i="2"/>
  <c r="A224" i="2"/>
  <c r="AY223" i="2"/>
  <c r="AX223" i="2"/>
  <c r="AW223" i="2"/>
  <c r="Z388" i="2"/>
  <c r="AZ223" i="2"/>
  <c r="M388" i="2"/>
  <c r="B223" i="2"/>
  <c r="A223" i="2"/>
  <c r="AY222" i="2"/>
  <c r="AX222" i="2"/>
  <c r="AW222" i="2"/>
  <c r="Z474" i="2"/>
  <c r="M474" i="2"/>
  <c r="B222" i="2"/>
  <c r="A222" i="2"/>
  <c r="AY221" i="2"/>
  <c r="AX221" i="2"/>
  <c r="AW221" i="2"/>
  <c r="Z464" i="2"/>
  <c r="M464" i="2"/>
  <c r="B221" i="2"/>
  <c r="A221" i="2"/>
  <c r="AY220" i="2"/>
  <c r="AX220" i="2"/>
  <c r="AW220" i="2"/>
  <c r="Z281" i="2"/>
  <c r="M281" i="2"/>
  <c r="B220" i="2"/>
  <c r="A220" i="2"/>
  <c r="AY219" i="2"/>
  <c r="AX219" i="2"/>
  <c r="AW219" i="2"/>
  <c r="Z433" i="2"/>
  <c r="AZ219" i="2"/>
  <c r="M433" i="2"/>
  <c r="B219" i="2"/>
  <c r="A219" i="2"/>
  <c r="AY218" i="2"/>
  <c r="AX218" i="2"/>
  <c r="AW218" i="2"/>
  <c r="Z104" i="2"/>
  <c r="M104" i="2"/>
  <c r="B218" i="2"/>
  <c r="A218" i="2"/>
  <c r="AY217" i="2"/>
  <c r="AX217" i="2"/>
  <c r="AW217" i="2"/>
  <c r="Z16" i="2"/>
  <c r="AZ217" i="2"/>
  <c r="M16" i="2"/>
  <c r="B217" i="2"/>
  <c r="A217" i="2"/>
  <c r="AY216" i="2"/>
  <c r="AX216" i="2"/>
  <c r="AW216" i="2"/>
  <c r="Z212" i="2"/>
  <c r="M212" i="2"/>
  <c r="B216" i="2"/>
  <c r="A216" i="2"/>
  <c r="AY215" i="2"/>
  <c r="AX215" i="2"/>
  <c r="AW215" i="2"/>
  <c r="Z170" i="2"/>
  <c r="AZ215" i="2"/>
  <c r="M170" i="2"/>
  <c r="B215" i="2"/>
  <c r="A215" i="2"/>
  <c r="AY214" i="2"/>
  <c r="AX214" i="2"/>
  <c r="AW214" i="2"/>
  <c r="Z357" i="2"/>
  <c r="M357" i="2"/>
  <c r="B214" i="2"/>
  <c r="A214" i="2"/>
  <c r="AY213" i="2"/>
  <c r="AX213" i="2"/>
  <c r="AW213" i="2"/>
  <c r="Z491" i="2"/>
  <c r="AZ213" i="2"/>
  <c r="M491" i="2"/>
  <c r="B213" i="2"/>
  <c r="A213" i="2"/>
  <c r="AY212" i="2"/>
  <c r="AX212" i="2"/>
  <c r="AW212" i="2"/>
  <c r="Z451" i="2"/>
  <c r="AZ212" i="2"/>
  <c r="M451" i="2"/>
  <c r="B212" i="2"/>
  <c r="A212" i="2"/>
  <c r="AY211" i="2"/>
  <c r="AX211" i="2"/>
  <c r="AW211" i="2"/>
  <c r="Z182" i="2"/>
  <c r="AZ211" i="2"/>
  <c r="M182" i="2"/>
  <c r="B211" i="2"/>
  <c r="A211" i="2"/>
  <c r="AY210" i="2"/>
  <c r="AX210" i="2"/>
  <c r="AW210" i="2"/>
  <c r="Z130" i="2"/>
  <c r="AZ210" i="2"/>
  <c r="M130" i="2"/>
  <c r="B210" i="2"/>
  <c r="A210" i="2"/>
  <c r="AY209" i="2"/>
  <c r="AX209" i="2"/>
  <c r="AW209" i="2"/>
  <c r="Z61" i="2"/>
  <c r="AZ209" i="2"/>
  <c r="M61" i="2"/>
  <c r="B209" i="2"/>
  <c r="A209" i="2"/>
  <c r="AY208" i="2"/>
  <c r="AX208" i="2"/>
  <c r="AW208" i="2"/>
  <c r="Z168" i="2"/>
  <c r="AZ208" i="2"/>
  <c r="M168" i="2"/>
  <c r="B208" i="2"/>
  <c r="A208" i="2"/>
  <c r="AY207" i="2"/>
  <c r="AX207" i="2"/>
  <c r="AW207" i="2"/>
  <c r="Z32" i="2"/>
  <c r="AZ207" i="2"/>
  <c r="M32" i="2"/>
  <c r="B207" i="2"/>
  <c r="A207" i="2"/>
  <c r="AY206" i="2"/>
  <c r="AX206" i="2"/>
  <c r="AW206" i="2"/>
  <c r="AZ206" i="2"/>
  <c r="M198" i="2"/>
  <c r="B206" i="2"/>
  <c r="A206" i="2"/>
  <c r="AY205" i="2"/>
  <c r="AX205" i="2"/>
  <c r="AW205" i="2"/>
  <c r="AZ205" i="2"/>
  <c r="M54" i="2"/>
  <c r="B205" i="2"/>
  <c r="A205" i="2"/>
  <c r="AY204" i="2"/>
  <c r="AX204" i="2"/>
  <c r="AW204" i="2"/>
  <c r="AZ63" i="2"/>
  <c r="M493" i="2"/>
  <c r="B204" i="2"/>
  <c r="A204" i="2"/>
  <c r="AY203" i="2"/>
  <c r="AX203" i="2"/>
  <c r="AW203" i="2"/>
  <c r="AZ104" i="2"/>
  <c r="M59" i="2"/>
  <c r="B203" i="2"/>
  <c r="A203" i="2"/>
  <c r="AY202" i="2"/>
  <c r="AX202" i="2"/>
  <c r="AW202" i="2"/>
  <c r="AZ58" i="2"/>
  <c r="M203" i="2"/>
  <c r="B202" i="2"/>
  <c r="A202" i="2"/>
  <c r="AY201" i="2"/>
  <c r="AX201" i="2"/>
  <c r="AW201" i="2"/>
  <c r="M339" i="2"/>
  <c r="B201" i="2"/>
  <c r="A201" i="2"/>
  <c r="AY200" i="2"/>
  <c r="AX200" i="2"/>
  <c r="AW200" i="2"/>
  <c r="AZ39" i="2"/>
  <c r="M91" i="2"/>
  <c r="B200" i="2"/>
  <c r="A200" i="2"/>
  <c r="AY199" i="2"/>
  <c r="AX199" i="2"/>
  <c r="AW199" i="2"/>
  <c r="M467" i="2"/>
  <c r="B199" i="2"/>
  <c r="A199" i="2"/>
  <c r="AY198" i="2"/>
  <c r="AX198" i="2"/>
  <c r="AW198" i="2"/>
  <c r="AZ78" i="2"/>
  <c r="M472" i="2"/>
  <c r="B198" i="2"/>
  <c r="A198" i="2"/>
  <c r="AY197" i="2"/>
  <c r="AX197" i="2"/>
  <c r="AW197" i="2"/>
  <c r="M195" i="2"/>
  <c r="B197" i="2"/>
  <c r="A197" i="2"/>
  <c r="AY196" i="2"/>
  <c r="AX196" i="2"/>
  <c r="AW196" i="2"/>
  <c r="M125" i="2"/>
  <c r="B196" i="2"/>
  <c r="A196" i="2"/>
  <c r="AY195" i="2"/>
  <c r="AX195" i="2"/>
  <c r="AW195" i="2"/>
  <c r="M455" i="2"/>
  <c r="B195" i="2"/>
  <c r="A195" i="2"/>
  <c r="AY194" i="2"/>
  <c r="AX194" i="2"/>
  <c r="AW194" i="2"/>
  <c r="AZ109" i="2"/>
  <c r="M353" i="2"/>
  <c r="B194" i="2"/>
  <c r="A194" i="2"/>
  <c r="AY193" i="2"/>
  <c r="AX193" i="2"/>
  <c r="AW193" i="2"/>
  <c r="AZ156" i="2"/>
  <c r="M254" i="2"/>
  <c r="B193" i="2"/>
  <c r="A193" i="2"/>
  <c r="AY192" i="2"/>
  <c r="AX192" i="2"/>
  <c r="AW192" i="2"/>
  <c r="M122" i="2"/>
  <c r="B192" i="2"/>
  <c r="A192" i="2"/>
  <c r="AY191" i="2"/>
  <c r="AX191" i="2"/>
  <c r="AW191" i="2"/>
  <c r="M137" i="2"/>
  <c r="B191" i="2"/>
  <c r="A191" i="2"/>
  <c r="AY190" i="2"/>
  <c r="AX190" i="2"/>
  <c r="AW190" i="2"/>
  <c r="M162" i="2"/>
  <c r="B190" i="2"/>
  <c r="A190" i="2"/>
  <c r="AY189" i="2"/>
  <c r="AX189" i="2"/>
  <c r="AW189" i="2"/>
  <c r="AZ49" i="2"/>
  <c r="M7" i="2"/>
  <c r="B189" i="2"/>
  <c r="A189" i="2"/>
  <c r="AY188" i="2"/>
  <c r="AX188" i="2"/>
  <c r="AW188" i="2"/>
  <c r="AZ73" i="2"/>
  <c r="M488" i="2"/>
  <c r="B188" i="2"/>
  <c r="A188" i="2"/>
  <c r="AY187" i="2"/>
  <c r="AX187" i="2"/>
  <c r="AW187" i="2"/>
  <c r="M441" i="2"/>
  <c r="B187" i="2"/>
  <c r="A187" i="2"/>
  <c r="AY186" i="2"/>
  <c r="AX186" i="2"/>
  <c r="AW186" i="2"/>
  <c r="AZ98" i="2"/>
  <c r="M332" i="2"/>
  <c r="B186" i="2"/>
  <c r="A186" i="2"/>
  <c r="AY185" i="2"/>
  <c r="AX185" i="2"/>
  <c r="AW185" i="2"/>
  <c r="AZ54" i="2"/>
  <c r="M443" i="2"/>
  <c r="B185" i="2"/>
  <c r="A185" i="2"/>
  <c r="AY184" i="2"/>
  <c r="AX184" i="2"/>
  <c r="AW184" i="2"/>
  <c r="AZ178" i="2"/>
  <c r="M144" i="2"/>
  <c r="B184" i="2"/>
  <c r="A184" i="2"/>
  <c r="AY183" i="2"/>
  <c r="AX183" i="2"/>
  <c r="AW183" i="2"/>
  <c r="M221" i="2"/>
  <c r="B183" i="2"/>
  <c r="A183" i="2"/>
  <c r="AY182" i="2"/>
  <c r="AX182" i="2"/>
  <c r="AW182" i="2"/>
  <c r="M95" i="2"/>
  <c r="B182" i="2"/>
  <c r="A182" i="2"/>
  <c r="AY181" i="2"/>
  <c r="AX181" i="2"/>
  <c r="AW181" i="2"/>
  <c r="AZ91" i="2"/>
  <c r="M188" i="2"/>
  <c r="B181" i="2"/>
  <c r="A181" i="2"/>
  <c r="AY180" i="2"/>
  <c r="AX180" i="2"/>
  <c r="AW180" i="2"/>
  <c r="M399" i="2"/>
  <c r="B180" i="2"/>
  <c r="A180" i="2"/>
  <c r="AY179" i="2"/>
  <c r="AX179" i="2"/>
  <c r="AW179" i="2"/>
  <c r="M379" i="2"/>
  <c r="B179" i="2"/>
  <c r="A179" i="2"/>
  <c r="AY178" i="2"/>
  <c r="AX178" i="2"/>
  <c r="AW178" i="2"/>
  <c r="AZ137" i="2"/>
  <c r="M204" i="2"/>
  <c r="B178" i="2"/>
  <c r="A178" i="2"/>
  <c r="AY177" i="2"/>
  <c r="AX177" i="2"/>
  <c r="AW177" i="2"/>
  <c r="AZ128" i="2"/>
  <c r="M278" i="2"/>
  <c r="B177" i="2"/>
  <c r="A177" i="2"/>
  <c r="AY176" i="2"/>
  <c r="AX176" i="2"/>
  <c r="AW176" i="2"/>
  <c r="M346" i="2"/>
  <c r="B176" i="2"/>
  <c r="A176" i="2"/>
  <c r="AY175" i="2"/>
  <c r="AX175" i="2"/>
  <c r="AW175" i="2"/>
  <c r="AZ80" i="2"/>
  <c r="M239" i="2"/>
  <c r="B175" i="2"/>
  <c r="A175" i="2"/>
  <c r="AY174" i="2"/>
  <c r="AX174" i="2"/>
  <c r="AW174" i="2"/>
  <c r="AZ169" i="2"/>
  <c r="M83" i="2"/>
  <c r="B174" i="2"/>
  <c r="A174" i="2"/>
  <c r="AY173" i="2"/>
  <c r="AX173" i="2"/>
  <c r="AW173" i="2"/>
  <c r="AZ41" i="2"/>
  <c r="M48" i="2"/>
  <c r="B173" i="2"/>
  <c r="A173" i="2"/>
  <c r="AY172" i="2"/>
  <c r="AX172" i="2"/>
  <c r="AW172" i="2"/>
  <c r="M321" i="2"/>
  <c r="B172" i="2"/>
  <c r="A172" i="2"/>
  <c r="AY171" i="2"/>
  <c r="AX171" i="2"/>
  <c r="AW171" i="2"/>
  <c r="M136" i="2"/>
  <c r="B171" i="2"/>
  <c r="A171" i="2"/>
  <c r="AY170" i="2"/>
  <c r="AX170" i="2"/>
  <c r="AW170" i="2"/>
  <c r="AZ182" i="2"/>
  <c r="M403" i="2"/>
  <c r="B170" i="2"/>
  <c r="A170" i="2"/>
  <c r="AY169" i="2"/>
  <c r="AX169" i="2"/>
  <c r="AW169" i="2"/>
  <c r="AZ164" i="2"/>
  <c r="M292" i="2"/>
  <c r="B169" i="2"/>
  <c r="A169" i="2"/>
  <c r="AY168" i="2"/>
  <c r="AX168" i="2"/>
  <c r="AW168" i="2"/>
  <c r="M185" i="2"/>
  <c r="B168" i="2"/>
  <c r="A168" i="2"/>
  <c r="AY167" i="2"/>
  <c r="AX167" i="2"/>
  <c r="AW167" i="2"/>
  <c r="AZ199" i="2"/>
  <c r="M87" i="2"/>
  <c r="B167" i="2"/>
  <c r="A167" i="2"/>
  <c r="AY166" i="2"/>
  <c r="AX166" i="2"/>
  <c r="AW166" i="2"/>
  <c r="AZ47" i="2"/>
  <c r="M197" i="2"/>
  <c r="B166" i="2"/>
  <c r="A166" i="2"/>
  <c r="AY165" i="2"/>
  <c r="AX165" i="2"/>
  <c r="AW165" i="2"/>
  <c r="AZ50" i="2"/>
  <c r="M153" i="2"/>
  <c r="B165" i="2"/>
  <c r="A165" i="2"/>
  <c r="AY164" i="2"/>
  <c r="AX164" i="2"/>
  <c r="AW164" i="2"/>
  <c r="M169" i="2"/>
  <c r="B164" i="2"/>
  <c r="A164" i="2"/>
  <c r="AY163" i="2"/>
  <c r="AX163" i="2"/>
  <c r="AW163" i="2"/>
  <c r="AZ201" i="2"/>
  <c r="M97" i="2"/>
  <c r="B163" i="2"/>
  <c r="A163" i="2"/>
  <c r="AY162" i="2"/>
  <c r="AX162" i="2"/>
  <c r="AW162" i="2"/>
  <c r="AZ43" i="2"/>
  <c r="M340" i="2"/>
  <c r="B162" i="2"/>
  <c r="A162" i="2"/>
  <c r="AY161" i="2"/>
  <c r="AX161" i="2"/>
  <c r="AW161" i="2"/>
  <c r="AZ171" i="2"/>
  <c r="M202" i="2"/>
  <c r="B161" i="2"/>
  <c r="A161" i="2"/>
  <c r="AY160" i="2"/>
  <c r="AX160" i="2"/>
  <c r="AW160" i="2"/>
  <c r="M161" i="2"/>
  <c r="B160" i="2"/>
  <c r="A160" i="2"/>
  <c r="AY159" i="2"/>
  <c r="AX159" i="2"/>
  <c r="AW159" i="2"/>
  <c r="M19" i="2"/>
  <c r="B159" i="2"/>
  <c r="A159" i="2"/>
  <c r="AY158" i="2"/>
  <c r="AX158" i="2"/>
  <c r="AW158" i="2"/>
  <c r="M175" i="2"/>
  <c r="B158" i="2"/>
  <c r="A158" i="2"/>
  <c r="AY157" i="2"/>
  <c r="AX157" i="2"/>
  <c r="AW157" i="2"/>
  <c r="M38" i="2"/>
  <c r="B157" i="2"/>
  <c r="A157" i="2"/>
  <c r="AY156" i="2"/>
  <c r="AX156" i="2"/>
  <c r="AW156" i="2"/>
  <c r="M184" i="2"/>
  <c r="B156" i="2"/>
  <c r="A156" i="2"/>
  <c r="AY155" i="2"/>
  <c r="AX155" i="2"/>
  <c r="AW155" i="2"/>
  <c r="M85" i="2"/>
  <c r="B155" i="2"/>
  <c r="A155" i="2"/>
  <c r="AY154" i="2"/>
  <c r="AX154" i="2"/>
  <c r="AW154" i="2"/>
  <c r="AZ46" i="2"/>
  <c r="M319" i="2"/>
  <c r="B154" i="2"/>
  <c r="A154" i="2"/>
  <c r="AY153" i="2"/>
  <c r="AX153" i="2"/>
  <c r="AW153" i="2"/>
  <c r="M241" i="2"/>
  <c r="B153" i="2"/>
  <c r="A153" i="2"/>
  <c r="AY152" i="2"/>
  <c r="AX152" i="2"/>
  <c r="AW152" i="2"/>
  <c r="M196" i="2"/>
  <c r="B152" i="2"/>
  <c r="A152" i="2"/>
  <c r="AY151" i="2"/>
  <c r="AX151" i="2"/>
  <c r="AW151" i="2"/>
  <c r="M318" i="2"/>
  <c r="B151" i="2"/>
  <c r="A151" i="2"/>
  <c r="AY150" i="2"/>
  <c r="AX150" i="2"/>
  <c r="AW150" i="2"/>
  <c r="AZ151" i="2"/>
  <c r="M216" i="2"/>
  <c r="B150" i="2"/>
  <c r="A150" i="2"/>
  <c r="AY149" i="2"/>
  <c r="AX149" i="2"/>
  <c r="AW149" i="2"/>
  <c r="AZ188" i="2"/>
  <c r="M214" i="2"/>
  <c r="B149" i="2"/>
  <c r="A149" i="2"/>
  <c r="AY148" i="2"/>
  <c r="AX148" i="2"/>
  <c r="AW148" i="2"/>
  <c r="AZ106" i="2"/>
  <c r="M327" i="2"/>
  <c r="B148" i="2"/>
  <c r="A148" i="2"/>
  <c r="AY147" i="2"/>
  <c r="AX147" i="2"/>
  <c r="AW147" i="2"/>
  <c r="M453" i="2"/>
  <c r="B147" i="2"/>
  <c r="A147" i="2"/>
  <c r="AY146" i="2"/>
  <c r="AX146" i="2"/>
  <c r="AW146" i="2"/>
  <c r="AZ61" i="2"/>
  <c r="M496" i="2"/>
  <c r="B146" i="2"/>
  <c r="A146" i="2"/>
  <c r="AY145" i="2"/>
  <c r="AX145" i="2"/>
  <c r="AW145" i="2"/>
  <c r="M56" i="2"/>
  <c r="B145" i="2"/>
  <c r="A145" i="2"/>
  <c r="AY144" i="2"/>
  <c r="AX144" i="2"/>
  <c r="AW144" i="2"/>
  <c r="M191" i="2"/>
  <c r="B144" i="2"/>
  <c r="A144" i="2"/>
  <c r="AY143" i="2"/>
  <c r="AX143" i="2"/>
  <c r="AW143" i="2"/>
  <c r="M43" i="2"/>
  <c r="B143" i="2"/>
  <c r="A143" i="2"/>
  <c r="AY142" i="2"/>
  <c r="AX142" i="2"/>
  <c r="AW142" i="2"/>
  <c r="AZ111" i="2"/>
  <c r="M99" i="2"/>
  <c r="B142" i="2"/>
  <c r="A142" i="2"/>
  <c r="AY141" i="2"/>
  <c r="AX141" i="2"/>
  <c r="AW141" i="2"/>
  <c r="M325" i="2"/>
  <c r="B141" i="2"/>
  <c r="A141" i="2"/>
  <c r="AY140" i="2"/>
  <c r="AX140" i="2"/>
  <c r="AW140" i="2"/>
  <c r="AZ170" i="2"/>
  <c r="M123" i="2"/>
  <c r="B140" i="2"/>
  <c r="A140" i="2"/>
  <c r="AY139" i="2"/>
  <c r="AX139" i="2"/>
  <c r="AW139" i="2"/>
  <c r="AZ67" i="2"/>
  <c r="M89" i="2"/>
  <c r="B139" i="2"/>
  <c r="A139" i="2"/>
  <c r="AY138" i="2"/>
  <c r="AX138" i="2"/>
  <c r="AW138" i="2"/>
  <c r="AZ69" i="2"/>
  <c r="M127" i="2"/>
  <c r="B138" i="2"/>
  <c r="A138" i="2"/>
  <c r="AY137" i="2"/>
  <c r="AX137" i="2"/>
  <c r="AW137" i="2"/>
  <c r="M220" i="2"/>
  <c r="B137" i="2"/>
  <c r="A137" i="2"/>
  <c r="AY136" i="2"/>
  <c r="AX136" i="2"/>
  <c r="AW136" i="2"/>
  <c r="M109" i="2"/>
  <c r="B136" i="2"/>
  <c r="A136" i="2"/>
  <c r="AY135" i="2"/>
  <c r="AX135" i="2"/>
  <c r="AW135" i="2"/>
  <c r="M233" i="2"/>
  <c r="B135" i="2"/>
  <c r="A135" i="2"/>
  <c r="AY134" i="2"/>
  <c r="AX134" i="2"/>
  <c r="AW134" i="2"/>
  <c r="AZ135" i="2"/>
  <c r="M416" i="2"/>
  <c r="B134" i="2"/>
  <c r="A134" i="2"/>
  <c r="AY133" i="2"/>
  <c r="AX133" i="2"/>
  <c r="AW133" i="2"/>
  <c r="M492" i="2"/>
  <c r="B133" i="2"/>
  <c r="A133" i="2"/>
  <c r="AY132" i="2"/>
  <c r="AX132" i="2"/>
  <c r="AW132" i="2"/>
  <c r="M305" i="2"/>
  <c r="B132" i="2"/>
  <c r="A132" i="2"/>
  <c r="AY131" i="2"/>
  <c r="AX131" i="2"/>
  <c r="AW131" i="2"/>
  <c r="M352" i="2"/>
  <c r="B131" i="2"/>
  <c r="A131" i="2"/>
  <c r="AY130" i="2"/>
  <c r="AX130" i="2"/>
  <c r="AW130" i="2"/>
  <c r="AZ125" i="2"/>
  <c r="M259" i="2"/>
  <c r="B130" i="2"/>
  <c r="A130" i="2"/>
  <c r="AY129" i="2"/>
  <c r="AX129" i="2"/>
  <c r="AW129" i="2"/>
  <c r="M348" i="2"/>
  <c r="B129" i="2"/>
  <c r="A129" i="2"/>
  <c r="AY128" i="2"/>
  <c r="AX128" i="2"/>
  <c r="AW128" i="2"/>
  <c r="AZ60" i="2"/>
  <c r="M218" i="2"/>
  <c r="B128" i="2"/>
  <c r="A128" i="2"/>
  <c r="AY127" i="2"/>
  <c r="AX127" i="2"/>
  <c r="AW127" i="2"/>
  <c r="AZ99" i="2"/>
  <c r="M74" i="2"/>
  <c r="B127" i="2"/>
  <c r="A127" i="2"/>
  <c r="AY126" i="2"/>
  <c r="AX126" i="2"/>
  <c r="AW126" i="2"/>
  <c r="AZ121" i="2"/>
  <c r="M189" i="2"/>
  <c r="B126" i="2"/>
  <c r="A126" i="2"/>
  <c r="AY125" i="2"/>
  <c r="AX125" i="2"/>
  <c r="AW125" i="2"/>
  <c r="M258" i="2"/>
  <c r="B125" i="2"/>
  <c r="A125" i="2"/>
  <c r="AY124" i="2"/>
  <c r="AX124" i="2"/>
  <c r="AW124" i="2"/>
  <c r="M240" i="2"/>
  <c r="B124" i="2"/>
  <c r="A124" i="2"/>
  <c r="AY123" i="2"/>
  <c r="AX123" i="2"/>
  <c r="AW123" i="2"/>
  <c r="M269" i="2"/>
  <c r="B123" i="2"/>
  <c r="A123" i="2"/>
  <c r="AY122" i="2"/>
  <c r="AX122" i="2"/>
  <c r="AW122" i="2"/>
  <c r="AZ181" i="2"/>
  <c r="M438" i="2"/>
  <c r="B122" i="2"/>
  <c r="A122" i="2"/>
  <c r="AY121" i="2"/>
  <c r="AX121" i="2"/>
  <c r="AW121" i="2"/>
  <c r="M373" i="2"/>
  <c r="B121" i="2"/>
  <c r="A121" i="2"/>
  <c r="AY120" i="2"/>
  <c r="AX120" i="2"/>
  <c r="AW120" i="2"/>
  <c r="AZ140" i="2"/>
  <c r="M96" i="2"/>
  <c r="B120" i="2"/>
  <c r="A120" i="2"/>
  <c r="AY119" i="2"/>
  <c r="AX119" i="2"/>
  <c r="AW119" i="2"/>
  <c r="M246" i="2"/>
  <c r="B119" i="2"/>
  <c r="A119" i="2"/>
  <c r="AY118" i="2"/>
  <c r="AX118" i="2"/>
  <c r="AW118" i="2"/>
  <c r="M431" i="2"/>
  <c r="B118" i="2"/>
  <c r="A118" i="2"/>
  <c r="AY117" i="2"/>
  <c r="AX117" i="2"/>
  <c r="AW117" i="2"/>
  <c r="AZ77" i="2"/>
  <c r="M316" i="2"/>
  <c r="B117" i="2"/>
  <c r="A117" i="2"/>
  <c r="AY116" i="2"/>
  <c r="AX116" i="2"/>
  <c r="AW116" i="2"/>
  <c r="M351" i="2"/>
  <c r="B116" i="2"/>
  <c r="A116" i="2"/>
  <c r="AY115" i="2"/>
  <c r="AX115" i="2"/>
  <c r="AW115" i="2"/>
  <c r="AZ185" i="2"/>
  <c r="M133" i="2"/>
  <c r="B115" i="2"/>
  <c r="A115" i="2"/>
  <c r="AY114" i="2"/>
  <c r="AX114" i="2"/>
  <c r="AW114" i="2"/>
  <c r="M432" i="2"/>
  <c r="B114" i="2"/>
  <c r="A114" i="2"/>
  <c r="AY113" i="2"/>
  <c r="AX113" i="2"/>
  <c r="AW113" i="2"/>
  <c r="AZ85" i="2"/>
  <c r="M377" i="2"/>
  <c r="B113" i="2"/>
  <c r="A113" i="2"/>
  <c r="AY112" i="2"/>
  <c r="AX112" i="2"/>
  <c r="AW112" i="2"/>
  <c r="M359" i="2"/>
  <c r="B112" i="2"/>
  <c r="A112" i="2"/>
  <c r="AY111" i="2"/>
  <c r="AX111" i="2"/>
  <c r="AW111" i="2"/>
  <c r="AZ86" i="2"/>
  <c r="M283" i="2"/>
  <c r="B111" i="2"/>
  <c r="A111" i="2"/>
  <c r="AY110" i="2"/>
  <c r="AX110" i="2"/>
  <c r="AW110" i="2"/>
  <c r="AZ152" i="2"/>
  <c r="M115" i="2"/>
  <c r="B110" i="2"/>
  <c r="A110" i="2"/>
  <c r="AY109" i="2"/>
  <c r="AX109" i="2"/>
  <c r="AW109" i="2"/>
  <c r="AZ190" i="2"/>
  <c r="M317" i="2"/>
  <c r="B109" i="2"/>
  <c r="A109" i="2"/>
  <c r="AY108" i="2"/>
  <c r="AX108" i="2"/>
  <c r="AW108" i="2"/>
  <c r="AZ55" i="2"/>
  <c r="M177" i="2"/>
  <c r="B108" i="2"/>
  <c r="A108" i="2"/>
  <c r="AY107" i="2"/>
  <c r="AX107" i="2"/>
  <c r="AW107" i="2"/>
  <c r="M157" i="2"/>
  <c r="B107" i="2"/>
  <c r="A107" i="2"/>
  <c r="AY106" i="2"/>
  <c r="AX106" i="2"/>
  <c r="AW106" i="2"/>
  <c r="AZ130" i="2"/>
  <c r="M158" i="2"/>
  <c r="B106" i="2"/>
  <c r="A106" i="2"/>
  <c r="AY105" i="2"/>
  <c r="AX105" i="2"/>
  <c r="AW105" i="2"/>
  <c r="AZ108" i="2"/>
  <c r="M376" i="2"/>
  <c r="B105" i="2"/>
  <c r="A105" i="2"/>
  <c r="AY104" i="2"/>
  <c r="AX104" i="2"/>
  <c r="AW104" i="2"/>
  <c r="M275" i="2"/>
  <c r="B104" i="2"/>
  <c r="A104" i="2"/>
  <c r="AY103" i="2"/>
  <c r="AX103" i="2"/>
  <c r="AW103" i="2"/>
  <c r="Z358" i="2"/>
  <c r="M358" i="2"/>
  <c r="B103" i="2"/>
  <c r="A103" i="2"/>
  <c r="AY102" i="2"/>
  <c r="AX102" i="2"/>
  <c r="AW102" i="2"/>
  <c r="AZ87" i="2"/>
  <c r="M294" i="2"/>
  <c r="B102" i="2"/>
  <c r="A102" i="2"/>
  <c r="AY101" i="2"/>
  <c r="AX101" i="2"/>
  <c r="AW101" i="2"/>
  <c r="AZ144" i="2"/>
  <c r="M306" i="2"/>
  <c r="B101" i="2"/>
  <c r="A101" i="2"/>
  <c r="AY100" i="2"/>
  <c r="AX100" i="2"/>
  <c r="AW100" i="2"/>
  <c r="M8" i="2"/>
  <c r="B100" i="2"/>
  <c r="A100" i="2"/>
  <c r="AY99" i="2"/>
  <c r="AX99" i="2"/>
  <c r="AW99" i="2"/>
  <c r="M84" i="2"/>
  <c r="B99" i="2"/>
  <c r="A99" i="2"/>
  <c r="AY98" i="2"/>
  <c r="AX98" i="2"/>
  <c r="AW98" i="2"/>
  <c r="Z69" i="2"/>
  <c r="M69" i="2"/>
  <c r="B98" i="2"/>
  <c r="A98" i="2"/>
  <c r="AY97" i="2"/>
  <c r="AX97" i="2"/>
  <c r="AW97" i="2"/>
  <c r="AZ145" i="2"/>
  <c r="M456" i="2"/>
  <c r="B97" i="2"/>
  <c r="A97" i="2"/>
  <c r="AY96" i="2"/>
  <c r="AX96" i="2"/>
  <c r="AW96" i="2"/>
  <c r="M222" i="2"/>
  <c r="B96" i="2"/>
  <c r="A96" i="2"/>
  <c r="AY95" i="2"/>
  <c r="AX95" i="2"/>
  <c r="AW95" i="2"/>
  <c r="AZ172" i="2"/>
  <c r="M119" i="2"/>
  <c r="B95" i="2"/>
  <c r="A95" i="2"/>
  <c r="AY94" i="2"/>
  <c r="AX94" i="2"/>
  <c r="AW94" i="2"/>
  <c r="AZ161" i="2"/>
  <c r="M143" i="2"/>
  <c r="B94" i="2"/>
  <c r="A94" i="2"/>
  <c r="AY93" i="2"/>
  <c r="AX93" i="2"/>
  <c r="AW93" i="2"/>
  <c r="AZ166" i="2"/>
  <c r="M228" i="2"/>
  <c r="B93" i="2"/>
  <c r="A93" i="2"/>
  <c r="AY92" i="2"/>
  <c r="AX92" i="2"/>
  <c r="AW92" i="2"/>
  <c r="M394" i="2"/>
  <c r="B92" i="2"/>
  <c r="A92" i="2"/>
  <c r="AY91" i="2"/>
  <c r="AX91" i="2"/>
  <c r="AW91" i="2"/>
  <c r="M166" i="2"/>
  <c r="B91" i="2"/>
  <c r="A91" i="2"/>
  <c r="AY90" i="2"/>
  <c r="AX90" i="2"/>
  <c r="AW90" i="2"/>
  <c r="Z209" i="2"/>
  <c r="M209" i="2"/>
  <c r="B90" i="2"/>
  <c r="A90" i="2"/>
  <c r="AY89" i="2"/>
  <c r="AX89" i="2"/>
  <c r="AW89" i="2"/>
  <c r="M13" i="2"/>
  <c r="B89" i="2"/>
  <c r="A89" i="2"/>
  <c r="AY88" i="2"/>
  <c r="AX88" i="2"/>
  <c r="AW88" i="2"/>
  <c r="M190" i="2"/>
  <c r="B88" i="2"/>
  <c r="A88" i="2"/>
  <c r="AY87" i="2"/>
  <c r="AX87" i="2"/>
  <c r="AW87" i="2"/>
  <c r="Z60" i="2"/>
  <c r="M60" i="2"/>
  <c r="B87" i="2"/>
  <c r="A87" i="2"/>
  <c r="AY86" i="2"/>
  <c r="AX86" i="2"/>
  <c r="AW86" i="2"/>
  <c r="Z330" i="2"/>
  <c r="M330" i="2"/>
  <c r="B86" i="2"/>
  <c r="A86" i="2"/>
  <c r="AY85" i="2"/>
  <c r="AX85" i="2"/>
  <c r="AW85" i="2"/>
  <c r="M148" i="2"/>
  <c r="B85" i="2"/>
  <c r="A85" i="2"/>
  <c r="AY84" i="2"/>
  <c r="AX84" i="2"/>
  <c r="AW84" i="2"/>
  <c r="M128" i="2"/>
  <c r="B84" i="2"/>
  <c r="A84" i="2"/>
  <c r="AY83" i="2"/>
  <c r="AX83" i="2"/>
  <c r="AW83" i="2"/>
  <c r="Z116" i="2"/>
  <c r="M116" i="2"/>
  <c r="B83" i="2"/>
  <c r="A83" i="2"/>
  <c r="AY82" i="2"/>
  <c r="AX82" i="2"/>
  <c r="AW82" i="2"/>
  <c r="M407" i="2"/>
  <c r="B82" i="2"/>
  <c r="A82" i="2"/>
  <c r="AY81" i="2"/>
  <c r="AX81" i="2"/>
  <c r="AW81" i="2"/>
  <c r="Z447" i="2"/>
  <c r="M447" i="2"/>
  <c r="B81" i="2"/>
  <c r="A81" i="2"/>
  <c r="AY80" i="2"/>
  <c r="AX80" i="2"/>
  <c r="AW80" i="2"/>
  <c r="Z374" i="2"/>
  <c r="M374" i="2"/>
  <c r="B80" i="2"/>
  <c r="A80" i="2"/>
  <c r="AY79" i="2"/>
  <c r="AX79" i="2"/>
  <c r="AW79" i="2"/>
  <c r="Z132" i="2"/>
  <c r="B79" i="2"/>
  <c r="A79" i="2"/>
  <c r="AY78" i="2"/>
  <c r="AX78" i="2"/>
  <c r="AW78" i="2"/>
  <c r="M311" i="2"/>
  <c r="B78" i="2"/>
  <c r="A78" i="2"/>
  <c r="AY77" i="2"/>
  <c r="AX77" i="2"/>
  <c r="AW77" i="2"/>
  <c r="AZ183" i="2"/>
  <c r="M390" i="2"/>
  <c r="B77" i="2"/>
  <c r="A77" i="2"/>
  <c r="AY76" i="2"/>
  <c r="AX76" i="2"/>
  <c r="AW76" i="2"/>
  <c r="AZ56" i="2"/>
  <c r="M28" i="2"/>
  <c r="B76" i="2"/>
  <c r="A76" i="2"/>
  <c r="AY75" i="2"/>
  <c r="AX75" i="2"/>
  <c r="AW75" i="2"/>
  <c r="AZ112" i="2"/>
  <c r="M29" i="2"/>
  <c r="B75" i="2"/>
  <c r="A75" i="2"/>
  <c r="AY74" i="2"/>
  <c r="AX74" i="2"/>
  <c r="AW74" i="2"/>
  <c r="M367" i="2"/>
  <c r="B74" i="2"/>
  <c r="A74" i="2"/>
  <c r="AY73" i="2"/>
  <c r="AX73" i="2"/>
  <c r="AW73" i="2"/>
  <c r="Z234" i="2"/>
  <c r="B73" i="2"/>
  <c r="A73" i="2"/>
  <c r="AY72" i="2"/>
  <c r="AX72" i="2"/>
  <c r="AW72" i="2"/>
  <c r="M90" i="2"/>
  <c r="B72" i="2"/>
  <c r="A72" i="2"/>
  <c r="AY71" i="2"/>
  <c r="AX71" i="2"/>
  <c r="AW71" i="2"/>
  <c r="M9" i="2"/>
  <c r="B71" i="2"/>
  <c r="A71" i="2"/>
  <c r="AY70" i="2"/>
  <c r="AX70" i="2"/>
  <c r="AW70" i="2"/>
  <c r="AZ149" i="2"/>
  <c r="M15" i="2"/>
  <c r="B70" i="2"/>
  <c r="A70" i="2"/>
  <c r="AY69" i="2"/>
  <c r="AX69" i="2"/>
  <c r="AW69" i="2"/>
  <c r="AZ132" i="2"/>
  <c r="M47" i="2"/>
  <c r="B69" i="2"/>
  <c r="A69" i="2"/>
  <c r="AY68" i="2"/>
  <c r="AX68" i="2"/>
  <c r="AW68" i="2"/>
  <c r="M22" i="2"/>
  <c r="B68" i="2"/>
  <c r="A68" i="2"/>
  <c r="AY67" i="2"/>
  <c r="AX67" i="2"/>
  <c r="AW67" i="2"/>
  <c r="M194" i="2"/>
  <c r="B67" i="2"/>
  <c r="A67" i="2"/>
  <c r="AY66" i="2"/>
  <c r="AX66" i="2"/>
  <c r="AW66" i="2"/>
  <c r="AZ138" i="2"/>
  <c r="M81" i="2"/>
  <c r="B66" i="2"/>
  <c r="A66" i="2"/>
  <c r="AY65" i="2"/>
  <c r="AX65" i="2"/>
  <c r="AW65" i="2"/>
  <c r="AZ165" i="2"/>
  <c r="M475" i="2"/>
  <c r="B65" i="2"/>
  <c r="A65" i="2"/>
  <c r="AY64" i="2"/>
  <c r="AX64" i="2"/>
  <c r="AW64" i="2"/>
  <c r="M129" i="2"/>
  <c r="B64" i="2"/>
  <c r="A64" i="2"/>
  <c r="AY63" i="2"/>
  <c r="AX63" i="2"/>
  <c r="AW63" i="2"/>
  <c r="AZ167" i="2"/>
  <c r="M70" i="2"/>
  <c r="B63" i="2"/>
  <c r="A63" i="2"/>
  <c r="AY62" i="2"/>
  <c r="AX62" i="2"/>
  <c r="AW62" i="2"/>
  <c r="AZ189" i="2"/>
  <c r="M382" i="2"/>
  <c r="B62" i="2"/>
  <c r="A62" i="2"/>
  <c r="AY61" i="2"/>
  <c r="AX61" i="2"/>
  <c r="AW61" i="2"/>
  <c r="AZ59" i="2"/>
  <c r="M62" i="2"/>
  <c r="B61" i="2"/>
  <c r="A61" i="2"/>
  <c r="AY60" i="2"/>
  <c r="AX60" i="2"/>
  <c r="AW60" i="2"/>
  <c r="AZ136" i="2"/>
  <c r="M473" i="2"/>
  <c r="B60" i="2"/>
  <c r="A60" i="2"/>
  <c r="AY59" i="2"/>
  <c r="AX59" i="2"/>
  <c r="AW59" i="2"/>
  <c r="AZ179" i="2"/>
  <c r="M263" i="2"/>
  <c r="B59" i="2"/>
  <c r="A59" i="2"/>
  <c r="AY58" i="2"/>
  <c r="AX58" i="2"/>
  <c r="AW58" i="2"/>
  <c r="AZ97" i="2"/>
  <c r="M414" i="2"/>
  <c r="B58" i="2"/>
  <c r="A58" i="2"/>
  <c r="AY57" i="2"/>
  <c r="AX57" i="2"/>
  <c r="AW57" i="2"/>
  <c r="AZ92" i="2"/>
  <c r="M46" i="2"/>
  <c r="B57" i="2"/>
  <c r="A57" i="2"/>
  <c r="AY56" i="2"/>
  <c r="AX56" i="2"/>
  <c r="AW56" i="2"/>
  <c r="AZ42" i="2"/>
  <c r="M238" i="2"/>
  <c r="B56" i="2"/>
  <c r="A56" i="2"/>
  <c r="AY55" i="2"/>
  <c r="AX55" i="2"/>
  <c r="AW55" i="2"/>
  <c r="AZ96" i="2"/>
  <c r="M299" i="2"/>
  <c r="B55" i="2"/>
  <c r="A55" i="2"/>
  <c r="AY54" i="2"/>
  <c r="AX54" i="2"/>
  <c r="AW54" i="2"/>
  <c r="AZ102" i="2"/>
  <c r="M101" i="2"/>
  <c r="B54" i="2"/>
  <c r="A54" i="2"/>
  <c r="AY53" i="2"/>
  <c r="AX53" i="2"/>
  <c r="AW53" i="2"/>
  <c r="M160" i="2"/>
  <c r="B53" i="2"/>
  <c r="A53" i="2"/>
  <c r="AY52" i="2"/>
  <c r="AX52" i="2"/>
  <c r="AW52" i="2"/>
  <c r="AZ134" i="2"/>
  <c r="M296" i="2"/>
  <c r="B52" i="2"/>
  <c r="A52" i="2"/>
  <c r="AY51" i="2"/>
  <c r="AX51" i="2"/>
  <c r="AW51" i="2"/>
  <c r="M113" i="2"/>
  <c r="B51" i="2"/>
  <c r="A51" i="2"/>
  <c r="AY50" i="2"/>
  <c r="AX50" i="2"/>
  <c r="AW50" i="2"/>
  <c r="AZ40" i="2"/>
  <c r="M268" i="2"/>
  <c r="B50" i="2"/>
  <c r="A50" i="2"/>
  <c r="AY49" i="2"/>
  <c r="AX49" i="2"/>
  <c r="AW49" i="2"/>
  <c r="AZ93" i="2"/>
  <c r="M147" i="2"/>
  <c r="B49" i="2"/>
  <c r="A49" i="2"/>
  <c r="AY48" i="2"/>
  <c r="AX48" i="2"/>
  <c r="AW48" i="2"/>
  <c r="AZ118" i="2"/>
  <c r="M361" i="2"/>
  <c r="B48" i="2"/>
  <c r="A48" i="2"/>
  <c r="AY47" i="2"/>
  <c r="AX47" i="2"/>
  <c r="AW47" i="2"/>
  <c r="AZ173" i="2"/>
  <c r="M256" i="2"/>
  <c r="B47" i="2"/>
  <c r="A47" i="2"/>
  <c r="AY46" i="2"/>
  <c r="AX46" i="2"/>
  <c r="AW46" i="2"/>
  <c r="AZ52" i="2"/>
  <c r="M274" i="2"/>
  <c r="B46" i="2"/>
  <c r="A46" i="2"/>
  <c r="AY45" i="2"/>
  <c r="AX45" i="2"/>
  <c r="AW45" i="2"/>
  <c r="AZ45" i="2"/>
  <c r="M362" i="2"/>
  <c r="B45" i="2"/>
  <c r="A45" i="2"/>
  <c r="AY44" i="2"/>
  <c r="AX44" i="2"/>
  <c r="AW44" i="2"/>
  <c r="AZ186" i="2"/>
  <c r="M248" i="2"/>
  <c r="B44" i="2"/>
  <c r="A44" i="2"/>
  <c r="AX43" i="2"/>
  <c r="AW43" i="2"/>
  <c r="AZ184" i="2"/>
  <c r="M192" i="2"/>
  <c r="B43" i="2"/>
  <c r="A43" i="2"/>
  <c r="AY42" i="2"/>
  <c r="AX42" i="2"/>
  <c r="AW42" i="2"/>
  <c r="M457" i="2"/>
  <c r="B42" i="2"/>
  <c r="A42" i="2"/>
  <c r="AX41" i="2"/>
  <c r="AW41" i="2"/>
  <c r="AZ100" i="2"/>
  <c r="M126" i="2"/>
  <c r="B41" i="2"/>
  <c r="A41" i="2"/>
  <c r="AY40" i="2"/>
  <c r="AX40" i="2"/>
  <c r="AW40" i="2"/>
  <c r="AZ114" i="2"/>
  <c r="M187" i="2"/>
  <c r="B40" i="2"/>
  <c r="A40" i="2"/>
  <c r="AY39" i="2"/>
  <c r="AX39" i="2"/>
  <c r="AW39" i="2"/>
  <c r="AZ200" i="2"/>
  <c r="M102" i="2"/>
  <c r="B39" i="2"/>
  <c r="A39" i="2"/>
  <c r="AY38" i="2"/>
  <c r="AX38" i="2"/>
  <c r="AW38" i="2"/>
  <c r="AZ107" i="2"/>
  <c r="M389" i="2"/>
  <c r="B38" i="2"/>
  <c r="A38" i="2"/>
  <c r="AY37" i="2"/>
  <c r="AX37" i="2"/>
  <c r="AW37" i="2"/>
  <c r="AZ101" i="2"/>
  <c r="M66" i="2"/>
  <c r="B37" i="2"/>
  <c r="A37" i="2"/>
  <c r="AY36" i="2"/>
  <c r="AX36" i="2"/>
  <c r="AW36" i="2"/>
  <c r="M71" i="2"/>
  <c r="B36" i="2"/>
  <c r="A36" i="2"/>
  <c r="AY35" i="2"/>
  <c r="AX35" i="2"/>
  <c r="AW35" i="2"/>
  <c r="AZ176" i="2"/>
  <c r="M68" i="2"/>
  <c r="B35" i="2"/>
  <c r="A35" i="2"/>
  <c r="AY34" i="2"/>
  <c r="AX34" i="2"/>
  <c r="AW34" i="2"/>
  <c r="M250" i="2"/>
  <c r="AW16" i="2" s="1"/>
  <c r="B34" i="2"/>
  <c r="A34" i="2"/>
  <c r="AY33" i="2"/>
  <c r="AX33" i="2"/>
  <c r="AW33" i="2"/>
  <c r="AZ90" i="2"/>
  <c r="M400" i="2"/>
  <c r="B33" i="2"/>
  <c r="A33" i="2"/>
  <c r="AY32" i="2"/>
  <c r="AX32" i="2"/>
  <c r="AW32" i="2"/>
  <c r="M430" i="2"/>
  <c r="B32" i="2"/>
  <c r="A32" i="2"/>
  <c r="AY31" i="2"/>
  <c r="AX31" i="2"/>
  <c r="AW31" i="2"/>
  <c r="AZ51" i="2"/>
  <c r="M387" i="2"/>
  <c r="B31" i="2"/>
  <c r="A31" i="2"/>
  <c r="AY30" i="2"/>
  <c r="AX30" i="2"/>
  <c r="AW30" i="2"/>
  <c r="AZ203" i="2"/>
  <c r="M460" i="2"/>
  <c r="B30" i="2"/>
  <c r="A30" i="2"/>
  <c r="AX29" i="2"/>
  <c r="AW29" i="2"/>
  <c r="AZ103" i="2"/>
  <c r="M57" i="2"/>
  <c r="B29" i="2"/>
  <c r="A29" i="2"/>
  <c r="AX28" i="2"/>
  <c r="AW28" i="2"/>
  <c r="M411" i="2"/>
  <c r="B28" i="2"/>
  <c r="A28" i="2"/>
  <c r="AX27" i="2"/>
  <c r="AW27" i="2"/>
  <c r="M174" i="2"/>
  <c r="B27" i="2"/>
  <c r="A27" i="2"/>
  <c r="AX26" i="2"/>
  <c r="AW26" i="2"/>
  <c r="AZ127" i="2"/>
  <c r="M326" i="2"/>
  <c r="B26" i="2"/>
  <c r="A26" i="2"/>
  <c r="AX25" i="2"/>
  <c r="AW25" i="2"/>
  <c r="AZ44" i="2"/>
  <c r="M419" i="2"/>
  <c r="B25" i="2"/>
  <c r="A25" i="2"/>
  <c r="AX24" i="2"/>
  <c r="AW24" i="2"/>
  <c r="AZ168" i="2"/>
  <c r="M53" i="2"/>
  <c r="B24" i="2"/>
  <c r="A24" i="2"/>
  <c r="AX23" i="2"/>
  <c r="AW23" i="2"/>
  <c r="M152" i="2"/>
  <c r="B23" i="2"/>
  <c r="A23" i="2"/>
  <c r="AX22" i="2"/>
  <c r="AW22" i="2"/>
  <c r="M237" i="2"/>
  <c r="B22" i="2"/>
  <c r="A22" i="2"/>
  <c r="AY21" i="2"/>
  <c r="AX21" i="2"/>
  <c r="AW21" i="2"/>
  <c r="M469" i="2"/>
  <c r="B21" i="2"/>
  <c r="A21" i="2"/>
  <c r="AX20" i="2"/>
  <c r="AW20" i="2"/>
  <c r="M293" i="2"/>
  <c r="B20" i="2"/>
  <c r="A20" i="2"/>
  <c r="AY19" i="2"/>
  <c r="AX19" i="2"/>
  <c r="AW19" i="2"/>
  <c r="M366" i="2"/>
  <c r="B19" i="2"/>
  <c r="A19" i="2"/>
  <c r="AX18" i="2"/>
  <c r="AW18" i="2"/>
  <c r="AZ81" i="2"/>
  <c r="M76" i="2"/>
  <c r="B18" i="2"/>
  <c r="A18" i="2"/>
  <c r="AX17" i="2"/>
  <c r="AW17" i="2"/>
  <c r="AZ94" i="2"/>
  <c r="M264" i="2"/>
  <c r="B17" i="2"/>
  <c r="A17" i="2"/>
  <c r="AX16" i="2"/>
  <c r="AZ174" i="2"/>
  <c r="M271" i="2"/>
  <c r="B16" i="2"/>
  <c r="A16" i="2"/>
  <c r="AY15" i="2"/>
  <c r="AX15" i="2"/>
  <c r="M285" i="2"/>
  <c r="B15" i="2"/>
  <c r="A15" i="2"/>
  <c r="AY14" i="2"/>
  <c r="AX14" i="2"/>
  <c r="AW14" i="2"/>
  <c r="M252" i="2"/>
  <c r="B14" i="2"/>
  <c r="A14" i="2"/>
  <c r="AY13" i="2"/>
  <c r="AX13" i="2"/>
  <c r="AW13" i="2"/>
  <c r="M385" i="2"/>
  <c r="B13" i="2"/>
  <c r="A13" i="2"/>
  <c r="AZ191" i="2"/>
  <c r="M329" i="2"/>
  <c r="B12" i="2"/>
  <c r="A12" i="2"/>
  <c r="M139" i="2"/>
  <c r="B11" i="2"/>
  <c r="A11" i="2"/>
  <c r="AY10" i="2"/>
  <c r="AX10" i="2"/>
  <c r="AW10" i="2"/>
  <c r="M225" i="2"/>
  <c r="B10" i="2"/>
  <c r="A10" i="2"/>
  <c r="M479" i="2"/>
  <c r="B9" i="2"/>
  <c r="A9" i="2"/>
  <c r="AX8" i="2"/>
  <c r="B8" i="2"/>
  <c r="A8" i="2"/>
  <c r="M236" i="2"/>
  <c r="B7" i="2"/>
  <c r="A7" i="2"/>
  <c r="B6" i="2"/>
  <c r="A6" i="2"/>
  <c r="B5" i="2"/>
  <c r="A5" i="2"/>
  <c r="G20" i="1"/>
  <c r="E20" i="1"/>
  <c r="D20" i="1"/>
  <c r="H20" i="1" s="1"/>
  <c r="BB10" i="2" s="1"/>
  <c r="G19" i="1"/>
  <c r="E19" i="1"/>
  <c r="D19" i="1"/>
  <c r="G18" i="1"/>
  <c r="E18" i="1"/>
  <c r="D18" i="1"/>
  <c r="I18" i="1" s="1"/>
  <c r="BC8" i="2" s="1"/>
  <c r="E17" i="1"/>
  <c r="D17" i="1"/>
  <c r="H17" i="1" s="1"/>
  <c r="BB7" i="2" s="1"/>
  <c r="E16" i="1"/>
  <c r="D16" i="1"/>
  <c r="H16" i="1" s="1"/>
  <c r="BB6" i="2" s="1"/>
  <c r="C15" i="1"/>
  <c r="G17" i="1" s="1"/>
  <c r="E9" i="1"/>
  <c r="E8" i="1"/>
  <c r="E7" i="1"/>
  <c r="E6" i="1"/>
  <c r="AZ70" i="2" l="1"/>
  <c r="AZ113" i="2"/>
  <c r="AZ204" i="2"/>
  <c r="AZ89" i="2"/>
  <c r="AZ83" i="2"/>
  <c r="AZ175" i="2"/>
  <c r="AZ57" i="2"/>
  <c r="AZ202" i="2"/>
  <c r="AZ126" i="2"/>
  <c r="AZ76" i="2"/>
  <c r="AZ198" i="2"/>
  <c r="AZ62" i="2"/>
  <c r="AZ197" i="2"/>
  <c r="AZ192" i="2"/>
  <c r="AZ143" i="2"/>
  <c r="AZ214" i="2"/>
  <c r="AZ216" i="2"/>
  <c r="AZ218" i="2"/>
  <c r="AZ220" i="2"/>
  <c r="AZ221" i="2"/>
  <c r="AZ222" i="2"/>
  <c r="AZ228" i="2"/>
  <c r="AZ233" i="2"/>
  <c r="AZ235" i="2"/>
  <c r="AZ239" i="2"/>
  <c r="AZ240" i="2"/>
  <c r="AZ241" i="2"/>
  <c r="AZ246" i="2"/>
  <c r="AZ248" i="2"/>
  <c r="AZ253" i="2"/>
  <c r="AZ254" i="2"/>
  <c r="AZ256" i="2"/>
  <c r="AZ257" i="2"/>
  <c r="AZ258" i="2"/>
  <c r="AZ259" i="2"/>
  <c r="AZ261" i="2"/>
  <c r="AZ263" i="2"/>
  <c r="AZ264" i="2"/>
  <c r="AZ269" i="2"/>
  <c r="AZ270" i="2"/>
  <c r="AZ271" i="2"/>
  <c r="AZ273" i="2"/>
  <c r="AZ274" i="2"/>
  <c r="AZ277" i="2"/>
  <c r="AZ278" i="2"/>
  <c r="AZ279" i="2"/>
  <c r="AZ280" i="2"/>
  <c r="AZ282" i="2"/>
  <c r="AZ288" i="2"/>
  <c r="AZ290" i="2"/>
  <c r="AZ291" i="2"/>
  <c r="AZ293" i="2"/>
  <c r="AZ295" i="2"/>
  <c r="AZ298" i="2"/>
  <c r="AZ299" i="2"/>
  <c r="AZ26" i="2"/>
  <c r="AZ301" i="2"/>
  <c r="AZ302" i="2"/>
  <c r="AZ304" i="2"/>
  <c r="AZ305" i="2"/>
  <c r="AZ307" i="2"/>
  <c r="AZ311" i="2"/>
  <c r="AZ315" i="2"/>
  <c r="AZ316" i="2"/>
  <c r="AZ317" i="2"/>
  <c r="AZ318" i="2"/>
  <c r="AZ320" i="2"/>
  <c r="AZ323" i="2"/>
  <c r="AZ324" i="2"/>
  <c r="AZ325" i="2"/>
  <c r="AZ326" i="2"/>
  <c r="AZ327" i="2"/>
  <c r="AZ88" i="2"/>
  <c r="AZ328" i="2"/>
  <c r="AZ331" i="2"/>
  <c r="AZ372" i="2"/>
  <c r="AZ376" i="2"/>
  <c r="AZ377" i="2"/>
  <c r="AZ378" i="2"/>
  <c r="AZ380" i="2"/>
  <c r="AZ381" i="2"/>
  <c r="AZ382" i="2"/>
  <c r="AZ386" i="2"/>
  <c r="AZ387" i="2"/>
  <c r="AZ388" i="2"/>
  <c r="AZ389" i="2"/>
  <c r="AZ390" i="2"/>
  <c r="AZ392" i="2"/>
  <c r="AZ398" i="2"/>
  <c r="AZ444" i="2"/>
  <c r="AZ457" i="2"/>
  <c r="AZ465" i="2"/>
  <c r="AZ194" i="2"/>
  <c r="AZ84" i="2"/>
  <c r="AZ95" i="2"/>
  <c r="AZ187" i="2"/>
  <c r="AZ133" i="2"/>
  <c r="AZ157" i="2"/>
  <c r="AZ53" i="2"/>
  <c r="AZ141" i="2"/>
  <c r="AZ110" i="2"/>
  <c r="AZ82" i="2"/>
  <c r="AZ66" i="2"/>
  <c r="AZ34" i="2"/>
  <c r="AZ122" i="2"/>
  <c r="AZ105" i="2"/>
  <c r="AZ180" i="2"/>
  <c r="AZ154" i="2"/>
  <c r="AZ150" i="2"/>
  <c r="AZ129" i="2"/>
  <c r="AZ153" i="2"/>
  <c r="AZ71" i="2"/>
  <c r="AZ79" i="2"/>
  <c r="AZ32" i="2"/>
  <c r="AZ131" i="2"/>
  <c r="AZ119" i="2"/>
  <c r="AZ74" i="2"/>
  <c r="AZ158" i="2"/>
  <c r="AZ147" i="2"/>
  <c r="AZ124" i="2"/>
  <c r="AZ195" i="2"/>
  <c r="AZ177" i="2"/>
  <c r="AZ159" i="2"/>
  <c r="AZ163" i="2"/>
  <c r="AZ115" i="2"/>
  <c r="AZ162" i="2"/>
  <c r="AZ160" i="2"/>
  <c r="AZ120" i="2"/>
  <c r="AZ146" i="2"/>
  <c r="AZ142" i="2"/>
  <c r="AZ72" i="2"/>
  <c r="AZ48" i="2"/>
  <c r="AZ117" i="2"/>
  <c r="AZ193" i="2"/>
  <c r="AZ148" i="2"/>
  <c r="AZ68" i="2"/>
  <c r="AZ123" i="2"/>
  <c r="AZ64" i="2"/>
  <c r="AZ75" i="2"/>
  <c r="AZ226" i="2"/>
  <c r="AZ196" i="2"/>
  <c r="AZ319" i="2"/>
  <c r="AZ321" i="2"/>
  <c r="AZ322" i="2"/>
  <c r="AZ329" i="2"/>
  <c r="AZ333" i="2"/>
  <c r="AZ335" i="2"/>
  <c r="AZ10" i="2"/>
  <c r="AZ338" i="2"/>
  <c r="AZ13" i="2"/>
  <c r="AZ339" i="2"/>
  <c r="AZ14" i="2"/>
  <c r="AZ340" i="2"/>
  <c r="AZ15" i="2"/>
  <c r="AZ341" i="2"/>
  <c r="AZ16" i="2"/>
  <c r="AZ342" i="2"/>
  <c r="AZ17" i="2"/>
  <c r="AZ343" i="2"/>
  <c r="AZ18" i="2"/>
  <c r="AZ344" i="2"/>
  <c r="AZ19" i="2"/>
  <c r="AZ345" i="2"/>
  <c r="AZ20" i="2"/>
  <c r="AZ346" i="2"/>
  <c r="AZ21" i="2"/>
  <c r="AZ347" i="2"/>
  <c r="AZ22" i="2"/>
  <c r="AZ348" i="2"/>
  <c r="AZ23" i="2"/>
  <c r="AZ349" i="2"/>
  <c r="AZ24" i="2"/>
  <c r="AZ350" i="2"/>
  <c r="AZ25" i="2"/>
  <c r="AZ351" i="2"/>
  <c r="AZ27" i="2"/>
  <c r="AZ352" i="2"/>
  <c r="AZ28" i="2"/>
  <c r="AZ353" i="2"/>
  <c r="AZ29" i="2"/>
  <c r="AZ354" i="2"/>
  <c r="AZ30" i="2"/>
  <c r="AZ355" i="2"/>
  <c r="AZ31" i="2"/>
  <c r="AZ356" i="2"/>
  <c r="AZ33" i="2"/>
  <c r="AZ357" i="2"/>
  <c r="AZ35" i="2"/>
  <c r="AZ358" i="2"/>
  <c r="AZ36" i="2"/>
  <c r="AZ359" i="2"/>
  <c r="AZ37" i="2"/>
  <c r="AZ360" i="2"/>
  <c r="AZ38" i="2"/>
  <c r="AZ361" i="2"/>
  <c r="AZ362" i="2"/>
  <c r="AZ364" i="2"/>
  <c r="AZ365" i="2"/>
  <c r="AZ369" i="2"/>
  <c r="AZ370" i="2"/>
  <c r="AZ375" i="2"/>
  <c r="AZ384" i="2"/>
  <c r="AZ385" i="2"/>
  <c r="AZ394" i="2"/>
  <c r="AZ395" i="2"/>
  <c r="AZ397" i="2"/>
  <c r="AZ399" i="2"/>
  <c r="AZ400" i="2"/>
  <c r="AZ401" i="2"/>
  <c r="AZ402" i="2"/>
  <c r="AZ403" i="2"/>
  <c r="AZ404" i="2"/>
  <c r="AZ405" i="2"/>
  <c r="AZ406" i="2"/>
  <c r="AZ408" i="2"/>
  <c r="AZ409" i="2"/>
  <c r="AZ116" i="2"/>
  <c r="AZ65" i="2"/>
  <c r="AZ155" i="2"/>
  <c r="AZ139" i="2"/>
  <c r="AZ410" i="2"/>
  <c r="AZ411" i="2"/>
  <c r="AZ412" i="2"/>
  <c r="AZ413" i="2"/>
  <c r="AZ414" i="2"/>
  <c r="AZ415" i="2"/>
  <c r="AZ416" i="2"/>
  <c r="AZ417" i="2"/>
  <c r="AZ418" i="2"/>
  <c r="AZ419" i="2"/>
  <c r="AZ420" i="2"/>
  <c r="AZ421" i="2"/>
  <c r="AZ422" i="2"/>
  <c r="AZ423" i="2"/>
  <c r="AZ424" i="2"/>
  <c r="AZ425" i="2"/>
  <c r="AZ426" i="2"/>
  <c r="AZ427" i="2"/>
  <c r="AZ428" i="2"/>
  <c r="AZ429" i="2"/>
  <c r="AZ430" i="2"/>
  <c r="AZ431" i="2"/>
  <c r="AZ432" i="2"/>
  <c r="AZ433" i="2"/>
  <c r="AZ434" i="2"/>
  <c r="AZ435" i="2"/>
  <c r="AZ436" i="2"/>
  <c r="AZ437" i="2"/>
  <c r="AZ438" i="2"/>
  <c r="AZ439" i="2"/>
  <c r="AZ440" i="2"/>
  <c r="AZ441" i="2"/>
  <c r="AZ442" i="2"/>
  <c r="AZ443" i="2"/>
  <c r="AZ445" i="2"/>
  <c r="AZ446" i="2"/>
  <c r="AZ447" i="2"/>
  <c r="AZ448" i="2"/>
  <c r="AZ449" i="2"/>
  <c r="AZ450" i="2"/>
  <c r="AZ451" i="2"/>
  <c r="AZ452" i="2"/>
  <c r="AZ453" i="2"/>
  <c r="AZ454" i="2"/>
  <c r="AZ455" i="2"/>
  <c r="AZ456" i="2"/>
  <c r="AZ458" i="2"/>
  <c r="AZ459" i="2"/>
  <c r="AZ460" i="2"/>
  <c r="AZ461" i="2"/>
  <c r="AZ462" i="2"/>
  <c r="AZ463" i="2"/>
  <c r="AZ464" i="2"/>
  <c r="AZ466" i="2"/>
  <c r="AZ467" i="2"/>
  <c r="AZ468" i="2"/>
  <c r="AZ469" i="2"/>
  <c r="AZ470" i="2"/>
  <c r="AZ471" i="2"/>
  <c r="AZ472" i="2"/>
  <c r="AZ473" i="2"/>
  <c r="AZ474" i="2"/>
  <c r="AZ475" i="2"/>
  <c r="AZ476" i="2"/>
  <c r="AZ477" i="2"/>
  <c r="AZ478" i="2"/>
  <c r="AZ479" i="2"/>
  <c r="AZ480" i="2"/>
  <c r="AZ481" i="2"/>
  <c r="AZ482" i="2"/>
  <c r="AZ483" i="2"/>
  <c r="AZ484" i="2"/>
  <c r="AZ485" i="2"/>
  <c r="AZ486" i="2"/>
  <c r="AZ487" i="2"/>
  <c r="AZ488" i="2"/>
  <c r="AZ489" i="2"/>
  <c r="AZ490" i="2"/>
  <c r="AZ491" i="2"/>
  <c r="AZ492" i="2"/>
  <c r="AZ493" i="2"/>
  <c r="AZ494" i="2"/>
  <c r="AZ495" i="2"/>
  <c r="AZ496" i="2"/>
  <c r="AZ497" i="2"/>
  <c r="AX12" i="2"/>
  <c r="AW12" i="2"/>
  <c r="AZ12" i="2"/>
  <c r="AW8" i="2"/>
  <c r="AW7" i="2"/>
  <c r="AX7" i="2"/>
  <c r="AY8" i="2"/>
  <c r="AZ8" i="2"/>
  <c r="AZ7" i="2"/>
  <c r="AX6" i="2"/>
  <c r="AW5" i="2"/>
  <c r="AX5" i="2"/>
  <c r="AW6" i="2"/>
  <c r="AZ6" i="2"/>
  <c r="AZ5" i="2"/>
  <c r="AX11" i="2"/>
  <c r="AW9" i="2"/>
  <c r="AX9" i="2"/>
  <c r="AW11" i="2"/>
  <c r="AZ9" i="2"/>
  <c r="AZ11" i="2"/>
  <c r="AC16" i="6"/>
  <c r="AC15" i="6"/>
  <c r="AC17" i="6"/>
  <c r="T12" i="9" l="1"/>
  <c r="S8" i="9"/>
  <c r="U12" i="9"/>
  <c r="R9" i="9"/>
  <c r="R10" i="9" s="1"/>
  <c r="U10" i="9" s="1"/>
  <c r="W12" i="9"/>
  <c r="R13" i="9"/>
  <c r="W9" i="9"/>
  <c r="T8" i="9"/>
  <c r="U8" i="9"/>
  <c r="E254" i="6"/>
  <c r="AY5" i="2"/>
  <c r="AY9" i="2"/>
  <c r="AY11" i="2"/>
  <c r="AY12" i="2"/>
  <c r="AY16" i="2"/>
  <c r="AY17" i="2"/>
  <c r="AY18" i="2"/>
  <c r="AY20" i="2"/>
  <c r="AY22" i="2"/>
  <c r="AY23" i="2"/>
  <c r="AY24" i="2"/>
  <c r="AY25" i="2"/>
  <c r="AY26" i="2"/>
  <c r="AY27" i="2"/>
  <c r="AY28" i="2"/>
  <c r="AY29" i="2"/>
  <c r="AY41" i="2"/>
  <c r="AY43" i="2"/>
  <c r="AY7" i="2"/>
  <c r="AY6" i="2"/>
  <c r="D129" i="6"/>
  <c r="G16" i="1"/>
  <c r="E15"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F23" i="2" s="1"/>
  <c r="G4" i="6"/>
  <c r="G3" i="6"/>
  <c r="G6" i="6"/>
  <c r="G5" i="6"/>
  <c r="Q28" i="6"/>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G252" i="6"/>
  <c r="H252" i="6" s="1"/>
  <c r="V239" i="6"/>
  <c r="V240" i="6" s="1"/>
  <c r="V241" i="6" s="1"/>
  <c r="V242" i="6" s="1"/>
  <c r="V243" i="6" s="1"/>
  <c r="V244" i="6" s="1"/>
  <c r="V245" i="6" s="1"/>
  <c r="V246" i="6" s="1"/>
  <c r="V247" i="6" s="1"/>
  <c r="V248" i="6" s="1"/>
  <c r="V249" i="6" s="1"/>
  <c r="V250" i="6" s="1"/>
  <c r="V251" i="6" s="1"/>
  <c r="V252" i="6" s="1"/>
  <c r="V253" i="6" s="1"/>
  <c r="V254" i="6" s="1"/>
  <c r="U239" i="6"/>
  <c r="K217" i="6"/>
  <c r="G225" i="6"/>
  <c r="H225" i="6" s="1"/>
  <c r="P228" i="6"/>
  <c r="J222" i="6"/>
  <c r="R227" i="6"/>
  <c r="J223" i="6"/>
  <c r="F224" i="6"/>
  <c r="D227" i="6"/>
  <c r="J22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K17" i="6"/>
  <c r="H18" i="1"/>
  <c r="BB8" i="2" s="1"/>
  <c r="E241" i="6"/>
  <c r="E242" i="6"/>
  <c r="E243" i="6"/>
  <c r="G244" i="6"/>
  <c r="H244" i="6" s="1"/>
  <c r="J247" i="6"/>
  <c r="C249" i="6"/>
  <c r="C250" i="6"/>
  <c r="K253" i="6"/>
  <c r="F254" i="6"/>
  <c r="K241" i="6"/>
  <c r="F242" i="6"/>
  <c r="F243" i="6"/>
  <c r="K244" i="6"/>
  <c r="K247" i="6"/>
  <c r="D249" i="6"/>
  <c r="D250" i="6"/>
  <c r="D251" i="6"/>
  <c r="F252" i="6"/>
  <c r="P253" i="6"/>
  <c r="G254" i="6"/>
  <c r="H254" i="6" s="1"/>
  <c r="G240" i="6"/>
  <c r="H240" i="6" s="1"/>
  <c r="J243" i="6"/>
  <c r="C245" i="6"/>
  <c r="C246" i="6"/>
  <c r="K249" i="6"/>
  <c r="F250" i="6"/>
  <c r="F251" i="6"/>
  <c r="K252" i="6"/>
  <c r="R253" i="6"/>
  <c r="Q254" i="6"/>
  <c r="K240" i="6"/>
  <c r="K243" i="6"/>
  <c r="D245" i="6"/>
  <c r="D246" i="6"/>
  <c r="D247" i="6"/>
  <c r="F248" i="6"/>
  <c r="G250" i="6"/>
  <c r="H250" i="6" s="1"/>
  <c r="G251" i="6"/>
  <c r="H251" i="6" s="1"/>
  <c r="J253" i="6"/>
  <c r="L254" i="6"/>
  <c r="R254" i="6"/>
  <c r="J241" i="6"/>
  <c r="L242" i="6"/>
  <c r="E245" i="6"/>
  <c r="E246" i="6"/>
  <c r="E247" i="6"/>
  <c r="G248" i="6"/>
  <c r="H248" i="6" s="1"/>
  <c r="J251" i="6"/>
  <c r="C253" i="6"/>
  <c r="C254" i="6"/>
  <c r="F240" i="6"/>
  <c r="G242" i="6"/>
  <c r="H242" i="6" s="1"/>
  <c r="G243" i="6"/>
  <c r="H243" i="6" s="1"/>
  <c r="J245" i="6"/>
  <c r="L246" i="6"/>
  <c r="E249" i="6"/>
  <c r="E250" i="6"/>
  <c r="E251" i="6"/>
  <c r="Q253" i="6"/>
  <c r="P254" i="6"/>
  <c r="C241" i="6"/>
  <c r="C242" i="6"/>
  <c r="K245" i="6"/>
  <c r="F246" i="6"/>
  <c r="F247" i="6"/>
  <c r="K248" i="6"/>
  <c r="K251" i="6"/>
  <c r="D253" i="6"/>
  <c r="D254" i="6"/>
  <c r="D241" i="6"/>
  <c r="D242" i="6"/>
  <c r="D243" i="6"/>
  <c r="F244" i="6"/>
  <c r="G246" i="6"/>
  <c r="H246" i="6" s="1"/>
  <c r="G247" i="6"/>
  <c r="H247" i="6" s="1"/>
  <c r="J249" i="6"/>
  <c r="L250" i="6"/>
  <c r="E253" i="6"/>
  <c r="J240" i="6"/>
  <c r="L241" i="6"/>
  <c r="J244" i="6"/>
  <c r="L245" i="6"/>
  <c r="J248" i="6"/>
  <c r="L249" i="6"/>
  <c r="J252" i="6"/>
  <c r="L253" i="6"/>
  <c r="L240" i="6"/>
  <c r="C240" i="6"/>
  <c r="C244" i="6"/>
  <c r="C248" i="6"/>
  <c r="C252" i="6"/>
  <c r="P252" i="6"/>
  <c r="L244" i="6"/>
  <c r="L252" i="6"/>
  <c r="D240" i="6"/>
  <c r="F241" i="6"/>
  <c r="J242" i="6"/>
  <c r="L243" i="6"/>
  <c r="D244" i="6"/>
  <c r="F245" i="6"/>
  <c r="J246" i="6"/>
  <c r="L247" i="6"/>
  <c r="D248" i="6"/>
  <c r="F249" i="6"/>
  <c r="J250" i="6"/>
  <c r="L251" i="6"/>
  <c r="D252" i="6"/>
  <c r="Q252" i="6"/>
  <c r="F253" i="6"/>
  <c r="J254" i="6"/>
  <c r="E240" i="6"/>
  <c r="G241" i="6"/>
  <c r="H241" i="6" s="1"/>
  <c r="K242" i="6"/>
  <c r="C243" i="6"/>
  <c r="E244" i="6"/>
  <c r="G245" i="6"/>
  <c r="H245" i="6" s="1"/>
  <c r="K246" i="6"/>
  <c r="C247" i="6"/>
  <c r="E248" i="6"/>
  <c r="G249" i="6"/>
  <c r="H249" i="6" s="1"/>
  <c r="K250" i="6"/>
  <c r="C251" i="6"/>
  <c r="E252" i="6"/>
  <c r="R252" i="6"/>
  <c r="G253" i="6"/>
  <c r="H253" i="6" s="1"/>
  <c r="K254" i="6"/>
  <c r="L248" i="6"/>
  <c r="F215" i="6"/>
  <c r="G217" i="6"/>
  <c r="H217" i="6" s="1"/>
  <c r="J220" i="6"/>
  <c r="K221" i="6"/>
  <c r="F223" i="6"/>
  <c r="C224" i="6"/>
  <c r="F225" i="6"/>
  <c r="L227" i="6"/>
  <c r="P227" i="6"/>
  <c r="J228" i="6"/>
  <c r="K229" i="6"/>
  <c r="J215" i="6"/>
  <c r="J217" i="6"/>
  <c r="K220" i="6"/>
  <c r="G223" i="6"/>
  <c r="H223" i="6" s="1"/>
  <c r="E224" i="6"/>
  <c r="C225" i="6"/>
  <c r="C227" i="6"/>
  <c r="Q227" i="6"/>
  <c r="K228" i="6"/>
  <c r="P229" i="6"/>
  <c r="K218" i="6"/>
  <c r="K222" i="6"/>
  <c r="K223" i="6"/>
  <c r="G224" i="6"/>
  <c r="H224" i="6" s="1"/>
  <c r="J225" i="6"/>
  <c r="E227" i="6"/>
  <c r="Q228" i="6"/>
  <c r="R228" i="6"/>
  <c r="L219" i="6"/>
  <c r="C220" i="6"/>
  <c r="F221" i="6"/>
  <c r="L223" i="6"/>
  <c r="J224" i="6"/>
  <c r="K225" i="6"/>
  <c r="F227" i="6"/>
  <c r="C228" i="6"/>
  <c r="F229" i="6"/>
  <c r="F216" i="6"/>
  <c r="D219" i="6"/>
  <c r="E220" i="6"/>
  <c r="C221" i="6"/>
  <c r="C223" i="6"/>
  <c r="K224" i="6"/>
  <c r="G227" i="6"/>
  <c r="H227" i="6" s="1"/>
  <c r="E228" i="6"/>
  <c r="C229" i="6"/>
  <c r="D215" i="6"/>
  <c r="G216" i="6"/>
  <c r="H216" i="6" s="1"/>
  <c r="E219" i="6"/>
  <c r="F220" i="6"/>
  <c r="G221" i="6"/>
  <c r="H221" i="6" s="1"/>
  <c r="D223" i="6"/>
  <c r="J226" i="6"/>
  <c r="J227" i="6"/>
  <c r="F228" i="6"/>
  <c r="G229" i="6"/>
  <c r="H229" i="6" s="1"/>
  <c r="E215" i="6"/>
  <c r="J216" i="6"/>
  <c r="F219" i="6"/>
  <c r="G220" i="6"/>
  <c r="H220" i="6" s="1"/>
  <c r="J221" i="6"/>
  <c r="E223" i="6"/>
  <c r="K226" i="6"/>
  <c r="K227" i="6"/>
  <c r="G228" i="6"/>
  <c r="H228" i="6" s="1"/>
  <c r="C218" i="6"/>
  <c r="L226" i="6"/>
  <c r="C226" i="6"/>
  <c r="U214" i="6"/>
  <c r="G215" i="6"/>
  <c r="H215" i="6" s="1"/>
  <c r="K216" i="6"/>
  <c r="C217" i="6"/>
  <c r="E218" i="6"/>
  <c r="G219" i="6"/>
  <c r="H219" i="6" s="1"/>
  <c r="L221" i="6"/>
  <c r="D222" i="6"/>
  <c r="L225" i="6"/>
  <c r="D226" i="6"/>
  <c r="L229" i="6"/>
  <c r="C222" i="6"/>
  <c r="V214" i="6"/>
  <c r="V215" i="6" s="1"/>
  <c r="V216" i="6" s="1"/>
  <c r="V217" i="6" s="1"/>
  <c r="V218" i="6" s="1"/>
  <c r="V219" i="6" s="1"/>
  <c r="V220" i="6" s="1"/>
  <c r="V221" i="6" s="1"/>
  <c r="V222" i="6" s="1"/>
  <c r="V223" i="6" s="1"/>
  <c r="V224" i="6" s="1"/>
  <c r="V225" i="6" s="1"/>
  <c r="V226" i="6" s="1"/>
  <c r="V227" i="6" s="1"/>
  <c r="V228" i="6" s="1"/>
  <c r="V229" i="6" s="1"/>
  <c r="L216" i="6"/>
  <c r="D217" i="6"/>
  <c r="F218" i="6"/>
  <c r="E222" i="6"/>
  <c r="E226" i="6"/>
  <c r="L218" i="6"/>
  <c r="K215" i="6"/>
  <c r="C216" i="6"/>
  <c r="E217" i="6"/>
  <c r="G218" i="6"/>
  <c r="H218" i="6" s="1"/>
  <c r="J219" i="6"/>
  <c r="L220" i="6"/>
  <c r="D221" i="6"/>
  <c r="F222" i="6"/>
  <c r="L224" i="6"/>
  <c r="D225" i="6"/>
  <c r="F226" i="6"/>
  <c r="L228" i="6"/>
  <c r="D229" i="6"/>
  <c r="Q229" i="6"/>
  <c r="L217" i="6"/>
  <c r="D218" i="6"/>
  <c r="L215" i="6"/>
  <c r="D216" i="6"/>
  <c r="F217" i="6"/>
  <c r="J218" i="6"/>
  <c r="K219" i="6"/>
  <c r="E221" i="6"/>
  <c r="G222" i="6"/>
  <c r="H222" i="6" s="1"/>
  <c r="E225" i="6"/>
  <c r="G226" i="6"/>
  <c r="H226" i="6" s="1"/>
  <c r="E229" i="6"/>
  <c r="R229" i="6"/>
  <c r="L222" i="6"/>
  <c r="C215" i="6"/>
  <c r="E216" i="6"/>
  <c r="C219" i="6"/>
  <c r="D220" i="6"/>
  <c r="D224" i="6"/>
  <c r="D228" i="6"/>
  <c r="E204" i="6"/>
  <c r="F201" i="6"/>
  <c r="D200" i="6"/>
  <c r="E195" i="6"/>
  <c r="C194" i="6"/>
  <c r="E191" i="6"/>
  <c r="C190" i="6"/>
  <c r="D203" i="6"/>
  <c r="J195" i="6"/>
  <c r="D204" i="6"/>
  <c r="D195" i="6"/>
  <c r="D191" i="6"/>
  <c r="Q204" i="6"/>
  <c r="L195" i="6"/>
  <c r="K191" i="6"/>
  <c r="J204" i="6"/>
  <c r="G193" i="6"/>
  <c r="H193" i="6" s="1"/>
  <c r="C195" i="6"/>
  <c r="K192" i="6"/>
  <c r="C191" i="6"/>
  <c r="J200" i="6"/>
  <c r="G196" i="6"/>
  <c r="H196" i="6" s="1"/>
  <c r="G192" i="6"/>
  <c r="H192" i="6" s="1"/>
  <c r="F196" i="6"/>
  <c r="F192" i="6"/>
  <c r="Q203" i="6"/>
  <c r="D199" i="6"/>
  <c r="J196" i="6"/>
  <c r="K193" i="6"/>
  <c r="J192" i="6"/>
  <c r="J193" i="6"/>
  <c r="G200" i="6"/>
  <c r="H200" i="6" s="1"/>
  <c r="J191" i="6"/>
  <c r="G204" i="6"/>
  <c r="H204" i="6" s="1"/>
  <c r="F200" i="6"/>
  <c r="J197" i="6"/>
  <c r="E196" i="6"/>
  <c r="G195" i="6"/>
  <c r="H195" i="6" s="1"/>
  <c r="K194" i="6"/>
  <c r="C193" i="6"/>
  <c r="E192" i="6"/>
  <c r="G191" i="6"/>
  <c r="H191" i="6" s="1"/>
  <c r="K190" i="6"/>
  <c r="F204" i="6"/>
  <c r="J201" i="6"/>
  <c r="E200" i="6"/>
  <c r="F197" i="6"/>
  <c r="D196" i="6"/>
  <c r="F195" i="6"/>
  <c r="E194" i="6"/>
  <c r="C192" i="6"/>
  <c r="F191" i="6"/>
  <c r="E190" i="6"/>
  <c r="F193" i="6"/>
  <c r="G202" i="6"/>
  <c r="H202" i="6" s="1"/>
  <c r="K199" i="6"/>
  <c r="L191" i="6"/>
  <c r="K195" i="6"/>
  <c r="G198" i="6"/>
  <c r="H198" i="6" s="1"/>
  <c r="P204" i="6"/>
  <c r="J190" i="6"/>
  <c r="J194" i="6"/>
  <c r="K203" i="6"/>
  <c r="J198" i="6"/>
  <c r="L199" i="6"/>
  <c r="J202" i="6"/>
  <c r="L203" i="6"/>
  <c r="L190" i="6"/>
  <c r="L194" i="6"/>
  <c r="G197" i="6"/>
  <c r="H197" i="6" s="1"/>
  <c r="K198" i="6"/>
  <c r="C199" i="6"/>
  <c r="G201" i="6"/>
  <c r="H201" i="6" s="1"/>
  <c r="K202" i="6"/>
  <c r="C203" i="6"/>
  <c r="P203" i="6"/>
  <c r="R204" i="6"/>
  <c r="D190" i="6"/>
  <c r="L193" i="6"/>
  <c r="D194" i="6"/>
  <c r="K197" i="6"/>
  <c r="C198" i="6"/>
  <c r="E199" i="6"/>
  <c r="K201" i="6"/>
  <c r="C202" i="6"/>
  <c r="P202" i="6"/>
  <c r="E203" i="6"/>
  <c r="R203" i="6"/>
  <c r="L198" i="6"/>
  <c r="L202" i="6"/>
  <c r="L197" i="6"/>
  <c r="D198" i="6"/>
  <c r="F199" i="6"/>
  <c r="L201" i="6"/>
  <c r="D202" i="6"/>
  <c r="Q202" i="6"/>
  <c r="F203" i="6"/>
  <c r="F190" i="6"/>
  <c r="L192" i="6"/>
  <c r="D193" i="6"/>
  <c r="F194" i="6"/>
  <c r="K196" i="6"/>
  <c r="C197" i="6"/>
  <c r="E198" i="6"/>
  <c r="G199" i="6"/>
  <c r="H199" i="6" s="1"/>
  <c r="K200" i="6"/>
  <c r="C201" i="6"/>
  <c r="E202" i="6"/>
  <c r="R202" i="6"/>
  <c r="G203" i="6"/>
  <c r="H203" i="6" s="1"/>
  <c r="K204" i="6"/>
  <c r="G190" i="6"/>
  <c r="H190" i="6" s="1"/>
  <c r="E193" i="6"/>
  <c r="G194" i="6"/>
  <c r="H194" i="6" s="1"/>
  <c r="L196" i="6"/>
  <c r="D197" i="6"/>
  <c r="F198" i="6"/>
  <c r="J199" i="6"/>
  <c r="L200" i="6"/>
  <c r="D201" i="6"/>
  <c r="F202" i="6"/>
  <c r="J203" i="6"/>
  <c r="L204" i="6"/>
  <c r="D192" i="6"/>
  <c r="C196" i="6"/>
  <c r="E197" i="6"/>
  <c r="C200" i="6"/>
  <c r="E201" i="6"/>
  <c r="C204" i="6"/>
  <c r="R179" i="6"/>
  <c r="K178" i="6"/>
  <c r="E177" i="6"/>
  <c r="E176" i="6"/>
  <c r="J173" i="6"/>
  <c r="F172" i="6"/>
  <c r="K169" i="6"/>
  <c r="G168" i="6"/>
  <c r="H168" i="6" s="1"/>
  <c r="Q179" i="6"/>
  <c r="G178" i="6"/>
  <c r="H178" i="6" s="1"/>
  <c r="D176" i="6"/>
  <c r="F173" i="6"/>
  <c r="E172" i="6"/>
  <c r="J169" i="6"/>
  <c r="F168" i="6"/>
  <c r="K165" i="6"/>
  <c r="E179" i="6"/>
  <c r="D175" i="6"/>
  <c r="D179" i="6"/>
  <c r="J176" i="6"/>
  <c r="K172" i="6"/>
  <c r="P179" i="6"/>
  <c r="D172" i="6"/>
  <c r="F169" i="6"/>
  <c r="E168" i="6"/>
  <c r="J165" i="6"/>
  <c r="K177" i="6"/>
  <c r="J177" i="6"/>
  <c r="D171" i="6"/>
  <c r="K179" i="6"/>
  <c r="R177" i="6"/>
  <c r="D168" i="6"/>
  <c r="F165" i="6"/>
  <c r="C179" i="6"/>
  <c r="G177" i="6"/>
  <c r="H177" i="6" s="1"/>
  <c r="G176" i="6"/>
  <c r="H176" i="6" s="1"/>
  <c r="J172" i="6"/>
  <c r="K168" i="6"/>
  <c r="D167" i="6"/>
  <c r="F177" i="6"/>
  <c r="F176" i="6"/>
  <c r="K173" i="6"/>
  <c r="G172" i="6"/>
  <c r="H172" i="6" s="1"/>
  <c r="J168" i="6"/>
  <c r="K167" i="6"/>
  <c r="G170" i="6"/>
  <c r="H170" i="6" s="1"/>
  <c r="J179" i="6"/>
  <c r="K171" i="6"/>
  <c r="G174" i="6"/>
  <c r="H174" i="6" s="1"/>
  <c r="K175" i="6"/>
  <c r="L176" i="6"/>
  <c r="F178" i="6"/>
  <c r="Q177" i="6"/>
  <c r="G166" i="6"/>
  <c r="H166" i="6" s="1"/>
  <c r="J166" i="6"/>
  <c r="L167" i="6"/>
  <c r="J170" i="6"/>
  <c r="L171" i="6"/>
  <c r="J174" i="6"/>
  <c r="L175" i="6"/>
  <c r="U164" i="6"/>
  <c r="G165" i="6"/>
  <c r="H165" i="6" s="1"/>
  <c r="K166" i="6"/>
  <c r="C167" i="6"/>
  <c r="G169" i="6"/>
  <c r="H169" i="6" s="1"/>
  <c r="K170" i="6"/>
  <c r="C171" i="6"/>
  <c r="G173" i="6"/>
  <c r="H173" i="6" s="1"/>
  <c r="K174" i="6"/>
  <c r="C175" i="6"/>
  <c r="J178" i="6"/>
  <c r="L179" i="6"/>
  <c r="L174" i="6"/>
  <c r="L165" i="6"/>
  <c r="D166" i="6"/>
  <c r="F167" i="6"/>
  <c r="L169" i="6"/>
  <c r="D170" i="6"/>
  <c r="F171" i="6"/>
  <c r="L173" i="6"/>
  <c r="D174" i="6"/>
  <c r="F175" i="6"/>
  <c r="C178" i="6"/>
  <c r="P178" i="6"/>
  <c r="L170" i="6"/>
  <c r="C166" i="6"/>
  <c r="E167" i="6"/>
  <c r="C170" i="6"/>
  <c r="E171" i="6"/>
  <c r="C174" i="6"/>
  <c r="E175" i="6"/>
  <c r="L178" i="6"/>
  <c r="C165" i="6"/>
  <c r="E166" i="6"/>
  <c r="G167" i="6"/>
  <c r="H167" i="6" s="1"/>
  <c r="C169" i="6"/>
  <c r="E170" i="6"/>
  <c r="G171" i="6"/>
  <c r="H171" i="6" s="1"/>
  <c r="C173" i="6"/>
  <c r="E174" i="6"/>
  <c r="G175" i="6"/>
  <c r="H175" i="6" s="1"/>
  <c r="L177" i="6"/>
  <c r="D178" i="6"/>
  <c r="Q178" i="6"/>
  <c r="F179" i="6"/>
  <c r="L166" i="6"/>
  <c r="D165" i="6"/>
  <c r="F166" i="6"/>
  <c r="J167" i="6"/>
  <c r="L168" i="6"/>
  <c r="D169" i="6"/>
  <c r="F170" i="6"/>
  <c r="J171" i="6"/>
  <c r="L172" i="6"/>
  <c r="D173" i="6"/>
  <c r="F174" i="6"/>
  <c r="J175" i="6"/>
  <c r="K176" i="6"/>
  <c r="C177" i="6"/>
  <c r="P177" i="6"/>
  <c r="E178" i="6"/>
  <c r="R178" i="6"/>
  <c r="G179" i="6"/>
  <c r="H179" i="6" s="1"/>
  <c r="E165" i="6"/>
  <c r="C168" i="6"/>
  <c r="E169" i="6"/>
  <c r="C172" i="6"/>
  <c r="E173" i="6"/>
  <c r="C176" i="6"/>
  <c r="D177" i="6"/>
  <c r="D152" i="6"/>
  <c r="J149" i="6"/>
  <c r="F145" i="6"/>
  <c r="J142" i="6"/>
  <c r="C140" i="6"/>
  <c r="Q153" i="6"/>
  <c r="G149" i="6"/>
  <c r="H149" i="6" s="1"/>
  <c r="K146" i="6"/>
  <c r="D145" i="6"/>
  <c r="F142" i="6"/>
  <c r="J150" i="6"/>
  <c r="D144" i="6"/>
  <c r="J140" i="6"/>
  <c r="K154" i="6"/>
  <c r="F150" i="6"/>
  <c r="G141" i="6"/>
  <c r="H141" i="6" s="1"/>
  <c r="J153" i="6"/>
  <c r="F149" i="6"/>
  <c r="J146" i="6"/>
  <c r="F153" i="6"/>
  <c r="J141" i="6"/>
  <c r="D153" i="6"/>
  <c r="G140" i="6"/>
  <c r="H140" i="6" s="1"/>
  <c r="G153" i="6"/>
  <c r="H153" i="6" s="1"/>
  <c r="K150" i="6"/>
  <c r="D149" i="6"/>
  <c r="F146" i="6"/>
  <c r="L140" i="6"/>
  <c r="J154" i="6"/>
  <c r="D148" i="6"/>
  <c r="J145" i="6"/>
  <c r="F141" i="6"/>
  <c r="F140" i="6"/>
  <c r="F154" i="6"/>
  <c r="Q152" i="6"/>
  <c r="G145" i="6"/>
  <c r="H145" i="6" s="1"/>
  <c r="K142" i="6"/>
  <c r="D141" i="6"/>
  <c r="E140" i="6"/>
  <c r="K148" i="6"/>
  <c r="G143" i="6"/>
  <c r="H143" i="6" s="1"/>
  <c r="P153" i="6"/>
  <c r="K144" i="6"/>
  <c r="G151" i="6"/>
  <c r="H151" i="6" s="1"/>
  <c r="K140" i="6"/>
  <c r="K152" i="6"/>
  <c r="G147" i="6"/>
  <c r="H147" i="6" s="1"/>
  <c r="R154" i="6"/>
  <c r="J143" i="6"/>
  <c r="L144" i="6"/>
  <c r="J147" i="6"/>
  <c r="L148" i="6"/>
  <c r="J151" i="6"/>
  <c r="L152" i="6"/>
  <c r="D140" i="6"/>
  <c r="E141" i="6"/>
  <c r="G142" i="6"/>
  <c r="H142" i="6" s="1"/>
  <c r="K143" i="6"/>
  <c r="C144" i="6"/>
  <c r="E145" i="6"/>
  <c r="G146" i="6"/>
  <c r="H146" i="6" s="1"/>
  <c r="K147" i="6"/>
  <c r="C148" i="6"/>
  <c r="E149" i="6"/>
  <c r="G150" i="6"/>
  <c r="H150" i="6" s="1"/>
  <c r="K151" i="6"/>
  <c r="C152" i="6"/>
  <c r="P152" i="6"/>
  <c r="E153" i="6"/>
  <c r="R153" i="6"/>
  <c r="G154" i="6"/>
  <c r="H154" i="6" s="1"/>
  <c r="E152" i="6"/>
  <c r="U139" i="6"/>
  <c r="L142" i="6"/>
  <c r="D143" i="6"/>
  <c r="F144" i="6"/>
  <c r="L146" i="6"/>
  <c r="D147" i="6"/>
  <c r="F148" i="6"/>
  <c r="L150" i="6"/>
  <c r="D151" i="6"/>
  <c r="F152" i="6"/>
  <c r="L154" i="6"/>
  <c r="L151" i="6"/>
  <c r="C143" i="6"/>
  <c r="E148" i="6"/>
  <c r="V139" i="6"/>
  <c r="V140" i="6" s="1"/>
  <c r="V141" i="6" s="1"/>
  <c r="V142" i="6" s="1"/>
  <c r="V143" i="6" s="1"/>
  <c r="V144" i="6" s="1"/>
  <c r="V145" i="6" s="1"/>
  <c r="V146" i="6" s="1"/>
  <c r="V147" i="6" s="1"/>
  <c r="V148" i="6" s="1"/>
  <c r="V149" i="6" s="1"/>
  <c r="V150" i="6" s="1"/>
  <c r="V151" i="6" s="1"/>
  <c r="V152" i="6" s="1"/>
  <c r="V153" i="6" s="1"/>
  <c r="V154" i="6" s="1"/>
  <c r="K141" i="6"/>
  <c r="C142" i="6"/>
  <c r="E143" i="6"/>
  <c r="G144" i="6"/>
  <c r="H144" i="6" s="1"/>
  <c r="K145" i="6"/>
  <c r="C146" i="6"/>
  <c r="E147" i="6"/>
  <c r="G148" i="6"/>
  <c r="H148" i="6" s="1"/>
  <c r="K149" i="6"/>
  <c r="C150" i="6"/>
  <c r="E151" i="6"/>
  <c r="G152" i="6"/>
  <c r="H152" i="6" s="1"/>
  <c r="K153" i="6"/>
  <c r="C154" i="6"/>
  <c r="P154" i="6"/>
  <c r="L147" i="6"/>
  <c r="C147" i="6"/>
  <c r="C151" i="6"/>
  <c r="R152" i="6"/>
  <c r="L141" i="6"/>
  <c r="D142" i="6"/>
  <c r="F143" i="6"/>
  <c r="J144" i="6"/>
  <c r="L145" i="6"/>
  <c r="D146" i="6"/>
  <c r="F147" i="6"/>
  <c r="J148" i="6"/>
  <c r="L149" i="6"/>
  <c r="D150" i="6"/>
  <c r="F151" i="6"/>
  <c r="J152" i="6"/>
  <c r="L153" i="6"/>
  <c r="D154" i="6"/>
  <c r="Q154" i="6"/>
  <c r="L143" i="6"/>
  <c r="E144" i="6"/>
  <c r="C141" i="6"/>
  <c r="E142" i="6"/>
  <c r="C145" i="6"/>
  <c r="E146" i="6"/>
  <c r="C149" i="6"/>
  <c r="E150" i="6"/>
  <c r="C153" i="6"/>
  <c r="E154" i="6"/>
  <c r="L116" i="6"/>
  <c r="E119" i="6"/>
  <c r="D124" i="6"/>
  <c r="E128" i="6"/>
  <c r="K128" i="6"/>
  <c r="D116" i="6"/>
  <c r="G120" i="6"/>
  <c r="H120" i="6" s="1"/>
  <c r="L125" i="6"/>
  <c r="P128" i="6"/>
  <c r="E116" i="6"/>
  <c r="E117" i="6"/>
  <c r="G118" i="6"/>
  <c r="H118" i="6" s="1"/>
  <c r="L120" i="6"/>
  <c r="F121" i="6"/>
  <c r="F122" i="6"/>
  <c r="C125" i="6"/>
  <c r="G127" i="6"/>
  <c r="H127" i="6" s="1"/>
  <c r="Q128" i="6"/>
  <c r="P129" i="6"/>
  <c r="E129" i="6"/>
  <c r="D121" i="6"/>
  <c r="F129" i="6"/>
  <c r="G129" i="6"/>
  <c r="H129" i="6" s="1"/>
  <c r="F116" i="6"/>
  <c r="F117" i="6"/>
  <c r="K118" i="6"/>
  <c r="G121" i="6"/>
  <c r="H121" i="6" s="1"/>
  <c r="J122" i="6"/>
  <c r="D125" i="6"/>
  <c r="E126" i="6"/>
  <c r="K127" i="6"/>
  <c r="R128" i="6"/>
  <c r="Q129" i="6"/>
  <c r="J115" i="6"/>
  <c r="G116" i="6"/>
  <c r="H116" i="6" s="1"/>
  <c r="G117" i="6"/>
  <c r="H117" i="6" s="1"/>
  <c r="J119" i="6"/>
  <c r="K120" i="6"/>
  <c r="J121" i="6"/>
  <c r="K122" i="6"/>
  <c r="E125" i="6"/>
  <c r="F126" i="6"/>
  <c r="J128" i="6"/>
  <c r="L129" i="6"/>
  <c r="R129" i="6"/>
  <c r="C121" i="6"/>
  <c r="K126" i="6"/>
  <c r="C116" i="6"/>
  <c r="F120" i="6"/>
  <c r="F118" i="6"/>
  <c r="D115" i="6"/>
  <c r="J117" i="6"/>
  <c r="C119" i="6"/>
  <c r="C120" i="6"/>
  <c r="K121" i="6"/>
  <c r="G123" i="6"/>
  <c r="H123" i="6" s="1"/>
  <c r="F125" i="6"/>
  <c r="G126" i="6"/>
  <c r="H126" i="6" s="1"/>
  <c r="C128" i="6"/>
  <c r="C129" i="6"/>
  <c r="E120" i="6"/>
  <c r="K119" i="6"/>
  <c r="D117" i="6"/>
  <c r="E121" i="6"/>
  <c r="F127" i="6"/>
  <c r="K117" i="6"/>
  <c r="D119" i="6"/>
  <c r="D120" i="6"/>
  <c r="L121" i="6"/>
  <c r="J124" i="6"/>
  <c r="G125" i="6"/>
  <c r="H125" i="6" s="1"/>
  <c r="J126" i="6"/>
  <c r="D128" i="6"/>
  <c r="K115" i="6"/>
  <c r="J123" i="6"/>
  <c r="K124" i="6"/>
  <c r="C115" i="6"/>
  <c r="L115" i="6"/>
  <c r="J118" i="6"/>
  <c r="L119" i="6"/>
  <c r="G122" i="6"/>
  <c r="H122" i="6" s="1"/>
  <c r="K123" i="6"/>
  <c r="C124" i="6"/>
  <c r="L124" i="6"/>
  <c r="J127" i="6"/>
  <c r="L128" i="6"/>
  <c r="L123" i="6"/>
  <c r="L118" i="6"/>
  <c r="F115" i="6"/>
  <c r="C118" i="6"/>
  <c r="L122" i="6"/>
  <c r="D123" i="6"/>
  <c r="F124" i="6"/>
  <c r="C127" i="6"/>
  <c r="P127" i="6"/>
  <c r="C123" i="6"/>
  <c r="E124" i="6"/>
  <c r="U114" i="6"/>
  <c r="G115" i="6"/>
  <c r="H115" i="6" s="1"/>
  <c r="J116" i="6"/>
  <c r="L117" i="6"/>
  <c r="D118" i="6"/>
  <c r="F119" i="6"/>
  <c r="C122" i="6"/>
  <c r="E123" i="6"/>
  <c r="G124" i="6"/>
  <c r="H124" i="6" s="1"/>
  <c r="J125" i="6"/>
  <c r="L126" i="6"/>
  <c r="D127" i="6"/>
  <c r="Q127" i="6"/>
  <c r="F128" i="6"/>
  <c r="J129" i="6"/>
  <c r="E115" i="6"/>
  <c r="L127" i="6"/>
  <c r="V114" i="6"/>
  <c r="V115" i="6" s="1"/>
  <c r="V116" i="6" s="1"/>
  <c r="V117" i="6" s="1"/>
  <c r="V118" i="6" s="1"/>
  <c r="V119" i="6" s="1"/>
  <c r="V120" i="6" s="1"/>
  <c r="V121" i="6" s="1"/>
  <c r="V122" i="6" s="1"/>
  <c r="V123" i="6" s="1"/>
  <c r="V124" i="6" s="1"/>
  <c r="V125" i="6" s="1"/>
  <c r="V126" i="6" s="1"/>
  <c r="V127" i="6" s="1"/>
  <c r="V128" i="6" s="1"/>
  <c r="V129" i="6" s="1"/>
  <c r="K116" i="6"/>
  <c r="C117" i="6"/>
  <c r="E118" i="6"/>
  <c r="G119" i="6"/>
  <c r="H119" i="6" s="1"/>
  <c r="J120" i="6"/>
  <c r="D122" i="6"/>
  <c r="F123" i="6"/>
  <c r="K125" i="6"/>
  <c r="C126" i="6"/>
  <c r="E127" i="6"/>
  <c r="R127" i="6"/>
  <c r="G128" i="6"/>
  <c r="H128" i="6" s="1"/>
  <c r="K129" i="6"/>
  <c r="E122" i="6"/>
  <c r="D126" i="6"/>
  <c r="E102" i="6"/>
  <c r="E101" i="6"/>
  <c r="E100" i="6"/>
  <c r="J98" i="6"/>
  <c r="J97" i="6"/>
  <c r="C93" i="6"/>
  <c r="C92" i="6"/>
  <c r="G90" i="6"/>
  <c r="H90" i="6" s="1"/>
  <c r="R104" i="6"/>
  <c r="K103" i="6"/>
  <c r="D101" i="6"/>
  <c r="D100" i="6"/>
  <c r="G98" i="6"/>
  <c r="H98" i="6" s="1"/>
  <c r="G97" i="6"/>
  <c r="H97" i="6" s="1"/>
  <c r="F90" i="6"/>
  <c r="P104" i="6"/>
  <c r="E98" i="6"/>
  <c r="E97" i="6"/>
  <c r="J94" i="6"/>
  <c r="J93" i="6"/>
  <c r="K104" i="6"/>
  <c r="K99" i="6"/>
  <c r="D97" i="6"/>
  <c r="G94" i="6"/>
  <c r="H94" i="6" s="1"/>
  <c r="J102" i="6"/>
  <c r="C97" i="6"/>
  <c r="F94" i="6"/>
  <c r="K92" i="6"/>
  <c r="Q104" i="6"/>
  <c r="C101" i="6"/>
  <c r="C100" i="6"/>
  <c r="F98" i="6"/>
  <c r="F97" i="6"/>
  <c r="K96" i="6"/>
  <c r="K94" i="6"/>
  <c r="K91" i="6"/>
  <c r="E90" i="6"/>
  <c r="E96" i="6"/>
  <c r="K102" i="6"/>
  <c r="D96" i="6"/>
  <c r="G93" i="6"/>
  <c r="H93" i="6" s="1"/>
  <c r="E104" i="6"/>
  <c r="J101" i="6"/>
  <c r="C96" i="6"/>
  <c r="F93" i="6"/>
  <c r="D104" i="6"/>
  <c r="G102" i="6"/>
  <c r="H102" i="6" s="1"/>
  <c r="G101" i="6"/>
  <c r="H101" i="6" s="1"/>
  <c r="E94" i="6"/>
  <c r="E93" i="6"/>
  <c r="E92" i="6"/>
  <c r="K90" i="6"/>
  <c r="C104" i="6"/>
  <c r="F102" i="6"/>
  <c r="F101" i="6"/>
  <c r="K100" i="6"/>
  <c r="K98" i="6"/>
  <c r="K95" i="6"/>
  <c r="D93" i="6"/>
  <c r="D92" i="6"/>
  <c r="J90" i="6"/>
  <c r="R102" i="6"/>
  <c r="J96" i="6"/>
  <c r="L97" i="6"/>
  <c r="F103" i="6"/>
  <c r="F99" i="6"/>
  <c r="J100" i="6"/>
  <c r="L101" i="6"/>
  <c r="J92" i="6"/>
  <c r="L93" i="6"/>
  <c r="Q102" i="6"/>
  <c r="F91" i="6"/>
  <c r="F95" i="6"/>
  <c r="J104" i="6"/>
  <c r="G91" i="6"/>
  <c r="H91" i="6" s="1"/>
  <c r="G95" i="6"/>
  <c r="H95" i="6" s="1"/>
  <c r="G99" i="6"/>
  <c r="H99" i="6" s="1"/>
  <c r="G103" i="6"/>
  <c r="H103" i="6" s="1"/>
  <c r="J91" i="6"/>
  <c r="L92" i="6"/>
  <c r="J95" i="6"/>
  <c r="L96" i="6"/>
  <c r="J99" i="6"/>
  <c r="L100" i="6"/>
  <c r="J103" i="6"/>
  <c r="L104" i="6"/>
  <c r="C91" i="6"/>
  <c r="C95" i="6"/>
  <c r="C99" i="6"/>
  <c r="C103" i="6"/>
  <c r="P103" i="6"/>
  <c r="L95" i="6"/>
  <c r="L99" i="6"/>
  <c r="L103" i="6"/>
  <c r="L90" i="6"/>
  <c r="D91" i="6"/>
  <c r="F92" i="6"/>
  <c r="L94" i="6"/>
  <c r="D95" i="6"/>
  <c r="F96" i="6"/>
  <c r="L98" i="6"/>
  <c r="D99" i="6"/>
  <c r="F100" i="6"/>
  <c r="L102" i="6"/>
  <c r="D103" i="6"/>
  <c r="Q103" i="6"/>
  <c r="F104" i="6"/>
  <c r="L91" i="6"/>
  <c r="C90" i="6"/>
  <c r="E91" i="6"/>
  <c r="G92" i="6"/>
  <c r="H92" i="6" s="1"/>
  <c r="K93" i="6"/>
  <c r="C94" i="6"/>
  <c r="E95" i="6"/>
  <c r="G96" i="6"/>
  <c r="H96" i="6" s="1"/>
  <c r="K97" i="6"/>
  <c r="C98" i="6"/>
  <c r="E99" i="6"/>
  <c r="G100" i="6"/>
  <c r="H100" i="6" s="1"/>
  <c r="K101" i="6"/>
  <c r="C102" i="6"/>
  <c r="P102" i="6"/>
  <c r="E103" i="6"/>
  <c r="R103" i="6"/>
  <c r="G104" i="6"/>
  <c r="H104" i="6" s="1"/>
  <c r="D90" i="6"/>
  <c r="D94" i="6"/>
  <c r="D98" i="6"/>
  <c r="D102" i="6"/>
  <c r="F79" i="6"/>
  <c r="F78" i="6"/>
  <c r="K77" i="6"/>
  <c r="K75" i="6"/>
  <c r="K72" i="6"/>
  <c r="D70" i="6"/>
  <c r="D69" i="6"/>
  <c r="G67" i="6"/>
  <c r="H67" i="6" s="1"/>
  <c r="G66" i="6"/>
  <c r="H66" i="6" s="1"/>
  <c r="R79" i="6"/>
  <c r="J71" i="6"/>
  <c r="K79" i="6"/>
  <c r="G71" i="6"/>
  <c r="H71" i="6" s="1"/>
  <c r="E79" i="6"/>
  <c r="E78" i="6"/>
  <c r="E77" i="6"/>
  <c r="J75" i="6"/>
  <c r="J74" i="6"/>
  <c r="C70" i="6"/>
  <c r="C69" i="6"/>
  <c r="F67" i="6"/>
  <c r="F66" i="6"/>
  <c r="K65" i="6"/>
  <c r="C77" i="6"/>
  <c r="F75" i="6"/>
  <c r="E74" i="6"/>
  <c r="C65" i="6"/>
  <c r="K76" i="6"/>
  <c r="D74" i="6"/>
  <c r="D78" i="6"/>
  <c r="D77" i="6"/>
  <c r="G75" i="6"/>
  <c r="H75" i="6" s="1"/>
  <c r="G74" i="6"/>
  <c r="H74" i="6" s="1"/>
  <c r="E67" i="6"/>
  <c r="E66" i="6"/>
  <c r="E65" i="6"/>
  <c r="R78" i="6"/>
  <c r="F74" i="6"/>
  <c r="D65" i="6"/>
  <c r="Q78" i="6"/>
  <c r="E75" i="6"/>
  <c r="J70" i="6"/>
  <c r="C66" i="6"/>
  <c r="P78" i="6"/>
  <c r="G70" i="6"/>
  <c r="H70" i="6" s="1"/>
  <c r="J79" i="6"/>
  <c r="J78" i="6"/>
  <c r="Q77" i="6"/>
  <c r="C74" i="6"/>
  <c r="C73" i="6"/>
  <c r="F71" i="6"/>
  <c r="F70" i="6"/>
  <c r="K69" i="6"/>
  <c r="K67" i="6"/>
  <c r="K71" i="6"/>
  <c r="G79" i="6"/>
  <c r="H79" i="6" s="1"/>
  <c r="G78" i="6"/>
  <c r="H78" i="6" s="1"/>
  <c r="P77" i="6"/>
  <c r="E71" i="6"/>
  <c r="E70" i="6"/>
  <c r="E69" i="6"/>
  <c r="J67" i="6"/>
  <c r="J66" i="6"/>
  <c r="C78" i="6"/>
  <c r="K73" i="6"/>
  <c r="K68" i="6"/>
  <c r="D66" i="6"/>
  <c r="E73" i="6"/>
  <c r="R77" i="6"/>
  <c r="D73" i="6"/>
  <c r="F68" i="6"/>
  <c r="L78" i="6"/>
  <c r="J73" i="6"/>
  <c r="L74" i="6"/>
  <c r="F76" i="6"/>
  <c r="L66" i="6"/>
  <c r="J69" i="6"/>
  <c r="L70" i="6"/>
  <c r="Q79" i="6"/>
  <c r="J77" i="6"/>
  <c r="F72" i="6"/>
  <c r="J65" i="6"/>
  <c r="G68" i="6"/>
  <c r="H68" i="6" s="1"/>
  <c r="G72" i="6"/>
  <c r="H72" i="6" s="1"/>
  <c r="G76" i="6"/>
  <c r="H76" i="6" s="1"/>
  <c r="L65" i="6"/>
  <c r="J68" i="6"/>
  <c r="L69" i="6"/>
  <c r="J72" i="6"/>
  <c r="L73" i="6"/>
  <c r="J76" i="6"/>
  <c r="L77" i="6"/>
  <c r="C68" i="6"/>
  <c r="C72" i="6"/>
  <c r="F65" i="6"/>
  <c r="L67" i="6"/>
  <c r="D68" i="6"/>
  <c r="F69" i="6"/>
  <c r="L71" i="6"/>
  <c r="D72" i="6"/>
  <c r="F73" i="6"/>
  <c r="L75" i="6"/>
  <c r="D76" i="6"/>
  <c r="F77" i="6"/>
  <c r="L79" i="6"/>
  <c r="L68" i="6"/>
  <c r="L72" i="6"/>
  <c r="C76" i="6"/>
  <c r="U64" i="6"/>
  <c r="G65" i="6"/>
  <c r="H65" i="6" s="1"/>
  <c r="K66" i="6"/>
  <c r="C67" i="6"/>
  <c r="E68" i="6"/>
  <c r="G69" i="6"/>
  <c r="H69" i="6" s="1"/>
  <c r="K70" i="6"/>
  <c r="C71" i="6"/>
  <c r="E72" i="6"/>
  <c r="G73" i="6"/>
  <c r="H73" i="6" s="1"/>
  <c r="K74" i="6"/>
  <c r="C75" i="6"/>
  <c r="E76" i="6"/>
  <c r="G77" i="6"/>
  <c r="H77" i="6" s="1"/>
  <c r="K78" i="6"/>
  <c r="C79" i="6"/>
  <c r="P79" i="6"/>
  <c r="L76" i="6"/>
  <c r="D67" i="6"/>
  <c r="D71" i="6"/>
  <c r="D75" i="6"/>
  <c r="D79" i="6"/>
  <c r="E52" i="6"/>
  <c r="E48" i="6"/>
  <c r="E47" i="6"/>
  <c r="E46" i="6"/>
  <c r="J44" i="6"/>
  <c r="G43" i="6"/>
  <c r="H43" i="6" s="1"/>
  <c r="K50" i="6"/>
  <c r="K52" i="6"/>
  <c r="J53" i="6"/>
  <c r="K49" i="6"/>
  <c r="D47" i="6"/>
  <c r="D46" i="6"/>
  <c r="F44" i="6"/>
  <c r="F43" i="6"/>
  <c r="C43" i="6"/>
  <c r="K48" i="6"/>
  <c r="J47" i="6"/>
  <c r="G53" i="6"/>
  <c r="H53" i="6" s="1"/>
  <c r="G49" i="6"/>
  <c r="H49" i="6" s="1"/>
  <c r="C47" i="6"/>
  <c r="C46" i="6"/>
  <c r="E43" i="6"/>
  <c r="K40" i="6"/>
  <c r="G51" i="6"/>
  <c r="H51" i="6" s="1"/>
  <c r="F40" i="6"/>
  <c r="F51" i="6"/>
  <c r="D43" i="6"/>
  <c r="J40" i="6"/>
  <c r="R52" i="6"/>
  <c r="K45" i="6"/>
  <c r="E50" i="6"/>
  <c r="G45" i="6"/>
  <c r="H45" i="6" s="1"/>
  <c r="J52" i="6"/>
  <c r="E51" i="6"/>
  <c r="D50" i="6"/>
  <c r="J48" i="6"/>
  <c r="G47" i="6"/>
  <c r="H47" i="6" s="1"/>
  <c r="K43" i="6"/>
  <c r="G52" i="6"/>
  <c r="H52" i="6" s="1"/>
  <c r="C51" i="6"/>
  <c r="C50" i="6"/>
  <c r="G48" i="6"/>
  <c r="H48" i="6" s="1"/>
  <c r="F47" i="6"/>
  <c r="K46" i="6"/>
  <c r="J43" i="6"/>
  <c r="D42" i="6"/>
  <c r="F45" i="6"/>
  <c r="J46" i="6"/>
  <c r="L47" i="6"/>
  <c r="F49" i="6"/>
  <c r="R53" i="6"/>
  <c r="L43" i="6"/>
  <c r="G41" i="6"/>
  <c r="H41" i="6" s="1"/>
  <c r="Q52" i="6"/>
  <c r="K42" i="6"/>
  <c r="J50" i="6"/>
  <c r="L51" i="6"/>
  <c r="G54" i="6"/>
  <c r="H54" i="6" s="1"/>
  <c r="J41" i="6"/>
  <c r="L42" i="6"/>
  <c r="J54" i="6"/>
  <c r="U39" i="6"/>
  <c r="G40" i="6"/>
  <c r="H40" i="6" s="1"/>
  <c r="K41" i="6"/>
  <c r="C42" i="6"/>
  <c r="G44" i="6"/>
  <c r="H44" i="6" s="1"/>
  <c r="J45" i="6"/>
  <c r="L46" i="6"/>
  <c r="F48" i="6"/>
  <c r="J49" i="6"/>
  <c r="L50" i="6"/>
  <c r="D51" i="6"/>
  <c r="F52" i="6"/>
  <c r="K54" i="6"/>
  <c r="L45" i="6"/>
  <c r="C54" i="6"/>
  <c r="L40" i="6"/>
  <c r="D41" i="6"/>
  <c r="F42" i="6"/>
  <c r="K44" i="6"/>
  <c r="C45" i="6"/>
  <c r="C49" i="6"/>
  <c r="C53" i="6"/>
  <c r="L53" i="6"/>
  <c r="D54" i="6"/>
  <c r="Q54" i="6"/>
  <c r="L41" i="6"/>
  <c r="L49" i="6"/>
  <c r="K53" i="6"/>
  <c r="P54" i="6"/>
  <c r="C40" i="6"/>
  <c r="E41" i="6"/>
  <c r="G42" i="6"/>
  <c r="H42" i="6" s="1"/>
  <c r="C44" i="6"/>
  <c r="L44" i="6"/>
  <c r="D45" i="6"/>
  <c r="F46" i="6"/>
  <c r="L48" i="6"/>
  <c r="D49" i="6"/>
  <c r="F50" i="6"/>
  <c r="J51" i="6"/>
  <c r="L52" i="6"/>
  <c r="D53" i="6"/>
  <c r="P53" i="6"/>
  <c r="E54" i="6"/>
  <c r="R54" i="6"/>
  <c r="C41" i="6"/>
  <c r="E42" i="6"/>
  <c r="D40" i="6"/>
  <c r="F41" i="6"/>
  <c r="J42" i="6"/>
  <c r="D44" i="6"/>
  <c r="E45" i="6"/>
  <c r="G46" i="6"/>
  <c r="H46" i="6" s="1"/>
  <c r="K47" i="6"/>
  <c r="C48" i="6"/>
  <c r="E49" i="6"/>
  <c r="G50" i="6"/>
  <c r="H50" i="6" s="1"/>
  <c r="K51" i="6"/>
  <c r="C52" i="6"/>
  <c r="P52" i="6"/>
  <c r="E53" i="6"/>
  <c r="Q53" i="6"/>
  <c r="F54" i="6"/>
  <c r="L54" i="6"/>
  <c r="E40" i="6"/>
  <c r="E44" i="6"/>
  <c r="D48" i="6"/>
  <c r="D52" i="6"/>
  <c r="F53" i="6"/>
  <c r="L15" i="6"/>
  <c r="G16" i="6"/>
  <c r="H16" i="6" s="1"/>
  <c r="E18" i="6"/>
  <c r="J20" i="6"/>
  <c r="G26" i="6"/>
  <c r="H26" i="6" s="1"/>
  <c r="C15" i="6"/>
  <c r="K16" i="6"/>
  <c r="J17" i="6"/>
  <c r="J18" i="6"/>
  <c r="D24" i="6"/>
  <c r="J26" i="6"/>
  <c r="F29" i="6"/>
  <c r="G17" i="6"/>
  <c r="H17" i="6" s="1"/>
  <c r="R29" i="6"/>
  <c r="D15" i="6"/>
  <c r="L18" i="6"/>
  <c r="F24" i="6"/>
  <c r="K27" i="6"/>
  <c r="J29" i="6"/>
  <c r="J24" i="6"/>
  <c r="F15" i="6"/>
  <c r="K19" i="6"/>
  <c r="J21" i="6"/>
  <c r="D28" i="6"/>
  <c r="G15" i="6"/>
  <c r="H15" i="6" s="1"/>
  <c r="C16" i="6"/>
  <c r="F17" i="6"/>
  <c r="G22" i="6"/>
  <c r="H22" i="6" s="1"/>
  <c r="F28" i="6"/>
  <c r="E15" i="6"/>
  <c r="P28" i="6"/>
  <c r="J15" i="6"/>
  <c r="E16" i="6"/>
  <c r="C17" i="6"/>
  <c r="G18" i="6"/>
  <c r="H18" i="6" s="1"/>
  <c r="D20" i="6"/>
  <c r="J22" i="6"/>
  <c r="F25" i="6"/>
  <c r="J28" i="6"/>
  <c r="F21" i="6"/>
  <c r="K15" i="6"/>
  <c r="F16" i="6"/>
  <c r="E17" i="6"/>
  <c r="C18" i="6"/>
  <c r="F20" i="6"/>
  <c r="K23" i="6"/>
  <c r="J25" i="6"/>
  <c r="L19" i="6"/>
  <c r="L23" i="6"/>
  <c r="L27" i="6"/>
  <c r="K18" i="6"/>
  <c r="C19" i="6"/>
  <c r="E20" i="6"/>
  <c r="G21" i="6"/>
  <c r="H21" i="6" s="1"/>
  <c r="K22" i="6"/>
  <c r="C23" i="6"/>
  <c r="E24" i="6"/>
  <c r="G25" i="6"/>
  <c r="H25" i="6" s="1"/>
  <c r="K26" i="6"/>
  <c r="C27" i="6"/>
  <c r="P27" i="6"/>
  <c r="E28" i="6"/>
  <c r="R28" i="6"/>
  <c r="G29" i="6"/>
  <c r="H29" i="6" s="1"/>
  <c r="L26" i="6"/>
  <c r="J16" i="6"/>
  <c r="L17" i="6"/>
  <c r="D18" i="6"/>
  <c r="E19" i="6"/>
  <c r="G20" i="6"/>
  <c r="H20" i="6" s="1"/>
  <c r="K21" i="6"/>
  <c r="C22" i="6"/>
  <c r="E23" i="6"/>
  <c r="G24" i="6"/>
  <c r="H24" i="6" s="1"/>
  <c r="K25" i="6"/>
  <c r="C26" i="6"/>
  <c r="E27" i="6"/>
  <c r="R27" i="6"/>
  <c r="G28" i="6"/>
  <c r="H28" i="6" s="1"/>
  <c r="K29" i="6"/>
  <c r="F19" i="6"/>
  <c r="L21" i="6"/>
  <c r="D22" i="6"/>
  <c r="F23" i="6"/>
  <c r="L25" i="6"/>
  <c r="D26" i="6"/>
  <c r="F27" i="6"/>
  <c r="L29" i="6"/>
  <c r="D23" i="6"/>
  <c r="L16" i="6"/>
  <c r="D17" i="6"/>
  <c r="F18" i="6"/>
  <c r="G19" i="6"/>
  <c r="H19" i="6" s="1"/>
  <c r="K20" i="6"/>
  <c r="C21" i="6"/>
  <c r="E22" i="6"/>
  <c r="G23" i="6"/>
  <c r="H23" i="6" s="1"/>
  <c r="K24" i="6"/>
  <c r="C25" i="6"/>
  <c r="E26" i="6"/>
  <c r="G27" i="6"/>
  <c r="H27" i="6" s="1"/>
  <c r="K28" i="6"/>
  <c r="C29" i="6"/>
  <c r="P29" i="6"/>
  <c r="Q27" i="6"/>
  <c r="J19" i="6"/>
  <c r="L20" i="6"/>
  <c r="D21" i="6"/>
  <c r="F22" i="6"/>
  <c r="J23" i="6"/>
  <c r="L24" i="6"/>
  <c r="D25" i="6"/>
  <c r="F26" i="6"/>
  <c r="J27" i="6"/>
  <c r="L28" i="6"/>
  <c r="D29" i="6"/>
  <c r="Q29" i="6"/>
  <c r="D19" i="6"/>
  <c r="L22" i="6"/>
  <c r="D27" i="6"/>
  <c r="D16" i="6"/>
  <c r="C20" i="6"/>
  <c r="E21" i="6"/>
  <c r="C24" i="6"/>
  <c r="E25" i="6"/>
  <c r="C28" i="6"/>
  <c r="E29" i="6"/>
  <c r="AX1005" i="2"/>
  <c r="I16" i="1"/>
  <c r="BC6" i="2" s="1"/>
  <c r="I20" i="1"/>
  <c r="BC10" i="2" s="1"/>
  <c r="I19" i="1"/>
  <c r="BC9" i="2" s="1"/>
  <c r="H19" i="1"/>
  <c r="BB9" i="2" s="1"/>
  <c r="S10" i="9" l="1"/>
  <c r="AF456" i="2"/>
  <c r="L112" i="6"/>
  <c r="J62" i="6"/>
  <c r="K62" i="6"/>
  <c r="L237" i="6"/>
  <c r="K112" i="6"/>
  <c r="J112" i="6"/>
  <c r="K212" i="6"/>
  <c r="J212" i="6"/>
  <c r="L37" i="6"/>
  <c r="L137" i="6"/>
  <c r="L87" i="6"/>
  <c r="K137" i="6"/>
  <c r="J137" i="6"/>
  <c r="L187" i="6"/>
  <c r="L62" i="6"/>
  <c r="L162" i="6"/>
  <c r="J187" i="6"/>
  <c r="K187" i="6"/>
  <c r="K237" i="6"/>
  <c r="J237" i="6"/>
  <c r="K37" i="6"/>
  <c r="J37" i="6"/>
  <c r="K162" i="6"/>
  <c r="J162" i="6"/>
  <c r="K87" i="6"/>
  <c r="J87" i="6"/>
  <c r="L212" i="6"/>
  <c r="K12" i="6"/>
  <c r="J12" i="6"/>
  <c r="L12" i="6"/>
  <c r="S9" i="9"/>
  <c r="W10" i="9"/>
  <c r="U9" i="9"/>
  <c r="T9" i="9"/>
  <c r="AH23" i="2"/>
  <c r="T10" i="9"/>
  <c r="W13" i="9"/>
  <c r="U13" i="9"/>
  <c r="T13" i="9"/>
  <c r="S13" i="9"/>
  <c r="AY1005" i="2"/>
  <c r="AF917" i="2"/>
  <c r="AG949" i="2"/>
  <c r="AK949" i="2" s="1"/>
  <c r="AF979" i="2"/>
  <c r="AG858" i="2"/>
  <c r="AJ858" i="2" s="1"/>
  <c r="AF711" i="2"/>
  <c r="AF890" i="2"/>
  <c r="AF321" i="2"/>
  <c r="AF909" i="2"/>
  <c r="AG879" i="2"/>
  <c r="AG845" i="2"/>
  <c r="AG517" i="2"/>
  <c r="AJ517" i="2" s="1"/>
  <c r="AG835" i="2"/>
  <c r="AK835" i="2" s="1"/>
  <c r="AF883" i="2"/>
  <c r="AG741" i="2"/>
  <c r="AG809" i="2"/>
  <c r="AG774" i="2"/>
  <c r="AF750" i="2"/>
  <c r="AF715" i="2"/>
  <c r="AF956" i="2"/>
  <c r="AI956" i="2" s="1"/>
  <c r="AF936" i="2"/>
  <c r="AG801" i="2"/>
  <c r="AF761" i="2"/>
  <c r="AG739" i="2"/>
  <c r="AG707" i="2"/>
  <c r="AG945" i="2"/>
  <c r="AG968" i="2"/>
  <c r="AK968" i="2" s="1"/>
  <c r="AF724" i="2"/>
  <c r="AH724" i="2" s="1"/>
  <c r="AF692" i="2"/>
  <c r="AG975" i="2"/>
  <c r="AK975" i="2" s="1"/>
  <c r="AG948" i="2"/>
  <c r="AG971" i="2"/>
  <c r="AG896" i="2"/>
  <c r="AG859" i="2"/>
  <c r="AF803" i="2"/>
  <c r="AF752" i="2"/>
  <c r="AF598" i="2"/>
  <c r="AI598" i="2" s="1"/>
  <c r="AG851" i="2"/>
  <c r="AF822" i="2"/>
  <c r="AG792" i="2"/>
  <c r="AF634" i="2"/>
  <c r="AF28" i="2"/>
  <c r="AG713" i="2"/>
  <c r="AJ713" i="2" s="1"/>
  <c r="AG994" i="2"/>
  <c r="AK994" i="2" s="1"/>
  <c r="AG967" i="2"/>
  <c r="AK967" i="2" s="1"/>
  <c r="AF935" i="2"/>
  <c r="AG955" i="2"/>
  <c r="AG656" i="2"/>
  <c r="AF161" i="2"/>
  <c r="AF743" i="2"/>
  <c r="AF568" i="2"/>
  <c r="AF484" i="2"/>
  <c r="AH484" i="2" s="1"/>
  <c r="AG834" i="2"/>
  <c r="AG598" i="2"/>
  <c r="AK598" i="2" s="1"/>
  <c r="AG818" i="2"/>
  <c r="AF572" i="2"/>
  <c r="AF83" i="2"/>
  <c r="AG960" i="2"/>
  <c r="AG872" i="2"/>
  <c r="AK872" i="2" s="1"/>
  <c r="AF788" i="2"/>
  <c r="AG700" i="2"/>
  <c r="AG925" i="2"/>
  <c r="AK925" i="2" s="1"/>
  <c r="AG838" i="2"/>
  <c r="AF753" i="2"/>
  <c r="AF981" i="2"/>
  <c r="AG898" i="2"/>
  <c r="AF814" i="2"/>
  <c r="AF726" i="2"/>
  <c r="AH726" i="2" s="1"/>
  <c r="AF954" i="2"/>
  <c r="AF869" i="2"/>
  <c r="AF779" i="2"/>
  <c r="AF694" i="2"/>
  <c r="AF927" i="2"/>
  <c r="AG829" i="2"/>
  <c r="AG725" i="2"/>
  <c r="AF932" i="2"/>
  <c r="AF797" i="2"/>
  <c r="AI797" i="2" s="1"/>
  <c r="AG923" i="2"/>
  <c r="AG695" i="2"/>
  <c r="AF276" i="2"/>
  <c r="AG540" i="2"/>
  <c r="AG566" i="2"/>
  <c r="AG26" i="2"/>
  <c r="AF947" i="2"/>
  <c r="AF865" i="2"/>
  <c r="AG777" i="2"/>
  <c r="AJ777" i="2" s="1"/>
  <c r="AF1000" i="2"/>
  <c r="AG917" i="2"/>
  <c r="AF825" i="2"/>
  <c r="AG742" i="2"/>
  <c r="AF973" i="2"/>
  <c r="AF885" i="2"/>
  <c r="AG803" i="2"/>
  <c r="AK803" i="2" s="1"/>
  <c r="AF718" i="2"/>
  <c r="AG943" i="2"/>
  <c r="AF856" i="2"/>
  <c r="AF771" i="2"/>
  <c r="AF999" i="2"/>
  <c r="AG916" i="2"/>
  <c r="AG821" i="2"/>
  <c r="AG709" i="2"/>
  <c r="AJ709" i="2" s="1"/>
  <c r="AF916" i="2"/>
  <c r="AG786" i="2"/>
  <c r="AG891" i="2"/>
  <c r="AF665" i="2"/>
  <c r="AF298" i="2"/>
  <c r="AG506" i="2"/>
  <c r="AF519" i="2"/>
  <c r="AF97" i="2"/>
  <c r="AF19" i="2"/>
  <c r="AF292" i="2"/>
  <c r="AG936" i="2"/>
  <c r="AG854" i="2"/>
  <c r="AG769" i="2"/>
  <c r="AG989" i="2"/>
  <c r="AK989" i="2" s="1"/>
  <c r="AF904" i="2"/>
  <c r="AF817" i="2"/>
  <c r="AF729" i="2"/>
  <c r="AG962" i="2"/>
  <c r="AF877" i="2"/>
  <c r="AF790" i="2"/>
  <c r="AF705" i="2"/>
  <c r="AG935" i="2"/>
  <c r="AF843" i="2"/>
  <c r="AG760" i="2"/>
  <c r="AK760" i="2" s="1"/>
  <c r="AF991" i="2"/>
  <c r="AF903" i="2"/>
  <c r="AG805" i="2"/>
  <c r="AF699" i="2"/>
  <c r="AF892" i="2"/>
  <c r="AF765" i="2"/>
  <c r="AG865" i="2"/>
  <c r="AG633" i="2"/>
  <c r="AF405" i="2"/>
  <c r="AF440" i="2"/>
  <c r="AG369" i="2"/>
  <c r="AF340" i="2"/>
  <c r="AG928" i="2"/>
  <c r="AG841" i="2"/>
  <c r="AJ841" i="2" s="1"/>
  <c r="AF756" i="2"/>
  <c r="AG981" i="2"/>
  <c r="AG893" i="2"/>
  <c r="AG806" i="2"/>
  <c r="AF721" i="2"/>
  <c r="AF949" i="2"/>
  <c r="AG864" i="2"/>
  <c r="AF782" i="2"/>
  <c r="AG694" i="2"/>
  <c r="AK694" i="2" s="1"/>
  <c r="AF922" i="2"/>
  <c r="AF835" i="2"/>
  <c r="AF747" i="2"/>
  <c r="AG980" i="2"/>
  <c r="AF895" i="2"/>
  <c r="AF792" i="2"/>
  <c r="AI792" i="2" s="1"/>
  <c r="AF1004" i="2"/>
  <c r="AF884" i="2"/>
  <c r="AG738" i="2"/>
  <c r="AF831" i="2"/>
  <c r="AH831" i="2" s="1"/>
  <c r="AG609" i="2"/>
  <c r="AG683" i="2"/>
  <c r="AF427" i="2"/>
  <c r="AG454" i="2"/>
  <c r="AK454" i="2" s="1"/>
  <c r="AG1000" i="2"/>
  <c r="AJ1000" i="2" s="1"/>
  <c r="AF915" i="2"/>
  <c r="AG833" i="2"/>
  <c r="AG745" i="2"/>
  <c r="AF968" i="2"/>
  <c r="AG885" i="2"/>
  <c r="AF793" i="2"/>
  <c r="AG710" i="2"/>
  <c r="AF941" i="2"/>
  <c r="AF851" i="2"/>
  <c r="AH851" i="2" s="1"/>
  <c r="AG771" i="2"/>
  <c r="AK771" i="2" s="1"/>
  <c r="AG999" i="2"/>
  <c r="AG911" i="2"/>
  <c r="AG824" i="2"/>
  <c r="AF739" i="2"/>
  <c r="AF967" i="2"/>
  <c r="AG884" i="2"/>
  <c r="AF784" i="2"/>
  <c r="AG985" i="2"/>
  <c r="AJ985" i="2" s="1"/>
  <c r="AG863" i="2"/>
  <c r="AG722" i="2"/>
  <c r="AF799" i="2"/>
  <c r="AF575" i="2"/>
  <c r="AG659" i="2"/>
  <c r="AJ659" i="2" s="1"/>
  <c r="AF295" i="2"/>
  <c r="AF611" i="2"/>
  <c r="AG992" i="2"/>
  <c r="AG904" i="2"/>
  <c r="AJ904" i="2" s="1"/>
  <c r="AF820" i="2"/>
  <c r="AG737" i="2"/>
  <c r="AG957" i="2"/>
  <c r="AK957" i="2" s="1"/>
  <c r="AF872" i="2"/>
  <c r="AF785" i="2"/>
  <c r="AI785" i="2" s="1"/>
  <c r="AF700" i="2"/>
  <c r="AG930" i="2"/>
  <c r="AF846" i="2"/>
  <c r="AH846" i="2" s="1"/>
  <c r="AF758" i="2"/>
  <c r="AF986" i="2"/>
  <c r="AG903" i="2"/>
  <c r="AF811" i="2"/>
  <c r="AG728" i="2"/>
  <c r="AF959" i="2"/>
  <c r="AG866" i="2"/>
  <c r="AG765" i="2"/>
  <c r="AG977" i="2"/>
  <c r="AG847" i="2"/>
  <c r="AG1003" i="2"/>
  <c r="AJ1003" i="2" s="1"/>
  <c r="AF775" i="2"/>
  <c r="AG543" i="2"/>
  <c r="AG630" i="2"/>
  <c r="AG688" i="2"/>
  <c r="AG579" i="2"/>
  <c r="AF545" i="2"/>
  <c r="AG282" i="2"/>
  <c r="AK282" i="2" s="1"/>
  <c r="AG719" i="2"/>
  <c r="AG415" i="2"/>
  <c r="AK415" i="2" s="1"/>
  <c r="AG521" i="2"/>
  <c r="AF10" i="2"/>
  <c r="AF445" i="2"/>
  <c r="AH445" i="2" s="1"/>
  <c r="AF630" i="2"/>
  <c r="AG412" i="2"/>
  <c r="AK412" i="2" s="1"/>
  <c r="AG386" i="2"/>
  <c r="AF464" i="2"/>
  <c r="AF262" i="2"/>
  <c r="AG466" i="2"/>
  <c r="AF247" i="2"/>
  <c r="AG661" i="2"/>
  <c r="AJ661" i="2" s="1"/>
  <c r="AF701" i="2"/>
  <c r="AF142" i="2"/>
  <c r="AF371" i="2"/>
  <c r="AG553" i="2"/>
  <c r="AF627" i="2"/>
  <c r="AH627" i="2" s="1"/>
  <c r="AG568" i="2"/>
  <c r="AF154" i="2"/>
  <c r="AI23" i="2"/>
  <c r="AF403" i="2"/>
  <c r="AF46" i="2"/>
  <c r="AF136" i="2"/>
  <c r="AG321" i="2"/>
  <c r="AI750" i="2"/>
  <c r="AG476" i="2"/>
  <c r="AK476" i="2" s="1"/>
  <c r="AF632" i="2"/>
  <c r="AG815" i="2"/>
  <c r="AK815" i="2" s="1"/>
  <c r="AG410" i="2"/>
  <c r="AK410" i="2" s="1"/>
  <c r="AG365" i="2"/>
  <c r="AK365" i="2" s="1"/>
  <c r="AF515" i="2"/>
  <c r="AF151" i="2"/>
  <c r="AG567" i="2"/>
  <c r="AF439" i="2"/>
  <c r="AF995" i="2"/>
  <c r="AF963" i="2"/>
  <c r="AF931" i="2"/>
  <c r="AF899" i="2"/>
  <c r="AF870" i="2"/>
  <c r="AF836" i="2"/>
  <c r="AF804" i="2"/>
  <c r="AF772" i="2"/>
  <c r="AF740" i="2"/>
  <c r="AF703" i="2"/>
  <c r="AF984" i="2"/>
  <c r="AF952" i="2"/>
  <c r="AF920" i="2"/>
  <c r="AF888" i="2"/>
  <c r="AF854" i="2"/>
  <c r="AG822" i="2"/>
  <c r="AG790" i="2"/>
  <c r="AG758" i="2"/>
  <c r="AG726" i="2"/>
  <c r="AG697" i="2"/>
  <c r="AG978" i="2"/>
  <c r="AG946" i="2"/>
  <c r="AG914" i="2"/>
  <c r="AG882" i="2"/>
  <c r="AG848" i="2"/>
  <c r="AG819" i="2"/>
  <c r="AG787" i="2"/>
  <c r="AG755" i="2"/>
  <c r="AG723" i="2"/>
  <c r="AJ723" i="2" s="1"/>
  <c r="AF1002" i="2"/>
  <c r="AF970" i="2"/>
  <c r="AF938" i="2"/>
  <c r="AF906" i="2"/>
  <c r="AF874" i="2"/>
  <c r="AG840" i="2"/>
  <c r="AG808" i="2"/>
  <c r="AG776" i="2"/>
  <c r="AK776" i="2" s="1"/>
  <c r="AG744" i="2"/>
  <c r="AG712" i="2"/>
  <c r="AG996" i="2"/>
  <c r="AG964" i="2"/>
  <c r="AG932" i="2"/>
  <c r="AG900" i="2"/>
  <c r="AF861" i="2"/>
  <c r="AF824" i="2"/>
  <c r="AG789" i="2"/>
  <c r="AG749" i="2"/>
  <c r="AJ749" i="2" s="1"/>
  <c r="AG704" i="2"/>
  <c r="AF980" i="2"/>
  <c r="AF940" i="2"/>
  <c r="AG889" i="2"/>
  <c r="AG842" i="2"/>
  <c r="AG794" i="2"/>
  <c r="AF733" i="2"/>
  <c r="AG963" i="2"/>
  <c r="AK963" i="2" s="1"/>
  <c r="AG875" i="2"/>
  <c r="AF791" i="2"/>
  <c r="AG703" i="2"/>
  <c r="AG617" i="2"/>
  <c r="AF533" i="2"/>
  <c r="AF365" i="2"/>
  <c r="AG667" i="2"/>
  <c r="AG590" i="2"/>
  <c r="AF93" i="2"/>
  <c r="AF364" i="2"/>
  <c r="AG648" i="2"/>
  <c r="AG561" i="2"/>
  <c r="AG337" i="2"/>
  <c r="AK337" i="2" s="1"/>
  <c r="AG404" i="2"/>
  <c r="AK404" i="2" s="1"/>
  <c r="AF619" i="2"/>
  <c r="AG529" i="2"/>
  <c r="AG349" i="2"/>
  <c r="AK349" i="2" s="1"/>
  <c r="AF600" i="2"/>
  <c r="AG751" i="2"/>
  <c r="AK751" i="2" s="1"/>
  <c r="AG435" i="2"/>
  <c r="AK435" i="2" s="1"/>
  <c r="AG444" i="2"/>
  <c r="AG58" i="2"/>
  <c r="AK58" i="2" s="1"/>
  <c r="AF55" i="2"/>
  <c r="AF460" i="2"/>
  <c r="AG208" i="2"/>
  <c r="AK208" i="2" s="1"/>
  <c r="AF993" i="2"/>
  <c r="AF339" i="2"/>
  <c r="AF51" i="2"/>
  <c r="AF623" i="2"/>
  <c r="AF67" i="2"/>
  <c r="AF58" i="2"/>
  <c r="AF626" i="2"/>
  <c r="AF176" i="2"/>
  <c r="AG429" i="2"/>
  <c r="AG298" i="2"/>
  <c r="AK298" i="2" s="1"/>
  <c r="AF491" i="2"/>
  <c r="AF145" i="2"/>
  <c r="AG397" i="2"/>
  <c r="AK397" i="2" s="1"/>
  <c r="AG594" i="2"/>
  <c r="AG743" i="2"/>
  <c r="AG131" i="2"/>
  <c r="AK131" i="2" s="1"/>
  <c r="AG500" i="2"/>
  <c r="AF624" i="2"/>
  <c r="AG698" i="2"/>
  <c r="AG408" i="2"/>
  <c r="AK408" i="2" s="1"/>
  <c r="AF368" i="2"/>
  <c r="AF369" i="2"/>
  <c r="AF524" i="2"/>
  <c r="AG558" i="2"/>
  <c r="AG592" i="2"/>
  <c r="AG624" i="2"/>
  <c r="AF656" i="2"/>
  <c r="AF688" i="2"/>
  <c r="AF448" i="2"/>
  <c r="AF309" i="2"/>
  <c r="AF384" i="2"/>
  <c r="AF501" i="2"/>
  <c r="AG532" i="2"/>
  <c r="AF564" i="2"/>
  <c r="AG595" i="2"/>
  <c r="AG627" i="2"/>
  <c r="AF659" i="2"/>
  <c r="AG262" i="2"/>
  <c r="AK262" i="2" s="1"/>
  <c r="AG448" i="2"/>
  <c r="AK448" i="2" s="1"/>
  <c r="AG309" i="2"/>
  <c r="AK309" i="2" s="1"/>
  <c r="AG384" i="2"/>
  <c r="AK384" i="2" s="1"/>
  <c r="AG501" i="2"/>
  <c r="AG535" i="2"/>
  <c r="AG569" i="2"/>
  <c r="AF601" i="2"/>
  <c r="AF633" i="2"/>
  <c r="AF662" i="2"/>
  <c r="AG82" i="2"/>
  <c r="AK82" i="2" s="1"/>
  <c r="AG334" i="2"/>
  <c r="AK334" i="2" s="1"/>
  <c r="AG446" i="2"/>
  <c r="AK446" i="2" s="1"/>
  <c r="AG418" i="2"/>
  <c r="AK418" i="2" s="1"/>
  <c r="AF512" i="2"/>
  <c r="AF546" i="2"/>
  <c r="AG580" i="2"/>
  <c r="AF612" i="2"/>
  <c r="AG646" i="2"/>
  <c r="AG678" i="2"/>
  <c r="AF706" i="2"/>
  <c r="AG740" i="2"/>
  <c r="AG772" i="2"/>
  <c r="AG804" i="2"/>
  <c r="AG836" i="2"/>
  <c r="AG870" i="2"/>
  <c r="AF902" i="2"/>
  <c r="AF934" i="2"/>
  <c r="AF966" i="2"/>
  <c r="AF998" i="2"/>
  <c r="AF717" i="2"/>
  <c r="AF749" i="2"/>
  <c r="AF781" i="2"/>
  <c r="AF813" i="2"/>
  <c r="AF845" i="2"/>
  <c r="AG873" i="2"/>
  <c r="AG905" i="2"/>
  <c r="AG937" i="2"/>
  <c r="AG969" i="2"/>
  <c r="AG1001" i="2"/>
  <c r="AF712" i="2"/>
  <c r="AF744" i="2"/>
  <c r="AF776" i="2"/>
  <c r="AF808" i="2"/>
  <c r="AF840" i="2"/>
  <c r="AG876" i="2"/>
  <c r="AG406" i="2"/>
  <c r="AK406" i="2" s="1"/>
  <c r="AF95" i="2"/>
  <c r="AF873" i="2"/>
  <c r="AG253" i="2"/>
  <c r="AF217" i="2"/>
  <c r="AF655" i="2"/>
  <c r="AF370" i="2"/>
  <c r="AG533" i="2"/>
  <c r="AG488" i="2"/>
  <c r="AF215" i="2"/>
  <c r="AG32" i="2"/>
  <c r="AF141" i="2"/>
  <c r="AG360" i="2"/>
  <c r="AK360" i="2" s="1"/>
  <c r="AF498" i="2"/>
  <c r="AF36" i="2"/>
  <c r="AG78" i="2"/>
  <c r="AG626" i="2"/>
  <c r="AG775" i="2"/>
  <c r="AG355" i="2"/>
  <c r="AK355" i="2" s="1"/>
  <c r="AF529" i="2"/>
  <c r="AG637" i="2"/>
  <c r="AG706" i="2"/>
  <c r="AF415" i="2"/>
  <c r="AF454" i="2"/>
  <c r="AF273" i="2"/>
  <c r="AF532" i="2"/>
  <c r="AF566" i="2"/>
  <c r="AG600" i="2"/>
  <c r="AG632" i="2"/>
  <c r="AF664" i="2"/>
  <c r="AF11" i="2"/>
  <c r="AF328" i="2"/>
  <c r="AF272" i="2"/>
  <c r="AF395" i="2"/>
  <c r="AI395" i="2" s="1"/>
  <c r="AF506" i="2"/>
  <c r="AF540" i="2"/>
  <c r="AF569" i="2"/>
  <c r="AG603" i="2"/>
  <c r="AG635" i="2"/>
  <c r="AF667" i="2"/>
  <c r="AG11" i="2"/>
  <c r="AK11" i="2" s="1"/>
  <c r="AG328" i="2"/>
  <c r="AK328" i="2" s="1"/>
  <c r="AG272" i="2"/>
  <c r="AK272" i="2" s="1"/>
  <c r="AG395" i="2"/>
  <c r="AK395" i="2" s="1"/>
  <c r="AF509" i="2"/>
  <c r="AF543" i="2"/>
  <c r="AG577" i="2"/>
  <c r="AF609" i="2"/>
  <c r="AF641" i="2"/>
  <c r="AF670" i="2"/>
  <c r="AG179" i="2"/>
  <c r="AK179" i="2" s="1"/>
  <c r="AG427" i="2"/>
  <c r="AK427" i="2" s="1"/>
  <c r="AG371" i="2"/>
  <c r="AK371" i="2" s="1"/>
  <c r="AG440" i="2"/>
  <c r="AK440" i="2" s="1"/>
  <c r="AG522" i="2"/>
  <c r="AF554" i="2"/>
  <c r="AF588" i="2"/>
  <c r="AF620" i="2"/>
  <c r="AG654" i="2"/>
  <c r="AG686" i="2"/>
  <c r="AG716" i="2"/>
  <c r="AG748" i="2"/>
  <c r="AG780" i="2"/>
  <c r="AJ780" i="2" s="1"/>
  <c r="AG812" i="2"/>
  <c r="AG844" i="2"/>
  <c r="AF878" i="2"/>
  <c r="AF910" i="2"/>
  <c r="AF942" i="2"/>
  <c r="AF974" i="2"/>
  <c r="AG693" i="2"/>
  <c r="AF725" i="2"/>
  <c r="AF757" i="2"/>
  <c r="AF789" i="2"/>
  <c r="AF821" i="2"/>
  <c r="AF850" i="2"/>
  <c r="AG881" i="2"/>
  <c r="AK881" i="2" s="1"/>
  <c r="AG913" i="2"/>
  <c r="AF139" i="2"/>
  <c r="AG280" i="2"/>
  <c r="AF905" i="2"/>
  <c r="AG289" i="2"/>
  <c r="AF34" i="2"/>
  <c r="AF663" i="2"/>
  <c r="AF92" i="2"/>
  <c r="AG541" i="2"/>
  <c r="AG125" i="2"/>
  <c r="AG149" i="2"/>
  <c r="AG170" i="2"/>
  <c r="AF45" i="2"/>
  <c r="AG338" i="2"/>
  <c r="AK338" i="2" s="1"/>
  <c r="AF417" i="2"/>
  <c r="AG94" i="2"/>
  <c r="AK94" i="2" s="1"/>
  <c r="AF505" i="2"/>
  <c r="AG634" i="2"/>
  <c r="AG783" i="2"/>
  <c r="AG372" i="2"/>
  <c r="AK372" i="2" s="1"/>
  <c r="AF537" i="2"/>
  <c r="AG658" i="2"/>
  <c r="AG249" i="2"/>
  <c r="AK249" i="2" s="1"/>
  <c r="AG392" i="2"/>
  <c r="AK392" i="2" s="1"/>
  <c r="AG482" i="2"/>
  <c r="AK482" i="2" s="1"/>
  <c r="AF503" i="2"/>
  <c r="AG537" i="2"/>
  <c r="AG571" i="2"/>
  <c r="AF603" i="2"/>
  <c r="AF635" i="2"/>
  <c r="AG669" i="2"/>
  <c r="AG155" i="2"/>
  <c r="AG333" i="2"/>
  <c r="AK333" i="2" s="1"/>
  <c r="AG461" i="2"/>
  <c r="AK461" i="2" s="1"/>
  <c r="AG375" i="2"/>
  <c r="AK375" i="2" s="1"/>
  <c r="AG511" i="2"/>
  <c r="AG545" i="2"/>
  <c r="AK545" i="2" s="1"/>
  <c r="AG574" i="2"/>
  <c r="AF606" i="2"/>
  <c r="AF638" i="2"/>
  <c r="AG672" i="2"/>
  <c r="AF82" i="2"/>
  <c r="AF334" i="2"/>
  <c r="AF446" i="2"/>
  <c r="AF418" i="2"/>
  <c r="AG514" i="2"/>
  <c r="AG548" i="2"/>
  <c r="AF580" i="2"/>
  <c r="AG614" i="2"/>
  <c r="AG643" i="2"/>
  <c r="AG675" i="2"/>
  <c r="AK675" i="2" s="1"/>
  <c r="AF434" i="2"/>
  <c r="AF335" i="2"/>
  <c r="AF449" i="2"/>
  <c r="AF436" i="2"/>
  <c r="AF525" i="2"/>
  <c r="AG559" i="2"/>
  <c r="AG593" i="2"/>
  <c r="AG625" i="2"/>
  <c r="AF657" i="2"/>
  <c r="AF689" i="2"/>
  <c r="AF719" i="2"/>
  <c r="AF751" i="2"/>
  <c r="AF783" i="2"/>
  <c r="AF815" i="2"/>
  <c r="AG849" i="2"/>
  <c r="AG883" i="2"/>
  <c r="AG915" i="2"/>
  <c r="AG947" i="2"/>
  <c r="AG979" i="2"/>
  <c r="AF696" i="2"/>
  <c r="AG730" i="2"/>
  <c r="AG762" i="2"/>
  <c r="AF401" i="2"/>
  <c r="AF929" i="2"/>
  <c r="AG378" i="2"/>
  <c r="AF557" i="2"/>
  <c r="AF687" i="2"/>
  <c r="AG243" i="2"/>
  <c r="AF565" i="2"/>
  <c r="AG281" i="2"/>
  <c r="AG124" i="2"/>
  <c r="AK124" i="2" s="1"/>
  <c r="AF257" i="2"/>
  <c r="AF112" i="2"/>
  <c r="AG499" i="2"/>
  <c r="AF428" i="2"/>
  <c r="AG315" i="2"/>
  <c r="AK315" i="2" s="1"/>
  <c r="AG531" i="2"/>
  <c r="AF658" i="2"/>
  <c r="AG807" i="2"/>
  <c r="AG497" i="2"/>
  <c r="AK497" i="2" s="1"/>
  <c r="AF558" i="2"/>
  <c r="AG666" i="2"/>
  <c r="AG462" i="2"/>
  <c r="AF290" i="2"/>
  <c r="AF337" i="2"/>
  <c r="AG508" i="2"/>
  <c r="AG542" i="2"/>
  <c r="AF574" i="2"/>
  <c r="AG608" i="2"/>
  <c r="AG640" i="2"/>
  <c r="AF672" i="2"/>
  <c r="AF210" i="2"/>
  <c r="AF437" i="2"/>
  <c r="AF336" i="2"/>
  <c r="AF452" i="2"/>
  <c r="AF514" i="2"/>
  <c r="AF548" i="2"/>
  <c r="AF577" i="2"/>
  <c r="AG611" i="2"/>
  <c r="AF643" i="2"/>
  <c r="AF675" i="2"/>
  <c r="AG210" i="2"/>
  <c r="AK210" i="2" s="1"/>
  <c r="AG437" i="2"/>
  <c r="AK437" i="2" s="1"/>
  <c r="AG336" i="2"/>
  <c r="AK336" i="2" s="1"/>
  <c r="AG452" i="2"/>
  <c r="AK452" i="2" s="1"/>
  <c r="AG519" i="2"/>
  <c r="AF551" i="2"/>
  <c r="AF585" i="2"/>
  <c r="AF617" i="2"/>
  <c r="AF646" i="2"/>
  <c r="AF678" i="2"/>
  <c r="AG295" i="2"/>
  <c r="AK295" i="2" s="1"/>
  <c r="AG396" i="2"/>
  <c r="AK396" i="2" s="1"/>
  <c r="AG413" i="2"/>
  <c r="AK413" i="2" s="1"/>
  <c r="AG93" i="2"/>
  <c r="AG530" i="2"/>
  <c r="AF562" i="2"/>
  <c r="AF596" i="2"/>
  <c r="AF628" i="2"/>
  <c r="AG662" i="2"/>
  <c r="AK662" i="2" s="1"/>
  <c r="AF690" i="2"/>
  <c r="AG724" i="2"/>
  <c r="AG756" i="2"/>
  <c r="AJ756" i="2" s="1"/>
  <c r="AG788" i="2"/>
  <c r="AG820" i="2"/>
  <c r="AJ820" i="2" s="1"/>
  <c r="AF852" i="2"/>
  <c r="AF886" i="2"/>
  <c r="AF918" i="2"/>
  <c r="AF950" i="2"/>
  <c r="AF982" i="2"/>
  <c r="AG701" i="2"/>
  <c r="AJ701" i="2" s="1"/>
  <c r="AF73" i="2"/>
  <c r="AF961" i="2"/>
  <c r="AF26" i="2"/>
  <c r="AF591" i="2"/>
  <c r="AF125" i="2"/>
  <c r="AF149" i="2"/>
  <c r="AF594" i="2"/>
  <c r="AF86" i="2"/>
  <c r="AF507" i="2"/>
  <c r="AF226" i="2"/>
  <c r="AG405" i="2"/>
  <c r="AK405" i="2" s="1"/>
  <c r="AG188" i="2"/>
  <c r="AG163" i="2"/>
  <c r="AG304" i="2"/>
  <c r="AK304" i="2" s="1"/>
  <c r="AF563" i="2"/>
  <c r="AG711" i="2"/>
  <c r="AG839" i="2"/>
  <c r="AG350" i="2"/>
  <c r="AK350" i="2" s="1"/>
  <c r="AF592" i="2"/>
  <c r="AG674" i="2"/>
  <c r="AG487" i="2"/>
  <c r="AK487" i="2" s="1"/>
  <c r="AF461" i="2"/>
  <c r="AF375" i="2"/>
  <c r="AG516" i="2"/>
  <c r="AG550" i="2"/>
  <c r="AG584" i="2"/>
  <c r="AG616" i="2"/>
  <c r="AF648" i="2"/>
  <c r="AF680" i="2"/>
  <c r="AF468" i="2"/>
  <c r="AF288" i="2"/>
  <c r="AF398" i="2"/>
  <c r="AF255" i="2"/>
  <c r="AG524" i="2"/>
  <c r="AF556" i="2"/>
  <c r="AG587" i="2"/>
  <c r="AG619" i="2"/>
  <c r="AF651" i="2"/>
  <c r="AF683" i="2"/>
  <c r="AG468" i="2"/>
  <c r="AK468" i="2" s="1"/>
  <c r="AG288" i="2"/>
  <c r="AK288" i="2" s="1"/>
  <c r="AG398" i="2"/>
  <c r="AK398" i="2" s="1"/>
  <c r="AG255" i="2"/>
  <c r="AG527" i="2"/>
  <c r="AF559" i="2"/>
  <c r="AF593" i="2"/>
  <c r="AF625" i="2"/>
  <c r="AF654" i="2"/>
  <c r="AF686" i="2"/>
  <c r="AG364" i="2"/>
  <c r="AK364" i="2" s="1"/>
  <c r="AG287" i="2"/>
  <c r="AK287" i="2" s="1"/>
  <c r="AG314" i="2"/>
  <c r="AK314" i="2" s="1"/>
  <c r="AF504" i="2"/>
  <c r="AG538" i="2"/>
  <c r="AG572" i="2"/>
  <c r="AF604" i="2"/>
  <c r="AF636" i="2"/>
  <c r="AG670" i="2"/>
  <c r="AF698" i="2"/>
  <c r="AG732" i="2"/>
  <c r="AG764" i="2"/>
  <c r="AG796" i="2"/>
  <c r="AG828" i="2"/>
  <c r="AF860" i="2"/>
  <c r="AF894" i="2"/>
  <c r="AF926" i="2"/>
  <c r="AF958" i="2"/>
  <c r="AF990" i="2"/>
  <c r="AF709" i="2"/>
  <c r="AF741" i="2"/>
  <c r="AF773" i="2"/>
  <c r="AF805" i="2"/>
  <c r="AF837" i="2"/>
  <c r="AF866" i="2"/>
  <c r="AG897" i="2"/>
  <c r="AG929" i="2"/>
  <c r="AG961" i="2"/>
  <c r="AG993" i="2"/>
  <c r="AF707" i="2"/>
  <c r="AF736" i="2"/>
  <c r="AF768" i="2"/>
  <c r="AF987" i="2"/>
  <c r="AF955" i="2"/>
  <c r="AF923" i="2"/>
  <c r="AF891" i="2"/>
  <c r="AG862" i="2"/>
  <c r="AF828" i="2"/>
  <c r="AF796" i="2"/>
  <c r="AF764" i="2"/>
  <c r="AF732" i="2"/>
  <c r="AF695" i="2"/>
  <c r="AF976" i="2"/>
  <c r="AF944" i="2"/>
  <c r="AF912" i="2"/>
  <c r="AF880" i="2"/>
  <c r="AG846" i="2"/>
  <c r="AG814" i="2"/>
  <c r="AG782" i="2"/>
  <c r="AK782" i="2" s="1"/>
  <c r="AG750" i="2"/>
  <c r="AG718" i="2"/>
  <c r="AG1002" i="2"/>
  <c r="AG970" i="2"/>
  <c r="AG938" i="2"/>
  <c r="AG906" i="2"/>
  <c r="AG874" i="2"/>
  <c r="AG843" i="2"/>
  <c r="AG811" i="2"/>
  <c r="AG779" i="2"/>
  <c r="AG747" i="2"/>
  <c r="AG715" i="2"/>
  <c r="AF994" i="2"/>
  <c r="AF962" i="2"/>
  <c r="AF930" i="2"/>
  <c r="AF898" i="2"/>
  <c r="AF864" i="2"/>
  <c r="AG832" i="2"/>
  <c r="AG800" i="2"/>
  <c r="AG768" i="2"/>
  <c r="AG736" i="2"/>
  <c r="AK736" i="2" s="1"/>
  <c r="AF702" i="2"/>
  <c r="AG988" i="2"/>
  <c r="AG956" i="2"/>
  <c r="AK956" i="2" s="1"/>
  <c r="AG924" i="2"/>
  <c r="AG892" i="2"/>
  <c r="AF853" i="2"/>
  <c r="AF816" i="2"/>
  <c r="AG781" i="2"/>
  <c r="AK781" i="2" s="1"/>
  <c r="AG733" i="2"/>
  <c r="AG696" i="2"/>
  <c r="AF972" i="2"/>
  <c r="AF924" i="2"/>
  <c r="AF876" i="2"/>
  <c r="AF829" i="2"/>
  <c r="AG778" i="2"/>
  <c r="AG714" i="2"/>
  <c r="AG939" i="2"/>
  <c r="AG857" i="2"/>
  <c r="AF767" i="2"/>
  <c r="AF681" i="2"/>
  <c r="AG601" i="2"/>
  <c r="AG509" i="2"/>
  <c r="AF301" i="2"/>
  <c r="AG651" i="2"/>
  <c r="AG564" i="2"/>
  <c r="AF314" i="2"/>
  <c r="AF179" i="2"/>
  <c r="AF622" i="2"/>
  <c r="AF535" i="2"/>
  <c r="AG368" i="2"/>
  <c r="AK368" i="2" s="1"/>
  <c r="AG685" i="2"/>
  <c r="AF595" i="2"/>
  <c r="AF511" i="2"/>
  <c r="AG495" i="2"/>
  <c r="AK495" i="2" s="1"/>
  <c r="AF508" i="2"/>
  <c r="AF666" i="2"/>
  <c r="AG223" i="2"/>
  <c r="AG215" i="2"/>
  <c r="AF270" i="2"/>
  <c r="AF279" i="2"/>
  <c r="AG303" i="2"/>
  <c r="AF1001" i="2"/>
  <c r="AG984" i="2"/>
  <c r="AG952" i="2"/>
  <c r="AG920" i="2"/>
  <c r="AG888" i="2"/>
  <c r="AF857" i="2"/>
  <c r="AG825" i="2"/>
  <c r="AG793" i="2"/>
  <c r="AG761" i="2"/>
  <c r="AG729" i="2"/>
  <c r="AG692" i="2"/>
  <c r="AG973" i="2"/>
  <c r="AG941" i="2"/>
  <c r="AG909" i="2"/>
  <c r="AG877" i="2"/>
  <c r="AJ877" i="2" s="1"/>
  <c r="AF841" i="2"/>
  <c r="AF809" i="2"/>
  <c r="AF777" i="2"/>
  <c r="AF745" i="2"/>
  <c r="AF713" i="2"/>
  <c r="AF997" i="2"/>
  <c r="AF965" i="2"/>
  <c r="AF933" i="2"/>
  <c r="AF901" i="2"/>
  <c r="AG869" i="2"/>
  <c r="AF838" i="2"/>
  <c r="AF806" i="2"/>
  <c r="AF774" i="2"/>
  <c r="AF742" i="2"/>
  <c r="AF710" i="2"/>
  <c r="AG991" i="2"/>
  <c r="AG959" i="2"/>
  <c r="AG927" i="2"/>
  <c r="AG895" i="2"/>
  <c r="AG861" i="2"/>
  <c r="AF827" i="2"/>
  <c r="AF795" i="2"/>
  <c r="AF763" i="2"/>
  <c r="AF731" i="2"/>
  <c r="AG699" i="2"/>
  <c r="AF983" i="2"/>
  <c r="AF951" i="2"/>
  <c r="AF919" i="2"/>
  <c r="AF887" i="2"/>
  <c r="AG850" i="2"/>
  <c r="AG813" i="2"/>
  <c r="AG773" i="2"/>
  <c r="AF728" i="2"/>
  <c r="AF691" i="2"/>
  <c r="AF964" i="2"/>
  <c r="AG921" i="2"/>
  <c r="AG868" i="2"/>
  <c r="AG826" i="2"/>
  <c r="AG770" i="2"/>
  <c r="AF704" i="2"/>
  <c r="AG931" i="2"/>
  <c r="AF839" i="2"/>
  <c r="AF759" i="2"/>
  <c r="AF673" i="2"/>
  <c r="AG585" i="2"/>
  <c r="AF499" i="2"/>
  <c r="AF444" i="2"/>
  <c r="AG638" i="2"/>
  <c r="AG556" i="2"/>
  <c r="AF413" i="2"/>
  <c r="AF27" i="2"/>
  <c r="AF614" i="2"/>
  <c r="AF527" i="2"/>
  <c r="AG290" i="2"/>
  <c r="AK290" i="2" s="1"/>
  <c r="AG677" i="2"/>
  <c r="AF587" i="2"/>
  <c r="AG205" i="2"/>
  <c r="AF412" i="2"/>
  <c r="AG342" i="2"/>
  <c r="AK342" i="2" s="1"/>
  <c r="AG602" i="2"/>
  <c r="AF320" i="2"/>
  <c r="AF134" i="2"/>
  <c r="AG67" i="2"/>
  <c r="AF493" i="2"/>
  <c r="AF61" i="2"/>
  <c r="AF969" i="2"/>
  <c r="AF937" i="2"/>
  <c r="AG976" i="2"/>
  <c r="AG944" i="2"/>
  <c r="AG912" i="2"/>
  <c r="AG880" i="2"/>
  <c r="AF849" i="2"/>
  <c r="AG817" i="2"/>
  <c r="AG785" i="2"/>
  <c r="AG753" i="2"/>
  <c r="AG721" i="2"/>
  <c r="AG997" i="2"/>
  <c r="AG965" i="2"/>
  <c r="AG933" i="2"/>
  <c r="AG901" i="2"/>
  <c r="AG867" i="2"/>
  <c r="AF833" i="2"/>
  <c r="AF801" i="2"/>
  <c r="AF769" i="2"/>
  <c r="AF737" i="2"/>
  <c r="AF708" i="2"/>
  <c r="AF989" i="2"/>
  <c r="AF957" i="2"/>
  <c r="AF925" i="2"/>
  <c r="AF893" i="2"/>
  <c r="AF859" i="2"/>
  <c r="AF830" i="2"/>
  <c r="AF798" i="2"/>
  <c r="AF766" i="2"/>
  <c r="AF734" i="2"/>
  <c r="AG702" i="2"/>
  <c r="AG983" i="2"/>
  <c r="AG951" i="2"/>
  <c r="AG919" i="2"/>
  <c r="AG887" i="2"/>
  <c r="AG853" i="2"/>
  <c r="AF819" i="2"/>
  <c r="AF787" i="2"/>
  <c r="AF755" i="2"/>
  <c r="AF723" i="2"/>
  <c r="AG691" i="2"/>
  <c r="AF975" i="2"/>
  <c r="AF943" i="2"/>
  <c r="AF911" i="2"/>
  <c r="AF879" i="2"/>
  <c r="AG837" i="2"/>
  <c r="AF800" i="2"/>
  <c r="AF760" i="2"/>
  <c r="AF720" i="2"/>
  <c r="AF996" i="2"/>
  <c r="AG953" i="2"/>
  <c r="AF908" i="2"/>
  <c r="AF858" i="2"/>
  <c r="AG810" i="2"/>
  <c r="AG754" i="2"/>
  <c r="AG995" i="2"/>
  <c r="AG907" i="2"/>
  <c r="AF823" i="2"/>
  <c r="AF735" i="2"/>
  <c r="AF649" i="2"/>
  <c r="AF567" i="2"/>
  <c r="AF338" i="2"/>
  <c r="AF31" i="2"/>
  <c r="AG622" i="2"/>
  <c r="AF530" i="2"/>
  <c r="AF287" i="2"/>
  <c r="AG680" i="2"/>
  <c r="AF590" i="2"/>
  <c r="AG503" i="2"/>
  <c r="AG310" i="2"/>
  <c r="AK310" i="2" s="1"/>
  <c r="AG653" i="2"/>
  <c r="AF561" i="2"/>
  <c r="AG494" i="2"/>
  <c r="AK494" i="2" s="1"/>
  <c r="AG690" i="2"/>
  <c r="AG165" i="2"/>
  <c r="AK165" i="2" s="1"/>
  <c r="AF539" i="2"/>
  <c r="AF7" i="2"/>
  <c r="AF188" i="2"/>
  <c r="AF602" i="2"/>
  <c r="AF631" i="2"/>
  <c r="AG201" i="2"/>
  <c r="AK201" i="2" s="1"/>
  <c r="AF1003" i="2"/>
  <c r="AF971" i="2"/>
  <c r="AF939" i="2"/>
  <c r="AF907" i="2"/>
  <c r="AF875" i="2"/>
  <c r="AF844" i="2"/>
  <c r="AF812" i="2"/>
  <c r="AF780" i="2"/>
  <c r="AF748" i="2"/>
  <c r="AF716" i="2"/>
  <c r="AF992" i="2"/>
  <c r="AF960" i="2"/>
  <c r="AF928" i="2"/>
  <c r="AF896" i="2"/>
  <c r="AF862" i="2"/>
  <c r="AG830" i="2"/>
  <c r="AG798" i="2"/>
  <c r="AG766" i="2"/>
  <c r="AG734" i="2"/>
  <c r="AG705" i="2"/>
  <c r="AG986" i="2"/>
  <c r="AG954" i="2"/>
  <c r="AG922" i="2"/>
  <c r="AG890" i="2"/>
  <c r="AG856" i="2"/>
  <c r="AG827" i="2"/>
  <c r="AG795" i="2"/>
  <c r="AG763" i="2"/>
  <c r="AG731" i="2"/>
  <c r="AF697" i="2"/>
  <c r="AF978" i="2"/>
  <c r="AF946" i="2"/>
  <c r="AF914" i="2"/>
  <c r="AF882" i="2"/>
  <c r="AF848" i="2"/>
  <c r="AG816" i="2"/>
  <c r="AG784" i="2"/>
  <c r="AG752" i="2"/>
  <c r="AG720" i="2"/>
  <c r="AG1004" i="2"/>
  <c r="AG972" i="2"/>
  <c r="AG940" i="2"/>
  <c r="AG908" i="2"/>
  <c r="AG871" i="2"/>
  <c r="AF832" i="2"/>
  <c r="AG797" i="2"/>
  <c r="AG757" i="2"/>
  <c r="AG717" i="2"/>
  <c r="AK717" i="2" s="1"/>
  <c r="AF988" i="2"/>
  <c r="AF948" i="2"/>
  <c r="AF900" i="2"/>
  <c r="AG855" i="2"/>
  <c r="AG802" i="2"/>
  <c r="AG746" i="2"/>
  <c r="AG987" i="2"/>
  <c r="AG899" i="2"/>
  <c r="AF807" i="2"/>
  <c r="AF727" i="2"/>
  <c r="AG641" i="2"/>
  <c r="AG551" i="2"/>
  <c r="AF360" i="2"/>
  <c r="AF245" i="2"/>
  <c r="AG606" i="2"/>
  <c r="AF522" i="2"/>
  <c r="AF396" i="2"/>
  <c r="AG664" i="2"/>
  <c r="AG582" i="2"/>
  <c r="AG273" i="2"/>
  <c r="AG354" i="2"/>
  <c r="AK354" i="2" s="1"/>
  <c r="AG645" i="2"/>
  <c r="AF553" i="2"/>
  <c r="AG422" i="2"/>
  <c r="AK422" i="2" s="1"/>
  <c r="AF669" i="2"/>
  <c r="AF847" i="2"/>
  <c r="AG313" i="2"/>
  <c r="AK313" i="2" s="1"/>
  <c r="AG507" i="2"/>
  <c r="AF573" i="2"/>
  <c r="AF599" i="2"/>
  <c r="AG121" i="2"/>
  <c r="AK121" i="2" s="1"/>
  <c r="AJ859" i="2"/>
  <c r="AK809" i="2"/>
  <c r="AG148" i="2"/>
  <c r="AF174" i="2"/>
  <c r="AF389" i="2"/>
  <c r="AG144" i="2"/>
  <c r="AG167" i="2"/>
  <c r="AF308" i="2"/>
  <c r="AG21" i="2"/>
  <c r="AF146" i="2"/>
  <c r="AG878" i="2"/>
  <c r="AG910" i="2"/>
  <c r="AG942" i="2"/>
  <c r="AG974" i="2"/>
  <c r="AG278" i="2"/>
  <c r="AG357" i="2"/>
  <c r="AF150" i="2"/>
  <c r="AF75" i="2"/>
  <c r="AG18" i="2"/>
  <c r="AG111" i="2"/>
  <c r="AK111" i="2" s="1"/>
  <c r="AG44" i="2"/>
  <c r="AK44" i="2" s="1"/>
  <c r="AF570" i="2"/>
  <c r="AG604" i="2"/>
  <c r="AG636" i="2"/>
  <c r="AG668" i="2"/>
  <c r="AG403" i="2"/>
  <c r="AG61" i="2"/>
  <c r="AG183" i="2"/>
  <c r="AG356" i="2"/>
  <c r="AK356" i="2" s="1"/>
  <c r="AF242" i="2"/>
  <c r="AG23" i="2"/>
  <c r="AK23" i="2" s="1"/>
  <c r="AG34" i="2"/>
  <c r="AF544" i="2"/>
  <c r="AG578" i="2"/>
  <c r="AG607" i="2"/>
  <c r="AG639" i="2"/>
  <c r="AF467" i="2"/>
  <c r="AG279" i="2"/>
  <c r="AG92" i="2"/>
  <c r="AG477" i="2"/>
  <c r="AF103" i="2"/>
  <c r="AF80" i="2"/>
  <c r="AG520" i="2"/>
  <c r="AF332" i="2"/>
  <c r="AF104" i="2"/>
  <c r="AG86" i="2"/>
  <c r="AG176" i="2"/>
  <c r="AG341" i="2"/>
  <c r="AG106" i="2"/>
  <c r="AK106" i="2" s="1"/>
  <c r="AF94" i="2"/>
  <c r="AF435" i="2"/>
  <c r="AF410" i="2"/>
  <c r="AF313" i="2"/>
  <c r="AF510" i="2"/>
  <c r="AG353" i="2"/>
  <c r="AG79" i="2"/>
  <c r="AG230" i="2"/>
  <c r="AF291" i="2"/>
  <c r="AG33" i="2"/>
  <c r="AG140" i="2"/>
  <c r="AK140" i="2" s="1"/>
  <c r="AF267" i="2"/>
  <c r="AF471" i="2"/>
  <c r="AF426" i="2"/>
  <c r="AF286" i="2"/>
  <c r="AG510" i="2"/>
  <c r="AG544" i="2"/>
  <c r="AG573" i="2"/>
  <c r="AF605" i="2"/>
  <c r="AF637" i="2"/>
  <c r="AG671" i="2"/>
  <c r="AF722" i="2"/>
  <c r="AF754" i="2"/>
  <c r="AF786" i="2"/>
  <c r="AF818" i="2"/>
  <c r="AG852" i="2"/>
  <c r="AF100" i="2"/>
  <c r="AF495" i="2"/>
  <c r="AF349" i="2"/>
  <c r="AF494" i="2"/>
  <c r="AG513" i="2"/>
  <c r="AG539" i="2"/>
  <c r="AF571" i="2"/>
  <c r="AG605" i="2"/>
  <c r="AG9" i="2"/>
  <c r="AG157" i="2"/>
  <c r="AG168" i="2"/>
  <c r="AF77" i="2"/>
  <c r="AF265" i="2"/>
  <c r="AG424" i="2"/>
  <c r="AG159" i="2"/>
  <c r="AK159" i="2" s="1"/>
  <c r="AF881" i="2"/>
  <c r="AF913" i="2"/>
  <c r="AF945" i="2"/>
  <c r="AF977" i="2"/>
  <c r="AF443" i="2"/>
  <c r="AF16" i="2"/>
  <c r="AG478" i="2"/>
  <c r="AG135" i="2"/>
  <c r="AF229" i="2"/>
  <c r="AF232" i="2"/>
  <c r="AF541" i="2"/>
  <c r="AG575" i="2"/>
  <c r="AF607" i="2"/>
  <c r="AF639" i="2"/>
  <c r="AF671" i="2"/>
  <c r="AG399" i="2"/>
  <c r="AF451" i="2"/>
  <c r="AF302" i="2"/>
  <c r="AF49" i="2"/>
  <c r="AG445" i="2"/>
  <c r="AK445" i="2" s="1"/>
  <c r="AF156" i="2"/>
  <c r="AF24" i="2"/>
  <c r="AG549" i="2"/>
  <c r="AF581" i="2"/>
  <c r="AF610" i="2"/>
  <c r="AG85" i="2"/>
  <c r="AG493" i="2"/>
  <c r="AF17" i="2"/>
  <c r="AF420" i="2"/>
  <c r="AF107" i="2"/>
  <c r="AG55" i="2"/>
  <c r="AK55" i="2" s="1"/>
  <c r="AG151" i="2"/>
  <c r="AK151" i="2" s="1"/>
  <c r="AF523" i="2"/>
  <c r="AG137" i="2"/>
  <c r="AG388" i="2"/>
  <c r="AF230" i="2"/>
  <c r="AG154" i="2"/>
  <c r="AF33" i="2"/>
  <c r="AF140" i="2"/>
  <c r="AG31" i="2"/>
  <c r="AG301" i="2"/>
  <c r="AK301" i="2" s="1"/>
  <c r="AG276" i="2"/>
  <c r="AK276" i="2" s="1"/>
  <c r="AG484" i="2"/>
  <c r="AK484" i="2" s="1"/>
  <c r="AG515" i="2"/>
  <c r="AF195" i="2"/>
  <c r="AF138" i="2"/>
  <c r="AF391" i="2"/>
  <c r="AG383" i="2"/>
  <c r="AF244" i="2"/>
  <c r="AF173" i="2"/>
  <c r="AG180" i="2"/>
  <c r="AK180" i="2" s="1"/>
  <c r="AG470" i="2"/>
  <c r="AK470" i="2" s="1"/>
  <c r="AG490" i="2"/>
  <c r="AK490" i="2" s="1"/>
  <c r="AG409" i="2"/>
  <c r="AF513" i="2"/>
  <c r="AF547" i="2"/>
  <c r="AF576" i="2"/>
  <c r="AG610" i="2"/>
  <c r="AG642" i="2"/>
  <c r="AF674" i="2"/>
  <c r="AG727" i="2"/>
  <c r="AG759" i="2"/>
  <c r="AG791" i="2"/>
  <c r="AG823" i="2"/>
  <c r="AF855" i="2"/>
  <c r="AG5" i="2"/>
  <c r="AK5" i="2" s="1"/>
  <c r="AG380" i="2"/>
  <c r="AK380" i="2" s="1"/>
  <c r="AG450" i="2"/>
  <c r="AK450" i="2" s="1"/>
  <c r="AG363" i="2"/>
  <c r="AK363" i="2" s="1"/>
  <c r="AF516" i="2"/>
  <c r="AF542" i="2"/>
  <c r="AG576" i="2"/>
  <c r="AF608" i="2"/>
  <c r="AF640" i="2"/>
  <c r="AG133" i="2"/>
  <c r="AF182" i="2"/>
  <c r="AG178" i="2"/>
  <c r="AG37" i="2"/>
  <c r="AF251" i="2"/>
  <c r="AF114" i="2"/>
  <c r="AG886" i="2"/>
  <c r="AG918" i="2"/>
  <c r="AG950" i="2"/>
  <c r="AG982" i="2"/>
  <c r="AG162" i="2"/>
  <c r="AG474" i="2"/>
  <c r="AK474" i="2" s="1"/>
  <c r="AF206" i="2"/>
  <c r="AG425" i="2"/>
  <c r="AG39" i="2"/>
  <c r="AG231" i="2"/>
  <c r="AK231" i="2" s="1"/>
  <c r="AG546" i="2"/>
  <c r="AF578" i="2"/>
  <c r="AG612" i="2"/>
  <c r="AG644" i="2"/>
  <c r="AG676" i="2"/>
  <c r="AG443" i="2"/>
  <c r="AK443" i="2" s="1"/>
  <c r="AG16" i="2"/>
  <c r="AG150" i="2"/>
  <c r="AG75" i="2"/>
  <c r="AF118" i="2"/>
  <c r="AG232" i="2"/>
  <c r="AK232" i="2" s="1"/>
  <c r="AF520" i="2"/>
  <c r="AF552" i="2"/>
  <c r="AG583" i="2"/>
  <c r="AG615" i="2"/>
  <c r="AG97" i="2"/>
  <c r="AF32" i="2"/>
  <c r="AG302" i="2"/>
  <c r="AG49" i="2"/>
  <c r="AG242" i="2"/>
  <c r="AF14" i="2"/>
  <c r="AF52" i="2"/>
  <c r="AG528" i="2"/>
  <c r="AF353" i="2"/>
  <c r="AF79" i="2"/>
  <c r="AG270" i="2"/>
  <c r="AF383" i="2"/>
  <c r="AG103" i="2"/>
  <c r="AG80" i="2"/>
  <c r="AK80" i="2" s="1"/>
  <c r="AF180" i="2"/>
  <c r="AF470" i="2"/>
  <c r="AF490" i="2"/>
  <c r="AF409" i="2"/>
  <c r="AG38" i="2"/>
  <c r="AG203" i="2"/>
  <c r="AK203" i="2" s="1"/>
  <c r="AG381" i="2"/>
  <c r="AG219" i="2"/>
  <c r="AF181" i="2"/>
  <c r="AG345" i="2"/>
  <c r="AG41" i="2"/>
  <c r="AK41" i="2" s="1"/>
  <c r="AF20" i="2"/>
  <c r="AF277" i="2"/>
  <c r="AF421" i="2"/>
  <c r="AF481" i="2"/>
  <c r="AF518" i="2"/>
  <c r="AG552" i="2"/>
  <c r="AG581" i="2"/>
  <c r="AF613" i="2"/>
  <c r="AG647" i="2"/>
  <c r="AG679" i="2"/>
  <c r="AF730" i="2"/>
  <c r="AF762" i="2"/>
  <c r="AF794" i="2"/>
  <c r="AF826" i="2"/>
  <c r="AG860" i="2"/>
  <c r="AF249" i="2"/>
  <c r="AF408" i="2"/>
  <c r="AF476" i="2"/>
  <c r="AF386" i="2"/>
  <c r="AG518" i="2"/>
  <c r="AG547" i="2"/>
  <c r="AF579" i="2"/>
  <c r="AG613" i="2"/>
  <c r="AF645" i="2"/>
  <c r="AF677" i="2"/>
  <c r="AG193" i="2"/>
  <c r="AK193" i="2" s="1"/>
  <c r="AF354" i="2"/>
  <c r="AF240" i="2"/>
  <c r="AG212" i="2"/>
  <c r="AK212" i="2" s="1"/>
  <c r="AF40" i="2"/>
  <c r="AF323" i="2"/>
  <c r="AG88" i="2"/>
  <c r="AG120" i="2"/>
  <c r="AK120" i="2" s="1"/>
  <c r="AF889" i="2"/>
  <c r="AF921" i="2"/>
  <c r="AF953" i="2"/>
  <c r="AF985" i="2"/>
  <c r="AF254" i="2"/>
  <c r="AF324" i="2"/>
  <c r="AG486" i="2"/>
  <c r="AF243" i="2"/>
  <c r="AF72" i="2"/>
  <c r="AF211" i="2"/>
  <c r="AF549" i="2"/>
  <c r="AF583" i="2"/>
  <c r="AF615" i="2"/>
  <c r="AF647" i="2"/>
  <c r="AF679" i="2"/>
  <c r="AF488" i="2"/>
  <c r="AF281" i="2"/>
  <c r="AF312" i="2"/>
  <c r="AF393" i="2"/>
  <c r="AG229" i="2"/>
  <c r="AF124" i="2"/>
  <c r="AG525" i="2"/>
  <c r="AG557" i="2"/>
  <c r="AF586" i="2"/>
  <c r="AF618" i="2"/>
  <c r="AG136" i="2"/>
  <c r="AG451" i="2"/>
  <c r="AF35" i="2"/>
  <c r="AF344" i="2"/>
  <c r="AF429" i="2"/>
  <c r="AG156" i="2"/>
  <c r="AK156" i="2" s="1"/>
  <c r="AG24" i="2"/>
  <c r="AK24" i="2" s="1"/>
  <c r="AF531" i="2"/>
  <c r="AG467" i="2"/>
  <c r="AF381" i="2"/>
  <c r="AF219" i="2"/>
  <c r="AG107" i="2"/>
  <c r="AF345" i="2"/>
  <c r="AF41" i="2"/>
  <c r="AG434" i="2"/>
  <c r="AK434" i="2" s="1"/>
  <c r="AG335" i="2"/>
  <c r="AK335" i="2" s="1"/>
  <c r="AG449" i="2"/>
  <c r="AK449" i="2" s="1"/>
  <c r="AG436" i="2"/>
  <c r="AG153" i="2"/>
  <c r="AF54" i="2"/>
  <c r="AF459" i="2"/>
  <c r="AF199" i="2"/>
  <c r="AG480" i="2"/>
  <c r="AF224" i="2"/>
  <c r="AF266" i="2"/>
  <c r="AG402" i="2"/>
  <c r="AK402" i="2" s="1"/>
  <c r="AG485" i="2"/>
  <c r="AK485" i="2" s="1"/>
  <c r="AG297" i="2"/>
  <c r="AK297" i="2" s="1"/>
  <c r="AG260" i="2"/>
  <c r="AG523" i="2"/>
  <c r="AF555" i="2"/>
  <c r="AG586" i="2"/>
  <c r="AG618" i="2"/>
  <c r="AF650" i="2"/>
  <c r="AF682" i="2"/>
  <c r="AG735" i="2"/>
  <c r="AG767" i="2"/>
  <c r="AG799" i="2"/>
  <c r="AG831" i="2"/>
  <c r="AF863" i="2"/>
  <c r="AG347" i="2"/>
  <c r="AK347" i="2" s="1"/>
  <c r="AG331" i="2"/>
  <c r="AK331" i="2" s="1"/>
  <c r="AG423" i="2"/>
  <c r="AK423" i="2" s="1"/>
  <c r="AG284" i="2"/>
  <c r="AK284" i="2" s="1"/>
  <c r="AF521" i="2"/>
  <c r="AF550" i="2"/>
  <c r="AF584" i="2"/>
  <c r="AF616" i="2"/>
  <c r="AG650" i="2"/>
  <c r="AG682" i="2"/>
  <c r="AG100" i="2"/>
  <c r="AK100" i="2" s="1"/>
  <c r="AG428" i="2"/>
  <c r="AF305" i="2"/>
  <c r="AF433" i="2"/>
  <c r="AF42" i="2"/>
  <c r="AG63" i="2"/>
  <c r="AK63" i="2" s="1"/>
  <c r="AF105" i="2"/>
  <c r="AF207" i="2"/>
  <c r="AG894" i="2"/>
  <c r="AG926" i="2"/>
  <c r="AG958" i="2"/>
  <c r="AG990" i="2"/>
  <c r="AG202" i="2"/>
  <c r="AG472" i="2"/>
  <c r="AF261" i="2"/>
  <c r="AF213" i="2"/>
  <c r="AG171" i="2"/>
  <c r="AG227" i="2"/>
  <c r="AG65" i="2"/>
  <c r="AK65" i="2" s="1"/>
  <c r="AG554" i="2"/>
  <c r="AG588" i="2"/>
  <c r="AG620" i="2"/>
  <c r="AG652" i="2"/>
  <c r="AG684" i="2"/>
  <c r="AG254" i="2"/>
  <c r="AG324" i="2"/>
  <c r="AG206" i="2"/>
  <c r="AF465" i="2"/>
  <c r="AG72" i="2"/>
  <c r="AG211" i="2"/>
  <c r="AK211" i="2" s="1"/>
  <c r="AF528" i="2"/>
  <c r="AF560" i="2"/>
  <c r="AG591" i="2"/>
  <c r="AG623" i="2"/>
  <c r="AG239" i="2"/>
  <c r="AF170" i="2"/>
  <c r="AG312" i="2"/>
  <c r="AG393" i="2"/>
  <c r="AG118" i="2"/>
  <c r="AF6" i="2"/>
  <c r="AG504" i="2"/>
  <c r="AG536" i="2"/>
  <c r="AF203" i="2"/>
  <c r="AG17" i="2"/>
  <c r="AK17" i="2" s="1"/>
  <c r="AG420" i="2"/>
  <c r="AF480" i="2"/>
  <c r="AG14" i="2"/>
  <c r="AK14" i="2" s="1"/>
  <c r="AG52" i="2"/>
  <c r="AK52" i="2" s="1"/>
  <c r="AF402" i="2"/>
  <c r="AF485" i="2"/>
  <c r="AF297" i="2"/>
  <c r="AF260" i="2"/>
  <c r="AG48" i="2"/>
  <c r="AK48" i="2" s="1"/>
  <c r="AG130" i="2"/>
  <c r="AG257" i="2"/>
  <c r="AG226" i="2"/>
  <c r="AF200" i="2"/>
  <c r="AG141" i="2"/>
  <c r="AK141" i="2" s="1"/>
  <c r="AG112" i="2"/>
  <c r="AK112" i="2" s="1"/>
  <c r="AF406" i="2"/>
  <c r="AF307" i="2"/>
  <c r="AF489" i="2"/>
  <c r="AF78" i="2"/>
  <c r="AF526" i="2"/>
  <c r="AG560" i="2"/>
  <c r="AF589" i="2"/>
  <c r="AF621" i="2"/>
  <c r="AG655" i="2"/>
  <c r="AG687" i="2"/>
  <c r="AF738" i="2"/>
  <c r="AF770" i="2"/>
  <c r="AF802" i="2"/>
  <c r="AF834" i="2"/>
  <c r="AF868" i="2"/>
  <c r="AF462" i="2"/>
  <c r="AF466" i="2"/>
  <c r="AF422" i="2"/>
  <c r="AF205" i="2"/>
  <c r="AG526" i="2"/>
  <c r="AG555" i="2"/>
  <c r="AG589" i="2"/>
  <c r="AG621" i="2"/>
  <c r="AF653" i="2"/>
  <c r="AF685" i="2"/>
  <c r="AF155" i="2"/>
  <c r="AF333" i="2"/>
  <c r="AF237" i="2"/>
  <c r="AG379" i="2"/>
  <c r="AF458" i="2"/>
  <c r="AF117" i="2"/>
  <c r="AG463" i="2"/>
  <c r="AF98" i="2"/>
  <c r="AF164" i="2"/>
  <c r="AG902" i="2"/>
  <c r="AG934" i="2"/>
  <c r="AG966" i="2"/>
  <c r="AG998" i="2"/>
  <c r="AG292" i="2"/>
  <c r="AG198" i="2"/>
  <c r="AF183" i="2"/>
  <c r="AF356" i="2"/>
  <c r="AG110" i="2"/>
  <c r="AG64" i="2"/>
  <c r="AK64" i="2" s="1"/>
  <c r="AG186" i="2"/>
  <c r="AK186" i="2" s="1"/>
  <c r="AG562" i="2"/>
  <c r="AG596" i="2"/>
  <c r="AG628" i="2"/>
  <c r="AG660" i="2"/>
  <c r="AG340" i="2"/>
  <c r="AK340" i="2" s="1"/>
  <c r="AG339" i="2"/>
  <c r="AG261" i="2"/>
  <c r="AG213" i="2"/>
  <c r="AK213" i="2" s="1"/>
  <c r="AF477" i="2"/>
  <c r="AG51" i="2"/>
  <c r="AG217" i="2"/>
  <c r="AK217" i="2" s="1"/>
  <c r="AF536" i="2"/>
  <c r="AG570" i="2"/>
  <c r="AG599" i="2"/>
  <c r="AG631" i="2"/>
  <c r="AF137" i="2"/>
  <c r="AF388" i="2"/>
  <c r="AG370" i="2"/>
  <c r="AG465" i="2"/>
  <c r="AF341" i="2"/>
  <c r="AF106" i="2"/>
  <c r="AG512" i="2"/>
  <c r="AG204" i="2"/>
  <c r="AF130" i="2"/>
  <c r="AG35" i="2"/>
  <c r="AG344" i="2"/>
  <c r="AF163" i="2"/>
  <c r="AG6" i="2"/>
  <c r="AK6" i="2" s="1"/>
  <c r="AG245" i="2"/>
  <c r="AK245" i="2" s="1"/>
  <c r="AF315" i="2"/>
  <c r="AF304" i="2"/>
  <c r="AF397" i="2"/>
  <c r="AF502" i="2"/>
  <c r="AG332" i="2"/>
  <c r="AG104" i="2"/>
  <c r="AK104" i="2" s="1"/>
  <c r="AG142" i="2"/>
  <c r="AG134" i="2"/>
  <c r="AF50" i="2"/>
  <c r="AG45" i="2"/>
  <c r="AK45" i="2" s="1"/>
  <c r="AG247" i="2"/>
  <c r="AK247" i="2" s="1"/>
  <c r="AF483" i="2"/>
  <c r="AF322" i="2"/>
  <c r="AF442" i="2"/>
  <c r="AF500" i="2"/>
  <c r="AF534" i="2"/>
  <c r="AG565" i="2"/>
  <c r="AF597" i="2"/>
  <c r="AF629" i="2"/>
  <c r="AG663" i="2"/>
  <c r="AF714" i="2"/>
  <c r="AF746" i="2"/>
  <c r="AF778" i="2"/>
  <c r="AF810" i="2"/>
  <c r="AF842" i="2"/>
  <c r="AF193" i="2"/>
  <c r="AF487" i="2"/>
  <c r="AF392" i="2"/>
  <c r="AF482" i="2"/>
  <c r="AG505" i="2"/>
  <c r="AG534" i="2"/>
  <c r="AG563" i="2"/>
  <c r="AG597" i="2"/>
  <c r="AG629" i="2"/>
  <c r="AF661" i="2"/>
  <c r="AF693" i="2"/>
  <c r="AF404" i="2"/>
  <c r="AF310" i="2"/>
  <c r="AG108" i="2"/>
  <c r="AI895" i="2"/>
  <c r="AK707" i="2"/>
  <c r="AF897" i="2"/>
  <c r="AG343" i="2"/>
  <c r="AH572" i="2"/>
  <c r="AJ282" i="2"/>
  <c r="AG665" i="2"/>
  <c r="AF343" i="2"/>
  <c r="AF327" i="2"/>
  <c r="AG84" i="2"/>
  <c r="AF187" i="2"/>
  <c r="AK566" i="2"/>
  <c r="AI634" i="2"/>
  <c r="AG91" i="2"/>
  <c r="AK91" i="2" s="1"/>
  <c r="AG453" i="2"/>
  <c r="AK453" i="2" s="1"/>
  <c r="AG166" i="2"/>
  <c r="AG122" i="2"/>
  <c r="AF123" i="2"/>
  <c r="AG28" i="2"/>
  <c r="AK28" i="2" s="1"/>
  <c r="AF64" i="2"/>
  <c r="AF441" i="2"/>
  <c r="AG89" i="2"/>
  <c r="AF160" i="2"/>
  <c r="AF119" i="2"/>
  <c r="AG139" i="2"/>
  <c r="AG105" i="2"/>
  <c r="AK105" i="2" s="1"/>
  <c r="AG233" i="2"/>
  <c r="AK936" i="2"/>
  <c r="AI793" i="2"/>
  <c r="AH758" i="2"/>
  <c r="AG469" i="2"/>
  <c r="AG256" i="2"/>
  <c r="AG95" i="2"/>
  <c r="AG74" i="2"/>
  <c r="AG102" i="2"/>
  <c r="AG128" i="2"/>
  <c r="AG385" i="2"/>
  <c r="AF89" i="2"/>
  <c r="AG196" i="2"/>
  <c r="AF129" i="2"/>
  <c r="AH822" i="2"/>
  <c r="AI949" i="2"/>
  <c r="AH917" i="2"/>
  <c r="AF352" i="2"/>
  <c r="AG240" i="2"/>
  <c r="AG187" i="2"/>
  <c r="AG473" i="2"/>
  <c r="AG259" i="2"/>
  <c r="AF127" i="2"/>
  <c r="AF355" i="2"/>
  <c r="AI825" i="2"/>
  <c r="AH788" i="2"/>
  <c r="AH986" i="2"/>
  <c r="AI756" i="2"/>
  <c r="AH756" i="2"/>
  <c r="AK962" i="2"/>
  <c r="AK948" i="2"/>
  <c r="AJ948" i="2"/>
  <c r="AH752" i="2"/>
  <c r="AI752" i="2"/>
  <c r="AI620" i="2"/>
  <c r="AH395" i="2"/>
  <c r="AJ845" i="2"/>
  <c r="AK845" i="2"/>
  <c r="AK517" i="2"/>
  <c r="AI484" i="2"/>
  <c r="AK540" i="2"/>
  <c r="AJ540" i="2"/>
  <c r="AH954" i="2"/>
  <c r="AI947" i="2"/>
  <c r="AH775" i="2"/>
  <c r="AI743" i="2"/>
  <c r="AF269" i="2"/>
  <c r="AF660" i="2"/>
  <c r="AG220" i="2"/>
  <c r="AF56" i="2"/>
  <c r="AG346" i="2"/>
  <c r="AG439" i="2"/>
  <c r="AG374" i="2"/>
  <c r="AF102" i="2"/>
  <c r="AG36" i="2"/>
  <c r="AK36" i="2" s="1"/>
  <c r="AG498" i="2"/>
  <c r="AG236" i="2"/>
  <c r="AK236" i="2" s="1"/>
  <c r="AG351" i="2"/>
  <c r="AG209" i="2"/>
  <c r="AG99" i="2"/>
  <c r="AF158" i="2"/>
  <c r="AG359" i="2"/>
  <c r="AG216" i="2"/>
  <c r="AF171" i="2"/>
  <c r="AG90" i="2"/>
  <c r="AG252" i="2"/>
  <c r="AF201" i="2"/>
  <c r="AF30" i="2"/>
  <c r="AG169" i="2"/>
  <c r="AI142" i="2"/>
  <c r="AG160" i="2"/>
  <c r="AG116" i="2"/>
  <c r="AK116" i="2" s="1"/>
  <c r="AG416" i="2"/>
  <c r="AG376" i="2"/>
  <c r="AG491" i="2"/>
  <c r="AG275" i="2"/>
  <c r="AF419" i="2"/>
  <c r="AG117" i="2"/>
  <c r="AG400" i="2"/>
  <c r="AF350" i="2"/>
  <c r="AG145" i="2"/>
  <c r="AK145" i="2" s="1"/>
  <c r="AG492" i="2"/>
  <c r="AG296" i="2"/>
  <c r="AF387" i="2"/>
  <c r="AF66" i="2"/>
  <c r="AG414" i="2"/>
  <c r="AG433" i="2"/>
  <c r="AK433" i="2" s="1"/>
  <c r="AG46" i="2"/>
  <c r="AF492" i="2"/>
  <c r="AF378" i="2"/>
  <c r="AF326" i="2"/>
  <c r="AG489" i="2"/>
  <c r="AK489" i="2" s="1"/>
  <c r="AF121" i="2"/>
  <c r="AF189" i="2"/>
  <c r="AI262" i="2"/>
  <c r="AG248" i="2"/>
  <c r="AF85" i="2"/>
  <c r="AG71" i="2"/>
  <c r="AG268" i="2"/>
  <c r="AK268" i="2" s="1"/>
  <c r="AF357" i="2"/>
  <c r="AG147" i="2"/>
  <c r="AF186" i="2"/>
  <c r="AG401" i="2"/>
  <c r="AK401" i="2" s="1"/>
  <c r="AF212" i="2"/>
  <c r="AF497" i="2"/>
  <c r="AF463" i="2"/>
  <c r="AG228" i="2"/>
  <c r="AG366" i="2"/>
  <c r="AK366" i="2" s="1"/>
  <c r="AG441" i="2"/>
  <c r="AG207" i="2"/>
  <c r="AK207" i="2" s="1"/>
  <c r="AF253" i="2"/>
  <c r="AF91" i="2"/>
  <c r="AG307" i="2"/>
  <c r="AK307" i="2" s="1"/>
  <c r="AG200" i="2"/>
  <c r="AI824" i="2"/>
  <c r="AJ980" i="2"/>
  <c r="AK854" i="2"/>
  <c r="AI506" i="2"/>
  <c r="AI872" i="2"/>
  <c r="AK742" i="2"/>
  <c r="AJ693" i="2"/>
  <c r="AI532" i="2"/>
  <c r="AJ710" i="2"/>
  <c r="AI904" i="2"/>
  <c r="AK824" i="2"/>
  <c r="AI973" i="2"/>
  <c r="AK792" i="2"/>
  <c r="AH864" i="2"/>
  <c r="AK774" i="2"/>
  <c r="AK739" i="2"/>
  <c r="AJ814" i="2"/>
  <c r="AK916" i="2"/>
  <c r="AI699" i="2"/>
  <c r="AI796" i="2"/>
  <c r="AK846" i="2"/>
  <c r="AH551" i="2"/>
  <c r="AK794" i="2"/>
  <c r="AH885" i="2"/>
  <c r="AH702" i="2"/>
  <c r="AI912" i="2"/>
  <c r="AH765" i="2"/>
  <c r="AK611" i="2"/>
  <c r="AH365" i="2"/>
  <c r="AJ412" i="2"/>
  <c r="AJ333" i="2"/>
  <c r="AJ514" i="2"/>
  <c r="AJ543" i="2"/>
  <c r="AI295" i="2"/>
  <c r="AJ821" i="2"/>
  <c r="AJ805" i="2"/>
  <c r="AK789" i="2"/>
  <c r="AI799" i="2"/>
  <c r="AI298" i="2"/>
  <c r="AF359" i="2"/>
  <c r="AF236" i="2"/>
  <c r="AF362" i="2"/>
  <c r="AF147" i="2"/>
  <c r="AK979" i="2"/>
  <c r="AI877" i="2"/>
  <c r="AK741" i="2"/>
  <c r="AK658" i="2"/>
  <c r="AI932" i="2"/>
  <c r="AH790" i="2"/>
  <c r="AI449" i="2"/>
  <c r="AI335" i="2"/>
  <c r="AI665" i="2"/>
  <c r="AI715" i="2"/>
  <c r="AK695" i="2"/>
  <c r="AF473" i="2"/>
  <c r="AF133" i="2"/>
  <c r="AJ674" i="2"/>
  <c r="AK574" i="2"/>
  <c r="AI909" i="2"/>
  <c r="AH979" i="2"/>
  <c r="AH915" i="2"/>
  <c r="AI821" i="2"/>
  <c r="AH821" i="2"/>
  <c r="AH910" i="2"/>
  <c r="AH878" i="2"/>
  <c r="AI878" i="2"/>
  <c r="AH705" i="2"/>
  <c r="AH761" i="2"/>
  <c r="AI761" i="2"/>
  <c r="AF871" i="2"/>
  <c r="AG708" i="2"/>
  <c r="AF642" i="2"/>
  <c r="AG502" i="2"/>
  <c r="AF867" i="2"/>
  <c r="AF538" i="2"/>
  <c r="AF517" i="2"/>
  <c r="AF582" i="2"/>
  <c r="AG138" i="2"/>
  <c r="AG221" i="2"/>
  <c r="AF223" i="2"/>
  <c r="AG27" i="2"/>
  <c r="AK27" i="2" s="1"/>
  <c r="AF192" i="2"/>
  <c r="AF400" i="2"/>
  <c r="AG319" i="2"/>
  <c r="AG438" i="2"/>
  <c r="AG29" i="2"/>
  <c r="AF57" i="2"/>
  <c r="AF12" i="2"/>
  <c r="AG649" i="2"/>
  <c r="AG431" i="2"/>
  <c r="AG47" i="2"/>
  <c r="AF259" i="2"/>
  <c r="AG456" i="2"/>
  <c r="AG192" i="2"/>
  <c r="AF300" i="2"/>
  <c r="AG132" i="2"/>
  <c r="AG182" i="2"/>
  <c r="AF278" i="2"/>
  <c r="AG191" i="2"/>
  <c r="AG222" i="2"/>
  <c r="AG457" i="2"/>
  <c r="AF668" i="2"/>
  <c r="AF233" i="2"/>
  <c r="AG177" i="2"/>
  <c r="AK177" i="2" s="1"/>
  <c r="AF65" i="2"/>
  <c r="AF227" i="2"/>
  <c r="AG323" i="2"/>
  <c r="AG42" i="2"/>
  <c r="AG458" i="2"/>
  <c r="AG246" i="2"/>
  <c r="AG129" i="2"/>
  <c r="AG419" i="2"/>
  <c r="AG7" i="2"/>
  <c r="AF264" i="2"/>
  <c r="AF284" i="2"/>
  <c r="AF423" i="2"/>
  <c r="AF331" i="2"/>
  <c r="AF347" i="2"/>
  <c r="AG266" i="2"/>
  <c r="AK266" i="2" s="1"/>
  <c r="AG224" i="2"/>
  <c r="AK224" i="2" s="1"/>
  <c r="AF63" i="2"/>
  <c r="AG199" i="2"/>
  <c r="AG459" i="2"/>
  <c r="AG258" i="2"/>
  <c r="AF132" i="2"/>
  <c r="AG387" i="2"/>
  <c r="AG184" i="2"/>
  <c r="AK184" i="2" s="1"/>
  <c r="AG271" i="2"/>
  <c r="AF453" i="2"/>
  <c r="AG432" i="2"/>
  <c r="AF22" i="2"/>
  <c r="AG411" i="2"/>
  <c r="AG689" i="2"/>
  <c r="AG464" i="2"/>
  <c r="AG330" i="2"/>
  <c r="AF152" i="2"/>
  <c r="AG348" i="2"/>
  <c r="AK348" i="2" s="1"/>
  <c r="AG13" i="2"/>
  <c r="AF71" i="2"/>
  <c r="AG76" i="2"/>
  <c r="AG430" i="2"/>
  <c r="AF198" i="2"/>
  <c r="AG83" i="2"/>
  <c r="AF220" i="2"/>
  <c r="AG190" i="2"/>
  <c r="AK190" i="2" s="1"/>
  <c r="AF68" i="2"/>
  <c r="AF652" i="2"/>
  <c r="AG189" i="2"/>
  <c r="AG62" i="2"/>
  <c r="AK62" i="2" s="1"/>
  <c r="AG114" i="2"/>
  <c r="AK114" i="2" s="1"/>
  <c r="AG251" i="2"/>
  <c r="AF425" i="2"/>
  <c r="AF486" i="2"/>
  <c r="AF196" i="2"/>
  <c r="AG283" i="2"/>
  <c r="AG238" i="2"/>
  <c r="AK238" i="2" s="1"/>
  <c r="AF76" i="2"/>
  <c r="AG175" i="2"/>
  <c r="AG25" i="2"/>
  <c r="AK25" i="2" s="1"/>
  <c r="AG481" i="2"/>
  <c r="AG421" i="2"/>
  <c r="AK421" i="2" s="1"/>
  <c r="AG277" i="2"/>
  <c r="AK277" i="2" s="1"/>
  <c r="AG20" i="2"/>
  <c r="AF120" i="2"/>
  <c r="AF88" i="2"/>
  <c r="AG181" i="2"/>
  <c r="AF172" i="2"/>
  <c r="AF216" i="2"/>
  <c r="AG316" i="2"/>
  <c r="AG311" i="2"/>
  <c r="AF53" i="2"/>
  <c r="AF214" i="2"/>
  <c r="AG30" i="2"/>
  <c r="AF59" i="2"/>
  <c r="AG87" i="2"/>
  <c r="AG352" i="2"/>
  <c r="AF390" i="2"/>
  <c r="AG66" i="2"/>
  <c r="AG327" i="2"/>
  <c r="AG496" i="2"/>
  <c r="AF157" i="2"/>
  <c r="AG194" i="2"/>
  <c r="AG293" i="2"/>
  <c r="AF684" i="2"/>
  <c r="AF168" i="2"/>
  <c r="AG299" i="2"/>
  <c r="AF319" i="2"/>
  <c r="AF438" i="2"/>
  <c r="AG407" i="2"/>
  <c r="AG68" i="2"/>
  <c r="AG12" i="2"/>
  <c r="AF479" i="2"/>
  <c r="AG59" i="2"/>
  <c r="AG185" i="2"/>
  <c r="AG109" i="2"/>
  <c r="AK109" i="2" s="1"/>
  <c r="AG447" i="2"/>
  <c r="AG250" i="2"/>
  <c r="AF280" i="2"/>
  <c r="AG115" i="2"/>
  <c r="AG389" i="2"/>
  <c r="AF231" i="2"/>
  <c r="AF39" i="2"/>
  <c r="AG265" i="2"/>
  <c r="AG40" i="2"/>
  <c r="AG318" i="2"/>
  <c r="AG358" i="2"/>
  <c r="AG361" i="2"/>
  <c r="AG264" i="2"/>
  <c r="AF43" i="2"/>
  <c r="AG123" i="2"/>
  <c r="AF363" i="2"/>
  <c r="AF450" i="2"/>
  <c r="AF380" i="2"/>
  <c r="AF5" i="2"/>
  <c r="AG173" i="2"/>
  <c r="AK173" i="2" s="1"/>
  <c r="AG244" i="2"/>
  <c r="AF37" i="2"/>
  <c r="AG391" i="2"/>
  <c r="AG214" i="2"/>
  <c r="AF115" i="2"/>
  <c r="AG15" i="2"/>
  <c r="AG152" i="2"/>
  <c r="AF325" i="2"/>
  <c r="AG158" i="2"/>
  <c r="AG263" i="2"/>
  <c r="AF385" i="2"/>
  <c r="AG681" i="2"/>
  <c r="AG195" i="2"/>
  <c r="AG53" i="2"/>
  <c r="AG241" i="2"/>
  <c r="AG373" i="2"/>
  <c r="AG367" i="2"/>
  <c r="AF411" i="2"/>
  <c r="AF225" i="2"/>
  <c r="AG460" i="2"/>
  <c r="AF472" i="2"/>
  <c r="AF202" i="2"/>
  <c r="AG218" i="2"/>
  <c r="AK218" i="2" s="1"/>
  <c r="AF367" i="2"/>
  <c r="AG326" i="2"/>
  <c r="AG54" i="2"/>
  <c r="AG294" i="2"/>
  <c r="AG237" i="2"/>
  <c r="AK237" i="2" s="1"/>
  <c r="AG146" i="2"/>
  <c r="AK146" i="2" s="1"/>
  <c r="AF18" i="2"/>
  <c r="AF135" i="2"/>
  <c r="AF478" i="2"/>
  <c r="AF191" i="2"/>
  <c r="AG119" i="2"/>
  <c r="AF457" i="2"/>
  <c r="AG479" i="2"/>
  <c r="AF74" i="2"/>
  <c r="AG394" i="2"/>
  <c r="AG286" i="2"/>
  <c r="AK286" i="2" s="1"/>
  <c r="AG426" i="2"/>
  <c r="AK426" i="2" s="1"/>
  <c r="AG471" i="2"/>
  <c r="AK471" i="2" s="1"/>
  <c r="AG267" i="2"/>
  <c r="AK267" i="2" s="1"/>
  <c r="AF159" i="2"/>
  <c r="AF424" i="2"/>
  <c r="AG291" i="2"/>
  <c r="AF178" i="2"/>
  <c r="AF99" i="2"/>
  <c r="AG317" i="2"/>
  <c r="AG382" i="2"/>
  <c r="AF271" i="2"/>
  <c r="AG305" i="2"/>
  <c r="AG172" i="2"/>
  <c r="AF235" i="2"/>
  <c r="AF455" i="2"/>
  <c r="AG19" i="2"/>
  <c r="AG269" i="2"/>
  <c r="AG22" i="2"/>
  <c r="AG57" i="2"/>
  <c r="AF246" i="2"/>
  <c r="AG8" i="2"/>
  <c r="AG127" i="2"/>
  <c r="AF84" i="2"/>
  <c r="AF296" i="2"/>
  <c r="AG329" i="2"/>
  <c r="AF676" i="2"/>
  <c r="AG197" i="2"/>
  <c r="AF496" i="2"/>
  <c r="AF432" i="2"/>
  <c r="AF194" i="2"/>
  <c r="AG174" i="2"/>
  <c r="AG235" i="2"/>
  <c r="AG455" i="2"/>
  <c r="AG161" i="2"/>
  <c r="AF373" i="2"/>
  <c r="AG234" i="2"/>
  <c r="AG225" i="2"/>
  <c r="AF122" i="2"/>
  <c r="AG70" i="2"/>
  <c r="AF44" i="2"/>
  <c r="AF111" i="2"/>
  <c r="AG73" i="2"/>
  <c r="AG308" i="2"/>
  <c r="AG77" i="2"/>
  <c r="AG43" i="2"/>
  <c r="AG60" i="2"/>
  <c r="AG126" i="2"/>
  <c r="AG657" i="2"/>
  <c r="AF283" i="2"/>
  <c r="AF311" i="2"/>
  <c r="AF342" i="2"/>
  <c r="AF282" i="2"/>
  <c r="AF372" i="2"/>
  <c r="AF165" i="2"/>
  <c r="AG10" i="2"/>
  <c r="AK10" i="2" s="1"/>
  <c r="AF21" i="2"/>
  <c r="AG320" i="2"/>
  <c r="AG417" i="2"/>
  <c r="AG325" i="2"/>
  <c r="AG306" i="2"/>
  <c r="AG101" i="2"/>
  <c r="AG285" i="2"/>
  <c r="AK285" i="2" s="1"/>
  <c r="AG390" i="2"/>
  <c r="AG69" i="2"/>
  <c r="AG113" i="2"/>
  <c r="AG300" i="2"/>
  <c r="AK300" i="2" s="1"/>
  <c r="AG673" i="2"/>
  <c r="AF318" i="2"/>
  <c r="AG56" i="2"/>
  <c r="AG377" i="2"/>
  <c r="AG81" i="2"/>
  <c r="AF293" i="2"/>
  <c r="AF474" i="2"/>
  <c r="AF162" i="2"/>
  <c r="AF241" i="2"/>
  <c r="AG96" i="2"/>
  <c r="AG475" i="2"/>
  <c r="AF144" i="2"/>
  <c r="AF126" i="2"/>
  <c r="AG164" i="2"/>
  <c r="AK164" i="2" s="1"/>
  <c r="AG98" i="2"/>
  <c r="AK98" i="2" s="1"/>
  <c r="AF110" i="2"/>
  <c r="AF303" i="2"/>
  <c r="AF289" i="2"/>
  <c r="AF109" i="2"/>
  <c r="AF447" i="2"/>
  <c r="AF250" i="2"/>
  <c r="AF644" i="2"/>
  <c r="AG143" i="2"/>
  <c r="AG362" i="2"/>
  <c r="AG442" i="2"/>
  <c r="AK442" i="2" s="1"/>
  <c r="AG322" i="2"/>
  <c r="AK322" i="2" s="1"/>
  <c r="AG483" i="2"/>
  <c r="AK483" i="2" s="1"/>
  <c r="AF131" i="2"/>
  <c r="AF208" i="2"/>
  <c r="AG50" i="2"/>
  <c r="AF108" i="2"/>
  <c r="AF167" i="2"/>
  <c r="AF416" i="2"/>
  <c r="AF143" i="2"/>
  <c r="AG274" i="2"/>
  <c r="AF25" i="2"/>
  <c r="AF285" i="2"/>
  <c r="AF15" i="2"/>
  <c r="AF153" i="2"/>
  <c r="AF113" i="2"/>
  <c r="AF221" i="2"/>
  <c r="AF263" i="2"/>
  <c r="AF184" i="2"/>
  <c r="AF48" i="2"/>
  <c r="AF361" i="2"/>
  <c r="AF70" i="2"/>
  <c r="AF348" i="2"/>
  <c r="AF222" i="2"/>
  <c r="AF330" i="2"/>
  <c r="AF190" i="2"/>
  <c r="AF29" i="2"/>
  <c r="AF13" i="2"/>
  <c r="AF407" i="2"/>
  <c r="AF306" i="2"/>
  <c r="AF166" i="2"/>
  <c r="AF38" i="2"/>
  <c r="AF394" i="2"/>
  <c r="AF197" i="2"/>
  <c r="AF248" i="2"/>
  <c r="AF431" i="2"/>
  <c r="AF382" i="2"/>
  <c r="AF358" i="2"/>
  <c r="AF299" i="2"/>
  <c r="AF175" i="2"/>
  <c r="AF185" i="2"/>
  <c r="AF209" i="2"/>
  <c r="AF346" i="2"/>
  <c r="AF399" i="2"/>
  <c r="AF379" i="2"/>
  <c r="AF60" i="2"/>
  <c r="AF256" i="2"/>
  <c r="AF69" i="2"/>
  <c r="AF169" i="2"/>
  <c r="AF62" i="2"/>
  <c r="AF430" i="2"/>
  <c r="AF177" i="2"/>
  <c r="AF275" i="2"/>
  <c r="AF316" i="2"/>
  <c r="AF239" i="2"/>
  <c r="AF116" i="2"/>
  <c r="AF366" i="2"/>
  <c r="AF228" i="2"/>
  <c r="AF294" i="2"/>
  <c r="AF475" i="2"/>
  <c r="AF148" i="2"/>
  <c r="AF317" i="2"/>
  <c r="AF268" i="2"/>
  <c r="AF258" i="2"/>
  <c r="AF87" i="2"/>
  <c r="AF9" i="2"/>
  <c r="AF204" i="2"/>
  <c r="AF234" i="2"/>
  <c r="AF101" i="2"/>
  <c r="AF90" i="2"/>
  <c r="AF128" i="2"/>
  <c r="AF252" i="2"/>
  <c r="AF377" i="2"/>
  <c r="AF218" i="2"/>
  <c r="U111" i="6"/>
  <c r="U186" i="6"/>
  <c r="U236" i="6"/>
  <c r="U211" i="6"/>
  <c r="U161" i="6"/>
  <c r="U136" i="6"/>
  <c r="U86" i="6"/>
  <c r="U61" i="6"/>
  <c r="U36" i="6"/>
  <c r="U11" i="6"/>
  <c r="AZ1005" i="2"/>
  <c r="AF351" i="2"/>
  <c r="AF81" i="2"/>
  <c r="BC3" i="2"/>
  <c r="AF414" i="2"/>
  <c r="AF469" i="2"/>
  <c r="AF238" i="2"/>
  <c r="AF376" i="2"/>
  <c r="AF8" i="2"/>
  <c r="AF329" i="2"/>
  <c r="AF374" i="2"/>
  <c r="AF274" i="2"/>
  <c r="AF96" i="2"/>
  <c r="AF47" i="2"/>
  <c r="AK122" i="2" l="1"/>
  <c r="AK9" i="2"/>
  <c r="AK359" i="2"/>
  <c r="AK432" i="2"/>
  <c r="AK187" i="2"/>
  <c r="AI205" i="2"/>
  <c r="AH205" i="2"/>
  <c r="AK361" i="2"/>
  <c r="AK71" i="2"/>
  <c r="AJ205" i="2"/>
  <c r="AK244" i="2"/>
  <c r="AK275" i="2"/>
  <c r="AK99" i="2"/>
  <c r="AK89" i="2"/>
  <c r="AK84" i="2"/>
  <c r="AJ31" i="2"/>
  <c r="AC31" i="2" s="1"/>
  <c r="AK31" i="2"/>
  <c r="AD31" i="2" s="1"/>
  <c r="AK346" i="2"/>
  <c r="AK385" i="2"/>
  <c r="AK493" i="2"/>
  <c r="AK273" i="2"/>
  <c r="AK60" i="2"/>
  <c r="AK496" i="2"/>
  <c r="AK481" i="2"/>
  <c r="AK411" i="2"/>
  <c r="AK222" i="2"/>
  <c r="AK252" i="2"/>
  <c r="AJ34" i="2"/>
  <c r="AC34" i="2" s="1"/>
  <c r="AK34" i="2"/>
  <c r="AD34" i="2" s="1"/>
  <c r="AI34" i="2"/>
  <c r="AB34" i="2" s="1"/>
  <c r="AH34" i="2"/>
  <c r="AA34" i="2" s="1"/>
  <c r="AK386" i="2"/>
  <c r="AK407" i="2"/>
  <c r="AK293" i="2"/>
  <c r="AK221" i="2"/>
  <c r="AK69" i="2"/>
  <c r="AK358" i="2"/>
  <c r="AK387" i="2"/>
  <c r="AK431" i="2"/>
  <c r="AK469" i="2"/>
  <c r="AK467" i="2"/>
  <c r="AH31" i="2"/>
  <c r="AA31" i="2" s="1"/>
  <c r="AI31" i="2"/>
  <c r="AB31" i="2" s="1"/>
  <c r="AK488" i="2"/>
  <c r="AK506" i="2"/>
  <c r="AK197" i="2"/>
  <c r="AK250" i="2"/>
  <c r="AK7" i="2"/>
  <c r="AK161" i="2"/>
  <c r="AK153" i="2"/>
  <c r="AK128" i="2"/>
  <c r="AK166" i="2"/>
  <c r="AK43" i="2"/>
  <c r="AK129" i="2"/>
  <c r="AK152" i="2"/>
  <c r="AK13" i="2"/>
  <c r="AH193" i="2"/>
  <c r="AK148" i="2"/>
  <c r="AK390" i="2"/>
  <c r="AK430" i="2"/>
  <c r="AK458" i="2"/>
  <c r="AK248" i="2"/>
  <c r="AK498" i="2"/>
  <c r="AK344" i="2"/>
  <c r="AK370" i="2"/>
  <c r="AK393" i="2"/>
  <c r="AK428" i="2"/>
  <c r="AK38" i="2"/>
  <c r="AK270" i="2"/>
  <c r="AK302" i="2"/>
  <c r="AK383" i="2"/>
  <c r="AK399" i="2"/>
  <c r="AK168" i="2"/>
  <c r="AK86" i="2"/>
  <c r="AK279" i="2"/>
  <c r="AK403" i="2"/>
  <c r="AK67" i="2"/>
  <c r="AK378" i="2"/>
  <c r="AK170" i="2"/>
  <c r="AK253" i="2"/>
  <c r="AK491" i="2"/>
  <c r="AK209" i="2"/>
  <c r="AK240" i="2"/>
  <c r="AK134" i="2"/>
  <c r="AK35" i="2"/>
  <c r="AK420" i="2"/>
  <c r="AK312" i="2"/>
  <c r="AK219" i="2"/>
  <c r="AK75" i="2"/>
  <c r="AK478" i="2"/>
  <c r="AK230" i="2"/>
  <c r="AK243" i="2"/>
  <c r="AI436" i="2"/>
  <c r="AH436" i="2"/>
  <c r="AA436" i="2" s="1"/>
  <c r="AK32" i="2"/>
  <c r="AK455" i="2"/>
  <c r="AK329" i="2"/>
  <c r="AK269" i="2"/>
  <c r="AK172" i="2"/>
  <c r="AK414" i="2"/>
  <c r="AK117" i="2"/>
  <c r="AK343" i="2"/>
  <c r="AK108" i="2"/>
  <c r="AK142" i="2"/>
  <c r="AK379" i="2"/>
  <c r="AK226" i="2"/>
  <c r="AJ436" i="2"/>
  <c r="AC436" i="2" s="1"/>
  <c r="AK436" i="2"/>
  <c r="AD436" i="2" s="1"/>
  <c r="AK486" i="2"/>
  <c r="AK381" i="2"/>
  <c r="AK97" i="2"/>
  <c r="AK150" i="2"/>
  <c r="AK37" i="2"/>
  <c r="AK79" i="2"/>
  <c r="AK183" i="2"/>
  <c r="AK357" i="2"/>
  <c r="AK303" i="2"/>
  <c r="AK369" i="2"/>
  <c r="AK308" i="2"/>
  <c r="AK394" i="2"/>
  <c r="AK263" i="2"/>
  <c r="AK30" i="2"/>
  <c r="AK362" i="2"/>
  <c r="AK417" i="2"/>
  <c r="AK367" i="2"/>
  <c r="AK40" i="2"/>
  <c r="AK447" i="2"/>
  <c r="AK419" i="2"/>
  <c r="AK42" i="2"/>
  <c r="AK132" i="2"/>
  <c r="AK319" i="2"/>
  <c r="AK274" i="2"/>
  <c r="AK320" i="2"/>
  <c r="AK12" i="2"/>
  <c r="AK87" i="2"/>
  <c r="AK330" i="2"/>
  <c r="AK459" i="2"/>
  <c r="AK323" i="2"/>
  <c r="AK77" i="2"/>
  <c r="AK234" i="2"/>
  <c r="AK235" i="2"/>
  <c r="AK391" i="2"/>
  <c r="AK299" i="2"/>
  <c r="AK311" i="2"/>
  <c r="AK181" i="2"/>
  <c r="AK199" i="2"/>
  <c r="AK138" i="2"/>
  <c r="AK441" i="2"/>
  <c r="AK90" i="2"/>
  <c r="AK374" i="2"/>
  <c r="AK473" i="2"/>
  <c r="AK102" i="2"/>
  <c r="AK465" i="2"/>
  <c r="AK261" i="2"/>
  <c r="AK257" i="2"/>
  <c r="AK206" i="2"/>
  <c r="AK49" i="2"/>
  <c r="AK16" i="2"/>
  <c r="AK178" i="2"/>
  <c r="AK154" i="2"/>
  <c r="AK92" i="2"/>
  <c r="AK61" i="2"/>
  <c r="AK167" i="2"/>
  <c r="AK289" i="2"/>
  <c r="AK439" i="2"/>
  <c r="AK107" i="2"/>
  <c r="AK425" i="2"/>
  <c r="AK216" i="2"/>
  <c r="AK480" i="2"/>
  <c r="AK424" i="2"/>
  <c r="AK409" i="2"/>
  <c r="AK341" i="2"/>
  <c r="AK477" i="2"/>
  <c r="AK429" i="2"/>
  <c r="AK291" i="2"/>
  <c r="AK251" i="2"/>
  <c r="AK463" i="2"/>
  <c r="AK39" i="2"/>
  <c r="AK176" i="2"/>
  <c r="AK110" i="2"/>
  <c r="AK227" i="2"/>
  <c r="AK135" i="2"/>
  <c r="AK72" i="2"/>
  <c r="AK171" i="2"/>
  <c r="AK229" i="2"/>
  <c r="AK21" i="2"/>
  <c r="AK163" i="2"/>
  <c r="AK73" i="2"/>
  <c r="AK200" i="2"/>
  <c r="AK103" i="2"/>
  <c r="AK242" i="2"/>
  <c r="AK223" i="2"/>
  <c r="AK265" i="2"/>
  <c r="AK50" i="2"/>
  <c r="AK118" i="2"/>
  <c r="AK260" i="2"/>
  <c r="AK33" i="2"/>
  <c r="AK18" i="2"/>
  <c r="AK26" i="2"/>
  <c r="AH255" i="2"/>
  <c r="AI255" i="2"/>
  <c r="AK20" i="2"/>
  <c r="AJ255" i="2"/>
  <c r="AJ248" i="2"/>
  <c r="AJ46" i="2"/>
  <c r="AK46" i="2"/>
  <c r="AJ275" i="2"/>
  <c r="AJ99" i="2"/>
  <c r="AJ187" i="2"/>
  <c r="AJ74" i="2"/>
  <c r="AK74" i="2"/>
  <c r="AJ89" i="2"/>
  <c r="AJ84" i="2"/>
  <c r="AJ332" i="2"/>
  <c r="AK332" i="2"/>
  <c r="AK51" i="2"/>
  <c r="AJ339" i="2"/>
  <c r="AK339" i="2"/>
  <c r="AJ292" i="2"/>
  <c r="AK292" i="2"/>
  <c r="AJ130" i="2"/>
  <c r="AK130" i="2"/>
  <c r="AK324" i="2"/>
  <c r="AJ472" i="2"/>
  <c r="AK472" i="2"/>
  <c r="AJ38" i="2"/>
  <c r="AJ399" i="2"/>
  <c r="AJ168" i="2"/>
  <c r="AJ403" i="2"/>
  <c r="AJ144" i="2"/>
  <c r="AK144" i="2"/>
  <c r="AJ155" i="2"/>
  <c r="AK155" i="2"/>
  <c r="AK78" i="2"/>
  <c r="AJ81" i="2"/>
  <c r="AK81" i="2"/>
  <c r="AJ390" i="2"/>
  <c r="AJ325" i="2"/>
  <c r="AK325" i="2"/>
  <c r="AJ70" i="2"/>
  <c r="AK70" i="2"/>
  <c r="AJ174" i="2"/>
  <c r="AK174" i="2"/>
  <c r="AJ53" i="2"/>
  <c r="AK53" i="2"/>
  <c r="AJ15" i="2"/>
  <c r="AK15" i="2"/>
  <c r="AJ318" i="2"/>
  <c r="AK318" i="2"/>
  <c r="AJ316" i="2"/>
  <c r="AK316" i="2"/>
  <c r="AJ377" i="2"/>
  <c r="AK377" i="2"/>
  <c r="AJ326" i="2"/>
  <c r="AK326" i="2"/>
  <c r="AJ389" i="2"/>
  <c r="AK389" i="2"/>
  <c r="AJ352" i="2"/>
  <c r="AK352" i="2"/>
  <c r="AJ271" i="2"/>
  <c r="AK271" i="2"/>
  <c r="AJ258" i="2"/>
  <c r="AK258" i="2"/>
  <c r="AJ228" i="2"/>
  <c r="AK228" i="2"/>
  <c r="AJ296" i="2"/>
  <c r="AK296" i="2"/>
  <c r="AJ400" i="2"/>
  <c r="AK400" i="2"/>
  <c r="AJ160" i="2"/>
  <c r="AK160" i="2"/>
  <c r="AJ216" i="2"/>
  <c r="AJ346" i="2"/>
  <c r="AJ240" i="2"/>
  <c r="AJ95" i="2"/>
  <c r="AK95" i="2"/>
  <c r="AJ139" i="2"/>
  <c r="AK139" i="2"/>
  <c r="AJ122" i="2"/>
  <c r="AJ254" i="2"/>
  <c r="AK254" i="2"/>
  <c r="AJ202" i="2"/>
  <c r="AK202" i="2"/>
  <c r="AJ133" i="2"/>
  <c r="AK133" i="2"/>
  <c r="AK388" i="2"/>
  <c r="AJ157" i="2"/>
  <c r="AK157" i="2"/>
  <c r="AK215" i="2"/>
  <c r="AK149" i="2"/>
  <c r="AK280" i="2"/>
  <c r="AJ32" i="2"/>
  <c r="AJ321" i="2"/>
  <c r="AK321" i="2"/>
  <c r="AJ126" i="2"/>
  <c r="AK126" i="2"/>
  <c r="AJ57" i="2"/>
  <c r="AK57" i="2"/>
  <c r="AJ119" i="2"/>
  <c r="AK119" i="2"/>
  <c r="AJ54" i="2"/>
  <c r="AK54" i="2"/>
  <c r="AJ263" i="2"/>
  <c r="AJ59" i="2"/>
  <c r="AK59" i="2"/>
  <c r="AJ457" i="2"/>
  <c r="AK457" i="2"/>
  <c r="AJ182" i="2"/>
  <c r="AK182" i="2"/>
  <c r="AJ456" i="2"/>
  <c r="AK456" i="2"/>
  <c r="AJ438" i="2"/>
  <c r="AK438" i="2"/>
  <c r="AJ161" i="2"/>
  <c r="AJ127" i="2"/>
  <c r="AK127" i="2"/>
  <c r="AJ22" i="2"/>
  <c r="AK22" i="2"/>
  <c r="AJ382" i="2"/>
  <c r="AK382" i="2"/>
  <c r="AJ195" i="2"/>
  <c r="AK195" i="2"/>
  <c r="AJ158" i="2"/>
  <c r="AK158" i="2"/>
  <c r="AJ264" i="2"/>
  <c r="AK264" i="2"/>
  <c r="AJ189" i="2"/>
  <c r="AK189" i="2"/>
  <c r="AJ76" i="2"/>
  <c r="AK76" i="2"/>
  <c r="AJ222" i="2"/>
  <c r="AJ143" i="2"/>
  <c r="AK143" i="2"/>
  <c r="AJ475" i="2"/>
  <c r="AK475" i="2"/>
  <c r="AJ56" i="2"/>
  <c r="AK56" i="2"/>
  <c r="AJ101" i="2"/>
  <c r="AK101" i="2"/>
  <c r="AJ479" i="2"/>
  <c r="AK479" i="2"/>
  <c r="AJ373" i="2"/>
  <c r="AK373" i="2"/>
  <c r="AJ109" i="2"/>
  <c r="AJ87" i="2"/>
  <c r="AJ71" i="2"/>
  <c r="AJ414" i="2"/>
  <c r="AJ492" i="2"/>
  <c r="AK492" i="2"/>
  <c r="AJ376" i="2"/>
  <c r="AK376" i="2"/>
  <c r="AJ359" i="2"/>
  <c r="AJ351" i="2"/>
  <c r="AK351" i="2"/>
  <c r="AJ259" i="2"/>
  <c r="AK259" i="2"/>
  <c r="AJ256" i="2"/>
  <c r="AK256" i="2"/>
  <c r="AJ379" i="2"/>
  <c r="AJ451" i="2"/>
  <c r="AK451" i="2"/>
  <c r="AK88" i="2"/>
  <c r="AJ97" i="2"/>
  <c r="AJ137" i="2"/>
  <c r="AK137" i="2"/>
  <c r="AJ85" i="2"/>
  <c r="AK85" i="2"/>
  <c r="AJ9" i="2"/>
  <c r="AK205" i="2"/>
  <c r="AD205" i="2" s="1"/>
  <c r="AJ188" i="2"/>
  <c r="AK188" i="2"/>
  <c r="AJ93" i="2"/>
  <c r="AK93" i="2"/>
  <c r="AJ462" i="2"/>
  <c r="AK462" i="2"/>
  <c r="AJ125" i="2"/>
  <c r="AK125" i="2"/>
  <c r="AI456" i="2"/>
  <c r="AJ113" i="2"/>
  <c r="AK113" i="2"/>
  <c r="AJ225" i="2"/>
  <c r="AK225" i="2"/>
  <c r="AJ329" i="2"/>
  <c r="AJ8" i="2"/>
  <c r="AK8" i="2"/>
  <c r="AJ269" i="2"/>
  <c r="AJ317" i="2"/>
  <c r="AK317" i="2"/>
  <c r="AJ460" i="2"/>
  <c r="AK460" i="2"/>
  <c r="AJ214" i="2"/>
  <c r="AK214" i="2"/>
  <c r="AJ361" i="2"/>
  <c r="AJ115" i="2"/>
  <c r="AK115" i="2"/>
  <c r="AJ327" i="2"/>
  <c r="AK327" i="2"/>
  <c r="AJ283" i="2"/>
  <c r="AK283" i="2"/>
  <c r="AJ83" i="2"/>
  <c r="AK83" i="2"/>
  <c r="AJ129" i="2"/>
  <c r="AJ191" i="2"/>
  <c r="AK191" i="2"/>
  <c r="AJ47" i="2"/>
  <c r="AK47" i="2"/>
  <c r="AJ221" i="2"/>
  <c r="AJ96" i="2"/>
  <c r="AK96" i="2"/>
  <c r="AJ306" i="2"/>
  <c r="AK306" i="2"/>
  <c r="AJ19" i="2"/>
  <c r="AK19" i="2"/>
  <c r="AJ305" i="2"/>
  <c r="AK305" i="2"/>
  <c r="AJ294" i="2"/>
  <c r="AK294" i="2"/>
  <c r="AJ241" i="2"/>
  <c r="AK241" i="2"/>
  <c r="AJ123" i="2"/>
  <c r="AK123" i="2"/>
  <c r="AJ185" i="2"/>
  <c r="AK185" i="2"/>
  <c r="AJ68" i="2"/>
  <c r="AK68" i="2"/>
  <c r="AJ299" i="2"/>
  <c r="AJ194" i="2"/>
  <c r="AK194" i="2"/>
  <c r="AJ66" i="2"/>
  <c r="AK66" i="2"/>
  <c r="AJ175" i="2"/>
  <c r="AK175" i="2"/>
  <c r="AK464" i="2"/>
  <c r="AJ432" i="2"/>
  <c r="AJ246" i="2"/>
  <c r="AK246" i="2"/>
  <c r="AJ192" i="2"/>
  <c r="AK192" i="2"/>
  <c r="AJ431" i="2"/>
  <c r="AJ29" i="2"/>
  <c r="AK29" i="2"/>
  <c r="AJ441" i="2"/>
  <c r="AJ147" i="2"/>
  <c r="AK147" i="2"/>
  <c r="AJ416" i="2"/>
  <c r="AK416" i="2"/>
  <c r="AJ169" i="2"/>
  <c r="AK169" i="2"/>
  <c r="AJ220" i="2"/>
  <c r="AK220" i="2"/>
  <c r="AJ473" i="2"/>
  <c r="AJ196" i="2"/>
  <c r="AK196" i="2"/>
  <c r="AJ102" i="2"/>
  <c r="AJ233" i="2"/>
  <c r="AK233" i="2"/>
  <c r="AJ204" i="2"/>
  <c r="AK204" i="2"/>
  <c r="AJ198" i="2"/>
  <c r="AK198" i="2"/>
  <c r="AJ239" i="2"/>
  <c r="AK239" i="2"/>
  <c r="AJ467" i="2"/>
  <c r="AJ136" i="2"/>
  <c r="AK136" i="2"/>
  <c r="AK345" i="2"/>
  <c r="AJ162" i="2"/>
  <c r="AK162" i="2"/>
  <c r="AJ353" i="2"/>
  <c r="AK353" i="2"/>
  <c r="AJ61" i="2"/>
  <c r="AJ278" i="2"/>
  <c r="AK278" i="2"/>
  <c r="AK255" i="2"/>
  <c r="AD255" i="2" s="1"/>
  <c r="AK281" i="2"/>
  <c r="AJ488" i="2"/>
  <c r="AJ444" i="2"/>
  <c r="AK444" i="2"/>
  <c r="AJ466" i="2"/>
  <c r="AK466" i="2"/>
  <c r="AJ803" i="2"/>
  <c r="AH456" i="2"/>
  <c r="AA456" i="2" s="1"/>
  <c r="AJ455" i="2"/>
  <c r="AJ218" i="2"/>
  <c r="AJ152" i="2"/>
  <c r="AJ387" i="2"/>
  <c r="AJ340" i="2"/>
  <c r="AJ48" i="2"/>
  <c r="AJ493" i="2"/>
  <c r="AJ62" i="2"/>
  <c r="AJ430" i="2"/>
  <c r="AJ453" i="2"/>
  <c r="AJ496" i="2"/>
  <c r="AJ238" i="2"/>
  <c r="AJ319" i="2"/>
  <c r="AJ91" i="2"/>
  <c r="AJ443" i="2"/>
  <c r="AJ43" i="2"/>
  <c r="AJ268" i="2"/>
  <c r="AJ153" i="2"/>
  <c r="AJ274" i="2"/>
  <c r="AJ348" i="2"/>
  <c r="AJ7" i="2"/>
  <c r="AJ28" i="2"/>
  <c r="AJ197" i="2"/>
  <c r="AJ362" i="2"/>
  <c r="AJ419" i="2"/>
  <c r="AJ177" i="2"/>
  <c r="AJ203" i="2"/>
  <c r="AJ184" i="2"/>
  <c r="AI846" i="2"/>
  <c r="AK780" i="2"/>
  <c r="AH374" i="2"/>
  <c r="AJ300" i="2"/>
  <c r="AH311" i="2"/>
  <c r="AI311" i="2"/>
  <c r="AB311" i="2" s="1"/>
  <c r="AI300" i="2"/>
  <c r="AH300" i="2"/>
  <c r="AH407" i="2"/>
  <c r="AI407" i="2"/>
  <c r="AB407" i="2" s="1"/>
  <c r="AJ394" i="2"/>
  <c r="AC394" i="2" s="1"/>
  <c r="AJ407" i="2"/>
  <c r="AH394" i="2"/>
  <c r="AI394" i="2"/>
  <c r="AJ311" i="2"/>
  <c r="AH128" i="2"/>
  <c r="AI128" i="2"/>
  <c r="AI166" i="2"/>
  <c r="AH166" i="2"/>
  <c r="AA166" i="2" s="1"/>
  <c r="AI152" i="2"/>
  <c r="AH152" i="2"/>
  <c r="AA152" i="2" s="1"/>
  <c r="AJ128" i="2"/>
  <c r="AC128" i="2" s="1"/>
  <c r="AJ166" i="2"/>
  <c r="AI148" i="2"/>
  <c r="AB148" i="2" s="1"/>
  <c r="AH148" i="2"/>
  <c r="AI13" i="2"/>
  <c r="AH13" i="2"/>
  <c r="AA13" i="2" s="1"/>
  <c r="AJ148" i="2"/>
  <c r="AJ13" i="2"/>
  <c r="AI414" i="2"/>
  <c r="AB414" i="2" s="1"/>
  <c r="AH414" i="2"/>
  <c r="AI268" i="2"/>
  <c r="AH268" i="2"/>
  <c r="AI256" i="2"/>
  <c r="AH256" i="2"/>
  <c r="AI299" i="2"/>
  <c r="AH299" i="2"/>
  <c r="AA299" i="2" s="1"/>
  <c r="AI348" i="2"/>
  <c r="AH348" i="2"/>
  <c r="AH153" i="2"/>
  <c r="AA153" i="2" s="1"/>
  <c r="AI153" i="2"/>
  <c r="AI325" i="2"/>
  <c r="AH325" i="2"/>
  <c r="AA325" i="2" s="1"/>
  <c r="AJ293" i="2"/>
  <c r="AI233" i="2"/>
  <c r="AH233" i="2"/>
  <c r="AH57" i="2"/>
  <c r="AI57" i="2"/>
  <c r="AB57" i="2" s="1"/>
  <c r="AI147" i="2"/>
  <c r="AH147" i="2"/>
  <c r="AA147" i="2" s="1"/>
  <c r="AH66" i="2"/>
  <c r="AA66" i="2" s="1"/>
  <c r="AI66" i="2"/>
  <c r="AI419" i="2"/>
  <c r="AH419" i="2"/>
  <c r="AA419" i="2" s="1"/>
  <c r="AH269" i="2"/>
  <c r="AI269" i="2"/>
  <c r="AB269" i="2" s="1"/>
  <c r="AH352" i="2"/>
  <c r="AI352" i="2"/>
  <c r="AB352" i="2" s="1"/>
  <c r="AI119" i="2"/>
  <c r="AB119" i="2" s="1"/>
  <c r="AH119" i="2"/>
  <c r="AI488" i="2"/>
  <c r="AH488" i="2"/>
  <c r="AA488" i="2" s="1"/>
  <c r="AI32" i="2"/>
  <c r="AH32" i="2"/>
  <c r="AA32" i="2" s="1"/>
  <c r="AI467" i="2"/>
  <c r="AH467" i="2"/>
  <c r="AA467" i="2" s="1"/>
  <c r="AI389" i="2"/>
  <c r="AB389" i="2" s="1"/>
  <c r="AH389" i="2"/>
  <c r="AI61" i="2"/>
  <c r="AH61" i="2"/>
  <c r="AA61" i="2" s="1"/>
  <c r="AH604" i="2"/>
  <c r="AI672" i="2"/>
  <c r="AH620" i="2"/>
  <c r="AI95" i="2"/>
  <c r="AH95" i="2"/>
  <c r="AI96" i="2"/>
  <c r="AH96" i="2"/>
  <c r="AA96" i="2" s="1"/>
  <c r="AI239" i="2"/>
  <c r="AH239" i="2"/>
  <c r="AH411" i="2"/>
  <c r="AI411" i="2"/>
  <c r="AI43" i="2"/>
  <c r="AB43" i="2" s="1"/>
  <c r="AH43" i="2"/>
  <c r="AI101" i="2"/>
  <c r="AH101" i="2"/>
  <c r="AA101" i="2" s="1"/>
  <c r="AI275" i="2"/>
  <c r="AH275" i="2"/>
  <c r="AI382" i="2"/>
  <c r="AB382" i="2" s="1"/>
  <c r="AH382" i="2"/>
  <c r="AH361" i="2"/>
  <c r="AA361" i="2" s="1"/>
  <c r="AI361" i="2"/>
  <c r="AI285" i="2"/>
  <c r="AH285" i="2"/>
  <c r="AI250" i="2"/>
  <c r="AH250" i="2"/>
  <c r="AH84" i="2"/>
  <c r="AA84" i="2" s="1"/>
  <c r="AI84" i="2"/>
  <c r="AI455" i="2"/>
  <c r="AB455" i="2" s="1"/>
  <c r="AH455" i="2"/>
  <c r="AI351" i="2"/>
  <c r="AH351" i="2"/>
  <c r="AA351" i="2" s="1"/>
  <c r="AI177" i="2"/>
  <c r="AH177" i="2"/>
  <c r="AI431" i="2"/>
  <c r="AH431" i="2"/>
  <c r="AI48" i="2"/>
  <c r="AH48" i="2"/>
  <c r="AH144" i="2"/>
  <c r="AI144" i="2"/>
  <c r="AB144" i="2" s="1"/>
  <c r="AI59" i="2"/>
  <c r="AH59" i="2"/>
  <c r="AA59" i="2" s="1"/>
  <c r="AH198" i="2"/>
  <c r="AI198" i="2"/>
  <c r="AI362" i="2"/>
  <c r="AB362" i="2" s="1"/>
  <c r="AH362" i="2"/>
  <c r="AJ366" i="2"/>
  <c r="AI387" i="2"/>
  <c r="AH387" i="2"/>
  <c r="AA387" i="2" s="1"/>
  <c r="AI102" i="2"/>
  <c r="AH102" i="2"/>
  <c r="AA102" i="2" s="1"/>
  <c r="AI160" i="2"/>
  <c r="AH160" i="2"/>
  <c r="AI353" i="2"/>
  <c r="AB353" i="2" s="1"/>
  <c r="AH353" i="2"/>
  <c r="AH332" i="2"/>
  <c r="AI332" i="2"/>
  <c r="AB332" i="2" s="1"/>
  <c r="AI174" i="2"/>
  <c r="AH174" i="2"/>
  <c r="AA174" i="2" s="1"/>
  <c r="AI493" i="2"/>
  <c r="AB493" i="2" s="1"/>
  <c r="AH493" i="2"/>
  <c r="AI828" i="2"/>
  <c r="AH982" i="2"/>
  <c r="AI577" i="2"/>
  <c r="AH641" i="2"/>
  <c r="AI967" i="2"/>
  <c r="AI99" i="2"/>
  <c r="AB99" i="2" s="1"/>
  <c r="AH99" i="2"/>
  <c r="AH432" i="2"/>
  <c r="AI432" i="2"/>
  <c r="AB432" i="2" s="1"/>
  <c r="AI202" i="2"/>
  <c r="AH202" i="2"/>
  <c r="AA202" i="2" s="1"/>
  <c r="AJ250" i="2"/>
  <c r="AC250" i="2" s="1"/>
  <c r="AI157" i="2"/>
  <c r="AH157" i="2"/>
  <c r="AA157" i="2" s="1"/>
  <c r="AI76" i="2"/>
  <c r="AH76" i="2"/>
  <c r="AI133" i="2"/>
  <c r="AB133" i="2" s="1"/>
  <c r="AH133" i="2"/>
  <c r="AI326" i="2"/>
  <c r="AH326" i="2"/>
  <c r="AH158" i="2"/>
  <c r="AI158" i="2"/>
  <c r="AH81" i="2"/>
  <c r="AA81" i="2" s="1"/>
  <c r="AI81" i="2"/>
  <c r="AI379" i="2"/>
  <c r="AB379" i="2" s="1"/>
  <c r="AH379" i="2"/>
  <c r="AI126" i="2"/>
  <c r="AH126" i="2"/>
  <c r="AI329" i="2"/>
  <c r="AH329" i="2"/>
  <c r="AA329" i="2" s="1"/>
  <c r="AI475" i="2"/>
  <c r="AB475" i="2" s="1"/>
  <c r="AH475" i="2"/>
  <c r="AH399" i="2"/>
  <c r="AA399" i="2" s="1"/>
  <c r="AI399" i="2"/>
  <c r="AH8" i="2"/>
  <c r="AA8" i="2" s="1"/>
  <c r="AI8" i="2"/>
  <c r="AI204" i="2"/>
  <c r="AH204" i="2"/>
  <c r="AA204" i="2" s="1"/>
  <c r="AI294" i="2"/>
  <c r="AH294" i="2"/>
  <c r="AI430" i="2"/>
  <c r="AB430" i="2" s="1"/>
  <c r="AH430" i="2"/>
  <c r="AH346" i="2"/>
  <c r="AA346" i="2" s="1"/>
  <c r="AI346" i="2"/>
  <c r="AH248" i="2"/>
  <c r="AI248" i="2"/>
  <c r="AB248" i="2" s="1"/>
  <c r="AI29" i="2"/>
  <c r="AH29" i="2"/>
  <c r="AA29" i="2" s="1"/>
  <c r="AI184" i="2"/>
  <c r="AH184" i="2"/>
  <c r="AI376" i="2"/>
  <c r="AB376" i="2" s="1"/>
  <c r="AH376" i="2"/>
  <c r="AI218" i="2"/>
  <c r="AH218" i="2"/>
  <c r="AH9" i="2"/>
  <c r="AA9" i="2" s="1"/>
  <c r="AI9" i="2"/>
  <c r="AH228" i="2"/>
  <c r="AA228" i="2" s="1"/>
  <c r="AI228" i="2"/>
  <c r="AI62" i="2"/>
  <c r="AH62" i="2"/>
  <c r="AI197" i="2"/>
  <c r="AH197" i="2"/>
  <c r="AA197" i="2" s="1"/>
  <c r="AI263" i="2"/>
  <c r="AH263" i="2"/>
  <c r="AA263" i="2" s="1"/>
  <c r="AI143" i="2"/>
  <c r="AH143" i="2"/>
  <c r="AI496" i="2"/>
  <c r="AH496" i="2"/>
  <c r="AA496" i="2" s="1"/>
  <c r="AI246" i="2"/>
  <c r="AH246" i="2"/>
  <c r="AI115" i="2"/>
  <c r="AH115" i="2"/>
  <c r="AA115" i="2" s="1"/>
  <c r="AI438" i="2"/>
  <c r="AB438" i="2" s="1"/>
  <c r="AH438" i="2"/>
  <c r="AJ411" i="2"/>
  <c r="AC411" i="2" s="1"/>
  <c r="AI259" i="2"/>
  <c r="AB259" i="2" s="1"/>
  <c r="AH259" i="2"/>
  <c r="AI473" i="2"/>
  <c r="AB473" i="2" s="1"/>
  <c r="AH473" i="2"/>
  <c r="AH359" i="2"/>
  <c r="AI359" i="2"/>
  <c r="AB359" i="2" s="1"/>
  <c r="AI127" i="2"/>
  <c r="AH127" i="2"/>
  <c r="AI441" i="2"/>
  <c r="AH441" i="2"/>
  <c r="AI54" i="2"/>
  <c r="AB54" i="2" s="1"/>
  <c r="AH54" i="2"/>
  <c r="AI254" i="2"/>
  <c r="AH254" i="2"/>
  <c r="AA254" i="2" s="1"/>
  <c r="AJ285" i="2"/>
  <c r="AH122" i="2"/>
  <c r="AI122" i="2"/>
  <c r="AB122" i="2" s="1"/>
  <c r="AI194" i="2"/>
  <c r="AH194" i="2"/>
  <c r="AA194" i="2" s="1"/>
  <c r="AH109" i="2"/>
  <c r="AI109" i="2"/>
  <c r="AI318" i="2"/>
  <c r="AB318" i="2" s="1"/>
  <c r="AH318" i="2"/>
  <c r="AI74" i="2"/>
  <c r="AH74" i="2"/>
  <c r="AH472" i="2"/>
  <c r="AI472" i="2"/>
  <c r="AI214" i="2"/>
  <c r="AH214" i="2"/>
  <c r="AH238" i="2"/>
  <c r="AI238" i="2"/>
  <c r="AI377" i="2"/>
  <c r="AH377" i="2"/>
  <c r="AI87" i="2"/>
  <c r="AH87" i="2"/>
  <c r="AA87" i="2" s="1"/>
  <c r="AI366" i="2"/>
  <c r="AH366" i="2"/>
  <c r="AI169" i="2"/>
  <c r="AH169" i="2"/>
  <c r="AI185" i="2"/>
  <c r="AH185" i="2"/>
  <c r="AA185" i="2" s="1"/>
  <c r="AI221" i="2"/>
  <c r="AH221" i="2"/>
  <c r="AA221" i="2" s="1"/>
  <c r="AI416" i="2"/>
  <c r="AB416" i="2" s="1"/>
  <c r="AH416" i="2"/>
  <c r="AI241" i="2"/>
  <c r="AB241" i="2" s="1"/>
  <c r="AH241" i="2"/>
  <c r="AI373" i="2"/>
  <c r="AH373" i="2"/>
  <c r="AA373" i="2" s="1"/>
  <c r="AJ237" i="2"/>
  <c r="AH319" i="2"/>
  <c r="AI319" i="2"/>
  <c r="AB319" i="2" s="1"/>
  <c r="AI53" i="2"/>
  <c r="AH53" i="2"/>
  <c r="AA53" i="2" s="1"/>
  <c r="AI71" i="2"/>
  <c r="AB71" i="2" s="1"/>
  <c r="AH71" i="2"/>
  <c r="AH22" i="2"/>
  <c r="AI22" i="2"/>
  <c r="AH400" i="2"/>
  <c r="AI400" i="2"/>
  <c r="AI85" i="2"/>
  <c r="AH85" i="2"/>
  <c r="AA85" i="2" s="1"/>
  <c r="AI492" i="2"/>
  <c r="AB492" i="2" s="1"/>
  <c r="AH492" i="2"/>
  <c r="AH129" i="2"/>
  <c r="AA129" i="2" s="1"/>
  <c r="AI129" i="2"/>
  <c r="AI47" i="2"/>
  <c r="AH47" i="2"/>
  <c r="AA47" i="2" s="1"/>
  <c r="AI469" i="2"/>
  <c r="AH469" i="2"/>
  <c r="AA469" i="2" s="1"/>
  <c r="AI252" i="2"/>
  <c r="AH252" i="2"/>
  <c r="AI258" i="2"/>
  <c r="AB258" i="2" s="1"/>
  <c r="AH258" i="2"/>
  <c r="AH175" i="2"/>
  <c r="AI175" i="2"/>
  <c r="AB175" i="2" s="1"/>
  <c r="AI38" i="2"/>
  <c r="AH38" i="2"/>
  <c r="AA38" i="2" s="1"/>
  <c r="AH222" i="2"/>
  <c r="AA222" i="2" s="1"/>
  <c r="AI222" i="2"/>
  <c r="AI113" i="2"/>
  <c r="AB113" i="2" s="1"/>
  <c r="AH113" i="2"/>
  <c r="AI162" i="2"/>
  <c r="AH162" i="2"/>
  <c r="AA162" i="2" s="1"/>
  <c r="AI457" i="2"/>
  <c r="AH457" i="2"/>
  <c r="AI225" i="2"/>
  <c r="AB225" i="2" s="1"/>
  <c r="AH225" i="2"/>
  <c r="AI385" i="2"/>
  <c r="AH385" i="2"/>
  <c r="AI196" i="2"/>
  <c r="AH196" i="2"/>
  <c r="AA196" i="2" s="1"/>
  <c r="AI68" i="2"/>
  <c r="AH68" i="2"/>
  <c r="AA68" i="2" s="1"/>
  <c r="AH264" i="2"/>
  <c r="AA264" i="2" s="1"/>
  <c r="AI264" i="2"/>
  <c r="AI278" i="2"/>
  <c r="AB278" i="2" s="1"/>
  <c r="AH278" i="2"/>
  <c r="AI192" i="2"/>
  <c r="AH192" i="2"/>
  <c r="AA192" i="2" s="1"/>
  <c r="AI91" i="2"/>
  <c r="AH91" i="2"/>
  <c r="AJ252" i="2"/>
  <c r="AC252" i="2" s="1"/>
  <c r="AI56" i="2"/>
  <c r="AH56" i="2"/>
  <c r="AA56" i="2" s="1"/>
  <c r="AH187" i="2"/>
  <c r="AI187" i="2"/>
  <c r="AB187" i="2" s="1"/>
  <c r="AH130" i="2"/>
  <c r="AI130" i="2"/>
  <c r="AI137" i="2"/>
  <c r="AH137" i="2"/>
  <c r="AH271" i="2"/>
  <c r="AI271" i="2"/>
  <c r="AB271" i="2" s="1"/>
  <c r="AI89" i="2"/>
  <c r="AH89" i="2"/>
  <c r="AA89" i="2" s="1"/>
  <c r="AH123" i="2"/>
  <c r="AI123" i="2"/>
  <c r="AI237" i="2"/>
  <c r="AH237" i="2"/>
  <c r="AI195" i="2"/>
  <c r="AH195" i="2"/>
  <c r="AA195" i="2" s="1"/>
  <c r="AH443" i="2"/>
  <c r="AI443" i="2"/>
  <c r="AI767" i="2"/>
  <c r="AI732" i="2"/>
  <c r="AH987" i="2"/>
  <c r="AI866" i="2"/>
  <c r="AH675" i="2"/>
  <c r="AI437" i="2"/>
  <c r="AH783" i="2"/>
  <c r="AI580" i="2"/>
  <c r="AH942" i="2"/>
  <c r="AI540" i="2"/>
  <c r="AI460" i="2"/>
  <c r="AH460" i="2"/>
  <c r="AH854" i="2"/>
  <c r="AI700" i="2"/>
  <c r="AH922" i="2"/>
  <c r="AH817" i="2"/>
  <c r="AH283" i="2"/>
  <c r="AI283" i="2"/>
  <c r="AI168" i="2"/>
  <c r="AB168" i="2" s="1"/>
  <c r="AH168" i="2"/>
  <c r="AI390" i="2"/>
  <c r="AH390" i="2"/>
  <c r="AA390" i="2" s="1"/>
  <c r="AH453" i="2"/>
  <c r="AI453" i="2"/>
  <c r="AI274" i="2"/>
  <c r="AB274" i="2" s="1"/>
  <c r="AH274" i="2"/>
  <c r="AH317" i="2"/>
  <c r="AI317" i="2"/>
  <c r="AI316" i="2"/>
  <c r="AH316" i="2"/>
  <c r="AI306" i="2"/>
  <c r="AH306" i="2"/>
  <c r="AA306" i="2" s="1"/>
  <c r="AI70" i="2"/>
  <c r="AB70" i="2" s="1"/>
  <c r="AH70" i="2"/>
  <c r="AI15" i="2"/>
  <c r="AB15" i="2" s="1"/>
  <c r="AH15" i="2"/>
  <c r="AI293" i="2"/>
  <c r="AH293" i="2"/>
  <c r="AA293" i="2" s="1"/>
  <c r="AH296" i="2"/>
  <c r="AI296" i="2"/>
  <c r="AB296" i="2" s="1"/>
  <c r="AI191" i="2"/>
  <c r="AB191" i="2" s="1"/>
  <c r="AH191" i="2"/>
  <c r="AI479" i="2"/>
  <c r="AH479" i="2"/>
  <c r="AI216" i="2"/>
  <c r="AH216" i="2"/>
  <c r="AA216" i="2" s="1"/>
  <c r="AI220" i="2"/>
  <c r="AH220" i="2"/>
  <c r="AA220" i="2" s="1"/>
  <c r="AI189" i="2"/>
  <c r="AH189" i="2"/>
  <c r="AJ385" i="2"/>
  <c r="AC385" i="2" s="1"/>
  <c r="AJ469" i="2"/>
  <c r="AH327" i="2"/>
  <c r="AI327" i="2"/>
  <c r="AB327" i="2" s="1"/>
  <c r="AI182" i="2"/>
  <c r="AH182" i="2"/>
  <c r="AI139" i="2"/>
  <c r="AB139" i="2" s="1"/>
  <c r="AH139" i="2"/>
  <c r="AH403" i="2"/>
  <c r="AA403" i="2" s="1"/>
  <c r="AI403" i="2"/>
  <c r="AI292" i="2"/>
  <c r="AH292" i="2"/>
  <c r="AA292" i="2" s="1"/>
  <c r="AI321" i="2"/>
  <c r="AH321" i="2"/>
  <c r="AA321" i="2" s="1"/>
  <c r="AH240" i="2"/>
  <c r="AA240" i="2" s="1"/>
  <c r="AI240" i="2"/>
  <c r="AI19" i="2"/>
  <c r="AB19" i="2" s="1"/>
  <c r="AH19" i="2"/>
  <c r="AI935" i="2"/>
  <c r="AH883" i="2"/>
  <c r="AH711" i="2"/>
  <c r="AI97" i="2"/>
  <c r="AH97" i="2"/>
  <c r="AA97" i="2" s="1"/>
  <c r="AH865" i="2"/>
  <c r="AI920" i="2"/>
  <c r="AH870" i="2"/>
  <c r="AH811" i="2"/>
  <c r="AI568" i="2"/>
  <c r="AI803" i="2"/>
  <c r="AH203" i="2"/>
  <c r="AI203" i="2"/>
  <c r="AH305" i="2"/>
  <c r="AI305" i="2"/>
  <c r="AI451" i="2"/>
  <c r="AB451" i="2" s="1"/>
  <c r="AH451" i="2"/>
  <c r="AI188" i="2"/>
  <c r="AH188" i="2"/>
  <c r="AI136" i="2"/>
  <c r="AH136" i="2"/>
  <c r="AA136" i="2" s="1"/>
  <c r="AI340" i="2"/>
  <c r="AH340" i="2"/>
  <c r="AI28" i="2"/>
  <c r="AH28" i="2"/>
  <c r="AI7" i="2"/>
  <c r="AB7" i="2" s="1"/>
  <c r="AH7" i="2"/>
  <c r="AI125" i="2"/>
  <c r="AH125" i="2"/>
  <c r="AA125" i="2" s="1"/>
  <c r="AI339" i="2"/>
  <c r="AH339" i="2"/>
  <c r="AA339" i="2" s="1"/>
  <c r="AI46" i="2"/>
  <c r="AH46" i="2"/>
  <c r="AI83" i="2"/>
  <c r="AB83" i="2" s="1"/>
  <c r="AH83" i="2"/>
  <c r="AI161" i="2"/>
  <c r="AH161" i="2"/>
  <c r="AA161" i="2" s="1"/>
  <c r="AJ132" i="2"/>
  <c r="AC132" i="2" s="1"/>
  <c r="AH234" i="2"/>
  <c r="AH132" i="2"/>
  <c r="AH700" i="2"/>
  <c r="AI234" i="2"/>
  <c r="AI132" i="2"/>
  <c r="AJ968" i="2"/>
  <c r="AH1002" i="2"/>
  <c r="AK879" i="2"/>
  <c r="AH515" i="2"/>
  <c r="AI771" i="2"/>
  <c r="AH981" i="2"/>
  <c r="AJ896" i="2"/>
  <c r="AI952" i="2"/>
  <c r="AK755" i="2"/>
  <c r="AH967" i="2"/>
  <c r="AK725" i="2"/>
  <c r="AJ949" i="2"/>
  <c r="AJ489" i="2"/>
  <c r="AI171" i="2"/>
  <c r="AI462" i="2"/>
  <c r="AH621" i="2"/>
  <c r="AI297" i="2"/>
  <c r="AJ65" i="2"/>
  <c r="AI521" i="2"/>
  <c r="AJ613" i="2"/>
  <c r="AJ860" i="2"/>
  <c r="AK581" i="2"/>
  <c r="AJ345" i="2"/>
  <c r="AH470" i="2"/>
  <c r="AJ528" i="2"/>
  <c r="AJ615" i="2"/>
  <c r="AJ16" i="2"/>
  <c r="AJ39" i="2"/>
  <c r="AK886" i="2"/>
  <c r="AI608" i="2"/>
  <c r="AI244" i="2"/>
  <c r="AI229" i="2"/>
  <c r="AI881" i="2"/>
  <c r="AK605" i="2"/>
  <c r="AJ852" i="2"/>
  <c r="AJ573" i="2"/>
  <c r="AH522" i="2"/>
  <c r="AJ899" i="2"/>
  <c r="AJ717" i="2"/>
  <c r="AI720" i="2"/>
  <c r="AJ691" i="2"/>
  <c r="AK951" i="2"/>
  <c r="AI893" i="2"/>
  <c r="AI833" i="2"/>
  <c r="AJ785" i="2"/>
  <c r="AH412" i="2"/>
  <c r="AI413" i="2"/>
  <c r="AH839" i="2"/>
  <c r="AH691" i="2"/>
  <c r="AJ927" i="2"/>
  <c r="AK869" i="2"/>
  <c r="AH809" i="2"/>
  <c r="AK761" i="2"/>
  <c r="AH314" i="2"/>
  <c r="AJ696" i="2"/>
  <c r="AJ988" i="2"/>
  <c r="AH930" i="2"/>
  <c r="AK874" i="2"/>
  <c r="AK814" i="2"/>
  <c r="AI764" i="2"/>
  <c r="AH768" i="2"/>
  <c r="AH837" i="2"/>
  <c r="AH894" i="2"/>
  <c r="AI686" i="2"/>
  <c r="AJ288" i="2"/>
  <c r="AJ788" i="2"/>
  <c r="AK530" i="2"/>
  <c r="AI585" i="2"/>
  <c r="AH643" i="2"/>
  <c r="AH210" i="2"/>
  <c r="AH290" i="2"/>
  <c r="AI696" i="2"/>
  <c r="AJ548" i="2"/>
  <c r="AH417" i="2"/>
  <c r="AH663" i="2"/>
  <c r="AH850" i="2"/>
  <c r="AI910" i="2"/>
  <c r="AH506" i="2"/>
  <c r="AI566" i="2"/>
  <c r="AJ355" i="2"/>
  <c r="AJ667" i="2"/>
  <c r="AI733" i="2"/>
  <c r="AJ789" i="2"/>
  <c r="AJ744" i="2"/>
  <c r="AI1002" i="2"/>
  <c r="AK946" i="2"/>
  <c r="AH888" i="2"/>
  <c r="AH836" i="2"/>
  <c r="AI151" i="2"/>
  <c r="AJ568" i="2"/>
  <c r="AK521" i="2"/>
  <c r="AJ630" i="2"/>
  <c r="AH959" i="2"/>
  <c r="AK985" i="2"/>
  <c r="AJ771" i="2"/>
  <c r="AJ833" i="2"/>
  <c r="AK738" i="2"/>
  <c r="AI922" i="2"/>
  <c r="AJ981" i="2"/>
  <c r="AJ760" i="2"/>
  <c r="AI817" i="2"/>
  <c r="AH916" i="2"/>
  <c r="AH718" i="2"/>
  <c r="AK777" i="2"/>
  <c r="AJ925" i="2"/>
  <c r="AJ598" i="2"/>
  <c r="AH935" i="2"/>
  <c r="AJ851" i="2"/>
  <c r="AJ975" i="2"/>
  <c r="AJ801" i="2"/>
  <c r="AI883" i="2"/>
  <c r="AI711" i="2"/>
  <c r="AH116" i="2"/>
  <c r="AH69" i="2"/>
  <c r="AH358" i="2"/>
  <c r="AJ491" i="2"/>
  <c r="AI888" i="2"/>
  <c r="AJ621" i="2"/>
  <c r="AH868" i="2"/>
  <c r="AJ141" i="2"/>
  <c r="AK536" i="2"/>
  <c r="AK623" i="2"/>
  <c r="AJ324" i="2"/>
  <c r="AK926" i="2"/>
  <c r="AI579" i="2"/>
  <c r="AI826" i="2"/>
  <c r="AJ552" i="2"/>
  <c r="AI181" i="2"/>
  <c r="AH180" i="2"/>
  <c r="AH52" i="2"/>
  <c r="AJ583" i="2"/>
  <c r="AJ425" i="2"/>
  <c r="AH114" i="2"/>
  <c r="AK576" i="2"/>
  <c r="AJ383" i="2"/>
  <c r="AJ135" i="2"/>
  <c r="AH818" i="2"/>
  <c r="AJ544" i="2"/>
  <c r="AI291" i="2"/>
  <c r="AK606" i="2"/>
  <c r="AJ757" i="2"/>
  <c r="AI561" i="2"/>
  <c r="AK995" i="2"/>
  <c r="AI760" i="2"/>
  <c r="AH723" i="2"/>
  <c r="AJ983" i="2"/>
  <c r="AI925" i="2"/>
  <c r="AK817" i="2"/>
  <c r="AJ931" i="2"/>
  <c r="AH728" i="2"/>
  <c r="AJ699" i="2"/>
  <c r="AJ959" i="2"/>
  <c r="AI901" i="2"/>
  <c r="AH841" i="2"/>
  <c r="AJ793" i="2"/>
  <c r="AK564" i="2"/>
  <c r="AI702" i="2"/>
  <c r="AI962" i="2"/>
  <c r="AK906" i="2"/>
  <c r="AJ846" i="2"/>
  <c r="AH796" i="2"/>
  <c r="AI805" i="2"/>
  <c r="AH860" i="2"/>
  <c r="AI604" i="2"/>
  <c r="AI654" i="2"/>
  <c r="AJ468" i="2"/>
  <c r="AI398" i="2"/>
  <c r="AJ516" i="2"/>
  <c r="AK701" i="2"/>
  <c r="AK756" i="2"/>
  <c r="AI551" i="2"/>
  <c r="AJ611" i="2"/>
  <c r="AH672" i="2"/>
  <c r="AJ979" i="2"/>
  <c r="AI719" i="2"/>
  <c r="AH449" i="2"/>
  <c r="AK514" i="2"/>
  <c r="AJ574" i="2"/>
  <c r="AJ658" i="2"/>
  <c r="AJ338" i="2"/>
  <c r="AH532" i="2"/>
  <c r="AI365" i="2"/>
  <c r="AJ794" i="2"/>
  <c r="AH824" i="2"/>
  <c r="AJ776" i="2"/>
  <c r="AK723" i="2"/>
  <c r="AH920" i="2"/>
  <c r="AI870" i="2"/>
  <c r="AI515" i="2"/>
  <c r="AI627" i="2"/>
  <c r="AH262" i="2"/>
  <c r="AJ415" i="2"/>
  <c r="AK543" i="2"/>
  <c r="AH785" i="2"/>
  <c r="AI611" i="2"/>
  <c r="AI784" i="2"/>
  <c r="AI851" i="2"/>
  <c r="AI915" i="2"/>
  <c r="AJ694" i="2"/>
  <c r="AH904" i="2"/>
  <c r="AK709" i="2"/>
  <c r="AI865" i="2"/>
  <c r="AH797" i="2"/>
  <c r="AI954" i="2"/>
  <c r="AJ834" i="2"/>
  <c r="AJ967" i="2"/>
  <c r="AH598" i="2"/>
  <c r="AI692" i="2"/>
  <c r="AH936" i="2"/>
  <c r="AJ835" i="2"/>
  <c r="AK858" i="2"/>
  <c r="AH463" i="2"/>
  <c r="AJ589" i="2"/>
  <c r="AK560" i="2"/>
  <c r="AH200" i="2"/>
  <c r="AJ547" i="2"/>
  <c r="AI794" i="2"/>
  <c r="AI518" i="2"/>
  <c r="AJ219" i="2"/>
  <c r="AJ80" i="2"/>
  <c r="AH14" i="2"/>
  <c r="AH552" i="2"/>
  <c r="AK676" i="2"/>
  <c r="AH206" i="2"/>
  <c r="AH251" i="2"/>
  <c r="AH542" i="2"/>
  <c r="AH513" i="2"/>
  <c r="AJ55" i="2"/>
  <c r="AJ478" i="2"/>
  <c r="AJ539" i="2"/>
  <c r="AH786" i="2"/>
  <c r="AJ230" i="2"/>
  <c r="AH103" i="2"/>
  <c r="AJ746" i="2"/>
  <c r="AK653" i="2"/>
  <c r="AJ754" i="2"/>
  <c r="AH800" i="2"/>
  <c r="AJ702" i="2"/>
  <c r="AH957" i="2"/>
  <c r="AJ901" i="2"/>
  <c r="AI849" i="2"/>
  <c r="AI587" i="2"/>
  <c r="AJ638" i="2"/>
  <c r="AK773" i="2"/>
  <c r="AH731" i="2"/>
  <c r="AJ991" i="2"/>
  <c r="AH933" i="2"/>
  <c r="AK877" i="2"/>
  <c r="AJ825" i="2"/>
  <c r="AI595" i="2"/>
  <c r="AJ781" i="2"/>
  <c r="AJ736" i="2"/>
  <c r="AI994" i="2"/>
  <c r="AJ938" i="2"/>
  <c r="AH880" i="2"/>
  <c r="AH828" i="2"/>
  <c r="AH707" i="2"/>
  <c r="AI773" i="2"/>
  <c r="AJ828" i="2"/>
  <c r="AK572" i="2"/>
  <c r="AI625" i="2"/>
  <c r="AH288" i="2"/>
  <c r="AI375" i="2"/>
  <c r="AI563" i="2"/>
  <c r="AI982" i="2"/>
  <c r="AJ724" i="2"/>
  <c r="AJ413" i="2"/>
  <c r="AJ519" i="2"/>
  <c r="AH577" i="2"/>
  <c r="AJ640" i="2"/>
  <c r="AJ947" i="2"/>
  <c r="AH689" i="2"/>
  <c r="AH335" i="2"/>
  <c r="AI418" i="2"/>
  <c r="AJ545" i="2"/>
  <c r="AI537" i="2"/>
  <c r="AI641" i="2"/>
  <c r="AJ11" i="2"/>
  <c r="AH272" i="2"/>
  <c r="AJ408" i="2"/>
  <c r="AJ337" i="2"/>
  <c r="AK842" i="2"/>
  <c r="AK808" i="2"/>
  <c r="AJ755" i="2"/>
  <c r="AH952" i="2"/>
  <c r="AH899" i="2"/>
  <c r="AJ365" i="2"/>
  <c r="AK896" i="2"/>
  <c r="AI775" i="2"/>
  <c r="AI811" i="2"/>
  <c r="AH872" i="2"/>
  <c r="AH295" i="2"/>
  <c r="AK884" i="2"/>
  <c r="AH941" i="2"/>
  <c r="AK1000" i="2"/>
  <c r="AK841" i="2"/>
  <c r="AI765" i="2"/>
  <c r="AJ989" i="2"/>
  <c r="AI519" i="2"/>
  <c r="AK821" i="2"/>
  <c r="AI885" i="2"/>
  <c r="AH947" i="2"/>
  <c r="AH932" i="2"/>
  <c r="AI726" i="2"/>
  <c r="AI788" i="2"/>
  <c r="AJ994" i="2"/>
  <c r="AI724" i="2"/>
  <c r="AH956" i="2"/>
  <c r="AI979" i="2"/>
  <c r="AH330" i="2"/>
  <c r="AH90" i="2"/>
  <c r="AI60" i="2"/>
  <c r="AI209" i="2"/>
  <c r="AH190" i="2"/>
  <c r="AJ307" i="2"/>
  <c r="AI497" i="2"/>
  <c r="AI836" i="2"/>
  <c r="AJ555" i="2"/>
  <c r="AH802" i="2"/>
  <c r="AH526" i="2"/>
  <c r="AJ226" i="2"/>
  <c r="AI6" i="2"/>
  <c r="AI560" i="2"/>
  <c r="AH213" i="2"/>
  <c r="AH207" i="2"/>
  <c r="AK518" i="2"/>
  <c r="AH762" i="2"/>
  <c r="AI481" i="2"/>
  <c r="AJ242" i="2"/>
  <c r="AH520" i="2"/>
  <c r="AJ644" i="2"/>
  <c r="AJ474" i="2"/>
  <c r="AI516" i="2"/>
  <c r="AJ759" i="2"/>
  <c r="AH24" i="2"/>
  <c r="AH639" i="2"/>
  <c r="AJ513" i="2"/>
  <c r="AI754" i="2"/>
  <c r="AJ79" i="2"/>
  <c r="AC79" i="2" s="1"/>
  <c r="AJ357" i="2"/>
  <c r="AH360" i="2"/>
  <c r="AH832" i="2"/>
  <c r="AJ784" i="2"/>
  <c r="AI338" i="2"/>
  <c r="AJ810" i="2"/>
  <c r="AJ837" i="2"/>
  <c r="AI787" i="2"/>
  <c r="AH989" i="2"/>
  <c r="AJ933" i="2"/>
  <c r="AK880" i="2"/>
  <c r="AI444" i="2"/>
  <c r="AJ813" i="2"/>
  <c r="AH763" i="2"/>
  <c r="AH710" i="2"/>
  <c r="AH965" i="2"/>
  <c r="AK909" i="2"/>
  <c r="AH857" i="2"/>
  <c r="AK685" i="2"/>
  <c r="AH301" i="2"/>
  <c r="AJ778" i="2"/>
  <c r="AH816" i="2"/>
  <c r="AJ768" i="2"/>
  <c r="AK715" i="2"/>
  <c r="AJ970" i="2"/>
  <c r="AH912" i="2"/>
  <c r="AK862" i="2"/>
  <c r="AK993" i="2"/>
  <c r="AH741" i="2"/>
  <c r="AJ796" i="2"/>
  <c r="AJ538" i="2"/>
  <c r="AI593" i="2"/>
  <c r="AH651" i="2"/>
  <c r="AH468" i="2"/>
  <c r="AI461" i="2"/>
  <c r="AI950" i="2"/>
  <c r="AI690" i="2"/>
  <c r="AJ396" i="2"/>
  <c r="AJ452" i="2"/>
  <c r="AI548" i="2"/>
  <c r="AJ608" i="2"/>
  <c r="AH558" i="2"/>
  <c r="AK915" i="2"/>
  <c r="AI657" i="2"/>
  <c r="AH434" i="2"/>
  <c r="AI446" i="2"/>
  <c r="AJ372" i="2"/>
  <c r="AJ812" i="2"/>
  <c r="AI609" i="2"/>
  <c r="AH667" i="2"/>
  <c r="AH328" i="2"/>
  <c r="AI454" i="2"/>
  <c r="AJ698" i="2"/>
  <c r="AJ561" i="2"/>
  <c r="AK617" i="2"/>
  <c r="AJ889" i="2"/>
  <c r="AK900" i="2"/>
  <c r="AJ840" i="2"/>
  <c r="AJ787" i="2"/>
  <c r="AK726" i="2"/>
  <c r="AH984" i="2"/>
  <c r="AI931" i="2"/>
  <c r="AJ386" i="2"/>
  <c r="AJ719" i="2"/>
  <c r="AK1003" i="2"/>
  <c r="AJ957" i="2"/>
  <c r="AK659" i="2"/>
  <c r="AK710" i="2"/>
  <c r="AJ454" i="2"/>
  <c r="AH792" i="2"/>
  <c r="AI705" i="2"/>
  <c r="AJ506" i="2"/>
  <c r="AJ916" i="2"/>
  <c r="AH973" i="2"/>
  <c r="AJ26" i="2"/>
  <c r="AJ725" i="2"/>
  <c r="AJ872" i="2"/>
  <c r="AH568" i="2"/>
  <c r="AK713" i="2"/>
  <c r="AH803" i="2"/>
  <c r="AH715" i="2"/>
  <c r="AK526" i="2"/>
  <c r="AI770" i="2"/>
  <c r="AJ257" i="2"/>
  <c r="AH528" i="2"/>
  <c r="AJ652" i="2"/>
  <c r="AH105" i="2"/>
  <c r="AH354" i="2"/>
  <c r="AI386" i="2"/>
  <c r="AI730" i="2"/>
  <c r="AH421" i="2"/>
  <c r="AH383" i="2"/>
  <c r="AA383" i="2" s="1"/>
  <c r="AJ49" i="2"/>
  <c r="AJ612" i="2"/>
  <c r="AJ178" i="2"/>
  <c r="AK727" i="2"/>
  <c r="AJ490" i="2"/>
  <c r="AJ154" i="2"/>
  <c r="AI420" i="2"/>
  <c r="AI156" i="2"/>
  <c r="AI494" i="2"/>
  <c r="AJ551" i="2"/>
  <c r="AJ871" i="2"/>
  <c r="AK503" i="2"/>
  <c r="AI858" i="2"/>
  <c r="AH819" i="2"/>
  <c r="AI766" i="2"/>
  <c r="AI708" i="2"/>
  <c r="AJ965" i="2"/>
  <c r="AJ912" i="2"/>
  <c r="AH134" i="2"/>
  <c r="AA134" i="2" s="1"/>
  <c r="AK850" i="2"/>
  <c r="AH795" i="2"/>
  <c r="AI742" i="2"/>
  <c r="AI997" i="2"/>
  <c r="AK941" i="2"/>
  <c r="AK888" i="2"/>
  <c r="AI829" i="2"/>
  <c r="AH853" i="2"/>
  <c r="AK800" i="2"/>
  <c r="AK747" i="2"/>
  <c r="AK1002" i="2"/>
  <c r="AH944" i="2"/>
  <c r="AI891" i="2"/>
  <c r="AK961" i="2"/>
  <c r="AH709" i="2"/>
  <c r="AK764" i="2"/>
  <c r="AI504" i="2"/>
  <c r="AK619" i="2"/>
  <c r="AI680" i="2"/>
  <c r="AH918" i="2"/>
  <c r="AJ662" i="2"/>
  <c r="AJ295" i="2"/>
  <c r="AH514" i="2"/>
  <c r="AI574" i="2"/>
  <c r="AJ883" i="2"/>
  <c r="AJ625" i="2"/>
  <c r="AJ675" i="2"/>
  <c r="AI334" i="2"/>
  <c r="AJ375" i="2"/>
  <c r="AJ149" i="2"/>
  <c r="AH725" i="2"/>
  <c r="AJ522" i="2"/>
  <c r="AK635" i="2"/>
  <c r="AI11" i="2"/>
  <c r="AH415" i="2"/>
  <c r="AI706" i="2"/>
  <c r="AJ751" i="2"/>
  <c r="AK703" i="2"/>
  <c r="AH940" i="2"/>
  <c r="AJ932" i="2"/>
  <c r="AI874" i="2"/>
  <c r="AJ819" i="2"/>
  <c r="AK758" i="2"/>
  <c r="AI703" i="2"/>
  <c r="AI963" i="2"/>
  <c r="AJ815" i="2"/>
  <c r="AH142" i="2"/>
  <c r="AI986" i="2"/>
  <c r="AK737" i="2"/>
  <c r="AI575" i="2"/>
  <c r="AI739" i="2"/>
  <c r="AH793" i="2"/>
  <c r="AI427" i="2"/>
  <c r="AH895" i="2"/>
  <c r="AH949" i="2"/>
  <c r="AH699" i="2"/>
  <c r="AI790" i="2"/>
  <c r="AJ854" i="2"/>
  <c r="AH298" i="2"/>
  <c r="AJ742" i="2"/>
  <c r="AJ566" i="2"/>
  <c r="AH743" i="2"/>
  <c r="AK859" i="2"/>
  <c r="AJ945" i="2"/>
  <c r="AH750" i="2"/>
  <c r="AJ879" i="2"/>
  <c r="AI917" i="2"/>
  <c r="AI253" i="2"/>
  <c r="AJ105" i="2"/>
  <c r="AI738" i="2"/>
  <c r="AH489" i="2"/>
  <c r="AH480" i="2"/>
  <c r="AJ393" i="2"/>
  <c r="AJ620" i="2"/>
  <c r="AH476" i="2"/>
  <c r="AJ679" i="2"/>
  <c r="AH277" i="2"/>
  <c r="AJ302" i="2"/>
  <c r="AH118" i="2"/>
  <c r="AH578" i="2"/>
  <c r="AI977" i="2"/>
  <c r="AH349" i="2"/>
  <c r="AK671" i="2"/>
  <c r="AI471" i="2"/>
  <c r="AI900" i="2"/>
  <c r="AI590" i="2"/>
  <c r="AH649" i="2"/>
  <c r="AK853" i="2"/>
  <c r="AH798" i="2"/>
  <c r="AH737" i="2"/>
  <c r="AJ997" i="2"/>
  <c r="AJ944" i="2"/>
  <c r="AI527" i="2"/>
  <c r="AK868" i="2"/>
  <c r="AI827" i="2"/>
  <c r="AI774" i="2"/>
  <c r="AI713" i="2"/>
  <c r="AK920" i="2"/>
  <c r="AH876" i="2"/>
  <c r="AJ892" i="2"/>
  <c r="AK832" i="2"/>
  <c r="AJ779" i="2"/>
  <c r="AK718" i="2"/>
  <c r="AH976" i="2"/>
  <c r="AI923" i="2"/>
  <c r="AJ929" i="2"/>
  <c r="AJ732" i="2"/>
  <c r="AJ314" i="2"/>
  <c r="AJ527" i="2"/>
  <c r="AK587" i="2"/>
  <c r="AK674" i="2"/>
  <c r="AI886" i="2"/>
  <c r="AH628" i="2"/>
  <c r="AI678" i="2"/>
  <c r="AJ437" i="2"/>
  <c r="AI452" i="2"/>
  <c r="AK542" i="2"/>
  <c r="AJ643" i="2"/>
  <c r="AI82" i="2"/>
  <c r="AJ461" i="2"/>
  <c r="AI503" i="2"/>
  <c r="AK634" i="2"/>
  <c r="AK693" i="2"/>
  <c r="AK748" i="2"/>
  <c r="AI543" i="2"/>
  <c r="AJ603" i="2"/>
  <c r="AH664" i="2"/>
  <c r="AJ706" i="2"/>
  <c r="AJ500" i="2"/>
  <c r="AI364" i="2"/>
  <c r="AH980" i="2"/>
  <c r="AI906" i="2"/>
  <c r="AK848" i="2"/>
  <c r="AJ790" i="2"/>
  <c r="AH740" i="2"/>
  <c r="AI995" i="2"/>
  <c r="AI545" i="2"/>
  <c r="AI758" i="2"/>
  <c r="AH820" i="2"/>
  <c r="AH799" i="2"/>
  <c r="AJ824" i="2"/>
  <c r="AK980" i="2"/>
  <c r="AK805" i="2"/>
  <c r="AH877" i="2"/>
  <c r="AJ936" i="2"/>
  <c r="AH665" i="2"/>
  <c r="AH771" i="2"/>
  <c r="AH825" i="2"/>
  <c r="AI981" i="2"/>
  <c r="AH634" i="2"/>
  <c r="AJ707" i="2"/>
  <c r="AJ774" i="2"/>
  <c r="AH909" i="2"/>
  <c r="AH186" i="2"/>
  <c r="AH155" i="2"/>
  <c r="AI422" i="2"/>
  <c r="AH307" i="2"/>
  <c r="AJ312" i="2"/>
  <c r="AJ72" i="2"/>
  <c r="AI42" i="2"/>
  <c r="AH677" i="2"/>
  <c r="AI408" i="2"/>
  <c r="AK647" i="2"/>
  <c r="AI20" i="2"/>
  <c r="AH409" i="2"/>
  <c r="AH79" i="2"/>
  <c r="AJ75" i="2"/>
  <c r="AK546" i="2"/>
  <c r="AJ950" i="2"/>
  <c r="AJ388" i="2"/>
  <c r="AH495" i="2"/>
  <c r="AH637" i="2"/>
  <c r="AK664" i="2"/>
  <c r="AH948" i="2"/>
  <c r="AI716" i="2"/>
  <c r="AJ165" i="2"/>
  <c r="AI735" i="2"/>
  <c r="AJ953" i="2"/>
  <c r="AK887" i="2"/>
  <c r="AH830" i="2"/>
  <c r="AH769" i="2"/>
  <c r="AK721" i="2"/>
  <c r="AK976" i="2"/>
  <c r="AK602" i="2"/>
  <c r="AH673" i="2"/>
  <c r="AJ921" i="2"/>
  <c r="AH919" i="2"/>
  <c r="AK861" i="2"/>
  <c r="AH745" i="2"/>
  <c r="AK692" i="2"/>
  <c r="AK952" i="2"/>
  <c r="AH666" i="2"/>
  <c r="AI622" i="2"/>
  <c r="AI681" i="2"/>
  <c r="AJ924" i="2"/>
  <c r="AI864" i="2"/>
  <c r="AJ811" i="2"/>
  <c r="AJ750" i="2"/>
  <c r="AI695" i="2"/>
  <c r="AH955" i="2"/>
  <c r="AJ897" i="2"/>
  <c r="AI958" i="2"/>
  <c r="AI698" i="2"/>
  <c r="AH556" i="2"/>
  <c r="AJ616" i="2"/>
  <c r="AH852" i="2"/>
  <c r="AI596" i="2"/>
  <c r="AI646" i="2"/>
  <c r="AJ210" i="2"/>
  <c r="AI336" i="2"/>
  <c r="AJ508" i="2"/>
  <c r="AJ672" i="2"/>
  <c r="AJ913" i="2"/>
  <c r="AH974" i="2"/>
  <c r="AJ716" i="2"/>
  <c r="AI509" i="2"/>
  <c r="AK632" i="2"/>
  <c r="AJ131" i="2"/>
  <c r="AJ208" i="2"/>
  <c r="AI93" i="2"/>
  <c r="AJ996" i="2"/>
  <c r="AI938" i="2"/>
  <c r="AK882" i="2"/>
  <c r="AJ822" i="2"/>
  <c r="AH772" i="2"/>
  <c r="AK661" i="2"/>
  <c r="AI445" i="2"/>
  <c r="AK904" i="2"/>
  <c r="AJ722" i="2"/>
  <c r="AJ911" i="2"/>
  <c r="AH968" i="2"/>
  <c r="AJ609" i="2"/>
  <c r="AI747" i="2"/>
  <c r="AJ806" i="2"/>
  <c r="AI440" i="2"/>
  <c r="AJ962" i="2"/>
  <c r="AH856" i="2"/>
  <c r="AK917" i="2"/>
  <c r="AI276" i="2"/>
  <c r="AI572" i="2"/>
  <c r="AK656" i="2"/>
  <c r="AJ792" i="2"/>
  <c r="AJ971" i="2"/>
  <c r="AJ739" i="2"/>
  <c r="AJ809" i="2"/>
  <c r="AH121" i="2"/>
  <c r="AJ108" i="2"/>
  <c r="AI685" i="2"/>
  <c r="AH466" i="2"/>
  <c r="AK655" i="2"/>
  <c r="AH406" i="2"/>
  <c r="AH170" i="2"/>
  <c r="AK990" i="2"/>
  <c r="AI433" i="2"/>
  <c r="AH645" i="2"/>
  <c r="AH249" i="2"/>
  <c r="AI613" i="2"/>
  <c r="AJ41" i="2"/>
  <c r="AH490" i="2"/>
  <c r="AJ150" i="2"/>
  <c r="AJ231" i="2"/>
  <c r="AJ918" i="2"/>
  <c r="AJ610" i="2"/>
  <c r="AI232" i="2"/>
  <c r="AI100" i="2"/>
  <c r="AI605" i="2"/>
  <c r="AJ140" i="2"/>
  <c r="AI669" i="2"/>
  <c r="AI396" i="2"/>
  <c r="AH807" i="2"/>
  <c r="AI748" i="2"/>
  <c r="AJ690" i="2"/>
  <c r="AI287" i="2"/>
  <c r="AH996" i="2"/>
  <c r="AI975" i="2"/>
  <c r="AJ919" i="2"/>
  <c r="AI859" i="2"/>
  <c r="AI801" i="2"/>
  <c r="AK753" i="2"/>
  <c r="AJ342" i="2"/>
  <c r="AI27" i="2"/>
  <c r="AH964" i="2"/>
  <c r="AJ895" i="2"/>
  <c r="AH838" i="2"/>
  <c r="AH777" i="2"/>
  <c r="AJ729" i="2"/>
  <c r="AJ984" i="2"/>
  <c r="AH508" i="2"/>
  <c r="AH767" i="2"/>
  <c r="AJ956" i="2"/>
  <c r="AH898" i="2"/>
  <c r="AJ843" i="2"/>
  <c r="AJ782" i="2"/>
  <c r="AH732" i="2"/>
  <c r="AI987" i="2"/>
  <c r="AH866" i="2"/>
  <c r="AK670" i="2"/>
  <c r="AJ524" i="2"/>
  <c r="AJ584" i="2"/>
  <c r="AK820" i="2"/>
  <c r="AH562" i="2"/>
  <c r="AH617" i="2"/>
  <c r="AI675" i="2"/>
  <c r="AH437" i="2"/>
  <c r="AH337" i="2"/>
  <c r="AK730" i="2"/>
  <c r="AI783" i="2"/>
  <c r="AH580" i="2"/>
  <c r="AJ881" i="2"/>
  <c r="AI942" i="2"/>
  <c r="AK686" i="2"/>
  <c r="AJ395" i="2"/>
  <c r="AH540" i="2"/>
  <c r="AK529" i="2"/>
  <c r="AJ963" i="2"/>
  <c r="AK749" i="2"/>
  <c r="AK712" i="2"/>
  <c r="AH970" i="2"/>
  <c r="AK914" i="2"/>
  <c r="AI854" i="2"/>
  <c r="AI804" i="2"/>
  <c r="AK688" i="2"/>
  <c r="AJ866" i="2"/>
  <c r="AJ992" i="2"/>
  <c r="AJ863" i="2"/>
  <c r="AJ999" i="2"/>
  <c r="AK745" i="2"/>
  <c r="AI831" i="2"/>
  <c r="AJ893" i="2"/>
  <c r="AH729" i="2"/>
  <c r="AJ786" i="2"/>
  <c r="AJ943" i="2"/>
  <c r="AH1000" i="2"/>
  <c r="AJ695" i="2"/>
  <c r="AJ838" i="2"/>
  <c r="AK818" i="2"/>
  <c r="AJ955" i="2"/>
  <c r="AI822" i="2"/>
  <c r="AJ741" i="2"/>
  <c r="AI890" i="2"/>
  <c r="AJ236" i="2"/>
  <c r="AH12" i="2"/>
  <c r="AI12" i="2"/>
  <c r="AJ12" i="2"/>
  <c r="AC12" i="2" s="1"/>
  <c r="AJ25" i="2"/>
  <c r="AH25" i="2"/>
  <c r="AA25" i="2" s="1"/>
  <c r="AI25" i="2"/>
  <c r="AH236" i="2"/>
  <c r="AI236" i="2"/>
  <c r="AH890" i="2"/>
  <c r="AK833" i="2"/>
  <c r="AH739" i="2"/>
  <c r="AK945" i="2"/>
  <c r="AH575" i="2"/>
  <c r="AH427" i="2"/>
  <c r="AJ906" i="2"/>
  <c r="AH962" i="2"/>
  <c r="AJ995" i="2"/>
  <c r="AJ817" i="2"/>
  <c r="AK984" i="2"/>
  <c r="AI898" i="2"/>
  <c r="AH804" i="2"/>
  <c r="AJ753" i="2"/>
  <c r="AK584" i="2"/>
  <c r="AI617" i="2"/>
  <c r="AJ686" i="2"/>
  <c r="AJ529" i="2"/>
  <c r="AJ712" i="2"/>
  <c r="AI777" i="2"/>
  <c r="AK895" i="2"/>
  <c r="AJ730" i="2"/>
  <c r="AJ392" i="2"/>
  <c r="AK843" i="2"/>
  <c r="AI562" i="2"/>
  <c r="AI838" i="2"/>
  <c r="AK524" i="2"/>
  <c r="AH287" i="2"/>
  <c r="AI337" i="2"/>
  <c r="AJ914" i="2"/>
  <c r="AI970" i="2"/>
  <c r="AJ303" i="2"/>
  <c r="AK931" i="2"/>
  <c r="AK699" i="2"/>
  <c r="AJ564" i="2"/>
  <c r="AH398" i="2"/>
  <c r="AI723" i="2"/>
  <c r="AK983" i="2"/>
  <c r="AI841" i="2"/>
  <c r="AH760" i="2"/>
  <c r="AI860" i="2"/>
  <c r="AH719" i="2"/>
  <c r="AJ159" i="2"/>
  <c r="AK690" i="2"/>
  <c r="AH901" i="2"/>
  <c r="AH561" i="2"/>
  <c r="AH654" i="2"/>
  <c r="AK516" i="2"/>
  <c r="AK919" i="2"/>
  <c r="AH692" i="2"/>
  <c r="AI508" i="2"/>
  <c r="AH784" i="2"/>
  <c r="AK552" i="2"/>
  <c r="AI936" i="2"/>
  <c r="AK834" i="2"/>
  <c r="AK583" i="2"/>
  <c r="AJ606" i="2"/>
  <c r="AK500" i="2"/>
  <c r="AJ587" i="2"/>
  <c r="AJ183" i="2"/>
  <c r="AJ656" i="2"/>
  <c r="AK527" i="2"/>
  <c r="AK892" i="2"/>
  <c r="AJ440" i="2"/>
  <c r="AK603" i="2"/>
  <c r="AJ848" i="2"/>
  <c r="AK706" i="2"/>
  <c r="AJ542" i="2"/>
  <c r="AJ748" i="2"/>
  <c r="AJ868" i="2"/>
  <c r="AJ832" i="2"/>
  <c r="AK790" i="2"/>
  <c r="AK757" i="2"/>
  <c r="AJ634" i="2"/>
  <c r="AK779" i="2"/>
  <c r="AK643" i="2"/>
  <c r="AH418" i="2"/>
  <c r="AK519" i="2"/>
  <c r="AK793" i="2"/>
  <c r="AJ738" i="2"/>
  <c r="AK851" i="2"/>
  <c r="AK825" i="2"/>
  <c r="AK640" i="2"/>
  <c r="AK724" i="2"/>
  <c r="AK801" i="2"/>
  <c r="AK938" i="2"/>
  <c r="AH595" i="2"/>
  <c r="AH563" i="2"/>
  <c r="AI728" i="2"/>
  <c r="AH925" i="2"/>
  <c r="AH461" i="2"/>
  <c r="AK955" i="2"/>
  <c r="AJ336" i="2"/>
  <c r="AI940" i="2"/>
  <c r="AH805" i="2"/>
  <c r="AJ818" i="2"/>
  <c r="AK971" i="2"/>
  <c r="AK837" i="2"/>
  <c r="AJ232" i="2"/>
  <c r="AJ961" i="2"/>
  <c r="AJ676" i="2"/>
  <c r="AJ619" i="2"/>
  <c r="AH730" i="2"/>
  <c r="AK573" i="2"/>
  <c r="AI354" i="2"/>
  <c r="AK933" i="2"/>
  <c r="AK732" i="2"/>
  <c r="AJ546" i="2"/>
  <c r="AK944" i="2"/>
  <c r="AI79" i="2"/>
  <c r="AJ422" i="2"/>
  <c r="AH975" i="2"/>
  <c r="AJ424" i="2"/>
  <c r="AH613" i="2"/>
  <c r="AJ503" i="2"/>
  <c r="AH611" i="2"/>
  <c r="AJ737" i="2"/>
  <c r="AK539" i="2"/>
  <c r="AI206" i="2"/>
  <c r="AK702" i="2"/>
  <c r="AK959" i="2"/>
  <c r="AH545" i="2"/>
  <c r="AH27" i="2"/>
  <c r="AH801" i="2"/>
  <c r="AH794" i="2"/>
  <c r="AI14" i="2"/>
  <c r="AI800" i="2"/>
  <c r="AH849" i="2"/>
  <c r="AI542" i="2"/>
  <c r="AI941" i="2"/>
  <c r="AH519" i="2"/>
  <c r="AI807" i="2"/>
  <c r="AI272" i="2"/>
  <c r="AK918" i="2"/>
  <c r="AI490" i="2"/>
  <c r="AJ655" i="2"/>
  <c r="AI916" i="2"/>
  <c r="AK785" i="2"/>
  <c r="AK691" i="2"/>
  <c r="AK912" i="2"/>
  <c r="AI820" i="2"/>
  <c r="AK981" i="2"/>
  <c r="AK610" i="2"/>
  <c r="AI249" i="2"/>
  <c r="AI718" i="2"/>
  <c r="AI853" i="2"/>
  <c r="AK759" i="2"/>
  <c r="AH753" i="2"/>
  <c r="AI753" i="2"/>
  <c r="AI405" i="2"/>
  <c r="AH405" i="2"/>
  <c r="AI991" i="2"/>
  <c r="AH991" i="2"/>
  <c r="AI779" i="2"/>
  <c r="AH779" i="2"/>
  <c r="AJ576" i="2"/>
  <c r="AI959" i="2"/>
  <c r="AK625" i="2"/>
  <c r="AH574" i="2"/>
  <c r="AI944" i="2"/>
  <c r="AK838" i="2"/>
  <c r="AK551" i="2"/>
  <c r="AK965" i="2"/>
  <c r="AH11" i="2"/>
  <c r="AJ635" i="2"/>
  <c r="AK806" i="2"/>
  <c r="AK840" i="2"/>
  <c r="AJ726" i="2"/>
  <c r="AK719" i="2"/>
  <c r="AK943" i="2"/>
  <c r="AK932" i="2"/>
  <c r="AK999" i="2"/>
  <c r="AJ728" i="2"/>
  <c r="AK728" i="2"/>
  <c r="AK633" i="2"/>
  <c r="AJ633" i="2"/>
  <c r="AJ923" i="2"/>
  <c r="AK923" i="2"/>
  <c r="AH869" i="2"/>
  <c r="AI869" i="2"/>
  <c r="AK930" i="2"/>
  <c r="AJ930" i="2"/>
  <c r="AI835" i="2"/>
  <c r="AH835" i="2"/>
  <c r="AK544" i="2"/>
  <c r="AI434" i="2"/>
  <c r="AH680" i="2"/>
  <c r="AH334" i="2"/>
  <c r="AI795" i="2"/>
  <c r="AH858" i="2"/>
  <c r="AJ850" i="2"/>
  <c r="AJ688" i="2"/>
  <c r="AJ764" i="2"/>
  <c r="AK866" i="2"/>
  <c r="AH504" i="2"/>
  <c r="AH874" i="2"/>
  <c r="AK786" i="2"/>
  <c r="AK722" i="2"/>
  <c r="AI729" i="2"/>
  <c r="AK992" i="2"/>
  <c r="AH884" i="2"/>
  <c r="AI884" i="2"/>
  <c r="AJ865" i="2"/>
  <c r="AK865" i="2"/>
  <c r="AI843" i="2"/>
  <c r="AH843" i="2"/>
  <c r="AJ700" i="2"/>
  <c r="AK700" i="2"/>
  <c r="AK608" i="2"/>
  <c r="AH742" i="2"/>
  <c r="AH703" i="2"/>
  <c r="AK609" i="2"/>
  <c r="AJ703" i="2"/>
  <c r="AJ1002" i="2"/>
  <c r="AH276" i="2"/>
  <c r="AJ617" i="2"/>
  <c r="AI328" i="2"/>
  <c r="AK522" i="2"/>
  <c r="AK893" i="2"/>
  <c r="AH963" i="2"/>
  <c r="AK568" i="2"/>
  <c r="AJ888" i="2"/>
  <c r="AJ273" i="2"/>
  <c r="AK883" i="2"/>
  <c r="AK903" i="2"/>
  <c r="AJ903" i="2"/>
  <c r="AI1004" i="2"/>
  <c r="AH1004" i="2"/>
  <c r="AH782" i="2"/>
  <c r="AI782" i="2"/>
  <c r="AJ935" i="2"/>
  <c r="AK935" i="2"/>
  <c r="AJ487" i="2"/>
  <c r="AH444" i="2"/>
  <c r="AI514" i="2"/>
  <c r="AH690" i="2"/>
  <c r="AJ747" i="2"/>
  <c r="AJ800" i="2"/>
  <c r="AI1000" i="2"/>
  <c r="AI918" i="2"/>
  <c r="AK871" i="2"/>
  <c r="AH931" i="2"/>
  <c r="AJ758" i="2"/>
  <c r="AJ941" i="2"/>
  <c r="AK863" i="2"/>
  <c r="AI856" i="2"/>
  <c r="AJ847" i="2"/>
  <c r="AK847" i="2"/>
  <c r="AK864" i="2"/>
  <c r="AJ864" i="2"/>
  <c r="AK928" i="2"/>
  <c r="AJ928" i="2"/>
  <c r="AH892" i="2"/>
  <c r="AI892" i="2"/>
  <c r="AK769" i="2"/>
  <c r="AJ769" i="2"/>
  <c r="AI814" i="2"/>
  <c r="AH814" i="2"/>
  <c r="AH903" i="2"/>
  <c r="AI903" i="2"/>
  <c r="AI694" i="2"/>
  <c r="AH694" i="2"/>
  <c r="AJ917" i="2"/>
  <c r="AH440" i="2"/>
  <c r="AH747" i="2"/>
  <c r="AI725" i="2"/>
  <c r="AI415" i="2"/>
  <c r="AJ290" i="2"/>
  <c r="AK630" i="2"/>
  <c r="AK819" i="2"/>
  <c r="AJ977" i="2"/>
  <c r="AK977" i="2"/>
  <c r="AI999" i="2"/>
  <c r="AH999" i="2"/>
  <c r="AK829" i="2"/>
  <c r="AJ829" i="2"/>
  <c r="AK898" i="2"/>
  <c r="AJ898" i="2"/>
  <c r="AJ960" i="2"/>
  <c r="AK960" i="2"/>
  <c r="AJ891" i="2"/>
  <c r="AK891" i="2"/>
  <c r="AK852" i="2"/>
  <c r="AK911" i="2"/>
  <c r="AH829" i="2"/>
  <c r="AI968" i="2"/>
  <c r="AI134" i="2"/>
  <c r="AJ745" i="2"/>
  <c r="AI468" i="2"/>
  <c r="AK787" i="2"/>
  <c r="AJ884" i="2"/>
  <c r="AJ579" i="2"/>
  <c r="AK579" i="2"/>
  <c r="AK765" i="2"/>
  <c r="AJ765" i="2"/>
  <c r="AK885" i="2"/>
  <c r="AJ885" i="2"/>
  <c r="AJ683" i="2"/>
  <c r="AK683" i="2"/>
  <c r="AI721" i="2"/>
  <c r="AH721" i="2"/>
  <c r="AJ369" i="2"/>
  <c r="AI927" i="2"/>
  <c r="AH927" i="2"/>
  <c r="AI103" i="2"/>
  <c r="AI513" i="2"/>
  <c r="AI880" i="2"/>
  <c r="AK754" i="2"/>
  <c r="AH773" i="2"/>
  <c r="AJ808" i="2"/>
  <c r="AH625" i="2"/>
  <c r="AH537" i="2"/>
  <c r="AI957" i="2"/>
  <c r="AH587" i="2"/>
  <c r="AK746" i="2"/>
  <c r="AH994" i="2"/>
  <c r="AH669" i="2"/>
  <c r="AK901" i="2"/>
  <c r="AJ842" i="2"/>
  <c r="AH375" i="2"/>
  <c r="AJ406" i="2"/>
  <c r="AI933" i="2"/>
  <c r="AJ670" i="2"/>
  <c r="AK947" i="2"/>
  <c r="AI277" i="2"/>
  <c r="AK638" i="2"/>
  <c r="AI552" i="2"/>
  <c r="AK547" i="2"/>
  <c r="AI495" i="2"/>
  <c r="AK828" i="2"/>
  <c r="AJ572" i="2"/>
  <c r="AI964" i="2"/>
  <c r="AJ653" i="2"/>
  <c r="AI707" i="2"/>
  <c r="AI349" i="2"/>
  <c r="AI899" i="2"/>
  <c r="AI288" i="2"/>
  <c r="AI689" i="2"/>
  <c r="AH605" i="2"/>
  <c r="AH232" i="2"/>
  <c r="AH100" i="2"/>
  <c r="AI52" i="2"/>
  <c r="AH833" i="2"/>
  <c r="AH720" i="2"/>
  <c r="AI645" i="2"/>
  <c r="AK729" i="2"/>
  <c r="AI701" i="2"/>
  <c r="AH701" i="2"/>
  <c r="AI10" i="2"/>
  <c r="AH10" i="2"/>
  <c r="AI118" i="2"/>
  <c r="AK679" i="2"/>
  <c r="AI105" i="2"/>
  <c r="AI154" i="2"/>
  <c r="AH154" i="2"/>
  <c r="AA154" i="2" s="1"/>
  <c r="AH464" i="2"/>
  <c r="AI464" i="2"/>
  <c r="AJ445" i="2"/>
  <c r="AI476" i="2"/>
  <c r="AJ880" i="2"/>
  <c r="AI731" i="2"/>
  <c r="AH748" i="2"/>
  <c r="AH247" i="2"/>
  <c r="AI247" i="2"/>
  <c r="AK784" i="2"/>
  <c r="AK553" i="2"/>
  <c r="AJ553" i="2"/>
  <c r="AI630" i="2"/>
  <c r="AH630" i="2"/>
  <c r="AJ193" i="2"/>
  <c r="AH396" i="2"/>
  <c r="AH770" i="2"/>
  <c r="AH859" i="2"/>
  <c r="AJ773" i="2"/>
  <c r="AK991" i="2"/>
  <c r="AH371" i="2"/>
  <c r="AI371" i="2"/>
  <c r="AI578" i="2"/>
  <c r="AJ521" i="2"/>
  <c r="AH608" i="2"/>
  <c r="AH923" i="2"/>
  <c r="AI180" i="2"/>
  <c r="AH364" i="2"/>
  <c r="AH735" i="2"/>
  <c r="AI980" i="2"/>
  <c r="AH244" i="2"/>
  <c r="AI852" i="2"/>
  <c r="AI664" i="2"/>
  <c r="AH900" i="2"/>
  <c r="AH886" i="2"/>
  <c r="AI769" i="2"/>
  <c r="AH82" i="2"/>
  <c r="AH521" i="2"/>
  <c r="AI919" i="2"/>
  <c r="AH229" i="2"/>
  <c r="AA229" i="2" s="1"/>
  <c r="AI470" i="2"/>
  <c r="AI649" i="2"/>
  <c r="AH774" i="2"/>
  <c r="AH678" i="2"/>
  <c r="AI621" i="2"/>
  <c r="AH995" i="2"/>
  <c r="AI740" i="2"/>
  <c r="AH452" i="2"/>
  <c r="AI628" i="2"/>
  <c r="AH881" i="2"/>
  <c r="AI114" i="2"/>
  <c r="AH543" i="2"/>
  <c r="AH503" i="2"/>
  <c r="AH590" i="2"/>
  <c r="AH906" i="2"/>
  <c r="AH579" i="2"/>
  <c r="AI251" i="2"/>
  <c r="AH291" i="2"/>
  <c r="AA291" i="2" s="1"/>
  <c r="AH891" i="2"/>
  <c r="AI819" i="2"/>
  <c r="AH706" i="2"/>
  <c r="AH826" i="2"/>
  <c r="AH518" i="2"/>
  <c r="AI786" i="2"/>
  <c r="AI818" i="2"/>
  <c r="AI709" i="2"/>
  <c r="AH997" i="2"/>
  <c r="AH181" i="2"/>
  <c r="AH766" i="2"/>
  <c r="AI984" i="2"/>
  <c r="AI989" i="2"/>
  <c r="AH708" i="2"/>
  <c r="AJ853" i="2"/>
  <c r="AH471" i="2"/>
  <c r="AH454" i="2"/>
  <c r="AI301" i="2"/>
  <c r="AI651" i="2"/>
  <c r="AI763" i="2"/>
  <c r="AH516" i="2"/>
  <c r="AI639" i="2"/>
  <c r="AK768" i="2"/>
  <c r="AI558" i="2"/>
  <c r="AK561" i="2"/>
  <c r="AJ862" i="2"/>
  <c r="AJ718" i="2"/>
  <c r="AJ37" i="2"/>
  <c r="AK970" i="2"/>
  <c r="AI976" i="2"/>
  <c r="AI857" i="2"/>
  <c r="AI876" i="2"/>
  <c r="AI737" i="2"/>
  <c r="AH713" i="2"/>
  <c r="AK778" i="2"/>
  <c r="AJ223" i="2"/>
  <c r="AH593" i="2"/>
  <c r="AI832" i="2"/>
  <c r="AJ920" i="2"/>
  <c r="AI360" i="2"/>
  <c r="AK555" i="2"/>
  <c r="AJ450" i="2"/>
  <c r="AH338" i="2"/>
  <c r="AJ715" i="2"/>
  <c r="AJ926" i="2"/>
  <c r="AK929" i="2"/>
  <c r="AH977" i="2"/>
  <c r="AH609" i="2"/>
  <c r="AJ671" i="2"/>
  <c r="AK813" i="2"/>
  <c r="AJ993" i="2"/>
  <c r="AI996" i="2"/>
  <c r="AH657" i="2"/>
  <c r="AI710" i="2"/>
  <c r="AI24" i="2"/>
  <c r="AH950" i="2"/>
  <c r="AI667" i="2"/>
  <c r="AK812" i="2"/>
  <c r="AJ900" i="2"/>
  <c r="AJ909" i="2"/>
  <c r="AK810" i="2"/>
  <c r="AI965" i="2"/>
  <c r="AJ685" i="2"/>
  <c r="AK889" i="2"/>
  <c r="AH548" i="2"/>
  <c r="AJ270" i="2"/>
  <c r="AI816" i="2"/>
  <c r="AI798" i="2"/>
  <c r="AK997" i="2"/>
  <c r="AH787" i="2"/>
  <c r="AJ915" i="2"/>
  <c r="AH446" i="2"/>
  <c r="AH481" i="2"/>
  <c r="AH527" i="2"/>
  <c r="AK698" i="2"/>
  <c r="AI741" i="2"/>
  <c r="AK796" i="2"/>
  <c r="AH560" i="2"/>
  <c r="AH827" i="2"/>
  <c r="AK538" i="2"/>
  <c r="AI847" i="2"/>
  <c r="AH847" i="2"/>
  <c r="AJ940" i="2"/>
  <c r="AK940" i="2"/>
  <c r="AI882" i="2"/>
  <c r="AH882" i="2"/>
  <c r="AJ827" i="2"/>
  <c r="AK827" i="2"/>
  <c r="AH971" i="2"/>
  <c r="AI971" i="2"/>
  <c r="AK680" i="2"/>
  <c r="AJ680" i="2"/>
  <c r="AH943" i="2"/>
  <c r="AI943" i="2"/>
  <c r="AH614" i="2"/>
  <c r="AI614" i="2"/>
  <c r="AI806" i="2"/>
  <c r="AH806" i="2"/>
  <c r="AH924" i="2"/>
  <c r="AI924" i="2"/>
  <c r="AJ287" i="2"/>
  <c r="AI592" i="2"/>
  <c r="AH592" i="2"/>
  <c r="AJ405" i="2"/>
  <c r="AH26" i="2"/>
  <c r="AA26" i="2" s="1"/>
  <c r="AI26" i="2"/>
  <c r="AH658" i="2"/>
  <c r="AI658" i="2"/>
  <c r="AJ281" i="2"/>
  <c r="AJ762" i="2"/>
  <c r="AK762" i="2"/>
  <c r="AI815" i="2"/>
  <c r="AH815" i="2"/>
  <c r="AK559" i="2"/>
  <c r="AJ559" i="2"/>
  <c r="AJ614" i="2"/>
  <c r="AK614" i="2"/>
  <c r="AJ482" i="2"/>
  <c r="AI505" i="2"/>
  <c r="AH505" i="2"/>
  <c r="AJ541" i="2"/>
  <c r="AK541" i="2"/>
  <c r="AH569" i="2"/>
  <c r="AI569" i="2"/>
  <c r="AJ637" i="2"/>
  <c r="AK637" i="2"/>
  <c r="AJ360" i="2"/>
  <c r="AI217" i="2"/>
  <c r="AH217" i="2"/>
  <c r="AH776" i="2"/>
  <c r="AI776" i="2"/>
  <c r="AI845" i="2"/>
  <c r="AH845" i="2"/>
  <c r="AH902" i="2"/>
  <c r="AI902" i="2"/>
  <c r="AK646" i="2"/>
  <c r="AJ646" i="2"/>
  <c r="AJ82" i="2"/>
  <c r="AJ309" i="2"/>
  <c r="AI501" i="2"/>
  <c r="AH501" i="2"/>
  <c r="AK558" i="2"/>
  <c r="AJ558" i="2"/>
  <c r="AH176" i="2"/>
  <c r="AI176" i="2"/>
  <c r="AJ349" i="2"/>
  <c r="AJ875" i="2"/>
  <c r="AK875" i="2"/>
  <c r="AJ704" i="2"/>
  <c r="AK704" i="2"/>
  <c r="AI439" i="2"/>
  <c r="AH439" i="2"/>
  <c r="AJ476" i="2"/>
  <c r="AJ727" i="2"/>
  <c r="AI809" i="2"/>
  <c r="AH596" i="2"/>
  <c r="AH20" i="2"/>
  <c r="AH733" i="2"/>
  <c r="AI210" i="2"/>
  <c r="AI930" i="2"/>
  <c r="AI677" i="2"/>
  <c r="AI421" i="2"/>
  <c r="AI955" i="2"/>
  <c r="AH151" i="2"/>
  <c r="AI666" i="2"/>
  <c r="AJ664" i="2"/>
  <c r="AJ721" i="2"/>
  <c r="AH422" i="2"/>
  <c r="AJ602" i="2"/>
  <c r="AI155" i="2"/>
  <c r="AK672" i="2"/>
  <c r="AH988" i="2"/>
  <c r="AI988" i="2"/>
  <c r="AK972" i="2"/>
  <c r="AJ972" i="2"/>
  <c r="AI914" i="2"/>
  <c r="AH914" i="2"/>
  <c r="AJ856" i="2"/>
  <c r="AK856" i="2"/>
  <c r="AJ798" i="2"/>
  <c r="AK798" i="2"/>
  <c r="AI1003" i="2"/>
  <c r="AH1003" i="2"/>
  <c r="AH823" i="2"/>
  <c r="AI823" i="2"/>
  <c r="AI937" i="2"/>
  <c r="AH937" i="2"/>
  <c r="AI759" i="2"/>
  <c r="AH759" i="2"/>
  <c r="AI951" i="2"/>
  <c r="AH951" i="2"/>
  <c r="AH179" i="2"/>
  <c r="AI179" i="2"/>
  <c r="AH972" i="2"/>
  <c r="AI972" i="2"/>
  <c r="AH926" i="2"/>
  <c r="AI926" i="2"/>
  <c r="AJ364" i="2"/>
  <c r="AJ398" i="2"/>
  <c r="AJ350" i="2"/>
  <c r="AI226" i="2"/>
  <c r="AB226" i="2" s="1"/>
  <c r="AH226" i="2"/>
  <c r="AI961" i="2"/>
  <c r="AH961" i="2"/>
  <c r="AJ531" i="2"/>
  <c r="AK531" i="2"/>
  <c r="AI565" i="2"/>
  <c r="AH565" i="2"/>
  <c r="AH525" i="2"/>
  <c r="AI525" i="2"/>
  <c r="AI638" i="2"/>
  <c r="AH638" i="2"/>
  <c r="AJ94" i="2"/>
  <c r="AI92" i="2"/>
  <c r="AH92" i="2"/>
  <c r="AJ427" i="2"/>
  <c r="AK600" i="2"/>
  <c r="AJ600" i="2"/>
  <c r="AH529" i="2"/>
  <c r="AI529" i="2"/>
  <c r="AH141" i="2"/>
  <c r="AI141" i="2"/>
  <c r="AJ253" i="2"/>
  <c r="AC253" i="2" s="1"/>
  <c r="AI744" i="2"/>
  <c r="AH744" i="2"/>
  <c r="AI813" i="2"/>
  <c r="AH813" i="2"/>
  <c r="AJ870" i="2"/>
  <c r="AK870" i="2"/>
  <c r="AI612" i="2"/>
  <c r="AH612" i="2"/>
  <c r="AI662" i="2"/>
  <c r="AH662" i="2"/>
  <c r="AJ448" i="2"/>
  <c r="AI384" i="2"/>
  <c r="AH384" i="2"/>
  <c r="AI524" i="2"/>
  <c r="AH524" i="2"/>
  <c r="AK743" i="2"/>
  <c r="AJ743" i="2"/>
  <c r="AH626" i="2"/>
  <c r="AI626" i="2"/>
  <c r="AK590" i="2"/>
  <c r="AJ590" i="2"/>
  <c r="AJ567" i="2"/>
  <c r="AK567" i="2"/>
  <c r="AH494" i="2"/>
  <c r="AJ118" i="2"/>
  <c r="AC118" i="2" s="1"/>
  <c r="AI969" i="2"/>
  <c r="AH969" i="2"/>
  <c r="AH983" i="2"/>
  <c r="AI983" i="2"/>
  <c r="AJ839" i="2"/>
  <c r="AK839" i="2"/>
  <c r="AH507" i="2"/>
  <c r="AI507" i="2"/>
  <c r="AJ315" i="2"/>
  <c r="AH606" i="2"/>
  <c r="AI606" i="2"/>
  <c r="AK669" i="2"/>
  <c r="AJ669" i="2"/>
  <c r="AJ249" i="2"/>
  <c r="AK654" i="2"/>
  <c r="AJ654" i="2"/>
  <c r="AJ272" i="2"/>
  <c r="AH873" i="2"/>
  <c r="AI873" i="2"/>
  <c r="AI712" i="2"/>
  <c r="AH712" i="2"/>
  <c r="AI781" i="2"/>
  <c r="AH781" i="2"/>
  <c r="AK836" i="2"/>
  <c r="AJ836" i="2"/>
  <c r="AJ580" i="2"/>
  <c r="AK580" i="2"/>
  <c r="AI633" i="2"/>
  <c r="AH633" i="2"/>
  <c r="AJ262" i="2"/>
  <c r="AH309" i="2"/>
  <c r="AI309" i="2"/>
  <c r="AH369" i="2"/>
  <c r="AA369" i="2" s="1"/>
  <c r="AI369" i="2"/>
  <c r="AK594" i="2"/>
  <c r="AJ594" i="2"/>
  <c r="AI58" i="2"/>
  <c r="AH58" i="2"/>
  <c r="AI55" i="2"/>
  <c r="AH55" i="2"/>
  <c r="AH619" i="2"/>
  <c r="AI619" i="2"/>
  <c r="AI727" i="2"/>
  <c r="AH727" i="2"/>
  <c r="AK766" i="2"/>
  <c r="AJ766" i="2"/>
  <c r="AH681" i="2"/>
  <c r="AI1001" i="2"/>
  <c r="AH1001" i="2"/>
  <c r="AJ495" i="2"/>
  <c r="AI751" i="2"/>
  <c r="AH751" i="2"/>
  <c r="AI673" i="2"/>
  <c r="AK508" i="2"/>
  <c r="AI409" i="2"/>
  <c r="AJ530" i="2"/>
  <c r="AI383" i="2"/>
  <c r="AK913" i="2"/>
  <c r="AH408" i="2"/>
  <c r="AI412" i="2"/>
  <c r="AI691" i="2"/>
  <c r="AI830" i="2"/>
  <c r="AK616" i="2"/>
  <c r="AI772" i="2"/>
  <c r="AH698" i="2"/>
  <c r="AJ692" i="2"/>
  <c r="AJ882" i="2"/>
  <c r="AJ121" i="2"/>
  <c r="AI553" i="2"/>
  <c r="AH553" i="2"/>
  <c r="AJ987" i="2"/>
  <c r="AK987" i="2"/>
  <c r="AJ720" i="2"/>
  <c r="AK720" i="2"/>
  <c r="AI978" i="2"/>
  <c r="AH978" i="2"/>
  <c r="AK922" i="2"/>
  <c r="AJ922" i="2"/>
  <c r="AH862" i="2"/>
  <c r="AI862" i="2"/>
  <c r="AH812" i="2"/>
  <c r="AI812" i="2"/>
  <c r="AI631" i="2"/>
  <c r="AH631" i="2"/>
  <c r="AJ622" i="2"/>
  <c r="AK622" i="2"/>
  <c r="AJ867" i="2"/>
  <c r="AK867" i="2"/>
  <c r="AK556" i="2"/>
  <c r="AJ556" i="2"/>
  <c r="AI511" i="2"/>
  <c r="AH511" i="2"/>
  <c r="AJ939" i="2"/>
  <c r="AK939" i="2"/>
  <c r="AK733" i="2"/>
  <c r="AJ733" i="2"/>
  <c r="AH736" i="2"/>
  <c r="AI736" i="2"/>
  <c r="AJ711" i="2"/>
  <c r="AK711" i="2"/>
  <c r="AI86" i="2"/>
  <c r="AH86" i="2"/>
  <c r="AH428" i="2"/>
  <c r="AI428" i="2"/>
  <c r="AB428" i="2" s="1"/>
  <c r="AH687" i="2"/>
  <c r="AI687" i="2"/>
  <c r="AI635" i="2"/>
  <c r="AH635" i="2"/>
  <c r="AI670" i="2"/>
  <c r="AH670" i="2"/>
  <c r="AJ328" i="2"/>
  <c r="AJ775" i="2"/>
  <c r="AK775" i="2"/>
  <c r="AI215" i="2"/>
  <c r="AH215" i="2"/>
  <c r="AJ1001" i="2"/>
  <c r="AK1001" i="2"/>
  <c r="AI749" i="2"/>
  <c r="AH749" i="2"/>
  <c r="AK804" i="2"/>
  <c r="AJ804" i="2"/>
  <c r="AH546" i="2"/>
  <c r="AI546" i="2"/>
  <c r="AI601" i="2"/>
  <c r="AH601" i="2"/>
  <c r="AH659" i="2"/>
  <c r="AI659" i="2"/>
  <c r="AI448" i="2"/>
  <c r="AH448" i="2"/>
  <c r="AH368" i="2"/>
  <c r="AI368" i="2"/>
  <c r="AJ397" i="2"/>
  <c r="AI67" i="2"/>
  <c r="AH67" i="2"/>
  <c r="AA67" i="2" s="1"/>
  <c r="AJ58" i="2"/>
  <c r="AJ404" i="2"/>
  <c r="AJ978" i="2"/>
  <c r="AK978" i="2"/>
  <c r="AK716" i="2"/>
  <c r="AJ869" i="2"/>
  <c r="AJ861" i="2"/>
  <c r="AH413" i="2"/>
  <c r="AH386" i="2"/>
  <c r="AA386" i="2" s="1"/>
  <c r="AK750" i="2"/>
  <c r="AK612" i="2"/>
  <c r="AH336" i="2"/>
  <c r="AI850" i="2"/>
  <c r="AK788" i="2"/>
  <c r="AK988" i="2"/>
  <c r="AJ951" i="2"/>
  <c r="AK667" i="2"/>
  <c r="AI839" i="2"/>
  <c r="AH893" i="2"/>
  <c r="AI837" i="2"/>
  <c r="AJ946" i="2"/>
  <c r="AI768" i="2"/>
  <c r="AJ526" i="2"/>
  <c r="AK927" i="2"/>
  <c r="AJ761" i="2"/>
  <c r="AI599" i="2"/>
  <c r="AH599" i="2"/>
  <c r="AK645" i="2"/>
  <c r="AJ645" i="2"/>
  <c r="AI245" i="2"/>
  <c r="AH245" i="2"/>
  <c r="AJ797" i="2"/>
  <c r="AK797" i="2"/>
  <c r="AJ752" i="2"/>
  <c r="AK752" i="2"/>
  <c r="AH697" i="2"/>
  <c r="AI697" i="2"/>
  <c r="AJ954" i="2"/>
  <c r="AK954" i="2"/>
  <c r="AH896" i="2"/>
  <c r="AI896" i="2"/>
  <c r="AH844" i="2"/>
  <c r="AI844" i="2"/>
  <c r="AI602" i="2"/>
  <c r="AH602" i="2"/>
  <c r="AH755" i="2"/>
  <c r="AI755" i="2"/>
  <c r="AH704" i="2"/>
  <c r="AI704" i="2"/>
  <c r="AH279" i="2"/>
  <c r="AI279" i="2"/>
  <c r="AK651" i="2"/>
  <c r="AJ651" i="2"/>
  <c r="AJ714" i="2"/>
  <c r="AK714" i="2"/>
  <c r="AH683" i="2"/>
  <c r="AI683" i="2"/>
  <c r="AH594" i="2"/>
  <c r="AI594" i="2"/>
  <c r="AK666" i="2"/>
  <c r="AJ666" i="2"/>
  <c r="AK499" i="2"/>
  <c r="AJ499" i="2"/>
  <c r="AH557" i="2"/>
  <c r="AI557" i="2"/>
  <c r="AI603" i="2"/>
  <c r="AH603" i="2"/>
  <c r="AH45" i="2"/>
  <c r="AI45" i="2"/>
  <c r="AJ289" i="2"/>
  <c r="AI789" i="2"/>
  <c r="AH789" i="2"/>
  <c r="AJ844" i="2"/>
  <c r="AK844" i="2"/>
  <c r="AI588" i="2"/>
  <c r="AH588" i="2"/>
  <c r="AI273" i="2"/>
  <c r="AB273" i="2" s="1"/>
  <c r="AH273" i="2"/>
  <c r="AK626" i="2"/>
  <c r="AJ626" i="2"/>
  <c r="AJ969" i="2"/>
  <c r="AK969" i="2"/>
  <c r="AI717" i="2"/>
  <c r="AH717" i="2"/>
  <c r="AJ772" i="2"/>
  <c r="AK772" i="2"/>
  <c r="AI512" i="2"/>
  <c r="AH512" i="2"/>
  <c r="AJ569" i="2"/>
  <c r="AK569" i="2"/>
  <c r="AJ627" i="2"/>
  <c r="AK627" i="2"/>
  <c r="AH688" i="2"/>
  <c r="AI688" i="2"/>
  <c r="AH145" i="2"/>
  <c r="AI145" i="2"/>
  <c r="AI623" i="2"/>
  <c r="AH623" i="2"/>
  <c r="AI533" i="2"/>
  <c r="AH533" i="2"/>
  <c r="AH861" i="2"/>
  <c r="AI861" i="2"/>
  <c r="AJ697" i="2"/>
  <c r="AK697" i="2"/>
  <c r="AK921" i="2"/>
  <c r="AI528" i="2"/>
  <c r="AK1004" i="2"/>
  <c r="AJ1004" i="2"/>
  <c r="AI946" i="2"/>
  <c r="AH946" i="2"/>
  <c r="AK890" i="2"/>
  <c r="AJ890" i="2"/>
  <c r="AK830" i="2"/>
  <c r="AJ830" i="2"/>
  <c r="AH780" i="2"/>
  <c r="AI780" i="2"/>
  <c r="AJ201" i="2"/>
  <c r="AJ494" i="2"/>
  <c r="AH530" i="2"/>
  <c r="AI530" i="2"/>
  <c r="AK907" i="2"/>
  <c r="AJ907" i="2"/>
  <c r="AK696" i="2"/>
  <c r="AK899" i="2"/>
  <c r="AH156" i="2"/>
  <c r="AH764" i="2"/>
  <c r="AK953" i="2"/>
  <c r="AJ371" i="2"/>
  <c r="AK811" i="2"/>
  <c r="AJ179" i="2"/>
  <c r="AH938" i="2"/>
  <c r="AK652" i="2"/>
  <c r="AK996" i="2"/>
  <c r="AI948" i="2"/>
  <c r="AH573" i="2"/>
  <c r="AI573" i="2"/>
  <c r="AJ354" i="2"/>
  <c r="AJ802" i="2"/>
  <c r="AK802" i="2"/>
  <c r="AJ731" i="2"/>
  <c r="AK731" i="2"/>
  <c r="AK986" i="2"/>
  <c r="AJ986" i="2"/>
  <c r="AI928" i="2"/>
  <c r="AH928" i="2"/>
  <c r="AI875" i="2"/>
  <c r="AH875" i="2"/>
  <c r="AJ310" i="2"/>
  <c r="AI734" i="2"/>
  <c r="AH734" i="2"/>
  <c r="AJ67" i="2"/>
  <c r="AK677" i="2"/>
  <c r="AJ677" i="2"/>
  <c r="AK770" i="2"/>
  <c r="AJ770" i="2"/>
  <c r="AH270" i="2"/>
  <c r="AI270" i="2"/>
  <c r="AB270" i="2" s="1"/>
  <c r="AJ304" i="2"/>
  <c r="AH149" i="2"/>
  <c r="AI149" i="2"/>
  <c r="AB149" i="2" s="1"/>
  <c r="AH112" i="2"/>
  <c r="AI112" i="2"/>
  <c r="AJ378" i="2"/>
  <c r="AK511" i="2"/>
  <c r="AJ511" i="2"/>
  <c r="AK571" i="2"/>
  <c r="AJ571" i="2"/>
  <c r="AJ170" i="2"/>
  <c r="AI905" i="2"/>
  <c r="AH905" i="2"/>
  <c r="AI757" i="2"/>
  <c r="AH757" i="2"/>
  <c r="AH554" i="2"/>
  <c r="AI554" i="2"/>
  <c r="AJ78" i="2"/>
  <c r="AK533" i="2"/>
  <c r="AJ533" i="2"/>
  <c r="AJ876" i="2"/>
  <c r="AK876" i="2"/>
  <c r="AK937" i="2"/>
  <c r="AJ937" i="2"/>
  <c r="AH998" i="2"/>
  <c r="AI998" i="2"/>
  <c r="AJ740" i="2"/>
  <c r="AK740" i="2"/>
  <c r="AJ418" i="2"/>
  <c r="AK535" i="2"/>
  <c r="AJ535" i="2"/>
  <c r="AJ595" i="2"/>
  <c r="AK595" i="2"/>
  <c r="AH656" i="2"/>
  <c r="AI656" i="2"/>
  <c r="AI491" i="2"/>
  <c r="AH491" i="2"/>
  <c r="AA491" i="2" s="1"/>
  <c r="AH51" i="2"/>
  <c r="AI51" i="2"/>
  <c r="AJ435" i="2"/>
  <c r="AJ410" i="2"/>
  <c r="AK857" i="2"/>
  <c r="AJ857" i="2"/>
  <c r="AI636" i="2"/>
  <c r="AH636" i="2"/>
  <c r="AJ550" i="2"/>
  <c r="AK550" i="2"/>
  <c r="AI73" i="2"/>
  <c r="AH73" i="2"/>
  <c r="AJ243" i="2"/>
  <c r="AH420" i="2"/>
  <c r="AA420" i="2" s="1"/>
  <c r="AI745" i="2"/>
  <c r="AJ952" i="2"/>
  <c r="AH696" i="2"/>
  <c r="AH93" i="2"/>
  <c r="AA93" i="2" s="1"/>
  <c r="AI643" i="2"/>
  <c r="AI290" i="2"/>
  <c r="AK950" i="2"/>
  <c r="AH695" i="2"/>
  <c r="AJ632" i="2"/>
  <c r="AI974" i="2"/>
  <c r="AI417" i="2"/>
  <c r="AI663" i="2"/>
  <c r="AI637" i="2"/>
  <c r="AI314" i="2"/>
  <c r="AH622" i="2"/>
  <c r="AI556" i="2"/>
  <c r="AH686" i="2"/>
  <c r="AI307" i="2"/>
  <c r="AH958" i="2"/>
  <c r="AK507" i="2"/>
  <c r="AJ507" i="2"/>
  <c r="AK855" i="2"/>
  <c r="AJ855" i="2"/>
  <c r="AK816" i="2"/>
  <c r="AJ816" i="2"/>
  <c r="AK763" i="2"/>
  <c r="AJ763" i="2"/>
  <c r="AJ705" i="2"/>
  <c r="AK705" i="2"/>
  <c r="AH960" i="2"/>
  <c r="AI960" i="2"/>
  <c r="AI907" i="2"/>
  <c r="AH907" i="2"/>
  <c r="AI567" i="2"/>
  <c r="AH567" i="2"/>
  <c r="AI879" i="2"/>
  <c r="AH879" i="2"/>
  <c r="AI499" i="2"/>
  <c r="AH499" i="2"/>
  <c r="AJ826" i="2"/>
  <c r="AK826" i="2"/>
  <c r="AJ215" i="2"/>
  <c r="AC215" i="2" s="1"/>
  <c r="AJ368" i="2"/>
  <c r="AK509" i="2"/>
  <c r="AJ509" i="2"/>
  <c r="AI559" i="2"/>
  <c r="AH559" i="2"/>
  <c r="AJ163" i="2"/>
  <c r="AJ497" i="2"/>
  <c r="AI257" i="2"/>
  <c r="AB257" i="2" s="1"/>
  <c r="AH257" i="2"/>
  <c r="AI929" i="2"/>
  <c r="AH929" i="2"/>
  <c r="AK537" i="2"/>
  <c r="AJ537" i="2"/>
  <c r="AK783" i="2"/>
  <c r="AJ783" i="2"/>
  <c r="AJ280" i="2"/>
  <c r="AJ577" i="2"/>
  <c r="AK577" i="2"/>
  <c r="AI36" i="2"/>
  <c r="AH36" i="2"/>
  <c r="AI370" i="2"/>
  <c r="AH370" i="2"/>
  <c r="AH840" i="2"/>
  <c r="AI840" i="2"/>
  <c r="AK905" i="2"/>
  <c r="AJ905" i="2"/>
  <c r="AI966" i="2"/>
  <c r="AH966" i="2"/>
  <c r="AJ446" i="2"/>
  <c r="AJ501" i="2"/>
  <c r="AK501" i="2"/>
  <c r="AI564" i="2"/>
  <c r="AH564" i="2"/>
  <c r="AJ624" i="2"/>
  <c r="AK624" i="2"/>
  <c r="AI624" i="2"/>
  <c r="AH624" i="2"/>
  <c r="AJ298" i="2"/>
  <c r="AJ648" i="2"/>
  <c r="AK648" i="2"/>
  <c r="AH716" i="2"/>
  <c r="AI522" i="2"/>
  <c r="AK548" i="2"/>
  <c r="AK924" i="2"/>
  <c r="AH585" i="2"/>
  <c r="AH646" i="2"/>
  <c r="AH566" i="2"/>
  <c r="AH509" i="2"/>
  <c r="AJ874" i="2"/>
  <c r="AJ647" i="2"/>
  <c r="AK822" i="2"/>
  <c r="AJ976" i="2"/>
  <c r="AJ887" i="2"/>
  <c r="AI894" i="2"/>
  <c r="AH42" i="2"/>
  <c r="AA42" i="2" s="1"/>
  <c r="AK744" i="2"/>
  <c r="AK897" i="2"/>
  <c r="AJ313" i="2"/>
  <c r="AK582" i="2"/>
  <c r="AJ582" i="2"/>
  <c r="AK641" i="2"/>
  <c r="AJ641" i="2"/>
  <c r="AJ908" i="2"/>
  <c r="AK908" i="2"/>
  <c r="AH848" i="2"/>
  <c r="AI848" i="2"/>
  <c r="AK795" i="2"/>
  <c r="AJ795" i="2"/>
  <c r="AK734" i="2"/>
  <c r="AJ734" i="2"/>
  <c r="AI992" i="2"/>
  <c r="AH992" i="2"/>
  <c r="AI939" i="2"/>
  <c r="AH939" i="2"/>
  <c r="AI539" i="2"/>
  <c r="AH539" i="2"/>
  <c r="AH908" i="2"/>
  <c r="AI908" i="2"/>
  <c r="AI911" i="2"/>
  <c r="AH911" i="2"/>
  <c r="AH320" i="2"/>
  <c r="AI320" i="2"/>
  <c r="AK585" i="2"/>
  <c r="AJ585" i="2"/>
  <c r="AH887" i="2"/>
  <c r="AI887" i="2"/>
  <c r="AJ973" i="2"/>
  <c r="AK973" i="2"/>
  <c r="AH535" i="2"/>
  <c r="AI535" i="2"/>
  <c r="AK601" i="2"/>
  <c r="AJ601" i="2"/>
  <c r="AH990" i="2"/>
  <c r="AI990" i="2"/>
  <c r="AI648" i="2"/>
  <c r="AH648" i="2"/>
  <c r="AI591" i="2"/>
  <c r="AH591" i="2"/>
  <c r="AJ807" i="2"/>
  <c r="AK807" i="2"/>
  <c r="AJ124" i="2"/>
  <c r="AH401" i="2"/>
  <c r="AI401" i="2"/>
  <c r="AJ849" i="2"/>
  <c r="AK849" i="2"/>
  <c r="AJ593" i="2"/>
  <c r="AK593" i="2"/>
  <c r="AH498" i="2"/>
  <c r="AI498" i="2"/>
  <c r="AI655" i="2"/>
  <c r="AH655" i="2"/>
  <c r="AI808" i="2"/>
  <c r="AH808" i="2"/>
  <c r="AJ873" i="2"/>
  <c r="AK873" i="2"/>
  <c r="AI934" i="2"/>
  <c r="AH934" i="2"/>
  <c r="AJ678" i="2"/>
  <c r="AK678" i="2"/>
  <c r="AJ334" i="2"/>
  <c r="AJ384" i="2"/>
  <c r="AJ532" i="2"/>
  <c r="AK532" i="2"/>
  <c r="AK592" i="2"/>
  <c r="AJ592" i="2"/>
  <c r="AJ429" i="2"/>
  <c r="AI993" i="2"/>
  <c r="AH993" i="2"/>
  <c r="AH600" i="2"/>
  <c r="AI600" i="2"/>
  <c r="AH791" i="2"/>
  <c r="AI791" i="2"/>
  <c r="AK964" i="2"/>
  <c r="AJ964" i="2"/>
  <c r="AH632" i="2"/>
  <c r="AI632" i="2"/>
  <c r="AI121" i="2"/>
  <c r="AJ103" i="2"/>
  <c r="AC103" i="2" s="1"/>
  <c r="AI762" i="2"/>
  <c r="AI802" i="2"/>
  <c r="AK644" i="2"/>
  <c r="AI213" i="2"/>
  <c r="AJ381" i="2"/>
  <c r="AH754" i="2"/>
  <c r="AJ518" i="2"/>
  <c r="AH6" i="2"/>
  <c r="AI520" i="2"/>
  <c r="AK513" i="2"/>
  <c r="AI526" i="2"/>
  <c r="AI207" i="2"/>
  <c r="AI200" i="2"/>
  <c r="AH171" i="2"/>
  <c r="AA171" i="2" s="1"/>
  <c r="AJ536" i="2"/>
  <c r="AK589" i="2"/>
  <c r="AJ623" i="2"/>
  <c r="AJ560" i="2"/>
  <c r="AI868" i="2"/>
  <c r="AK621" i="2"/>
  <c r="AI463" i="2"/>
  <c r="AH433" i="2"/>
  <c r="AC433" i="2" s="1"/>
  <c r="AI90" i="2"/>
  <c r="AJ990" i="2"/>
  <c r="AI170" i="2"/>
  <c r="AB170" i="2" s="1"/>
  <c r="AI406" i="2"/>
  <c r="AI466" i="2"/>
  <c r="AH685" i="2"/>
  <c r="AJ17" i="2"/>
  <c r="AH462" i="2"/>
  <c r="AJ597" i="2"/>
  <c r="AK597" i="2"/>
  <c r="AI842" i="2"/>
  <c r="AH842" i="2"/>
  <c r="AK565" i="2"/>
  <c r="AJ565" i="2"/>
  <c r="AH50" i="2"/>
  <c r="AI50" i="2"/>
  <c r="AB50" i="2" s="1"/>
  <c r="AI315" i="2"/>
  <c r="AH315" i="2"/>
  <c r="AK512" i="2"/>
  <c r="AJ512" i="2"/>
  <c r="AJ599" i="2"/>
  <c r="AK599" i="2"/>
  <c r="AJ110" i="2"/>
  <c r="AJ902" i="2"/>
  <c r="AK902" i="2"/>
  <c r="AI333" i="2"/>
  <c r="AH333" i="2"/>
  <c r="AJ63" i="2"/>
  <c r="AI616" i="2"/>
  <c r="AH616" i="2"/>
  <c r="AI863" i="2"/>
  <c r="AH863" i="2"/>
  <c r="AJ586" i="2"/>
  <c r="AK586" i="2"/>
  <c r="AH224" i="2"/>
  <c r="AI224" i="2"/>
  <c r="AJ335" i="2"/>
  <c r="AI531" i="2"/>
  <c r="AH531" i="2"/>
  <c r="AI618" i="2"/>
  <c r="AH618" i="2"/>
  <c r="AI281" i="2"/>
  <c r="AH281" i="2"/>
  <c r="AA281" i="2" s="1"/>
  <c r="AI72" i="2"/>
  <c r="AH72" i="2"/>
  <c r="AA72" i="2" s="1"/>
  <c r="AI889" i="2"/>
  <c r="AH889" i="2"/>
  <c r="AK982" i="2"/>
  <c r="AJ982" i="2"/>
  <c r="AI674" i="2"/>
  <c r="AH674" i="2"/>
  <c r="AJ470" i="2"/>
  <c r="AJ515" i="2"/>
  <c r="AK515" i="2"/>
  <c r="AH230" i="2"/>
  <c r="AI230" i="2"/>
  <c r="AB230" i="2" s="1"/>
  <c r="AH17" i="2"/>
  <c r="AI17" i="2"/>
  <c r="AK575" i="2"/>
  <c r="AJ575" i="2"/>
  <c r="AH510" i="2"/>
  <c r="AI510" i="2"/>
  <c r="AJ86" i="2"/>
  <c r="AC86" i="2" s="1"/>
  <c r="AJ279" i="2"/>
  <c r="AC279" i="2" s="1"/>
  <c r="AH242" i="2"/>
  <c r="AA242" i="2" s="1"/>
  <c r="AI242" i="2"/>
  <c r="AH570" i="2"/>
  <c r="AI570" i="2"/>
  <c r="AJ974" i="2"/>
  <c r="AK974" i="2"/>
  <c r="AK563" i="2"/>
  <c r="AJ563" i="2"/>
  <c r="AH810" i="2"/>
  <c r="AI810" i="2"/>
  <c r="AH534" i="2"/>
  <c r="AI534" i="2"/>
  <c r="AJ134" i="2"/>
  <c r="AJ245" i="2"/>
  <c r="AH106" i="2"/>
  <c r="AI106" i="2"/>
  <c r="AJ570" i="2"/>
  <c r="AK570" i="2"/>
  <c r="AI356" i="2"/>
  <c r="AH356" i="2"/>
  <c r="AH164" i="2"/>
  <c r="AI164" i="2"/>
  <c r="AJ687" i="2"/>
  <c r="AK687" i="2"/>
  <c r="AJ420" i="2"/>
  <c r="AK588" i="2"/>
  <c r="AJ588" i="2"/>
  <c r="AI584" i="2"/>
  <c r="AH584" i="2"/>
  <c r="AJ831" i="2"/>
  <c r="AK831" i="2"/>
  <c r="AI555" i="2"/>
  <c r="AH555" i="2"/>
  <c r="AJ480" i="2"/>
  <c r="AJ434" i="2"/>
  <c r="AJ24" i="2"/>
  <c r="AI586" i="2"/>
  <c r="AH586" i="2"/>
  <c r="AH243" i="2"/>
  <c r="AI243" i="2"/>
  <c r="AB243" i="2" s="1"/>
  <c r="AJ120" i="2"/>
  <c r="AJ380" i="2"/>
  <c r="AJ642" i="2"/>
  <c r="AK642" i="2"/>
  <c r="AJ180" i="2"/>
  <c r="AJ484" i="2"/>
  <c r="AH49" i="2"/>
  <c r="AI49" i="2"/>
  <c r="AB49" i="2" s="1"/>
  <c r="AH541" i="2"/>
  <c r="AI541" i="2"/>
  <c r="AI945" i="2"/>
  <c r="AH945" i="2"/>
  <c r="AH267" i="2"/>
  <c r="AI267" i="2"/>
  <c r="AH313" i="2"/>
  <c r="AI313" i="2"/>
  <c r="AI104" i="2"/>
  <c r="AH104" i="2"/>
  <c r="AJ356" i="2"/>
  <c r="AJ44" i="2"/>
  <c r="AK942" i="2"/>
  <c r="AJ942" i="2"/>
  <c r="AJ886" i="2"/>
  <c r="AJ211" i="2"/>
  <c r="AH297" i="2"/>
  <c r="AK620" i="2"/>
  <c r="AI480" i="2"/>
  <c r="AB480" i="2" s="1"/>
  <c r="AJ343" i="2"/>
  <c r="AK534" i="2"/>
  <c r="AJ534" i="2"/>
  <c r="AH778" i="2"/>
  <c r="AI778" i="2"/>
  <c r="AI500" i="2"/>
  <c r="AH500" i="2"/>
  <c r="AJ142" i="2"/>
  <c r="AC142" i="2" s="1"/>
  <c r="AJ6" i="2"/>
  <c r="AH341" i="2"/>
  <c r="AI341" i="2"/>
  <c r="AH536" i="2"/>
  <c r="AI536" i="2"/>
  <c r="AJ660" i="2"/>
  <c r="AK660" i="2"/>
  <c r="AI183" i="2"/>
  <c r="AB183" i="2" s="1"/>
  <c r="AH183" i="2"/>
  <c r="AI98" i="2"/>
  <c r="AH98" i="2"/>
  <c r="AI260" i="2"/>
  <c r="AH260" i="2"/>
  <c r="AH465" i="2"/>
  <c r="AA465" i="2" s="1"/>
  <c r="AI465" i="2"/>
  <c r="AK554" i="2"/>
  <c r="AJ554" i="2"/>
  <c r="AI550" i="2"/>
  <c r="AH550" i="2"/>
  <c r="AJ799" i="2"/>
  <c r="AK799" i="2"/>
  <c r="AK523" i="2"/>
  <c r="AJ523" i="2"/>
  <c r="AH199" i="2"/>
  <c r="AA199" i="2" s="1"/>
  <c r="AI199" i="2"/>
  <c r="AI41" i="2"/>
  <c r="AH41" i="2"/>
  <c r="AJ156" i="2"/>
  <c r="AJ557" i="2"/>
  <c r="AK557" i="2"/>
  <c r="AH679" i="2"/>
  <c r="AI679" i="2"/>
  <c r="AJ486" i="2"/>
  <c r="AJ88" i="2"/>
  <c r="AH640" i="2"/>
  <c r="AI640" i="2"/>
  <c r="AJ5" i="2"/>
  <c r="AI173" i="2"/>
  <c r="AH173" i="2"/>
  <c r="AJ276" i="2"/>
  <c r="AI302" i="2"/>
  <c r="AH302" i="2"/>
  <c r="AA302" i="2" s="1"/>
  <c r="AI913" i="2"/>
  <c r="AH913" i="2"/>
  <c r="AH410" i="2"/>
  <c r="AI410" i="2"/>
  <c r="AJ639" i="2"/>
  <c r="AK639" i="2"/>
  <c r="AJ111" i="2"/>
  <c r="AK910" i="2"/>
  <c r="AJ910" i="2"/>
  <c r="AI897" i="2"/>
  <c r="AH897" i="2"/>
  <c r="AH310" i="2"/>
  <c r="AI310" i="2"/>
  <c r="AJ505" i="2"/>
  <c r="AK505" i="2"/>
  <c r="AH746" i="2"/>
  <c r="AI746" i="2"/>
  <c r="AH442" i="2"/>
  <c r="AI442" i="2"/>
  <c r="AJ104" i="2"/>
  <c r="AH163" i="2"/>
  <c r="AI163" i="2"/>
  <c r="AB163" i="2" s="1"/>
  <c r="AJ465" i="2"/>
  <c r="AJ217" i="2"/>
  <c r="AK628" i="2"/>
  <c r="AJ628" i="2"/>
  <c r="AJ463" i="2"/>
  <c r="AC463" i="2" s="1"/>
  <c r="AH653" i="2"/>
  <c r="AI653" i="2"/>
  <c r="AJ112" i="2"/>
  <c r="AJ958" i="2"/>
  <c r="AK958" i="2"/>
  <c r="AJ767" i="2"/>
  <c r="AK767" i="2"/>
  <c r="AJ260" i="2"/>
  <c r="AC260" i="2" s="1"/>
  <c r="AI459" i="2"/>
  <c r="AH459" i="2"/>
  <c r="AI345" i="2"/>
  <c r="AB345" i="2" s="1"/>
  <c r="AH345" i="2"/>
  <c r="AI429" i="2"/>
  <c r="AH429" i="2"/>
  <c r="AA429" i="2" s="1"/>
  <c r="AJ525" i="2"/>
  <c r="AK525" i="2"/>
  <c r="AH647" i="2"/>
  <c r="AI647" i="2"/>
  <c r="AI324" i="2"/>
  <c r="AB324" i="2" s="1"/>
  <c r="AH324" i="2"/>
  <c r="AI323" i="2"/>
  <c r="AH323" i="2"/>
  <c r="AA323" i="2" s="1"/>
  <c r="AH855" i="2"/>
  <c r="AI855" i="2"/>
  <c r="AH576" i="2"/>
  <c r="AI576" i="2"/>
  <c r="AJ301" i="2"/>
  <c r="AI523" i="2"/>
  <c r="AH523" i="2"/>
  <c r="AH610" i="2"/>
  <c r="AI610" i="2"/>
  <c r="AJ33" i="2"/>
  <c r="AC33" i="2" s="1"/>
  <c r="AI435" i="2"/>
  <c r="AH435" i="2"/>
  <c r="AK520" i="2"/>
  <c r="AJ520" i="2"/>
  <c r="AK607" i="2"/>
  <c r="AJ607" i="2"/>
  <c r="AJ18" i="2"/>
  <c r="AJ878" i="2"/>
  <c r="AK878" i="2"/>
  <c r="AK860" i="2"/>
  <c r="AK615" i="2"/>
  <c r="AH738" i="2"/>
  <c r="AH404" i="2"/>
  <c r="AI404" i="2"/>
  <c r="AI482" i="2"/>
  <c r="AH482" i="2"/>
  <c r="AH714" i="2"/>
  <c r="AI714" i="2"/>
  <c r="AH322" i="2"/>
  <c r="AI322" i="2"/>
  <c r="AJ344" i="2"/>
  <c r="AJ370" i="2"/>
  <c r="AC370" i="2" s="1"/>
  <c r="AJ51" i="2"/>
  <c r="AC51" i="2" s="1"/>
  <c r="AK596" i="2"/>
  <c r="AJ596" i="2"/>
  <c r="AI117" i="2"/>
  <c r="AH117" i="2"/>
  <c r="AA117" i="2" s="1"/>
  <c r="AH589" i="2"/>
  <c r="AI589" i="2"/>
  <c r="AH485" i="2"/>
  <c r="AI485" i="2"/>
  <c r="AJ227" i="2"/>
  <c r="AJ428" i="2"/>
  <c r="AJ284" i="2"/>
  <c r="AJ735" i="2"/>
  <c r="AK735" i="2"/>
  <c r="AJ297" i="2"/>
  <c r="AJ107" i="2"/>
  <c r="AH344" i="2"/>
  <c r="AI344" i="2"/>
  <c r="AB344" i="2" s="1"/>
  <c r="AI124" i="2"/>
  <c r="AH124" i="2"/>
  <c r="AH615" i="2"/>
  <c r="AI615" i="2"/>
  <c r="AI40" i="2"/>
  <c r="AH40" i="2"/>
  <c r="AJ823" i="2"/>
  <c r="AK823" i="2"/>
  <c r="AI547" i="2"/>
  <c r="AH547" i="2"/>
  <c r="AJ151" i="2"/>
  <c r="AI581" i="2"/>
  <c r="AH581" i="2"/>
  <c r="AI571" i="2"/>
  <c r="AH571" i="2"/>
  <c r="AH94" i="2"/>
  <c r="AI94" i="2"/>
  <c r="AH80" i="2"/>
  <c r="AI80" i="2"/>
  <c r="AJ578" i="2"/>
  <c r="AK578" i="2"/>
  <c r="AH75" i="2"/>
  <c r="AI75" i="2"/>
  <c r="AB75" i="2" s="1"/>
  <c r="AH146" i="2"/>
  <c r="AI146" i="2"/>
  <c r="AJ605" i="2"/>
  <c r="AJ52" i="2"/>
  <c r="AH693" i="2"/>
  <c r="AI693" i="2"/>
  <c r="AH392" i="2"/>
  <c r="AI392" i="2"/>
  <c r="AK663" i="2"/>
  <c r="AJ663" i="2"/>
  <c r="AI483" i="2"/>
  <c r="AH483" i="2"/>
  <c r="AH502" i="2"/>
  <c r="AI502" i="2"/>
  <c r="AJ35" i="2"/>
  <c r="AI388" i="2"/>
  <c r="AH388" i="2"/>
  <c r="AA388" i="2" s="1"/>
  <c r="AH477" i="2"/>
  <c r="AA477" i="2" s="1"/>
  <c r="AI477" i="2"/>
  <c r="AK562" i="2"/>
  <c r="AJ562" i="2"/>
  <c r="AK998" i="2"/>
  <c r="AJ998" i="2"/>
  <c r="AH458" i="2"/>
  <c r="AI458" i="2"/>
  <c r="AB458" i="2" s="1"/>
  <c r="AH834" i="2"/>
  <c r="AI834" i="2"/>
  <c r="AI402" i="2"/>
  <c r="AH402" i="2"/>
  <c r="AJ504" i="2"/>
  <c r="AK504" i="2"/>
  <c r="AK591" i="2"/>
  <c r="AJ591" i="2"/>
  <c r="AJ171" i="2"/>
  <c r="AJ894" i="2"/>
  <c r="AK894" i="2"/>
  <c r="AJ100" i="2"/>
  <c r="AJ423" i="2"/>
  <c r="AH682" i="2"/>
  <c r="AI682" i="2"/>
  <c r="AJ485" i="2"/>
  <c r="AH219" i="2"/>
  <c r="AA219" i="2" s="1"/>
  <c r="AI219" i="2"/>
  <c r="AI35" i="2"/>
  <c r="AB35" i="2" s="1"/>
  <c r="AH35" i="2"/>
  <c r="AJ229" i="2"/>
  <c r="AH583" i="2"/>
  <c r="AI583" i="2"/>
  <c r="AI985" i="2"/>
  <c r="AH985" i="2"/>
  <c r="AJ212" i="2"/>
  <c r="AJ791" i="2"/>
  <c r="AK791" i="2"/>
  <c r="AI391" i="2"/>
  <c r="AH391" i="2"/>
  <c r="AA391" i="2" s="1"/>
  <c r="AH140" i="2"/>
  <c r="AI140" i="2"/>
  <c r="AJ549" i="2"/>
  <c r="AK549" i="2"/>
  <c r="AH671" i="2"/>
  <c r="AI671" i="2"/>
  <c r="AK510" i="2"/>
  <c r="AJ510" i="2"/>
  <c r="AJ106" i="2"/>
  <c r="AI544" i="2"/>
  <c r="AH544" i="2"/>
  <c r="AK668" i="2"/>
  <c r="AJ668" i="2"/>
  <c r="AH150" i="2"/>
  <c r="AI150" i="2"/>
  <c r="AB150" i="2" s="1"/>
  <c r="AJ21" i="2"/>
  <c r="AJ581" i="2"/>
  <c r="AI489" i="2"/>
  <c r="AH661" i="2"/>
  <c r="AI661" i="2"/>
  <c r="AI487" i="2"/>
  <c r="AH487" i="2"/>
  <c r="AH629" i="2"/>
  <c r="AI629" i="2"/>
  <c r="AJ247" i="2"/>
  <c r="AH397" i="2"/>
  <c r="AI397" i="2"/>
  <c r="AJ213" i="2"/>
  <c r="AJ186" i="2"/>
  <c r="AK966" i="2"/>
  <c r="AJ966" i="2"/>
  <c r="AJ684" i="2"/>
  <c r="AK684" i="2"/>
  <c r="AJ682" i="2"/>
  <c r="AK682" i="2"/>
  <c r="AJ331" i="2"/>
  <c r="AI650" i="2"/>
  <c r="AH650" i="2"/>
  <c r="AJ402" i="2"/>
  <c r="AI381" i="2"/>
  <c r="AH381" i="2"/>
  <c r="AA381" i="2" s="1"/>
  <c r="AI393" i="2"/>
  <c r="AB393" i="2" s="1"/>
  <c r="AH393" i="2"/>
  <c r="AI549" i="2"/>
  <c r="AH549" i="2"/>
  <c r="AI953" i="2"/>
  <c r="AH953" i="2"/>
  <c r="AJ409" i="2"/>
  <c r="AC409" i="2" s="1"/>
  <c r="AI138" i="2"/>
  <c r="AH138" i="2"/>
  <c r="AA138" i="2" s="1"/>
  <c r="AI33" i="2"/>
  <c r="AH33" i="2"/>
  <c r="AI107" i="2"/>
  <c r="AB107" i="2" s="1"/>
  <c r="AH107" i="2"/>
  <c r="AI16" i="2"/>
  <c r="AH16" i="2"/>
  <c r="AA16" i="2" s="1"/>
  <c r="AH265" i="2"/>
  <c r="AI265" i="2"/>
  <c r="AB265" i="2" s="1"/>
  <c r="AI286" i="2"/>
  <c r="AH286" i="2"/>
  <c r="AJ341" i="2"/>
  <c r="AC341" i="2" s="1"/>
  <c r="AJ477" i="2"/>
  <c r="AK636" i="2"/>
  <c r="AJ636" i="2"/>
  <c r="AH308" i="2"/>
  <c r="AI308" i="2"/>
  <c r="AK613" i="2"/>
  <c r="AK528" i="2"/>
  <c r="AJ206" i="2"/>
  <c r="AC206" i="2" s="1"/>
  <c r="AK629" i="2"/>
  <c r="AJ629" i="2"/>
  <c r="AI193" i="2"/>
  <c r="AI597" i="2"/>
  <c r="AH597" i="2"/>
  <c r="AJ45" i="2"/>
  <c r="AH304" i="2"/>
  <c r="AI304" i="2"/>
  <c r="AJ631" i="2"/>
  <c r="AK631" i="2"/>
  <c r="AJ261" i="2"/>
  <c r="AC261" i="2" s="1"/>
  <c r="AJ64" i="2"/>
  <c r="AJ934" i="2"/>
  <c r="AK934" i="2"/>
  <c r="AH78" i="2"/>
  <c r="AI78" i="2"/>
  <c r="AB78" i="2" s="1"/>
  <c r="AJ14" i="2"/>
  <c r="AI261" i="2"/>
  <c r="AH261" i="2"/>
  <c r="AA261" i="2" s="1"/>
  <c r="AJ650" i="2"/>
  <c r="AK650" i="2"/>
  <c r="AJ347" i="2"/>
  <c r="AK618" i="2"/>
  <c r="AJ618" i="2"/>
  <c r="AI266" i="2"/>
  <c r="AH266" i="2"/>
  <c r="AJ449" i="2"/>
  <c r="AH312" i="2"/>
  <c r="AI312" i="2"/>
  <c r="AB312" i="2" s="1"/>
  <c r="AI211" i="2"/>
  <c r="AH211" i="2"/>
  <c r="AI921" i="2"/>
  <c r="AH921" i="2"/>
  <c r="AJ363" i="2"/>
  <c r="AI607" i="2"/>
  <c r="AH607" i="2"/>
  <c r="AI77" i="2"/>
  <c r="AB77" i="2" s="1"/>
  <c r="AH77" i="2"/>
  <c r="AH722" i="2"/>
  <c r="AI722" i="2"/>
  <c r="AH426" i="2"/>
  <c r="AI426" i="2"/>
  <c r="AJ176" i="2"/>
  <c r="AC176" i="2" s="1"/>
  <c r="AJ92" i="2"/>
  <c r="AC92" i="2" s="1"/>
  <c r="AJ23" i="2"/>
  <c r="AJ604" i="2"/>
  <c r="AK604" i="2"/>
  <c r="AJ167" i="2"/>
  <c r="AC167" i="2" s="1"/>
  <c r="AI186" i="2"/>
  <c r="AH343" i="2"/>
  <c r="AI343" i="2"/>
  <c r="AB343" i="2" s="1"/>
  <c r="AJ665" i="2"/>
  <c r="AK665" i="2"/>
  <c r="AH64" i="2"/>
  <c r="AI64" i="2"/>
  <c r="AH355" i="2"/>
  <c r="AI355" i="2"/>
  <c r="AH60" i="2"/>
  <c r="AJ117" i="2"/>
  <c r="AJ200" i="2"/>
  <c r="AC200" i="2" s="1"/>
  <c r="AI378" i="2"/>
  <c r="AB378" i="2" s="1"/>
  <c r="AH378" i="2"/>
  <c r="AJ498" i="2"/>
  <c r="AC498" i="2" s="1"/>
  <c r="AI660" i="2"/>
  <c r="AH660" i="2"/>
  <c r="AI30" i="2"/>
  <c r="AH30" i="2"/>
  <c r="AA30" i="2" s="1"/>
  <c r="AJ36" i="2"/>
  <c r="AI212" i="2"/>
  <c r="AH212" i="2"/>
  <c r="AH201" i="2"/>
  <c r="AI201" i="2"/>
  <c r="AJ209" i="2"/>
  <c r="AJ374" i="2"/>
  <c r="AJ433" i="2"/>
  <c r="AH497" i="2"/>
  <c r="AJ207" i="2"/>
  <c r="AJ145" i="2"/>
  <c r="AJ90" i="2"/>
  <c r="AC90" i="2" s="1"/>
  <c r="AJ439" i="2"/>
  <c r="AC439" i="2" s="1"/>
  <c r="AH253" i="2"/>
  <c r="AJ401" i="2"/>
  <c r="AH350" i="2"/>
  <c r="AI350" i="2"/>
  <c r="AJ116" i="2"/>
  <c r="AI190" i="2"/>
  <c r="AI357" i="2"/>
  <c r="AH357" i="2"/>
  <c r="AA357" i="2" s="1"/>
  <c r="AI358" i="2"/>
  <c r="AH131" i="2"/>
  <c r="AI131" i="2"/>
  <c r="AI447" i="2"/>
  <c r="AH447" i="2"/>
  <c r="AA447" i="2" s="1"/>
  <c r="AH165" i="2"/>
  <c r="AI165" i="2"/>
  <c r="AJ60" i="2"/>
  <c r="AC60" i="2" s="1"/>
  <c r="AI235" i="2"/>
  <c r="AH235" i="2"/>
  <c r="AJ267" i="2"/>
  <c r="AH37" i="2"/>
  <c r="AI37" i="2"/>
  <c r="AB37" i="2" s="1"/>
  <c r="AH231" i="2"/>
  <c r="AI231" i="2"/>
  <c r="AJ421" i="2"/>
  <c r="AH486" i="2"/>
  <c r="AI486" i="2"/>
  <c r="AB486" i="2" s="1"/>
  <c r="AJ190" i="2"/>
  <c r="AJ199" i="2"/>
  <c r="AH227" i="2"/>
  <c r="AA227" i="2" s="1"/>
  <c r="AI227" i="2"/>
  <c r="AI867" i="2"/>
  <c r="AH867" i="2"/>
  <c r="AH372" i="2"/>
  <c r="AI372" i="2"/>
  <c r="AJ367" i="2"/>
  <c r="AJ244" i="2"/>
  <c r="AC244" i="2" s="1"/>
  <c r="AI684" i="2"/>
  <c r="AH684" i="2"/>
  <c r="AJ481" i="2"/>
  <c r="AC481" i="2" s="1"/>
  <c r="AK649" i="2"/>
  <c r="AJ649" i="2"/>
  <c r="AJ27" i="2"/>
  <c r="AJ322" i="2"/>
  <c r="AH282" i="2"/>
  <c r="AI282" i="2"/>
  <c r="AJ442" i="2"/>
  <c r="AI303" i="2"/>
  <c r="AH303" i="2"/>
  <c r="AA303" i="2" s="1"/>
  <c r="AK673" i="2"/>
  <c r="AJ673" i="2"/>
  <c r="AH342" i="2"/>
  <c r="AI342" i="2"/>
  <c r="AJ308" i="2"/>
  <c r="AC308" i="2" s="1"/>
  <c r="AJ286" i="2"/>
  <c r="AI135" i="2"/>
  <c r="AH135" i="2"/>
  <c r="AA135" i="2" s="1"/>
  <c r="AI5" i="2"/>
  <c r="AH5" i="2"/>
  <c r="AJ358" i="2"/>
  <c r="AC358" i="2" s="1"/>
  <c r="AH280" i="2"/>
  <c r="AI280" i="2"/>
  <c r="AB280" i="2" s="1"/>
  <c r="AJ181" i="2"/>
  <c r="AC181" i="2" s="1"/>
  <c r="AJ114" i="2"/>
  <c r="AJ464" i="2"/>
  <c r="AC464" i="2" s="1"/>
  <c r="AJ266" i="2"/>
  <c r="AJ708" i="2"/>
  <c r="AK708" i="2"/>
  <c r="AJ483" i="2"/>
  <c r="AJ172" i="2"/>
  <c r="AC172" i="2" s="1"/>
  <c r="AJ471" i="2"/>
  <c r="AH425" i="2"/>
  <c r="AI425" i="2"/>
  <c r="AB425" i="2" s="1"/>
  <c r="AH63" i="2"/>
  <c r="AI63" i="2"/>
  <c r="AH65" i="2"/>
  <c r="AI65" i="2"/>
  <c r="AJ502" i="2"/>
  <c r="AK502" i="2"/>
  <c r="AH289" i="2"/>
  <c r="AI289" i="2"/>
  <c r="AB289" i="2" s="1"/>
  <c r="AJ77" i="2"/>
  <c r="AJ234" i="2"/>
  <c r="AC234" i="2" s="1"/>
  <c r="AI167" i="2"/>
  <c r="AH167" i="2"/>
  <c r="AH110" i="2"/>
  <c r="AA110" i="2" s="1"/>
  <c r="AI110" i="2"/>
  <c r="AJ417" i="2"/>
  <c r="AC417" i="2" s="1"/>
  <c r="AJ73" i="2"/>
  <c r="AC73" i="2" s="1"/>
  <c r="AH676" i="2"/>
  <c r="AI676" i="2"/>
  <c r="AI178" i="2"/>
  <c r="AH178" i="2"/>
  <c r="AA178" i="2" s="1"/>
  <c r="AI18" i="2"/>
  <c r="AB18" i="2" s="1"/>
  <c r="AH18" i="2"/>
  <c r="AH380" i="2"/>
  <c r="AI380" i="2"/>
  <c r="AJ30" i="2"/>
  <c r="AI88" i="2"/>
  <c r="AH88" i="2"/>
  <c r="AA88" i="2" s="1"/>
  <c r="AJ689" i="2"/>
  <c r="AK689" i="2"/>
  <c r="AH347" i="2"/>
  <c r="AI347" i="2"/>
  <c r="AI668" i="2"/>
  <c r="AH668" i="2"/>
  <c r="AJ138" i="2"/>
  <c r="AH871" i="2"/>
  <c r="AI871" i="2"/>
  <c r="AJ426" i="2"/>
  <c r="AH478" i="2"/>
  <c r="AA478" i="2" s="1"/>
  <c r="AI478" i="2"/>
  <c r="AI367" i="2"/>
  <c r="AB367" i="2" s="1"/>
  <c r="AH367" i="2"/>
  <c r="AJ173" i="2"/>
  <c r="AI172" i="2"/>
  <c r="AH172" i="2"/>
  <c r="AJ251" i="2"/>
  <c r="AC251" i="2" s="1"/>
  <c r="AJ330" i="2"/>
  <c r="AI108" i="2"/>
  <c r="AH108" i="2"/>
  <c r="AA108" i="2" s="1"/>
  <c r="AJ98" i="2"/>
  <c r="AH474" i="2"/>
  <c r="AI474" i="2"/>
  <c r="AJ320" i="2"/>
  <c r="AC320" i="2" s="1"/>
  <c r="AH111" i="2"/>
  <c r="AI111" i="2"/>
  <c r="AJ291" i="2"/>
  <c r="AJ146" i="2"/>
  <c r="AI450" i="2"/>
  <c r="AH450" i="2"/>
  <c r="AJ40" i="2"/>
  <c r="AC40" i="2" s="1"/>
  <c r="AJ447" i="2"/>
  <c r="AI120" i="2"/>
  <c r="AH120" i="2"/>
  <c r="AH331" i="2"/>
  <c r="AI331" i="2"/>
  <c r="AJ458" i="2"/>
  <c r="AI582" i="2"/>
  <c r="AH582" i="2"/>
  <c r="AJ224" i="2"/>
  <c r="AI223" i="2"/>
  <c r="AB223" i="2" s="1"/>
  <c r="AH223" i="2"/>
  <c r="AI642" i="2"/>
  <c r="AH642" i="2"/>
  <c r="AI69" i="2"/>
  <c r="AJ50" i="2"/>
  <c r="AI644" i="2"/>
  <c r="AH644" i="2"/>
  <c r="AJ164" i="2"/>
  <c r="AJ69" i="2"/>
  <c r="AC69" i="2" s="1"/>
  <c r="AH21" i="2"/>
  <c r="AI21" i="2"/>
  <c r="AB21" i="2" s="1"/>
  <c r="AJ657" i="2"/>
  <c r="AK657" i="2"/>
  <c r="AI44" i="2"/>
  <c r="AH44" i="2"/>
  <c r="AJ235" i="2"/>
  <c r="AC235" i="2" s="1"/>
  <c r="AH424" i="2"/>
  <c r="AA424" i="2" s="1"/>
  <c r="AI424" i="2"/>
  <c r="AK681" i="2"/>
  <c r="AJ681" i="2"/>
  <c r="AI363" i="2"/>
  <c r="AH363" i="2"/>
  <c r="AJ265" i="2"/>
  <c r="AJ20" i="2"/>
  <c r="AC20" i="2" s="1"/>
  <c r="AH652" i="2"/>
  <c r="AI652" i="2"/>
  <c r="AH423" i="2"/>
  <c r="AI423" i="2"/>
  <c r="AJ42" i="2"/>
  <c r="AH517" i="2"/>
  <c r="AI517" i="2"/>
  <c r="AH208" i="2"/>
  <c r="AI208" i="2"/>
  <c r="AJ10" i="2"/>
  <c r="AI159" i="2"/>
  <c r="AH159" i="2"/>
  <c r="AJ391" i="2"/>
  <c r="AH39" i="2"/>
  <c r="AI39" i="2"/>
  <c r="AB39" i="2" s="1"/>
  <c r="AJ277" i="2"/>
  <c r="AJ459" i="2"/>
  <c r="AC459" i="2" s="1"/>
  <c r="AH284" i="2"/>
  <c r="AI284" i="2"/>
  <c r="AJ323" i="2"/>
  <c r="AI538" i="2"/>
  <c r="AH538" i="2"/>
  <c r="AI330" i="2"/>
  <c r="AB330" i="2" s="1"/>
  <c r="AI116" i="2"/>
  <c r="AH209" i="2"/>
  <c r="AA209" i="2" s="1"/>
  <c r="AI374" i="2"/>
  <c r="AB374" i="2" s="1"/>
  <c r="AC25" i="2"/>
  <c r="AA109" i="2"/>
  <c r="AB506" i="2"/>
  <c r="AA506" i="2"/>
  <c r="AA275" i="2"/>
  <c r="AC506" i="2"/>
  <c r="AA431" i="2"/>
  <c r="AD506" i="2"/>
  <c r="AD431" i="2"/>
  <c r="AD275" i="2"/>
  <c r="AC227" i="2" l="1"/>
  <c r="AA37" i="2"/>
  <c r="AA308" i="2"/>
  <c r="AA458" i="2"/>
  <c r="AB388" i="2"/>
  <c r="AA344" i="2"/>
  <c r="AC18" i="2"/>
  <c r="AB260" i="2"/>
  <c r="AA49" i="2"/>
  <c r="AA243" i="2"/>
  <c r="AA230" i="2"/>
  <c r="AC110" i="2"/>
  <c r="AA50" i="2"/>
  <c r="AB463" i="2"/>
  <c r="AB200" i="2"/>
  <c r="AC381" i="2"/>
  <c r="AB491" i="2"/>
  <c r="AA428" i="2"/>
  <c r="AB409" i="2"/>
  <c r="AA92" i="2"/>
  <c r="AB439" i="2"/>
  <c r="AB251" i="2"/>
  <c r="AA464" i="2"/>
  <c r="AC183" i="2"/>
  <c r="AC393" i="2"/>
  <c r="AB308" i="2"/>
  <c r="AA172" i="2"/>
  <c r="AA167" i="2"/>
  <c r="AB138" i="2"/>
  <c r="AB381" i="2"/>
  <c r="AC35" i="2"/>
  <c r="AC170" i="2"/>
  <c r="AA86" i="2"/>
  <c r="AC178" i="2"/>
  <c r="AC386" i="2"/>
  <c r="AA69" i="2"/>
  <c r="AA417" i="2"/>
  <c r="AC265" i="2"/>
  <c r="AA280" i="2"/>
  <c r="AC199" i="2"/>
  <c r="AA265" i="2"/>
  <c r="AB172" i="2"/>
  <c r="AB167" i="2"/>
  <c r="AC107" i="2"/>
  <c r="AB341" i="2"/>
  <c r="AC163" i="2"/>
  <c r="AB42" i="2"/>
  <c r="AA480" i="2"/>
  <c r="AC42" i="2"/>
  <c r="AC50" i="2"/>
  <c r="AC138" i="2"/>
  <c r="AA235" i="2"/>
  <c r="AC374" i="2"/>
  <c r="AA60" i="2"/>
  <c r="AB16" i="2"/>
  <c r="AB391" i="2"/>
  <c r="AC344" i="2"/>
  <c r="AB429" i="2"/>
  <c r="AC88" i="2"/>
  <c r="AA341" i="2"/>
  <c r="AC243" i="2"/>
  <c r="AC78" i="2"/>
  <c r="AA149" i="2"/>
  <c r="AA260" i="2"/>
  <c r="AC447" i="2"/>
  <c r="AB447" i="2"/>
  <c r="AA312" i="2"/>
  <c r="AA39" i="2"/>
  <c r="AB178" i="2"/>
  <c r="AC367" i="2"/>
  <c r="AC117" i="2"/>
  <c r="AC21" i="2"/>
  <c r="AA75" i="2"/>
  <c r="AA40" i="2"/>
  <c r="AC429" i="2"/>
  <c r="AA370" i="2"/>
  <c r="AB92" i="2"/>
  <c r="AD25" i="2"/>
  <c r="AC391" i="2"/>
  <c r="AB88" i="2"/>
  <c r="AB30" i="2"/>
  <c r="AA343" i="2"/>
  <c r="AB261" i="2"/>
  <c r="AC229" i="2"/>
  <c r="AB40" i="2"/>
  <c r="AB323" i="2"/>
  <c r="AC134" i="2"/>
  <c r="AB498" i="2"/>
  <c r="AB370" i="2"/>
  <c r="AC67" i="2"/>
  <c r="AB67" i="2"/>
  <c r="AB86" i="2"/>
  <c r="AB25" i="2"/>
  <c r="AB73" i="2"/>
  <c r="AC303" i="2"/>
  <c r="AA409" i="2"/>
  <c r="AC257" i="2"/>
  <c r="AA90" i="2"/>
  <c r="AA200" i="2"/>
  <c r="AC383" i="2"/>
  <c r="AB244" i="2"/>
  <c r="AC345" i="2"/>
  <c r="AB234" i="2"/>
  <c r="AB385" i="2"/>
  <c r="AA215" i="2"/>
  <c r="AB424" i="2"/>
  <c r="AA21" i="2"/>
  <c r="AC291" i="2"/>
  <c r="AB108" i="2"/>
  <c r="AB478" i="2"/>
  <c r="AA289" i="2"/>
  <c r="AA425" i="2"/>
  <c r="AB135" i="2"/>
  <c r="AB303" i="2"/>
  <c r="AB357" i="2"/>
  <c r="AA78" i="2"/>
  <c r="AA33" i="2"/>
  <c r="AB219" i="2"/>
  <c r="AB477" i="2"/>
  <c r="AB117" i="2"/>
  <c r="AA459" i="2"/>
  <c r="AA163" i="2"/>
  <c r="AB465" i="2"/>
  <c r="AC480" i="2"/>
  <c r="AB242" i="2"/>
  <c r="AB281" i="2"/>
  <c r="AB320" i="2"/>
  <c r="AB51" i="2"/>
  <c r="AA270" i="2"/>
  <c r="AB215" i="2"/>
  <c r="AB369" i="2"/>
  <c r="AA226" i="2"/>
  <c r="AB26" i="2"/>
  <c r="AA223" i="2"/>
  <c r="AC330" i="2"/>
  <c r="AA18" i="2"/>
  <c r="AB110" i="2"/>
  <c r="AB227" i="2"/>
  <c r="AA378" i="2"/>
  <c r="AA77" i="2"/>
  <c r="AB33" i="2"/>
  <c r="AA393" i="2"/>
  <c r="AC171" i="2"/>
  <c r="AC428" i="2"/>
  <c r="AB459" i="2"/>
  <c r="AC420" i="2"/>
  <c r="AB90" i="2"/>
  <c r="AA320" i="2"/>
  <c r="AA257" i="2"/>
  <c r="AB417" i="2"/>
  <c r="AA51" i="2"/>
  <c r="AC378" i="2"/>
  <c r="AB279" i="2"/>
  <c r="AB383" i="2"/>
  <c r="AB176" i="2"/>
  <c r="AA481" i="2"/>
  <c r="AC280" i="2"/>
  <c r="AA279" i="2"/>
  <c r="AA439" i="2"/>
  <c r="AA176" i="2"/>
  <c r="AB464" i="2"/>
  <c r="AC388" i="2"/>
  <c r="AB386" i="2"/>
  <c r="AC357" i="2"/>
  <c r="AA463" i="2"/>
  <c r="AC425" i="2"/>
  <c r="AC491" i="2"/>
  <c r="AC39" i="2"/>
  <c r="AA234" i="2"/>
  <c r="AC219" i="2"/>
  <c r="AB291" i="2"/>
  <c r="AC324" i="2"/>
  <c r="AA358" i="2"/>
  <c r="AC16" i="2"/>
  <c r="AB339" i="2"/>
  <c r="AB240" i="2"/>
  <c r="AA139" i="2"/>
  <c r="AA191" i="2"/>
  <c r="AA70" i="2"/>
  <c r="AA274" i="2"/>
  <c r="AB68" i="2"/>
  <c r="AB38" i="2"/>
  <c r="AB469" i="2"/>
  <c r="AB85" i="2"/>
  <c r="AB53" i="2"/>
  <c r="AA416" i="2"/>
  <c r="AB254" i="2"/>
  <c r="AA359" i="2"/>
  <c r="AB9" i="2"/>
  <c r="AA475" i="2"/>
  <c r="AB81" i="2"/>
  <c r="AA432" i="2"/>
  <c r="AA493" i="2"/>
  <c r="AB325" i="2"/>
  <c r="AB13" i="2"/>
  <c r="AB166" i="2"/>
  <c r="AC278" i="2"/>
  <c r="AC136" i="2"/>
  <c r="AC29" i="2"/>
  <c r="AD175" i="2"/>
  <c r="AC68" i="2"/>
  <c r="AC96" i="2"/>
  <c r="AC83" i="2"/>
  <c r="AC8" i="2"/>
  <c r="AC125" i="2"/>
  <c r="AC9" i="2"/>
  <c r="AC451" i="2"/>
  <c r="AC359" i="2"/>
  <c r="AC56" i="2"/>
  <c r="AD382" i="2"/>
  <c r="AC438" i="2"/>
  <c r="AC59" i="2"/>
  <c r="AD157" i="2"/>
  <c r="AC254" i="2"/>
  <c r="AC216" i="2"/>
  <c r="AC228" i="2"/>
  <c r="AC389" i="2"/>
  <c r="AC318" i="2"/>
  <c r="AC70" i="2"/>
  <c r="AD171" i="2"/>
  <c r="AD251" i="2"/>
  <c r="AD154" i="2"/>
  <c r="AD102" i="2"/>
  <c r="AD330" i="2"/>
  <c r="AD419" i="2"/>
  <c r="AD394" i="2"/>
  <c r="AD150" i="2"/>
  <c r="AD142" i="2"/>
  <c r="AD455" i="2"/>
  <c r="AD219" i="2"/>
  <c r="AD253" i="2"/>
  <c r="AD399" i="2"/>
  <c r="AD7" i="2"/>
  <c r="AD469" i="2"/>
  <c r="AD386" i="2"/>
  <c r="AD481" i="2"/>
  <c r="AD361" i="2"/>
  <c r="AA54" i="2"/>
  <c r="AA473" i="2"/>
  <c r="AB115" i="2"/>
  <c r="AB263" i="2"/>
  <c r="AB29" i="2"/>
  <c r="AA99" i="2"/>
  <c r="AB84" i="2"/>
  <c r="AA382" i="2"/>
  <c r="AB411" i="2"/>
  <c r="AB467" i="2"/>
  <c r="AA352" i="2"/>
  <c r="AB147" i="2"/>
  <c r="AB153" i="2"/>
  <c r="AA148" i="2"/>
  <c r="AB128" i="2"/>
  <c r="AA407" i="2"/>
  <c r="AC7" i="2"/>
  <c r="AC319" i="2"/>
  <c r="AC61" i="2"/>
  <c r="AC467" i="2"/>
  <c r="AC175" i="2"/>
  <c r="AD185" i="2"/>
  <c r="AC221" i="2"/>
  <c r="AC329" i="2"/>
  <c r="AD85" i="2"/>
  <c r="AC379" i="2"/>
  <c r="AD376" i="2"/>
  <c r="AD373" i="2"/>
  <c r="AD475" i="2"/>
  <c r="AC382" i="2"/>
  <c r="AD456" i="2"/>
  <c r="AC263" i="2"/>
  <c r="AC157" i="2"/>
  <c r="AC122" i="2"/>
  <c r="AD258" i="2"/>
  <c r="AD15" i="2"/>
  <c r="AD325" i="2"/>
  <c r="AD144" i="2"/>
  <c r="AD324" i="2"/>
  <c r="AD242" i="2"/>
  <c r="AD178" i="2"/>
  <c r="AD87" i="2"/>
  <c r="AD308" i="2"/>
  <c r="AD97" i="2"/>
  <c r="AD32" i="2"/>
  <c r="AD250" i="2"/>
  <c r="AC281" i="2"/>
  <c r="AB154" i="2"/>
  <c r="AB12" i="2"/>
  <c r="AC108" i="2"/>
  <c r="AC75" i="2"/>
  <c r="AC72" i="2"/>
  <c r="AA118" i="2"/>
  <c r="AB142" i="2"/>
  <c r="AA142" i="2"/>
  <c r="AC242" i="2"/>
  <c r="AC226" i="2"/>
  <c r="AB209" i="2"/>
  <c r="AA103" i="2"/>
  <c r="AA251" i="2"/>
  <c r="AB161" i="2"/>
  <c r="AB125" i="2"/>
  <c r="AB136" i="2"/>
  <c r="AB97" i="2"/>
  <c r="AB192" i="2"/>
  <c r="AB196" i="2"/>
  <c r="AB162" i="2"/>
  <c r="AA175" i="2"/>
  <c r="AB47" i="2"/>
  <c r="AA319" i="2"/>
  <c r="AA411" i="2"/>
  <c r="AA128" i="2"/>
  <c r="AC387" i="2"/>
  <c r="AD353" i="2"/>
  <c r="AC102" i="2"/>
  <c r="AD416" i="2"/>
  <c r="AD192" i="2"/>
  <c r="AD66" i="2"/>
  <c r="AC185" i="2"/>
  <c r="AD47" i="2"/>
  <c r="AD225" i="2"/>
  <c r="AC85" i="2"/>
  <c r="AC376" i="2"/>
  <c r="AC373" i="2"/>
  <c r="AC475" i="2"/>
  <c r="AD264" i="2"/>
  <c r="AC456" i="2"/>
  <c r="AD54" i="2"/>
  <c r="AD321" i="2"/>
  <c r="AD388" i="2"/>
  <c r="AD139" i="2"/>
  <c r="AC258" i="2"/>
  <c r="AC15" i="2"/>
  <c r="AC325" i="2"/>
  <c r="AC144" i="2"/>
  <c r="AC332" i="2"/>
  <c r="AD18" i="2"/>
  <c r="AD103" i="2"/>
  <c r="AD135" i="2"/>
  <c r="AD429" i="2"/>
  <c r="AD107" i="2"/>
  <c r="AD16" i="2"/>
  <c r="AD374" i="2"/>
  <c r="AD391" i="2"/>
  <c r="AD12" i="2"/>
  <c r="AD40" i="2"/>
  <c r="AD369" i="2"/>
  <c r="AD381" i="2"/>
  <c r="AD343" i="2"/>
  <c r="AD129" i="2"/>
  <c r="AD197" i="2"/>
  <c r="AA20" i="2"/>
  <c r="AA244" i="2"/>
  <c r="AC323" i="2"/>
  <c r="AB69" i="2"/>
  <c r="AC458" i="2"/>
  <c r="AA367" i="2"/>
  <c r="AC30" i="2"/>
  <c r="AC77" i="2"/>
  <c r="AA486" i="2"/>
  <c r="AB235" i="2"/>
  <c r="AB358" i="2"/>
  <c r="AA253" i="2"/>
  <c r="AC209" i="2"/>
  <c r="AC477" i="2"/>
  <c r="AA107" i="2"/>
  <c r="AA150" i="2"/>
  <c r="AA35" i="2"/>
  <c r="AA324" i="2"/>
  <c r="AA345" i="2"/>
  <c r="AC465" i="2"/>
  <c r="AB302" i="2"/>
  <c r="AC486" i="2"/>
  <c r="AB199" i="2"/>
  <c r="AA183" i="2"/>
  <c r="AC343" i="2"/>
  <c r="AB72" i="2"/>
  <c r="AA498" i="2"/>
  <c r="AA73" i="2"/>
  <c r="AA273" i="2"/>
  <c r="AC289" i="2"/>
  <c r="AC223" i="2"/>
  <c r="AC37" i="2"/>
  <c r="AB103" i="2"/>
  <c r="AC424" i="2"/>
  <c r="AA12" i="2"/>
  <c r="AA79" i="2"/>
  <c r="AC312" i="2"/>
  <c r="AC302" i="2"/>
  <c r="AC149" i="2"/>
  <c r="AC49" i="2"/>
  <c r="AB481" i="2"/>
  <c r="AB60" i="2"/>
  <c r="AC230" i="2"/>
  <c r="AA206" i="2"/>
  <c r="AC135" i="2"/>
  <c r="AB181" i="2"/>
  <c r="AB229" i="2"/>
  <c r="AB132" i="2"/>
  <c r="AA83" i="2"/>
  <c r="AA7" i="2"/>
  <c r="AB321" i="2"/>
  <c r="AB220" i="2"/>
  <c r="AA296" i="2"/>
  <c r="AB306" i="2"/>
  <c r="AB89" i="2"/>
  <c r="AA187" i="2"/>
  <c r="AA278" i="2"/>
  <c r="AA385" i="2"/>
  <c r="AA113" i="2"/>
  <c r="AA258" i="2"/>
  <c r="AB129" i="2"/>
  <c r="AB221" i="2"/>
  <c r="AB87" i="2"/>
  <c r="AB194" i="2"/>
  <c r="AA259" i="2"/>
  <c r="AB197" i="2"/>
  <c r="AA248" i="2"/>
  <c r="AB204" i="2"/>
  <c r="AB329" i="2"/>
  <c r="AB157" i="2"/>
  <c r="AB174" i="2"/>
  <c r="AB102" i="2"/>
  <c r="AA250" i="2"/>
  <c r="AB32" i="2"/>
  <c r="AA269" i="2"/>
  <c r="AA57" i="2"/>
  <c r="AA414" i="2"/>
  <c r="AC166" i="2"/>
  <c r="AC311" i="2"/>
  <c r="AC274" i="2"/>
  <c r="AC496" i="2"/>
  <c r="AC152" i="2"/>
  <c r="AC353" i="2"/>
  <c r="AD196" i="2"/>
  <c r="AC416" i="2"/>
  <c r="AC192" i="2"/>
  <c r="AC66" i="2"/>
  <c r="AD19" i="2"/>
  <c r="AC47" i="2"/>
  <c r="AD327" i="2"/>
  <c r="AC225" i="2"/>
  <c r="AD93" i="2"/>
  <c r="AD492" i="2"/>
  <c r="AC264" i="2"/>
  <c r="AC54" i="2"/>
  <c r="AC321" i="2"/>
  <c r="AD133" i="2"/>
  <c r="AC139" i="2"/>
  <c r="AD271" i="2"/>
  <c r="AD53" i="2"/>
  <c r="AC390" i="2"/>
  <c r="AC403" i="2"/>
  <c r="AC84" i="2"/>
  <c r="AD200" i="2"/>
  <c r="AD477" i="2"/>
  <c r="AD439" i="2"/>
  <c r="AD49" i="2"/>
  <c r="AD90" i="2"/>
  <c r="AD320" i="2"/>
  <c r="AD367" i="2"/>
  <c r="AD303" i="2"/>
  <c r="AD458" i="2"/>
  <c r="AD43" i="2"/>
  <c r="AD99" i="2"/>
  <c r="AA376" i="2"/>
  <c r="AB346" i="2"/>
  <c r="AB8" i="2"/>
  <c r="AB59" i="2"/>
  <c r="AB250" i="2"/>
  <c r="AB394" i="2"/>
  <c r="AC153" i="2"/>
  <c r="AC488" i="2"/>
  <c r="AD162" i="2"/>
  <c r="AC196" i="2"/>
  <c r="AD147" i="2"/>
  <c r="AD194" i="2"/>
  <c r="AC19" i="2"/>
  <c r="AD191" i="2"/>
  <c r="AC327" i="2"/>
  <c r="AD113" i="2"/>
  <c r="AC93" i="2"/>
  <c r="AD259" i="2"/>
  <c r="AC492" i="2"/>
  <c r="AD119" i="2"/>
  <c r="AC32" i="2"/>
  <c r="AC133" i="2"/>
  <c r="AC271" i="2"/>
  <c r="AC53" i="2"/>
  <c r="AD81" i="2"/>
  <c r="AC168" i="2"/>
  <c r="AD292" i="2"/>
  <c r="AC89" i="2"/>
  <c r="AC248" i="2"/>
  <c r="AD73" i="2"/>
  <c r="AD341" i="2"/>
  <c r="AD289" i="2"/>
  <c r="AD417" i="2"/>
  <c r="AD357" i="2"/>
  <c r="AD430" i="2"/>
  <c r="AD488" i="2"/>
  <c r="AC270" i="2"/>
  <c r="AA181" i="2"/>
  <c r="AB118" i="2"/>
  <c r="AB134" i="2"/>
  <c r="AC273" i="2"/>
  <c r="AB206" i="2"/>
  <c r="AC150" i="2"/>
  <c r="AA170" i="2"/>
  <c r="AB93" i="2"/>
  <c r="AB20" i="2"/>
  <c r="AB253" i="2"/>
  <c r="AB420" i="2"/>
  <c r="AC26" i="2"/>
  <c r="AA330" i="2"/>
  <c r="AB171" i="2"/>
  <c r="AA451" i="2"/>
  <c r="AB292" i="2"/>
  <c r="AA327" i="2"/>
  <c r="AB216" i="2"/>
  <c r="AB293" i="2"/>
  <c r="AB390" i="2"/>
  <c r="AB195" i="2"/>
  <c r="AA271" i="2"/>
  <c r="AB56" i="2"/>
  <c r="AB264" i="2"/>
  <c r="AA225" i="2"/>
  <c r="AB222" i="2"/>
  <c r="AA252" i="2"/>
  <c r="AA492" i="2"/>
  <c r="AA71" i="2"/>
  <c r="AB373" i="2"/>
  <c r="AB185" i="2"/>
  <c r="AA122" i="2"/>
  <c r="AB496" i="2"/>
  <c r="AA332" i="2"/>
  <c r="AB387" i="2"/>
  <c r="AB61" i="2"/>
  <c r="AB488" i="2"/>
  <c r="AB419" i="2"/>
  <c r="AC13" i="2"/>
  <c r="AA394" i="2"/>
  <c r="AA311" i="2"/>
  <c r="AC419" i="2"/>
  <c r="AC430" i="2"/>
  <c r="AC455" i="2"/>
  <c r="AD281" i="2"/>
  <c r="AC162" i="2"/>
  <c r="AC473" i="2"/>
  <c r="AC147" i="2"/>
  <c r="AC194" i="2"/>
  <c r="AD241" i="2"/>
  <c r="AD306" i="2"/>
  <c r="AC191" i="2"/>
  <c r="AD115" i="2"/>
  <c r="AC113" i="2"/>
  <c r="AC97" i="2"/>
  <c r="AC259" i="2"/>
  <c r="AC414" i="2"/>
  <c r="AD101" i="2"/>
  <c r="AC222" i="2"/>
  <c r="AC119" i="2"/>
  <c r="AD280" i="2"/>
  <c r="AD202" i="2"/>
  <c r="AD296" i="2"/>
  <c r="AD352" i="2"/>
  <c r="AD174" i="2"/>
  <c r="AC81" i="2"/>
  <c r="AC399" i="2"/>
  <c r="AC292" i="2"/>
  <c r="AC255" i="2"/>
  <c r="AD118" i="2"/>
  <c r="AD176" i="2"/>
  <c r="AD409" i="2"/>
  <c r="AD167" i="2"/>
  <c r="AD257" i="2"/>
  <c r="AD77" i="2"/>
  <c r="AD362" i="2"/>
  <c r="AD240" i="2"/>
  <c r="AD390" i="2"/>
  <c r="AD128" i="2"/>
  <c r="AD221" i="2"/>
  <c r="AD252" i="2"/>
  <c r="AD385" i="2"/>
  <c r="AD244" i="2"/>
  <c r="AD359" i="2"/>
  <c r="AC369" i="2"/>
  <c r="AB79" i="2"/>
  <c r="AC154" i="2"/>
  <c r="AC478" i="2"/>
  <c r="AA132" i="2"/>
  <c r="AA19" i="2"/>
  <c r="AB403" i="2"/>
  <c r="AC469" i="2"/>
  <c r="AA15" i="2"/>
  <c r="AA168" i="2"/>
  <c r="AB252" i="2"/>
  <c r="AA241" i="2"/>
  <c r="AA318" i="2"/>
  <c r="AA438" i="2"/>
  <c r="AB228" i="2"/>
  <c r="AA430" i="2"/>
  <c r="AB399" i="2"/>
  <c r="AA379" i="2"/>
  <c r="AA133" i="2"/>
  <c r="AB202" i="2"/>
  <c r="AA353" i="2"/>
  <c r="AA144" i="2"/>
  <c r="AB351" i="2"/>
  <c r="AB101" i="2"/>
  <c r="AB96" i="2"/>
  <c r="AA389" i="2"/>
  <c r="AA119" i="2"/>
  <c r="AB66" i="2"/>
  <c r="AC293" i="2"/>
  <c r="AB299" i="2"/>
  <c r="AC148" i="2"/>
  <c r="AB152" i="2"/>
  <c r="AC407" i="2"/>
  <c r="AC362" i="2"/>
  <c r="AC43" i="2"/>
  <c r="AD345" i="2"/>
  <c r="AD204" i="2"/>
  <c r="AD220" i="2"/>
  <c r="AC432" i="2"/>
  <c r="AC299" i="2"/>
  <c r="AC241" i="2"/>
  <c r="AC306" i="2"/>
  <c r="AC129" i="2"/>
  <c r="AC115" i="2"/>
  <c r="AC269" i="2"/>
  <c r="AB456" i="2"/>
  <c r="AD88" i="2"/>
  <c r="AD351" i="2"/>
  <c r="AC71" i="2"/>
  <c r="AC101" i="2"/>
  <c r="AD195" i="2"/>
  <c r="AC161" i="2"/>
  <c r="AD57" i="2"/>
  <c r="AD149" i="2"/>
  <c r="AC202" i="2"/>
  <c r="AC240" i="2"/>
  <c r="AC296" i="2"/>
  <c r="AC352" i="2"/>
  <c r="AC174" i="2"/>
  <c r="AD78" i="2"/>
  <c r="AC38" i="2"/>
  <c r="AD339" i="2"/>
  <c r="AD39" i="2"/>
  <c r="AD261" i="2"/>
  <c r="AD199" i="2"/>
  <c r="AD323" i="2"/>
  <c r="AD132" i="2"/>
  <c r="AD30" i="2"/>
  <c r="AD79" i="2"/>
  <c r="AD226" i="2"/>
  <c r="AD269" i="2"/>
  <c r="AD209" i="2"/>
  <c r="AD153" i="2"/>
  <c r="AD293" i="2"/>
  <c r="AD222" i="2"/>
  <c r="AA362" i="2"/>
  <c r="AA455" i="2"/>
  <c r="AB361" i="2"/>
  <c r="AA43" i="2"/>
  <c r="AA374" i="2"/>
  <c r="AC197" i="2"/>
  <c r="AC493" i="2"/>
  <c r="AD278" i="2"/>
  <c r="AD136" i="2"/>
  <c r="AC204" i="2"/>
  <c r="AC220" i="2"/>
  <c r="AD29" i="2"/>
  <c r="AD464" i="2"/>
  <c r="AD68" i="2"/>
  <c r="AD96" i="2"/>
  <c r="AD83" i="2"/>
  <c r="AC361" i="2"/>
  <c r="AD8" i="2"/>
  <c r="AD125" i="2"/>
  <c r="AD451" i="2"/>
  <c r="AC351" i="2"/>
  <c r="AC87" i="2"/>
  <c r="AD56" i="2"/>
  <c r="AC195" i="2"/>
  <c r="AD438" i="2"/>
  <c r="AD59" i="2"/>
  <c r="AC57" i="2"/>
  <c r="AD215" i="2"/>
  <c r="AD254" i="2"/>
  <c r="AC346" i="2"/>
  <c r="AD228" i="2"/>
  <c r="AD389" i="2"/>
  <c r="AD318" i="2"/>
  <c r="AD70" i="2"/>
  <c r="AC339" i="2"/>
  <c r="AC187" i="2"/>
  <c r="AB255" i="2"/>
  <c r="AD229" i="2"/>
  <c r="AD92" i="2"/>
  <c r="AD42" i="2"/>
  <c r="AD263" i="2"/>
  <c r="AD37" i="2"/>
  <c r="AD379" i="2"/>
  <c r="AD329" i="2"/>
  <c r="AD161" i="2"/>
  <c r="AD467" i="2"/>
  <c r="AD407" i="2"/>
  <c r="AD71" i="2"/>
  <c r="AD163" i="2"/>
  <c r="AD138" i="2"/>
  <c r="AD319" i="2"/>
  <c r="AD183" i="2"/>
  <c r="AD172" i="2"/>
  <c r="AD230" i="2"/>
  <c r="AD279" i="2"/>
  <c r="AD428" i="2"/>
  <c r="AD20" i="2"/>
  <c r="AD50" i="2"/>
  <c r="AD21" i="2"/>
  <c r="AD424" i="2"/>
  <c r="AD61" i="2"/>
  <c r="AD478" i="2"/>
  <c r="AD86" i="2"/>
  <c r="AD393" i="2"/>
  <c r="AD148" i="2"/>
  <c r="AD346" i="2"/>
  <c r="AC205" i="2"/>
  <c r="AD265" i="2"/>
  <c r="AD463" i="2"/>
  <c r="AD480" i="2"/>
  <c r="AD465" i="2"/>
  <c r="AD181" i="2"/>
  <c r="AD459" i="2"/>
  <c r="AD75" i="2"/>
  <c r="AD491" i="2"/>
  <c r="AD168" i="2"/>
  <c r="AD370" i="2"/>
  <c r="AD411" i="2"/>
  <c r="AD51" i="2"/>
  <c r="AC99" i="2"/>
  <c r="AA255" i="2"/>
  <c r="AD223" i="2"/>
  <c r="AD216" i="2"/>
  <c r="AD311" i="2"/>
  <c r="AD344" i="2"/>
  <c r="AD13" i="2"/>
  <c r="AD332" i="2"/>
  <c r="AD26" i="2"/>
  <c r="AD72" i="2"/>
  <c r="AD291" i="2"/>
  <c r="AD425" i="2"/>
  <c r="AD473" i="2"/>
  <c r="AD299" i="2"/>
  <c r="AD447" i="2"/>
  <c r="AD108" i="2"/>
  <c r="AD312" i="2"/>
  <c r="AD170" i="2"/>
  <c r="AD383" i="2"/>
  <c r="AD498" i="2"/>
  <c r="AD152" i="2"/>
  <c r="AD496" i="2"/>
  <c r="AD84" i="2"/>
  <c r="AA205" i="2"/>
  <c r="AD420" i="2"/>
  <c r="AD378" i="2"/>
  <c r="AD302" i="2"/>
  <c r="AD248" i="2"/>
  <c r="AD387" i="2"/>
  <c r="AD60" i="2"/>
  <c r="AD89" i="2"/>
  <c r="AB205" i="2"/>
  <c r="AD33" i="2"/>
  <c r="AD227" i="2"/>
  <c r="AD235" i="2"/>
  <c r="AD486" i="2"/>
  <c r="AD117" i="2"/>
  <c r="AB436" i="2"/>
  <c r="AD35" i="2"/>
  <c r="AD67" i="2"/>
  <c r="AD270" i="2"/>
  <c r="AD358" i="2"/>
  <c r="AD273" i="2"/>
  <c r="AD187" i="2"/>
  <c r="AD260" i="2"/>
  <c r="AD110" i="2"/>
  <c r="AD206" i="2"/>
  <c r="AD234" i="2"/>
  <c r="AD274" i="2"/>
  <c r="AD414" i="2"/>
  <c r="AD243" i="2"/>
  <c r="AD134" i="2"/>
  <c r="AD403" i="2"/>
  <c r="AD38" i="2"/>
  <c r="AD166" i="2"/>
  <c r="AD69" i="2"/>
  <c r="AD493" i="2"/>
  <c r="AD432" i="2"/>
  <c r="AD9" i="2"/>
  <c r="AD122" i="2"/>
  <c r="C491" i="5"/>
  <c r="D51" i="10" s="1"/>
  <c r="U51" i="10" s="1"/>
  <c r="C151" i="5"/>
  <c r="D17" i="10" s="1"/>
  <c r="U17" i="10" s="1"/>
  <c r="C431" i="5"/>
  <c r="D45" i="10" s="1"/>
  <c r="U45" i="10" s="1"/>
  <c r="C171" i="5"/>
  <c r="D19" i="10" s="1"/>
  <c r="U19" i="10" s="1"/>
  <c r="C1111" i="5"/>
  <c r="D113" i="10" s="1"/>
  <c r="U113" i="10" s="1"/>
  <c r="C251" i="5"/>
  <c r="D27" i="10" s="1"/>
  <c r="U27" i="10" s="1"/>
  <c r="C651" i="5"/>
  <c r="D67" i="10" s="1"/>
  <c r="U67" i="10" s="1"/>
  <c r="C371" i="5"/>
  <c r="D39" i="10" s="1"/>
  <c r="U39" i="10" s="1"/>
  <c r="C291" i="5"/>
  <c r="D31" i="10" s="1"/>
  <c r="U31" i="10" s="1"/>
  <c r="C111" i="5"/>
  <c r="D13" i="10" s="1"/>
  <c r="U13" i="10" s="1"/>
  <c r="C611" i="5"/>
  <c r="D63" i="10" s="1"/>
  <c r="U63" i="10" s="1"/>
  <c r="C331" i="5"/>
  <c r="D35" i="10" s="1"/>
  <c r="U35" i="10" s="1"/>
  <c r="C131" i="5"/>
  <c r="D15" i="10" s="1"/>
  <c r="U15" i="10" s="1"/>
  <c r="C771" i="5"/>
  <c r="D79" i="10" s="1"/>
  <c r="U79" i="10" s="1"/>
  <c r="C691" i="5"/>
  <c r="D71" i="10" s="1"/>
  <c r="U71" i="10" s="1"/>
  <c r="C471" i="5"/>
  <c r="D49" i="10" s="1"/>
  <c r="U49" i="10" s="1"/>
  <c r="C631" i="5"/>
  <c r="D65" i="10" s="1"/>
  <c r="U65" i="10" s="1"/>
  <c r="C911" i="5"/>
  <c r="D93" i="10" s="1"/>
  <c r="U93" i="10" s="1"/>
  <c r="C1011" i="5"/>
  <c r="D103" i="10" s="1"/>
  <c r="U103" i="10" s="1"/>
  <c r="C951" i="5"/>
  <c r="D97" i="10" s="1"/>
  <c r="U97" i="10" s="1"/>
  <c r="C1031" i="5"/>
  <c r="D105" i="10" s="1"/>
  <c r="U105" i="10" s="1"/>
  <c r="C191" i="5"/>
  <c r="D21" i="10" s="1"/>
  <c r="U21" i="10" s="1"/>
  <c r="C811" i="5"/>
  <c r="D83" i="10" s="1"/>
  <c r="U83" i="10" s="1"/>
  <c r="C391" i="5"/>
  <c r="D41" i="10" s="1"/>
  <c r="U41" i="10" s="1"/>
  <c r="C311" i="5"/>
  <c r="D33" i="10" s="1"/>
  <c r="U33" i="10" s="1"/>
  <c r="C351" i="5"/>
  <c r="D37" i="10" s="1"/>
  <c r="U37" i="10" s="1"/>
  <c r="C791" i="5"/>
  <c r="D81" i="10" s="1"/>
  <c r="U81" i="10" s="1"/>
  <c r="C411" i="5"/>
  <c r="D43" i="10" s="1"/>
  <c r="U43" i="10" s="1"/>
  <c r="C91" i="5"/>
  <c r="D11" i="10" s="1"/>
  <c r="U11" i="10" s="1"/>
  <c r="C1251" i="5"/>
  <c r="D127" i="10" s="1"/>
  <c r="U127" i="10" s="1"/>
  <c r="C1071" i="5"/>
  <c r="D109" i="10" s="1"/>
  <c r="U109" i="10" s="1"/>
  <c r="C931" i="5"/>
  <c r="D95" i="10" s="1"/>
  <c r="U95" i="10" s="1"/>
  <c r="C31" i="5"/>
  <c r="D5" i="10" s="1"/>
  <c r="U5" i="10" s="1"/>
  <c r="C591" i="5"/>
  <c r="D61" i="10" s="1"/>
  <c r="U61" i="10" s="1"/>
  <c r="C1171" i="5"/>
  <c r="D119" i="10" s="1"/>
  <c r="U119" i="10" s="1"/>
  <c r="C271" i="5"/>
  <c r="D29" i="10" s="1"/>
  <c r="U29" i="10" s="1"/>
  <c r="C211" i="5"/>
  <c r="D23" i="10" s="1"/>
  <c r="U23" i="10" s="1"/>
  <c r="C711" i="5"/>
  <c r="D73" i="10" s="1"/>
  <c r="U73" i="10" s="1"/>
  <c r="C991" i="5"/>
  <c r="D101" i="10" s="1"/>
  <c r="U101" i="10" s="1"/>
  <c r="C1091" i="5"/>
  <c r="D111" i="10" s="1"/>
  <c r="U111" i="10" s="1"/>
  <c r="C571" i="5"/>
  <c r="D59" i="10" s="1"/>
  <c r="U59" i="10" s="1"/>
  <c r="C671" i="5"/>
  <c r="D69" i="10" s="1"/>
  <c r="U69" i="10" s="1"/>
  <c r="C1131" i="5"/>
  <c r="D115" i="10" s="1"/>
  <c r="U115" i="10" s="1"/>
  <c r="C551" i="5"/>
  <c r="D57" i="10" s="1"/>
  <c r="U57" i="10" s="1"/>
  <c r="C831" i="5"/>
  <c r="D85" i="10" s="1"/>
  <c r="U85" i="10" s="1"/>
  <c r="C891" i="5"/>
  <c r="D91" i="10" s="1"/>
  <c r="U91" i="10" s="1"/>
  <c r="C1231" i="5"/>
  <c r="D125" i="10" s="1"/>
  <c r="U125" i="10" s="1"/>
  <c r="C971" i="5"/>
  <c r="D99" i="10" s="1"/>
  <c r="U99" i="10" s="1"/>
  <c r="C1191" i="5"/>
  <c r="D121" i="10" s="1"/>
  <c r="U121" i="10" s="1"/>
  <c r="C1271" i="5"/>
  <c r="D129" i="10" s="1"/>
  <c r="U129" i="10" s="1"/>
  <c r="C871" i="5"/>
  <c r="D89" i="10" s="1"/>
  <c r="U89" i="10" s="1"/>
  <c r="C851" i="5"/>
  <c r="D87" i="10" s="1"/>
  <c r="U87" i="10" s="1"/>
  <c r="C1151" i="5"/>
  <c r="D117" i="10" s="1"/>
  <c r="U117" i="10" s="1"/>
  <c r="C1211" i="5"/>
  <c r="D123" i="10" s="1"/>
  <c r="U123" i="10" s="1"/>
  <c r="C531" i="5"/>
  <c r="D55" i="10" s="1"/>
  <c r="U55" i="10" s="1"/>
  <c r="C511" i="5"/>
  <c r="D53" i="10" s="1"/>
  <c r="U53" i="10" s="1"/>
  <c r="C51" i="5"/>
  <c r="D7" i="10" s="1"/>
  <c r="U7" i="10" s="1"/>
  <c r="C1051" i="5"/>
  <c r="D107" i="10" s="1"/>
  <c r="U107" i="10" s="1"/>
  <c r="AB433" i="2"/>
  <c r="AB109" i="2"/>
  <c r="AA433" i="2"/>
  <c r="AC109" i="2"/>
  <c r="AD109" i="2"/>
  <c r="AD433" i="2"/>
  <c r="X111" i="10" l="1"/>
  <c r="Y111" i="10"/>
  <c r="X95" i="10"/>
  <c r="Y95" i="10"/>
  <c r="Y125" i="10"/>
  <c r="X125" i="10"/>
  <c r="Y101" i="10"/>
  <c r="X101" i="10"/>
  <c r="Y109" i="10"/>
  <c r="X109" i="10"/>
  <c r="X83" i="10"/>
  <c r="Y83" i="10"/>
  <c r="X71" i="10"/>
  <c r="Y71" i="10"/>
  <c r="X67" i="10"/>
  <c r="Y67" i="10"/>
  <c r="X123" i="10"/>
  <c r="Y123" i="10"/>
  <c r="X91" i="10"/>
  <c r="Y91" i="10"/>
  <c r="Y73" i="10"/>
  <c r="X73" i="10"/>
  <c r="X127" i="10"/>
  <c r="Y127" i="10"/>
  <c r="X79" i="10"/>
  <c r="Y79" i="10"/>
  <c r="Y117" i="10"/>
  <c r="X117" i="10"/>
  <c r="Y85" i="10"/>
  <c r="X85" i="10"/>
  <c r="Y105" i="10"/>
  <c r="X105" i="10"/>
  <c r="Y113" i="10"/>
  <c r="X113" i="10"/>
  <c r="X87" i="10"/>
  <c r="Y87" i="10"/>
  <c r="Y97" i="10"/>
  <c r="X97" i="10"/>
  <c r="X99" i="10"/>
  <c r="Y99" i="10"/>
  <c r="Y89" i="10"/>
  <c r="X89" i="10"/>
  <c r="X115" i="10"/>
  <c r="Y115" i="10"/>
  <c r="X119" i="10"/>
  <c r="Y119" i="10"/>
  <c r="Y81" i="10"/>
  <c r="X81" i="10"/>
  <c r="X103" i="10"/>
  <c r="Y103" i="10"/>
  <c r="X107" i="10"/>
  <c r="Y107" i="10"/>
  <c r="Y129" i="10"/>
  <c r="X129" i="10"/>
  <c r="Y69" i="10"/>
  <c r="X69" i="10"/>
  <c r="Y93" i="10"/>
  <c r="X93" i="10"/>
  <c r="Y121" i="10"/>
  <c r="X121" i="10"/>
  <c r="C129" i="10"/>
  <c r="Q129" i="10"/>
  <c r="P129" i="10"/>
  <c r="W129" i="10"/>
  <c r="J129" i="10"/>
  <c r="I129" i="10"/>
  <c r="H129" i="10"/>
  <c r="T129" i="10"/>
  <c r="G129" i="10"/>
  <c r="S129" i="10"/>
  <c r="R129" i="10"/>
  <c r="F129" i="10"/>
  <c r="E129" i="10"/>
  <c r="A129" i="10"/>
  <c r="B129" i="10"/>
  <c r="C69" i="10"/>
  <c r="S69" i="10"/>
  <c r="F69" i="10"/>
  <c r="R69" i="10"/>
  <c r="E69" i="10"/>
  <c r="Q69" i="10"/>
  <c r="P69" i="10"/>
  <c r="W69" i="10"/>
  <c r="J69" i="10"/>
  <c r="I69" i="10"/>
  <c r="T69" i="10"/>
  <c r="H69" i="10"/>
  <c r="G69" i="10"/>
  <c r="A69" i="10"/>
  <c r="B69" i="10"/>
  <c r="C61" i="10"/>
  <c r="W61" i="10"/>
  <c r="E61" i="10"/>
  <c r="A61" i="10"/>
  <c r="B61" i="10"/>
  <c r="C37" i="10"/>
  <c r="E37" i="10"/>
  <c r="V37" i="10" s="1"/>
  <c r="W37" i="10"/>
  <c r="A37" i="10"/>
  <c r="B37" i="10"/>
  <c r="C93" i="10"/>
  <c r="I93" i="10"/>
  <c r="H93" i="10"/>
  <c r="T93" i="10"/>
  <c r="G93" i="10"/>
  <c r="S93" i="10"/>
  <c r="F93" i="10"/>
  <c r="R93" i="10"/>
  <c r="E93" i="10"/>
  <c r="V93" i="10" s="1"/>
  <c r="Q93" i="10"/>
  <c r="W93" i="10"/>
  <c r="P93" i="10"/>
  <c r="J93" i="10"/>
  <c r="A93" i="10"/>
  <c r="B93" i="10"/>
  <c r="C13" i="10"/>
  <c r="E13" i="10"/>
  <c r="W13" i="10"/>
  <c r="A13" i="10"/>
  <c r="B13" i="10"/>
  <c r="C17" i="10"/>
  <c r="E17" i="10"/>
  <c r="V17" i="10" s="1"/>
  <c r="W17" i="10"/>
  <c r="B17" i="10"/>
  <c r="A17" i="10"/>
  <c r="C121" i="10"/>
  <c r="H121" i="10"/>
  <c r="T121" i="10"/>
  <c r="G121" i="10"/>
  <c r="S121" i="10"/>
  <c r="F121" i="10"/>
  <c r="R121" i="10"/>
  <c r="E121" i="10"/>
  <c r="Q121" i="10"/>
  <c r="P121" i="10"/>
  <c r="W121" i="10"/>
  <c r="J121" i="10"/>
  <c r="I121" i="10"/>
  <c r="A121" i="10"/>
  <c r="B121" i="10"/>
  <c r="C59" i="10"/>
  <c r="W59" i="10"/>
  <c r="E59" i="10"/>
  <c r="A59" i="10"/>
  <c r="B59" i="10"/>
  <c r="C5" i="10"/>
  <c r="W5" i="10"/>
  <c r="E5" i="10"/>
  <c r="V5" i="10" s="1"/>
  <c r="A5" i="10"/>
  <c r="B5" i="10"/>
  <c r="C33" i="10"/>
  <c r="E33" i="10"/>
  <c r="W33" i="10"/>
  <c r="B33" i="10"/>
  <c r="A33" i="10"/>
  <c r="C65" i="10"/>
  <c r="E65" i="10"/>
  <c r="V65" i="10" s="1"/>
  <c r="W65" i="10"/>
  <c r="B65" i="10"/>
  <c r="A65" i="10"/>
  <c r="C31" i="10"/>
  <c r="E31" i="10"/>
  <c r="W31" i="10"/>
  <c r="A31" i="10"/>
  <c r="B31" i="10"/>
  <c r="C51" i="10"/>
  <c r="E51" i="10"/>
  <c r="V51" i="10" s="1"/>
  <c r="W51" i="10"/>
  <c r="A51" i="10"/>
  <c r="B51" i="10"/>
  <c r="C53" i="10"/>
  <c r="E53" i="10"/>
  <c r="V53" i="10" s="1"/>
  <c r="W53" i="10"/>
  <c r="B53" i="10"/>
  <c r="A53" i="10"/>
  <c r="C99" i="10"/>
  <c r="S99" i="10"/>
  <c r="F99" i="10"/>
  <c r="R99" i="10"/>
  <c r="E99" i="10"/>
  <c r="V99" i="10" s="1"/>
  <c r="Q99" i="10"/>
  <c r="P99" i="10"/>
  <c r="W99" i="10"/>
  <c r="J99" i="10"/>
  <c r="I99" i="10"/>
  <c r="T99" i="10"/>
  <c r="G99" i="10"/>
  <c r="H99" i="10"/>
  <c r="A99" i="10"/>
  <c r="B99" i="10"/>
  <c r="C111" i="10"/>
  <c r="R111" i="10"/>
  <c r="E111" i="10"/>
  <c r="V111" i="10" s="1"/>
  <c r="Q111" i="10"/>
  <c r="P111" i="10"/>
  <c r="W111" i="10"/>
  <c r="J111" i="10"/>
  <c r="I111" i="10"/>
  <c r="H111" i="10"/>
  <c r="T111" i="10"/>
  <c r="S111" i="10"/>
  <c r="G111" i="10"/>
  <c r="F111" i="10"/>
  <c r="B111" i="10"/>
  <c r="A111" i="10"/>
  <c r="C95" i="10"/>
  <c r="H95" i="10"/>
  <c r="T95" i="10"/>
  <c r="G95" i="10"/>
  <c r="S95" i="10"/>
  <c r="F95" i="10"/>
  <c r="R95" i="10"/>
  <c r="E95" i="10"/>
  <c r="V95" i="10" s="1"/>
  <c r="Q95" i="10"/>
  <c r="P95" i="10"/>
  <c r="W95" i="10"/>
  <c r="J95" i="10"/>
  <c r="I95" i="10"/>
  <c r="B95" i="10"/>
  <c r="A95" i="10"/>
  <c r="C41" i="10"/>
  <c r="W41" i="10"/>
  <c r="E41" i="10"/>
  <c r="V41" i="10" s="1"/>
  <c r="A41" i="10"/>
  <c r="B41" i="10"/>
  <c r="C49" i="10"/>
  <c r="E49" i="10"/>
  <c r="V49" i="10" s="1"/>
  <c r="W49" i="10"/>
  <c r="B49" i="10"/>
  <c r="A49" i="10"/>
  <c r="C39" i="10"/>
  <c r="E39" i="10"/>
  <c r="W39" i="10"/>
  <c r="A39" i="10"/>
  <c r="B39" i="10"/>
  <c r="C55" i="10"/>
  <c r="E55" i="10"/>
  <c r="V55" i="10" s="1"/>
  <c r="W55" i="10"/>
  <c r="A55" i="10"/>
  <c r="B55" i="10"/>
  <c r="C125" i="10"/>
  <c r="S125" i="10"/>
  <c r="F125" i="10"/>
  <c r="R125" i="10"/>
  <c r="E125" i="10"/>
  <c r="Q125" i="10"/>
  <c r="P125" i="10"/>
  <c r="W125" i="10"/>
  <c r="J125" i="10"/>
  <c r="I125" i="10"/>
  <c r="T125" i="10"/>
  <c r="H125" i="10"/>
  <c r="G125" i="10"/>
  <c r="A125" i="10"/>
  <c r="B125" i="10"/>
  <c r="C101" i="10"/>
  <c r="R101" i="10"/>
  <c r="E101" i="10"/>
  <c r="V101" i="10" s="1"/>
  <c r="Q101" i="10"/>
  <c r="P101" i="10"/>
  <c r="W101" i="10"/>
  <c r="J101" i="10"/>
  <c r="I101" i="10"/>
  <c r="H101" i="10"/>
  <c r="T101" i="10"/>
  <c r="S101" i="10"/>
  <c r="G101" i="10"/>
  <c r="F101" i="10"/>
  <c r="A101" i="10"/>
  <c r="B101" i="10"/>
  <c r="S109" i="10"/>
  <c r="F109" i="10"/>
  <c r="R109" i="10"/>
  <c r="E109" i="10"/>
  <c r="V109" i="10" s="1"/>
  <c r="Q109" i="10"/>
  <c r="P109" i="10"/>
  <c r="C109" i="10"/>
  <c r="W109" i="10"/>
  <c r="J109" i="10"/>
  <c r="B109" i="10"/>
  <c r="I109" i="10"/>
  <c r="A109" i="10"/>
  <c r="T109" i="10"/>
  <c r="H109" i="10"/>
  <c r="G109" i="10"/>
  <c r="C83" i="10"/>
  <c r="Q83" i="10"/>
  <c r="P83" i="10"/>
  <c r="W83" i="10"/>
  <c r="J83" i="10"/>
  <c r="I83" i="10"/>
  <c r="H83" i="10"/>
  <c r="T83" i="10"/>
  <c r="G83" i="10"/>
  <c r="S83" i="10"/>
  <c r="R83" i="10"/>
  <c r="F83" i="10"/>
  <c r="E83" i="10"/>
  <c r="A83" i="10"/>
  <c r="B83" i="10"/>
  <c r="C71" i="10"/>
  <c r="R71" i="10"/>
  <c r="E71" i="10"/>
  <c r="V71" i="10" s="1"/>
  <c r="Q71" i="10"/>
  <c r="P71" i="10"/>
  <c r="W71" i="10"/>
  <c r="J71" i="10"/>
  <c r="I71" i="10"/>
  <c r="H71" i="10"/>
  <c r="T71" i="10"/>
  <c r="S71" i="10"/>
  <c r="G71" i="10"/>
  <c r="F71" i="10"/>
  <c r="A71" i="10"/>
  <c r="B71" i="10"/>
  <c r="C67" i="10"/>
  <c r="T67" i="10"/>
  <c r="G67" i="10"/>
  <c r="S67" i="10"/>
  <c r="F67" i="10"/>
  <c r="R67" i="10"/>
  <c r="E67" i="10"/>
  <c r="V67" i="10" s="1"/>
  <c r="Q67" i="10"/>
  <c r="P67" i="10"/>
  <c r="W67" i="10"/>
  <c r="J67" i="10"/>
  <c r="I67" i="10"/>
  <c r="H67" i="10"/>
  <c r="A67" i="10"/>
  <c r="B67" i="10"/>
  <c r="C123" i="10"/>
  <c r="T123" i="10"/>
  <c r="G123" i="10"/>
  <c r="S123" i="10"/>
  <c r="F123" i="10"/>
  <c r="R123" i="10"/>
  <c r="E123" i="10"/>
  <c r="V123" i="10" s="1"/>
  <c r="Q123" i="10"/>
  <c r="P123" i="10"/>
  <c r="W123" i="10"/>
  <c r="J123" i="10"/>
  <c r="I123" i="10"/>
  <c r="H123" i="10"/>
  <c r="A123" i="10"/>
  <c r="B123" i="10"/>
  <c r="C91" i="10"/>
  <c r="W91" i="10"/>
  <c r="J91" i="10"/>
  <c r="I91" i="10"/>
  <c r="H91" i="10"/>
  <c r="S91" i="10"/>
  <c r="F91" i="10"/>
  <c r="R91" i="10"/>
  <c r="E91" i="10"/>
  <c r="T91" i="10"/>
  <c r="Q91" i="10"/>
  <c r="P91" i="10"/>
  <c r="G91" i="10"/>
  <c r="A91" i="10"/>
  <c r="B91" i="10"/>
  <c r="C73" i="10"/>
  <c r="Q73" i="10"/>
  <c r="P73" i="10"/>
  <c r="W73" i="10"/>
  <c r="J73" i="10"/>
  <c r="I73" i="10"/>
  <c r="H73" i="10"/>
  <c r="T73" i="10"/>
  <c r="G73" i="10"/>
  <c r="S73" i="10"/>
  <c r="R73" i="10"/>
  <c r="F73" i="10"/>
  <c r="E73" i="10"/>
  <c r="V73" i="10" s="1"/>
  <c r="B73" i="10"/>
  <c r="A73" i="10"/>
  <c r="C127" i="10"/>
  <c r="R127" i="10"/>
  <c r="E127" i="10"/>
  <c r="V127" i="10" s="1"/>
  <c r="Q127" i="10"/>
  <c r="P127" i="10"/>
  <c r="W127" i="10"/>
  <c r="J127" i="10"/>
  <c r="I127" i="10"/>
  <c r="H127" i="10"/>
  <c r="T127" i="10"/>
  <c r="S127" i="10"/>
  <c r="G127" i="10"/>
  <c r="F127" i="10"/>
  <c r="A127" i="10"/>
  <c r="B127" i="10"/>
  <c r="C21" i="10"/>
  <c r="W21" i="10"/>
  <c r="E21" i="10"/>
  <c r="V21" i="10" s="1"/>
  <c r="B21" i="10"/>
  <c r="A21" i="10"/>
  <c r="C79" i="10"/>
  <c r="S79" i="10"/>
  <c r="F79" i="10"/>
  <c r="R79" i="10"/>
  <c r="E79" i="10"/>
  <c r="V79" i="10" s="1"/>
  <c r="Q79" i="10"/>
  <c r="P79" i="10"/>
  <c r="W79" i="10"/>
  <c r="J79" i="10"/>
  <c r="I79" i="10"/>
  <c r="T79" i="10"/>
  <c r="H79" i="10"/>
  <c r="G79" i="10"/>
  <c r="B79" i="10"/>
  <c r="A79" i="10"/>
  <c r="C27" i="10"/>
  <c r="E27" i="10"/>
  <c r="W27" i="10"/>
  <c r="A27" i="10"/>
  <c r="B27" i="10"/>
  <c r="C117" i="10"/>
  <c r="W117" i="10"/>
  <c r="J117" i="10"/>
  <c r="I117" i="10"/>
  <c r="H117" i="10"/>
  <c r="T117" i="10"/>
  <c r="G117" i="10"/>
  <c r="S117" i="10"/>
  <c r="F117" i="10"/>
  <c r="R117" i="10"/>
  <c r="E117" i="10"/>
  <c r="V117" i="10" s="1"/>
  <c r="Q117" i="10"/>
  <c r="P117" i="10"/>
  <c r="A117" i="10"/>
  <c r="B117" i="10"/>
  <c r="C85" i="10"/>
  <c r="P85" i="10"/>
  <c r="W85" i="10"/>
  <c r="J85" i="10"/>
  <c r="I85" i="10"/>
  <c r="H85" i="10"/>
  <c r="T85" i="10"/>
  <c r="G85" i="10"/>
  <c r="S85" i="10"/>
  <c r="F85" i="10"/>
  <c r="R85" i="10"/>
  <c r="Q85" i="10"/>
  <c r="E85" i="10"/>
  <c r="V85" i="10" s="1"/>
  <c r="A85" i="10"/>
  <c r="B85" i="10"/>
  <c r="C23" i="10"/>
  <c r="W23" i="10"/>
  <c r="E23" i="10"/>
  <c r="V23" i="10" s="1"/>
  <c r="A23" i="10"/>
  <c r="B23" i="10"/>
  <c r="C11" i="10"/>
  <c r="E11" i="10"/>
  <c r="W11" i="10"/>
  <c r="A11" i="10"/>
  <c r="B11" i="10"/>
  <c r="C105" i="10"/>
  <c r="P105" i="10"/>
  <c r="W105" i="10"/>
  <c r="J105" i="10"/>
  <c r="I105" i="10"/>
  <c r="H105" i="10"/>
  <c r="T105" i="10"/>
  <c r="G105" i="10"/>
  <c r="S105" i="10"/>
  <c r="F105" i="10"/>
  <c r="R105" i="10"/>
  <c r="Q105" i="10"/>
  <c r="E105" i="10"/>
  <c r="A105" i="10"/>
  <c r="B105" i="10"/>
  <c r="C15" i="10"/>
  <c r="E15" i="10"/>
  <c r="V15" i="10" s="1"/>
  <c r="W15" i="10"/>
  <c r="A15" i="10"/>
  <c r="B15" i="10"/>
  <c r="C113" i="10"/>
  <c r="Q113" i="10"/>
  <c r="P113" i="10"/>
  <c r="W113" i="10"/>
  <c r="J113" i="10"/>
  <c r="I113" i="10"/>
  <c r="H113" i="10"/>
  <c r="T113" i="10"/>
  <c r="G113" i="10"/>
  <c r="S113" i="10"/>
  <c r="R113" i="10"/>
  <c r="F113" i="10"/>
  <c r="E113" i="10"/>
  <c r="A113" i="10"/>
  <c r="B113" i="10"/>
  <c r="C7" i="10"/>
  <c r="E7" i="10"/>
  <c r="V7" i="10" s="1"/>
  <c r="W7" i="10"/>
  <c r="A7" i="10"/>
  <c r="B7" i="10"/>
  <c r="C87" i="10"/>
  <c r="W87" i="10"/>
  <c r="J87" i="10"/>
  <c r="I87" i="10"/>
  <c r="H87" i="10"/>
  <c r="T87" i="10"/>
  <c r="G87" i="10"/>
  <c r="S87" i="10"/>
  <c r="F87" i="10"/>
  <c r="R87" i="10"/>
  <c r="E87" i="10"/>
  <c r="V87" i="10" s="1"/>
  <c r="Q87" i="10"/>
  <c r="P87" i="10"/>
  <c r="B87" i="10"/>
  <c r="A87" i="10"/>
  <c r="C57" i="10"/>
  <c r="W57" i="10"/>
  <c r="E57" i="10"/>
  <c r="V57" i="10" s="1"/>
  <c r="A57" i="10"/>
  <c r="B57" i="10"/>
  <c r="C29" i="10"/>
  <c r="W29" i="10"/>
  <c r="E29" i="10"/>
  <c r="A29" i="10"/>
  <c r="B29" i="10"/>
  <c r="C43" i="10"/>
  <c r="W43" i="10"/>
  <c r="E43" i="10"/>
  <c r="A43" i="10"/>
  <c r="B43" i="10"/>
  <c r="C97" i="10"/>
  <c r="T97" i="10"/>
  <c r="G97" i="10"/>
  <c r="S97" i="10"/>
  <c r="F97" i="10"/>
  <c r="R97" i="10"/>
  <c r="E97" i="10"/>
  <c r="V97" i="10" s="1"/>
  <c r="Q97" i="10"/>
  <c r="P97" i="10"/>
  <c r="W97" i="10"/>
  <c r="J97" i="10"/>
  <c r="I97" i="10"/>
  <c r="H97" i="10"/>
  <c r="A97" i="10"/>
  <c r="B97" i="10"/>
  <c r="C35" i="10"/>
  <c r="E35" i="10"/>
  <c r="W35" i="10"/>
  <c r="A35" i="10"/>
  <c r="B35" i="10"/>
  <c r="C19" i="10"/>
  <c r="W19" i="10"/>
  <c r="E19" i="10"/>
  <c r="A19" i="10"/>
  <c r="B19" i="10"/>
  <c r="C107" i="10"/>
  <c r="W107" i="10"/>
  <c r="J107" i="10"/>
  <c r="I107" i="10"/>
  <c r="H107" i="10"/>
  <c r="T107" i="10"/>
  <c r="G107" i="10"/>
  <c r="S107" i="10"/>
  <c r="F107" i="10"/>
  <c r="R107" i="10"/>
  <c r="E107" i="10"/>
  <c r="V107" i="10" s="1"/>
  <c r="Q107" i="10"/>
  <c r="P107" i="10"/>
  <c r="A107" i="10"/>
  <c r="B107" i="10"/>
  <c r="C89" i="10"/>
  <c r="P89" i="10"/>
  <c r="W89" i="10"/>
  <c r="J89" i="10"/>
  <c r="T89" i="10"/>
  <c r="S89" i="10"/>
  <c r="I89" i="10"/>
  <c r="H89" i="10"/>
  <c r="G89" i="10"/>
  <c r="F89" i="10"/>
  <c r="E89" i="10"/>
  <c r="R89" i="10"/>
  <c r="Q89" i="10"/>
  <c r="A89" i="10"/>
  <c r="B89" i="10"/>
  <c r="C115" i="10"/>
  <c r="P115" i="10"/>
  <c r="W115" i="10"/>
  <c r="J115" i="10"/>
  <c r="I115" i="10"/>
  <c r="H115" i="10"/>
  <c r="T115" i="10"/>
  <c r="G115" i="10"/>
  <c r="S115" i="10"/>
  <c r="F115" i="10"/>
  <c r="R115" i="10"/>
  <c r="Q115" i="10"/>
  <c r="E115" i="10"/>
  <c r="V115" i="10" s="1"/>
  <c r="A115" i="10"/>
  <c r="B115" i="10"/>
  <c r="C119" i="10"/>
  <c r="I119" i="10"/>
  <c r="H119" i="10"/>
  <c r="T119" i="10"/>
  <c r="G119" i="10"/>
  <c r="S119" i="10"/>
  <c r="F119" i="10"/>
  <c r="R119" i="10"/>
  <c r="E119" i="10"/>
  <c r="V119" i="10" s="1"/>
  <c r="Q119" i="10"/>
  <c r="W119" i="10"/>
  <c r="P119" i="10"/>
  <c r="J119" i="10"/>
  <c r="A119" i="10"/>
  <c r="B119" i="10"/>
  <c r="C81" i="10"/>
  <c r="R81" i="10"/>
  <c r="E81" i="10"/>
  <c r="Q81" i="10"/>
  <c r="P81" i="10"/>
  <c r="W81" i="10"/>
  <c r="J81" i="10"/>
  <c r="I81" i="10"/>
  <c r="H81" i="10"/>
  <c r="T81" i="10"/>
  <c r="S81" i="10"/>
  <c r="G81" i="10"/>
  <c r="F81" i="10"/>
  <c r="A81" i="10"/>
  <c r="B81" i="10"/>
  <c r="C103" i="10"/>
  <c r="Q103" i="10"/>
  <c r="P103" i="10"/>
  <c r="W103" i="10"/>
  <c r="J103" i="10"/>
  <c r="I103" i="10"/>
  <c r="H103" i="10"/>
  <c r="T103" i="10"/>
  <c r="G103" i="10"/>
  <c r="S103" i="10"/>
  <c r="R103" i="10"/>
  <c r="F103" i="10"/>
  <c r="E103" i="10"/>
  <c r="V103" i="10" s="1"/>
  <c r="A103" i="10"/>
  <c r="B103" i="10"/>
  <c r="C63" i="10"/>
  <c r="E63" i="10"/>
  <c r="V63" i="10" s="1"/>
  <c r="W63" i="10"/>
  <c r="A63" i="10"/>
  <c r="B63" i="10"/>
  <c r="C45" i="10"/>
  <c r="W45" i="10"/>
  <c r="E45" i="10"/>
  <c r="V45" i="10" s="1"/>
  <c r="A45" i="10"/>
  <c r="B45" i="10"/>
  <c r="A1222" i="5"/>
  <c r="A1221" i="5"/>
  <c r="A1220" i="5"/>
  <c r="W1211" i="5"/>
  <c r="A1225" i="5"/>
  <c r="A1219" i="5"/>
  <c r="A1217" i="5"/>
  <c r="A1224" i="5"/>
  <c r="AD1211" i="5"/>
  <c r="V1211" i="5"/>
  <c r="A1228" i="5"/>
  <c r="A1227" i="5"/>
  <c r="A1218" i="5"/>
  <c r="U1211" i="5"/>
  <c r="A1223" i="5"/>
  <c r="F1211" i="5"/>
  <c r="A1216" i="5"/>
  <c r="A1214" i="5"/>
  <c r="A1226" i="5"/>
  <c r="A1215" i="5"/>
  <c r="E1211" i="5"/>
  <c r="G1211" i="5"/>
  <c r="E831" i="5"/>
  <c r="A848" i="5"/>
  <c r="A847" i="5"/>
  <c r="A846" i="5"/>
  <c r="A845" i="5"/>
  <c r="A844" i="5"/>
  <c r="A843" i="5"/>
  <c r="A842" i="5"/>
  <c r="AD831" i="5"/>
  <c r="A841" i="5"/>
  <c r="A840" i="5"/>
  <c r="W831" i="5"/>
  <c r="A839" i="5"/>
  <c r="A838" i="5"/>
  <c r="A837" i="5"/>
  <c r="A836" i="5"/>
  <c r="A835" i="5"/>
  <c r="A834" i="5"/>
  <c r="V831" i="5"/>
  <c r="G831" i="5"/>
  <c r="U831" i="5"/>
  <c r="F831" i="5"/>
  <c r="A1179" i="5"/>
  <c r="A1185" i="5"/>
  <c r="A1181" i="5"/>
  <c r="A1188" i="5"/>
  <c r="A1176" i="5"/>
  <c r="A1184" i="5"/>
  <c r="A1182" i="5"/>
  <c r="A1180" i="5"/>
  <c r="A1178" i="5"/>
  <c r="A1174" i="5"/>
  <c r="U1171" i="5"/>
  <c r="A1183" i="5"/>
  <c r="W1171" i="5"/>
  <c r="A1187" i="5"/>
  <c r="A1175" i="5"/>
  <c r="V1171" i="5"/>
  <c r="G1171" i="5"/>
  <c r="A1177" i="5"/>
  <c r="E1171" i="5"/>
  <c r="A1186" i="5"/>
  <c r="AD1171" i="5"/>
  <c r="F1171" i="5"/>
  <c r="F411" i="5"/>
  <c r="H43" i="10" s="1"/>
  <c r="E411" i="5"/>
  <c r="F43" i="10" s="1"/>
  <c r="A428" i="5"/>
  <c r="A427" i="5"/>
  <c r="A426" i="5"/>
  <c r="A425" i="5"/>
  <c r="A424" i="5"/>
  <c r="A423" i="5"/>
  <c r="AD411" i="5"/>
  <c r="A422" i="5"/>
  <c r="A421" i="5"/>
  <c r="W411" i="5"/>
  <c r="U411" i="5"/>
  <c r="V411" i="5"/>
  <c r="G411" i="5"/>
  <c r="G43" i="10" s="1"/>
  <c r="A419" i="5"/>
  <c r="A417" i="5"/>
  <c r="A415" i="5"/>
  <c r="A420" i="5"/>
  <c r="A418" i="5"/>
  <c r="A416" i="5"/>
  <c r="A414" i="5"/>
  <c r="F951" i="5"/>
  <c r="E951" i="5"/>
  <c r="A967" i="5"/>
  <c r="A965" i="5"/>
  <c r="A962" i="5"/>
  <c r="A961" i="5"/>
  <c r="A963" i="5"/>
  <c r="A960" i="5"/>
  <c r="AD951" i="5"/>
  <c r="A959" i="5"/>
  <c r="A958" i="5"/>
  <c r="A957" i="5"/>
  <c r="A956" i="5"/>
  <c r="W951" i="5"/>
  <c r="A966" i="5"/>
  <c r="A964" i="5"/>
  <c r="U951" i="5"/>
  <c r="A954" i="5"/>
  <c r="V951" i="5"/>
  <c r="G951" i="5"/>
  <c r="A968" i="5"/>
  <c r="A955" i="5"/>
  <c r="A700" i="5"/>
  <c r="A699" i="5"/>
  <c r="E691" i="5"/>
  <c r="A698" i="5"/>
  <c r="A697" i="5"/>
  <c r="AD691" i="5"/>
  <c r="A696" i="5"/>
  <c r="A695" i="5"/>
  <c r="W691" i="5"/>
  <c r="A694" i="5"/>
  <c r="V691" i="5"/>
  <c r="A708" i="5"/>
  <c r="A707" i="5"/>
  <c r="U691" i="5"/>
  <c r="A704" i="5"/>
  <c r="A703" i="5"/>
  <c r="G691" i="5"/>
  <c r="A705" i="5"/>
  <c r="A701" i="5"/>
  <c r="F691" i="5"/>
  <c r="A706" i="5"/>
  <c r="A702" i="5"/>
  <c r="A308" i="5"/>
  <c r="A307" i="5"/>
  <c r="A305" i="5"/>
  <c r="A303" i="5"/>
  <c r="AD291" i="5"/>
  <c r="A301" i="5"/>
  <c r="A299" i="5"/>
  <c r="A296" i="5"/>
  <c r="W291" i="5"/>
  <c r="A298" i="5"/>
  <c r="A294" i="5"/>
  <c r="V291" i="5"/>
  <c r="U291" i="5"/>
  <c r="A302" i="5"/>
  <c r="A300" i="5"/>
  <c r="A297" i="5"/>
  <c r="A295" i="5"/>
  <c r="F291" i="5"/>
  <c r="H31" i="10" s="1"/>
  <c r="A304" i="5"/>
  <c r="G291" i="5"/>
  <c r="G31" i="10" s="1"/>
  <c r="E291" i="5"/>
  <c r="F31" i="10" s="1"/>
  <c r="A306" i="5"/>
  <c r="C11" i="5"/>
  <c r="D3" i="10" s="1"/>
  <c r="U3" i="10" s="1"/>
  <c r="A555" i="5"/>
  <c r="A554" i="5"/>
  <c r="V551" i="5"/>
  <c r="A568" i="5"/>
  <c r="U551" i="5"/>
  <c r="A567" i="5"/>
  <c r="A566" i="5"/>
  <c r="G551" i="5"/>
  <c r="G57" i="10" s="1"/>
  <c r="A565" i="5"/>
  <c r="A564" i="5"/>
  <c r="F551" i="5"/>
  <c r="H57" i="10" s="1"/>
  <c r="A563" i="5"/>
  <c r="A562" i="5"/>
  <c r="E551" i="5"/>
  <c r="F57" i="10" s="1"/>
  <c r="A559" i="5"/>
  <c r="A558" i="5"/>
  <c r="AD551" i="5"/>
  <c r="A560" i="5"/>
  <c r="A556" i="5"/>
  <c r="A561" i="5"/>
  <c r="A557" i="5"/>
  <c r="W551" i="5"/>
  <c r="F1091" i="5"/>
  <c r="E1091" i="5"/>
  <c r="A1108" i="5"/>
  <c r="A1107" i="5"/>
  <c r="A1104" i="5"/>
  <c r="A1103" i="5"/>
  <c r="A1102" i="5"/>
  <c r="A1101" i="5"/>
  <c r="A1100" i="5"/>
  <c r="W1091" i="5"/>
  <c r="U1091" i="5"/>
  <c r="A1098" i="5"/>
  <c r="A1094" i="5"/>
  <c r="A1099" i="5"/>
  <c r="A1095" i="5"/>
  <c r="AD1091" i="5"/>
  <c r="V1091" i="5"/>
  <c r="A1096" i="5"/>
  <c r="G1091" i="5"/>
  <c r="A1097" i="5"/>
  <c r="A1105" i="5"/>
  <c r="A1106" i="5"/>
  <c r="A807" i="5"/>
  <c r="A806" i="5"/>
  <c r="A805" i="5"/>
  <c r="A804" i="5"/>
  <c r="AD791" i="5"/>
  <c r="G791" i="5"/>
  <c r="V791" i="5"/>
  <c r="A802" i="5"/>
  <c r="A800" i="5"/>
  <c r="A798" i="5"/>
  <c r="A796" i="5"/>
  <c r="U791" i="5"/>
  <c r="A794" i="5"/>
  <c r="F791" i="5"/>
  <c r="E791" i="5"/>
  <c r="A795" i="5"/>
  <c r="A808" i="5"/>
  <c r="A797" i="5"/>
  <c r="A799" i="5"/>
  <c r="W791" i="5"/>
  <c r="A801" i="5"/>
  <c r="A803" i="5"/>
  <c r="A1027" i="5"/>
  <c r="A1026" i="5"/>
  <c r="A1025" i="5"/>
  <c r="A1024" i="5"/>
  <c r="A1023" i="5"/>
  <c r="A1022" i="5"/>
  <c r="A1021" i="5"/>
  <c r="A1020" i="5"/>
  <c r="AD1011" i="5"/>
  <c r="A1019" i="5"/>
  <c r="A1018" i="5"/>
  <c r="A1017" i="5"/>
  <c r="A1016" i="5"/>
  <c r="W1011" i="5"/>
  <c r="A1015" i="5"/>
  <c r="A1014" i="5"/>
  <c r="V1011" i="5"/>
  <c r="U1011" i="5"/>
  <c r="F1011" i="5"/>
  <c r="A1028" i="5"/>
  <c r="G1011" i="5"/>
  <c r="E1011" i="5"/>
  <c r="A788" i="5"/>
  <c r="A786" i="5"/>
  <c r="A781" i="5"/>
  <c r="A780" i="5"/>
  <c r="A779" i="5"/>
  <c r="A778" i="5"/>
  <c r="A777" i="5"/>
  <c r="A776" i="5"/>
  <c r="A775" i="5"/>
  <c r="A774" i="5"/>
  <c r="V771" i="5"/>
  <c r="A784" i="5"/>
  <c r="U771" i="5"/>
  <c r="G771" i="5"/>
  <c r="F771" i="5"/>
  <c r="A787" i="5"/>
  <c r="A785" i="5"/>
  <c r="E771" i="5"/>
  <c r="AD771" i="5"/>
  <c r="A782" i="5"/>
  <c r="A783" i="5"/>
  <c r="W771" i="5"/>
  <c r="E371" i="5"/>
  <c r="F39" i="10" s="1"/>
  <c r="A388" i="5"/>
  <c r="A387" i="5"/>
  <c r="A386" i="5"/>
  <c r="AD371" i="5"/>
  <c r="A385" i="5"/>
  <c r="A384" i="5"/>
  <c r="A383" i="5"/>
  <c r="A382" i="5"/>
  <c r="A381" i="5"/>
  <c r="A380" i="5"/>
  <c r="A379" i="5"/>
  <c r="A378" i="5"/>
  <c r="W371" i="5"/>
  <c r="A377" i="5"/>
  <c r="A376" i="5"/>
  <c r="A375" i="5"/>
  <c r="A374" i="5"/>
  <c r="V371" i="5"/>
  <c r="G371" i="5"/>
  <c r="G39" i="10" s="1"/>
  <c r="U371" i="5"/>
  <c r="F371" i="5"/>
  <c r="H39" i="10" s="1"/>
  <c r="A448" i="5"/>
  <c r="A447" i="5"/>
  <c r="F431" i="5"/>
  <c r="H45" i="10" s="1"/>
  <c r="A446" i="5"/>
  <c r="A445" i="5"/>
  <c r="A444" i="5"/>
  <c r="A443" i="5"/>
  <c r="E431" i="5"/>
  <c r="F45" i="10" s="1"/>
  <c r="A442" i="5"/>
  <c r="A441" i="5"/>
  <c r="A440" i="5"/>
  <c r="A439" i="5"/>
  <c r="AD431" i="5"/>
  <c r="A438" i="5"/>
  <c r="A437" i="5"/>
  <c r="A436" i="5"/>
  <c r="W431" i="5"/>
  <c r="U431" i="5"/>
  <c r="V431" i="5"/>
  <c r="G431" i="5"/>
  <c r="G45" i="10" s="1"/>
  <c r="A435" i="5"/>
  <c r="A434" i="5"/>
  <c r="AD1051" i="5"/>
  <c r="A1068" i="5"/>
  <c r="A1067" i="5"/>
  <c r="A1066" i="5"/>
  <c r="A1065" i="5"/>
  <c r="G1051" i="5"/>
  <c r="A1063" i="5"/>
  <c r="A1059" i="5"/>
  <c r="A1062" i="5"/>
  <c r="A1057" i="5"/>
  <c r="A1055" i="5"/>
  <c r="W1051" i="5"/>
  <c r="A1061" i="5"/>
  <c r="V1051" i="5"/>
  <c r="A1064" i="5"/>
  <c r="A1060" i="5"/>
  <c r="A1056" i="5"/>
  <c r="A1054" i="5"/>
  <c r="F1051" i="5"/>
  <c r="U1051" i="5"/>
  <c r="E1051" i="5"/>
  <c r="A1058" i="5"/>
  <c r="A595" i="5"/>
  <c r="A594" i="5"/>
  <c r="V591" i="5"/>
  <c r="A608" i="5"/>
  <c r="U591" i="5"/>
  <c r="A607" i="5"/>
  <c r="A606" i="5"/>
  <c r="G591" i="5"/>
  <c r="G61" i="10" s="1"/>
  <c r="A605" i="5"/>
  <c r="A604" i="5"/>
  <c r="F591" i="5"/>
  <c r="H61" i="10" s="1"/>
  <c r="A603" i="5"/>
  <c r="A602" i="5"/>
  <c r="E591" i="5"/>
  <c r="F61" i="10" s="1"/>
  <c r="A599" i="5"/>
  <c r="A598" i="5"/>
  <c r="AD591" i="5"/>
  <c r="A600" i="5"/>
  <c r="A596" i="5"/>
  <c r="W591" i="5"/>
  <c r="A601" i="5"/>
  <c r="A597" i="5"/>
  <c r="A168" i="5"/>
  <c r="A167" i="5"/>
  <c r="A166" i="5"/>
  <c r="A165" i="5"/>
  <c r="A163" i="5"/>
  <c r="F151" i="5"/>
  <c r="H17" i="10" s="1"/>
  <c r="A161" i="5"/>
  <c r="A159" i="5"/>
  <c r="A157" i="5"/>
  <c r="A155" i="5"/>
  <c r="E151" i="5"/>
  <c r="F17" i="10" s="1"/>
  <c r="AD151" i="5"/>
  <c r="A164" i="5"/>
  <c r="A162" i="5"/>
  <c r="W151" i="5"/>
  <c r="U151" i="5"/>
  <c r="A158" i="5"/>
  <c r="V151" i="5"/>
  <c r="A160" i="5"/>
  <c r="G151" i="5"/>
  <c r="G17" i="10" s="1"/>
  <c r="A156" i="5"/>
  <c r="A154" i="5"/>
  <c r="A1168" i="5"/>
  <c r="A1165" i="5"/>
  <c r="A1167" i="5"/>
  <c r="A1158" i="5"/>
  <c r="W1151" i="5"/>
  <c r="A1164" i="5"/>
  <c r="A1155" i="5"/>
  <c r="A1154" i="5"/>
  <c r="V1151" i="5"/>
  <c r="A1161" i="5"/>
  <c r="U1151" i="5"/>
  <c r="A1166" i="5"/>
  <c r="A1163" i="5"/>
  <c r="A1159" i="5"/>
  <c r="F1151" i="5"/>
  <c r="A1160" i="5"/>
  <c r="AD1151" i="5"/>
  <c r="G1151" i="5"/>
  <c r="A1156" i="5"/>
  <c r="E1151" i="5"/>
  <c r="A1157" i="5"/>
  <c r="A1162" i="5"/>
  <c r="A676" i="5"/>
  <c r="A675" i="5"/>
  <c r="W671" i="5"/>
  <c r="A674" i="5"/>
  <c r="V671" i="5"/>
  <c r="A688" i="5"/>
  <c r="A687" i="5"/>
  <c r="U671" i="5"/>
  <c r="A686" i="5"/>
  <c r="A685" i="5"/>
  <c r="G671" i="5"/>
  <c r="A684" i="5"/>
  <c r="A683" i="5"/>
  <c r="F671" i="5"/>
  <c r="A680" i="5"/>
  <c r="A679" i="5"/>
  <c r="AD671" i="5"/>
  <c r="A681" i="5"/>
  <c r="E671" i="5"/>
  <c r="A677" i="5"/>
  <c r="A682" i="5"/>
  <c r="A678" i="5"/>
  <c r="A1008" i="5"/>
  <c r="E991" i="5"/>
  <c r="A1007" i="5"/>
  <c r="A1006" i="5"/>
  <c r="A1005" i="5"/>
  <c r="A1004" i="5"/>
  <c r="A1003" i="5"/>
  <c r="A1002" i="5"/>
  <c r="A1001" i="5"/>
  <c r="A1000" i="5"/>
  <c r="A999" i="5"/>
  <c r="A998" i="5"/>
  <c r="AD991" i="5"/>
  <c r="A997" i="5"/>
  <c r="A996" i="5"/>
  <c r="W991" i="5"/>
  <c r="A995" i="5"/>
  <c r="A994" i="5"/>
  <c r="V991" i="5"/>
  <c r="G991" i="5"/>
  <c r="U991" i="5"/>
  <c r="F991" i="5"/>
  <c r="U931" i="5"/>
  <c r="G931" i="5"/>
  <c r="A948" i="5"/>
  <c r="F931" i="5"/>
  <c r="A947" i="5"/>
  <c r="A946" i="5"/>
  <c r="A945" i="5"/>
  <c r="E931" i="5"/>
  <c r="A944" i="5"/>
  <c r="A943" i="5"/>
  <c r="A942" i="5"/>
  <c r="A939" i="5"/>
  <c r="A938" i="5"/>
  <c r="A937" i="5"/>
  <c r="A936" i="5"/>
  <c r="W931" i="5"/>
  <c r="A940" i="5"/>
  <c r="A934" i="5"/>
  <c r="AD931" i="5"/>
  <c r="V931" i="5"/>
  <c r="A941" i="5"/>
  <c r="A935" i="5"/>
  <c r="G191" i="5"/>
  <c r="G21" i="10" s="1"/>
  <c r="A208" i="5"/>
  <c r="A207" i="5"/>
  <c r="A206" i="5"/>
  <c r="A205" i="5"/>
  <c r="A204" i="5"/>
  <c r="A203" i="5"/>
  <c r="A201" i="5"/>
  <c r="A199" i="5"/>
  <c r="F191" i="5"/>
  <c r="H21" i="10" s="1"/>
  <c r="A197" i="5"/>
  <c r="A195" i="5"/>
  <c r="E191" i="5"/>
  <c r="F21" i="10" s="1"/>
  <c r="AD191" i="5"/>
  <c r="A198" i="5"/>
  <c r="A196" i="5"/>
  <c r="A194" i="5"/>
  <c r="V191" i="5"/>
  <c r="A202" i="5"/>
  <c r="W191" i="5"/>
  <c r="U191" i="5"/>
  <c r="A200" i="5"/>
  <c r="U911" i="5"/>
  <c r="G911" i="5"/>
  <c r="F911" i="5"/>
  <c r="E911" i="5"/>
  <c r="A928" i="5"/>
  <c r="A927" i="5"/>
  <c r="A926" i="5"/>
  <c r="A925" i="5"/>
  <c r="A923" i="5"/>
  <c r="A922" i="5"/>
  <c r="A921" i="5"/>
  <c r="A920" i="5"/>
  <c r="W911" i="5"/>
  <c r="A924" i="5"/>
  <c r="A918" i="5"/>
  <c r="A916" i="5"/>
  <c r="A914" i="5"/>
  <c r="AD911" i="5"/>
  <c r="V911" i="5"/>
  <c r="A919" i="5"/>
  <c r="A917" i="5"/>
  <c r="A915" i="5"/>
  <c r="F1111" i="5"/>
  <c r="A1127" i="5"/>
  <c r="A1125" i="5"/>
  <c r="E1111" i="5"/>
  <c r="A1123" i="5"/>
  <c r="A1122" i="5"/>
  <c r="A1121" i="5"/>
  <c r="A1120" i="5"/>
  <c r="A1118" i="5"/>
  <c r="W1111" i="5"/>
  <c r="U1111" i="5"/>
  <c r="A1126" i="5"/>
  <c r="A1114" i="5"/>
  <c r="A1119" i="5"/>
  <c r="A1128" i="5"/>
  <c r="A1115" i="5"/>
  <c r="AD1111" i="5"/>
  <c r="V1111" i="5"/>
  <c r="A1116" i="5"/>
  <c r="G1111" i="5"/>
  <c r="A1124" i="5"/>
  <c r="A1117" i="5"/>
  <c r="A1198" i="5"/>
  <c r="A1197" i="5"/>
  <c r="A1196" i="5"/>
  <c r="A1195" i="5"/>
  <c r="A1194" i="5"/>
  <c r="W1191" i="5"/>
  <c r="A1201" i="5"/>
  <c r="A1207" i="5"/>
  <c r="U1191" i="5"/>
  <c r="A1203" i="5"/>
  <c r="F1191" i="5"/>
  <c r="A1199" i="5"/>
  <c r="E1191" i="5"/>
  <c r="A1208" i="5"/>
  <c r="A1206" i="5"/>
  <c r="A1202" i="5"/>
  <c r="AD1191" i="5"/>
  <c r="A1200" i="5"/>
  <c r="A1205" i="5"/>
  <c r="V1191" i="5"/>
  <c r="A1204" i="5"/>
  <c r="G1191" i="5"/>
  <c r="A665" i="5"/>
  <c r="A664" i="5"/>
  <c r="F651" i="5"/>
  <c r="A663" i="5"/>
  <c r="A662" i="5"/>
  <c r="A659" i="5"/>
  <c r="A658" i="5"/>
  <c r="A657" i="5"/>
  <c r="A656" i="5"/>
  <c r="W651" i="5"/>
  <c r="A668" i="5"/>
  <c r="A654" i="5"/>
  <c r="G651" i="5"/>
  <c r="E651" i="5"/>
  <c r="A667" i="5"/>
  <c r="A660" i="5"/>
  <c r="A655" i="5"/>
  <c r="V651" i="5"/>
  <c r="A661" i="5"/>
  <c r="AD651" i="5"/>
  <c r="A666" i="5"/>
  <c r="U651" i="5"/>
  <c r="A44" i="5"/>
  <c r="A42" i="5"/>
  <c r="A40" i="5"/>
  <c r="A38" i="5"/>
  <c r="A36" i="5"/>
  <c r="A34" i="5"/>
  <c r="V31" i="5"/>
  <c r="U31" i="5"/>
  <c r="G31" i="5"/>
  <c r="G5" i="10" s="1"/>
  <c r="F31" i="5"/>
  <c r="H5" i="10" s="1"/>
  <c r="A48" i="5"/>
  <c r="A47" i="5"/>
  <c r="A46" i="5"/>
  <c r="A45" i="5"/>
  <c r="A43" i="5"/>
  <c r="A41" i="5"/>
  <c r="A39" i="5"/>
  <c r="A37" i="5"/>
  <c r="A35" i="5"/>
  <c r="E31" i="5"/>
  <c r="F5" i="10" s="1"/>
  <c r="AD31" i="5"/>
  <c r="W31" i="5"/>
  <c r="U331" i="5"/>
  <c r="A348" i="5"/>
  <c r="A347" i="5"/>
  <c r="A346" i="5"/>
  <c r="A340" i="5"/>
  <c r="G331" i="5"/>
  <c r="G35" i="10" s="1"/>
  <c r="A336" i="5"/>
  <c r="A335" i="5"/>
  <c r="A334" i="5"/>
  <c r="F331" i="5"/>
  <c r="H35" i="10" s="1"/>
  <c r="A339" i="5"/>
  <c r="A338" i="5"/>
  <c r="A337" i="5"/>
  <c r="E331" i="5"/>
  <c r="F35" i="10" s="1"/>
  <c r="A344" i="5"/>
  <c r="A343" i="5"/>
  <c r="A342" i="5"/>
  <c r="A341" i="5"/>
  <c r="W331" i="5"/>
  <c r="A345" i="5"/>
  <c r="AD331" i="5"/>
  <c r="V331" i="5"/>
  <c r="A515" i="5"/>
  <c r="A514" i="5"/>
  <c r="V511" i="5"/>
  <c r="A528" i="5"/>
  <c r="U511" i="5"/>
  <c r="A527" i="5"/>
  <c r="A526" i="5"/>
  <c r="A525" i="5"/>
  <c r="A524" i="5"/>
  <c r="F511" i="5"/>
  <c r="H53" i="10" s="1"/>
  <c r="A523" i="5"/>
  <c r="A522" i="5"/>
  <c r="E511" i="5"/>
  <c r="F53" i="10" s="1"/>
  <c r="A519" i="5"/>
  <c r="A518" i="5"/>
  <c r="AD511" i="5"/>
  <c r="A521" i="5"/>
  <c r="W511" i="5"/>
  <c r="A516" i="5"/>
  <c r="G511" i="5"/>
  <c r="G53" i="10" s="1"/>
  <c r="A517" i="5"/>
  <c r="A520" i="5"/>
  <c r="F851" i="5"/>
  <c r="E851" i="5"/>
  <c r="A868" i="5"/>
  <c r="A867" i="5"/>
  <c r="A866" i="5"/>
  <c r="A865" i="5"/>
  <c r="A864" i="5"/>
  <c r="AD851" i="5"/>
  <c r="A863" i="5"/>
  <c r="A862" i="5"/>
  <c r="A861" i="5"/>
  <c r="A860" i="5"/>
  <c r="A859" i="5"/>
  <c r="A858" i="5"/>
  <c r="A857" i="5"/>
  <c r="A856" i="5"/>
  <c r="A855" i="5"/>
  <c r="A854" i="5"/>
  <c r="W851" i="5"/>
  <c r="U851" i="5"/>
  <c r="V851" i="5"/>
  <c r="G851" i="5"/>
  <c r="E971" i="5"/>
  <c r="A988" i="5"/>
  <c r="V971" i="5"/>
  <c r="F971" i="5"/>
  <c r="A984" i="5"/>
  <c r="A985" i="5"/>
  <c r="A981" i="5"/>
  <c r="A979" i="5"/>
  <c r="A977" i="5"/>
  <c r="A975" i="5"/>
  <c r="A986" i="5"/>
  <c r="A983" i="5"/>
  <c r="AD971" i="5"/>
  <c r="A987" i="5"/>
  <c r="U971" i="5"/>
  <c r="W971" i="5"/>
  <c r="A976" i="5"/>
  <c r="G971" i="5"/>
  <c r="A978" i="5"/>
  <c r="A974" i="5"/>
  <c r="A982" i="5"/>
  <c r="A980" i="5"/>
  <c r="A725" i="5"/>
  <c r="G711" i="5"/>
  <c r="A724" i="5"/>
  <c r="A723" i="5"/>
  <c r="F711" i="5"/>
  <c r="A722" i="5"/>
  <c r="A721" i="5"/>
  <c r="E711" i="5"/>
  <c r="A720" i="5"/>
  <c r="A719" i="5"/>
  <c r="A718" i="5"/>
  <c r="A717" i="5"/>
  <c r="AD711" i="5"/>
  <c r="A728" i="5"/>
  <c r="A714" i="5"/>
  <c r="V711" i="5"/>
  <c r="A715" i="5"/>
  <c r="A726" i="5"/>
  <c r="A716" i="5"/>
  <c r="W711" i="5"/>
  <c r="A727" i="5"/>
  <c r="U711" i="5"/>
  <c r="E1071" i="5"/>
  <c r="A1088" i="5"/>
  <c r="A1087" i="5"/>
  <c r="A1086" i="5"/>
  <c r="AD1071" i="5"/>
  <c r="A1083" i="5"/>
  <c r="A1082" i="5"/>
  <c r="A1081" i="5"/>
  <c r="A1080" i="5"/>
  <c r="A1079" i="5"/>
  <c r="A1078" i="5"/>
  <c r="A1077" i="5"/>
  <c r="A1076" i="5"/>
  <c r="A1075" i="5"/>
  <c r="A1074" i="5"/>
  <c r="V1071" i="5"/>
  <c r="G1071" i="5"/>
  <c r="W1071" i="5"/>
  <c r="A1084" i="5"/>
  <c r="U1071" i="5"/>
  <c r="F1071" i="5"/>
  <c r="A1085" i="5"/>
  <c r="A357" i="5"/>
  <c r="A355" i="5"/>
  <c r="E351" i="5"/>
  <c r="F37" i="10" s="1"/>
  <c r="A368" i="5"/>
  <c r="A367" i="5"/>
  <c r="A366" i="5"/>
  <c r="A365" i="5"/>
  <c r="A364" i="5"/>
  <c r="A363" i="5"/>
  <c r="A362" i="5"/>
  <c r="A360" i="5"/>
  <c r="A358" i="5"/>
  <c r="W351" i="5"/>
  <c r="A356" i="5"/>
  <c r="A354" i="5"/>
  <c r="V351" i="5"/>
  <c r="G351" i="5"/>
  <c r="G37" i="10" s="1"/>
  <c r="A361" i="5"/>
  <c r="AD351" i="5"/>
  <c r="U351" i="5"/>
  <c r="F351" i="5"/>
  <c r="H37" i="10" s="1"/>
  <c r="A359" i="5"/>
  <c r="A637" i="5"/>
  <c r="A636" i="5"/>
  <c r="W631" i="5"/>
  <c r="A645" i="5"/>
  <c r="A644" i="5"/>
  <c r="F631" i="5"/>
  <c r="H65" i="10" s="1"/>
  <c r="A642" i="5"/>
  <c r="AD631" i="5"/>
  <c r="A640" i="5"/>
  <c r="V631" i="5"/>
  <c r="A638" i="5"/>
  <c r="U631" i="5"/>
  <c r="A647" i="5"/>
  <c r="A634" i="5"/>
  <c r="G631" i="5"/>
  <c r="G65" i="10" s="1"/>
  <c r="A643" i="5"/>
  <c r="E631" i="5"/>
  <c r="F65" i="10" s="1"/>
  <c r="A648" i="5"/>
  <c r="A639" i="5"/>
  <c r="A641" i="5"/>
  <c r="A646" i="5"/>
  <c r="A635" i="5"/>
  <c r="A626" i="5"/>
  <c r="A625" i="5"/>
  <c r="A621" i="5"/>
  <c r="E611" i="5"/>
  <c r="F63" i="10" s="1"/>
  <c r="A620" i="5"/>
  <c r="A619" i="5"/>
  <c r="A628" i="5"/>
  <c r="A618" i="5"/>
  <c r="A617" i="5"/>
  <c r="AD611" i="5"/>
  <c r="A624" i="5"/>
  <c r="A616" i="5"/>
  <c r="A615" i="5"/>
  <c r="W611" i="5"/>
  <c r="A622" i="5"/>
  <c r="A614" i="5"/>
  <c r="V611" i="5"/>
  <c r="A627" i="5"/>
  <c r="G611" i="5"/>
  <c r="G63" i="10" s="1"/>
  <c r="U611" i="5"/>
  <c r="F611" i="5"/>
  <c r="H63" i="10" s="1"/>
  <c r="A623" i="5"/>
  <c r="A182" i="5"/>
  <c r="A180" i="5"/>
  <c r="A178" i="5"/>
  <c r="AD171" i="5"/>
  <c r="A176" i="5"/>
  <c r="W171" i="5"/>
  <c r="A188" i="5"/>
  <c r="A187" i="5"/>
  <c r="A186" i="5"/>
  <c r="A185" i="5"/>
  <c r="A184" i="5"/>
  <c r="A183" i="5"/>
  <c r="A174" i="5"/>
  <c r="V171" i="5"/>
  <c r="A181" i="5"/>
  <c r="A179" i="5"/>
  <c r="U171" i="5"/>
  <c r="A177" i="5"/>
  <c r="A175" i="5"/>
  <c r="F171" i="5"/>
  <c r="H19" i="10" s="1"/>
  <c r="G171" i="5"/>
  <c r="G19" i="10" s="1"/>
  <c r="E171" i="5"/>
  <c r="F19" i="10" s="1"/>
  <c r="F391" i="5"/>
  <c r="H41" i="10" s="1"/>
  <c r="E391" i="5"/>
  <c r="F41" i="10" s="1"/>
  <c r="A408" i="5"/>
  <c r="A407" i="5"/>
  <c r="A406" i="5"/>
  <c r="A405" i="5"/>
  <c r="A404" i="5"/>
  <c r="A403" i="5"/>
  <c r="A402" i="5"/>
  <c r="A401" i="5"/>
  <c r="A400" i="5"/>
  <c r="A399" i="5"/>
  <c r="A398" i="5"/>
  <c r="AD391" i="5"/>
  <c r="A397" i="5"/>
  <c r="A396" i="5"/>
  <c r="A395" i="5"/>
  <c r="A394" i="5"/>
  <c r="W391" i="5"/>
  <c r="U391" i="5"/>
  <c r="V391" i="5"/>
  <c r="G391" i="5"/>
  <c r="G41" i="10" s="1"/>
  <c r="A65" i="5"/>
  <c r="A63" i="5"/>
  <c r="A61" i="5"/>
  <c r="A59" i="5"/>
  <c r="G51" i="5"/>
  <c r="G7" i="10" s="1"/>
  <c r="A57" i="5"/>
  <c r="A55" i="5"/>
  <c r="F51" i="5"/>
  <c r="H7" i="10" s="1"/>
  <c r="E51" i="5"/>
  <c r="F7" i="10" s="1"/>
  <c r="A64" i="5"/>
  <c r="A62" i="5"/>
  <c r="AD51" i="5"/>
  <c r="A68" i="5"/>
  <c r="A67" i="5"/>
  <c r="A56" i="5"/>
  <c r="A54" i="5"/>
  <c r="V51" i="5"/>
  <c r="A58" i="5"/>
  <c r="A60" i="5"/>
  <c r="W51" i="5"/>
  <c r="A66" i="5"/>
  <c r="U51" i="5"/>
  <c r="U251" i="5"/>
  <c r="G251" i="5"/>
  <c r="G27" i="10" s="1"/>
  <c r="A261" i="5"/>
  <c r="A259" i="5"/>
  <c r="F251" i="5"/>
  <c r="H27" i="10" s="1"/>
  <c r="A257" i="5"/>
  <c r="A255" i="5"/>
  <c r="E251" i="5"/>
  <c r="F27" i="10" s="1"/>
  <c r="A268" i="5"/>
  <c r="A267" i="5"/>
  <c r="A266" i="5"/>
  <c r="A265" i="5"/>
  <c r="A264" i="5"/>
  <c r="A263" i="5"/>
  <c r="A262" i="5"/>
  <c r="A260" i="5"/>
  <c r="A258" i="5"/>
  <c r="W251" i="5"/>
  <c r="AD251" i="5"/>
  <c r="A256" i="5"/>
  <c r="A254" i="5"/>
  <c r="V251" i="5"/>
  <c r="A543" i="5"/>
  <c r="A542" i="5"/>
  <c r="E531" i="5"/>
  <c r="F55" i="10" s="1"/>
  <c r="A541" i="5"/>
  <c r="A540" i="5"/>
  <c r="A539" i="5"/>
  <c r="A538" i="5"/>
  <c r="AD531" i="5"/>
  <c r="A537" i="5"/>
  <c r="A536" i="5"/>
  <c r="W531" i="5"/>
  <c r="A535" i="5"/>
  <c r="A534" i="5"/>
  <c r="V531" i="5"/>
  <c r="A547" i="5"/>
  <c r="A546" i="5"/>
  <c r="G531" i="5"/>
  <c r="G55" i="10" s="1"/>
  <c r="A548" i="5"/>
  <c r="A544" i="5"/>
  <c r="U531" i="5"/>
  <c r="A545" i="5"/>
  <c r="F531" i="5"/>
  <c r="H55" i="10" s="1"/>
  <c r="A879" i="5"/>
  <c r="A878" i="5"/>
  <c r="A877" i="5"/>
  <c r="G871" i="5"/>
  <c r="A887" i="5"/>
  <c r="F871" i="5"/>
  <c r="A885" i="5"/>
  <c r="E871" i="5"/>
  <c r="A883" i="5"/>
  <c r="A881" i="5"/>
  <c r="AD871" i="5"/>
  <c r="A884" i="5"/>
  <c r="A875" i="5"/>
  <c r="A874" i="5"/>
  <c r="V871" i="5"/>
  <c r="A886" i="5"/>
  <c r="A876" i="5"/>
  <c r="A888" i="5"/>
  <c r="W871" i="5"/>
  <c r="A880" i="5"/>
  <c r="U871" i="5"/>
  <c r="A882" i="5"/>
  <c r="A1239" i="5"/>
  <c r="A1238" i="5"/>
  <c r="A1237" i="5"/>
  <c r="A1236" i="5"/>
  <c r="W1231" i="5"/>
  <c r="A1241" i="5"/>
  <c r="A1248" i="5"/>
  <c r="V1231" i="5"/>
  <c r="A1246" i="5"/>
  <c r="A1244" i="5"/>
  <c r="G1231" i="5"/>
  <c r="A1240" i="5"/>
  <c r="E1231" i="5"/>
  <c r="A1235" i="5"/>
  <c r="AD1231" i="5"/>
  <c r="A1243" i="5"/>
  <c r="U1231" i="5"/>
  <c r="A1245" i="5"/>
  <c r="F1231" i="5"/>
  <c r="A1247" i="5"/>
  <c r="A1234" i="5"/>
  <c r="A1242" i="5"/>
  <c r="A217" i="5"/>
  <c r="A215" i="5"/>
  <c r="E211" i="5"/>
  <c r="F23" i="10" s="1"/>
  <c r="A222" i="5"/>
  <c r="A220" i="5"/>
  <c r="AD211" i="5"/>
  <c r="A218" i="5"/>
  <c r="W211" i="5"/>
  <c r="A216" i="5"/>
  <c r="A214" i="5"/>
  <c r="V211" i="5"/>
  <c r="A228" i="5"/>
  <c r="A227" i="5"/>
  <c r="A226" i="5"/>
  <c r="A225" i="5"/>
  <c r="A224" i="5"/>
  <c r="A223" i="5"/>
  <c r="A221" i="5"/>
  <c r="A219" i="5"/>
  <c r="G211" i="5"/>
  <c r="G23" i="10" s="1"/>
  <c r="U211" i="5"/>
  <c r="F211" i="5"/>
  <c r="H23" i="10" s="1"/>
  <c r="A1267" i="5"/>
  <c r="A1264" i="5"/>
  <c r="A1259" i="5"/>
  <c r="A1255" i="5"/>
  <c r="F1251" i="5"/>
  <c r="A1261" i="5"/>
  <c r="AD1251" i="5"/>
  <c r="A1262" i="5"/>
  <c r="A1256" i="5"/>
  <c r="A1265" i="5"/>
  <c r="W1251" i="5"/>
  <c r="A1266" i="5"/>
  <c r="V1251" i="5"/>
  <c r="A1268" i="5"/>
  <c r="A1258" i="5"/>
  <c r="U1251" i="5"/>
  <c r="A1260" i="5"/>
  <c r="A1257" i="5"/>
  <c r="A1254" i="5"/>
  <c r="E1251" i="5"/>
  <c r="A1263" i="5"/>
  <c r="G1251" i="5"/>
  <c r="U311" i="5"/>
  <c r="A328" i="5"/>
  <c r="A327" i="5"/>
  <c r="A326" i="5"/>
  <c r="A325" i="5"/>
  <c r="A324" i="5"/>
  <c r="A323" i="5"/>
  <c r="A319" i="5"/>
  <c r="E311" i="5"/>
  <c r="F33" i="10" s="1"/>
  <c r="A318" i="5"/>
  <c r="A321" i="5"/>
  <c r="A317" i="5"/>
  <c r="AD311" i="5"/>
  <c r="A316" i="5"/>
  <c r="W311" i="5"/>
  <c r="G311" i="5"/>
  <c r="G33" i="10" s="1"/>
  <c r="A314" i="5"/>
  <c r="V311" i="5"/>
  <c r="A320" i="5"/>
  <c r="F311" i="5"/>
  <c r="H33" i="10" s="1"/>
  <c r="A315" i="5"/>
  <c r="A322" i="5"/>
  <c r="A1047" i="5"/>
  <c r="A1044" i="5"/>
  <c r="AD1031" i="5"/>
  <c r="A1045" i="5"/>
  <c r="A1043" i="5"/>
  <c r="A1042" i="5"/>
  <c r="A1041" i="5"/>
  <c r="A1040" i="5"/>
  <c r="A1039" i="5"/>
  <c r="A1038" i="5"/>
  <c r="W1031" i="5"/>
  <c r="A1037" i="5"/>
  <c r="A1036" i="5"/>
  <c r="A1035" i="5"/>
  <c r="A1034" i="5"/>
  <c r="V1031" i="5"/>
  <c r="U1031" i="5"/>
  <c r="A1048" i="5"/>
  <c r="A1046" i="5"/>
  <c r="G1031" i="5"/>
  <c r="E1031" i="5"/>
  <c r="F1031" i="5"/>
  <c r="A128" i="5"/>
  <c r="A127" i="5"/>
  <c r="A126" i="5"/>
  <c r="A125" i="5"/>
  <c r="A124" i="5"/>
  <c r="A122" i="5"/>
  <c r="W111" i="5"/>
  <c r="A123" i="5"/>
  <c r="F111" i="5"/>
  <c r="H13" i="10" s="1"/>
  <c r="A120" i="5"/>
  <c r="A119" i="5"/>
  <c r="A118" i="5"/>
  <c r="A117" i="5"/>
  <c r="AD111" i="5"/>
  <c r="A116" i="5"/>
  <c r="V111" i="5"/>
  <c r="A114" i="5"/>
  <c r="G111" i="5"/>
  <c r="G13" i="10" s="1"/>
  <c r="U111" i="5"/>
  <c r="E111" i="5"/>
  <c r="F13" i="10" s="1"/>
  <c r="A115" i="5"/>
  <c r="A121" i="5"/>
  <c r="A504" i="5"/>
  <c r="A503" i="5"/>
  <c r="F491" i="5"/>
  <c r="H51" i="10" s="1"/>
  <c r="A496" i="5"/>
  <c r="A495" i="5"/>
  <c r="W491" i="5"/>
  <c r="A508" i="5"/>
  <c r="A507" i="5"/>
  <c r="A502" i="5"/>
  <c r="AD491" i="5"/>
  <c r="A500" i="5"/>
  <c r="V491" i="5"/>
  <c r="A498" i="5"/>
  <c r="U491" i="5"/>
  <c r="A494" i="5"/>
  <c r="G491" i="5"/>
  <c r="G51" i="10" s="1"/>
  <c r="A501" i="5"/>
  <c r="E491" i="5"/>
  <c r="F51" i="10" s="1"/>
  <c r="A497" i="5"/>
  <c r="A506" i="5"/>
  <c r="A505" i="5"/>
  <c r="A499" i="5"/>
  <c r="U131" i="5"/>
  <c r="A143" i="5"/>
  <c r="A141" i="5"/>
  <c r="A140" i="5"/>
  <c r="A139" i="5"/>
  <c r="A148" i="5"/>
  <c r="A142" i="5"/>
  <c r="A138" i="5"/>
  <c r="AD131" i="5"/>
  <c r="A145" i="5"/>
  <c r="A144" i="5"/>
  <c r="A137" i="5"/>
  <c r="W131" i="5"/>
  <c r="A136" i="5"/>
  <c r="V131" i="5"/>
  <c r="A134" i="5"/>
  <c r="F131" i="5"/>
  <c r="H15" i="10" s="1"/>
  <c r="G131" i="5"/>
  <c r="G15" i="10" s="1"/>
  <c r="E131" i="5"/>
  <c r="F15" i="10" s="1"/>
  <c r="A135" i="5"/>
  <c r="A146" i="5"/>
  <c r="A147" i="5"/>
  <c r="A1145" i="5"/>
  <c r="A1144" i="5"/>
  <c r="A1143" i="5"/>
  <c r="A1142" i="5"/>
  <c r="A1141" i="5"/>
  <c r="A1140" i="5"/>
  <c r="W1131" i="5"/>
  <c r="A1139" i="5"/>
  <c r="A1138" i="5"/>
  <c r="F1131" i="5"/>
  <c r="A1148" i="5"/>
  <c r="A1147" i="5"/>
  <c r="E1131" i="5"/>
  <c r="A1135" i="5"/>
  <c r="AD1131" i="5"/>
  <c r="A1146" i="5"/>
  <c r="U1131" i="5"/>
  <c r="A1137" i="5"/>
  <c r="V1131" i="5"/>
  <c r="A1134" i="5"/>
  <c r="A1136" i="5"/>
  <c r="G1131" i="5"/>
  <c r="AD811" i="5"/>
  <c r="A828" i="5"/>
  <c r="A827" i="5"/>
  <c r="A826" i="5"/>
  <c r="A825" i="5"/>
  <c r="A824" i="5"/>
  <c r="A823" i="5"/>
  <c r="A822" i="5"/>
  <c r="A821" i="5"/>
  <c r="A820" i="5"/>
  <c r="A819" i="5"/>
  <c r="A818" i="5"/>
  <c r="A817" i="5"/>
  <c r="A816" i="5"/>
  <c r="G811" i="5"/>
  <c r="E811" i="5"/>
  <c r="V811" i="5"/>
  <c r="U811" i="5"/>
  <c r="F811" i="5"/>
  <c r="A814" i="5"/>
  <c r="A815" i="5"/>
  <c r="W811" i="5"/>
  <c r="A1275" i="5"/>
  <c r="A1274" i="5"/>
  <c r="V1271" i="5"/>
  <c r="G1271" i="5"/>
  <c r="E1271" i="5"/>
  <c r="A1276" i="5"/>
  <c r="AD1271" i="5"/>
  <c r="A1285" i="5"/>
  <c r="F1271" i="5"/>
  <c r="A1281" i="5"/>
  <c r="A1280" i="5"/>
  <c r="A1279" i="5"/>
  <c r="A1278" i="5"/>
  <c r="A1277" i="5"/>
  <c r="A1282" i="5"/>
  <c r="A1288" i="5"/>
  <c r="W1271" i="5"/>
  <c r="A1286" i="5"/>
  <c r="A1283" i="5"/>
  <c r="U1271" i="5"/>
  <c r="A1287" i="5"/>
  <c r="A1284" i="5"/>
  <c r="A895" i="5"/>
  <c r="A894" i="5"/>
  <c r="V891" i="5"/>
  <c r="A908" i="5"/>
  <c r="E891" i="5"/>
  <c r="A903" i="5"/>
  <c r="A902" i="5"/>
  <c r="A901" i="5"/>
  <c r="A900" i="5"/>
  <c r="A899" i="5"/>
  <c r="A898" i="5"/>
  <c r="A906" i="5"/>
  <c r="F891" i="5"/>
  <c r="A904" i="5"/>
  <c r="A907" i="5"/>
  <c r="A897" i="5"/>
  <c r="AD891" i="5"/>
  <c r="U891" i="5"/>
  <c r="A905" i="5"/>
  <c r="W891" i="5"/>
  <c r="A896" i="5"/>
  <c r="G891" i="5"/>
  <c r="A583" i="5"/>
  <c r="A582" i="5"/>
  <c r="E571" i="5"/>
  <c r="F59" i="10" s="1"/>
  <c r="A581" i="5"/>
  <c r="A580" i="5"/>
  <c r="A579" i="5"/>
  <c r="A578" i="5"/>
  <c r="AD571" i="5"/>
  <c r="A577" i="5"/>
  <c r="A576" i="5"/>
  <c r="W571" i="5"/>
  <c r="A575" i="5"/>
  <c r="A574" i="5"/>
  <c r="V571" i="5"/>
  <c r="A587" i="5"/>
  <c r="A586" i="5"/>
  <c r="G571" i="5"/>
  <c r="G59" i="10" s="1"/>
  <c r="A588" i="5"/>
  <c r="A584" i="5"/>
  <c r="U571" i="5"/>
  <c r="A585" i="5"/>
  <c r="F571" i="5"/>
  <c r="H59" i="10" s="1"/>
  <c r="A288" i="5"/>
  <c r="A287" i="5"/>
  <c r="A286" i="5"/>
  <c r="W271" i="5"/>
  <c r="A285" i="5"/>
  <c r="A284" i="5"/>
  <c r="A282" i="5"/>
  <c r="A280" i="5"/>
  <c r="A278" i="5"/>
  <c r="A276" i="5"/>
  <c r="A274" i="5"/>
  <c r="V271" i="5"/>
  <c r="U271" i="5"/>
  <c r="G271" i="5"/>
  <c r="G29" i="10" s="1"/>
  <c r="F271" i="5"/>
  <c r="H29" i="10" s="1"/>
  <c r="A281" i="5"/>
  <c r="E271" i="5"/>
  <c r="F29" i="10" s="1"/>
  <c r="A283" i="5"/>
  <c r="A275" i="5"/>
  <c r="A277" i="5"/>
  <c r="A279" i="5"/>
  <c r="AD271" i="5"/>
  <c r="A104" i="5"/>
  <c r="A97" i="5"/>
  <c r="G91" i="5"/>
  <c r="G11" i="10" s="1"/>
  <c r="A103" i="5"/>
  <c r="F91" i="5"/>
  <c r="H11" i="10" s="1"/>
  <c r="A102" i="5"/>
  <c r="A96" i="5"/>
  <c r="E91" i="5"/>
  <c r="F11" i="10" s="1"/>
  <c r="A101" i="5"/>
  <c r="A108" i="5"/>
  <c r="A100" i="5"/>
  <c r="A95" i="5"/>
  <c r="AD91" i="5"/>
  <c r="A106" i="5"/>
  <c r="A98" i="5"/>
  <c r="V91" i="5"/>
  <c r="A99" i="5"/>
  <c r="A105" i="5"/>
  <c r="A107" i="5"/>
  <c r="W91" i="5"/>
  <c r="A94" i="5"/>
  <c r="U91" i="5"/>
  <c r="A486" i="5"/>
  <c r="A485" i="5"/>
  <c r="U471" i="5"/>
  <c r="G471" i="5"/>
  <c r="G49" i="10" s="1"/>
  <c r="A488" i="5"/>
  <c r="F471" i="5"/>
  <c r="H49" i="10" s="1"/>
  <c r="A484" i="5"/>
  <c r="A481" i="5"/>
  <c r="E471" i="5"/>
  <c r="F49" i="10" s="1"/>
  <c r="A480" i="5"/>
  <c r="A479" i="5"/>
  <c r="A487" i="5"/>
  <c r="A476" i="5"/>
  <c r="A475" i="5"/>
  <c r="W471" i="5"/>
  <c r="A477" i="5"/>
  <c r="A483" i="5"/>
  <c r="A482" i="5"/>
  <c r="A478" i="5"/>
  <c r="AD471" i="5"/>
  <c r="A474" i="5"/>
  <c r="V471" i="5"/>
  <c r="AC297" i="2"/>
  <c r="AC709" i="2"/>
  <c r="AC649" i="2"/>
  <c r="AC797" i="2"/>
  <c r="AC930" i="2"/>
  <c r="AB300" i="2"/>
  <c r="AC532" i="2"/>
  <c r="AC592" i="2"/>
  <c r="AC711" i="2"/>
  <c r="AC576" i="2"/>
  <c r="AC501" i="2"/>
  <c r="AC745" i="2"/>
  <c r="AA453" i="2"/>
  <c r="AC929" i="2"/>
  <c r="AC523" i="2"/>
  <c r="AA366" i="2"/>
  <c r="AC995" i="2"/>
  <c r="AC503" i="2"/>
  <c r="AC697" i="2"/>
  <c r="AC641" i="2"/>
  <c r="AC984" i="2"/>
  <c r="AC335" i="2"/>
  <c r="AC593" i="2"/>
  <c r="AC742" i="2"/>
  <c r="AA218" i="2"/>
  <c r="AC634" i="2"/>
  <c r="AC314" i="2"/>
  <c r="AC985" i="2"/>
  <c r="AC65" i="2"/>
  <c r="AC126" i="2"/>
  <c r="AC548" i="2"/>
  <c r="AC180" i="2"/>
  <c r="AC819" i="2"/>
  <c r="AC627" i="2"/>
  <c r="AC82" i="2"/>
  <c r="AC638" i="2"/>
  <c r="AC669" i="2"/>
  <c r="AA184" i="2"/>
  <c r="AB189" i="2"/>
  <c r="AC882" i="2"/>
  <c r="AC955" i="2"/>
  <c r="AC578" i="2"/>
  <c r="AC972" i="2"/>
  <c r="AC903" i="2"/>
  <c r="AC210" i="2"/>
  <c r="AC418" i="2"/>
  <c r="AC579" i="2"/>
  <c r="AC872" i="2"/>
  <c r="AC827" i="2"/>
  <c r="AC999" i="2"/>
  <c r="AC769" i="2"/>
  <c r="AC449" i="2"/>
  <c r="AC686" i="2"/>
  <c r="AC334" i="2"/>
  <c r="AC781" i="2"/>
  <c r="AC338" i="2"/>
  <c r="AC98" i="2"/>
  <c r="AC744" i="2"/>
  <c r="AC880" i="2"/>
  <c r="AC720" i="2"/>
  <c r="AC779" i="2"/>
  <c r="AC934" i="2"/>
  <c r="AC527" i="2"/>
  <c r="AC713" i="2"/>
  <c r="AC763" i="2"/>
  <c r="AC453" i="2"/>
  <c r="AC821" i="2"/>
  <c r="AC462" i="2"/>
  <c r="AC823" i="2"/>
  <c r="AC766" i="2"/>
  <c r="AC540" i="2"/>
  <c r="AC517" i="2"/>
  <c r="AC558" i="2"/>
  <c r="AC943" i="2"/>
  <c r="AC734" i="2"/>
  <c r="AC58" i="2"/>
  <c r="AC900" i="2"/>
  <c r="AC817" i="2"/>
  <c r="AC722" i="2"/>
  <c r="AC998" i="2"/>
  <c r="AC705" i="2"/>
  <c r="AC445" i="2"/>
  <c r="AC793" i="2"/>
  <c r="AC973" i="2"/>
  <c r="AC301" i="2"/>
  <c r="AC614" i="2"/>
  <c r="AC647" i="2"/>
  <c r="AC596" i="2"/>
  <c r="AC970" i="2"/>
  <c r="AC849" i="2"/>
  <c r="AC787" i="2"/>
  <c r="AC572" i="2"/>
  <c r="AC441" i="2"/>
  <c r="AC864" i="2"/>
  <c r="AC850" i="2"/>
  <c r="AC939" i="2"/>
  <c r="AC726" i="2"/>
  <c r="AC236" i="2"/>
  <c r="AC286" i="2"/>
  <c r="AC824" i="2"/>
  <c r="AC990" i="2"/>
  <c r="AC785" i="2"/>
  <c r="AC731" i="2"/>
  <c r="AC783" i="2"/>
  <c r="AC675" i="2"/>
  <c r="AC875" i="2"/>
  <c r="AA190" i="2"/>
  <c r="AC784" i="2"/>
  <c r="AC891" i="2"/>
  <c r="AC595" i="2"/>
  <c r="AC690" i="2"/>
  <c r="AC694" i="2"/>
  <c r="AC11" i="2"/>
  <c r="AC806" i="2"/>
  <c r="AC461" i="2"/>
  <c r="AC715" i="2"/>
  <c r="AC712" i="2"/>
  <c r="AC874" i="2"/>
  <c r="AB130" i="2"/>
  <c r="AC405" i="2"/>
  <c r="AC591" i="2"/>
  <c r="AC979" i="2"/>
  <c r="AC931" i="2"/>
  <c r="AC818" i="2"/>
  <c r="AC218" i="2"/>
  <c r="AC846" i="2"/>
  <c r="AA236" i="2"/>
  <c r="AC835" i="2"/>
  <c r="AC680" i="2"/>
  <c r="AC894" i="2"/>
  <c r="AC636" i="2"/>
  <c r="AC581" i="2"/>
  <c r="AC454" i="2"/>
  <c r="AA457" i="2"/>
  <c r="AC645" i="2"/>
  <c r="AC651" i="2"/>
  <c r="AB236" i="2"/>
  <c r="AB443" i="2"/>
  <c r="AC776" i="2"/>
  <c r="AC811" i="2"/>
  <c r="AC158" i="2"/>
  <c r="AA340" i="2"/>
  <c r="AC1004" i="2"/>
  <c r="AC895" i="2"/>
  <c r="AC36" i="2"/>
  <c r="AC654" i="2"/>
  <c r="AC609" i="2"/>
  <c r="AC211" i="2"/>
  <c r="AC814" i="2"/>
  <c r="AC505" i="2"/>
  <c r="AC986" i="2"/>
  <c r="AC656" i="2"/>
  <c r="AC991" i="2"/>
  <c r="AC94" i="2"/>
  <c r="AC1001" i="2"/>
  <c r="AC792" i="2"/>
  <c r="AC629" i="2"/>
  <c r="AC600" i="2"/>
  <c r="AC519" i="2"/>
  <c r="AC983" i="2"/>
  <c r="AC360" i="2"/>
  <c r="AC927" i="2"/>
  <c r="AC17" i="2"/>
  <c r="AB441" i="2"/>
  <c r="AC743" i="2"/>
  <c r="AC923" i="2"/>
  <c r="AC365" i="2"/>
  <c r="AC859" i="2"/>
  <c r="AC886" i="2"/>
  <c r="AC848" i="2"/>
  <c r="AC468" i="2"/>
  <c r="AC328" i="2"/>
  <c r="AB340" i="2"/>
  <c r="AC692" i="2"/>
  <c r="AC829" i="2"/>
  <c r="AA62" i="2"/>
  <c r="AC203" i="2"/>
  <c r="AC589" i="2"/>
  <c r="AC516" i="2"/>
  <c r="AC151" i="2"/>
  <c r="AC268" i="2"/>
  <c r="AC844" i="2"/>
  <c r="AC646" i="2"/>
  <c r="AC883" i="2"/>
  <c r="AC80" i="2"/>
  <c r="AC650" i="2"/>
  <c r="AC1003" i="2"/>
  <c r="AB182" i="2"/>
  <c r="AC968" i="2"/>
  <c r="AC610" i="2"/>
  <c r="AC960" i="2"/>
  <c r="AC774" i="2"/>
  <c r="AC630" i="2"/>
  <c r="AC571" i="2"/>
  <c r="AA300" i="2"/>
  <c r="AC349" i="2"/>
  <c r="AC836" i="2"/>
  <c r="AC865" i="2"/>
  <c r="AB218" i="2"/>
  <c r="AA441" i="2"/>
  <c r="AC710" i="2"/>
  <c r="AC655" i="2"/>
  <c r="AA28" i="2"/>
  <c r="AC14" i="2"/>
  <c r="AC858" i="2"/>
  <c r="AC619" i="2"/>
  <c r="AC922" i="2"/>
  <c r="AC768" i="2"/>
  <c r="AC495" i="2"/>
  <c r="AC580" i="2"/>
  <c r="AC908" i="2"/>
  <c r="AC27" i="2"/>
  <c r="AC443" i="2"/>
  <c r="AC285" i="2"/>
  <c r="AC415" i="2"/>
  <c r="AA268" i="2"/>
  <c r="AC402" i="2"/>
  <c r="AC664" i="2"/>
  <c r="AC48" i="2"/>
  <c r="AC980" i="2"/>
  <c r="AC536" i="2"/>
  <c r="AC559" i="2"/>
  <c r="AC879" i="2"/>
  <c r="AC752" i="2"/>
  <c r="AC762" i="2"/>
  <c r="AC340" i="2"/>
  <c r="AC893" i="2"/>
  <c r="AC213" i="2"/>
  <c r="AC833" i="2"/>
  <c r="AC146" i="2"/>
  <c r="AC190" i="2"/>
  <c r="AC904" i="2"/>
  <c r="AC295" i="2"/>
  <c r="AC104" i="2"/>
  <c r="AC799" i="2"/>
  <c r="AC1002" i="2"/>
  <c r="AC631" i="2"/>
  <c r="AC623" i="2"/>
  <c r="AC371" i="2"/>
  <c r="AC24" i="2"/>
  <c r="AC912" i="2"/>
  <c r="AC568" i="2"/>
  <c r="AC300" i="2"/>
  <c r="AC878" i="2"/>
  <c r="AC364" i="2"/>
  <c r="AC45" i="2"/>
  <c r="AC189" i="2"/>
  <c r="AC333" i="2"/>
  <c r="AC562" i="2"/>
  <c r="AC966" i="2"/>
  <c r="AC539" i="2"/>
  <c r="AC915" i="2"/>
  <c r="AC336" i="2"/>
  <c r="AB188" i="2"/>
  <c r="AC950" i="2"/>
  <c r="AC832" i="2"/>
  <c r="AC545" i="2"/>
  <c r="AC395" i="2"/>
  <c r="AC479" i="2"/>
  <c r="AB285" i="2"/>
  <c r="AC918" i="2"/>
  <c r="AC839" i="2"/>
  <c r="AC718" i="2"/>
  <c r="AC798" i="2"/>
  <c r="AC910" i="2"/>
  <c r="AC780" i="2"/>
  <c r="AC997" i="2"/>
  <c r="AC233" i="2"/>
  <c r="AC304" i="2"/>
  <c r="AC949" i="2"/>
  <c r="AC695" i="2"/>
  <c r="AC952" i="2"/>
  <c r="AB237" i="2"/>
  <c r="AC716" i="2"/>
  <c r="AC607" i="2"/>
  <c r="AB28" i="2"/>
  <c r="AA348" i="2"/>
  <c r="AC659" i="2"/>
  <c r="AC483" i="2"/>
  <c r="AC262" i="2"/>
  <c r="AA238" i="2"/>
  <c r="AC574" i="2"/>
  <c r="AC963" i="2"/>
  <c r="AC724" i="2"/>
  <c r="AC237" i="2"/>
  <c r="AC440" i="2"/>
  <c r="AC856" i="2"/>
  <c r="AC946" i="2"/>
  <c r="AC976" i="2"/>
  <c r="AA285" i="2"/>
  <c r="AC537" i="2"/>
  <c r="AC701" i="2"/>
  <c r="AC855" i="2"/>
  <c r="AC807" i="2"/>
  <c r="AC876" i="2"/>
  <c r="AC756" i="2"/>
  <c r="AC758" i="2"/>
  <c r="AC188" i="2"/>
  <c r="AC384" i="2"/>
  <c r="AC881" i="2"/>
  <c r="AC499" i="2"/>
  <c r="AC840" i="2"/>
  <c r="AC926" i="2"/>
  <c r="AC666" i="2"/>
  <c r="AC315" i="2"/>
  <c r="AC658" i="2"/>
  <c r="AC287" i="2"/>
  <c r="AC567" i="2"/>
  <c r="AC554" i="2"/>
  <c r="AA203" i="2"/>
  <c r="AB190" i="2"/>
  <c r="AC437" i="2"/>
  <c r="AC820" i="2"/>
  <c r="AC245" i="2"/>
  <c r="AC266" i="2"/>
  <c r="AC518" i="2"/>
  <c r="AC489" i="2"/>
  <c r="AC626" i="2"/>
  <c r="AC566" i="2"/>
  <c r="AC831" i="2"/>
  <c r="AC825" i="2"/>
  <c r="AC916" i="2"/>
  <c r="AC942" i="2"/>
  <c r="AC23" i="2"/>
  <c r="AC969" i="2"/>
  <c r="AC611" i="2"/>
  <c r="AC520" i="2"/>
  <c r="AC143" i="2"/>
  <c r="AC398" i="2"/>
  <c r="AC917" i="2"/>
  <c r="AC298" i="2"/>
  <c r="AC842" i="2"/>
  <c r="AC446" i="2"/>
  <c r="AC309" i="2"/>
  <c r="AC924" i="2"/>
  <c r="AC822" i="2"/>
  <c r="AC276" i="2"/>
  <c r="AC366" i="2"/>
  <c r="AC569" i="2"/>
  <c r="AC700" i="2"/>
  <c r="AC653" i="2"/>
  <c r="AC564" i="2"/>
  <c r="AC522" i="2"/>
  <c r="AC815" i="2"/>
  <c r="AC989" i="2"/>
  <c r="AC177" i="2"/>
  <c r="AB91" i="2"/>
  <c r="AC434" i="2"/>
  <c r="AC590" i="2"/>
  <c r="AC563" i="2"/>
  <c r="AC948" i="2"/>
  <c r="AC179" i="2"/>
  <c r="AC452" i="2"/>
  <c r="AC888" i="2"/>
  <c r="AC617" i="2"/>
  <c r="AC598" i="2"/>
  <c r="AC729" i="2"/>
  <c r="AC515" i="2"/>
  <c r="AC772" i="2"/>
  <c r="AC739" i="2"/>
  <c r="AC130" i="2"/>
  <c r="AC531" i="2"/>
  <c r="AC911" i="2"/>
  <c r="AC857" i="2"/>
  <c r="AC802" i="2"/>
  <c r="AC470" i="2"/>
  <c r="AC938" i="2"/>
  <c r="AC62" i="2"/>
  <c r="AC514" i="2"/>
  <c r="AB177" i="2"/>
  <c r="AC993" i="2"/>
  <c r="AC504" i="2"/>
  <c r="AC773" i="2"/>
  <c r="AC982" i="2"/>
  <c r="AC674" i="2"/>
  <c r="AC52" i="2"/>
  <c r="AC684" i="2"/>
  <c r="AC660" i="2"/>
  <c r="AC577" i="2"/>
  <c r="AC902" i="2"/>
  <c r="AC885" i="2"/>
  <c r="AC754" i="2"/>
  <c r="AC633" i="2"/>
  <c r="AC851" i="2"/>
  <c r="AC750" i="2"/>
  <c r="AC1000" i="2"/>
  <c r="AC703" i="2"/>
  <c r="AC510" i="2"/>
  <c r="AC764" i="2"/>
  <c r="AC981" i="2"/>
  <c r="AC476" i="2"/>
  <c r="AC909" i="2"/>
  <c r="AC471" i="2"/>
  <c r="AC401" i="2"/>
  <c r="AC863" i="2"/>
  <c r="AC28" i="2"/>
  <c r="AC565" i="2"/>
  <c r="AA443" i="2"/>
  <c r="AC721" i="2"/>
  <c r="AC290" i="2"/>
  <c r="AC800" i="2"/>
  <c r="AC741" i="2"/>
  <c r="AC521" i="2"/>
  <c r="AB268" i="2"/>
  <c r="AC509" i="2"/>
  <c r="AC535" i="2"/>
  <c r="AC502" i="2"/>
  <c r="AC606" i="2"/>
  <c r="AC618" i="2"/>
  <c r="AC494" i="2"/>
  <c r="AC965" i="2"/>
  <c r="AC788" i="2"/>
  <c r="AC940" i="2"/>
  <c r="AC484" i="2"/>
  <c r="AC184" i="2"/>
  <c r="AC890" i="2"/>
  <c r="AC795" i="2"/>
  <c r="AB184" i="2"/>
  <c r="AC624" i="2"/>
  <c r="AC977" i="2"/>
  <c r="AC354" i="2"/>
  <c r="AC907" i="2"/>
  <c r="AC735" i="2"/>
  <c r="AB62" i="2"/>
  <c r="AC847" i="2"/>
  <c r="AC529" i="2"/>
  <c r="AC854" i="2"/>
  <c r="AC238" i="2"/>
  <c r="AC728" i="2"/>
  <c r="AC605" i="2"/>
  <c r="AC853" i="2"/>
  <c r="AC628" i="2"/>
  <c r="AC91" i="2"/>
  <c r="AB366" i="2"/>
  <c r="AB238" i="2"/>
  <c r="AA316" i="2"/>
  <c r="AC935" i="2"/>
  <c r="AC698" i="2"/>
  <c r="AC956" i="2"/>
  <c r="AC791" i="2"/>
  <c r="AC621" i="2"/>
  <c r="AC706" i="2"/>
  <c r="AC725" i="2"/>
  <c r="AC727" i="2"/>
  <c r="AC112" i="2"/>
  <c r="AC435" i="2"/>
  <c r="AC808" i="2"/>
  <c r="AC534" i="2"/>
  <c r="AC648" i="2"/>
  <c r="AC933" i="2"/>
  <c r="AC740" i="2"/>
  <c r="AB203" i="2"/>
  <c r="AC699" i="2"/>
  <c r="AC556" i="2"/>
  <c r="AC413" i="2"/>
  <c r="AC843" i="2"/>
  <c r="AC830" i="2"/>
  <c r="AC958" i="2"/>
  <c r="AC696" i="2"/>
  <c r="AC217" i="2"/>
  <c r="AC604" i="2"/>
  <c r="AA237" i="2"/>
  <c r="AC186" i="2"/>
  <c r="AC906" i="2"/>
  <c r="AC826" i="2"/>
  <c r="AC803" i="2"/>
  <c r="AC953" i="2"/>
  <c r="AC869" i="2"/>
  <c r="AC560" i="2"/>
  <c r="AC55" i="2"/>
  <c r="AB46" i="2"/>
  <c r="AC678" i="2"/>
  <c r="AC790" i="2"/>
  <c r="AC805" i="2"/>
  <c r="AC947" i="2"/>
  <c r="AC753" i="2"/>
  <c r="AC693" i="2"/>
  <c r="AC575" i="2"/>
  <c r="AC919" i="2"/>
  <c r="AC889" i="2"/>
  <c r="AC782" i="2"/>
  <c r="AC585" i="2"/>
  <c r="AC730" i="2"/>
  <c r="AC573" i="2"/>
  <c r="AC967" i="2"/>
  <c r="AC964" i="2"/>
  <c r="AC887" i="2"/>
  <c r="AC928" i="2"/>
  <c r="AC941" i="2"/>
  <c r="AC412" i="2"/>
  <c r="AC873" i="2"/>
  <c r="AC951" i="2"/>
  <c r="AC765" i="2"/>
  <c r="AC775" i="2"/>
  <c r="AC733" i="2"/>
  <c r="AC944" i="2"/>
  <c r="AC608" i="2"/>
  <c r="AC427" i="2"/>
  <c r="AC667" i="2"/>
  <c r="AC971" i="2"/>
  <c r="AC639" i="2"/>
  <c r="AC747" i="2"/>
  <c r="AC673" i="2"/>
  <c r="AA48" i="2"/>
  <c r="AC757" i="2"/>
  <c r="AC877" i="2"/>
  <c r="AB256" i="2"/>
  <c r="AC809" i="2"/>
  <c r="AC665" i="2"/>
  <c r="AC771" i="2"/>
  <c r="AC884" i="2"/>
  <c r="AC974" i="2"/>
  <c r="AC570" i="2"/>
  <c r="AC444" i="2"/>
  <c r="AC816" i="2"/>
  <c r="AB127" i="2"/>
  <c r="AB48" i="2"/>
  <c r="AC182" i="2"/>
  <c r="AB275" i="2"/>
  <c r="AC111" i="2"/>
  <c r="AC100" i="2"/>
  <c r="AC920" i="2"/>
  <c r="AC426" i="2"/>
  <c r="AC543" i="2"/>
  <c r="AC932" i="2"/>
  <c r="AC845" i="2"/>
  <c r="AC507" i="2"/>
  <c r="AC44" i="2"/>
  <c r="AC348" i="2"/>
  <c r="AB348" i="2"/>
  <c r="AC644" i="2"/>
  <c r="AC305" i="2"/>
  <c r="AB305" i="2"/>
  <c r="AC681" i="2"/>
  <c r="AA177" i="2"/>
  <c r="AC751" i="2"/>
  <c r="AC954" i="2"/>
  <c r="AC224" i="2"/>
  <c r="AC622" i="2"/>
  <c r="AC116" i="2"/>
  <c r="AC761" i="2"/>
  <c r="AC642" i="2"/>
  <c r="AB116" i="2"/>
  <c r="AC657" i="2"/>
  <c r="AC616" i="2"/>
  <c r="AC870" i="2"/>
  <c r="AA91" i="2"/>
  <c r="AC63" i="2"/>
  <c r="AC852" i="2"/>
  <c r="AC905" i="2"/>
  <c r="AC632" i="2"/>
  <c r="AC275" i="2"/>
  <c r="AC708" i="2"/>
  <c r="AA193" i="2"/>
  <c r="AC689" i="2"/>
  <c r="AB453" i="2"/>
  <c r="AC936" i="2"/>
  <c r="AB431" i="2"/>
  <c r="AC431" i="2"/>
  <c r="AD348" i="2"/>
  <c r="AD203" i="2"/>
  <c r="AD177" i="2"/>
  <c r="AD238" i="2"/>
  <c r="AD116" i="2"/>
  <c r="AD453" i="2"/>
  <c r="AD236" i="2"/>
  <c r="AD268" i="2"/>
  <c r="AD218" i="2"/>
  <c r="AD366" i="2"/>
  <c r="AD340" i="2"/>
  <c r="AD441" i="2"/>
  <c r="AD443" i="2"/>
  <c r="AD91" i="2"/>
  <c r="AD48" i="2"/>
  <c r="AD28" i="2"/>
  <c r="AD184" i="2"/>
  <c r="AD300" i="2"/>
  <c r="AD190" i="2"/>
  <c r="AD285" i="2"/>
  <c r="AD237" i="2"/>
  <c r="AD62" i="2"/>
  <c r="V61" i="10" l="1"/>
  <c r="V11" i="10"/>
  <c r="V81" i="10"/>
  <c r="V121" i="10"/>
  <c r="V91" i="10"/>
  <c r="V19" i="10"/>
  <c r="V31" i="10"/>
  <c r="V113" i="10"/>
  <c r="V27" i="10"/>
  <c r="V33" i="10"/>
  <c r="V69" i="10"/>
  <c r="V35" i="10"/>
  <c r="V29" i="10"/>
  <c r="V105" i="10"/>
  <c r="V83" i="10"/>
  <c r="V39" i="10"/>
  <c r="V89" i="10"/>
  <c r="V125" i="10"/>
  <c r="V59" i="10"/>
  <c r="V43" i="10"/>
  <c r="V129" i="10"/>
  <c r="C3" i="10"/>
  <c r="W3" i="10"/>
  <c r="E3" i="10"/>
  <c r="A3" i="10"/>
  <c r="B3" i="10"/>
  <c r="V13" i="10"/>
  <c r="Y484" i="5"/>
  <c r="G484" i="5"/>
  <c r="H484" i="5" s="1"/>
  <c r="L484" i="5"/>
  <c r="C484" i="5"/>
  <c r="AA484" i="5"/>
  <c r="F484" i="5"/>
  <c r="Z484" i="5"/>
  <c r="E484" i="5"/>
  <c r="D484" i="5"/>
  <c r="M484" i="5"/>
  <c r="J484" i="5"/>
  <c r="AB484" i="5"/>
  <c r="K484" i="5"/>
  <c r="Z905" i="5"/>
  <c r="G905" i="5"/>
  <c r="H905" i="5" s="1"/>
  <c r="Y905" i="5"/>
  <c r="F905" i="5"/>
  <c r="D905" i="5"/>
  <c r="M905" i="5"/>
  <c r="C905" i="5"/>
  <c r="AB905" i="5"/>
  <c r="K905" i="5"/>
  <c r="AA905" i="5"/>
  <c r="L905" i="5"/>
  <c r="J905" i="5"/>
  <c r="E905" i="5"/>
  <c r="L1274" i="5"/>
  <c r="AA1274" i="5"/>
  <c r="J1274" i="5"/>
  <c r="Y1274" i="5"/>
  <c r="F1274" i="5"/>
  <c r="K1274" i="5"/>
  <c r="AB1274" i="5"/>
  <c r="D1274" i="5"/>
  <c r="Z1274" i="5"/>
  <c r="M1274" i="5"/>
  <c r="G1274" i="5"/>
  <c r="H1274" i="5" s="1"/>
  <c r="C1274" i="5"/>
  <c r="E1274" i="5"/>
  <c r="M821" i="5"/>
  <c r="C821" i="5"/>
  <c r="L821" i="5"/>
  <c r="AB821" i="5"/>
  <c r="K821" i="5"/>
  <c r="AA821" i="5"/>
  <c r="J821" i="5"/>
  <c r="Z821" i="5"/>
  <c r="G821" i="5"/>
  <c r="H821" i="5" s="1"/>
  <c r="E821" i="5"/>
  <c r="Y821" i="5"/>
  <c r="F821" i="5"/>
  <c r="D821" i="5"/>
  <c r="L1139" i="5"/>
  <c r="C1139" i="5"/>
  <c r="AB1139" i="5"/>
  <c r="K1139" i="5"/>
  <c r="AA1139" i="5"/>
  <c r="J1139" i="5"/>
  <c r="Y1139" i="5"/>
  <c r="G1139" i="5"/>
  <c r="H1139" i="5" s="1"/>
  <c r="E1139" i="5"/>
  <c r="D1139" i="5"/>
  <c r="Z1139" i="5"/>
  <c r="M1139" i="5"/>
  <c r="F1139" i="5"/>
  <c r="D142" i="5"/>
  <c r="J142" i="5"/>
  <c r="F142" i="5"/>
  <c r="C142" i="5"/>
  <c r="M142" i="5"/>
  <c r="L142" i="5"/>
  <c r="G142" i="5"/>
  <c r="H142" i="5" s="1"/>
  <c r="K142" i="5"/>
  <c r="E142" i="5"/>
  <c r="AA142" i="5"/>
  <c r="AB142" i="5"/>
  <c r="Y142" i="5"/>
  <c r="Z142" i="5"/>
  <c r="D499" i="5"/>
  <c r="AA499" i="5"/>
  <c r="J499" i="5"/>
  <c r="K499" i="5"/>
  <c r="G499" i="5"/>
  <c r="H499" i="5" s="1"/>
  <c r="AB499" i="5"/>
  <c r="F499" i="5"/>
  <c r="Z499" i="5"/>
  <c r="E499" i="5"/>
  <c r="Y499" i="5"/>
  <c r="C499" i="5"/>
  <c r="M499" i="5"/>
  <c r="L499" i="5"/>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G115" i="5"/>
  <c r="H115" i="5" s="1"/>
  <c r="M115" i="5"/>
  <c r="C115" i="5"/>
  <c r="K115" i="5"/>
  <c r="J115" i="5"/>
  <c r="F115" i="5"/>
  <c r="E115" i="5"/>
  <c r="D115" i="5"/>
  <c r="L115" i="5"/>
  <c r="AA115" i="5"/>
  <c r="AB115" i="5"/>
  <c r="Z115" i="5"/>
  <c r="Y115" i="5"/>
  <c r="G117" i="5"/>
  <c r="H117" i="5" s="1"/>
  <c r="M117" i="5"/>
  <c r="C117" i="5"/>
  <c r="F117" i="5"/>
  <c r="E117" i="5"/>
  <c r="D117" i="5"/>
  <c r="K117" i="5"/>
  <c r="L117" i="5"/>
  <c r="J117" i="5"/>
  <c r="AB117" i="5"/>
  <c r="AA117" i="5"/>
  <c r="Y117" i="5"/>
  <c r="Z117" i="5"/>
  <c r="L124" i="5"/>
  <c r="Y124" i="5"/>
  <c r="F124" i="5"/>
  <c r="AB124" i="5"/>
  <c r="G124" i="5"/>
  <c r="H124" i="5" s="1"/>
  <c r="AA124" i="5"/>
  <c r="E124" i="5"/>
  <c r="Z124" i="5"/>
  <c r="D124" i="5"/>
  <c r="C124" i="5"/>
  <c r="K124" i="5"/>
  <c r="M124" i="5"/>
  <c r="J124" i="5"/>
  <c r="D1037" i="5"/>
  <c r="M1037" i="5"/>
  <c r="C1037" i="5"/>
  <c r="L1037" i="5"/>
  <c r="AB1037" i="5"/>
  <c r="K1037" i="5"/>
  <c r="AA1037" i="5"/>
  <c r="J1037" i="5"/>
  <c r="Y1037" i="5"/>
  <c r="F1037" i="5"/>
  <c r="Z1037" i="5"/>
  <c r="G1037" i="5"/>
  <c r="H1037" i="5" s="1"/>
  <c r="E1037" i="5"/>
  <c r="AB1045" i="5"/>
  <c r="K1045" i="5"/>
  <c r="C1045" i="5"/>
  <c r="M1045" i="5"/>
  <c r="L1045" i="5"/>
  <c r="J1045" i="5"/>
  <c r="G1045" i="5"/>
  <c r="H1045" i="5" s="1"/>
  <c r="Z1045" i="5"/>
  <c r="E1045" i="5"/>
  <c r="AA1045" i="5"/>
  <c r="Y1045" i="5"/>
  <c r="F1045" i="5"/>
  <c r="D1045" i="5"/>
  <c r="Z320" i="5"/>
  <c r="G320" i="5"/>
  <c r="H320" i="5" s="1"/>
  <c r="M320" i="5"/>
  <c r="C320" i="5"/>
  <c r="L320" i="5"/>
  <c r="K320" i="5"/>
  <c r="J320" i="5"/>
  <c r="AB320" i="5"/>
  <c r="F320" i="5"/>
  <c r="Y320" i="5"/>
  <c r="D320" i="5"/>
  <c r="AA320" i="5"/>
  <c r="E320" i="5"/>
  <c r="Z321" i="5"/>
  <c r="G321" i="5"/>
  <c r="H321" i="5" s="1"/>
  <c r="M321" i="5"/>
  <c r="C321" i="5"/>
  <c r="AB321" i="5"/>
  <c r="F321" i="5"/>
  <c r="AA321" i="5"/>
  <c r="E321" i="5"/>
  <c r="Y321" i="5"/>
  <c r="D321" i="5"/>
  <c r="K321" i="5"/>
  <c r="L321" i="5"/>
  <c r="J321" i="5"/>
  <c r="Y327" i="5"/>
  <c r="F327" i="5"/>
  <c r="L327" i="5"/>
  <c r="AA327" i="5"/>
  <c r="E327" i="5"/>
  <c r="Z327" i="5"/>
  <c r="D327" i="5"/>
  <c r="C327" i="5"/>
  <c r="M327" i="5"/>
  <c r="J327" i="5"/>
  <c r="AB327" i="5"/>
  <c r="K327" i="5"/>
  <c r="G327" i="5"/>
  <c r="H327" i="5" s="1"/>
  <c r="E1257" i="5"/>
  <c r="AA1257" i="5"/>
  <c r="G1257" i="5"/>
  <c r="H1257" i="5" s="1"/>
  <c r="C1257" i="5"/>
  <c r="M1257" i="5"/>
  <c r="L1257" i="5"/>
  <c r="K1257" i="5"/>
  <c r="J1257" i="5"/>
  <c r="F1257" i="5"/>
  <c r="Z1257" i="5"/>
  <c r="AB1257" i="5"/>
  <c r="Y1257" i="5"/>
  <c r="D1257" i="5"/>
  <c r="Z1265" i="5"/>
  <c r="G1265" i="5"/>
  <c r="H1265" i="5" s="1"/>
  <c r="E1265" i="5"/>
  <c r="M1265" i="5"/>
  <c r="C1265" i="5"/>
  <c r="K1265" i="5"/>
  <c r="AB1265" i="5"/>
  <c r="D1265" i="5"/>
  <c r="J1265" i="5"/>
  <c r="F1265" i="5"/>
  <c r="AA1265" i="5"/>
  <c r="L1265" i="5"/>
  <c r="Y1265" i="5"/>
  <c r="Z1264" i="5"/>
  <c r="M1264" i="5"/>
  <c r="C1264" i="5"/>
  <c r="J1264" i="5"/>
  <c r="G1264" i="5"/>
  <c r="H1264" i="5" s="1"/>
  <c r="F1264" i="5"/>
  <c r="E1264" i="5"/>
  <c r="AB1264" i="5"/>
  <c r="D1264" i="5"/>
  <c r="AA1264" i="5"/>
  <c r="L1264" i="5"/>
  <c r="K1264" i="5"/>
  <c r="Y1264" i="5"/>
  <c r="AA223" i="5"/>
  <c r="J223" i="5"/>
  <c r="Z223" i="5"/>
  <c r="G223" i="5"/>
  <c r="H223" i="5" s="1"/>
  <c r="Y223" i="5"/>
  <c r="F223" i="5"/>
  <c r="E223" i="5"/>
  <c r="D223" i="5"/>
  <c r="L223" i="5"/>
  <c r="AB223" i="5"/>
  <c r="M223" i="5"/>
  <c r="C223" i="5"/>
  <c r="K223" i="5"/>
  <c r="F216" i="5"/>
  <c r="E216" i="5"/>
  <c r="D216" i="5"/>
  <c r="M216" i="5"/>
  <c r="C216" i="5"/>
  <c r="L216" i="5"/>
  <c r="J216" i="5"/>
  <c r="K216" i="5"/>
  <c r="G216" i="5"/>
  <c r="H216" i="5" s="1"/>
  <c r="AA216" i="5"/>
  <c r="AB216" i="5"/>
  <c r="Z216" i="5"/>
  <c r="Y216" i="5"/>
  <c r="K217" i="5"/>
  <c r="J217" i="5"/>
  <c r="G217" i="5"/>
  <c r="H217" i="5" s="1"/>
  <c r="F217" i="5"/>
  <c r="M217" i="5"/>
  <c r="D217" i="5"/>
  <c r="E217" i="5"/>
  <c r="C217" i="5"/>
  <c r="L217" i="5"/>
  <c r="AA217" i="5"/>
  <c r="Z217" i="5"/>
  <c r="Y217" i="5"/>
  <c r="AB217" i="5"/>
  <c r="D1243" i="5"/>
  <c r="AB1243" i="5"/>
  <c r="K1243" i="5"/>
  <c r="M1243" i="5"/>
  <c r="L1243" i="5"/>
  <c r="J1243" i="5"/>
  <c r="AA1243" i="5"/>
  <c r="F1243" i="5"/>
  <c r="Y1243" i="5"/>
  <c r="C1243" i="5"/>
  <c r="E1243" i="5"/>
  <c r="Z1243" i="5"/>
  <c r="G1243" i="5"/>
  <c r="H1243" i="5" s="1"/>
  <c r="AA885" i="5"/>
  <c r="J885" i="5"/>
  <c r="D885" i="5"/>
  <c r="Z885" i="5"/>
  <c r="E885" i="5"/>
  <c r="Y885" i="5"/>
  <c r="C885" i="5"/>
  <c r="M885" i="5"/>
  <c r="L885" i="5"/>
  <c r="G885" i="5"/>
  <c r="H885" i="5" s="1"/>
  <c r="AB885" i="5"/>
  <c r="K885" i="5"/>
  <c r="F885" i="5"/>
  <c r="M539" i="5"/>
  <c r="D539" i="5"/>
  <c r="L539" i="5"/>
  <c r="C539" i="5"/>
  <c r="AB539" i="5"/>
  <c r="K539" i="5"/>
  <c r="AA539" i="5"/>
  <c r="J539" i="5"/>
  <c r="Z539" i="5"/>
  <c r="F539" i="5"/>
  <c r="Y539" i="5"/>
  <c r="G539" i="5"/>
  <c r="H539" i="5" s="1"/>
  <c r="E539" i="5"/>
  <c r="K254" i="5"/>
  <c r="J254" i="5"/>
  <c r="G254" i="5"/>
  <c r="H254" i="5" s="1"/>
  <c r="F254" i="5"/>
  <c r="E254" i="5"/>
  <c r="M254" i="5"/>
  <c r="C254" i="5"/>
  <c r="L254" i="5"/>
  <c r="D254" i="5"/>
  <c r="AA254" i="5"/>
  <c r="AB254" i="5"/>
  <c r="Y254" i="5"/>
  <c r="Z254" i="5"/>
  <c r="AA264" i="5"/>
  <c r="J264" i="5"/>
  <c r="Z264" i="5"/>
  <c r="G264" i="5"/>
  <c r="H264" i="5" s="1"/>
  <c r="Y264" i="5"/>
  <c r="F264" i="5"/>
  <c r="E264" i="5"/>
  <c r="D264" i="5"/>
  <c r="L264" i="5"/>
  <c r="AB264" i="5"/>
  <c r="M264" i="5"/>
  <c r="K264" i="5"/>
  <c r="C264" i="5"/>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AF51" i="5"/>
  <c r="Y7" i="10" s="1"/>
  <c r="AE51" i="5"/>
  <c r="X7" i="10" s="1"/>
  <c r="M59" i="5"/>
  <c r="C59" i="5"/>
  <c r="L59" i="5"/>
  <c r="K59" i="5"/>
  <c r="J59" i="5"/>
  <c r="G59" i="5"/>
  <c r="H59" i="5" s="1"/>
  <c r="E59" i="5"/>
  <c r="F59" i="5"/>
  <c r="D59" i="5"/>
  <c r="AA59" i="5"/>
  <c r="Z59" i="5"/>
  <c r="AB59" i="5"/>
  <c r="Y59" i="5"/>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E400" i="5"/>
  <c r="D400" i="5"/>
  <c r="M400" i="5"/>
  <c r="C400" i="5"/>
  <c r="L400" i="5"/>
  <c r="AB400" i="5"/>
  <c r="K400" i="5"/>
  <c r="Z400" i="5"/>
  <c r="G400" i="5"/>
  <c r="H400" i="5" s="1"/>
  <c r="AA400" i="5"/>
  <c r="Y400" i="5"/>
  <c r="J400" i="5"/>
  <c r="F400" i="5"/>
  <c r="D408" i="5"/>
  <c r="M408" i="5"/>
  <c r="C408" i="5"/>
  <c r="L408" i="5"/>
  <c r="AB408" i="5"/>
  <c r="K408" i="5"/>
  <c r="AA408" i="5"/>
  <c r="J408" i="5"/>
  <c r="Y408" i="5"/>
  <c r="F408" i="5"/>
  <c r="Z408" i="5"/>
  <c r="G408" i="5"/>
  <c r="H408" i="5" s="1"/>
  <c r="E408" i="5"/>
  <c r="G177" i="5"/>
  <c r="H177" i="5" s="1"/>
  <c r="F177" i="5"/>
  <c r="E177" i="5"/>
  <c r="M177" i="5"/>
  <c r="D177" i="5"/>
  <c r="K177" i="5"/>
  <c r="L177" i="5"/>
  <c r="C177" i="5"/>
  <c r="J177" i="5"/>
  <c r="AA177" i="5"/>
  <c r="AB177" i="5"/>
  <c r="Y177" i="5"/>
  <c r="Z177" i="5"/>
  <c r="E185" i="5"/>
  <c r="D185" i="5"/>
  <c r="M185" i="5"/>
  <c r="C185" i="5"/>
  <c r="L185" i="5"/>
  <c r="AB185" i="5"/>
  <c r="K185" i="5"/>
  <c r="Z185" i="5"/>
  <c r="G185" i="5"/>
  <c r="H185" i="5" s="1"/>
  <c r="AA185" i="5"/>
  <c r="Y185" i="5"/>
  <c r="J185" i="5"/>
  <c r="F185" i="5"/>
  <c r="L180" i="5"/>
  <c r="K180" i="5"/>
  <c r="J180" i="5"/>
  <c r="G180" i="5"/>
  <c r="H180" i="5" s="1"/>
  <c r="F180" i="5"/>
  <c r="D180" i="5"/>
  <c r="M180" i="5"/>
  <c r="E180" i="5"/>
  <c r="C180" i="5"/>
  <c r="AB180" i="5"/>
  <c r="Y180" i="5"/>
  <c r="Z180" i="5"/>
  <c r="AA180" i="5"/>
  <c r="D617" i="5"/>
  <c r="M617" i="5"/>
  <c r="C617" i="5"/>
  <c r="L617" i="5"/>
  <c r="AB617" i="5"/>
  <c r="K617" i="5"/>
  <c r="AA617" i="5"/>
  <c r="J617" i="5"/>
  <c r="Y617" i="5"/>
  <c r="F617" i="5"/>
  <c r="Z617" i="5"/>
  <c r="G617" i="5"/>
  <c r="H617" i="5" s="1"/>
  <c r="E617" i="5"/>
  <c r="AB626" i="5"/>
  <c r="K626" i="5"/>
  <c r="F626" i="5"/>
  <c r="Z626" i="5"/>
  <c r="E626" i="5"/>
  <c r="Y626" i="5"/>
  <c r="D626" i="5"/>
  <c r="C626" i="5"/>
  <c r="M626" i="5"/>
  <c r="L626" i="5"/>
  <c r="AA626" i="5"/>
  <c r="J626" i="5"/>
  <c r="G626" i="5"/>
  <c r="H626" i="5" s="1"/>
  <c r="Y643" i="5"/>
  <c r="G643" i="5"/>
  <c r="H643" i="5" s="1"/>
  <c r="L643" i="5"/>
  <c r="C643" i="5"/>
  <c r="AB643" i="5"/>
  <c r="AA643" i="5"/>
  <c r="F643" i="5"/>
  <c r="Z643" i="5"/>
  <c r="E643" i="5"/>
  <c r="D643" i="5"/>
  <c r="K643" i="5"/>
  <c r="M643" i="5"/>
  <c r="J643" i="5"/>
  <c r="AF631" i="5"/>
  <c r="Y65" i="10" s="1"/>
  <c r="AE631" i="5"/>
  <c r="X65" i="10" s="1"/>
  <c r="F354" i="5"/>
  <c r="E354" i="5"/>
  <c r="M354" i="5"/>
  <c r="C354" i="5"/>
  <c r="L354" i="5"/>
  <c r="J354" i="5"/>
  <c r="G354" i="5"/>
  <c r="H354" i="5" s="1"/>
  <c r="K354" i="5"/>
  <c r="D354" i="5"/>
  <c r="AA354" i="5"/>
  <c r="AB354" i="5"/>
  <c r="Y354" i="5"/>
  <c r="Z354" i="5"/>
  <c r="M365" i="5"/>
  <c r="D365" i="5"/>
  <c r="L365" i="5"/>
  <c r="C365" i="5"/>
  <c r="AB365" i="5"/>
  <c r="K365" i="5"/>
  <c r="AA365" i="5"/>
  <c r="J365" i="5"/>
  <c r="Z365" i="5"/>
  <c r="F365" i="5"/>
  <c r="G365" i="5"/>
  <c r="H365" i="5" s="1"/>
  <c r="E365" i="5"/>
  <c r="Y365" i="5"/>
  <c r="E1085" i="5"/>
  <c r="D1085" i="5"/>
  <c r="M1085" i="5"/>
  <c r="C1085" i="5"/>
  <c r="AB1085" i="5"/>
  <c r="K1085" i="5"/>
  <c r="Z1085" i="5"/>
  <c r="G1085" i="5"/>
  <c r="H1085" i="5" s="1"/>
  <c r="AA1085" i="5"/>
  <c r="Y1085" i="5"/>
  <c r="L1085" i="5"/>
  <c r="J1085" i="5"/>
  <c r="F1085" i="5"/>
  <c r="Y1075" i="5"/>
  <c r="F1075" i="5"/>
  <c r="E1075" i="5"/>
  <c r="D1075" i="5"/>
  <c r="L1075" i="5"/>
  <c r="AA1075" i="5"/>
  <c r="J1075" i="5"/>
  <c r="G1075" i="5"/>
  <c r="H1075" i="5" s="1"/>
  <c r="C1075" i="5"/>
  <c r="AB1075" i="5"/>
  <c r="M1075" i="5"/>
  <c r="Z1075" i="5"/>
  <c r="K1075" i="5"/>
  <c r="F1083" i="5"/>
  <c r="E1083" i="5"/>
  <c r="M1083" i="5"/>
  <c r="D1083" i="5"/>
  <c r="AB1083" i="5"/>
  <c r="K1083" i="5"/>
  <c r="Z1083" i="5"/>
  <c r="G1083" i="5"/>
  <c r="H1083" i="5" s="1"/>
  <c r="C1083" i="5"/>
  <c r="AA1083" i="5"/>
  <c r="L1083" i="5"/>
  <c r="Y1083" i="5"/>
  <c r="J1083" i="5"/>
  <c r="AA727" i="5"/>
  <c r="J727" i="5"/>
  <c r="Z727" i="5"/>
  <c r="Y727" i="5"/>
  <c r="G727" i="5"/>
  <c r="H727" i="5" s="1"/>
  <c r="F727" i="5"/>
  <c r="E727" i="5"/>
  <c r="L727" i="5"/>
  <c r="C727" i="5"/>
  <c r="AB727" i="5"/>
  <c r="M727" i="5"/>
  <c r="D727" i="5"/>
  <c r="K727" i="5"/>
  <c r="AF711" i="5"/>
  <c r="AE711" i="5"/>
  <c r="E974" i="5"/>
  <c r="AB974" i="5"/>
  <c r="K974" i="5"/>
  <c r="M974" i="5"/>
  <c r="L974" i="5"/>
  <c r="J974" i="5"/>
  <c r="G974" i="5"/>
  <c r="H974" i="5" s="1"/>
  <c r="AA974" i="5"/>
  <c r="F974" i="5"/>
  <c r="Y974" i="5"/>
  <c r="C974" i="5"/>
  <c r="Z974" i="5"/>
  <c r="D974" i="5"/>
  <c r="E983" i="5"/>
  <c r="AA983" i="5"/>
  <c r="J983" i="5"/>
  <c r="Y983" i="5"/>
  <c r="G983" i="5"/>
  <c r="H983" i="5" s="1"/>
  <c r="F983" i="5"/>
  <c r="AB983" i="5"/>
  <c r="D983" i="5"/>
  <c r="Z983" i="5"/>
  <c r="C983" i="5"/>
  <c r="L983" i="5"/>
  <c r="M983" i="5"/>
  <c r="K983" i="5"/>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Y861" i="5"/>
  <c r="F861" i="5"/>
  <c r="E861" i="5"/>
  <c r="D861" i="5"/>
  <c r="M861" i="5"/>
  <c r="C861" i="5"/>
  <c r="L861" i="5"/>
  <c r="AA861" i="5"/>
  <c r="J861" i="5"/>
  <c r="AB861" i="5"/>
  <c r="Z861" i="5"/>
  <c r="K861" i="5"/>
  <c r="G861" i="5"/>
  <c r="H861" i="5" s="1"/>
  <c r="E868" i="5"/>
  <c r="D868" i="5"/>
  <c r="M868" i="5"/>
  <c r="C868" i="5"/>
  <c r="L868" i="5"/>
  <c r="AB868" i="5"/>
  <c r="K868" i="5"/>
  <c r="Z868" i="5"/>
  <c r="G868" i="5"/>
  <c r="H868" i="5" s="1"/>
  <c r="AA868" i="5"/>
  <c r="J868" i="5"/>
  <c r="Y868" i="5"/>
  <c r="F868" i="5"/>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L514" i="5"/>
  <c r="AB514" i="5"/>
  <c r="K514" i="5"/>
  <c r="Z514" i="5"/>
  <c r="G514" i="5"/>
  <c r="H514" i="5" s="1"/>
  <c r="Y514" i="5"/>
  <c r="F514" i="5"/>
  <c r="D514" i="5"/>
  <c r="AA514" i="5"/>
  <c r="M514" i="5"/>
  <c r="J514" i="5"/>
  <c r="E514" i="5"/>
  <c r="C514" i="5"/>
  <c r="D342" i="5"/>
  <c r="AB342" i="5"/>
  <c r="K342" i="5"/>
  <c r="AA342" i="5"/>
  <c r="J342" i="5"/>
  <c r="Y342" i="5"/>
  <c r="F342" i="5"/>
  <c r="G342" i="5"/>
  <c r="H342" i="5" s="1"/>
  <c r="E342" i="5"/>
  <c r="C342" i="5"/>
  <c r="Z342" i="5"/>
  <c r="M342" i="5"/>
  <c r="L342" i="5"/>
  <c r="K334" i="5"/>
  <c r="E334" i="5"/>
  <c r="M334" i="5"/>
  <c r="C334" i="5"/>
  <c r="L334" i="5"/>
  <c r="J334" i="5"/>
  <c r="F334" i="5"/>
  <c r="G334" i="5"/>
  <c r="H334" i="5" s="1"/>
  <c r="D334" i="5"/>
  <c r="AA334" i="5"/>
  <c r="AB334" i="5"/>
  <c r="Z334" i="5"/>
  <c r="Y334" i="5"/>
  <c r="F41" i="5"/>
  <c r="E41" i="5"/>
  <c r="D41" i="5"/>
  <c r="M41" i="5"/>
  <c r="C41" i="5"/>
  <c r="L41" i="5"/>
  <c r="J41" i="5"/>
  <c r="K41" i="5"/>
  <c r="G41" i="5"/>
  <c r="H41" i="5" s="1"/>
  <c r="Y41" i="5"/>
  <c r="AA41" i="5"/>
  <c r="Z41" i="5"/>
  <c r="AB41" i="5"/>
  <c r="AA667" i="5"/>
  <c r="J667" i="5"/>
  <c r="Z667" i="5"/>
  <c r="Y667" i="5"/>
  <c r="G667" i="5"/>
  <c r="H667" i="5" s="1"/>
  <c r="F667" i="5"/>
  <c r="E667" i="5"/>
  <c r="L667" i="5"/>
  <c r="C667" i="5"/>
  <c r="M667" i="5"/>
  <c r="K667" i="5"/>
  <c r="D667" i="5"/>
  <c r="AB667" i="5"/>
  <c r="E658" i="5"/>
  <c r="L658" i="5"/>
  <c r="AB658" i="5"/>
  <c r="K658" i="5"/>
  <c r="Z658" i="5"/>
  <c r="G658" i="5"/>
  <c r="H658" i="5" s="1"/>
  <c r="D658" i="5"/>
  <c r="C658" i="5"/>
  <c r="AA658" i="5"/>
  <c r="Y658" i="5"/>
  <c r="J658" i="5"/>
  <c r="M658" i="5"/>
  <c r="F658" i="5"/>
  <c r="AA1208" i="5"/>
  <c r="J1208" i="5"/>
  <c r="AB1208" i="5"/>
  <c r="G1208" i="5"/>
  <c r="H1208" i="5" s="1"/>
  <c r="F1208" i="5"/>
  <c r="Y1208" i="5"/>
  <c r="D1208" i="5"/>
  <c r="C1208" i="5"/>
  <c r="L1208" i="5"/>
  <c r="M1208" i="5"/>
  <c r="K1208" i="5"/>
  <c r="E1208" i="5"/>
  <c r="Z1208" i="5"/>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AA1124" i="5"/>
  <c r="J1124" i="5"/>
  <c r="D1124" i="5"/>
  <c r="K1124" i="5"/>
  <c r="G1124" i="5"/>
  <c r="H1124" i="5" s="1"/>
  <c r="AB1124" i="5"/>
  <c r="F1124" i="5"/>
  <c r="Z1124" i="5"/>
  <c r="E1124" i="5"/>
  <c r="Y1124" i="5"/>
  <c r="C1124" i="5"/>
  <c r="M1124" i="5"/>
  <c r="L1124" i="5"/>
  <c r="Z1114" i="5"/>
  <c r="G1114" i="5"/>
  <c r="H1114" i="5" s="1"/>
  <c r="Y1114" i="5"/>
  <c r="F1114" i="5"/>
  <c r="E1114" i="5"/>
  <c r="M1114" i="5"/>
  <c r="C1114" i="5"/>
  <c r="AB1114" i="5"/>
  <c r="K1114" i="5"/>
  <c r="AA1114" i="5"/>
  <c r="J1114" i="5"/>
  <c r="L1114" i="5"/>
  <c r="D1114" i="5"/>
  <c r="AA1123" i="5"/>
  <c r="J1123" i="5"/>
  <c r="Y1123" i="5"/>
  <c r="D1123" i="5"/>
  <c r="C1123" i="5"/>
  <c r="M1123" i="5"/>
  <c r="L1123" i="5"/>
  <c r="K1123" i="5"/>
  <c r="AB1123" i="5"/>
  <c r="F1123" i="5"/>
  <c r="G1123" i="5"/>
  <c r="H1123" i="5" s="1"/>
  <c r="E1123" i="5"/>
  <c r="Z1123" i="5"/>
  <c r="AA919" i="5"/>
  <c r="J919" i="5"/>
  <c r="Z919" i="5"/>
  <c r="Y919" i="5"/>
  <c r="G919" i="5"/>
  <c r="H919" i="5" s="1"/>
  <c r="F919" i="5"/>
  <c r="E919" i="5"/>
  <c r="L919" i="5"/>
  <c r="C919" i="5"/>
  <c r="AB919" i="5"/>
  <c r="M919" i="5"/>
  <c r="K919" i="5"/>
  <c r="D919" i="5"/>
  <c r="AA920" i="5"/>
  <c r="J920" i="5"/>
  <c r="Z920" i="5"/>
  <c r="G920" i="5"/>
  <c r="H920" i="5" s="1"/>
  <c r="Y920" i="5"/>
  <c r="F920" i="5"/>
  <c r="E920" i="5"/>
  <c r="D920" i="5"/>
  <c r="L920" i="5"/>
  <c r="C920" i="5"/>
  <c r="M920" i="5"/>
  <c r="AB920" i="5"/>
  <c r="K920" i="5"/>
  <c r="G202" i="5"/>
  <c r="H202" i="5" s="1"/>
  <c r="F202" i="5"/>
  <c r="E202" i="5"/>
  <c r="D202" i="5"/>
  <c r="M202" i="5"/>
  <c r="C202" i="5"/>
  <c r="K202" i="5"/>
  <c r="L202" i="5"/>
  <c r="J202" i="5"/>
  <c r="AA202" i="5"/>
  <c r="Y202" i="5"/>
  <c r="AB202" i="5"/>
  <c r="Z202" i="5"/>
  <c r="D197" i="5"/>
  <c r="M197" i="5"/>
  <c r="C197" i="5"/>
  <c r="L197" i="5"/>
  <c r="K197" i="5"/>
  <c r="J197" i="5"/>
  <c r="F197" i="5"/>
  <c r="G197" i="5"/>
  <c r="H197" i="5" s="1"/>
  <c r="E197" i="5"/>
  <c r="AA197" i="5"/>
  <c r="AB197" i="5"/>
  <c r="Y197" i="5"/>
  <c r="Z197" i="5"/>
  <c r="M207" i="5"/>
  <c r="C207" i="5"/>
  <c r="L207" i="5"/>
  <c r="AB207" i="5"/>
  <c r="K207" i="5"/>
  <c r="AA207" i="5"/>
  <c r="J207" i="5"/>
  <c r="Z207" i="5"/>
  <c r="G207" i="5"/>
  <c r="H207" i="5" s="1"/>
  <c r="E207" i="5"/>
  <c r="Y207" i="5"/>
  <c r="F207" i="5"/>
  <c r="D207" i="5"/>
  <c r="AB934" i="5"/>
  <c r="K934" i="5"/>
  <c r="AA934" i="5"/>
  <c r="J934" i="5"/>
  <c r="Z934" i="5"/>
  <c r="G934" i="5"/>
  <c r="H934" i="5" s="1"/>
  <c r="Y934" i="5"/>
  <c r="F934" i="5"/>
  <c r="E934" i="5"/>
  <c r="M934" i="5"/>
  <c r="C934" i="5"/>
  <c r="D934" i="5"/>
  <c r="L934" i="5"/>
  <c r="Y943" i="5"/>
  <c r="F943" i="5"/>
  <c r="E943" i="5"/>
  <c r="D943" i="5"/>
  <c r="M943" i="5"/>
  <c r="C943" i="5"/>
  <c r="L943" i="5"/>
  <c r="AA943" i="5"/>
  <c r="J943" i="5"/>
  <c r="AB943" i="5"/>
  <c r="Z943" i="5"/>
  <c r="K943" i="5"/>
  <c r="G943" i="5"/>
  <c r="H943" i="5" s="1"/>
  <c r="F995" i="5"/>
  <c r="E995" i="5"/>
  <c r="M995" i="5"/>
  <c r="D995" i="5"/>
  <c r="L995" i="5"/>
  <c r="C995" i="5"/>
  <c r="AB995" i="5"/>
  <c r="K995" i="5"/>
  <c r="Z995" i="5"/>
  <c r="AA995" i="5"/>
  <c r="Y995" i="5"/>
  <c r="J995" i="5"/>
  <c r="G995" i="5"/>
  <c r="H995" i="5" s="1"/>
  <c r="M1001" i="5"/>
  <c r="C1001" i="5"/>
  <c r="L1001" i="5"/>
  <c r="AB1001" i="5"/>
  <c r="K1001" i="5"/>
  <c r="AA1001" i="5"/>
  <c r="J1001" i="5"/>
  <c r="Z1001" i="5"/>
  <c r="G1001" i="5"/>
  <c r="H1001" i="5" s="1"/>
  <c r="E1001" i="5"/>
  <c r="Y1001" i="5"/>
  <c r="F1001" i="5"/>
  <c r="D1001" i="5"/>
  <c r="L1008" i="5"/>
  <c r="AB1008" i="5"/>
  <c r="K1008" i="5"/>
  <c r="AA1008" i="5"/>
  <c r="J1008" i="5"/>
  <c r="Z1008" i="5"/>
  <c r="G1008" i="5"/>
  <c r="H1008" i="5" s="1"/>
  <c r="Y1008" i="5"/>
  <c r="F1008" i="5"/>
  <c r="D1008" i="5"/>
  <c r="E1008" i="5"/>
  <c r="C1008" i="5"/>
  <c r="M1008" i="5"/>
  <c r="AA679" i="5"/>
  <c r="J679" i="5"/>
  <c r="Z679" i="5"/>
  <c r="G679" i="5"/>
  <c r="H679" i="5" s="1"/>
  <c r="Y679" i="5"/>
  <c r="F679" i="5"/>
  <c r="E679" i="5"/>
  <c r="D679" i="5"/>
  <c r="L679" i="5"/>
  <c r="M679" i="5"/>
  <c r="K679" i="5"/>
  <c r="C679" i="5"/>
  <c r="AB679" i="5"/>
  <c r="E1155" i="5"/>
  <c r="C1155" i="5"/>
  <c r="M1155" i="5"/>
  <c r="L1155" i="5"/>
  <c r="AB1155" i="5"/>
  <c r="J1155" i="5"/>
  <c r="Z1155" i="5"/>
  <c r="F1155" i="5"/>
  <c r="D1155" i="5"/>
  <c r="AA1155" i="5"/>
  <c r="K1155" i="5"/>
  <c r="Y1155" i="5"/>
  <c r="G1155" i="5"/>
  <c r="H1155" i="5" s="1"/>
  <c r="G154" i="5"/>
  <c r="H154" i="5" s="1"/>
  <c r="F154" i="5"/>
  <c r="D154" i="5"/>
  <c r="M154" i="5"/>
  <c r="C154" i="5"/>
  <c r="K154" i="5"/>
  <c r="L154" i="5"/>
  <c r="J154" i="5"/>
  <c r="E154" i="5"/>
  <c r="AA154" i="5"/>
  <c r="AB154" i="5"/>
  <c r="Z154" i="5"/>
  <c r="Y154" i="5"/>
  <c r="F162" i="5"/>
  <c r="E162" i="5"/>
  <c r="D162" i="5"/>
  <c r="M162" i="5"/>
  <c r="C162" i="5"/>
  <c r="L162" i="5"/>
  <c r="J162" i="5"/>
  <c r="K162" i="5"/>
  <c r="G162" i="5"/>
  <c r="H162" i="5" s="1"/>
  <c r="AB162" i="5"/>
  <c r="AA162" i="5"/>
  <c r="Y162" i="5"/>
  <c r="Z162" i="5"/>
  <c r="Y601" i="5"/>
  <c r="G601" i="5"/>
  <c r="H601" i="5" s="1"/>
  <c r="F601" i="5"/>
  <c r="E601" i="5"/>
  <c r="M601" i="5"/>
  <c r="D601" i="5"/>
  <c r="L601" i="5"/>
  <c r="C601" i="5"/>
  <c r="AA601" i="5"/>
  <c r="J601" i="5"/>
  <c r="AB601" i="5"/>
  <c r="Z601" i="5"/>
  <c r="K601" i="5"/>
  <c r="Y602" i="5"/>
  <c r="F602" i="5"/>
  <c r="E602" i="5"/>
  <c r="D602" i="5"/>
  <c r="M602" i="5"/>
  <c r="C602" i="5"/>
  <c r="L602" i="5"/>
  <c r="AA602" i="5"/>
  <c r="J602" i="5"/>
  <c r="AB602" i="5"/>
  <c r="K602" i="5"/>
  <c r="Z602" i="5"/>
  <c r="G602" i="5"/>
  <c r="H602" i="5" s="1"/>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M1066" i="5"/>
  <c r="C1066" i="5"/>
  <c r="L1066" i="5"/>
  <c r="AB1066" i="5"/>
  <c r="K1066" i="5"/>
  <c r="Z1066" i="5"/>
  <c r="G1066" i="5"/>
  <c r="H1066" i="5" s="1"/>
  <c r="E1066" i="5"/>
  <c r="AA1066" i="5"/>
  <c r="Y1066" i="5"/>
  <c r="J1066" i="5"/>
  <c r="D1066" i="5"/>
  <c r="F1066" i="5"/>
  <c r="E440" i="5"/>
  <c r="M440" i="5"/>
  <c r="D440" i="5"/>
  <c r="L440" i="5"/>
  <c r="C440" i="5"/>
  <c r="AB440" i="5"/>
  <c r="K440" i="5"/>
  <c r="AA440" i="5"/>
  <c r="J440" i="5"/>
  <c r="Y440" i="5"/>
  <c r="G440" i="5"/>
  <c r="H440" i="5" s="1"/>
  <c r="Z440" i="5"/>
  <c r="F440" i="5"/>
  <c r="Y374" i="5"/>
  <c r="F374" i="5"/>
  <c r="E374" i="5"/>
  <c r="D374" i="5"/>
  <c r="M374" i="5"/>
  <c r="C374" i="5"/>
  <c r="L374" i="5"/>
  <c r="AA374" i="5"/>
  <c r="J374" i="5"/>
  <c r="AB374" i="5"/>
  <c r="Z374" i="5"/>
  <c r="K374" i="5"/>
  <c r="G374" i="5"/>
  <c r="H374" i="5" s="1"/>
  <c r="E381" i="5"/>
  <c r="D381" i="5"/>
  <c r="M381" i="5"/>
  <c r="C381" i="5"/>
  <c r="L381" i="5"/>
  <c r="AB381" i="5"/>
  <c r="K381" i="5"/>
  <c r="Z381" i="5"/>
  <c r="G381" i="5"/>
  <c r="H381" i="5" s="1"/>
  <c r="J381" i="5"/>
  <c r="F381" i="5"/>
  <c r="AA381" i="5"/>
  <c r="Y381" i="5"/>
  <c r="D388" i="5"/>
  <c r="M388" i="5"/>
  <c r="C388" i="5"/>
  <c r="L388" i="5"/>
  <c r="AB388" i="5"/>
  <c r="K388" i="5"/>
  <c r="AA388" i="5"/>
  <c r="J388" i="5"/>
  <c r="Y388" i="5"/>
  <c r="F388" i="5"/>
  <c r="Z388" i="5"/>
  <c r="G388" i="5"/>
  <c r="H388" i="5" s="1"/>
  <c r="E388" i="5"/>
  <c r="AB785" i="5"/>
  <c r="K785" i="5"/>
  <c r="E785" i="5"/>
  <c r="G785" i="5"/>
  <c r="H785" i="5" s="1"/>
  <c r="AA785" i="5"/>
  <c r="F785" i="5"/>
  <c r="Z785" i="5"/>
  <c r="D785" i="5"/>
  <c r="Y785" i="5"/>
  <c r="C785" i="5"/>
  <c r="L785" i="5"/>
  <c r="M785" i="5"/>
  <c r="J785" i="5"/>
  <c r="L775" i="5"/>
  <c r="AB775" i="5"/>
  <c r="K775" i="5"/>
  <c r="AA775" i="5"/>
  <c r="J775" i="5"/>
  <c r="Z775" i="5"/>
  <c r="G775" i="5"/>
  <c r="H775" i="5" s="1"/>
  <c r="Y775" i="5"/>
  <c r="F775" i="5"/>
  <c r="D775" i="5"/>
  <c r="E775" i="5"/>
  <c r="M775" i="5"/>
  <c r="C775" i="5"/>
  <c r="AB788" i="5"/>
  <c r="K788" i="5"/>
  <c r="E788" i="5"/>
  <c r="M788" i="5"/>
  <c r="L788" i="5"/>
  <c r="J788" i="5"/>
  <c r="G788" i="5"/>
  <c r="H788" i="5" s="1"/>
  <c r="Z788" i="5"/>
  <c r="D788" i="5"/>
  <c r="AA788" i="5"/>
  <c r="F788" i="5"/>
  <c r="Y788" i="5"/>
  <c r="C788" i="5"/>
  <c r="E1014" i="5"/>
  <c r="D1014" i="5"/>
  <c r="M1014" i="5"/>
  <c r="C1014" i="5"/>
  <c r="L1014" i="5"/>
  <c r="AB1014" i="5"/>
  <c r="K1014" i="5"/>
  <c r="Z1014" i="5"/>
  <c r="G1014" i="5"/>
  <c r="H1014" i="5" s="1"/>
  <c r="J1014" i="5"/>
  <c r="F1014" i="5"/>
  <c r="AA1014" i="5"/>
  <c r="Y1014" i="5"/>
  <c r="M1020" i="5"/>
  <c r="C1020" i="5"/>
  <c r="L1020" i="5"/>
  <c r="AB1020" i="5"/>
  <c r="K1020" i="5"/>
  <c r="AA1020" i="5"/>
  <c r="J1020" i="5"/>
  <c r="Z1020" i="5"/>
  <c r="G1020" i="5"/>
  <c r="H1020" i="5" s="1"/>
  <c r="E1020" i="5"/>
  <c r="F1020" i="5"/>
  <c r="D1020" i="5"/>
  <c r="Y1020" i="5"/>
  <c r="E1106" i="5"/>
  <c r="M1106" i="5"/>
  <c r="D1106" i="5"/>
  <c r="L1106" i="5"/>
  <c r="C1106" i="5"/>
  <c r="AA1106" i="5"/>
  <c r="J1106" i="5"/>
  <c r="Y1106" i="5"/>
  <c r="G1106" i="5"/>
  <c r="H1106" i="5" s="1"/>
  <c r="AB1106" i="5"/>
  <c r="Z1106" i="5"/>
  <c r="K1106" i="5"/>
  <c r="F1106" i="5"/>
  <c r="Y1099" i="5"/>
  <c r="G1099" i="5"/>
  <c r="H1099" i="5" s="1"/>
  <c r="F1099" i="5"/>
  <c r="E1099" i="5"/>
  <c r="L1099" i="5"/>
  <c r="C1099" i="5"/>
  <c r="AA1099" i="5"/>
  <c r="J1099" i="5"/>
  <c r="D1099" i="5"/>
  <c r="AB1099" i="5"/>
  <c r="M1099" i="5"/>
  <c r="Z1099" i="5"/>
  <c r="K1099" i="5"/>
  <c r="Y1103" i="5"/>
  <c r="F1103" i="5"/>
  <c r="E1103" i="5"/>
  <c r="D1103" i="5"/>
  <c r="L1103" i="5"/>
  <c r="AA1103" i="5"/>
  <c r="J1103" i="5"/>
  <c r="G1103" i="5"/>
  <c r="H1103" i="5" s="1"/>
  <c r="C1103" i="5"/>
  <c r="AB1103" i="5"/>
  <c r="M1103" i="5"/>
  <c r="Z1103" i="5"/>
  <c r="K1103" i="5"/>
  <c r="AA557" i="5"/>
  <c r="J557" i="5"/>
  <c r="Z557" i="5"/>
  <c r="Y557" i="5"/>
  <c r="G557" i="5"/>
  <c r="H557" i="5" s="1"/>
  <c r="F557" i="5"/>
  <c r="E557" i="5"/>
  <c r="L557" i="5"/>
  <c r="C557" i="5"/>
  <c r="AB557" i="5"/>
  <c r="M557" i="5"/>
  <c r="D557" i="5"/>
  <c r="K557" i="5"/>
  <c r="Y562" i="5"/>
  <c r="F562" i="5"/>
  <c r="E562" i="5"/>
  <c r="D562" i="5"/>
  <c r="M562" i="5"/>
  <c r="C562" i="5"/>
  <c r="L562" i="5"/>
  <c r="AA562" i="5"/>
  <c r="J562" i="5"/>
  <c r="K562" i="5"/>
  <c r="G562" i="5"/>
  <c r="H562" i="5" s="1"/>
  <c r="AB562" i="5"/>
  <c r="Z562" i="5"/>
  <c r="AE291" i="5"/>
  <c r="X31" i="10" s="1"/>
  <c r="AF291" i="5"/>
  <c r="Y31" i="10" s="1"/>
  <c r="F708" i="5"/>
  <c r="E708" i="5"/>
  <c r="M708" i="5"/>
  <c r="D708" i="5"/>
  <c r="L708" i="5"/>
  <c r="C708" i="5"/>
  <c r="AB708" i="5"/>
  <c r="K708" i="5"/>
  <c r="Z708" i="5"/>
  <c r="AA708" i="5"/>
  <c r="Y708" i="5"/>
  <c r="J708" i="5"/>
  <c r="G708" i="5"/>
  <c r="H708" i="5" s="1"/>
  <c r="L698" i="5"/>
  <c r="C698" i="5"/>
  <c r="AB698" i="5"/>
  <c r="K698" i="5"/>
  <c r="AA698" i="5"/>
  <c r="J698" i="5"/>
  <c r="Z698" i="5"/>
  <c r="Y698" i="5"/>
  <c r="G698" i="5"/>
  <c r="H698" i="5" s="1"/>
  <c r="E698" i="5"/>
  <c r="M698" i="5"/>
  <c r="F698" i="5"/>
  <c r="D698" i="5"/>
  <c r="Y958" i="5"/>
  <c r="F958" i="5"/>
  <c r="E958" i="5"/>
  <c r="D958" i="5"/>
  <c r="M958" i="5"/>
  <c r="C958" i="5"/>
  <c r="L958" i="5"/>
  <c r="AA958" i="5"/>
  <c r="J958" i="5"/>
  <c r="AB958" i="5"/>
  <c r="K958" i="5"/>
  <c r="Z958" i="5"/>
  <c r="G958" i="5"/>
  <c r="H958" i="5" s="1"/>
  <c r="M967" i="5"/>
  <c r="D967" i="5"/>
  <c r="Z967" i="5"/>
  <c r="Y967" i="5"/>
  <c r="E967" i="5"/>
  <c r="C967" i="5"/>
  <c r="L967" i="5"/>
  <c r="K967" i="5"/>
  <c r="AB967" i="5"/>
  <c r="G967" i="5"/>
  <c r="H967" i="5" s="1"/>
  <c r="J967" i="5"/>
  <c r="AA967" i="5"/>
  <c r="F967" i="5"/>
  <c r="Z415" i="5"/>
  <c r="G415" i="5"/>
  <c r="H415" i="5" s="1"/>
  <c r="Y415" i="5"/>
  <c r="F415" i="5"/>
  <c r="E415" i="5"/>
  <c r="D415" i="5"/>
  <c r="M415" i="5"/>
  <c r="C415" i="5"/>
  <c r="AB415" i="5"/>
  <c r="K415" i="5"/>
  <c r="L415" i="5"/>
  <c r="J415" i="5"/>
  <c r="AA415" i="5"/>
  <c r="F422" i="5"/>
  <c r="E422" i="5"/>
  <c r="M422" i="5"/>
  <c r="D422" i="5"/>
  <c r="L422" i="5"/>
  <c r="C422" i="5"/>
  <c r="AB422" i="5"/>
  <c r="K422" i="5"/>
  <c r="Z422" i="5"/>
  <c r="AA422" i="5"/>
  <c r="Y422" i="5"/>
  <c r="J422" i="5"/>
  <c r="G422" i="5"/>
  <c r="H422" i="5" s="1"/>
  <c r="L1178" i="5"/>
  <c r="Y1178" i="5"/>
  <c r="E1178" i="5"/>
  <c r="AB1178" i="5"/>
  <c r="G1178" i="5"/>
  <c r="H1178" i="5" s="1"/>
  <c r="Z1178" i="5"/>
  <c r="D1178" i="5"/>
  <c r="K1178" i="5"/>
  <c r="M1178" i="5"/>
  <c r="J1178" i="5"/>
  <c r="C1178" i="5"/>
  <c r="F1178" i="5"/>
  <c r="AA1178" i="5"/>
  <c r="AB1179" i="5"/>
  <c r="K1179" i="5"/>
  <c r="Z1179" i="5"/>
  <c r="G1179" i="5"/>
  <c r="H1179" i="5" s="1"/>
  <c r="M1179" i="5"/>
  <c r="J1179" i="5"/>
  <c r="AA1179" i="5"/>
  <c r="F1179" i="5"/>
  <c r="D1179" i="5"/>
  <c r="Y1179" i="5"/>
  <c r="L1179" i="5"/>
  <c r="C1179" i="5"/>
  <c r="E1179" i="5"/>
  <c r="Y836" i="5"/>
  <c r="F836" i="5"/>
  <c r="E836" i="5"/>
  <c r="D836" i="5"/>
  <c r="M836" i="5"/>
  <c r="C836" i="5"/>
  <c r="L836" i="5"/>
  <c r="AA836" i="5"/>
  <c r="J836" i="5"/>
  <c r="AB836" i="5"/>
  <c r="K836" i="5"/>
  <c r="Z836" i="5"/>
  <c r="G836" i="5"/>
  <c r="H836" i="5" s="1"/>
  <c r="D842" i="5"/>
  <c r="M842" i="5"/>
  <c r="C842" i="5"/>
  <c r="L842" i="5"/>
  <c r="AB842" i="5"/>
  <c r="K842" i="5"/>
  <c r="AA842" i="5"/>
  <c r="J842" i="5"/>
  <c r="Y842" i="5"/>
  <c r="F842" i="5"/>
  <c r="Z842" i="5"/>
  <c r="G842" i="5"/>
  <c r="H842" i="5" s="1"/>
  <c r="E842" i="5"/>
  <c r="AB1223" i="5"/>
  <c r="K1223" i="5"/>
  <c r="Z1223" i="5"/>
  <c r="F1223" i="5"/>
  <c r="L1223" i="5"/>
  <c r="G1223" i="5"/>
  <c r="H1223" i="5" s="1"/>
  <c r="AA1223" i="5"/>
  <c r="E1223" i="5"/>
  <c r="Y1223" i="5"/>
  <c r="D1223" i="5"/>
  <c r="C1223" i="5"/>
  <c r="M1223" i="5"/>
  <c r="J1223" i="5"/>
  <c r="M1217" i="5"/>
  <c r="C1217" i="5"/>
  <c r="D1217" i="5"/>
  <c r="Y1217" i="5"/>
  <c r="L1217" i="5"/>
  <c r="K1217" i="5"/>
  <c r="J1217" i="5"/>
  <c r="AA1217" i="5"/>
  <c r="F1217" i="5"/>
  <c r="AB1217" i="5"/>
  <c r="Z1217" i="5"/>
  <c r="E1217" i="5"/>
  <c r="G1217" i="5"/>
  <c r="H1217" i="5" s="1"/>
  <c r="AA475" i="5"/>
  <c r="J475" i="5"/>
  <c r="Z475" i="5"/>
  <c r="G475" i="5"/>
  <c r="H475" i="5" s="1"/>
  <c r="Y475" i="5"/>
  <c r="F475" i="5"/>
  <c r="E475" i="5"/>
  <c r="D475" i="5"/>
  <c r="L475" i="5"/>
  <c r="C475" i="5"/>
  <c r="M475" i="5"/>
  <c r="AB475" i="5"/>
  <c r="K475" i="5"/>
  <c r="K94" i="5"/>
  <c r="L94" i="5"/>
  <c r="J94" i="5"/>
  <c r="G94" i="5"/>
  <c r="H94" i="5" s="1"/>
  <c r="F94" i="5"/>
  <c r="E94" i="5"/>
  <c r="C94" i="5"/>
  <c r="M94" i="5"/>
  <c r="D94" i="5"/>
  <c r="AA94" i="5"/>
  <c r="AB94" i="5"/>
  <c r="Z94" i="5"/>
  <c r="Y94" i="5"/>
  <c r="AF91" i="5"/>
  <c r="Y11" i="10" s="1"/>
  <c r="AE91" i="5"/>
  <c r="X11" i="10" s="1"/>
  <c r="G277" i="5"/>
  <c r="H277" i="5" s="1"/>
  <c r="F277" i="5"/>
  <c r="E277" i="5"/>
  <c r="D277" i="5"/>
  <c r="M277" i="5"/>
  <c r="C277" i="5"/>
  <c r="K277" i="5"/>
  <c r="L277" i="5"/>
  <c r="J277" i="5"/>
  <c r="AB277" i="5"/>
  <c r="Z277" i="5"/>
  <c r="AA277" i="5"/>
  <c r="Y277"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AB584" i="5"/>
  <c r="K584" i="5"/>
  <c r="AA584" i="5"/>
  <c r="J584" i="5"/>
  <c r="Z584" i="5"/>
  <c r="G584" i="5"/>
  <c r="H584" i="5" s="1"/>
  <c r="Y584" i="5"/>
  <c r="F584" i="5"/>
  <c r="E584" i="5"/>
  <c r="M584" i="5"/>
  <c r="C584" i="5"/>
  <c r="D584" i="5"/>
  <c r="L584"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AA899" i="5"/>
  <c r="J899" i="5"/>
  <c r="D899" i="5"/>
  <c r="L899" i="5"/>
  <c r="Y899" i="5"/>
  <c r="M899" i="5"/>
  <c r="K899" i="5"/>
  <c r="G899" i="5"/>
  <c r="H899" i="5" s="1"/>
  <c r="AB899" i="5"/>
  <c r="E899" i="5"/>
  <c r="F899" i="5"/>
  <c r="Z899" i="5"/>
  <c r="C899" i="5"/>
  <c r="L894" i="5"/>
  <c r="Y894" i="5"/>
  <c r="F894" i="5"/>
  <c r="M894" i="5"/>
  <c r="K894" i="5"/>
  <c r="J894" i="5"/>
  <c r="AB894" i="5"/>
  <c r="G894" i="5"/>
  <c r="H894" i="5" s="1"/>
  <c r="Z894" i="5"/>
  <c r="D894" i="5"/>
  <c r="AA894" i="5"/>
  <c r="E894" i="5"/>
  <c r="C894"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AB1275" i="5"/>
  <c r="K1275" i="5"/>
  <c r="Z1275" i="5"/>
  <c r="F1275" i="5"/>
  <c r="E1275" i="5"/>
  <c r="AA1275" i="5"/>
  <c r="Y1275" i="5"/>
  <c r="M1275" i="5"/>
  <c r="L1275" i="5"/>
  <c r="J1275" i="5"/>
  <c r="D1275" i="5"/>
  <c r="C1275" i="5"/>
  <c r="G1275" i="5"/>
  <c r="H1275" i="5" s="1"/>
  <c r="M822" i="5"/>
  <c r="C822" i="5"/>
  <c r="L822" i="5"/>
  <c r="AB822" i="5"/>
  <c r="K822" i="5"/>
  <c r="AA822" i="5"/>
  <c r="J822" i="5"/>
  <c r="Z822" i="5"/>
  <c r="G822" i="5"/>
  <c r="H822" i="5" s="1"/>
  <c r="E822" i="5"/>
  <c r="Y822" i="5"/>
  <c r="F822" i="5"/>
  <c r="D822" i="5"/>
  <c r="AF1131" i="5"/>
  <c r="AE1131" i="5"/>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D147" i="5"/>
  <c r="M147" i="5"/>
  <c r="C147" i="5"/>
  <c r="AB147" i="5"/>
  <c r="K147" i="5"/>
  <c r="AA147" i="5"/>
  <c r="J147" i="5"/>
  <c r="Y147" i="5"/>
  <c r="F147" i="5"/>
  <c r="Z147" i="5"/>
  <c r="L147" i="5"/>
  <c r="E147" i="5"/>
  <c r="G147" i="5"/>
  <c r="H147" i="5" s="1"/>
  <c r="E136" i="5"/>
  <c r="K136" i="5"/>
  <c r="G136" i="5"/>
  <c r="H136" i="5" s="1"/>
  <c r="F136" i="5"/>
  <c r="D136" i="5"/>
  <c r="C136" i="5"/>
  <c r="L136" i="5"/>
  <c r="M136" i="5"/>
  <c r="J136" i="5"/>
  <c r="Z136" i="5"/>
  <c r="Y136" i="5"/>
  <c r="AB136" i="5"/>
  <c r="AA136" i="5"/>
  <c r="D148" i="5"/>
  <c r="M148" i="5"/>
  <c r="C148" i="5"/>
  <c r="AB148" i="5"/>
  <c r="K148" i="5"/>
  <c r="AA148" i="5"/>
  <c r="J148" i="5"/>
  <c r="Y148" i="5"/>
  <c r="F148" i="5"/>
  <c r="E148" i="5"/>
  <c r="Z148" i="5"/>
  <c r="L148" i="5"/>
  <c r="G148" i="5"/>
  <c r="H148" i="5" s="1"/>
  <c r="AB505" i="5"/>
  <c r="K505" i="5"/>
  <c r="E505" i="5"/>
  <c r="M505" i="5"/>
  <c r="C505" i="5"/>
  <c r="Y505" i="5"/>
  <c r="L505" i="5"/>
  <c r="J505" i="5"/>
  <c r="G505" i="5"/>
  <c r="H505" i="5" s="1"/>
  <c r="AA505" i="5"/>
  <c r="D505" i="5"/>
  <c r="Z505" i="5"/>
  <c r="F505" i="5"/>
  <c r="E498" i="5"/>
  <c r="AA498" i="5"/>
  <c r="J498" i="5"/>
  <c r="Y498" i="5"/>
  <c r="D498" i="5"/>
  <c r="C498" i="5"/>
  <c r="M498" i="5"/>
  <c r="L498" i="5"/>
  <c r="K498" i="5"/>
  <c r="AB498" i="5"/>
  <c r="G498" i="5"/>
  <c r="H498" i="5" s="1"/>
  <c r="Z498" i="5"/>
  <c r="F498" i="5"/>
  <c r="Y495" i="5"/>
  <c r="F495" i="5"/>
  <c r="L495" i="5"/>
  <c r="M495" i="5"/>
  <c r="K495" i="5"/>
  <c r="J495" i="5"/>
  <c r="AB495" i="5"/>
  <c r="G495" i="5"/>
  <c r="H495" i="5" s="1"/>
  <c r="AA495" i="5"/>
  <c r="E495" i="5"/>
  <c r="C495" i="5"/>
  <c r="D495" i="5"/>
  <c r="Z495" i="5"/>
  <c r="M118" i="5"/>
  <c r="C118" i="5"/>
  <c r="G118" i="5"/>
  <c r="H118" i="5" s="1"/>
  <c r="E118" i="5"/>
  <c r="D118" i="5"/>
  <c r="L118" i="5"/>
  <c r="J118" i="5"/>
  <c r="K118" i="5"/>
  <c r="F118" i="5"/>
  <c r="AA118" i="5"/>
  <c r="AB118" i="5"/>
  <c r="Y118" i="5"/>
  <c r="Z118" i="5"/>
  <c r="L125" i="5"/>
  <c r="Y125" i="5"/>
  <c r="F125" i="5"/>
  <c r="M125" i="5"/>
  <c r="K125" i="5"/>
  <c r="J125" i="5"/>
  <c r="AB125" i="5"/>
  <c r="G125" i="5"/>
  <c r="H125" i="5" s="1"/>
  <c r="Z125" i="5"/>
  <c r="D125" i="5"/>
  <c r="AA125" i="5"/>
  <c r="E125" i="5"/>
  <c r="C125" i="5"/>
  <c r="AB1046" i="5"/>
  <c r="K1046" i="5"/>
  <c r="E1046" i="5"/>
  <c r="G1046" i="5"/>
  <c r="H1046" i="5" s="1"/>
  <c r="AA1046" i="5"/>
  <c r="F1046" i="5"/>
  <c r="Z1046" i="5"/>
  <c r="D1046" i="5"/>
  <c r="Y1046" i="5"/>
  <c r="C1046" i="5"/>
  <c r="L1046" i="5"/>
  <c r="M1046" i="5"/>
  <c r="J1046" i="5"/>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AF1031" i="5"/>
  <c r="AE1031" i="5"/>
  <c r="G318" i="5"/>
  <c r="H318" i="5" s="1"/>
  <c r="M318" i="5"/>
  <c r="C318" i="5"/>
  <c r="D318" i="5"/>
  <c r="L318" i="5"/>
  <c r="K318" i="5"/>
  <c r="F318" i="5"/>
  <c r="J318" i="5"/>
  <c r="E318" i="5"/>
  <c r="AA318" i="5"/>
  <c r="AB318" i="5"/>
  <c r="Y318" i="5"/>
  <c r="Z318" i="5"/>
  <c r="Y328" i="5"/>
  <c r="F328" i="5"/>
  <c r="L328" i="5"/>
  <c r="M328" i="5"/>
  <c r="K328" i="5"/>
  <c r="J328" i="5"/>
  <c r="AB328" i="5"/>
  <c r="G328" i="5"/>
  <c r="H328" i="5" s="1"/>
  <c r="AA328" i="5"/>
  <c r="E328" i="5"/>
  <c r="C328" i="5"/>
  <c r="Z328" i="5"/>
  <c r="D328" i="5"/>
  <c r="D1260" i="5"/>
  <c r="C1260" i="5"/>
  <c r="K1260" i="5"/>
  <c r="M1260" i="5"/>
  <c r="L1260" i="5"/>
  <c r="J1260" i="5"/>
  <c r="G1260" i="5"/>
  <c r="H1260" i="5" s="1"/>
  <c r="AB1260" i="5"/>
  <c r="F1260" i="5"/>
  <c r="Z1260" i="5"/>
  <c r="AA1260" i="5"/>
  <c r="Y1260" i="5"/>
  <c r="E1260" i="5"/>
  <c r="E1256" i="5"/>
  <c r="Y1256" i="5"/>
  <c r="D1256" i="5"/>
  <c r="L1256" i="5"/>
  <c r="AA1256" i="5"/>
  <c r="C1256" i="5"/>
  <c r="Z1256" i="5"/>
  <c r="M1256" i="5"/>
  <c r="K1256" i="5"/>
  <c r="G1256" i="5"/>
  <c r="H1256" i="5" s="1"/>
  <c r="F1256" i="5"/>
  <c r="AB1256" i="5"/>
  <c r="J1256" i="5"/>
  <c r="Z1267" i="5"/>
  <c r="G1267" i="5"/>
  <c r="H1267" i="5" s="1"/>
  <c r="E1267" i="5"/>
  <c r="M1267" i="5"/>
  <c r="C1267" i="5"/>
  <c r="AA1267" i="5"/>
  <c r="L1267" i="5"/>
  <c r="K1267" i="5"/>
  <c r="J1267" i="5"/>
  <c r="F1267" i="5"/>
  <c r="D1267" i="5"/>
  <c r="Y1267" i="5"/>
  <c r="AB1267" i="5"/>
  <c r="AA224" i="5"/>
  <c r="J224" i="5"/>
  <c r="Z224" i="5"/>
  <c r="G224" i="5"/>
  <c r="H224" i="5" s="1"/>
  <c r="Y224" i="5"/>
  <c r="F224" i="5"/>
  <c r="E224" i="5"/>
  <c r="D224" i="5"/>
  <c r="L224" i="5"/>
  <c r="M224" i="5"/>
  <c r="K224" i="5"/>
  <c r="C224" i="5"/>
  <c r="AB224"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AE1231" i="5"/>
  <c r="AF1231" i="5"/>
  <c r="M1248" i="5"/>
  <c r="C1248" i="5"/>
  <c r="AA1248" i="5"/>
  <c r="J1248" i="5"/>
  <c r="Z1248" i="5"/>
  <c r="E1248" i="5"/>
  <c r="Y1248" i="5"/>
  <c r="D1248" i="5"/>
  <c r="L1248" i="5"/>
  <c r="G1248" i="5"/>
  <c r="H1248" i="5" s="1"/>
  <c r="AB1248" i="5"/>
  <c r="F1248" i="5"/>
  <c r="K1248" i="5"/>
  <c r="AB882" i="5"/>
  <c r="K882" i="5"/>
  <c r="E882" i="5"/>
  <c r="M882" i="5"/>
  <c r="L882" i="5"/>
  <c r="J882" i="5"/>
  <c r="G882" i="5"/>
  <c r="H882" i="5" s="1"/>
  <c r="AA882" i="5"/>
  <c r="F882" i="5"/>
  <c r="Y882" i="5"/>
  <c r="C882" i="5"/>
  <c r="Z882" i="5"/>
  <c r="D882" i="5"/>
  <c r="AA874" i="5"/>
  <c r="J874" i="5"/>
  <c r="Z874" i="5"/>
  <c r="G874" i="5"/>
  <c r="H874" i="5" s="1"/>
  <c r="Y874" i="5"/>
  <c r="F874" i="5"/>
  <c r="E874" i="5"/>
  <c r="D874" i="5"/>
  <c r="L874" i="5"/>
  <c r="C874" i="5"/>
  <c r="M874" i="5"/>
  <c r="AB874" i="5"/>
  <c r="K874" i="5"/>
  <c r="AA545" i="5"/>
  <c r="J545" i="5"/>
  <c r="Z545" i="5"/>
  <c r="Y545" i="5"/>
  <c r="G545" i="5"/>
  <c r="H545" i="5" s="1"/>
  <c r="F545" i="5"/>
  <c r="E545" i="5"/>
  <c r="L545" i="5"/>
  <c r="C545" i="5"/>
  <c r="AB545" i="5"/>
  <c r="M545" i="5"/>
  <c r="D545" i="5"/>
  <c r="K545" i="5"/>
  <c r="Y534" i="5"/>
  <c r="F534" i="5"/>
  <c r="E534" i="5"/>
  <c r="D534" i="5"/>
  <c r="M534" i="5"/>
  <c r="C534" i="5"/>
  <c r="L534" i="5"/>
  <c r="AA534" i="5"/>
  <c r="J534" i="5"/>
  <c r="AB534" i="5"/>
  <c r="Z534" i="5"/>
  <c r="K534" i="5"/>
  <c r="G534" i="5"/>
  <c r="H534" i="5" s="1"/>
  <c r="M540" i="5"/>
  <c r="C540" i="5"/>
  <c r="L540" i="5"/>
  <c r="AB540" i="5"/>
  <c r="K540" i="5"/>
  <c r="AA540" i="5"/>
  <c r="J540" i="5"/>
  <c r="Z540" i="5"/>
  <c r="G540" i="5"/>
  <c r="H540" i="5" s="1"/>
  <c r="E540" i="5"/>
  <c r="Y540" i="5"/>
  <c r="F540" i="5"/>
  <c r="D540" i="5"/>
  <c r="K256" i="5"/>
  <c r="J256" i="5"/>
  <c r="G256" i="5"/>
  <c r="H256" i="5" s="1"/>
  <c r="F256" i="5"/>
  <c r="E256" i="5"/>
  <c r="M256" i="5"/>
  <c r="C256" i="5"/>
  <c r="D256" i="5"/>
  <c r="L256" i="5"/>
  <c r="Z256" i="5"/>
  <c r="Y256" i="5"/>
  <c r="AA256" i="5"/>
  <c r="AB256" i="5"/>
  <c r="AA265" i="5"/>
  <c r="J265" i="5"/>
  <c r="Z265" i="5"/>
  <c r="G265" i="5"/>
  <c r="H265" i="5" s="1"/>
  <c r="Y265" i="5"/>
  <c r="F265" i="5"/>
  <c r="E265" i="5"/>
  <c r="D265" i="5"/>
  <c r="L265" i="5"/>
  <c r="C265" i="5"/>
  <c r="M265" i="5"/>
  <c r="AB265" i="5"/>
  <c r="K265" i="5"/>
  <c r="D259" i="5"/>
  <c r="M259" i="5"/>
  <c r="C259" i="5"/>
  <c r="L259" i="5"/>
  <c r="K259" i="5"/>
  <c r="J259" i="5"/>
  <c r="F259" i="5"/>
  <c r="G259" i="5"/>
  <c r="H259" i="5" s="1"/>
  <c r="E259" i="5"/>
  <c r="AA259" i="5"/>
  <c r="AB259" i="5"/>
  <c r="Z259" i="5"/>
  <c r="Y259" i="5"/>
  <c r="G60" i="5"/>
  <c r="H60" i="5" s="1"/>
  <c r="F60" i="5"/>
  <c r="E60" i="5"/>
  <c r="D60" i="5"/>
  <c r="M60" i="5"/>
  <c r="C60" i="5"/>
  <c r="K60" i="5"/>
  <c r="L60" i="5"/>
  <c r="J60" i="5"/>
  <c r="Y60" i="5"/>
  <c r="AA60" i="5"/>
  <c r="Z60" i="5"/>
  <c r="AB60" i="5"/>
  <c r="F62" i="5"/>
  <c r="E62" i="5"/>
  <c r="D62" i="5"/>
  <c r="M62" i="5"/>
  <c r="C62" i="5"/>
  <c r="L62" i="5"/>
  <c r="J62" i="5"/>
  <c r="K62" i="5"/>
  <c r="G62" i="5"/>
  <c r="H62" i="5" s="1"/>
  <c r="AB62" i="5"/>
  <c r="AA62" i="5"/>
  <c r="Y62" i="5"/>
  <c r="Z62" i="5"/>
  <c r="L61" i="5"/>
  <c r="C61" i="5"/>
  <c r="K61" i="5"/>
  <c r="J61" i="5"/>
  <c r="G61" i="5"/>
  <c r="H61" i="5" s="1"/>
  <c r="E61" i="5"/>
  <c r="F61" i="5"/>
  <c r="M61" i="5"/>
  <c r="D61" i="5"/>
  <c r="AB61" i="5"/>
  <c r="AA61" i="5"/>
  <c r="Y61" i="5"/>
  <c r="Z61" i="5"/>
  <c r="Y394" i="5"/>
  <c r="F394" i="5"/>
  <c r="E394" i="5"/>
  <c r="D394" i="5"/>
  <c r="M394" i="5"/>
  <c r="C394" i="5"/>
  <c r="L394" i="5"/>
  <c r="AA394" i="5"/>
  <c r="J394" i="5"/>
  <c r="AB394" i="5"/>
  <c r="Z394" i="5"/>
  <c r="K394" i="5"/>
  <c r="G394" i="5"/>
  <c r="H394" i="5" s="1"/>
  <c r="E401" i="5"/>
  <c r="M401" i="5"/>
  <c r="D401" i="5"/>
  <c r="L401" i="5"/>
  <c r="C401" i="5"/>
  <c r="AB401" i="5"/>
  <c r="K401" i="5"/>
  <c r="AA401" i="5"/>
  <c r="J401" i="5"/>
  <c r="Y401" i="5"/>
  <c r="G401" i="5"/>
  <c r="H401" i="5" s="1"/>
  <c r="F401" i="5"/>
  <c r="Z401" i="5"/>
  <c r="E186" i="5"/>
  <c r="D186" i="5"/>
  <c r="M186" i="5"/>
  <c r="C186" i="5"/>
  <c r="L186" i="5"/>
  <c r="AB186" i="5"/>
  <c r="K186" i="5"/>
  <c r="Z186" i="5"/>
  <c r="G186" i="5"/>
  <c r="H186" i="5" s="1"/>
  <c r="AA186" i="5"/>
  <c r="J186" i="5"/>
  <c r="Y186" i="5"/>
  <c r="F186" i="5"/>
  <c r="K182" i="5"/>
  <c r="J182" i="5"/>
  <c r="G182" i="5"/>
  <c r="H182" i="5" s="1"/>
  <c r="F182" i="5"/>
  <c r="M182" i="5"/>
  <c r="D182" i="5"/>
  <c r="E182" i="5"/>
  <c r="L182" i="5"/>
  <c r="C182" i="5"/>
  <c r="AA182" i="5"/>
  <c r="AB182" i="5"/>
  <c r="Z182" i="5"/>
  <c r="Y182" i="5"/>
  <c r="F614" i="5"/>
  <c r="E614" i="5"/>
  <c r="M614" i="5"/>
  <c r="D614" i="5"/>
  <c r="L614" i="5"/>
  <c r="C614" i="5"/>
  <c r="AB614" i="5"/>
  <c r="K614" i="5"/>
  <c r="Z614" i="5"/>
  <c r="AA614" i="5"/>
  <c r="J614" i="5"/>
  <c r="Y614" i="5"/>
  <c r="G614" i="5"/>
  <c r="H614" i="5" s="1"/>
  <c r="M618" i="5"/>
  <c r="D618" i="5"/>
  <c r="L618" i="5"/>
  <c r="C618" i="5"/>
  <c r="AB618" i="5"/>
  <c r="K618" i="5"/>
  <c r="AA618" i="5"/>
  <c r="J618" i="5"/>
  <c r="Z618" i="5"/>
  <c r="F618" i="5"/>
  <c r="Y618" i="5"/>
  <c r="G618" i="5"/>
  <c r="H618" i="5" s="1"/>
  <c r="E618" i="5"/>
  <c r="Z642" i="5"/>
  <c r="G642" i="5"/>
  <c r="H642" i="5" s="1"/>
  <c r="M642" i="5"/>
  <c r="C642" i="5"/>
  <c r="L642" i="5"/>
  <c r="K642" i="5"/>
  <c r="J642" i="5"/>
  <c r="AA642" i="5"/>
  <c r="E642" i="5"/>
  <c r="AB642" i="5"/>
  <c r="F642" i="5"/>
  <c r="Y642" i="5"/>
  <c r="D642" i="5"/>
  <c r="K359" i="5"/>
  <c r="J359" i="5"/>
  <c r="G359" i="5"/>
  <c r="H359" i="5" s="1"/>
  <c r="F359" i="5"/>
  <c r="E359" i="5"/>
  <c r="M359" i="5"/>
  <c r="C359" i="5"/>
  <c r="D359" i="5"/>
  <c r="L359" i="5"/>
  <c r="Y359" i="5"/>
  <c r="AA359" i="5"/>
  <c r="Z359" i="5"/>
  <c r="AB359" i="5"/>
  <c r="F356" i="5"/>
  <c r="E356" i="5"/>
  <c r="D356" i="5"/>
  <c r="M356" i="5"/>
  <c r="C356" i="5"/>
  <c r="L356" i="5"/>
  <c r="J356" i="5"/>
  <c r="K356" i="5"/>
  <c r="G356" i="5"/>
  <c r="H356" i="5" s="1"/>
  <c r="AA356" i="5"/>
  <c r="AB356" i="5"/>
  <c r="Y356" i="5"/>
  <c r="Z356" i="5"/>
  <c r="M366" i="5"/>
  <c r="C366" i="5"/>
  <c r="L366" i="5"/>
  <c r="AB366" i="5"/>
  <c r="K366" i="5"/>
  <c r="AA366" i="5"/>
  <c r="J366" i="5"/>
  <c r="Z366" i="5"/>
  <c r="G366" i="5"/>
  <c r="H366" i="5" s="1"/>
  <c r="E366" i="5"/>
  <c r="Y366" i="5"/>
  <c r="F366" i="5"/>
  <c r="D366" i="5"/>
  <c r="Y1076" i="5"/>
  <c r="F1076" i="5"/>
  <c r="E1076" i="5"/>
  <c r="D1076" i="5"/>
  <c r="L1076" i="5"/>
  <c r="AA1076" i="5"/>
  <c r="J1076" i="5"/>
  <c r="M1076" i="5"/>
  <c r="K1076" i="5"/>
  <c r="G1076" i="5"/>
  <c r="H1076" i="5" s="1"/>
  <c r="C1076" i="5"/>
  <c r="AB1076" i="5"/>
  <c r="Z1076" i="5"/>
  <c r="AF1071" i="5"/>
  <c r="AE1071"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Y717" i="5"/>
  <c r="F717" i="5"/>
  <c r="E717" i="5"/>
  <c r="D717" i="5"/>
  <c r="M717" i="5"/>
  <c r="C717" i="5"/>
  <c r="L717" i="5"/>
  <c r="AA717" i="5"/>
  <c r="J717" i="5"/>
  <c r="AB717" i="5"/>
  <c r="K717" i="5"/>
  <c r="Z717" i="5"/>
  <c r="G717" i="5"/>
  <c r="H717" i="5" s="1"/>
  <c r="M723" i="5"/>
  <c r="C723" i="5"/>
  <c r="L723" i="5"/>
  <c r="AB723" i="5"/>
  <c r="K723" i="5"/>
  <c r="AA723" i="5"/>
  <c r="J723" i="5"/>
  <c r="Z723" i="5"/>
  <c r="G723" i="5"/>
  <c r="H723" i="5" s="1"/>
  <c r="E723" i="5"/>
  <c r="Y723" i="5"/>
  <c r="F723" i="5"/>
  <c r="D723" i="5"/>
  <c r="E978" i="5"/>
  <c r="AB978" i="5"/>
  <c r="K978" i="5"/>
  <c r="M978" i="5"/>
  <c r="L978" i="5"/>
  <c r="J978" i="5"/>
  <c r="G978" i="5"/>
  <c r="H978" i="5" s="1"/>
  <c r="AA978" i="5"/>
  <c r="F978" i="5"/>
  <c r="Y978" i="5"/>
  <c r="C978" i="5"/>
  <c r="Z978" i="5"/>
  <c r="D978" i="5"/>
  <c r="D986" i="5"/>
  <c r="M986" i="5"/>
  <c r="C986" i="5"/>
  <c r="AB986" i="5"/>
  <c r="K986" i="5"/>
  <c r="AA986" i="5"/>
  <c r="J986" i="5"/>
  <c r="Y986" i="5"/>
  <c r="F986" i="5"/>
  <c r="L986" i="5"/>
  <c r="G986" i="5"/>
  <c r="H986" i="5" s="1"/>
  <c r="E986" i="5"/>
  <c r="Z986" i="5"/>
  <c r="Y854" i="5"/>
  <c r="F854" i="5"/>
  <c r="E854" i="5"/>
  <c r="D854" i="5"/>
  <c r="M854" i="5"/>
  <c r="C854" i="5"/>
  <c r="L854" i="5"/>
  <c r="AA854" i="5"/>
  <c r="J854" i="5"/>
  <c r="AB854" i="5"/>
  <c r="K854" i="5"/>
  <c r="Z854" i="5"/>
  <c r="G854" i="5"/>
  <c r="H854" i="5" s="1"/>
  <c r="Y862" i="5"/>
  <c r="F862" i="5"/>
  <c r="E862" i="5"/>
  <c r="D862" i="5"/>
  <c r="M862" i="5"/>
  <c r="C862" i="5"/>
  <c r="L862" i="5"/>
  <c r="AA862" i="5"/>
  <c r="J862" i="5"/>
  <c r="AB862" i="5"/>
  <c r="K862" i="5"/>
  <c r="Z862" i="5"/>
  <c r="G862" i="5"/>
  <c r="H862" i="5" s="1"/>
  <c r="Y521" i="5"/>
  <c r="G521" i="5"/>
  <c r="H521" i="5" s="1"/>
  <c r="F521" i="5"/>
  <c r="E521" i="5"/>
  <c r="M521" i="5"/>
  <c r="D521" i="5"/>
  <c r="L521" i="5"/>
  <c r="C521" i="5"/>
  <c r="AA521" i="5"/>
  <c r="J521" i="5"/>
  <c r="AB521" i="5"/>
  <c r="K521" i="5"/>
  <c r="Z521" i="5"/>
  <c r="E524" i="5"/>
  <c r="D524" i="5"/>
  <c r="M524" i="5"/>
  <c r="C524" i="5"/>
  <c r="L524" i="5"/>
  <c r="AB524" i="5"/>
  <c r="K524" i="5"/>
  <c r="Z524" i="5"/>
  <c r="G524" i="5"/>
  <c r="H524" i="5" s="1"/>
  <c r="AA524" i="5"/>
  <c r="Y524" i="5"/>
  <c r="J524" i="5"/>
  <c r="F524" i="5"/>
  <c r="AB515" i="5"/>
  <c r="K515" i="5"/>
  <c r="AA515" i="5"/>
  <c r="J515" i="5"/>
  <c r="Y515" i="5"/>
  <c r="G515" i="5"/>
  <c r="H515" i="5" s="1"/>
  <c r="F515" i="5"/>
  <c r="M515" i="5"/>
  <c r="D515" i="5"/>
  <c r="Z515" i="5"/>
  <c r="L515" i="5"/>
  <c r="E515" i="5"/>
  <c r="C515" i="5"/>
  <c r="D343" i="5"/>
  <c r="AB343" i="5"/>
  <c r="K343" i="5"/>
  <c r="AA343" i="5"/>
  <c r="J343" i="5"/>
  <c r="Y343" i="5"/>
  <c r="F343" i="5"/>
  <c r="G343" i="5"/>
  <c r="H343" i="5" s="1"/>
  <c r="E343" i="5"/>
  <c r="C343" i="5"/>
  <c r="Z343" i="5"/>
  <c r="M343" i="5"/>
  <c r="L343" i="5"/>
  <c r="E335" i="5"/>
  <c r="K335" i="5"/>
  <c r="G335" i="5"/>
  <c r="H335" i="5" s="1"/>
  <c r="C335" i="5"/>
  <c r="M335" i="5"/>
  <c r="L335" i="5"/>
  <c r="F335" i="5"/>
  <c r="J335" i="5"/>
  <c r="D335" i="5"/>
  <c r="AA335" i="5"/>
  <c r="AB335" i="5"/>
  <c r="Y335" i="5"/>
  <c r="Z335" i="5"/>
  <c r="F43" i="5"/>
  <c r="E43" i="5"/>
  <c r="D43" i="5"/>
  <c r="M43" i="5"/>
  <c r="C43" i="5"/>
  <c r="L43" i="5"/>
  <c r="J43" i="5"/>
  <c r="K43" i="5"/>
  <c r="G43" i="5"/>
  <c r="H43" i="5" s="1"/>
  <c r="Z43" i="5"/>
  <c r="AB43" i="5"/>
  <c r="Y43" i="5"/>
  <c r="AA43" i="5"/>
  <c r="E659" i="5"/>
  <c r="M659" i="5"/>
  <c r="D659" i="5"/>
  <c r="AB659" i="5"/>
  <c r="K659" i="5"/>
  <c r="AA659" i="5"/>
  <c r="J659" i="5"/>
  <c r="Y659" i="5"/>
  <c r="G659" i="5"/>
  <c r="H659" i="5" s="1"/>
  <c r="F659" i="5"/>
  <c r="C659" i="5"/>
  <c r="Z659" i="5"/>
  <c r="L659" i="5"/>
  <c r="AA1204" i="5"/>
  <c r="J1204" i="5"/>
  <c r="AB1204" i="5"/>
  <c r="G1204" i="5"/>
  <c r="H1204" i="5" s="1"/>
  <c r="K1204" i="5"/>
  <c r="Z1204" i="5"/>
  <c r="E1204" i="5"/>
  <c r="Y1204" i="5"/>
  <c r="D1204" i="5"/>
  <c r="C1204" i="5"/>
  <c r="M1204" i="5"/>
  <c r="F1204" i="5"/>
  <c r="L1204" i="5"/>
  <c r="L1194" i="5"/>
  <c r="Y1194" i="5"/>
  <c r="E1194" i="5"/>
  <c r="C1194" i="5"/>
  <c r="M1194" i="5"/>
  <c r="K1194" i="5"/>
  <c r="J1194" i="5"/>
  <c r="AA1194" i="5"/>
  <c r="F1194" i="5"/>
  <c r="Z1194" i="5"/>
  <c r="G1194" i="5"/>
  <c r="H1194" i="5" s="1"/>
  <c r="AB1194" i="5"/>
  <c r="D1194" i="5"/>
  <c r="AA1126" i="5"/>
  <c r="J1126" i="5"/>
  <c r="D1126" i="5"/>
  <c r="K1126" i="5"/>
  <c r="G1126" i="5"/>
  <c r="H1126" i="5" s="1"/>
  <c r="AB1126" i="5"/>
  <c r="F1126" i="5"/>
  <c r="Z1126" i="5"/>
  <c r="E1126" i="5"/>
  <c r="Y1126" i="5"/>
  <c r="C1126" i="5"/>
  <c r="M1126" i="5"/>
  <c r="L1126" i="5"/>
  <c r="AA921" i="5"/>
  <c r="J921" i="5"/>
  <c r="Z921" i="5"/>
  <c r="G921" i="5"/>
  <c r="H921" i="5" s="1"/>
  <c r="Y921" i="5"/>
  <c r="F921" i="5"/>
  <c r="E921" i="5"/>
  <c r="D921" i="5"/>
  <c r="L921" i="5"/>
  <c r="AB921" i="5"/>
  <c r="M921" i="5"/>
  <c r="K921" i="5"/>
  <c r="C921" i="5"/>
  <c r="M208" i="5"/>
  <c r="C208" i="5"/>
  <c r="L208" i="5"/>
  <c r="AB208" i="5"/>
  <c r="K208" i="5"/>
  <c r="AA208" i="5"/>
  <c r="J208" i="5"/>
  <c r="Z208" i="5"/>
  <c r="G208" i="5"/>
  <c r="H208" i="5" s="1"/>
  <c r="E208" i="5"/>
  <c r="F208" i="5"/>
  <c r="D208" i="5"/>
  <c r="Y208" i="5"/>
  <c r="Z940" i="5"/>
  <c r="G940" i="5"/>
  <c r="H940" i="5" s="1"/>
  <c r="Y940" i="5"/>
  <c r="F940" i="5"/>
  <c r="E940" i="5"/>
  <c r="D940" i="5"/>
  <c r="M940" i="5"/>
  <c r="C940" i="5"/>
  <c r="AB940" i="5"/>
  <c r="K940" i="5"/>
  <c r="L940" i="5"/>
  <c r="AA940" i="5"/>
  <c r="J940" i="5"/>
  <c r="Y944" i="5"/>
  <c r="F944" i="5"/>
  <c r="E944" i="5"/>
  <c r="D944" i="5"/>
  <c r="M944" i="5"/>
  <c r="C944" i="5"/>
  <c r="L944" i="5"/>
  <c r="AA944" i="5"/>
  <c r="J944" i="5"/>
  <c r="AB944" i="5"/>
  <c r="K944" i="5"/>
  <c r="Z944" i="5"/>
  <c r="G944" i="5"/>
  <c r="H944" i="5" s="1"/>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M1002" i="5"/>
  <c r="C1002" i="5"/>
  <c r="L1002" i="5"/>
  <c r="AB1002" i="5"/>
  <c r="K1002" i="5"/>
  <c r="AA1002" i="5"/>
  <c r="J1002" i="5"/>
  <c r="Z1002" i="5"/>
  <c r="G1002" i="5"/>
  <c r="H1002" i="5" s="1"/>
  <c r="E1002" i="5"/>
  <c r="F1002" i="5"/>
  <c r="D1002" i="5"/>
  <c r="Y1002" i="5"/>
  <c r="Z680" i="5"/>
  <c r="Y680" i="5"/>
  <c r="G680" i="5"/>
  <c r="H680" i="5" s="1"/>
  <c r="F680" i="5"/>
  <c r="E680" i="5"/>
  <c r="M680" i="5"/>
  <c r="D680" i="5"/>
  <c r="AB680" i="5"/>
  <c r="K680" i="5"/>
  <c r="AA680" i="5"/>
  <c r="L680" i="5"/>
  <c r="C680" i="5"/>
  <c r="J680" i="5"/>
  <c r="D687" i="5"/>
  <c r="M687" i="5"/>
  <c r="C687" i="5"/>
  <c r="L687" i="5"/>
  <c r="AB687" i="5"/>
  <c r="K687" i="5"/>
  <c r="AA687" i="5"/>
  <c r="J687" i="5"/>
  <c r="Y687" i="5"/>
  <c r="F687" i="5"/>
  <c r="G687" i="5"/>
  <c r="H687" i="5" s="1"/>
  <c r="E687" i="5"/>
  <c r="Z687" i="5"/>
  <c r="D1162" i="5"/>
  <c r="Z1162" i="5"/>
  <c r="F1162" i="5"/>
  <c r="L1162" i="5"/>
  <c r="M1162" i="5"/>
  <c r="K1162" i="5"/>
  <c r="G1162" i="5"/>
  <c r="H1162" i="5" s="1"/>
  <c r="AA1162" i="5"/>
  <c r="C1162" i="5"/>
  <c r="AB1162" i="5"/>
  <c r="Y1162" i="5"/>
  <c r="E1162" i="5"/>
  <c r="J1162" i="5"/>
  <c r="E1159" i="5"/>
  <c r="AB1159" i="5"/>
  <c r="J1159" i="5"/>
  <c r="AA1159" i="5"/>
  <c r="G1159" i="5"/>
  <c r="H1159" i="5" s="1"/>
  <c r="Z1159" i="5"/>
  <c r="F1159" i="5"/>
  <c r="Y1159" i="5"/>
  <c r="D1159" i="5"/>
  <c r="M1159" i="5"/>
  <c r="K1159" i="5"/>
  <c r="L1159" i="5"/>
  <c r="C1159" i="5"/>
  <c r="M1164" i="5"/>
  <c r="C1164" i="5"/>
  <c r="K1164" i="5"/>
  <c r="Y1164" i="5"/>
  <c r="E1164" i="5"/>
  <c r="AA1164" i="5"/>
  <c r="D1164" i="5"/>
  <c r="Z1164" i="5"/>
  <c r="L1164" i="5"/>
  <c r="G1164" i="5"/>
  <c r="H1164" i="5" s="1"/>
  <c r="AB1164" i="5"/>
  <c r="F1164" i="5"/>
  <c r="J1164" i="5"/>
  <c r="G156" i="5"/>
  <c r="H156" i="5" s="1"/>
  <c r="F156" i="5"/>
  <c r="E156" i="5"/>
  <c r="D156" i="5"/>
  <c r="M156" i="5"/>
  <c r="C156" i="5"/>
  <c r="K156" i="5"/>
  <c r="L156" i="5"/>
  <c r="J156" i="5"/>
  <c r="AB156" i="5"/>
  <c r="AA156" i="5"/>
  <c r="Y156" i="5"/>
  <c r="Z156" i="5"/>
  <c r="F164" i="5"/>
  <c r="E164" i="5"/>
  <c r="D164" i="5"/>
  <c r="M164" i="5"/>
  <c r="C164" i="5"/>
  <c r="L164" i="5"/>
  <c r="J164" i="5"/>
  <c r="K164" i="5"/>
  <c r="G164" i="5"/>
  <c r="H164" i="5" s="1"/>
  <c r="AA164" i="5"/>
  <c r="AB164" i="5"/>
  <c r="Y164" i="5"/>
  <c r="Z164" i="5"/>
  <c r="L163" i="5"/>
  <c r="K163" i="5"/>
  <c r="J163" i="5"/>
  <c r="G163" i="5"/>
  <c r="H163" i="5" s="1"/>
  <c r="F163" i="5"/>
  <c r="D163" i="5"/>
  <c r="E163" i="5"/>
  <c r="C163" i="5"/>
  <c r="M163" i="5"/>
  <c r="AA163" i="5"/>
  <c r="AB163" i="5"/>
  <c r="Y163" i="5"/>
  <c r="Z16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F603" i="5"/>
  <c r="E603" i="5"/>
  <c r="M603" i="5"/>
  <c r="D603" i="5"/>
  <c r="L603" i="5"/>
  <c r="C603" i="5"/>
  <c r="AB603" i="5"/>
  <c r="K603" i="5"/>
  <c r="Z603" i="5"/>
  <c r="AA603" i="5"/>
  <c r="Y603" i="5"/>
  <c r="J603" i="5"/>
  <c r="G603" i="5"/>
  <c r="H603" i="5" s="1"/>
  <c r="M608" i="5"/>
  <c r="C608" i="5"/>
  <c r="L608" i="5"/>
  <c r="AB608" i="5"/>
  <c r="K608" i="5"/>
  <c r="AA608" i="5"/>
  <c r="J608" i="5"/>
  <c r="Z608" i="5"/>
  <c r="G608" i="5"/>
  <c r="H608" i="5" s="1"/>
  <c r="E608" i="5"/>
  <c r="Y608" i="5"/>
  <c r="F608" i="5"/>
  <c r="D608" i="5"/>
  <c r="D1055" i="5"/>
  <c r="AA1055" i="5"/>
  <c r="J1055" i="5"/>
  <c r="Z1055" i="5"/>
  <c r="E1055" i="5"/>
  <c r="Y1055" i="5"/>
  <c r="C1055" i="5"/>
  <c r="M1055" i="5"/>
  <c r="L1055" i="5"/>
  <c r="G1055" i="5"/>
  <c r="H1055" i="5" s="1"/>
  <c r="AB1055" i="5"/>
  <c r="K1055" i="5"/>
  <c r="F1055" i="5"/>
  <c r="M1067" i="5"/>
  <c r="C1067" i="5"/>
  <c r="L1067" i="5"/>
  <c r="AB1067" i="5"/>
  <c r="K1067" i="5"/>
  <c r="Z1067" i="5"/>
  <c r="G1067" i="5"/>
  <c r="H1067" i="5" s="1"/>
  <c r="E1067" i="5"/>
  <c r="D1067" i="5"/>
  <c r="AA1067" i="5"/>
  <c r="Y1067" i="5"/>
  <c r="J1067" i="5"/>
  <c r="F1067" i="5"/>
  <c r="D441" i="5"/>
  <c r="M441" i="5"/>
  <c r="C441" i="5"/>
  <c r="L441" i="5"/>
  <c r="AB441" i="5"/>
  <c r="K441" i="5"/>
  <c r="AA441" i="5"/>
  <c r="J441" i="5"/>
  <c r="Y441" i="5"/>
  <c r="F441" i="5"/>
  <c r="G441" i="5"/>
  <c r="H441" i="5" s="1"/>
  <c r="E441" i="5"/>
  <c r="Z441" i="5"/>
  <c r="L447" i="5"/>
  <c r="AB447" i="5"/>
  <c r="K447" i="5"/>
  <c r="AA447" i="5"/>
  <c r="J447" i="5"/>
  <c r="Z447" i="5"/>
  <c r="G447" i="5"/>
  <c r="H447" i="5" s="1"/>
  <c r="Y447" i="5"/>
  <c r="F447" i="5"/>
  <c r="D447" i="5"/>
  <c r="E447" i="5"/>
  <c r="C447" i="5"/>
  <c r="M447" i="5"/>
  <c r="Y375" i="5"/>
  <c r="F375" i="5"/>
  <c r="E375" i="5"/>
  <c r="D375" i="5"/>
  <c r="M375" i="5"/>
  <c r="C375" i="5"/>
  <c r="L375" i="5"/>
  <c r="AA375" i="5"/>
  <c r="J375" i="5"/>
  <c r="K375" i="5"/>
  <c r="G375" i="5"/>
  <c r="H375" i="5" s="1"/>
  <c r="AB375" i="5"/>
  <c r="Z375" i="5"/>
  <c r="E382" i="5"/>
  <c r="D382" i="5"/>
  <c r="M382" i="5"/>
  <c r="C382" i="5"/>
  <c r="L382" i="5"/>
  <c r="AB382" i="5"/>
  <c r="K382" i="5"/>
  <c r="Z382" i="5"/>
  <c r="G382" i="5"/>
  <c r="H382" i="5" s="1"/>
  <c r="AA382" i="5"/>
  <c r="Y382" i="5"/>
  <c r="J382" i="5"/>
  <c r="F382" i="5"/>
  <c r="AB787" i="5"/>
  <c r="K787" i="5"/>
  <c r="E787" i="5"/>
  <c r="G787" i="5"/>
  <c r="H787" i="5" s="1"/>
  <c r="AA787" i="5"/>
  <c r="F787" i="5"/>
  <c r="Z787" i="5"/>
  <c r="D787" i="5"/>
  <c r="Y787" i="5"/>
  <c r="C787" i="5"/>
  <c r="L787" i="5"/>
  <c r="M787" i="5"/>
  <c r="J787" i="5"/>
  <c r="L776" i="5"/>
  <c r="AB776" i="5"/>
  <c r="K776" i="5"/>
  <c r="AA776" i="5"/>
  <c r="J776" i="5"/>
  <c r="Z776" i="5"/>
  <c r="G776" i="5"/>
  <c r="H776" i="5" s="1"/>
  <c r="Y776" i="5"/>
  <c r="F776" i="5"/>
  <c r="D776" i="5"/>
  <c r="M776" i="5"/>
  <c r="E776" i="5"/>
  <c r="C776" i="5"/>
  <c r="E1015" i="5"/>
  <c r="M1015" i="5"/>
  <c r="D1015" i="5"/>
  <c r="L1015" i="5"/>
  <c r="C1015" i="5"/>
  <c r="AB1015" i="5"/>
  <c r="K1015" i="5"/>
  <c r="AA1015" i="5"/>
  <c r="J1015" i="5"/>
  <c r="Y1015" i="5"/>
  <c r="G1015" i="5"/>
  <c r="H1015" i="5" s="1"/>
  <c r="Z1015" i="5"/>
  <c r="F1015" i="5"/>
  <c r="L1021" i="5"/>
  <c r="AB1021" i="5"/>
  <c r="K1021" i="5"/>
  <c r="AA1021" i="5"/>
  <c r="J1021" i="5"/>
  <c r="Z1021" i="5"/>
  <c r="G1021" i="5"/>
  <c r="H1021" i="5" s="1"/>
  <c r="Y1021" i="5"/>
  <c r="F1021" i="5"/>
  <c r="D1021" i="5"/>
  <c r="M1021" i="5"/>
  <c r="E1021" i="5"/>
  <c r="C1021" i="5"/>
  <c r="L803" i="5"/>
  <c r="C803" i="5"/>
  <c r="Y803" i="5"/>
  <c r="G803" i="5"/>
  <c r="H803" i="5" s="1"/>
  <c r="J803" i="5"/>
  <c r="AB803" i="5"/>
  <c r="AA803" i="5"/>
  <c r="F803" i="5"/>
  <c r="Z803" i="5"/>
  <c r="E803" i="5"/>
  <c r="D803" i="5"/>
  <c r="M803" i="5"/>
  <c r="K803" i="5"/>
  <c r="E1105" i="5"/>
  <c r="D1105" i="5"/>
  <c r="M1105" i="5"/>
  <c r="C1105" i="5"/>
  <c r="AB1105" i="5"/>
  <c r="K1105" i="5"/>
  <c r="Z1105" i="5"/>
  <c r="G1105" i="5"/>
  <c r="H1105" i="5" s="1"/>
  <c r="AA1105" i="5"/>
  <c r="Y1105" i="5"/>
  <c r="L1105" i="5"/>
  <c r="J1105" i="5"/>
  <c r="F1105" i="5"/>
  <c r="Z1094" i="5"/>
  <c r="G1094" i="5"/>
  <c r="H1094" i="5" s="1"/>
  <c r="Y1094" i="5"/>
  <c r="F1094" i="5"/>
  <c r="E1094" i="5"/>
  <c r="M1094" i="5"/>
  <c r="C1094" i="5"/>
  <c r="AB1094" i="5"/>
  <c r="K1094" i="5"/>
  <c r="AA1094" i="5"/>
  <c r="J1094" i="5"/>
  <c r="L1094" i="5"/>
  <c r="D1094" i="5"/>
  <c r="Y1104" i="5"/>
  <c r="F1104" i="5"/>
  <c r="E1104" i="5"/>
  <c r="D1104" i="5"/>
  <c r="L1104" i="5"/>
  <c r="AA1104" i="5"/>
  <c r="J1104" i="5"/>
  <c r="M1104" i="5"/>
  <c r="K1104" i="5"/>
  <c r="G1104" i="5"/>
  <c r="H1104" i="5" s="1"/>
  <c r="C1104" i="5"/>
  <c r="AB1104" i="5"/>
  <c r="Z1104" i="5"/>
  <c r="Y561" i="5"/>
  <c r="G561" i="5"/>
  <c r="H561" i="5" s="1"/>
  <c r="F561" i="5"/>
  <c r="E561" i="5"/>
  <c r="M561" i="5"/>
  <c r="D561" i="5"/>
  <c r="L561" i="5"/>
  <c r="C561" i="5"/>
  <c r="AA561" i="5"/>
  <c r="J561" i="5"/>
  <c r="AB561" i="5"/>
  <c r="Z561" i="5"/>
  <c r="K561" i="5"/>
  <c r="F563" i="5"/>
  <c r="E563" i="5"/>
  <c r="M563" i="5"/>
  <c r="D563" i="5"/>
  <c r="L563" i="5"/>
  <c r="C563" i="5"/>
  <c r="AB563" i="5"/>
  <c r="K563" i="5"/>
  <c r="Z563" i="5"/>
  <c r="AA563" i="5"/>
  <c r="Y563" i="5"/>
  <c r="J563" i="5"/>
  <c r="G563" i="5"/>
  <c r="H563" i="5" s="1"/>
  <c r="M568" i="5"/>
  <c r="C568" i="5"/>
  <c r="L568" i="5"/>
  <c r="AB568" i="5"/>
  <c r="K568" i="5"/>
  <c r="AA568" i="5"/>
  <c r="J568" i="5"/>
  <c r="Z568" i="5"/>
  <c r="G568" i="5"/>
  <c r="H568" i="5" s="1"/>
  <c r="E568" i="5"/>
  <c r="F568" i="5"/>
  <c r="D568" i="5"/>
  <c r="Y568" i="5"/>
  <c r="Z303" i="5"/>
  <c r="G303" i="5"/>
  <c r="H303" i="5" s="1"/>
  <c r="M303" i="5"/>
  <c r="C303" i="5"/>
  <c r="Y303" i="5"/>
  <c r="D303" i="5"/>
  <c r="L303" i="5"/>
  <c r="K303" i="5"/>
  <c r="AB303" i="5"/>
  <c r="F303" i="5"/>
  <c r="AA303" i="5"/>
  <c r="J303" i="5"/>
  <c r="E303" i="5"/>
  <c r="AB701" i="5"/>
  <c r="K701" i="5"/>
  <c r="AA701" i="5"/>
  <c r="J701" i="5"/>
  <c r="Z701" i="5"/>
  <c r="G701" i="5"/>
  <c r="H701" i="5" s="1"/>
  <c r="Y701" i="5"/>
  <c r="F701" i="5"/>
  <c r="E701" i="5"/>
  <c r="M701" i="5"/>
  <c r="C701" i="5"/>
  <c r="D701" i="5"/>
  <c r="L701" i="5"/>
  <c r="Z954" i="5"/>
  <c r="G954" i="5"/>
  <c r="H954" i="5" s="1"/>
  <c r="Y954" i="5"/>
  <c r="F954" i="5"/>
  <c r="E954" i="5"/>
  <c r="D954" i="5"/>
  <c r="M954" i="5"/>
  <c r="C954" i="5"/>
  <c r="AB954" i="5"/>
  <c r="K954" i="5"/>
  <c r="L954" i="5"/>
  <c r="AA954" i="5"/>
  <c r="J954" i="5"/>
  <c r="F959" i="5"/>
  <c r="E959" i="5"/>
  <c r="M959" i="5"/>
  <c r="D959" i="5"/>
  <c r="L959" i="5"/>
  <c r="C959" i="5"/>
  <c r="AB959" i="5"/>
  <c r="K959" i="5"/>
  <c r="Z959" i="5"/>
  <c r="AA959" i="5"/>
  <c r="Y959" i="5"/>
  <c r="J959" i="5"/>
  <c r="G959" i="5"/>
  <c r="H959" i="5" s="1"/>
  <c r="Z417" i="5"/>
  <c r="G417" i="5"/>
  <c r="H417" i="5" s="1"/>
  <c r="Y417" i="5"/>
  <c r="F417" i="5"/>
  <c r="E417" i="5"/>
  <c r="D417" i="5"/>
  <c r="M417" i="5"/>
  <c r="C417" i="5"/>
  <c r="AB417" i="5"/>
  <c r="K417" i="5"/>
  <c r="L417" i="5"/>
  <c r="J417" i="5"/>
  <c r="AA417" i="5"/>
  <c r="AF411" i="5"/>
  <c r="Y43" i="10" s="1"/>
  <c r="AE411" i="5"/>
  <c r="X43" i="10" s="1"/>
  <c r="AB1180" i="5"/>
  <c r="K1180" i="5"/>
  <c r="J1180" i="5"/>
  <c r="Z1180" i="5"/>
  <c r="E1180" i="5"/>
  <c r="C1180" i="5"/>
  <c r="M1180" i="5"/>
  <c r="G1180" i="5"/>
  <c r="H1180" i="5" s="1"/>
  <c r="F1180" i="5"/>
  <c r="D1180" i="5"/>
  <c r="Y1180" i="5"/>
  <c r="AA1180" i="5"/>
  <c r="L1180" i="5"/>
  <c r="Y837" i="5"/>
  <c r="F837" i="5"/>
  <c r="E837" i="5"/>
  <c r="D837" i="5"/>
  <c r="M837" i="5"/>
  <c r="C837" i="5"/>
  <c r="L837" i="5"/>
  <c r="AA837" i="5"/>
  <c r="J837" i="5"/>
  <c r="AB837" i="5"/>
  <c r="Z837" i="5"/>
  <c r="K837" i="5"/>
  <c r="G837" i="5"/>
  <c r="H837" i="5" s="1"/>
  <c r="D843" i="5"/>
  <c r="M843" i="5"/>
  <c r="C843" i="5"/>
  <c r="L843" i="5"/>
  <c r="AB843" i="5"/>
  <c r="K843" i="5"/>
  <c r="AA843" i="5"/>
  <c r="J843" i="5"/>
  <c r="Y843" i="5"/>
  <c r="F843" i="5"/>
  <c r="Z843" i="5"/>
  <c r="G843" i="5"/>
  <c r="H843" i="5" s="1"/>
  <c r="E843" i="5"/>
  <c r="L1219" i="5"/>
  <c r="C1219" i="5"/>
  <c r="AA1219" i="5"/>
  <c r="K1219" i="5"/>
  <c r="J1219" i="5"/>
  <c r="AB1219" i="5"/>
  <c r="G1219" i="5"/>
  <c r="H1219" i="5" s="1"/>
  <c r="Y1219" i="5"/>
  <c r="E1219" i="5"/>
  <c r="M1219" i="5"/>
  <c r="F1219" i="5"/>
  <c r="Z1219" i="5"/>
  <c r="D1219" i="5"/>
  <c r="F575" i="5"/>
  <c r="E575" i="5"/>
  <c r="M575" i="5"/>
  <c r="D575" i="5"/>
  <c r="L575" i="5"/>
  <c r="C575" i="5"/>
  <c r="AB575" i="5"/>
  <c r="K575" i="5"/>
  <c r="Z575" i="5"/>
  <c r="AA575" i="5"/>
  <c r="Y575" i="5"/>
  <c r="J575" i="5"/>
  <c r="G575" i="5"/>
  <c r="H575" i="5" s="1"/>
  <c r="AA1286" i="5"/>
  <c r="J1286" i="5"/>
  <c r="Z1286" i="5"/>
  <c r="G1286" i="5"/>
  <c r="H1286" i="5" s="1"/>
  <c r="E1286" i="5"/>
  <c r="D1286" i="5"/>
  <c r="M1286" i="5"/>
  <c r="C1286" i="5"/>
  <c r="AB1286" i="5"/>
  <c r="K1286" i="5"/>
  <c r="Y1286" i="5"/>
  <c r="L1286" i="5"/>
  <c r="F1286" i="5"/>
  <c r="E488" i="5"/>
  <c r="AA488" i="5"/>
  <c r="J488" i="5"/>
  <c r="Y488" i="5"/>
  <c r="D488" i="5"/>
  <c r="C488" i="5"/>
  <c r="M488" i="5"/>
  <c r="L488" i="5"/>
  <c r="K488" i="5"/>
  <c r="AB488" i="5"/>
  <c r="G488" i="5"/>
  <c r="H488" i="5" s="1"/>
  <c r="F488" i="5"/>
  <c r="Z488" i="5"/>
  <c r="M274" i="5"/>
  <c r="C274" i="5"/>
  <c r="L274" i="5"/>
  <c r="K274" i="5"/>
  <c r="J274" i="5"/>
  <c r="G274" i="5"/>
  <c r="H274" i="5" s="1"/>
  <c r="E274" i="5"/>
  <c r="F274" i="5"/>
  <c r="D274" i="5"/>
  <c r="AA274" i="5"/>
  <c r="Z274" i="5"/>
  <c r="AB274" i="5"/>
  <c r="Y274" i="5"/>
  <c r="E576" i="5"/>
  <c r="D576" i="5"/>
  <c r="M576" i="5"/>
  <c r="C576" i="5"/>
  <c r="L576" i="5"/>
  <c r="AB576" i="5"/>
  <c r="K576" i="5"/>
  <c r="Z576" i="5"/>
  <c r="G576" i="5"/>
  <c r="H576" i="5" s="1"/>
  <c r="J576" i="5"/>
  <c r="F576" i="5"/>
  <c r="AA576" i="5"/>
  <c r="Y576" i="5"/>
  <c r="AB895" i="5"/>
  <c r="K895" i="5"/>
  <c r="F895" i="5"/>
  <c r="AA895" i="5"/>
  <c r="G895" i="5"/>
  <c r="H895" i="5" s="1"/>
  <c r="Z895" i="5"/>
  <c r="E895" i="5"/>
  <c r="Y895" i="5"/>
  <c r="D895" i="5"/>
  <c r="C895" i="5"/>
  <c r="M895" i="5"/>
  <c r="J895" i="5"/>
  <c r="L895" i="5"/>
  <c r="L1140" i="5"/>
  <c r="AB1140" i="5"/>
  <c r="K1140" i="5"/>
  <c r="AA1140" i="5"/>
  <c r="J1140" i="5"/>
  <c r="Y1140" i="5"/>
  <c r="F1140" i="5"/>
  <c r="D1140" i="5"/>
  <c r="G1140" i="5"/>
  <c r="H1140" i="5" s="1"/>
  <c r="E1140" i="5"/>
  <c r="C1140" i="5"/>
  <c r="Z1140" i="5"/>
  <c r="M1140" i="5"/>
  <c r="AA506" i="5"/>
  <c r="J506" i="5"/>
  <c r="E506" i="5"/>
  <c r="L506" i="5"/>
  <c r="C506" i="5"/>
  <c r="K506" i="5"/>
  <c r="G506" i="5"/>
  <c r="H506" i="5" s="1"/>
  <c r="AB506" i="5"/>
  <c r="F506" i="5"/>
  <c r="Z506" i="5"/>
  <c r="D506" i="5"/>
  <c r="Y506" i="5"/>
  <c r="M506" i="5"/>
  <c r="G119" i="5"/>
  <c r="H119" i="5" s="1"/>
  <c r="M119" i="5"/>
  <c r="C119" i="5"/>
  <c r="D119" i="5"/>
  <c r="L119" i="5"/>
  <c r="K119" i="5"/>
  <c r="F119" i="5"/>
  <c r="J119" i="5"/>
  <c r="E119" i="5"/>
  <c r="Z119" i="5"/>
  <c r="Y119" i="5"/>
  <c r="AA119" i="5"/>
  <c r="AB119" i="5"/>
  <c r="AB1044" i="5"/>
  <c r="L1044" i="5"/>
  <c r="K1044" i="5"/>
  <c r="AA1044" i="5"/>
  <c r="J1044" i="5"/>
  <c r="Z1044" i="5"/>
  <c r="G1044" i="5"/>
  <c r="H1044" i="5" s="1"/>
  <c r="Y1044" i="5"/>
  <c r="F1044" i="5"/>
  <c r="D1044" i="5"/>
  <c r="E1044" i="5"/>
  <c r="C1044" i="5"/>
  <c r="M1044" i="5"/>
  <c r="E218" i="5"/>
  <c r="M218" i="5"/>
  <c r="D218" i="5"/>
  <c r="L218" i="5"/>
  <c r="C218" i="5"/>
  <c r="K218" i="5"/>
  <c r="J218" i="5"/>
  <c r="G218" i="5"/>
  <c r="H218" i="5" s="1"/>
  <c r="F218" i="5"/>
  <c r="AA218" i="5"/>
  <c r="AB218" i="5"/>
  <c r="Z218" i="5"/>
  <c r="Y218" i="5"/>
  <c r="F535" i="5"/>
  <c r="E535" i="5"/>
  <c r="M535" i="5"/>
  <c r="D535" i="5"/>
  <c r="L535" i="5"/>
  <c r="C535" i="5"/>
  <c r="AB535" i="5"/>
  <c r="K535" i="5"/>
  <c r="Z535" i="5"/>
  <c r="AA535" i="5"/>
  <c r="J535" i="5"/>
  <c r="Y535" i="5"/>
  <c r="G535" i="5"/>
  <c r="H535" i="5" s="1"/>
  <c r="D261" i="5"/>
  <c r="M261" i="5"/>
  <c r="C261" i="5"/>
  <c r="L261" i="5"/>
  <c r="K261" i="5"/>
  <c r="J261" i="5"/>
  <c r="F261" i="5"/>
  <c r="G261" i="5"/>
  <c r="H261" i="5" s="1"/>
  <c r="E261" i="5"/>
  <c r="AB261" i="5"/>
  <c r="Z261" i="5"/>
  <c r="AA261" i="5"/>
  <c r="Y261" i="5"/>
  <c r="Y395" i="5"/>
  <c r="F395" i="5"/>
  <c r="E395" i="5"/>
  <c r="D395" i="5"/>
  <c r="M395" i="5"/>
  <c r="C395" i="5"/>
  <c r="L395" i="5"/>
  <c r="AA395" i="5"/>
  <c r="J395" i="5"/>
  <c r="K395" i="5"/>
  <c r="G395" i="5"/>
  <c r="H395" i="5" s="1"/>
  <c r="AB395" i="5"/>
  <c r="Z395" i="5"/>
  <c r="E187" i="5"/>
  <c r="D187" i="5"/>
  <c r="M187" i="5"/>
  <c r="C187" i="5"/>
  <c r="L187" i="5"/>
  <c r="AB187" i="5"/>
  <c r="K187" i="5"/>
  <c r="Z187" i="5"/>
  <c r="G187" i="5"/>
  <c r="H187" i="5" s="1"/>
  <c r="AA187" i="5"/>
  <c r="Y187" i="5"/>
  <c r="J187" i="5"/>
  <c r="F187" i="5"/>
  <c r="L635" i="5"/>
  <c r="C635" i="5"/>
  <c r="Y635" i="5"/>
  <c r="G635" i="5"/>
  <c r="H635" i="5" s="1"/>
  <c r="M635" i="5"/>
  <c r="K635" i="5"/>
  <c r="J635" i="5"/>
  <c r="AB635" i="5"/>
  <c r="AA635" i="5"/>
  <c r="F635" i="5"/>
  <c r="D635" i="5"/>
  <c r="Z635" i="5"/>
  <c r="E635" i="5"/>
  <c r="M367" i="5"/>
  <c r="C367" i="5"/>
  <c r="L367" i="5"/>
  <c r="AB367" i="5"/>
  <c r="K367" i="5"/>
  <c r="AA367" i="5"/>
  <c r="J367" i="5"/>
  <c r="Z367" i="5"/>
  <c r="G367" i="5"/>
  <c r="H367" i="5" s="1"/>
  <c r="E367" i="5"/>
  <c r="F367" i="5"/>
  <c r="D367" i="5"/>
  <c r="Y367" i="5"/>
  <c r="Y716" i="5"/>
  <c r="G716" i="5"/>
  <c r="H716" i="5" s="1"/>
  <c r="F716" i="5"/>
  <c r="E716" i="5"/>
  <c r="M716" i="5"/>
  <c r="D716" i="5"/>
  <c r="L716" i="5"/>
  <c r="C716" i="5"/>
  <c r="AA716" i="5"/>
  <c r="J716" i="5"/>
  <c r="AB716" i="5"/>
  <c r="Z716" i="5"/>
  <c r="K716" i="5"/>
  <c r="E975" i="5"/>
  <c r="AB975" i="5"/>
  <c r="K975" i="5"/>
  <c r="AA975" i="5"/>
  <c r="F975" i="5"/>
  <c r="Z975" i="5"/>
  <c r="D975" i="5"/>
  <c r="Y975" i="5"/>
  <c r="C975" i="5"/>
  <c r="M975" i="5"/>
  <c r="J975" i="5"/>
  <c r="L975" i="5"/>
  <c r="G975" i="5"/>
  <c r="H975" i="5" s="1"/>
  <c r="D344" i="5"/>
  <c r="M344" i="5"/>
  <c r="C344" i="5"/>
  <c r="AB344" i="5"/>
  <c r="K344" i="5"/>
  <c r="AA344" i="5"/>
  <c r="J344" i="5"/>
  <c r="Y344" i="5"/>
  <c r="F344" i="5"/>
  <c r="L344" i="5"/>
  <c r="G344" i="5"/>
  <c r="H344" i="5" s="1"/>
  <c r="E344" i="5"/>
  <c r="Z344" i="5"/>
  <c r="L34" i="5"/>
  <c r="K34" i="5"/>
  <c r="J34" i="5"/>
  <c r="G34" i="5"/>
  <c r="H34" i="5" s="1"/>
  <c r="F34" i="5"/>
  <c r="D34" i="5"/>
  <c r="E34" i="5"/>
  <c r="C34" i="5"/>
  <c r="M34" i="5"/>
  <c r="Z34" i="5"/>
  <c r="AA34" i="5"/>
  <c r="AB34" i="5"/>
  <c r="Y34" i="5"/>
  <c r="E996" i="5"/>
  <c r="D996" i="5"/>
  <c r="M996" i="5"/>
  <c r="C996" i="5"/>
  <c r="L996" i="5"/>
  <c r="AB996" i="5"/>
  <c r="K996" i="5"/>
  <c r="Z996" i="5"/>
  <c r="G996" i="5"/>
  <c r="H996" i="5" s="1"/>
  <c r="J996" i="5"/>
  <c r="F996" i="5"/>
  <c r="AA996" i="5"/>
  <c r="Y996" i="5"/>
  <c r="M688" i="5"/>
  <c r="D688" i="5"/>
  <c r="L688" i="5"/>
  <c r="C688" i="5"/>
  <c r="AB688" i="5"/>
  <c r="K688" i="5"/>
  <c r="AA688" i="5"/>
  <c r="J688" i="5"/>
  <c r="Z688" i="5"/>
  <c r="F688" i="5"/>
  <c r="Y688" i="5"/>
  <c r="G688" i="5"/>
  <c r="H688" i="5" s="1"/>
  <c r="E688" i="5"/>
  <c r="M1068" i="5"/>
  <c r="C1068" i="5"/>
  <c r="L1068" i="5"/>
  <c r="AB1068" i="5"/>
  <c r="K1068" i="5"/>
  <c r="Z1068" i="5"/>
  <c r="G1068" i="5"/>
  <c r="H1068" i="5" s="1"/>
  <c r="E1068" i="5"/>
  <c r="J1068" i="5"/>
  <c r="F1068" i="5"/>
  <c r="D1068" i="5"/>
  <c r="Y1068" i="5"/>
  <c r="AA1068" i="5"/>
  <c r="Y376" i="5"/>
  <c r="F376" i="5"/>
  <c r="E376" i="5"/>
  <c r="D376" i="5"/>
  <c r="M376" i="5"/>
  <c r="C376" i="5"/>
  <c r="L376" i="5"/>
  <c r="AA376" i="5"/>
  <c r="J376" i="5"/>
  <c r="AB376" i="5"/>
  <c r="Z376" i="5"/>
  <c r="K376" i="5"/>
  <c r="G376" i="5"/>
  <c r="H376" i="5" s="1"/>
  <c r="D794" i="5"/>
  <c r="AA794" i="5"/>
  <c r="J794" i="5"/>
  <c r="Z794" i="5"/>
  <c r="E794" i="5"/>
  <c r="Y794" i="5"/>
  <c r="C794" i="5"/>
  <c r="M794" i="5"/>
  <c r="L794" i="5"/>
  <c r="G794" i="5"/>
  <c r="H794" i="5" s="1"/>
  <c r="K794" i="5"/>
  <c r="F794" i="5"/>
  <c r="AB794" i="5"/>
  <c r="D1107" i="5"/>
  <c r="M1107" i="5"/>
  <c r="C1107" i="5"/>
  <c r="L1107" i="5"/>
  <c r="AA1107" i="5"/>
  <c r="J1107" i="5"/>
  <c r="Y1107" i="5"/>
  <c r="F1107" i="5"/>
  <c r="E1107" i="5"/>
  <c r="AB1107" i="5"/>
  <c r="Z1107" i="5"/>
  <c r="K1107" i="5"/>
  <c r="G1107" i="5"/>
  <c r="H1107" i="5" s="1"/>
  <c r="Z304" i="5"/>
  <c r="G304" i="5"/>
  <c r="H304" i="5" s="1"/>
  <c r="M304" i="5"/>
  <c r="C304" i="5"/>
  <c r="K304" i="5"/>
  <c r="J304" i="5"/>
  <c r="AB304" i="5"/>
  <c r="F304" i="5"/>
  <c r="AA304" i="5"/>
  <c r="E304" i="5"/>
  <c r="Y304" i="5"/>
  <c r="D304" i="5"/>
  <c r="L304" i="5"/>
  <c r="E694" i="5"/>
  <c r="M694" i="5"/>
  <c r="D694" i="5"/>
  <c r="L694" i="5"/>
  <c r="C694" i="5"/>
  <c r="AB694" i="5"/>
  <c r="K694" i="5"/>
  <c r="AA694" i="5"/>
  <c r="J694" i="5"/>
  <c r="Y694" i="5"/>
  <c r="G694" i="5"/>
  <c r="H694" i="5" s="1"/>
  <c r="Z694" i="5"/>
  <c r="F694" i="5"/>
  <c r="Z419" i="5"/>
  <c r="G419" i="5"/>
  <c r="H419" i="5" s="1"/>
  <c r="Y419" i="5"/>
  <c r="F419" i="5"/>
  <c r="E419" i="5"/>
  <c r="D419" i="5"/>
  <c r="M419" i="5"/>
  <c r="C419" i="5"/>
  <c r="AB419" i="5"/>
  <c r="K419" i="5"/>
  <c r="L419" i="5"/>
  <c r="J419" i="5"/>
  <c r="AA419" i="5"/>
  <c r="D844" i="5"/>
  <c r="M844" i="5"/>
  <c r="C844" i="5"/>
  <c r="L844" i="5"/>
  <c r="AB844" i="5"/>
  <c r="K844" i="5"/>
  <c r="AA844" i="5"/>
  <c r="J844" i="5"/>
  <c r="Y844" i="5"/>
  <c r="F844" i="5"/>
  <c r="Z844" i="5"/>
  <c r="G844" i="5"/>
  <c r="H844" i="5" s="1"/>
  <c r="E844" i="5"/>
  <c r="E487" i="5"/>
  <c r="AB487" i="5"/>
  <c r="K487" i="5"/>
  <c r="L487" i="5"/>
  <c r="J487" i="5"/>
  <c r="G487" i="5"/>
  <c r="H487" i="5" s="1"/>
  <c r="AA487" i="5"/>
  <c r="F487" i="5"/>
  <c r="Z487" i="5"/>
  <c r="D487" i="5"/>
  <c r="Y487" i="5"/>
  <c r="M487" i="5"/>
  <c r="C487" i="5"/>
  <c r="G283" i="5"/>
  <c r="H283" i="5" s="1"/>
  <c r="F283" i="5"/>
  <c r="E283" i="5"/>
  <c r="D283" i="5"/>
  <c r="M283" i="5"/>
  <c r="C283" i="5"/>
  <c r="K283" i="5"/>
  <c r="L283" i="5"/>
  <c r="J283" i="5"/>
  <c r="AA283" i="5"/>
  <c r="AB283" i="5"/>
  <c r="Y283" i="5"/>
  <c r="Z283" i="5"/>
  <c r="E577" i="5"/>
  <c r="M577" i="5"/>
  <c r="D577" i="5"/>
  <c r="L577" i="5"/>
  <c r="C577" i="5"/>
  <c r="AB577" i="5"/>
  <c r="K577" i="5"/>
  <c r="AA577" i="5"/>
  <c r="J577" i="5"/>
  <c r="Y577" i="5"/>
  <c r="G577" i="5"/>
  <c r="H577" i="5" s="1"/>
  <c r="Z577" i="5"/>
  <c r="F577" i="5"/>
  <c r="Z1282" i="5"/>
  <c r="G1282" i="5"/>
  <c r="H1282" i="5" s="1"/>
  <c r="E1282" i="5"/>
  <c r="D1282" i="5"/>
  <c r="M1282" i="5"/>
  <c r="C1282" i="5"/>
  <c r="J1282" i="5"/>
  <c r="AB1282" i="5"/>
  <c r="F1282" i="5"/>
  <c r="AA1282" i="5"/>
  <c r="L1282" i="5"/>
  <c r="K1282" i="5"/>
  <c r="Y1282" i="5"/>
  <c r="M824" i="5"/>
  <c r="C824" i="5"/>
  <c r="L824" i="5"/>
  <c r="AB824" i="5"/>
  <c r="K824" i="5"/>
  <c r="AA824" i="5"/>
  <c r="J824" i="5"/>
  <c r="Z824" i="5"/>
  <c r="G824" i="5"/>
  <c r="H824" i="5" s="1"/>
  <c r="E824" i="5"/>
  <c r="Y824" i="5"/>
  <c r="F824" i="5"/>
  <c r="D824" i="5"/>
  <c r="K135" i="5"/>
  <c r="E135" i="5"/>
  <c r="J135" i="5"/>
  <c r="G135" i="5"/>
  <c r="H135" i="5" s="1"/>
  <c r="F135" i="5"/>
  <c r="D135" i="5"/>
  <c r="C135" i="5"/>
  <c r="M135" i="5"/>
  <c r="L135" i="5"/>
  <c r="AA135" i="5"/>
  <c r="AB135" i="5"/>
  <c r="Z135" i="5"/>
  <c r="Y135" i="5"/>
  <c r="M500" i="5"/>
  <c r="D500" i="5"/>
  <c r="Z500" i="5"/>
  <c r="C500" i="5"/>
  <c r="L500" i="5"/>
  <c r="K500" i="5"/>
  <c r="J500" i="5"/>
  <c r="AA500" i="5"/>
  <c r="F500" i="5"/>
  <c r="G500" i="5"/>
  <c r="H500" i="5" s="1"/>
  <c r="E500" i="5"/>
  <c r="AB500" i="5"/>
  <c r="Y500" i="5"/>
  <c r="L127" i="5"/>
  <c r="Y127" i="5"/>
  <c r="F127" i="5"/>
  <c r="M127" i="5"/>
  <c r="K127" i="5"/>
  <c r="J127" i="5"/>
  <c r="AB127" i="5"/>
  <c r="G127" i="5"/>
  <c r="H127" i="5" s="1"/>
  <c r="Z127" i="5"/>
  <c r="D127" i="5"/>
  <c r="AA127" i="5"/>
  <c r="E127" i="5"/>
  <c r="C127" i="5"/>
  <c r="M319" i="5"/>
  <c r="C319" i="5"/>
  <c r="G319" i="5"/>
  <c r="H319" i="5" s="1"/>
  <c r="L319" i="5"/>
  <c r="K319" i="5"/>
  <c r="J319" i="5"/>
  <c r="E319" i="5"/>
  <c r="F319" i="5"/>
  <c r="D319" i="5"/>
  <c r="AB319" i="5"/>
  <c r="AA319" i="5"/>
  <c r="Y319" i="5"/>
  <c r="Z319" i="5"/>
  <c r="AA226" i="5"/>
  <c r="J226" i="5"/>
  <c r="Z226" i="5"/>
  <c r="G226" i="5"/>
  <c r="H226" i="5" s="1"/>
  <c r="Y226" i="5"/>
  <c r="F226" i="5"/>
  <c r="E226" i="5"/>
  <c r="D226" i="5"/>
  <c r="L226" i="5"/>
  <c r="M226" i="5"/>
  <c r="K226" i="5"/>
  <c r="C226" i="5"/>
  <c r="AB226" i="5"/>
  <c r="AB544" i="5"/>
  <c r="K544" i="5"/>
  <c r="AA544" i="5"/>
  <c r="J544" i="5"/>
  <c r="Z544" i="5"/>
  <c r="G544" i="5"/>
  <c r="H544" i="5" s="1"/>
  <c r="Y544" i="5"/>
  <c r="F544" i="5"/>
  <c r="E544" i="5"/>
  <c r="M544" i="5"/>
  <c r="C544" i="5"/>
  <c r="L544" i="5"/>
  <c r="D544" i="5"/>
  <c r="AA267" i="5"/>
  <c r="J267" i="5"/>
  <c r="Z267" i="5"/>
  <c r="G267" i="5"/>
  <c r="H267" i="5" s="1"/>
  <c r="Y267" i="5"/>
  <c r="F267" i="5"/>
  <c r="E267" i="5"/>
  <c r="D267" i="5"/>
  <c r="L267" i="5"/>
  <c r="C267" i="5"/>
  <c r="M267" i="5"/>
  <c r="AB267" i="5"/>
  <c r="K267"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Y644" i="5"/>
  <c r="F644" i="5"/>
  <c r="L644" i="5"/>
  <c r="M644" i="5"/>
  <c r="K644" i="5"/>
  <c r="J644" i="5"/>
  <c r="AB644" i="5"/>
  <c r="G644" i="5"/>
  <c r="H644" i="5" s="1"/>
  <c r="Z644" i="5"/>
  <c r="D644" i="5"/>
  <c r="E644" i="5"/>
  <c r="C644" i="5"/>
  <c r="AA644" i="5"/>
  <c r="E1084" i="5"/>
  <c r="D1084" i="5"/>
  <c r="M1084" i="5"/>
  <c r="C1084" i="5"/>
  <c r="AB1084" i="5"/>
  <c r="K1084" i="5"/>
  <c r="Z1084" i="5"/>
  <c r="G1084" i="5"/>
  <c r="H1084" i="5" s="1"/>
  <c r="L1084" i="5"/>
  <c r="J1084" i="5"/>
  <c r="F1084" i="5"/>
  <c r="AA1084" i="5"/>
  <c r="Y1084" i="5"/>
  <c r="E719" i="5"/>
  <c r="D719" i="5"/>
  <c r="M719" i="5"/>
  <c r="C719" i="5"/>
  <c r="L719" i="5"/>
  <c r="AB719" i="5"/>
  <c r="K719" i="5"/>
  <c r="Z719" i="5"/>
  <c r="G719" i="5"/>
  <c r="H719" i="5" s="1"/>
  <c r="AA719" i="5"/>
  <c r="J719" i="5"/>
  <c r="Y719" i="5"/>
  <c r="F719" i="5"/>
  <c r="Y856" i="5"/>
  <c r="F856" i="5"/>
  <c r="E856" i="5"/>
  <c r="D856" i="5"/>
  <c r="M856" i="5"/>
  <c r="C856" i="5"/>
  <c r="L856" i="5"/>
  <c r="AA856" i="5"/>
  <c r="J856" i="5"/>
  <c r="AB856" i="5"/>
  <c r="K856" i="5"/>
  <c r="Z856" i="5"/>
  <c r="G856" i="5"/>
  <c r="H856" i="5" s="1"/>
  <c r="D526" i="5"/>
  <c r="M526" i="5"/>
  <c r="C526" i="5"/>
  <c r="L526" i="5"/>
  <c r="AB526" i="5"/>
  <c r="K526" i="5"/>
  <c r="AA526" i="5"/>
  <c r="J526" i="5"/>
  <c r="Y526" i="5"/>
  <c r="F526" i="5"/>
  <c r="Z526" i="5"/>
  <c r="G526" i="5"/>
  <c r="H526" i="5" s="1"/>
  <c r="E526" i="5"/>
  <c r="AF31" i="5"/>
  <c r="Y5" i="10" s="1"/>
  <c r="AE31" i="5"/>
  <c r="X5" i="10" s="1"/>
  <c r="AF651" i="5"/>
  <c r="AE651" i="5"/>
  <c r="L1196" i="5"/>
  <c r="K1196" i="5"/>
  <c r="C1196" i="5"/>
  <c r="M1196" i="5"/>
  <c r="J1196" i="5"/>
  <c r="AB1196" i="5"/>
  <c r="G1196" i="5"/>
  <c r="H1196" i="5" s="1"/>
  <c r="Z1196" i="5"/>
  <c r="E1196" i="5"/>
  <c r="F1196" i="5"/>
  <c r="D1196" i="5"/>
  <c r="AA1196" i="5"/>
  <c r="Y1196" i="5"/>
  <c r="AB914" i="5"/>
  <c r="K914" i="5"/>
  <c r="AA914" i="5"/>
  <c r="J914" i="5"/>
  <c r="Z914" i="5"/>
  <c r="G914" i="5"/>
  <c r="H914" i="5" s="1"/>
  <c r="Y914" i="5"/>
  <c r="F914" i="5"/>
  <c r="E914" i="5"/>
  <c r="M914" i="5"/>
  <c r="C914" i="5"/>
  <c r="D914" i="5"/>
  <c r="L914" i="5"/>
  <c r="E997" i="5"/>
  <c r="D997" i="5"/>
  <c r="M997" i="5"/>
  <c r="C997" i="5"/>
  <c r="L997" i="5"/>
  <c r="AB997" i="5"/>
  <c r="K997" i="5"/>
  <c r="Z997" i="5"/>
  <c r="G997" i="5"/>
  <c r="H997" i="5" s="1"/>
  <c r="AA997" i="5"/>
  <c r="Y997" i="5"/>
  <c r="J997" i="5"/>
  <c r="F997" i="5"/>
  <c r="G160" i="5"/>
  <c r="H160" i="5" s="1"/>
  <c r="F160" i="5"/>
  <c r="E160" i="5"/>
  <c r="D160" i="5"/>
  <c r="M160" i="5"/>
  <c r="C160" i="5"/>
  <c r="K160" i="5"/>
  <c r="L160" i="5"/>
  <c r="J160" i="5"/>
  <c r="AA160" i="5"/>
  <c r="AB160" i="5"/>
  <c r="Z160" i="5"/>
  <c r="Y160" i="5"/>
  <c r="E604" i="5"/>
  <c r="D604" i="5"/>
  <c r="M604" i="5"/>
  <c r="C604" i="5"/>
  <c r="L604" i="5"/>
  <c r="AB604" i="5"/>
  <c r="K604" i="5"/>
  <c r="Z604" i="5"/>
  <c r="G604" i="5"/>
  <c r="H604" i="5" s="1"/>
  <c r="AA604" i="5"/>
  <c r="J604" i="5"/>
  <c r="Y604" i="5"/>
  <c r="F604" i="5"/>
  <c r="Y436" i="5"/>
  <c r="F436" i="5"/>
  <c r="E436" i="5"/>
  <c r="D436" i="5"/>
  <c r="M436" i="5"/>
  <c r="C436" i="5"/>
  <c r="L436" i="5"/>
  <c r="AA436" i="5"/>
  <c r="J436" i="5"/>
  <c r="AB436" i="5"/>
  <c r="Z436" i="5"/>
  <c r="K436" i="5"/>
  <c r="G436" i="5"/>
  <c r="H436" i="5" s="1"/>
  <c r="E384" i="5"/>
  <c r="D384" i="5"/>
  <c r="M384" i="5"/>
  <c r="C384" i="5"/>
  <c r="L384" i="5"/>
  <c r="AB384" i="5"/>
  <c r="K384" i="5"/>
  <c r="Z384" i="5"/>
  <c r="G384" i="5"/>
  <c r="H384" i="5" s="1"/>
  <c r="AA384" i="5"/>
  <c r="Y384" i="5"/>
  <c r="J384" i="5"/>
  <c r="F384" i="5"/>
  <c r="D1108" i="5"/>
  <c r="M1108" i="5"/>
  <c r="C1108" i="5"/>
  <c r="L1108" i="5"/>
  <c r="AA1108" i="5"/>
  <c r="J1108" i="5"/>
  <c r="Y1108" i="5"/>
  <c r="F1108" i="5"/>
  <c r="K1108" i="5"/>
  <c r="G1108" i="5"/>
  <c r="H1108" i="5" s="1"/>
  <c r="E1108" i="5"/>
  <c r="Z1108" i="5"/>
  <c r="AB1108" i="5"/>
  <c r="L554" i="5"/>
  <c r="AB554" i="5"/>
  <c r="K554" i="5"/>
  <c r="AA554" i="5"/>
  <c r="J554" i="5"/>
  <c r="Z554" i="5"/>
  <c r="G554" i="5"/>
  <c r="H554" i="5" s="1"/>
  <c r="Y554" i="5"/>
  <c r="F554" i="5"/>
  <c r="D554" i="5"/>
  <c r="M554" i="5"/>
  <c r="E554" i="5"/>
  <c r="C554" i="5"/>
  <c r="D298" i="5"/>
  <c r="J298" i="5"/>
  <c r="F298" i="5"/>
  <c r="E298" i="5"/>
  <c r="C298" i="5"/>
  <c r="M298" i="5"/>
  <c r="K298" i="5"/>
  <c r="L298" i="5"/>
  <c r="G298" i="5"/>
  <c r="H298" i="5" s="1"/>
  <c r="Z298" i="5"/>
  <c r="Y298" i="5"/>
  <c r="AA298" i="5"/>
  <c r="AB298" i="5"/>
  <c r="AB700" i="5"/>
  <c r="K700" i="5"/>
  <c r="AA700" i="5"/>
  <c r="J700" i="5"/>
  <c r="Z700" i="5"/>
  <c r="Y700" i="5"/>
  <c r="G700" i="5"/>
  <c r="H700" i="5" s="1"/>
  <c r="F700" i="5"/>
  <c r="M700" i="5"/>
  <c r="D700" i="5"/>
  <c r="L700" i="5"/>
  <c r="E700" i="5"/>
  <c r="C700" i="5"/>
  <c r="AB1184" i="5"/>
  <c r="K1184" i="5"/>
  <c r="J1184" i="5"/>
  <c r="Y1184" i="5"/>
  <c r="D1184" i="5"/>
  <c r="M1184" i="5"/>
  <c r="L1184" i="5"/>
  <c r="AA1184" i="5"/>
  <c r="F1184" i="5"/>
  <c r="E1184" i="5"/>
  <c r="Z1184" i="5"/>
  <c r="C1184" i="5"/>
  <c r="G1184" i="5"/>
  <c r="H1184" i="5" s="1"/>
  <c r="F839" i="5"/>
  <c r="E839" i="5"/>
  <c r="M839" i="5"/>
  <c r="D839" i="5"/>
  <c r="L839" i="5"/>
  <c r="C839" i="5"/>
  <c r="AB839" i="5"/>
  <c r="K839" i="5"/>
  <c r="Z839" i="5"/>
  <c r="AA839" i="5"/>
  <c r="Y839" i="5"/>
  <c r="J839" i="5"/>
  <c r="G839" i="5"/>
  <c r="H839" i="5" s="1"/>
  <c r="D845" i="5"/>
  <c r="M845" i="5"/>
  <c r="C845" i="5"/>
  <c r="L845" i="5"/>
  <c r="AB845" i="5"/>
  <c r="K845" i="5"/>
  <c r="AA845" i="5"/>
  <c r="J845" i="5"/>
  <c r="Y845" i="5"/>
  <c r="F845" i="5"/>
  <c r="Z845" i="5"/>
  <c r="G845" i="5"/>
  <c r="H845" i="5" s="1"/>
  <c r="E845" i="5"/>
  <c r="Y478" i="5"/>
  <c r="G478" i="5"/>
  <c r="H478" i="5" s="1"/>
  <c r="F478" i="5"/>
  <c r="E478" i="5"/>
  <c r="M478" i="5"/>
  <c r="D478" i="5"/>
  <c r="L478" i="5"/>
  <c r="C478" i="5"/>
  <c r="AA478" i="5"/>
  <c r="J478" i="5"/>
  <c r="AB478" i="5"/>
  <c r="Z478" i="5"/>
  <c r="K478" i="5"/>
  <c r="Y479" i="5"/>
  <c r="F479" i="5"/>
  <c r="E479" i="5"/>
  <c r="D479" i="5"/>
  <c r="M479" i="5"/>
  <c r="C479" i="5"/>
  <c r="L479" i="5"/>
  <c r="AA479" i="5"/>
  <c r="J479" i="5"/>
  <c r="AB479" i="5"/>
  <c r="K479" i="5"/>
  <c r="Z479" i="5"/>
  <c r="G479" i="5"/>
  <c r="H479" i="5" s="1"/>
  <c r="D105" i="5"/>
  <c r="J105" i="5"/>
  <c r="M105" i="5"/>
  <c r="L105" i="5"/>
  <c r="K105" i="5"/>
  <c r="G105" i="5"/>
  <c r="H105" i="5" s="1"/>
  <c r="F105" i="5"/>
  <c r="C105" i="5"/>
  <c r="E105" i="5"/>
  <c r="AA105" i="5"/>
  <c r="AB105" i="5"/>
  <c r="Y105" i="5"/>
  <c r="Z105" i="5"/>
  <c r="AA108" i="5"/>
  <c r="J108" i="5"/>
  <c r="D108" i="5"/>
  <c r="G108" i="5"/>
  <c r="H108" i="5" s="1"/>
  <c r="AB108" i="5"/>
  <c r="F108" i="5"/>
  <c r="Z108" i="5"/>
  <c r="E108" i="5"/>
  <c r="Y108" i="5"/>
  <c r="C108" i="5"/>
  <c r="L108" i="5"/>
  <c r="M108" i="5"/>
  <c r="K108" i="5"/>
  <c r="E97" i="5"/>
  <c r="J97" i="5"/>
  <c r="M97" i="5"/>
  <c r="L97" i="5"/>
  <c r="K97" i="5"/>
  <c r="G97" i="5"/>
  <c r="H97" i="5" s="1"/>
  <c r="D97" i="5"/>
  <c r="F97" i="5"/>
  <c r="C97" i="5"/>
  <c r="AA97" i="5"/>
  <c r="AB97" i="5"/>
  <c r="Z97" i="5"/>
  <c r="Y97" i="5"/>
  <c r="M278" i="5"/>
  <c r="C278" i="5"/>
  <c r="L278" i="5"/>
  <c r="K278" i="5"/>
  <c r="J278" i="5"/>
  <c r="G278" i="5"/>
  <c r="H278" i="5" s="1"/>
  <c r="E278" i="5"/>
  <c r="F278" i="5"/>
  <c r="D278" i="5"/>
  <c r="AA278" i="5"/>
  <c r="Z278" i="5"/>
  <c r="AB278" i="5"/>
  <c r="Y278" i="5"/>
  <c r="L288" i="5"/>
  <c r="AB288" i="5"/>
  <c r="K288" i="5"/>
  <c r="AA288" i="5"/>
  <c r="J288" i="5"/>
  <c r="Z288" i="5"/>
  <c r="G288" i="5"/>
  <c r="H288" i="5" s="1"/>
  <c r="Y288" i="5"/>
  <c r="F288" i="5"/>
  <c r="D288" i="5"/>
  <c r="E288" i="5"/>
  <c r="M288" i="5"/>
  <c r="C288" i="5"/>
  <c r="AA586" i="5"/>
  <c r="J586" i="5"/>
  <c r="Z586" i="5"/>
  <c r="G586" i="5"/>
  <c r="H586" i="5" s="1"/>
  <c r="Y586" i="5"/>
  <c r="F586" i="5"/>
  <c r="E586" i="5"/>
  <c r="D586" i="5"/>
  <c r="L586" i="5"/>
  <c r="C586" i="5"/>
  <c r="M586" i="5"/>
  <c r="AB586" i="5"/>
  <c r="K586" i="5"/>
  <c r="AF571" i="5"/>
  <c r="Y59" i="10" s="1"/>
  <c r="AE571" i="5"/>
  <c r="X59" i="10" s="1"/>
  <c r="Y907" i="5"/>
  <c r="G907" i="5"/>
  <c r="H907" i="5" s="1"/>
  <c r="F907" i="5"/>
  <c r="E907" i="5"/>
  <c r="M907" i="5"/>
  <c r="D907" i="5"/>
  <c r="L907" i="5"/>
  <c r="C907" i="5"/>
  <c r="AA907" i="5"/>
  <c r="J907" i="5"/>
  <c r="AB907" i="5"/>
  <c r="Z907" i="5"/>
  <c r="K907" i="5"/>
  <c r="AA902" i="5"/>
  <c r="J902" i="5"/>
  <c r="Z902" i="5"/>
  <c r="G902" i="5"/>
  <c r="H902" i="5" s="1"/>
  <c r="E902" i="5"/>
  <c r="D902" i="5"/>
  <c r="L902" i="5"/>
  <c r="AB902" i="5"/>
  <c r="Y902" i="5"/>
  <c r="M902" i="5"/>
  <c r="F902" i="5"/>
  <c r="K902" i="5"/>
  <c r="C902" i="5"/>
  <c r="AA1284" i="5"/>
  <c r="Z1284" i="5"/>
  <c r="G1284" i="5"/>
  <c r="H1284" i="5" s="1"/>
  <c r="E1284" i="5"/>
  <c r="D1284" i="5"/>
  <c r="M1284" i="5"/>
  <c r="C1284" i="5"/>
  <c r="J1284" i="5"/>
  <c r="AB1284" i="5"/>
  <c r="Y1284" i="5"/>
  <c r="L1284" i="5"/>
  <c r="K1284" i="5"/>
  <c r="F1284" i="5"/>
  <c r="AB1277" i="5"/>
  <c r="K1277" i="5"/>
  <c r="Z1277" i="5"/>
  <c r="G1277" i="5"/>
  <c r="H1277" i="5" s="1"/>
  <c r="E1277" i="5"/>
  <c r="M1277" i="5"/>
  <c r="F1277" i="5"/>
  <c r="AA1277" i="5"/>
  <c r="Y1277" i="5"/>
  <c r="L1277" i="5"/>
  <c r="D1277" i="5"/>
  <c r="C1277" i="5"/>
  <c r="J1277" i="5"/>
  <c r="AB1276" i="5"/>
  <c r="K1276" i="5"/>
  <c r="Z1276" i="5"/>
  <c r="G1276" i="5"/>
  <c r="H1276" i="5" s="1"/>
  <c r="E1276" i="5"/>
  <c r="Y1276" i="5"/>
  <c r="L1276" i="5"/>
  <c r="AA1276" i="5"/>
  <c r="M1276" i="5"/>
  <c r="J1276" i="5"/>
  <c r="D1276" i="5"/>
  <c r="F1276" i="5"/>
  <c r="C1276" i="5"/>
  <c r="D815" i="5"/>
  <c r="M815" i="5"/>
  <c r="C815" i="5"/>
  <c r="AB815" i="5"/>
  <c r="K815" i="5"/>
  <c r="AA815" i="5"/>
  <c r="J815" i="5"/>
  <c r="Y815" i="5"/>
  <c r="F815" i="5"/>
  <c r="Z815" i="5"/>
  <c r="L815" i="5"/>
  <c r="G815" i="5"/>
  <c r="H815" i="5" s="1"/>
  <c r="E815" i="5"/>
  <c r="D817" i="5"/>
  <c r="M817" i="5"/>
  <c r="C817" i="5"/>
  <c r="L817" i="5"/>
  <c r="AB817" i="5"/>
  <c r="K817" i="5"/>
  <c r="AA817" i="5"/>
  <c r="J817" i="5"/>
  <c r="Y817" i="5"/>
  <c r="F817" i="5"/>
  <c r="Z817" i="5"/>
  <c r="G817" i="5"/>
  <c r="H817" i="5" s="1"/>
  <c r="E817" i="5"/>
  <c r="M825" i="5"/>
  <c r="C825" i="5"/>
  <c r="L825" i="5"/>
  <c r="AB825" i="5"/>
  <c r="K825" i="5"/>
  <c r="AA825" i="5"/>
  <c r="J825" i="5"/>
  <c r="Z825" i="5"/>
  <c r="G825" i="5"/>
  <c r="H825" i="5" s="1"/>
  <c r="E825" i="5"/>
  <c r="Y825" i="5"/>
  <c r="F825" i="5"/>
  <c r="D825" i="5"/>
  <c r="M1134" i="5"/>
  <c r="C1134" i="5"/>
  <c r="Z1134" i="5"/>
  <c r="G1134" i="5"/>
  <c r="H1134" i="5" s="1"/>
  <c r="L1134" i="5"/>
  <c r="K1134" i="5"/>
  <c r="J1134" i="5"/>
  <c r="AB1134" i="5"/>
  <c r="F1134" i="5"/>
  <c r="Y1134" i="5"/>
  <c r="D1134" i="5"/>
  <c r="AA1134" i="5"/>
  <c r="E1134" i="5"/>
  <c r="AA1147" i="5"/>
  <c r="J1147" i="5"/>
  <c r="Z1147" i="5"/>
  <c r="Y1147" i="5"/>
  <c r="G1147" i="5"/>
  <c r="H1147" i="5" s="1"/>
  <c r="E1147" i="5"/>
  <c r="L1147" i="5"/>
  <c r="C1147" i="5"/>
  <c r="AB1147" i="5"/>
  <c r="M1147" i="5"/>
  <c r="F1147" i="5"/>
  <c r="K1147" i="5"/>
  <c r="D1147" i="5"/>
  <c r="L1142" i="5"/>
  <c r="AB1142" i="5"/>
  <c r="K1142" i="5"/>
  <c r="AA1142" i="5"/>
  <c r="J1142" i="5"/>
  <c r="Y1142" i="5"/>
  <c r="F1142" i="5"/>
  <c r="D1142" i="5"/>
  <c r="Z1142" i="5"/>
  <c r="M1142" i="5"/>
  <c r="G1142" i="5"/>
  <c r="H1142" i="5" s="1"/>
  <c r="C1142" i="5"/>
  <c r="E1142" i="5"/>
  <c r="D144" i="5"/>
  <c r="M144" i="5"/>
  <c r="C144" i="5"/>
  <c r="AA144" i="5"/>
  <c r="J144" i="5"/>
  <c r="Y144" i="5"/>
  <c r="F144" i="5"/>
  <c r="K144" i="5"/>
  <c r="G144" i="5"/>
  <c r="H144" i="5" s="1"/>
  <c r="E144" i="5"/>
  <c r="AB144" i="5"/>
  <c r="Z144" i="5"/>
  <c r="L144" i="5"/>
  <c r="J141" i="5"/>
  <c r="D141" i="5"/>
  <c r="L141" i="5"/>
  <c r="C141" i="5"/>
  <c r="M141" i="5"/>
  <c r="K141" i="5"/>
  <c r="F141" i="5"/>
  <c r="G141" i="5"/>
  <c r="H141" i="5" s="1"/>
  <c r="E141" i="5"/>
  <c r="AA141" i="5"/>
  <c r="Y141" i="5"/>
  <c r="Z141" i="5"/>
  <c r="AB141" i="5"/>
  <c r="AF491" i="5"/>
  <c r="Y51" i="10" s="1"/>
  <c r="AE491" i="5"/>
  <c r="X51" i="10" s="1"/>
  <c r="L503" i="5"/>
  <c r="Y503" i="5"/>
  <c r="F503" i="5"/>
  <c r="D503" i="5"/>
  <c r="J503" i="5"/>
  <c r="G503" i="5"/>
  <c r="H503" i="5" s="1"/>
  <c r="AB503" i="5"/>
  <c r="E503" i="5"/>
  <c r="AA503" i="5"/>
  <c r="C503" i="5"/>
  <c r="Z503" i="5"/>
  <c r="M503" i="5"/>
  <c r="K503" i="5"/>
  <c r="M114" i="5"/>
  <c r="C114" i="5"/>
  <c r="G114" i="5"/>
  <c r="H114" i="5" s="1"/>
  <c r="L114" i="5"/>
  <c r="K114" i="5"/>
  <c r="J114" i="5"/>
  <c r="F114" i="5"/>
  <c r="E114" i="5"/>
  <c r="D114" i="5"/>
  <c r="AA114" i="5"/>
  <c r="AB114" i="5"/>
  <c r="Y114" i="5"/>
  <c r="Z114" i="5"/>
  <c r="L128" i="5"/>
  <c r="Y128" i="5"/>
  <c r="F128" i="5"/>
  <c r="AB128" i="5"/>
  <c r="G128" i="5"/>
  <c r="H128" i="5" s="1"/>
  <c r="AA128" i="5"/>
  <c r="E128" i="5"/>
  <c r="Z128" i="5"/>
  <c r="D128" i="5"/>
  <c r="C128" i="5"/>
  <c r="K128" i="5"/>
  <c r="M128" i="5"/>
  <c r="J128" i="5"/>
  <c r="M1040" i="5"/>
  <c r="C1040" i="5"/>
  <c r="L1040" i="5"/>
  <c r="AB1040" i="5"/>
  <c r="K1040" i="5"/>
  <c r="AA1040" i="5"/>
  <c r="J1040" i="5"/>
  <c r="Z1040" i="5"/>
  <c r="G1040" i="5"/>
  <c r="H1040" i="5" s="1"/>
  <c r="E1040" i="5"/>
  <c r="F1040" i="5"/>
  <c r="D1040" i="5"/>
  <c r="Y1040"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Y323" i="5"/>
  <c r="F323" i="5"/>
  <c r="L323" i="5"/>
  <c r="AA323" i="5"/>
  <c r="E323" i="5"/>
  <c r="Z323" i="5"/>
  <c r="D323" i="5"/>
  <c r="C323" i="5"/>
  <c r="M323" i="5"/>
  <c r="J323" i="5"/>
  <c r="K323" i="5"/>
  <c r="G323" i="5"/>
  <c r="H323" i="5" s="1"/>
  <c r="AB323" i="5"/>
  <c r="Z1268" i="5"/>
  <c r="G1268" i="5"/>
  <c r="H1268" i="5" s="1"/>
  <c r="E1268" i="5"/>
  <c r="M1268" i="5"/>
  <c r="C1268" i="5"/>
  <c r="J1268" i="5"/>
  <c r="L1268" i="5"/>
  <c r="K1268" i="5"/>
  <c r="F1268" i="5"/>
  <c r="D1268" i="5"/>
  <c r="AA1268" i="5"/>
  <c r="Y1268" i="5"/>
  <c r="AB1268" i="5"/>
  <c r="D1261" i="5"/>
  <c r="Z1261" i="5"/>
  <c r="F1261" i="5"/>
  <c r="M1261" i="5"/>
  <c r="J1261" i="5"/>
  <c r="G1261" i="5"/>
  <c r="H1261" i="5" s="1"/>
  <c r="AB1261" i="5"/>
  <c r="E1261" i="5"/>
  <c r="AA1261" i="5"/>
  <c r="C1261" i="5"/>
  <c r="Y1261" i="5"/>
  <c r="L1261" i="5"/>
  <c r="K1261" i="5"/>
  <c r="AA227" i="5"/>
  <c r="J227" i="5"/>
  <c r="Z227" i="5"/>
  <c r="G227" i="5"/>
  <c r="H227" i="5" s="1"/>
  <c r="Y227" i="5"/>
  <c r="F227" i="5"/>
  <c r="E227" i="5"/>
  <c r="D227" i="5"/>
  <c r="L227" i="5"/>
  <c r="AB227" i="5"/>
  <c r="M227" i="5"/>
  <c r="C227" i="5"/>
  <c r="K227" i="5"/>
  <c r="D220" i="5"/>
  <c r="M220" i="5"/>
  <c r="C220" i="5"/>
  <c r="L220" i="5"/>
  <c r="K220" i="5"/>
  <c r="J220" i="5"/>
  <c r="F220" i="5"/>
  <c r="G220" i="5"/>
  <c r="H220" i="5" s="1"/>
  <c r="E220" i="5"/>
  <c r="AA220" i="5"/>
  <c r="AB220" i="5"/>
  <c r="Y220" i="5"/>
  <c r="Z220" i="5"/>
  <c r="M1247" i="5"/>
  <c r="D1247" i="5"/>
  <c r="AA1247" i="5"/>
  <c r="J1247" i="5"/>
  <c r="L1247" i="5"/>
  <c r="K1247" i="5"/>
  <c r="AB1247" i="5"/>
  <c r="G1247" i="5"/>
  <c r="H1247" i="5" s="1"/>
  <c r="Z1247" i="5"/>
  <c r="F1247" i="5"/>
  <c r="C1247" i="5"/>
  <c r="Y1247" i="5"/>
  <c r="E1247" i="5"/>
  <c r="AB1240" i="5"/>
  <c r="K1240" i="5"/>
  <c r="J1240" i="5"/>
  <c r="Z1240" i="5"/>
  <c r="F1240" i="5"/>
  <c r="D1240" i="5"/>
  <c r="M1240" i="5"/>
  <c r="G1240" i="5"/>
  <c r="H1240" i="5" s="1"/>
  <c r="E1240" i="5"/>
  <c r="C1240" i="5"/>
  <c r="AA1240" i="5"/>
  <c r="L1240" i="5"/>
  <c r="Y1240" i="5"/>
  <c r="L1236" i="5"/>
  <c r="K1236" i="5"/>
  <c r="AA1236" i="5"/>
  <c r="G1236" i="5"/>
  <c r="H1236" i="5" s="1"/>
  <c r="Y1236" i="5"/>
  <c r="E1236" i="5"/>
  <c r="C1236" i="5"/>
  <c r="D1236" i="5"/>
  <c r="AB1236" i="5"/>
  <c r="Z1236" i="5"/>
  <c r="J1236" i="5"/>
  <c r="M1236" i="5"/>
  <c r="F1236"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AF871" i="5"/>
  <c r="AE871" i="5"/>
  <c r="L877" i="5"/>
  <c r="AB877" i="5"/>
  <c r="J877" i="5"/>
  <c r="AA877" i="5"/>
  <c r="G877" i="5"/>
  <c r="H877" i="5" s="1"/>
  <c r="Z877" i="5"/>
  <c r="F877" i="5"/>
  <c r="Y877" i="5"/>
  <c r="E877" i="5"/>
  <c r="D877" i="5"/>
  <c r="M877" i="5"/>
  <c r="K877" i="5"/>
  <c r="C877" i="5"/>
  <c r="Z548" i="5"/>
  <c r="G548" i="5"/>
  <c r="H548" i="5" s="1"/>
  <c r="Y548" i="5"/>
  <c r="F548" i="5"/>
  <c r="E548" i="5"/>
  <c r="D548" i="5"/>
  <c r="M548" i="5"/>
  <c r="C548" i="5"/>
  <c r="AB548" i="5"/>
  <c r="K548" i="5"/>
  <c r="L548" i="5"/>
  <c r="J548" i="5"/>
  <c r="AA548" i="5"/>
  <c r="E536" i="5"/>
  <c r="D536" i="5"/>
  <c r="M536" i="5"/>
  <c r="C536" i="5"/>
  <c r="L536" i="5"/>
  <c r="AB536" i="5"/>
  <c r="K536" i="5"/>
  <c r="Z536" i="5"/>
  <c r="G536" i="5"/>
  <c r="H536" i="5" s="1"/>
  <c r="AA536" i="5"/>
  <c r="Y536" i="5"/>
  <c r="J536" i="5"/>
  <c r="F536" i="5"/>
  <c r="L542" i="5"/>
  <c r="AB542" i="5"/>
  <c r="K542" i="5"/>
  <c r="AA542" i="5"/>
  <c r="J542" i="5"/>
  <c r="Z542" i="5"/>
  <c r="G542" i="5"/>
  <c r="H542" i="5" s="1"/>
  <c r="Y542" i="5"/>
  <c r="F542" i="5"/>
  <c r="D542" i="5"/>
  <c r="M542" i="5"/>
  <c r="E542" i="5"/>
  <c r="C542" i="5"/>
  <c r="J258" i="5"/>
  <c r="G258" i="5"/>
  <c r="H258" i="5" s="1"/>
  <c r="F258" i="5"/>
  <c r="E258" i="5"/>
  <c r="D258" i="5"/>
  <c r="L258" i="5"/>
  <c r="C258" i="5"/>
  <c r="M258" i="5"/>
  <c r="K258" i="5"/>
  <c r="AA258" i="5"/>
  <c r="Z258" i="5"/>
  <c r="AB258" i="5"/>
  <c r="Y258" i="5"/>
  <c r="AA268" i="5"/>
  <c r="J268" i="5"/>
  <c r="Z268" i="5"/>
  <c r="G268" i="5"/>
  <c r="H268" i="5" s="1"/>
  <c r="Y268" i="5"/>
  <c r="F268" i="5"/>
  <c r="E268" i="5"/>
  <c r="D268" i="5"/>
  <c r="L268" i="5"/>
  <c r="AB268" i="5"/>
  <c r="M268" i="5"/>
  <c r="K268" i="5"/>
  <c r="C268" i="5"/>
  <c r="J54" i="5"/>
  <c r="G54" i="5"/>
  <c r="H54" i="5" s="1"/>
  <c r="F54" i="5"/>
  <c r="E54" i="5"/>
  <c r="D54" i="5"/>
  <c r="L54" i="5"/>
  <c r="M54" i="5"/>
  <c r="K54" i="5"/>
  <c r="C54" i="5"/>
  <c r="AA54" i="5"/>
  <c r="Y54" i="5"/>
  <c r="Z54" i="5"/>
  <c r="AB54" i="5"/>
  <c r="F397" i="5"/>
  <c r="E397" i="5"/>
  <c r="M397" i="5"/>
  <c r="D397" i="5"/>
  <c r="L397" i="5"/>
  <c r="C397" i="5"/>
  <c r="AB397" i="5"/>
  <c r="K397" i="5"/>
  <c r="Z397" i="5"/>
  <c r="J397" i="5"/>
  <c r="G397" i="5"/>
  <c r="H397" i="5" s="1"/>
  <c r="AA397" i="5"/>
  <c r="Y397" i="5"/>
  <c r="D404" i="5"/>
  <c r="M404" i="5"/>
  <c r="C404" i="5"/>
  <c r="L404" i="5"/>
  <c r="AB404" i="5"/>
  <c r="K404" i="5"/>
  <c r="AA404" i="5"/>
  <c r="J404" i="5"/>
  <c r="Y404" i="5"/>
  <c r="F404" i="5"/>
  <c r="Z404" i="5"/>
  <c r="G404" i="5"/>
  <c r="H404" i="5" s="1"/>
  <c r="E404" i="5"/>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E615" i="5"/>
  <c r="D615" i="5"/>
  <c r="M615" i="5"/>
  <c r="C615" i="5"/>
  <c r="L615" i="5"/>
  <c r="AB615" i="5"/>
  <c r="K615" i="5"/>
  <c r="Z615" i="5"/>
  <c r="G615" i="5"/>
  <c r="H615" i="5" s="1"/>
  <c r="AA615" i="5"/>
  <c r="Y615" i="5"/>
  <c r="J615" i="5"/>
  <c r="F615" i="5"/>
  <c r="L620" i="5"/>
  <c r="C620" i="5"/>
  <c r="AB620" i="5"/>
  <c r="K620" i="5"/>
  <c r="AA620" i="5"/>
  <c r="J620" i="5"/>
  <c r="Z620" i="5"/>
  <c r="Y620" i="5"/>
  <c r="G620" i="5"/>
  <c r="H620" i="5" s="1"/>
  <c r="E620" i="5"/>
  <c r="F620" i="5"/>
  <c r="M620" i="5"/>
  <c r="D620" i="5"/>
  <c r="Z641" i="5"/>
  <c r="M641" i="5"/>
  <c r="D641" i="5"/>
  <c r="J641" i="5"/>
  <c r="AB641" i="5"/>
  <c r="G641" i="5"/>
  <c r="H641" i="5" s="1"/>
  <c r="AA641" i="5"/>
  <c r="F641" i="5"/>
  <c r="Y641" i="5"/>
  <c r="E641" i="5"/>
  <c r="C641" i="5"/>
  <c r="L641" i="5"/>
  <c r="K641" i="5"/>
  <c r="F645" i="5"/>
  <c r="AB645" i="5"/>
  <c r="K645" i="5"/>
  <c r="AA645" i="5"/>
  <c r="G645" i="5"/>
  <c r="H645" i="5" s="1"/>
  <c r="Z645" i="5"/>
  <c r="E645" i="5"/>
  <c r="Y645" i="5"/>
  <c r="D645" i="5"/>
  <c r="C645" i="5"/>
  <c r="M645" i="5"/>
  <c r="J645" i="5"/>
  <c r="L645" i="5"/>
  <c r="AF351" i="5"/>
  <c r="Y37" i="10" s="1"/>
  <c r="AE351" i="5"/>
  <c r="X37" i="10" s="1"/>
  <c r="E360" i="5"/>
  <c r="D360" i="5"/>
  <c r="M360" i="5"/>
  <c r="C360" i="5"/>
  <c r="L360" i="5"/>
  <c r="K360" i="5"/>
  <c r="G360" i="5"/>
  <c r="H360" i="5" s="1"/>
  <c r="J360" i="5"/>
  <c r="F360" i="5"/>
  <c r="AA360" i="5"/>
  <c r="AB360" i="5"/>
  <c r="Z360" i="5"/>
  <c r="Y360" i="5"/>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Y1079" i="5"/>
  <c r="F1079" i="5"/>
  <c r="E1079" i="5"/>
  <c r="D1079" i="5"/>
  <c r="L1079" i="5"/>
  <c r="AA1079" i="5"/>
  <c r="J1079" i="5"/>
  <c r="G1079" i="5"/>
  <c r="H1079" i="5" s="1"/>
  <c r="C1079" i="5"/>
  <c r="AB1079" i="5"/>
  <c r="M1079" i="5"/>
  <c r="Z1079" i="5"/>
  <c r="K1079" i="5"/>
  <c r="D1088" i="5"/>
  <c r="M1088" i="5"/>
  <c r="C1088" i="5"/>
  <c r="L1088" i="5"/>
  <c r="AA1088" i="5"/>
  <c r="J1088" i="5"/>
  <c r="Y1088" i="5"/>
  <c r="F1088" i="5"/>
  <c r="K1088" i="5"/>
  <c r="G1088" i="5"/>
  <c r="H1088" i="5" s="1"/>
  <c r="E1088" i="5"/>
  <c r="Z1088" i="5"/>
  <c r="AB1088" i="5"/>
  <c r="Z715" i="5"/>
  <c r="G715" i="5"/>
  <c r="H715" i="5" s="1"/>
  <c r="Y715" i="5"/>
  <c r="F715" i="5"/>
  <c r="E715" i="5"/>
  <c r="D715" i="5"/>
  <c r="M715" i="5"/>
  <c r="C715" i="5"/>
  <c r="AB715" i="5"/>
  <c r="K715" i="5"/>
  <c r="L715" i="5"/>
  <c r="AA715" i="5"/>
  <c r="J715" i="5"/>
  <c r="E720" i="5"/>
  <c r="M720" i="5"/>
  <c r="D720" i="5"/>
  <c r="L720" i="5"/>
  <c r="C720" i="5"/>
  <c r="AB720" i="5"/>
  <c r="K720" i="5"/>
  <c r="AA720" i="5"/>
  <c r="J720" i="5"/>
  <c r="Y720" i="5"/>
  <c r="G720" i="5"/>
  <c r="H720" i="5" s="1"/>
  <c r="Z720" i="5"/>
  <c r="F720" i="5"/>
  <c r="AB725" i="5"/>
  <c r="K725" i="5"/>
  <c r="AA725" i="5"/>
  <c r="J725" i="5"/>
  <c r="Z725" i="5"/>
  <c r="Y725" i="5"/>
  <c r="G725" i="5"/>
  <c r="H725" i="5" s="1"/>
  <c r="F725" i="5"/>
  <c r="M725" i="5"/>
  <c r="D725" i="5"/>
  <c r="E725" i="5"/>
  <c r="L725" i="5"/>
  <c r="C725"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E979" i="5"/>
  <c r="AB979" i="5"/>
  <c r="K979" i="5"/>
  <c r="AA979" i="5"/>
  <c r="F979" i="5"/>
  <c r="Z979" i="5"/>
  <c r="D979" i="5"/>
  <c r="Y979" i="5"/>
  <c r="C979" i="5"/>
  <c r="M979" i="5"/>
  <c r="J979" i="5"/>
  <c r="L979" i="5"/>
  <c r="G979" i="5"/>
  <c r="H979" i="5" s="1"/>
  <c r="Y857" i="5"/>
  <c r="F857" i="5"/>
  <c r="E857" i="5"/>
  <c r="D857" i="5"/>
  <c r="M857" i="5"/>
  <c r="C857" i="5"/>
  <c r="L857" i="5"/>
  <c r="AA857" i="5"/>
  <c r="J857" i="5"/>
  <c r="AB857" i="5"/>
  <c r="Z857" i="5"/>
  <c r="K857" i="5"/>
  <c r="G857" i="5"/>
  <c r="H857" i="5" s="1"/>
  <c r="E864" i="5"/>
  <c r="D864" i="5"/>
  <c r="M864" i="5"/>
  <c r="C864" i="5"/>
  <c r="L864" i="5"/>
  <c r="AB864" i="5"/>
  <c r="K864" i="5"/>
  <c r="Z864" i="5"/>
  <c r="G864" i="5"/>
  <c r="H864" i="5" s="1"/>
  <c r="AA864" i="5"/>
  <c r="J864" i="5"/>
  <c r="Y864" i="5"/>
  <c r="F864" i="5"/>
  <c r="Z520" i="5"/>
  <c r="G520" i="5"/>
  <c r="H520" i="5" s="1"/>
  <c r="Y520" i="5"/>
  <c r="F520" i="5"/>
  <c r="E520" i="5"/>
  <c r="D520" i="5"/>
  <c r="M520" i="5"/>
  <c r="C520" i="5"/>
  <c r="AB520" i="5"/>
  <c r="K520" i="5"/>
  <c r="AA520" i="5"/>
  <c r="L520" i="5"/>
  <c r="J520" i="5"/>
  <c r="Z519" i="5"/>
  <c r="Y519" i="5"/>
  <c r="G519" i="5"/>
  <c r="H519" i="5" s="1"/>
  <c r="F519" i="5"/>
  <c r="E519" i="5"/>
  <c r="M519" i="5"/>
  <c r="D519" i="5"/>
  <c r="AB519" i="5"/>
  <c r="K519" i="5"/>
  <c r="C519" i="5"/>
  <c r="L519" i="5"/>
  <c r="AA519" i="5"/>
  <c r="J519" i="5"/>
  <c r="M527" i="5"/>
  <c r="D527" i="5"/>
  <c r="L527" i="5"/>
  <c r="C527" i="5"/>
  <c r="AB527" i="5"/>
  <c r="K527" i="5"/>
  <c r="AA527" i="5"/>
  <c r="J527" i="5"/>
  <c r="Z527" i="5"/>
  <c r="F527" i="5"/>
  <c r="Y527" i="5"/>
  <c r="G527" i="5"/>
  <c r="H527" i="5" s="1"/>
  <c r="E527" i="5"/>
  <c r="AE331" i="5"/>
  <c r="X35" i="10" s="1"/>
  <c r="AF331" i="5"/>
  <c r="Y35" i="10" s="1"/>
  <c r="E337" i="5"/>
  <c r="K337" i="5"/>
  <c r="G337" i="5"/>
  <c r="H337" i="5" s="1"/>
  <c r="D337" i="5"/>
  <c r="C337" i="5"/>
  <c r="M337" i="5"/>
  <c r="J337" i="5"/>
  <c r="L337" i="5"/>
  <c r="F337" i="5"/>
  <c r="AB337" i="5"/>
  <c r="Y337" i="5"/>
  <c r="Z337" i="5"/>
  <c r="AA337" i="5"/>
  <c r="J340" i="5"/>
  <c r="D340" i="5"/>
  <c r="L340" i="5"/>
  <c r="F340" i="5"/>
  <c r="E340" i="5"/>
  <c r="C340" i="5"/>
  <c r="K340" i="5"/>
  <c r="M340" i="5"/>
  <c r="G340" i="5"/>
  <c r="H340" i="5" s="1"/>
  <c r="AA340" i="5"/>
  <c r="AB340" i="5"/>
  <c r="Y340" i="5"/>
  <c r="Z340" i="5"/>
  <c r="Y47" i="5"/>
  <c r="F47" i="5"/>
  <c r="E47" i="5"/>
  <c r="D47" i="5"/>
  <c r="M47" i="5"/>
  <c r="C47" i="5"/>
  <c r="L47" i="5"/>
  <c r="AA47" i="5"/>
  <c r="J47" i="5"/>
  <c r="AB47" i="5"/>
  <c r="K47" i="5"/>
  <c r="Z47" i="5"/>
  <c r="G47" i="5"/>
  <c r="H47" i="5" s="1"/>
  <c r="L38" i="5"/>
  <c r="K38" i="5"/>
  <c r="J38" i="5"/>
  <c r="G38" i="5"/>
  <c r="H38" i="5" s="1"/>
  <c r="F38" i="5"/>
  <c r="D38" i="5"/>
  <c r="M38" i="5"/>
  <c r="E38" i="5"/>
  <c r="C38" i="5"/>
  <c r="AA38" i="5"/>
  <c r="Z38" i="5"/>
  <c r="Y38" i="5"/>
  <c r="AB38" i="5"/>
  <c r="M661" i="5"/>
  <c r="D661" i="5"/>
  <c r="L661" i="5"/>
  <c r="C661" i="5"/>
  <c r="AA661" i="5"/>
  <c r="J661" i="5"/>
  <c r="Z661" i="5"/>
  <c r="F661" i="5"/>
  <c r="Y661" i="5"/>
  <c r="K661" i="5"/>
  <c r="G661" i="5"/>
  <c r="H661" i="5" s="1"/>
  <c r="E661" i="5"/>
  <c r="AB661" i="5"/>
  <c r="AA668" i="5"/>
  <c r="J668" i="5"/>
  <c r="Z668" i="5"/>
  <c r="G668" i="5"/>
  <c r="H668" i="5" s="1"/>
  <c r="Y668" i="5"/>
  <c r="F668" i="5"/>
  <c r="E668" i="5"/>
  <c r="D668" i="5"/>
  <c r="L668" i="5"/>
  <c r="AB668" i="5"/>
  <c r="M668" i="5"/>
  <c r="C668" i="5"/>
  <c r="K668" i="5"/>
  <c r="AB1200" i="5"/>
  <c r="K1200" i="5"/>
  <c r="J1200" i="5"/>
  <c r="M1200" i="5"/>
  <c r="G1200" i="5"/>
  <c r="H1200" i="5" s="1"/>
  <c r="AA1200" i="5"/>
  <c r="F1200" i="5"/>
  <c r="Z1200" i="5"/>
  <c r="E1200" i="5"/>
  <c r="C1200" i="5"/>
  <c r="Y1200" i="5"/>
  <c r="L1200" i="5"/>
  <c r="D1200" i="5"/>
  <c r="AA1203" i="5"/>
  <c r="J1203" i="5"/>
  <c r="Y1203" i="5"/>
  <c r="F1203" i="5"/>
  <c r="D1203" i="5"/>
  <c r="M1203" i="5"/>
  <c r="L1203" i="5"/>
  <c r="K1203" i="5"/>
  <c r="AB1203" i="5"/>
  <c r="G1203" i="5"/>
  <c r="H1203" i="5" s="1"/>
  <c r="E1203" i="5"/>
  <c r="C1203" i="5"/>
  <c r="Z1203" i="5"/>
  <c r="L1197" i="5"/>
  <c r="C1197" i="5"/>
  <c r="AB1197" i="5"/>
  <c r="G1197" i="5"/>
  <c r="H1197" i="5" s="1"/>
  <c r="Z1197" i="5"/>
  <c r="E1197" i="5"/>
  <c r="Y1197" i="5"/>
  <c r="D1197" i="5"/>
  <c r="K1197" i="5"/>
  <c r="AA1197" i="5"/>
  <c r="J1197" i="5"/>
  <c r="F1197" i="5"/>
  <c r="M1197" i="5"/>
  <c r="AF1111" i="5"/>
  <c r="AE1111" i="5"/>
  <c r="Y1118" i="5"/>
  <c r="F1118" i="5"/>
  <c r="E1118" i="5"/>
  <c r="D1118" i="5"/>
  <c r="L1118" i="5"/>
  <c r="AA1118" i="5"/>
  <c r="J1118" i="5"/>
  <c r="AB1118" i="5"/>
  <c r="Z1118" i="5"/>
  <c r="M1118" i="5"/>
  <c r="G1118" i="5"/>
  <c r="H1118" i="5" s="1"/>
  <c r="K1118" i="5"/>
  <c r="C1118" i="5"/>
  <c r="AB916" i="5"/>
  <c r="K916" i="5"/>
  <c r="AA916" i="5"/>
  <c r="J916" i="5"/>
  <c r="Z916" i="5"/>
  <c r="G916" i="5"/>
  <c r="H916" i="5" s="1"/>
  <c r="Y916" i="5"/>
  <c r="F916" i="5"/>
  <c r="E916" i="5"/>
  <c r="M916" i="5"/>
  <c r="C916" i="5"/>
  <c r="D916" i="5"/>
  <c r="L916" i="5"/>
  <c r="Y925" i="5"/>
  <c r="F925" i="5"/>
  <c r="E925" i="5"/>
  <c r="D925" i="5"/>
  <c r="M925" i="5"/>
  <c r="C925" i="5"/>
  <c r="L925" i="5"/>
  <c r="AA925" i="5"/>
  <c r="J925" i="5"/>
  <c r="AB925" i="5"/>
  <c r="Z925" i="5"/>
  <c r="K925" i="5"/>
  <c r="G925" i="5"/>
  <c r="H925" i="5" s="1"/>
  <c r="G198" i="5"/>
  <c r="H198" i="5" s="1"/>
  <c r="F198" i="5"/>
  <c r="E198" i="5"/>
  <c r="M198" i="5"/>
  <c r="D198" i="5"/>
  <c r="K198" i="5"/>
  <c r="L198" i="5"/>
  <c r="J198" i="5"/>
  <c r="C198" i="5"/>
  <c r="AA198" i="5"/>
  <c r="Y198" i="5"/>
  <c r="Z198" i="5"/>
  <c r="AB198" i="5"/>
  <c r="M203" i="5"/>
  <c r="C203" i="5"/>
  <c r="L203" i="5"/>
  <c r="AB203" i="5"/>
  <c r="K203" i="5"/>
  <c r="AA203" i="5"/>
  <c r="J203" i="5"/>
  <c r="Z203" i="5"/>
  <c r="G203" i="5"/>
  <c r="H203" i="5" s="1"/>
  <c r="E203" i="5"/>
  <c r="Y203" i="5"/>
  <c r="F203" i="5"/>
  <c r="D203" i="5"/>
  <c r="AA935" i="5"/>
  <c r="J935" i="5"/>
  <c r="Z935" i="5"/>
  <c r="Y935" i="5"/>
  <c r="G935" i="5"/>
  <c r="H935" i="5" s="1"/>
  <c r="F935" i="5"/>
  <c r="E935" i="5"/>
  <c r="L935" i="5"/>
  <c r="C935" i="5"/>
  <c r="AB935" i="5"/>
  <c r="M935" i="5"/>
  <c r="K935" i="5"/>
  <c r="D935" i="5"/>
  <c r="AA937" i="5"/>
  <c r="J937" i="5"/>
  <c r="Z937" i="5"/>
  <c r="G937" i="5"/>
  <c r="H937" i="5" s="1"/>
  <c r="Y937" i="5"/>
  <c r="F937" i="5"/>
  <c r="E937" i="5"/>
  <c r="D937" i="5"/>
  <c r="L937" i="5"/>
  <c r="AB937" i="5"/>
  <c r="M937" i="5"/>
  <c r="K937" i="5"/>
  <c r="C937" i="5"/>
  <c r="E946" i="5"/>
  <c r="D946" i="5"/>
  <c r="M946" i="5"/>
  <c r="C946" i="5"/>
  <c r="L946" i="5"/>
  <c r="AB946" i="5"/>
  <c r="K946" i="5"/>
  <c r="Z946" i="5"/>
  <c r="G946" i="5"/>
  <c r="H946" i="5" s="1"/>
  <c r="AA946" i="5"/>
  <c r="J946" i="5"/>
  <c r="Y946" i="5"/>
  <c r="F946" i="5"/>
  <c r="AF991" i="5"/>
  <c r="AE991" i="5"/>
  <c r="M1005" i="5"/>
  <c r="C1005" i="5"/>
  <c r="L1005" i="5"/>
  <c r="AB1005" i="5"/>
  <c r="K1005" i="5"/>
  <c r="AA1005" i="5"/>
  <c r="J1005" i="5"/>
  <c r="Z1005" i="5"/>
  <c r="G1005" i="5"/>
  <c r="H1005" i="5" s="1"/>
  <c r="E1005" i="5"/>
  <c r="Y1005" i="5"/>
  <c r="F1005" i="5"/>
  <c r="D1005" i="5"/>
  <c r="AB677" i="5"/>
  <c r="K677" i="5"/>
  <c r="AA677" i="5"/>
  <c r="J677" i="5"/>
  <c r="Z677" i="5"/>
  <c r="G677" i="5"/>
  <c r="H677" i="5" s="1"/>
  <c r="Y677" i="5"/>
  <c r="F677" i="5"/>
  <c r="E677" i="5"/>
  <c r="M677" i="5"/>
  <c r="C677" i="5"/>
  <c r="L677" i="5"/>
  <c r="D677" i="5"/>
  <c r="F684" i="5"/>
  <c r="E684" i="5"/>
  <c r="M684" i="5"/>
  <c r="D684" i="5"/>
  <c r="L684" i="5"/>
  <c r="C684" i="5"/>
  <c r="AB684" i="5"/>
  <c r="K684" i="5"/>
  <c r="Z684" i="5"/>
  <c r="AA684" i="5"/>
  <c r="Y684" i="5"/>
  <c r="J684" i="5"/>
  <c r="G684" i="5"/>
  <c r="H684" i="5" s="1"/>
  <c r="L674" i="5"/>
  <c r="C674" i="5"/>
  <c r="AB674" i="5"/>
  <c r="K674" i="5"/>
  <c r="AA674" i="5"/>
  <c r="J674" i="5"/>
  <c r="Z674" i="5"/>
  <c r="Y674" i="5"/>
  <c r="G674" i="5"/>
  <c r="H674" i="5" s="1"/>
  <c r="E674" i="5"/>
  <c r="F674" i="5"/>
  <c r="M674" i="5"/>
  <c r="D674" i="5"/>
  <c r="E1156" i="5"/>
  <c r="Z1156" i="5"/>
  <c r="F1156" i="5"/>
  <c r="Y1156" i="5"/>
  <c r="D1156" i="5"/>
  <c r="C1156" i="5"/>
  <c r="L1156" i="5"/>
  <c r="AB1156" i="5"/>
  <c r="J1156" i="5"/>
  <c r="M1156" i="5"/>
  <c r="K1156" i="5"/>
  <c r="G1156" i="5"/>
  <c r="H1156" i="5" s="1"/>
  <c r="AA1156" i="5"/>
  <c r="L1167" i="5"/>
  <c r="C1167" i="5"/>
  <c r="Z1167" i="5"/>
  <c r="G1167" i="5"/>
  <c r="H1167" i="5" s="1"/>
  <c r="M1167" i="5"/>
  <c r="AA1167" i="5"/>
  <c r="E1167" i="5"/>
  <c r="Y1167" i="5"/>
  <c r="D1167" i="5"/>
  <c r="K1167" i="5"/>
  <c r="J1167" i="5"/>
  <c r="F1167" i="5"/>
  <c r="AB1167" i="5"/>
  <c r="M155" i="5"/>
  <c r="C155" i="5"/>
  <c r="L155" i="5"/>
  <c r="K155" i="5"/>
  <c r="J155" i="5"/>
  <c r="G155" i="5"/>
  <c r="H155" i="5" s="1"/>
  <c r="E155" i="5"/>
  <c r="F155" i="5"/>
  <c r="D155" i="5"/>
  <c r="AA155" i="5"/>
  <c r="AB155" i="5"/>
  <c r="Y155" i="5"/>
  <c r="Z155" i="5"/>
  <c r="L167" i="5"/>
  <c r="AB167" i="5"/>
  <c r="K167" i="5"/>
  <c r="AA167" i="5"/>
  <c r="J167" i="5"/>
  <c r="Z167" i="5"/>
  <c r="G167" i="5"/>
  <c r="H167" i="5" s="1"/>
  <c r="Y167" i="5"/>
  <c r="F167" i="5"/>
  <c r="D167" i="5"/>
  <c r="M167" i="5"/>
  <c r="E167" i="5"/>
  <c r="C167" i="5"/>
  <c r="AF591" i="5"/>
  <c r="Y61" i="10" s="1"/>
  <c r="AE591" i="5"/>
  <c r="X61" i="10" s="1"/>
  <c r="E605" i="5"/>
  <c r="M605" i="5"/>
  <c r="D605" i="5"/>
  <c r="L605" i="5"/>
  <c r="C605" i="5"/>
  <c r="AB605" i="5"/>
  <c r="K605" i="5"/>
  <c r="AA605" i="5"/>
  <c r="J605" i="5"/>
  <c r="Y605" i="5"/>
  <c r="G605" i="5"/>
  <c r="H605" i="5" s="1"/>
  <c r="Z605" i="5"/>
  <c r="F605" i="5"/>
  <c r="AB595" i="5"/>
  <c r="K595" i="5"/>
  <c r="AA595" i="5"/>
  <c r="J595" i="5"/>
  <c r="Z595" i="5"/>
  <c r="Y595" i="5"/>
  <c r="G595" i="5"/>
  <c r="H595" i="5" s="1"/>
  <c r="F595" i="5"/>
  <c r="M595" i="5"/>
  <c r="D595" i="5"/>
  <c r="L595" i="5"/>
  <c r="E595" i="5"/>
  <c r="C595" i="5"/>
  <c r="M1060" i="5"/>
  <c r="C1060" i="5"/>
  <c r="Z1060" i="5"/>
  <c r="G1060" i="5"/>
  <c r="H1060" i="5" s="1"/>
  <c r="E1060" i="5"/>
  <c r="L1060" i="5"/>
  <c r="K1060" i="5"/>
  <c r="J1060" i="5"/>
  <c r="F1060" i="5"/>
  <c r="AA1060" i="5"/>
  <c r="AB1060" i="5"/>
  <c r="Y1060" i="5"/>
  <c r="D1060" i="5"/>
  <c r="M1059" i="5"/>
  <c r="C1059" i="5"/>
  <c r="Z1059" i="5"/>
  <c r="G1059" i="5"/>
  <c r="H1059" i="5" s="1"/>
  <c r="AA1059" i="5"/>
  <c r="D1059" i="5"/>
  <c r="Y1059" i="5"/>
  <c r="L1059" i="5"/>
  <c r="K1059" i="5"/>
  <c r="F1059" i="5"/>
  <c r="J1059" i="5"/>
  <c r="AB1059" i="5"/>
  <c r="E1059" i="5"/>
  <c r="Y437" i="5"/>
  <c r="F437" i="5"/>
  <c r="E437" i="5"/>
  <c r="D437" i="5"/>
  <c r="M437" i="5"/>
  <c r="C437" i="5"/>
  <c r="L437" i="5"/>
  <c r="AA437" i="5"/>
  <c r="J437" i="5"/>
  <c r="K437" i="5"/>
  <c r="G437" i="5"/>
  <c r="H437" i="5" s="1"/>
  <c r="AB437" i="5"/>
  <c r="Z437" i="5"/>
  <c r="M443" i="5"/>
  <c r="C443" i="5"/>
  <c r="L443" i="5"/>
  <c r="AB443" i="5"/>
  <c r="K443" i="5"/>
  <c r="AA443" i="5"/>
  <c r="J443" i="5"/>
  <c r="Z443" i="5"/>
  <c r="G443" i="5"/>
  <c r="H443" i="5" s="1"/>
  <c r="E443" i="5"/>
  <c r="F443" i="5"/>
  <c r="D443" i="5"/>
  <c r="Y44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E385" i="5"/>
  <c r="M385" i="5"/>
  <c r="D385" i="5"/>
  <c r="L385" i="5"/>
  <c r="C385" i="5"/>
  <c r="AB385" i="5"/>
  <c r="K385" i="5"/>
  <c r="AA385" i="5"/>
  <c r="J385" i="5"/>
  <c r="Y385" i="5"/>
  <c r="G385" i="5"/>
  <c r="H385" i="5" s="1"/>
  <c r="F385" i="5"/>
  <c r="Z385" i="5"/>
  <c r="AB783" i="5"/>
  <c r="K783" i="5"/>
  <c r="L783" i="5"/>
  <c r="J783" i="5"/>
  <c r="AA783" i="5"/>
  <c r="G783" i="5"/>
  <c r="H783" i="5" s="1"/>
  <c r="Z783" i="5"/>
  <c r="F783" i="5"/>
  <c r="Y783" i="5"/>
  <c r="E783" i="5"/>
  <c r="C783" i="5"/>
  <c r="D783" i="5"/>
  <c r="M783" i="5"/>
  <c r="L779" i="5"/>
  <c r="AB779" i="5"/>
  <c r="K779" i="5"/>
  <c r="AA779" i="5"/>
  <c r="J779" i="5"/>
  <c r="Z779" i="5"/>
  <c r="G779" i="5"/>
  <c r="H779" i="5" s="1"/>
  <c r="Y779" i="5"/>
  <c r="F779" i="5"/>
  <c r="D779" i="5"/>
  <c r="E779" i="5"/>
  <c r="M779" i="5"/>
  <c r="C779" i="5"/>
  <c r="AB1028" i="5"/>
  <c r="K1028" i="5"/>
  <c r="AA1028" i="5"/>
  <c r="J1028" i="5"/>
  <c r="Z1028" i="5"/>
  <c r="G1028" i="5"/>
  <c r="H1028" i="5" s="1"/>
  <c r="Y1028" i="5"/>
  <c r="F1028" i="5"/>
  <c r="E1028" i="5"/>
  <c r="M1028" i="5"/>
  <c r="C1028" i="5"/>
  <c r="D1028" i="5"/>
  <c r="L1028" i="5"/>
  <c r="D1017" i="5"/>
  <c r="M1017" i="5"/>
  <c r="C1017" i="5"/>
  <c r="L1017" i="5"/>
  <c r="AB1017" i="5"/>
  <c r="K1017" i="5"/>
  <c r="AA1017" i="5"/>
  <c r="J1017" i="5"/>
  <c r="Y1017" i="5"/>
  <c r="F1017" i="5"/>
  <c r="Z1017" i="5"/>
  <c r="G1017" i="5"/>
  <c r="H1017" i="5" s="1"/>
  <c r="E1017" i="5"/>
  <c r="L1024" i="5"/>
  <c r="AB1024" i="5"/>
  <c r="K1024" i="5"/>
  <c r="AA1024" i="5"/>
  <c r="J1024" i="5"/>
  <c r="Z1024" i="5"/>
  <c r="G1024" i="5"/>
  <c r="H1024" i="5" s="1"/>
  <c r="Y1024" i="5"/>
  <c r="F1024" i="5"/>
  <c r="D1024" i="5"/>
  <c r="E1024" i="5"/>
  <c r="C1024" i="5"/>
  <c r="M1024" i="5"/>
  <c r="M799" i="5"/>
  <c r="C799" i="5"/>
  <c r="Z799" i="5"/>
  <c r="G799" i="5"/>
  <c r="H799" i="5" s="1"/>
  <c r="K799" i="5"/>
  <c r="J799" i="5"/>
  <c r="AB799" i="5"/>
  <c r="F799" i="5"/>
  <c r="AA799" i="5"/>
  <c r="E799" i="5"/>
  <c r="Y799" i="5"/>
  <c r="D799" i="5"/>
  <c r="L799" i="5"/>
  <c r="M796" i="5"/>
  <c r="C796" i="5"/>
  <c r="Z796" i="5"/>
  <c r="G796" i="5"/>
  <c r="H796" i="5" s="1"/>
  <c r="Y796" i="5"/>
  <c r="D796" i="5"/>
  <c r="L796" i="5"/>
  <c r="K796" i="5"/>
  <c r="AB796" i="5"/>
  <c r="F796" i="5"/>
  <c r="AA796" i="5"/>
  <c r="J796" i="5"/>
  <c r="E796" i="5"/>
  <c r="L805" i="5"/>
  <c r="Y805" i="5"/>
  <c r="F805" i="5"/>
  <c r="J805" i="5"/>
  <c r="G805" i="5"/>
  <c r="H805" i="5" s="1"/>
  <c r="AB805" i="5"/>
  <c r="E805" i="5"/>
  <c r="AA805" i="5"/>
  <c r="D805" i="5"/>
  <c r="Z805" i="5"/>
  <c r="C805" i="5"/>
  <c r="M805" i="5"/>
  <c r="K805" i="5"/>
  <c r="Z1096" i="5"/>
  <c r="G1096" i="5"/>
  <c r="H1096" i="5" s="1"/>
  <c r="Y1096" i="5"/>
  <c r="F1096" i="5"/>
  <c r="E1096" i="5"/>
  <c r="M1096" i="5"/>
  <c r="C1096" i="5"/>
  <c r="AB1096" i="5"/>
  <c r="K1096" i="5"/>
  <c r="L1096" i="5"/>
  <c r="J1096" i="5"/>
  <c r="D1096" i="5"/>
  <c r="AA1096"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AF551" i="5"/>
  <c r="Y57" i="10" s="1"/>
  <c r="AE551" i="5"/>
  <c r="X57" i="10" s="1"/>
  <c r="E565" i="5"/>
  <c r="M565" i="5"/>
  <c r="D565" i="5"/>
  <c r="L565" i="5"/>
  <c r="C565" i="5"/>
  <c r="AB565" i="5"/>
  <c r="K565" i="5"/>
  <c r="AA565" i="5"/>
  <c r="J565" i="5"/>
  <c r="Y565" i="5"/>
  <c r="G565" i="5"/>
  <c r="H565" i="5" s="1"/>
  <c r="Z565" i="5"/>
  <c r="F565" i="5"/>
  <c r="AB555" i="5"/>
  <c r="K555" i="5"/>
  <c r="AA555" i="5"/>
  <c r="J555" i="5"/>
  <c r="Z555" i="5"/>
  <c r="Y555" i="5"/>
  <c r="G555" i="5"/>
  <c r="H555" i="5" s="1"/>
  <c r="F555" i="5"/>
  <c r="M555" i="5"/>
  <c r="D555" i="5"/>
  <c r="E555" i="5"/>
  <c r="L555" i="5"/>
  <c r="C555" i="5"/>
  <c r="J295" i="5"/>
  <c r="G295" i="5"/>
  <c r="H295" i="5" s="1"/>
  <c r="F295" i="5"/>
  <c r="E295" i="5"/>
  <c r="D295" i="5"/>
  <c r="L295" i="5"/>
  <c r="M295" i="5"/>
  <c r="K295" i="5"/>
  <c r="C295" i="5"/>
  <c r="Z295" i="5"/>
  <c r="AB295" i="5"/>
  <c r="Y295" i="5"/>
  <c r="AA295" i="5"/>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Y308" i="5"/>
  <c r="F308" i="5"/>
  <c r="L308" i="5"/>
  <c r="J308" i="5"/>
  <c r="AB308" i="5"/>
  <c r="G308" i="5"/>
  <c r="H308" i="5" s="1"/>
  <c r="AA308" i="5"/>
  <c r="E308" i="5"/>
  <c r="Z308" i="5"/>
  <c r="D308" i="5"/>
  <c r="C308" i="5"/>
  <c r="M308" i="5"/>
  <c r="K308" i="5"/>
  <c r="AA703" i="5"/>
  <c r="J703" i="5"/>
  <c r="Z703" i="5"/>
  <c r="G703" i="5"/>
  <c r="H703" i="5" s="1"/>
  <c r="Y703" i="5"/>
  <c r="F703" i="5"/>
  <c r="E703" i="5"/>
  <c r="D703" i="5"/>
  <c r="L703" i="5"/>
  <c r="C703" i="5"/>
  <c r="M703" i="5"/>
  <c r="AB703" i="5"/>
  <c r="K703" i="5"/>
  <c r="D695" i="5"/>
  <c r="M695" i="5"/>
  <c r="C695" i="5"/>
  <c r="L695" i="5"/>
  <c r="AB695" i="5"/>
  <c r="K695" i="5"/>
  <c r="AA695" i="5"/>
  <c r="J695" i="5"/>
  <c r="Y695" i="5"/>
  <c r="F695" i="5"/>
  <c r="G695" i="5"/>
  <c r="H695" i="5" s="1"/>
  <c r="E695" i="5"/>
  <c r="Z695" i="5"/>
  <c r="D966" i="5"/>
  <c r="AA966" i="5"/>
  <c r="J966" i="5"/>
  <c r="L966" i="5"/>
  <c r="K966" i="5"/>
  <c r="G966" i="5"/>
  <c r="H966" i="5" s="1"/>
  <c r="AB966" i="5"/>
  <c r="F966" i="5"/>
  <c r="Z966" i="5"/>
  <c r="E966" i="5"/>
  <c r="Y966" i="5"/>
  <c r="M966" i="5"/>
  <c r="C966" i="5"/>
  <c r="E963" i="5"/>
  <c r="AA963" i="5"/>
  <c r="J963" i="5"/>
  <c r="Z963" i="5"/>
  <c r="F963" i="5"/>
  <c r="Y963" i="5"/>
  <c r="D963" i="5"/>
  <c r="C963" i="5"/>
  <c r="M963" i="5"/>
  <c r="L963" i="5"/>
  <c r="AB963" i="5"/>
  <c r="K963" i="5"/>
  <c r="G963" i="5"/>
  <c r="H963" i="5" s="1"/>
  <c r="Z414" i="5"/>
  <c r="G414" i="5"/>
  <c r="H414" i="5" s="1"/>
  <c r="Y414" i="5"/>
  <c r="F414" i="5"/>
  <c r="E414" i="5"/>
  <c r="D414" i="5"/>
  <c r="M414" i="5"/>
  <c r="C414" i="5"/>
  <c r="AB414" i="5"/>
  <c r="K414" i="5"/>
  <c r="AA414" i="5"/>
  <c r="L414" i="5"/>
  <c r="J414" i="5"/>
  <c r="D425" i="5"/>
  <c r="M425" i="5"/>
  <c r="C425" i="5"/>
  <c r="L425" i="5"/>
  <c r="AB425" i="5"/>
  <c r="K425" i="5"/>
  <c r="AA425" i="5"/>
  <c r="J425" i="5"/>
  <c r="Y425" i="5"/>
  <c r="F425" i="5"/>
  <c r="G425" i="5"/>
  <c r="H425" i="5" s="1"/>
  <c r="E425" i="5"/>
  <c r="Z425" i="5"/>
  <c r="AE1171" i="5"/>
  <c r="AF1171" i="5"/>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E1176" i="5"/>
  <c r="M1176" i="5"/>
  <c r="AA1176" i="5"/>
  <c r="G1176" i="5"/>
  <c r="H1176" i="5" s="1"/>
  <c r="L1176" i="5"/>
  <c r="K1176" i="5"/>
  <c r="F1176" i="5"/>
  <c r="Z1176" i="5"/>
  <c r="C1176" i="5"/>
  <c r="AB1176" i="5"/>
  <c r="J1176" i="5"/>
  <c r="Y1176" i="5"/>
  <c r="D1176" i="5"/>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D846" i="5"/>
  <c r="M846" i="5"/>
  <c r="C846" i="5"/>
  <c r="L846" i="5"/>
  <c r="AB846" i="5"/>
  <c r="K846" i="5"/>
  <c r="AA846" i="5"/>
  <c r="J846" i="5"/>
  <c r="Y846" i="5"/>
  <c r="F846" i="5"/>
  <c r="Z846" i="5"/>
  <c r="G846" i="5"/>
  <c r="H846" i="5" s="1"/>
  <c r="E846" i="5"/>
  <c r="AB1226" i="5"/>
  <c r="K1226" i="5"/>
  <c r="D1226" i="5"/>
  <c r="J1226" i="5"/>
  <c r="Z1226" i="5"/>
  <c r="F1226" i="5"/>
  <c r="M1226" i="5"/>
  <c r="G1226" i="5"/>
  <c r="H1226" i="5" s="1"/>
  <c r="E1226" i="5"/>
  <c r="C1226" i="5"/>
  <c r="Y1226" i="5"/>
  <c r="AA1226" i="5"/>
  <c r="L1226" i="5"/>
  <c r="AA1228" i="5"/>
  <c r="J1228" i="5"/>
  <c r="AB1228" i="5"/>
  <c r="G1228" i="5"/>
  <c r="H1228" i="5" s="1"/>
  <c r="Y1228" i="5"/>
  <c r="E1228" i="5"/>
  <c r="C1228" i="5"/>
  <c r="L1228" i="5"/>
  <c r="M1228" i="5"/>
  <c r="F1228" i="5"/>
  <c r="D1228" i="5"/>
  <c r="Z1228" i="5"/>
  <c r="K1228" i="5"/>
  <c r="L1220" i="5"/>
  <c r="K1220" i="5"/>
  <c r="AA1220" i="5"/>
  <c r="F1220" i="5"/>
  <c r="Y1220" i="5"/>
  <c r="D1220" i="5"/>
  <c r="C1220" i="5"/>
  <c r="J1220" i="5"/>
  <c r="AB1220" i="5"/>
  <c r="M1220" i="5"/>
  <c r="E1220" i="5"/>
  <c r="Z1220" i="5"/>
  <c r="G1220" i="5"/>
  <c r="H1220" i="5" s="1"/>
  <c r="G279" i="5"/>
  <c r="H279" i="5" s="1"/>
  <c r="F279" i="5"/>
  <c r="E279" i="5"/>
  <c r="D279" i="5"/>
  <c r="M279" i="5"/>
  <c r="C279" i="5"/>
  <c r="K279" i="5"/>
  <c r="L279" i="5"/>
  <c r="J279" i="5"/>
  <c r="AA279" i="5"/>
  <c r="Z279" i="5"/>
  <c r="Y279" i="5"/>
  <c r="AB279" i="5"/>
  <c r="AF811" i="5"/>
  <c r="AE811" i="5"/>
  <c r="AA474" i="5"/>
  <c r="J474" i="5"/>
  <c r="Z474" i="5"/>
  <c r="Y474" i="5"/>
  <c r="G474" i="5"/>
  <c r="H474" i="5" s="1"/>
  <c r="F474" i="5"/>
  <c r="E474" i="5"/>
  <c r="L474" i="5"/>
  <c r="C474" i="5"/>
  <c r="AB474" i="5"/>
  <c r="M474" i="5"/>
  <c r="K474" i="5"/>
  <c r="D474" i="5"/>
  <c r="E95" i="5"/>
  <c r="G95" i="5"/>
  <c r="H95" i="5" s="1"/>
  <c r="F95" i="5"/>
  <c r="D95" i="5"/>
  <c r="C95" i="5"/>
  <c r="M95" i="5"/>
  <c r="K95" i="5"/>
  <c r="L95" i="5"/>
  <c r="J95" i="5"/>
  <c r="AA95" i="5"/>
  <c r="AB95" i="5"/>
  <c r="Y95" i="5"/>
  <c r="Z95" i="5"/>
  <c r="Z588" i="5"/>
  <c r="G588" i="5"/>
  <c r="H588" i="5" s="1"/>
  <c r="Y588" i="5"/>
  <c r="F588" i="5"/>
  <c r="E588" i="5"/>
  <c r="D588" i="5"/>
  <c r="M588" i="5"/>
  <c r="C588" i="5"/>
  <c r="AB588" i="5"/>
  <c r="K588" i="5"/>
  <c r="L588" i="5"/>
  <c r="AA588" i="5"/>
  <c r="J588" i="5"/>
  <c r="AF891" i="5"/>
  <c r="AE891"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F496" i="5"/>
  <c r="AB496" i="5"/>
  <c r="K496" i="5"/>
  <c r="Z496" i="5"/>
  <c r="E496" i="5"/>
  <c r="Y496" i="5"/>
  <c r="D496" i="5"/>
  <c r="C496" i="5"/>
  <c r="M496" i="5"/>
  <c r="L496" i="5"/>
  <c r="AA496" i="5"/>
  <c r="J496" i="5"/>
  <c r="G496" i="5"/>
  <c r="H496" i="5" s="1"/>
  <c r="AB1048" i="5"/>
  <c r="K1048" i="5"/>
  <c r="E1048" i="5"/>
  <c r="G1048" i="5"/>
  <c r="H1048" i="5" s="1"/>
  <c r="AA1048" i="5"/>
  <c r="F1048" i="5"/>
  <c r="Z1048" i="5"/>
  <c r="D1048" i="5"/>
  <c r="Y1048" i="5"/>
  <c r="C1048" i="5"/>
  <c r="L1048" i="5"/>
  <c r="M1048" i="5"/>
  <c r="J1048" i="5"/>
  <c r="AA225" i="5"/>
  <c r="J225" i="5"/>
  <c r="Z225" i="5"/>
  <c r="G225" i="5"/>
  <c r="H225" i="5" s="1"/>
  <c r="Y225" i="5"/>
  <c r="F225" i="5"/>
  <c r="E225" i="5"/>
  <c r="D225" i="5"/>
  <c r="L225" i="5"/>
  <c r="AB225" i="5"/>
  <c r="M225" i="5"/>
  <c r="C225" i="5"/>
  <c r="K225" i="5"/>
  <c r="L1235" i="5"/>
  <c r="C1235" i="5"/>
  <c r="AA1235" i="5"/>
  <c r="Y1235" i="5"/>
  <c r="F1235" i="5"/>
  <c r="D1235" i="5"/>
  <c r="K1235" i="5"/>
  <c r="Z1235" i="5"/>
  <c r="M1235" i="5"/>
  <c r="G1235" i="5"/>
  <c r="H1235" i="5" s="1"/>
  <c r="AB1235" i="5"/>
  <c r="E1235" i="5"/>
  <c r="J1235" i="5"/>
  <c r="Z887" i="5"/>
  <c r="G887" i="5"/>
  <c r="H887" i="5" s="1"/>
  <c r="M887" i="5"/>
  <c r="C887" i="5"/>
  <c r="Y887" i="5"/>
  <c r="D887" i="5"/>
  <c r="L887" i="5"/>
  <c r="K887" i="5"/>
  <c r="AB887" i="5"/>
  <c r="F887" i="5"/>
  <c r="AA887" i="5"/>
  <c r="J887" i="5"/>
  <c r="E887" i="5"/>
  <c r="AF251" i="5"/>
  <c r="Y27" i="10" s="1"/>
  <c r="AE251" i="5"/>
  <c r="X27" i="10" s="1"/>
  <c r="G58" i="5"/>
  <c r="H58" i="5" s="1"/>
  <c r="F58" i="5"/>
  <c r="E58" i="5"/>
  <c r="D58" i="5"/>
  <c r="M58" i="5"/>
  <c r="C58" i="5"/>
  <c r="K58" i="5"/>
  <c r="L58" i="5"/>
  <c r="J58" i="5"/>
  <c r="AA58" i="5"/>
  <c r="Z58" i="5"/>
  <c r="Y58" i="5"/>
  <c r="AB58" i="5"/>
  <c r="D402" i="5"/>
  <c r="M402" i="5"/>
  <c r="C402" i="5"/>
  <c r="L402" i="5"/>
  <c r="AB402" i="5"/>
  <c r="K402" i="5"/>
  <c r="AA402" i="5"/>
  <c r="J402" i="5"/>
  <c r="Y402" i="5"/>
  <c r="F402" i="5"/>
  <c r="Z402" i="5"/>
  <c r="G402" i="5"/>
  <c r="H402" i="5" s="1"/>
  <c r="E402" i="5"/>
  <c r="M622" i="5"/>
  <c r="D622" i="5"/>
  <c r="Z622" i="5"/>
  <c r="AB622" i="5"/>
  <c r="G622" i="5"/>
  <c r="H622" i="5" s="1"/>
  <c r="AA622" i="5"/>
  <c r="F622" i="5"/>
  <c r="Y622" i="5"/>
  <c r="E622" i="5"/>
  <c r="C622" i="5"/>
  <c r="K622" i="5"/>
  <c r="L622" i="5"/>
  <c r="J622" i="5"/>
  <c r="F718" i="5"/>
  <c r="E718" i="5"/>
  <c r="M718" i="5"/>
  <c r="D718" i="5"/>
  <c r="L718" i="5"/>
  <c r="C718" i="5"/>
  <c r="AB718" i="5"/>
  <c r="K718" i="5"/>
  <c r="Z718" i="5"/>
  <c r="AA718" i="5"/>
  <c r="Y718" i="5"/>
  <c r="J718" i="5"/>
  <c r="G718" i="5"/>
  <c r="H718" i="5" s="1"/>
  <c r="M988" i="5"/>
  <c r="C988" i="5"/>
  <c r="L988" i="5"/>
  <c r="AB988" i="5"/>
  <c r="K988" i="5"/>
  <c r="AA988" i="5"/>
  <c r="J988" i="5"/>
  <c r="Z988" i="5"/>
  <c r="G988" i="5"/>
  <c r="H988" i="5" s="1"/>
  <c r="E988" i="5"/>
  <c r="F988" i="5"/>
  <c r="D988" i="5"/>
  <c r="Y988" i="5"/>
  <c r="AF511" i="5"/>
  <c r="Y53" i="10" s="1"/>
  <c r="AE511" i="5"/>
  <c r="X53" i="10" s="1"/>
  <c r="K336" i="5"/>
  <c r="E336" i="5"/>
  <c r="M336" i="5"/>
  <c r="C336" i="5"/>
  <c r="D336" i="5"/>
  <c r="L336" i="5"/>
  <c r="G336" i="5"/>
  <c r="H336" i="5" s="1"/>
  <c r="J336" i="5"/>
  <c r="F336" i="5"/>
  <c r="Y336" i="5"/>
  <c r="Z336" i="5"/>
  <c r="AA336" i="5"/>
  <c r="AB336" i="5"/>
  <c r="AB666" i="5"/>
  <c r="K666" i="5"/>
  <c r="AA666" i="5"/>
  <c r="J666" i="5"/>
  <c r="Z666" i="5"/>
  <c r="G666" i="5"/>
  <c r="H666" i="5" s="1"/>
  <c r="Y666" i="5"/>
  <c r="F666" i="5"/>
  <c r="E666" i="5"/>
  <c r="M666" i="5"/>
  <c r="C666" i="5"/>
  <c r="D666" i="5"/>
  <c r="L666" i="5"/>
  <c r="AB1199" i="5"/>
  <c r="K1199" i="5"/>
  <c r="Z1199" i="5"/>
  <c r="F1199" i="5"/>
  <c r="AA1199" i="5"/>
  <c r="E1199" i="5"/>
  <c r="C1199" i="5"/>
  <c r="M1199" i="5"/>
  <c r="J1199" i="5"/>
  <c r="Y1199" i="5"/>
  <c r="L1199" i="5"/>
  <c r="D1199" i="5"/>
  <c r="G1199" i="5"/>
  <c r="H1199" i="5" s="1"/>
  <c r="AA1125" i="5"/>
  <c r="J1125" i="5"/>
  <c r="D1125" i="5"/>
  <c r="Y1125" i="5"/>
  <c r="C1125" i="5"/>
  <c r="M1125" i="5"/>
  <c r="L1125" i="5"/>
  <c r="K1125" i="5"/>
  <c r="AB1125" i="5"/>
  <c r="F1125" i="5"/>
  <c r="Z1125" i="5"/>
  <c r="G1125" i="5"/>
  <c r="H1125" i="5" s="1"/>
  <c r="E1125" i="5"/>
  <c r="J194" i="5"/>
  <c r="G194" i="5"/>
  <c r="H194" i="5" s="1"/>
  <c r="F194" i="5"/>
  <c r="E194" i="5"/>
  <c r="D194" i="5"/>
  <c r="L194" i="5"/>
  <c r="C194" i="5"/>
  <c r="M194" i="5"/>
  <c r="K194" i="5"/>
  <c r="AA194" i="5"/>
  <c r="AB194" i="5"/>
  <c r="Y194" i="5"/>
  <c r="Z194" i="5"/>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AB596" i="5"/>
  <c r="K596" i="5"/>
  <c r="AA596" i="5"/>
  <c r="J596" i="5"/>
  <c r="Z596" i="5"/>
  <c r="G596" i="5"/>
  <c r="H596" i="5" s="1"/>
  <c r="Y596" i="5"/>
  <c r="F596" i="5"/>
  <c r="E596" i="5"/>
  <c r="M596" i="5"/>
  <c r="C596" i="5"/>
  <c r="D596" i="5"/>
  <c r="L596" i="5"/>
  <c r="D1057" i="5"/>
  <c r="AA1057" i="5"/>
  <c r="J1057" i="5"/>
  <c r="Z1057" i="5"/>
  <c r="E1057" i="5"/>
  <c r="Y1057" i="5"/>
  <c r="C1057" i="5"/>
  <c r="M1057" i="5"/>
  <c r="L1057" i="5"/>
  <c r="G1057" i="5"/>
  <c r="H1057" i="5" s="1"/>
  <c r="AB1057" i="5"/>
  <c r="K1057" i="5"/>
  <c r="F1057" i="5"/>
  <c r="AB448" i="5"/>
  <c r="K448" i="5"/>
  <c r="AA448" i="5"/>
  <c r="J448" i="5"/>
  <c r="Z448" i="5"/>
  <c r="Y448" i="5"/>
  <c r="G448" i="5"/>
  <c r="H448" i="5" s="1"/>
  <c r="F448" i="5"/>
  <c r="M448" i="5"/>
  <c r="D448" i="5"/>
  <c r="L448" i="5"/>
  <c r="E448" i="5"/>
  <c r="C448" i="5"/>
  <c r="M801" i="5"/>
  <c r="C801" i="5"/>
  <c r="Z801" i="5"/>
  <c r="G801" i="5"/>
  <c r="H801" i="5" s="1"/>
  <c r="K801" i="5"/>
  <c r="J801" i="5"/>
  <c r="AB801" i="5"/>
  <c r="F801" i="5"/>
  <c r="AA801" i="5"/>
  <c r="E801" i="5"/>
  <c r="Y801" i="5"/>
  <c r="D801" i="5"/>
  <c r="L801" i="5"/>
  <c r="Z1098" i="5"/>
  <c r="G1098" i="5"/>
  <c r="H1098" i="5" s="1"/>
  <c r="Y1098" i="5"/>
  <c r="F1098" i="5"/>
  <c r="E1098" i="5"/>
  <c r="M1098" i="5"/>
  <c r="C1098" i="5"/>
  <c r="AB1098" i="5"/>
  <c r="K1098" i="5"/>
  <c r="AA1098" i="5"/>
  <c r="J1098" i="5"/>
  <c r="L1098" i="5"/>
  <c r="D1098" i="5"/>
  <c r="Z705" i="5"/>
  <c r="G705" i="5"/>
  <c r="H705" i="5" s="1"/>
  <c r="Y705" i="5"/>
  <c r="F705" i="5"/>
  <c r="E705" i="5"/>
  <c r="D705" i="5"/>
  <c r="M705" i="5"/>
  <c r="C705" i="5"/>
  <c r="AB705" i="5"/>
  <c r="K705" i="5"/>
  <c r="L705" i="5"/>
  <c r="AA705" i="5"/>
  <c r="J705" i="5"/>
  <c r="AF951" i="5"/>
  <c r="AE951" i="5"/>
  <c r="E1175" i="5"/>
  <c r="K1175" i="5"/>
  <c r="Y1175" i="5"/>
  <c r="D1175" i="5"/>
  <c r="AA1175" i="5"/>
  <c r="C1175" i="5"/>
  <c r="Z1175" i="5"/>
  <c r="L1175" i="5"/>
  <c r="G1175" i="5"/>
  <c r="H1175" i="5" s="1"/>
  <c r="AB1175" i="5"/>
  <c r="M1175" i="5"/>
  <c r="J1175" i="5"/>
  <c r="F1175" i="5"/>
  <c r="M1218" i="5"/>
  <c r="C1218" i="5"/>
  <c r="Z1218" i="5"/>
  <c r="F1218" i="5"/>
  <c r="J1218" i="5"/>
  <c r="AA1218" i="5"/>
  <c r="E1218" i="5"/>
  <c r="Y1218" i="5"/>
  <c r="D1218" i="5"/>
  <c r="L1218" i="5"/>
  <c r="AB1218" i="5"/>
  <c r="K1218" i="5"/>
  <c r="G1218" i="5"/>
  <c r="H1218" i="5" s="1"/>
  <c r="AB583" i="5"/>
  <c r="K583" i="5"/>
  <c r="AA583" i="5"/>
  <c r="J583" i="5"/>
  <c r="Z583" i="5"/>
  <c r="Y583" i="5"/>
  <c r="G583" i="5"/>
  <c r="H583" i="5" s="1"/>
  <c r="F583" i="5"/>
  <c r="M583" i="5"/>
  <c r="D583" i="5"/>
  <c r="L583" i="5"/>
  <c r="E583" i="5"/>
  <c r="C583" i="5"/>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D140" i="5"/>
  <c r="J140" i="5"/>
  <c r="F140" i="5"/>
  <c r="M140" i="5"/>
  <c r="L140" i="5"/>
  <c r="K140" i="5"/>
  <c r="E140" i="5"/>
  <c r="G140" i="5"/>
  <c r="H140" i="5" s="1"/>
  <c r="C140" i="5"/>
  <c r="AA140" i="5"/>
  <c r="Z140" i="5"/>
  <c r="AB140" i="5"/>
  <c r="Y140" i="5"/>
  <c r="AE1251" i="5"/>
  <c r="AF1251" i="5"/>
  <c r="M1234" i="5"/>
  <c r="C1234" i="5"/>
  <c r="Z1234" i="5"/>
  <c r="F1234" i="5"/>
  <c r="D1234" i="5"/>
  <c r="L1234" i="5"/>
  <c r="AB1234" i="5"/>
  <c r="J1234" i="5"/>
  <c r="Y1234" i="5"/>
  <c r="K1234" i="5"/>
  <c r="E1234" i="5"/>
  <c r="G1234" i="5"/>
  <c r="H1234" i="5" s="1"/>
  <c r="AA1234" i="5"/>
  <c r="AA884" i="5"/>
  <c r="J884" i="5"/>
  <c r="D884" i="5"/>
  <c r="L884" i="5"/>
  <c r="K884" i="5"/>
  <c r="G884" i="5"/>
  <c r="H884" i="5" s="1"/>
  <c r="AB884" i="5"/>
  <c r="F884" i="5"/>
  <c r="Z884" i="5"/>
  <c r="E884" i="5"/>
  <c r="Y884" i="5"/>
  <c r="C884" i="5"/>
  <c r="M884"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L65" i="5"/>
  <c r="AB65" i="5"/>
  <c r="K65" i="5"/>
  <c r="AA65" i="5"/>
  <c r="J65" i="5"/>
  <c r="Z65" i="5"/>
  <c r="G65" i="5"/>
  <c r="H65" i="5" s="1"/>
  <c r="Y65" i="5"/>
  <c r="F65" i="5"/>
  <c r="D65" i="5"/>
  <c r="M65" i="5"/>
  <c r="E65" i="5"/>
  <c r="C65" i="5"/>
  <c r="F181" i="5"/>
  <c r="E181" i="5"/>
  <c r="D181" i="5"/>
  <c r="M181" i="5"/>
  <c r="C181" i="5"/>
  <c r="L181" i="5"/>
  <c r="J181" i="5"/>
  <c r="K181" i="5"/>
  <c r="G181" i="5"/>
  <c r="H181" i="5" s="1"/>
  <c r="AA181" i="5"/>
  <c r="AB181" i="5"/>
  <c r="Z181" i="5"/>
  <c r="Y181" i="5"/>
  <c r="M619" i="5"/>
  <c r="C619" i="5"/>
  <c r="L619" i="5"/>
  <c r="AB619" i="5"/>
  <c r="K619" i="5"/>
  <c r="AA619" i="5"/>
  <c r="J619" i="5"/>
  <c r="Z619" i="5"/>
  <c r="G619" i="5"/>
  <c r="H619" i="5" s="1"/>
  <c r="E619" i="5"/>
  <c r="Y619" i="5"/>
  <c r="F619" i="5"/>
  <c r="D619" i="5"/>
  <c r="D1087" i="5"/>
  <c r="M1087" i="5"/>
  <c r="C1087" i="5"/>
  <c r="L1087" i="5"/>
  <c r="AA1087" i="5"/>
  <c r="J1087" i="5"/>
  <c r="Y1087" i="5"/>
  <c r="F1087" i="5"/>
  <c r="E1087" i="5"/>
  <c r="AB1087" i="5"/>
  <c r="Z1087" i="5"/>
  <c r="K1087" i="5"/>
  <c r="G1087" i="5"/>
  <c r="H1087" i="5" s="1"/>
  <c r="E976" i="5"/>
  <c r="AB976" i="5"/>
  <c r="K976" i="5"/>
  <c r="M976" i="5"/>
  <c r="L976" i="5"/>
  <c r="J976" i="5"/>
  <c r="G976" i="5"/>
  <c r="H976" i="5" s="1"/>
  <c r="AA976" i="5"/>
  <c r="F976" i="5"/>
  <c r="Y976" i="5"/>
  <c r="C976" i="5"/>
  <c r="D976" i="5"/>
  <c r="Z976" i="5"/>
  <c r="L36" i="5"/>
  <c r="K36" i="5"/>
  <c r="J36" i="5"/>
  <c r="G36" i="5"/>
  <c r="H36" i="5" s="1"/>
  <c r="F36" i="5"/>
  <c r="D36" i="5"/>
  <c r="M36" i="5"/>
  <c r="E36" i="5"/>
  <c r="C36" i="5"/>
  <c r="Z36" i="5"/>
  <c r="Y36" i="5"/>
  <c r="AB36" i="5"/>
  <c r="AA36" i="5"/>
  <c r="AA1205" i="5"/>
  <c r="J1205" i="5"/>
  <c r="L1205" i="5"/>
  <c r="C1205" i="5"/>
  <c r="M1205" i="5"/>
  <c r="K1205" i="5"/>
  <c r="G1205" i="5"/>
  <c r="H1205" i="5" s="1"/>
  <c r="Z1205" i="5"/>
  <c r="E1205" i="5"/>
  <c r="D1205" i="5"/>
  <c r="AB1205" i="5"/>
  <c r="F1205" i="5"/>
  <c r="Y1205" i="5"/>
  <c r="AA1127" i="5"/>
  <c r="J1127" i="5"/>
  <c r="D1127" i="5"/>
  <c r="Y1127" i="5"/>
  <c r="C1127" i="5"/>
  <c r="M1127" i="5"/>
  <c r="L1127" i="5"/>
  <c r="K1127" i="5"/>
  <c r="AB1127" i="5"/>
  <c r="F1127" i="5"/>
  <c r="Z1127" i="5"/>
  <c r="G1127" i="5"/>
  <c r="H1127" i="5" s="1"/>
  <c r="E1127" i="5"/>
  <c r="J196" i="5"/>
  <c r="G196" i="5"/>
  <c r="H196" i="5" s="1"/>
  <c r="F196" i="5"/>
  <c r="E196" i="5"/>
  <c r="D196" i="5"/>
  <c r="L196" i="5"/>
  <c r="M196" i="5"/>
  <c r="K196" i="5"/>
  <c r="C196" i="5"/>
  <c r="AA196" i="5"/>
  <c r="AB196" i="5"/>
  <c r="Z196" i="5"/>
  <c r="Y196" i="5"/>
  <c r="E945" i="5"/>
  <c r="D945" i="5"/>
  <c r="M945" i="5"/>
  <c r="C945" i="5"/>
  <c r="L945" i="5"/>
  <c r="AB945" i="5"/>
  <c r="K945" i="5"/>
  <c r="Z945" i="5"/>
  <c r="G945" i="5"/>
  <c r="H945" i="5" s="1"/>
  <c r="AA945" i="5"/>
  <c r="Y945" i="5"/>
  <c r="J945" i="5"/>
  <c r="F945" i="5"/>
  <c r="Y682" i="5"/>
  <c r="G682" i="5"/>
  <c r="H682" i="5" s="1"/>
  <c r="F682" i="5"/>
  <c r="E682" i="5"/>
  <c r="M682" i="5"/>
  <c r="D682" i="5"/>
  <c r="L682" i="5"/>
  <c r="C682" i="5"/>
  <c r="AA682" i="5"/>
  <c r="J682" i="5"/>
  <c r="AB682" i="5"/>
  <c r="Z682" i="5"/>
  <c r="K682" i="5"/>
  <c r="E1158" i="5"/>
  <c r="AA1158" i="5"/>
  <c r="G1158" i="5"/>
  <c r="H1158" i="5" s="1"/>
  <c r="M1158" i="5"/>
  <c r="L1158" i="5"/>
  <c r="J1158" i="5"/>
  <c r="Z1158" i="5"/>
  <c r="D1158" i="5"/>
  <c r="F1158" i="5"/>
  <c r="C1158" i="5"/>
  <c r="Y1158" i="5"/>
  <c r="AB1158" i="5"/>
  <c r="K1158" i="5"/>
  <c r="Z600" i="5"/>
  <c r="G600" i="5"/>
  <c r="H600" i="5" s="1"/>
  <c r="Y600" i="5"/>
  <c r="F600" i="5"/>
  <c r="E600" i="5"/>
  <c r="D600" i="5"/>
  <c r="M600" i="5"/>
  <c r="C600" i="5"/>
  <c r="AB600" i="5"/>
  <c r="K600" i="5"/>
  <c r="L600" i="5"/>
  <c r="AA600" i="5"/>
  <c r="J600" i="5"/>
  <c r="M1062" i="5"/>
  <c r="C1062" i="5"/>
  <c r="Z1062" i="5"/>
  <c r="G1062" i="5"/>
  <c r="H1062" i="5" s="1"/>
  <c r="E1062" i="5"/>
  <c r="F1062" i="5"/>
  <c r="AB1062" i="5"/>
  <c r="D1062" i="5"/>
  <c r="AA1062" i="5"/>
  <c r="Y1062" i="5"/>
  <c r="K1062" i="5"/>
  <c r="L1062" i="5"/>
  <c r="J1062"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L1023" i="5"/>
  <c r="AB1023" i="5"/>
  <c r="K1023" i="5"/>
  <c r="AA1023" i="5"/>
  <c r="J1023" i="5"/>
  <c r="Z1023" i="5"/>
  <c r="G1023" i="5"/>
  <c r="H1023" i="5" s="1"/>
  <c r="Y1023" i="5"/>
  <c r="F1023" i="5"/>
  <c r="D1023" i="5"/>
  <c r="M1023" i="5"/>
  <c r="E1023" i="5"/>
  <c r="C1023" i="5"/>
  <c r="Z560" i="5"/>
  <c r="G560" i="5"/>
  <c r="H560" i="5" s="1"/>
  <c r="Y560" i="5"/>
  <c r="F560" i="5"/>
  <c r="E560" i="5"/>
  <c r="D560" i="5"/>
  <c r="M560" i="5"/>
  <c r="C560" i="5"/>
  <c r="AB560" i="5"/>
  <c r="K560" i="5"/>
  <c r="L560" i="5"/>
  <c r="J560" i="5"/>
  <c r="AA560" i="5"/>
  <c r="E960" i="5"/>
  <c r="D960" i="5"/>
  <c r="M960" i="5"/>
  <c r="C960" i="5"/>
  <c r="L960" i="5"/>
  <c r="AB960" i="5"/>
  <c r="K960" i="5"/>
  <c r="Z960" i="5"/>
  <c r="G960" i="5"/>
  <c r="H960" i="5" s="1"/>
  <c r="AA960" i="5"/>
  <c r="J960" i="5"/>
  <c r="Y960" i="5"/>
  <c r="F960" i="5"/>
  <c r="AA1187" i="5"/>
  <c r="J1187" i="5"/>
  <c r="Y1187" i="5"/>
  <c r="F1187" i="5"/>
  <c r="Z1187" i="5"/>
  <c r="E1187" i="5"/>
  <c r="D1187" i="5"/>
  <c r="C1187" i="5"/>
  <c r="L1187" i="5"/>
  <c r="G1187" i="5"/>
  <c r="H1187" i="5" s="1"/>
  <c r="M1187" i="5"/>
  <c r="K1187" i="5"/>
  <c r="AB1187" i="5"/>
  <c r="M1215" i="5"/>
  <c r="C1215" i="5"/>
  <c r="AB1215" i="5"/>
  <c r="J1215" i="5"/>
  <c r="Y1215" i="5"/>
  <c r="D1215" i="5"/>
  <c r="L1215" i="5"/>
  <c r="K1215" i="5"/>
  <c r="AA1215" i="5"/>
  <c r="F1215" i="5"/>
  <c r="Z1215" i="5"/>
  <c r="G1215" i="5"/>
  <c r="H1215" i="5" s="1"/>
  <c r="E1215" i="5"/>
  <c r="Z482" i="5"/>
  <c r="M482" i="5"/>
  <c r="AB482" i="5"/>
  <c r="G482" i="5"/>
  <c r="H482" i="5" s="1"/>
  <c r="AA482" i="5"/>
  <c r="F482" i="5"/>
  <c r="Y482" i="5"/>
  <c r="E482" i="5"/>
  <c r="D482" i="5"/>
  <c r="C482" i="5"/>
  <c r="K482" i="5"/>
  <c r="L482" i="5"/>
  <c r="J482" i="5"/>
  <c r="F480" i="5"/>
  <c r="E480" i="5"/>
  <c r="M480" i="5"/>
  <c r="D480" i="5"/>
  <c r="L480" i="5"/>
  <c r="C480" i="5"/>
  <c r="AB480" i="5"/>
  <c r="K480" i="5"/>
  <c r="Z480" i="5"/>
  <c r="AA480" i="5"/>
  <c r="Y480" i="5"/>
  <c r="J480" i="5"/>
  <c r="G480" i="5"/>
  <c r="H480" i="5" s="1"/>
  <c r="Y485" i="5"/>
  <c r="F485" i="5"/>
  <c r="L485" i="5"/>
  <c r="M485" i="5"/>
  <c r="K485" i="5"/>
  <c r="J485" i="5"/>
  <c r="AB485" i="5"/>
  <c r="G485" i="5"/>
  <c r="H485" i="5" s="1"/>
  <c r="AA485" i="5"/>
  <c r="E485" i="5"/>
  <c r="C485" i="5"/>
  <c r="Z485" i="5"/>
  <c r="D485" i="5"/>
  <c r="D99" i="5"/>
  <c r="J99" i="5"/>
  <c r="K99" i="5"/>
  <c r="G99" i="5"/>
  <c r="H99" i="5" s="1"/>
  <c r="F99" i="5"/>
  <c r="E99" i="5"/>
  <c r="C99" i="5"/>
  <c r="M99" i="5"/>
  <c r="L99" i="5"/>
  <c r="Z99" i="5"/>
  <c r="Y99" i="5"/>
  <c r="AA99" i="5"/>
  <c r="AB99" i="5"/>
  <c r="D101" i="5"/>
  <c r="J101" i="5"/>
  <c r="F101" i="5"/>
  <c r="E101" i="5"/>
  <c r="C101" i="5"/>
  <c r="M101" i="5"/>
  <c r="K101" i="5"/>
  <c r="L101" i="5"/>
  <c r="G101" i="5"/>
  <c r="H101" i="5" s="1"/>
  <c r="AA101" i="5"/>
  <c r="AB101" i="5"/>
  <c r="Z101" i="5"/>
  <c r="Y101" i="5"/>
  <c r="J104" i="5"/>
  <c r="D104" i="5"/>
  <c r="M104" i="5"/>
  <c r="L104" i="5"/>
  <c r="K104" i="5"/>
  <c r="G104" i="5"/>
  <c r="H104" i="5" s="1"/>
  <c r="E104" i="5"/>
  <c r="F104" i="5"/>
  <c r="C104" i="5"/>
  <c r="AA104" i="5"/>
  <c r="AB104" i="5"/>
  <c r="Y104" i="5"/>
  <c r="Z104" i="5"/>
  <c r="G281" i="5"/>
  <c r="H281" i="5" s="1"/>
  <c r="F281" i="5"/>
  <c r="E281" i="5"/>
  <c r="D281" i="5"/>
  <c r="M281" i="5"/>
  <c r="C281" i="5"/>
  <c r="K281" i="5"/>
  <c r="L281" i="5"/>
  <c r="J281" i="5"/>
  <c r="Z281" i="5"/>
  <c r="AA281" i="5"/>
  <c r="AB281" i="5"/>
  <c r="Y281" i="5"/>
  <c r="M280" i="5"/>
  <c r="C280" i="5"/>
  <c r="L280" i="5"/>
  <c r="K280" i="5"/>
  <c r="J280" i="5"/>
  <c r="G280" i="5"/>
  <c r="H280" i="5" s="1"/>
  <c r="E280" i="5"/>
  <c r="F280" i="5"/>
  <c r="D280" i="5"/>
  <c r="Y280" i="5"/>
  <c r="Z280" i="5"/>
  <c r="AA280" i="5"/>
  <c r="AB280" i="5"/>
  <c r="Z587" i="5"/>
  <c r="Y587" i="5"/>
  <c r="G587" i="5"/>
  <c r="H587" i="5" s="1"/>
  <c r="F587" i="5"/>
  <c r="E587" i="5"/>
  <c r="M587" i="5"/>
  <c r="D587" i="5"/>
  <c r="AB587" i="5"/>
  <c r="K587" i="5"/>
  <c r="AA587" i="5"/>
  <c r="L587" i="5"/>
  <c r="J587" i="5"/>
  <c r="C587" i="5"/>
  <c r="D578" i="5"/>
  <c r="M578" i="5"/>
  <c r="C578" i="5"/>
  <c r="L578" i="5"/>
  <c r="AB578" i="5"/>
  <c r="K578" i="5"/>
  <c r="AA578" i="5"/>
  <c r="J578" i="5"/>
  <c r="Y578" i="5"/>
  <c r="F578" i="5"/>
  <c r="G578" i="5"/>
  <c r="H578" i="5" s="1"/>
  <c r="E578" i="5"/>
  <c r="Z578" i="5"/>
  <c r="Z904" i="5"/>
  <c r="G904" i="5"/>
  <c r="H904" i="5" s="1"/>
  <c r="Y904" i="5"/>
  <c r="F904" i="5"/>
  <c r="D904" i="5"/>
  <c r="M904" i="5"/>
  <c r="C904" i="5"/>
  <c r="AB904" i="5"/>
  <c r="K904" i="5"/>
  <c r="L904" i="5"/>
  <c r="J904" i="5"/>
  <c r="E904" i="5"/>
  <c r="AA904" i="5"/>
  <c r="Z903" i="5"/>
  <c r="Y903" i="5"/>
  <c r="G903" i="5"/>
  <c r="H903" i="5" s="1"/>
  <c r="E903" i="5"/>
  <c r="M903" i="5"/>
  <c r="D903" i="5"/>
  <c r="AB903" i="5"/>
  <c r="K903" i="5"/>
  <c r="F903" i="5"/>
  <c r="C903" i="5"/>
  <c r="AA903" i="5"/>
  <c r="L903" i="5"/>
  <c r="J903" i="5"/>
  <c r="AA1287" i="5"/>
  <c r="J1287" i="5"/>
  <c r="Z1287" i="5"/>
  <c r="G1287" i="5"/>
  <c r="H1287" i="5" s="1"/>
  <c r="E1287" i="5"/>
  <c r="D1287" i="5"/>
  <c r="M1287" i="5"/>
  <c r="C1287" i="5"/>
  <c r="Y1287" i="5"/>
  <c r="AB1287" i="5"/>
  <c r="L1287" i="5"/>
  <c r="F1287" i="5"/>
  <c r="K1287" i="5"/>
  <c r="AB1278" i="5"/>
  <c r="K1278" i="5"/>
  <c r="Z1278" i="5"/>
  <c r="G1278" i="5"/>
  <c r="H1278" i="5" s="1"/>
  <c r="E1278" i="5"/>
  <c r="J1278" i="5"/>
  <c r="AA1278" i="5"/>
  <c r="C1278" i="5"/>
  <c r="Y1278" i="5"/>
  <c r="M1278" i="5"/>
  <c r="F1278" i="5"/>
  <c r="D1278" i="5"/>
  <c r="L1278" i="5"/>
  <c r="D814" i="5"/>
  <c r="M814" i="5"/>
  <c r="C814" i="5"/>
  <c r="AB814" i="5"/>
  <c r="K814" i="5"/>
  <c r="AA814" i="5"/>
  <c r="J814" i="5"/>
  <c r="Y814" i="5"/>
  <c r="F814" i="5"/>
  <c r="L814" i="5"/>
  <c r="G814" i="5"/>
  <c r="H814" i="5" s="1"/>
  <c r="E814" i="5"/>
  <c r="Z814" i="5"/>
  <c r="M818" i="5"/>
  <c r="C818" i="5"/>
  <c r="L818" i="5"/>
  <c r="AB818" i="5"/>
  <c r="K818" i="5"/>
  <c r="AA818" i="5"/>
  <c r="J818" i="5"/>
  <c r="Z818" i="5"/>
  <c r="G818" i="5"/>
  <c r="H818" i="5" s="1"/>
  <c r="E818" i="5"/>
  <c r="Y818" i="5"/>
  <c r="F818" i="5"/>
  <c r="D818" i="5"/>
  <c r="M826" i="5"/>
  <c r="C826" i="5"/>
  <c r="L826" i="5"/>
  <c r="AB826" i="5"/>
  <c r="K826" i="5"/>
  <c r="AA826" i="5"/>
  <c r="J826" i="5"/>
  <c r="Z826" i="5"/>
  <c r="G826" i="5"/>
  <c r="H826" i="5" s="1"/>
  <c r="E826" i="5"/>
  <c r="Y826" i="5"/>
  <c r="F826" i="5"/>
  <c r="D826" i="5"/>
  <c r="AA1148" i="5"/>
  <c r="J1148" i="5"/>
  <c r="Z1148" i="5"/>
  <c r="G1148" i="5"/>
  <c r="H1148" i="5" s="1"/>
  <c r="Y1148" i="5"/>
  <c r="F1148" i="5"/>
  <c r="D1148" i="5"/>
  <c r="L1148" i="5"/>
  <c r="E1148" i="5"/>
  <c r="C1148" i="5"/>
  <c r="AB1148" i="5"/>
  <c r="M1148" i="5"/>
  <c r="K1148" i="5"/>
  <c r="L1143" i="5"/>
  <c r="AB1143" i="5"/>
  <c r="K1143" i="5"/>
  <c r="AA1143" i="5"/>
  <c r="J1143" i="5"/>
  <c r="Y1143" i="5"/>
  <c r="F1143" i="5"/>
  <c r="D1143" i="5"/>
  <c r="C1143" i="5"/>
  <c r="Z1143" i="5"/>
  <c r="G1143" i="5"/>
  <c r="H1143" i="5" s="1"/>
  <c r="M1143" i="5"/>
  <c r="E1143" i="5"/>
  <c r="D145" i="5"/>
  <c r="M145" i="5"/>
  <c r="C145" i="5"/>
  <c r="AB145" i="5"/>
  <c r="K145" i="5"/>
  <c r="AA145" i="5"/>
  <c r="J145" i="5"/>
  <c r="Y145" i="5"/>
  <c r="F145" i="5"/>
  <c r="L145" i="5"/>
  <c r="G145" i="5"/>
  <c r="H145" i="5" s="1"/>
  <c r="E145" i="5"/>
  <c r="Z145" i="5"/>
  <c r="J143" i="5"/>
  <c r="G143" i="5"/>
  <c r="H143" i="5" s="1"/>
  <c r="D143" i="5"/>
  <c r="L143" i="5"/>
  <c r="E143" i="5"/>
  <c r="C143" i="5"/>
  <c r="K143" i="5"/>
  <c r="M143" i="5"/>
  <c r="F143" i="5"/>
  <c r="Z143" i="5"/>
  <c r="Y143" i="5"/>
  <c r="AA143" i="5"/>
  <c r="AB143" i="5"/>
  <c r="M501" i="5"/>
  <c r="C501" i="5"/>
  <c r="Z501" i="5"/>
  <c r="G501" i="5"/>
  <c r="H501" i="5" s="1"/>
  <c r="J501" i="5"/>
  <c r="AB501" i="5"/>
  <c r="F501" i="5"/>
  <c r="AA501" i="5"/>
  <c r="E501" i="5"/>
  <c r="Y501" i="5"/>
  <c r="D501" i="5"/>
  <c r="L501" i="5"/>
  <c r="K501" i="5"/>
  <c r="L502" i="5"/>
  <c r="C502" i="5"/>
  <c r="Y502" i="5"/>
  <c r="G502" i="5"/>
  <c r="H502" i="5" s="1"/>
  <c r="M502" i="5"/>
  <c r="K502" i="5"/>
  <c r="J502" i="5"/>
  <c r="AB502" i="5"/>
  <c r="Z502" i="5"/>
  <c r="E502" i="5"/>
  <c r="AA502" i="5"/>
  <c r="F502" i="5"/>
  <c r="D502" i="5"/>
  <c r="AB504" i="5"/>
  <c r="K504" i="5"/>
  <c r="F504" i="5"/>
  <c r="M504" i="5"/>
  <c r="D504" i="5"/>
  <c r="AA504" i="5"/>
  <c r="E504" i="5"/>
  <c r="Z504" i="5"/>
  <c r="C504" i="5"/>
  <c r="Y504" i="5"/>
  <c r="L504" i="5"/>
  <c r="J504" i="5"/>
  <c r="G504" i="5"/>
  <c r="H504" i="5" s="1"/>
  <c r="F123" i="5"/>
  <c r="L123" i="5"/>
  <c r="J123" i="5"/>
  <c r="G123" i="5"/>
  <c r="H123" i="5" s="1"/>
  <c r="E123" i="5"/>
  <c r="D123" i="5"/>
  <c r="C123" i="5"/>
  <c r="M123" i="5"/>
  <c r="K123" i="5"/>
  <c r="AA123" i="5"/>
  <c r="AB123" i="5"/>
  <c r="Y123" i="5"/>
  <c r="Z123" i="5"/>
  <c r="D1034" i="5"/>
  <c r="M1034" i="5"/>
  <c r="C1034" i="5"/>
  <c r="L1034" i="5"/>
  <c r="AB1034" i="5"/>
  <c r="K1034" i="5"/>
  <c r="AA1034" i="5"/>
  <c r="J1034" i="5"/>
  <c r="Y1034" i="5"/>
  <c r="F1034" i="5"/>
  <c r="G1034" i="5"/>
  <c r="H1034" i="5" s="1"/>
  <c r="E1034" i="5"/>
  <c r="Z1034" i="5"/>
  <c r="M1041" i="5"/>
  <c r="C1041" i="5"/>
  <c r="L1041" i="5"/>
  <c r="AB1041" i="5"/>
  <c r="K1041" i="5"/>
  <c r="AA1041" i="5"/>
  <c r="J1041" i="5"/>
  <c r="Z1041" i="5"/>
  <c r="G1041" i="5"/>
  <c r="H1041" i="5" s="1"/>
  <c r="E1041" i="5"/>
  <c r="Y1041" i="5"/>
  <c r="F1041" i="5"/>
  <c r="D1041" i="5"/>
  <c r="Y322" i="5"/>
  <c r="G322" i="5"/>
  <c r="H322" i="5" s="1"/>
  <c r="L322" i="5"/>
  <c r="C322" i="5"/>
  <c r="M322" i="5"/>
  <c r="K322" i="5"/>
  <c r="J322" i="5"/>
  <c r="AB322" i="5"/>
  <c r="AA322" i="5"/>
  <c r="F322" i="5"/>
  <c r="D322" i="5"/>
  <c r="Z322" i="5"/>
  <c r="E322" i="5"/>
  <c r="J316" i="5"/>
  <c r="D316" i="5"/>
  <c r="G316" i="5"/>
  <c r="H316" i="5" s="1"/>
  <c r="F316" i="5"/>
  <c r="E316" i="5"/>
  <c r="C316" i="5"/>
  <c r="L316" i="5"/>
  <c r="M316" i="5"/>
  <c r="K316" i="5"/>
  <c r="AA316" i="5"/>
  <c r="Y316" i="5"/>
  <c r="Z316" i="5"/>
  <c r="AB316" i="5"/>
  <c r="Y324" i="5"/>
  <c r="F324" i="5"/>
  <c r="L324" i="5"/>
  <c r="M324" i="5"/>
  <c r="K324" i="5"/>
  <c r="J324" i="5"/>
  <c r="AB324" i="5"/>
  <c r="G324" i="5"/>
  <c r="H324" i="5" s="1"/>
  <c r="AA324" i="5"/>
  <c r="E324" i="5"/>
  <c r="C324" i="5"/>
  <c r="Z324" i="5"/>
  <c r="D324" i="5"/>
  <c r="M1263" i="5"/>
  <c r="D1263" i="5"/>
  <c r="K1263" i="5"/>
  <c r="Z1263" i="5"/>
  <c r="G1263" i="5"/>
  <c r="H1263" i="5" s="1"/>
  <c r="L1263" i="5"/>
  <c r="J1263" i="5"/>
  <c r="AB1263" i="5"/>
  <c r="F1263" i="5"/>
  <c r="Y1263" i="5"/>
  <c r="C1263" i="5"/>
  <c r="AA1263" i="5"/>
  <c r="E1263" i="5"/>
  <c r="AA228" i="5"/>
  <c r="J228" i="5"/>
  <c r="Z228" i="5"/>
  <c r="G228" i="5"/>
  <c r="H228" i="5" s="1"/>
  <c r="Y228" i="5"/>
  <c r="F228" i="5"/>
  <c r="E228" i="5"/>
  <c r="D228" i="5"/>
  <c r="L228" i="5"/>
  <c r="M228" i="5"/>
  <c r="K228" i="5"/>
  <c r="C228" i="5"/>
  <c r="AB228" i="5"/>
  <c r="D222" i="5"/>
  <c r="M222" i="5"/>
  <c r="C222" i="5"/>
  <c r="L222" i="5"/>
  <c r="K222" i="5"/>
  <c r="J222" i="5"/>
  <c r="F222" i="5"/>
  <c r="G222" i="5"/>
  <c r="H222" i="5" s="1"/>
  <c r="E222" i="5"/>
  <c r="AA222" i="5"/>
  <c r="Y222" i="5"/>
  <c r="Z222" i="5"/>
  <c r="AB222" i="5"/>
  <c r="L1237" i="5"/>
  <c r="C1237" i="5"/>
  <c r="K1237" i="5"/>
  <c r="AA1237" i="5"/>
  <c r="G1237" i="5"/>
  <c r="H1237" i="5" s="1"/>
  <c r="Y1237" i="5"/>
  <c r="E1237" i="5"/>
  <c r="F1237" i="5"/>
  <c r="AB1237" i="5"/>
  <c r="Z1237" i="5"/>
  <c r="M1237" i="5"/>
  <c r="J1237" i="5"/>
  <c r="D1237" i="5"/>
  <c r="Z888" i="5"/>
  <c r="G888" i="5"/>
  <c r="H888" i="5" s="1"/>
  <c r="M888" i="5"/>
  <c r="C888" i="5"/>
  <c r="K888" i="5"/>
  <c r="J888" i="5"/>
  <c r="AB888" i="5"/>
  <c r="F888" i="5"/>
  <c r="AA888" i="5"/>
  <c r="E888" i="5"/>
  <c r="Y888" i="5"/>
  <c r="D888" i="5"/>
  <c r="L888" i="5"/>
  <c r="AB881" i="5"/>
  <c r="K881" i="5"/>
  <c r="E881" i="5"/>
  <c r="AA881" i="5"/>
  <c r="F881" i="5"/>
  <c r="Z881" i="5"/>
  <c r="D881" i="5"/>
  <c r="Y881" i="5"/>
  <c r="C881" i="5"/>
  <c r="M881" i="5"/>
  <c r="J881" i="5"/>
  <c r="L881" i="5"/>
  <c r="G881" i="5"/>
  <c r="H881" i="5" s="1"/>
  <c r="L878" i="5"/>
  <c r="Y878" i="5"/>
  <c r="F878" i="5"/>
  <c r="M878" i="5"/>
  <c r="K878" i="5"/>
  <c r="J878" i="5"/>
  <c r="AB878" i="5"/>
  <c r="G878" i="5"/>
  <c r="H878" i="5" s="1"/>
  <c r="Z878" i="5"/>
  <c r="D878" i="5"/>
  <c r="E878" i="5"/>
  <c r="C878" i="5"/>
  <c r="AA878" i="5"/>
  <c r="E537" i="5"/>
  <c r="M537" i="5"/>
  <c r="D537" i="5"/>
  <c r="L537" i="5"/>
  <c r="C537" i="5"/>
  <c r="AB537" i="5"/>
  <c r="K537" i="5"/>
  <c r="AA537" i="5"/>
  <c r="J537" i="5"/>
  <c r="Y537" i="5"/>
  <c r="G537" i="5"/>
  <c r="H537" i="5" s="1"/>
  <c r="Z537" i="5"/>
  <c r="F537" i="5"/>
  <c r="AB543" i="5"/>
  <c r="K543" i="5"/>
  <c r="AA543" i="5"/>
  <c r="J543" i="5"/>
  <c r="Z543" i="5"/>
  <c r="Y543" i="5"/>
  <c r="G543" i="5"/>
  <c r="H543" i="5" s="1"/>
  <c r="F543" i="5"/>
  <c r="M543" i="5"/>
  <c r="D543" i="5"/>
  <c r="E543" i="5"/>
  <c r="L543" i="5"/>
  <c r="C543" i="5"/>
  <c r="J260" i="5"/>
  <c r="G260" i="5"/>
  <c r="H260" i="5" s="1"/>
  <c r="F260" i="5"/>
  <c r="E260" i="5"/>
  <c r="D260" i="5"/>
  <c r="L260" i="5"/>
  <c r="M260" i="5"/>
  <c r="K260" i="5"/>
  <c r="C260" i="5"/>
  <c r="Y260" i="5"/>
  <c r="AA260" i="5"/>
  <c r="Z260" i="5"/>
  <c r="AB260" i="5"/>
  <c r="J56" i="5"/>
  <c r="G56" i="5"/>
  <c r="H56" i="5" s="1"/>
  <c r="F56" i="5"/>
  <c r="E56" i="5"/>
  <c r="D56" i="5"/>
  <c r="L56" i="5"/>
  <c r="M56" i="5"/>
  <c r="C56" i="5"/>
  <c r="K56" i="5"/>
  <c r="Y56" i="5"/>
  <c r="Z56" i="5"/>
  <c r="AA56" i="5"/>
  <c r="AB56" i="5"/>
  <c r="D55" i="5"/>
  <c r="M55" i="5"/>
  <c r="C55" i="5"/>
  <c r="L55" i="5"/>
  <c r="K55" i="5"/>
  <c r="J55" i="5"/>
  <c r="F55" i="5"/>
  <c r="G55" i="5"/>
  <c r="H55" i="5" s="1"/>
  <c r="E55" i="5"/>
  <c r="AA55" i="5"/>
  <c r="Z55" i="5"/>
  <c r="AB55" i="5"/>
  <c r="Y55" i="5"/>
  <c r="AF391" i="5"/>
  <c r="Y41" i="10" s="1"/>
  <c r="AE391" i="5"/>
  <c r="X41" i="10" s="1"/>
  <c r="D405" i="5"/>
  <c r="M405" i="5"/>
  <c r="C405" i="5"/>
  <c r="L405" i="5"/>
  <c r="AB405" i="5"/>
  <c r="K405" i="5"/>
  <c r="AA405" i="5"/>
  <c r="J405" i="5"/>
  <c r="Y405" i="5"/>
  <c r="F405" i="5"/>
  <c r="G405" i="5"/>
  <c r="H405" i="5" s="1"/>
  <c r="E405" i="5"/>
  <c r="Z405" i="5"/>
  <c r="E174" i="5"/>
  <c r="M174" i="5"/>
  <c r="D174" i="5"/>
  <c r="L174" i="5"/>
  <c r="C174" i="5"/>
  <c r="K174" i="5"/>
  <c r="J174" i="5"/>
  <c r="G174" i="5"/>
  <c r="H174" i="5" s="1"/>
  <c r="F174" i="5"/>
  <c r="AA174" i="5"/>
  <c r="AB174" i="5"/>
  <c r="Z174" i="5"/>
  <c r="Y174" i="5"/>
  <c r="D176" i="5"/>
  <c r="M176" i="5"/>
  <c r="C176" i="5"/>
  <c r="L176" i="5"/>
  <c r="K176" i="5"/>
  <c r="J176" i="5"/>
  <c r="F176" i="5"/>
  <c r="G176" i="5"/>
  <c r="H176" i="5" s="1"/>
  <c r="E176" i="5"/>
  <c r="AA176" i="5"/>
  <c r="Z176" i="5"/>
  <c r="Y176" i="5"/>
  <c r="AB176" i="5"/>
  <c r="E616" i="5"/>
  <c r="M616" i="5"/>
  <c r="D616" i="5"/>
  <c r="L616" i="5"/>
  <c r="C616" i="5"/>
  <c r="AB616" i="5"/>
  <c r="K616" i="5"/>
  <c r="AA616" i="5"/>
  <c r="J616" i="5"/>
  <c r="Y616" i="5"/>
  <c r="G616" i="5"/>
  <c r="H616" i="5" s="1"/>
  <c r="Z616" i="5"/>
  <c r="F616" i="5"/>
  <c r="AA639" i="5"/>
  <c r="J639" i="5"/>
  <c r="E639" i="5"/>
  <c r="K639" i="5"/>
  <c r="AB639" i="5"/>
  <c r="G639" i="5"/>
  <c r="H639" i="5" s="1"/>
  <c r="Z639" i="5"/>
  <c r="F639" i="5"/>
  <c r="Y639" i="5"/>
  <c r="D639" i="5"/>
  <c r="M639" i="5"/>
  <c r="C639" i="5"/>
  <c r="L639" i="5"/>
  <c r="AB638" i="5"/>
  <c r="K638" i="5"/>
  <c r="E638" i="5"/>
  <c r="Z638" i="5"/>
  <c r="D638" i="5"/>
  <c r="Y638" i="5"/>
  <c r="C638" i="5"/>
  <c r="M638" i="5"/>
  <c r="L638" i="5"/>
  <c r="G638" i="5"/>
  <c r="H638" i="5" s="1"/>
  <c r="AA638" i="5"/>
  <c r="J638" i="5"/>
  <c r="F638"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J361" i="5"/>
  <c r="G361" i="5"/>
  <c r="H361" i="5" s="1"/>
  <c r="F361" i="5"/>
  <c r="E361" i="5"/>
  <c r="L361" i="5"/>
  <c r="C361" i="5"/>
  <c r="D361" i="5"/>
  <c r="M361" i="5"/>
  <c r="K361" i="5"/>
  <c r="AA361" i="5"/>
  <c r="AB361" i="5"/>
  <c r="Y361" i="5"/>
  <c r="Z361" i="5"/>
  <c r="D362" i="5"/>
  <c r="M362" i="5"/>
  <c r="C362" i="5"/>
  <c r="L362" i="5"/>
  <c r="AB362" i="5"/>
  <c r="K362" i="5"/>
  <c r="AA362" i="5"/>
  <c r="J362" i="5"/>
  <c r="Y362" i="5"/>
  <c r="F362" i="5"/>
  <c r="Z362" i="5"/>
  <c r="G362" i="5"/>
  <c r="H362" i="5" s="1"/>
  <c r="E362" i="5"/>
  <c r="L355" i="5"/>
  <c r="K355" i="5"/>
  <c r="J355" i="5"/>
  <c r="G355" i="5"/>
  <c r="H355" i="5" s="1"/>
  <c r="F355" i="5"/>
  <c r="D355" i="5"/>
  <c r="M355" i="5"/>
  <c r="E355" i="5"/>
  <c r="C355" i="5"/>
  <c r="AA355" i="5"/>
  <c r="AB355" i="5"/>
  <c r="Y355" i="5"/>
  <c r="Z355" i="5"/>
  <c r="Y1080" i="5"/>
  <c r="F1080" i="5"/>
  <c r="E1080" i="5"/>
  <c r="D1080" i="5"/>
  <c r="L1080" i="5"/>
  <c r="AA1080" i="5"/>
  <c r="J1080" i="5"/>
  <c r="M1080" i="5"/>
  <c r="K1080" i="5"/>
  <c r="G1080" i="5"/>
  <c r="H1080" i="5" s="1"/>
  <c r="C1080" i="5"/>
  <c r="AB1080" i="5"/>
  <c r="Z1080" i="5"/>
  <c r="E981" i="5"/>
  <c r="AB981" i="5"/>
  <c r="K981" i="5"/>
  <c r="AA981" i="5"/>
  <c r="F981" i="5"/>
  <c r="Z981" i="5"/>
  <c r="D981" i="5"/>
  <c r="Y981" i="5"/>
  <c r="C981" i="5"/>
  <c r="M981" i="5"/>
  <c r="J981" i="5"/>
  <c r="L981" i="5"/>
  <c r="G981" i="5"/>
  <c r="H981" i="5" s="1"/>
  <c r="Y858" i="5"/>
  <c r="F858" i="5"/>
  <c r="E858" i="5"/>
  <c r="D858" i="5"/>
  <c r="M858" i="5"/>
  <c r="C858" i="5"/>
  <c r="L858" i="5"/>
  <c r="AA858" i="5"/>
  <c r="J858" i="5"/>
  <c r="AB858" i="5"/>
  <c r="K858" i="5"/>
  <c r="Z858" i="5"/>
  <c r="G858" i="5"/>
  <c r="H858" i="5" s="1"/>
  <c r="E865" i="5"/>
  <c r="D865" i="5"/>
  <c r="M865" i="5"/>
  <c r="C865" i="5"/>
  <c r="L865" i="5"/>
  <c r="AB865" i="5"/>
  <c r="K865" i="5"/>
  <c r="Z865" i="5"/>
  <c r="G865" i="5"/>
  <c r="H865" i="5" s="1"/>
  <c r="AA865" i="5"/>
  <c r="Y865" i="5"/>
  <c r="J865" i="5"/>
  <c r="F865" i="5"/>
  <c r="AA517" i="5"/>
  <c r="J517" i="5"/>
  <c r="Z517" i="5"/>
  <c r="F517" i="5"/>
  <c r="E517" i="5"/>
  <c r="L517" i="5"/>
  <c r="C517" i="5"/>
  <c r="K517" i="5"/>
  <c r="G517" i="5"/>
  <c r="H517" i="5" s="1"/>
  <c r="D517" i="5"/>
  <c r="Y517" i="5"/>
  <c r="AB517" i="5"/>
  <c r="M517" i="5"/>
  <c r="M345" i="5"/>
  <c r="D345" i="5"/>
  <c r="L345" i="5"/>
  <c r="C345" i="5"/>
  <c r="AA345" i="5"/>
  <c r="J345" i="5"/>
  <c r="Z345" i="5"/>
  <c r="F345" i="5"/>
  <c r="Y345" i="5"/>
  <c r="K345" i="5"/>
  <c r="G345" i="5"/>
  <c r="H345" i="5" s="1"/>
  <c r="E345" i="5"/>
  <c r="AB345" i="5"/>
  <c r="J338" i="5"/>
  <c r="E338" i="5"/>
  <c r="L338" i="5"/>
  <c r="C338" i="5"/>
  <c r="F338" i="5"/>
  <c r="D338" i="5"/>
  <c r="M338" i="5"/>
  <c r="K338" i="5"/>
  <c r="G338" i="5"/>
  <c r="H338" i="5" s="1"/>
  <c r="Z338" i="5"/>
  <c r="AA338" i="5"/>
  <c r="Y338" i="5"/>
  <c r="AB338" i="5"/>
  <c r="M346" i="5"/>
  <c r="C346" i="5"/>
  <c r="L346" i="5"/>
  <c r="AA346" i="5"/>
  <c r="J346" i="5"/>
  <c r="Z346" i="5"/>
  <c r="G346" i="5"/>
  <c r="H346" i="5" s="1"/>
  <c r="E346" i="5"/>
  <c r="AB346" i="5"/>
  <c r="Y346" i="5"/>
  <c r="K346" i="5"/>
  <c r="D346" i="5"/>
  <c r="F346" i="5"/>
  <c r="F35" i="5"/>
  <c r="E35" i="5"/>
  <c r="D35" i="5"/>
  <c r="M35" i="5"/>
  <c r="C35" i="5"/>
  <c r="L35" i="5"/>
  <c r="J35" i="5"/>
  <c r="K35" i="5"/>
  <c r="G35" i="5"/>
  <c r="H35" i="5" s="1"/>
  <c r="AA35" i="5"/>
  <c r="AB35" i="5"/>
  <c r="Z35" i="5"/>
  <c r="Y35" i="5"/>
  <c r="Y48" i="5"/>
  <c r="F48" i="5"/>
  <c r="E48" i="5"/>
  <c r="D48" i="5"/>
  <c r="M48" i="5"/>
  <c r="C48" i="5"/>
  <c r="L48" i="5"/>
  <c r="AA48" i="5"/>
  <c r="J48" i="5"/>
  <c r="AB48" i="5"/>
  <c r="Z48" i="5"/>
  <c r="K48" i="5"/>
  <c r="G48" i="5"/>
  <c r="H48" i="5" s="1"/>
  <c r="L40" i="5"/>
  <c r="K40" i="5"/>
  <c r="J40" i="5"/>
  <c r="G40" i="5"/>
  <c r="H40" i="5" s="1"/>
  <c r="F40" i="5"/>
  <c r="D40" i="5"/>
  <c r="E40" i="5"/>
  <c r="M40" i="5"/>
  <c r="C40" i="5"/>
  <c r="AA40" i="5"/>
  <c r="AB40" i="5"/>
  <c r="Y40" i="5"/>
  <c r="Z40" i="5"/>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L664" i="5"/>
  <c r="AB664" i="5"/>
  <c r="K664" i="5"/>
  <c r="Z664" i="5"/>
  <c r="G664" i="5"/>
  <c r="H664" i="5" s="1"/>
  <c r="Y664" i="5"/>
  <c r="F664" i="5"/>
  <c r="D664" i="5"/>
  <c r="J664" i="5"/>
  <c r="E664" i="5"/>
  <c r="C664" i="5"/>
  <c r="AA664" i="5"/>
  <c r="M664" i="5"/>
  <c r="AE1191" i="5"/>
  <c r="AF1191" i="5"/>
  <c r="L1198" i="5"/>
  <c r="Y1198" i="5"/>
  <c r="E1198" i="5"/>
  <c r="K1198" i="5"/>
  <c r="J1198" i="5"/>
  <c r="AB1198" i="5"/>
  <c r="G1198" i="5"/>
  <c r="H1198" i="5" s="1"/>
  <c r="Z1198" i="5"/>
  <c r="D1198" i="5"/>
  <c r="F1198" i="5"/>
  <c r="C1198" i="5"/>
  <c r="AA1198" i="5"/>
  <c r="M1198" i="5"/>
  <c r="Z1115" i="5"/>
  <c r="G1115" i="5"/>
  <c r="H1115" i="5" s="1"/>
  <c r="Y1115" i="5"/>
  <c r="F1115" i="5"/>
  <c r="E1115" i="5"/>
  <c r="M1115" i="5"/>
  <c r="C1115" i="5"/>
  <c r="AB1115" i="5"/>
  <c r="K1115" i="5"/>
  <c r="J1115" i="5"/>
  <c r="D1115" i="5"/>
  <c r="AA1115" i="5"/>
  <c r="L1115" i="5"/>
  <c r="D1120" i="5"/>
  <c r="M1120" i="5"/>
  <c r="C1120" i="5"/>
  <c r="L1120" i="5"/>
  <c r="AA1120" i="5"/>
  <c r="J1120" i="5"/>
  <c r="Y1120" i="5"/>
  <c r="F1120" i="5"/>
  <c r="K1120" i="5"/>
  <c r="G1120" i="5"/>
  <c r="H1120" i="5" s="1"/>
  <c r="E1120" i="5"/>
  <c r="Z1120" i="5"/>
  <c r="AB1120" i="5"/>
  <c r="AB918" i="5"/>
  <c r="K918" i="5"/>
  <c r="AA918" i="5"/>
  <c r="J918" i="5"/>
  <c r="Z918" i="5"/>
  <c r="G918" i="5"/>
  <c r="H918" i="5" s="1"/>
  <c r="Y918" i="5"/>
  <c r="F918" i="5"/>
  <c r="E918" i="5"/>
  <c r="M918" i="5"/>
  <c r="C918" i="5"/>
  <c r="D918" i="5"/>
  <c r="L918" i="5"/>
  <c r="Y926" i="5"/>
  <c r="F926" i="5"/>
  <c r="E926" i="5"/>
  <c r="D926" i="5"/>
  <c r="M926" i="5"/>
  <c r="C926" i="5"/>
  <c r="L926" i="5"/>
  <c r="AA926" i="5"/>
  <c r="J926" i="5"/>
  <c r="AB926" i="5"/>
  <c r="K926" i="5"/>
  <c r="Z926" i="5"/>
  <c r="G926" i="5"/>
  <c r="H926" i="5" s="1"/>
  <c r="G200" i="5"/>
  <c r="H200" i="5" s="1"/>
  <c r="F200" i="5"/>
  <c r="E200" i="5"/>
  <c r="D200" i="5"/>
  <c r="M200" i="5"/>
  <c r="C200" i="5"/>
  <c r="K200" i="5"/>
  <c r="L200" i="5"/>
  <c r="J200" i="5"/>
  <c r="AB200" i="5"/>
  <c r="AA200" i="5"/>
  <c r="Z200" i="5"/>
  <c r="Y200" i="5"/>
  <c r="AF191" i="5"/>
  <c r="Y21" i="10" s="1"/>
  <c r="AE191" i="5"/>
  <c r="X21" i="10" s="1"/>
  <c r="M204" i="5"/>
  <c r="C204" i="5"/>
  <c r="L204" i="5"/>
  <c r="AB204" i="5"/>
  <c r="K204" i="5"/>
  <c r="AA204" i="5"/>
  <c r="J204" i="5"/>
  <c r="Z204" i="5"/>
  <c r="G204" i="5"/>
  <c r="H204" i="5" s="1"/>
  <c r="E204" i="5"/>
  <c r="F204" i="5"/>
  <c r="D204" i="5"/>
  <c r="Y204" i="5"/>
  <c r="Z941" i="5"/>
  <c r="G941" i="5"/>
  <c r="H941" i="5" s="1"/>
  <c r="Y941" i="5"/>
  <c r="F941" i="5"/>
  <c r="E941" i="5"/>
  <c r="D941" i="5"/>
  <c r="M941" i="5"/>
  <c r="C941" i="5"/>
  <c r="AB941" i="5"/>
  <c r="K941" i="5"/>
  <c r="AA941" i="5"/>
  <c r="L941" i="5"/>
  <c r="J941" i="5"/>
  <c r="AA938" i="5"/>
  <c r="J938" i="5"/>
  <c r="Z938" i="5"/>
  <c r="G938" i="5"/>
  <c r="H938" i="5" s="1"/>
  <c r="Y938" i="5"/>
  <c r="F938" i="5"/>
  <c r="E938" i="5"/>
  <c r="D938" i="5"/>
  <c r="L938" i="5"/>
  <c r="C938" i="5"/>
  <c r="M938" i="5"/>
  <c r="AB938" i="5"/>
  <c r="K938" i="5"/>
  <c r="E947" i="5"/>
  <c r="M947" i="5"/>
  <c r="D947" i="5"/>
  <c r="L947" i="5"/>
  <c r="C947" i="5"/>
  <c r="AB947" i="5"/>
  <c r="K947" i="5"/>
  <c r="AA947" i="5"/>
  <c r="J947" i="5"/>
  <c r="Y947" i="5"/>
  <c r="G947" i="5"/>
  <c r="H947" i="5" s="1"/>
  <c r="Z947" i="5"/>
  <c r="F947" i="5"/>
  <c r="D998" i="5"/>
  <c r="M998" i="5"/>
  <c r="C998" i="5"/>
  <c r="L998" i="5"/>
  <c r="AB998" i="5"/>
  <c r="K998" i="5"/>
  <c r="AA998" i="5"/>
  <c r="J998" i="5"/>
  <c r="Y998" i="5"/>
  <c r="F998" i="5"/>
  <c r="G998" i="5"/>
  <c r="H998" i="5" s="1"/>
  <c r="E998" i="5"/>
  <c r="Z998" i="5"/>
  <c r="M1006" i="5"/>
  <c r="C1006" i="5"/>
  <c r="L1006" i="5"/>
  <c r="AB1006" i="5"/>
  <c r="K1006" i="5"/>
  <c r="AA1006" i="5"/>
  <c r="J1006" i="5"/>
  <c r="Z1006" i="5"/>
  <c r="G1006" i="5"/>
  <c r="H1006" i="5" s="1"/>
  <c r="E1006" i="5"/>
  <c r="F1006" i="5"/>
  <c r="D1006" i="5"/>
  <c r="Y1006"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D1161" i="5"/>
  <c r="C1161" i="5"/>
  <c r="AB1161" i="5"/>
  <c r="AA1161" i="5"/>
  <c r="F1161" i="5"/>
  <c r="Z1161" i="5"/>
  <c r="E1161" i="5"/>
  <c r="Y1161" i="5"/>
  <c r="L1161" i="5"/>
  <c r="J1161" i="5"/>
  <c r="M1161" i="5"/>
  <c r="K1161" i="5"/>
  <c r="G1161" i="5"/>
  <c r="H1161" i="5" s="1"/>
  <c r="M1165" i="5"/>
  <c r="C1165" i="5"/>
  <c r="AA1165" i="5"/>
  <c r="G1165" i="5"/>
  <c r="H1165" i="5" s="1"/>
  <c r="L1165" i="5"/>
  <c r="K1165" i="5"/>
  <c r="F1165" i="5"/>
  <c r="Z1165" i="5"/>
  <c r="D1165" i="5"/>
  <c r="Y1165" i="5"/>
  <c r="J1165" i="5"/>
  <c r="E1165" i="5"/>
  <c r="AB1165" i="5"/>
  <c r="G158" i="5"/>
  <c r="H158" i="5" s="1"/>
  <c r="F158" i="5"/>
  <c r="E158" i="5"/>
  <c r="D158" i="5"/>
  <c r="M158" i="5"/>
  <c r="C158" i="5"/>
  <c r="K158" i="5"/>
  <c r="L158" i="5"/>
  <c r="J158" i="5"/>
  <c r="AA158" i="5"/>
  <c r="AB158" i="5"/>
  <c r="Z158" i="5"/>
  <c r="Y158" i="5"/>
  <c r="M157" i="5"/>
  <c r="C157" i="5"/>
  <c r="L157" i="5"/>
  <c r="K157" i="5"/>
  <c r="J157" i="5"/>
  <c r="G157" i="5"/>
  <c r="H157" i="5" s="1"/>
  <c r="E157" i="5"/>
  <c r="F157" i="5"/>
  <c r="D157" i="5"/>
  <c r="AA157" i="5"/>
  <c r="AB157" i="5"/>
  <c r="Y157" i="5"/>
  <c r="Z157" i="5"/>
  <c r="L168" i="5"/>
  <c r="AB168" i="5"/>
  <c r="K168" i="5"/>
  <c r="AA168" i="5"/>
  <c r="J168" i="5"/>
  <c r="Z168" i="5"/>
  <c r="G168" i="5"/>
  <c r="H168" i="5" s="1"/>
  <c r="Y168" i="5"/>
  <c r="F168" i="5"/>
  <c r="D168" i="5"/>
  <c r="E168" i="5"/>
  <c r="M168" i="5"/>
  <c r="C168" i="5"/>
  <c r="AA598" i="5"/>
  <c r="J598" i="5"/>
  <c r="Z598" i="5"/>
  <c r="G598" i="5"/>
  <c r="H598" i="5" s="1"/>
  <c r="Y598" i="5"/>
  <c r="F598" i="5"/>
  <c r="E598" i="5"/>
  <c r="D598" i="5"/>
  <c r="L598" i="5"/>
  <c r="C598" i="5"/>
  <c r="M598" i="5"/>
  <c r="AB598" i="5"/>
  <c r="K598" i="5"/>
  <c r="M1064" i="5"/>
  <c r="C1064" i="5"/>
  <c r="Z1064" i="5"/>
  <c r="G1064" i="5"/>
  <c r="H1064" i="5" s="1"/>
  <c r="E1064" i="5"/>
  <c r="L1064" i="5"/>
  <c r="K1064" i="5"/>
  <c r="J1064" i="5"/>
  <c r="F1064" i="5"/>
  <c r="AA1064" i="5"/>
  <c r="AB1064" i="5"/>
  <c r="Y1064" i="5"/>
  <c r="D1064" i="5"/>
  <c r="M1063" i="5"/>
  <c r="C1063" i="5"/>
  <c r="Z1063" i="5"/>
  <c r="G1063" i="5"/>
  <c r="H1063" i="5" s="1"/>
  <c r="E1063" i="5"/>
  <c r="AA1063" i="5"/>
  <c r="Y1063" i="5"/>
  <c r="L1063" i="5"/>
  <c r="K1063" i="5"/>
  <c r="F1063" i="5"/>
  <c r="AB1063" i="5"/>
  <c r="J1063" i="5"/>
  <c r="D1063" i="5"/>
  <c r="Z434" i="5"/>
  <c r="G434" i="5"/>
  <c r="H434" i="5" s="1"/>
  <c r="Y434" i="5"/>
  <c r="F434" i="5"/>
  <c r="E434" i="5"/>
  <c r="D434" i="5"/>
  <c r="M434" i="5"/>
  <c r="C434" i="5"/>
  <c r="AB434" i="5"/>
  <c r="K434" i="5"/>
  <c r="AA434" i="5"/>
  <c r="L434" i="5"/>
  <c r="J434" i="5"/>
  <c r="F438" i="5"/>
  <c r="E438" i="5"/>
  <c r="M438" i="5"/>
  <c r="D438" i="5"/>
  <c r="L438" i="5"/>
  <c r="C438" i="5"/>
  <c r="AB438" i="5"/>
  <c r="K438" i="5"/>
  <c r="Z438" i="5"/>
  <c r="AA438" i="5"/>
  <c r="Y438" i="5"/>
  <c r="J438" i="5"/>
  <c r="G438" i="5"/>
  <c r="H438" i="5" s="1"/>
  <c r="M444" i="5"/>
  <c r="C444" i="5"/>
  <c r="L444" i="5"/>
  <c r="AB444" i="5"/>
  <c r="K444" i="5"/>
  <c r="AA444" i="5"/>
  <c r="J444" i="5"/>
  <c r="Z444" i="5"/>
  <c r="G444" i="5"/>
  <c r="H444" i="5" s="1"/>
  <c r="E444" i="5"/>
  <c r="Y444" i="5"/>
  <c r="F444" i="5"/>
  <c r="D444" i="5"/>
  <c r="E378" i="5"/>
  <c r="D378" i="5"/>
  <c r="M378" i="5"/>
  <c r="C378" i="5"/>
  <c r="L378" i="5"/>
  <c r="AB378" i="5"/>
  <c r="K378" i="5"/>
  <c r="Z378" i="5"/>
  <c r="G378" i="5"/>
  <c r="H378" i="5" s="1"/>
  <c r="AA378" i="5"/>
  <c r="Y378" i="5"/>
  <c r="J378" i="5"/>
  <c r="F378" i="5"/>
  <c r="AF371" i="5"/>
  <c r="Y39" i="10" s="1"/>
  <c r="AE371" i="5"/>
  <c r="X39" i="10" s="1"/>
  <c r="AB782" i="5"/>
  <c r="K782" i="5"/>
  <c r="AA782" i="5"/>
  <c r="J782" i="5"/>
  <c r="Z782" i="5"/>
  <c r="G782" i="5"/>
  <c r="H782" i="5" s="1"/>
  <c r="Y782" i="5"/>
  <c r="F782" i="5"/>
  <c r="E782" i="5"/>
  <c r="M782" i="5"/>
  <c r="C782" i="5"/>
  <c r="L782" i="5"/>
  <c r="D782" i="5"/>
  <c r="AB784" i="5"/>
  <c r="K784" i="5"/>
  <c r="C784" i="5"/>
  <c r="M784" i="5"/>
  <c r="L784" i="5"/>
  <c r="J784" i="5"/>
  <c r="G784" i="5"/>
  <c r="H784" i="5" s="1"/>
  <c r="Z784" i="5"/>
  <c r="E784" i="5"/>
  <c r="AA784" i="5"/>
  <c r="Y784" i="5"/>
  <c r="F784" i="5"/>
  <c r="D784" i="5"/>
  <c r="L780" i="5"/>
  <c r="AB780" i="5"/>
  <c r="K780" i="5"/>
  <c r="AA780" i="5"/>
  <c r="J780" i="5"/>
  <c r="Z780" i="5"/>
  <c r="G780" i="5"/>
  <c r="H780" i="5" s="1"/>
  <c r="Y780" i="5"/>
  <c r="F780" i="5"/>
  <c r="D780" i="5"/>
  <c r="M780" i="5"/>
  <c r="E780" i="5"/>
  <c r="C780" i="5"/>
  <c r="D1018" i="5"/>
  <c r="M1018" i="5"/>
  <c r="C1018" i="5"/>
  <c r="L1018" i="5"/>
  <c r="AB1018" i="5"/>
  <c r="K1018" i="5"/>
  <c r="AA1018" i="5"/>
  <c r="J1018" i="5"/>
  <c r="Y1018" i="5"/>
  <c r="F1018" i="5"/>
  <c r="G1018" i="5"/>
  <c r="H1018" i="5" s="1"/>
  <c r="E1018" i="5"/>
  <c r="Z1018" i="5"/>
  <c r="L1025" i="5"/>
  <c r="AB1025" i="5"/>
  <c r="K1025" i="5"/>
  <c r="AA1025" i="5"/>
  <c r="J1025" i="5"/>
  <c r="Z1025" i="5"/>
  <c r="G1025" i="5"/>
  <c r="H1025" i="5" s="1"/>
  <c r="Y1025" i="5"/>
  <c r="F1025" i="5"/>
  <c r="D1025" i="5"/>
  <c r="M1025" i="5"/>
  <c r="E1025" i="5"/>
  <c r="C1025" i="5"/>
  <c r="M797" i="5"/>
  <c r="C797" i="5"/>
  <c r="Z797" i="5"/>
  <c r="G797" i="5"/>
  <c r="H797" i="5" s="1"/>
  <c r="K797" i="5"/>
  <c r="J797" i="5"/>
  <c r="AB797" i="5"/>
  <c r="F797" i="5"/>
  <c r="AA797" i="5"/>
  <c r="E797" i="5"/>
  <c r="Y797" i="5"/>
  <c r="D797" i="5"/>
  <c r="L797" i="5"/>
  <c r="M798" i="5"/>
  <c r="C798" i="5"/>
  <c r="Z798" i="5"/>
  <c r="G798" i="5"/>
  <c r="H798" i="5" s="1"/>
  <c r="Y798" i="5"/>
  <c r="D798" i="5"/>
  <c r="L798" i="5"/>
  <c r="K798" i="5"/>
  <c r="AB798" i="5"/>
  <c r="F798" i="5"/>
  <c r="AA798" i="5"/>
  <c r="J798" i="5"/>
  <c r="E798" i="5"/>
  <c r="L806" i="5"/>
  <c r="Y806" i="5"/>
  <c r="F806" i="5"/>
  <c r="D806" i="5"/>
  <c r="AB806" i="5"/>
  <c r="E806" i="5"/>
  <c r="AA806" i="5"/>
  <c r="C806" i="5"/>
  <c r="Z806" i="5"/>
  <c r="M806" i="5"/>
  <c r="J806" i="5"/>
  <c r="K806" i="5"/>
  <c r="G806" i="5"/>
  <c r="H806" i="5" s="1"/>
  <c r="Y1100" i="5"/>
  <c r="F1100" i="5"/>
  <c r="E1100" i="5"/>
  <c r="D1100" i="5"/>
  <c r="L1100" i="5"/>
  <c r="AA1100" i="5"/>
  <c r="J1100" i="5"/>
  <c r="M1100" i="5"/>
  <c r="K1100" i="5"/>
  <c r="G1100" i="5"/>
  <c r="H1100" i="5" s="1"/>
  <c r="C1100" i="5"/>
  <c r="AB1100" i="5"/>
  <c r="Z1100" i="5"/>
  <c r="AA558" i="5"/>
  <c r="J558" i="5"/>
  <c r="Z558" i="5"/>
  <c r="G558" i="5"/>
  <c r="H558" i="5" s="1"/>
  <c r="Y558" i="5"/>
  <c r="F558" i="5"/>
  <c r="E558" i="5"/>
  <c r="D558" i="5"/>
  <c r="L558" i="5"/>
  <c r="M558" i="5"/>
  <c r="K558" i="5"/>
  <c r="C558" i="5"/>
  <c r="AB558" i="5"/>
  <c r="J297" i="5"/>
  <c r="K297" i="5"/>
  <c r="G297" i="5"/>
  <c r="H297" i="5" s="1"/>
  <c r="F297" i="5"/>
  <c r="E297" i="5"/>
  <c r="D297" i="5"/>
  <c r="M297" i="5"/>
  <c r="C297" i="5"/>
  <c r="L297" i="5"/>
  <c r="Y297" i="5"/>
  <c r="Z297" i="5"/>
  <c r="AA297" i="5"/>
  <c r="AB297" i="5"/>
  <c r="D296" i="5"/>
  <c r="M296" i="5"/>
  <c r="C296" i="5"/>
  <c r="L296" i="5"/>
  <c r="K296" i="5"/>
  <c r="J296" i="5"/>
  <c r="F296" i="5"/>
  <c r="G296" i="5"/>
  <c r="H296" i="5" s="1"/>
  <c r="E296" i="5"/>
  <c r="AB296" i="5"/>
  <c r="Z296" i="5"/>
  <c r="Y296" i="5"/>
  <c r="AA296" i="5"/>
  <c r="Z704" i="5"/>
  <c r="Y704" i="5"/>
  <c r="G704" i="5"/>
  <c r="H704" i="5" s="1"/>
  <c r="F704" i="5"/>
  <c r="E704" i="5"/>
  <c r="M704" i="5"/>
  <c r="D704" i="5"/>
  <c r="AB704" i="5"/>
  <c r="K704" i="5"/>
  <c r="AA704" i="5"/>
  <c r="L704" i="5"/>
  <c r="J704" i="5"/>
  <c r="C704" i="5"/>
  <c r="M696" i="5"/>
  <c r="D696" i="5"/>
  <c r="L696" i="5"/>
  <c r="C696" i="5"/>
  <c r="AB696" i="5"/>
  <c r="K696" i="5"/>
  <c r="AA696" i="5"/>
  <c r="J696" i="5"/>
  <c r="Z696" i="5"/>
  <c r="F696" i="5"/>
  <c r="Y696" i="5"/>
  <c r="G696" i="5"/>
  <c r="H696" i="5" s="1"/>
  <c r="E696" i="5"/>
  <c r="Y955" i="5"/>
  <c r="G955" i="5"/>
  <c r="H955" i="5" s="1"/>
  <c r="F955" i="5"/>
  <c r="E955" i="5"/>
  <c r="M955" i="5"/>
  <c r="D955" i="5"/>
  <c r="L955" i="5"/>
  <c r="C955" i="5"/>
  <c r="AA955" i="5"/>
  <c r="J955" i="5"/>
  <c r="AB955" i="5"/>
  <c r="Z955" i="5"/>
  <c r="K955"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D961" i="5"/>
  <c r="M961" i="5"/>
  <c r="C961" i="5"/>
  <c r="L961" i="5"/>
  <c r="AB961" i="5"/>
  <c r="K961" i="5"/>
  <c r="AA961" i="5"/>
  <c r="J961" i="5"/>
  <c r="Y961" i="5"/>
  <c r="F961" i="5"/>
  <c r="Z961" i="5"/>
  <c r="G961" i="5"/>
  <c r="H961" i="5" s="1"/>
  <c r="E961" i="5"/>
  <c r="Z416" i="5"/>
  <c r="G416" i="5"/>
  <c r="H416" i="5" s="1"/>
  <c r="Y416" i="5"/>
  <c r="F416" i="5"/>
  <c r="E416" i="5"/>
  <c r="D416" i="5"/>
  <c r="M416" i="5"/>
  <c r="C416" i="5"/>
  <c r="AB416" i="5"/>
  <c r="K416" i="5"/>
  <c r="AA416" i="5"/>
  <c r="L416" i="5"/>
  <c r="J416" i="5"/>
  <c r="D426" i="5"/>
  <c r="M426" i="5"/>
  <c r="C426" i="5"/>
  <c r="L426" i="5"/>
  <c r="AB426" i="5"/>
  <c r="K426" i="5"/>
  <c r="AA426" i="5"/>
  <c r="J426" i="5"/>
  <c r="Y426" i="5"/>
  <c r="F426" i="5"/>
  <c r="Z426" i="5"/>
  <c r="G426" i="5"/>
  <c r="H426" i="5" s="1"/>
  <c r="E426" i="5"/>
  <c r="AB1186" i="5"/>
  <c r="K1186" i="5"/>
  <c r="D1186" i="5"/>
  <c r="Y1186" i="5"/>
  <c r="C1186" i="5"/>
  <c r="M1186" i="5"/>
  <c r="L1186" i="5"/>
  <c r="J1186" i="5"/>
  <c r="AA1186" i="5"/>
  <c r="F1186" i="5"/>
  <c r="Z1186" i="5"/>
  <c r="G1186" i="5"/>
  <c r="H1186" i="5" s="1"/>
  <c r="E1186" i="5"/>
  <c r="AB1183" i="5"/>
  <c r="K1183" i="5"/>
  <c r="Z1183" i="5"/>
  <c r="F1183" i="5"/>
  <c r="L1183" i="5"/>
  <c r="G1183" i="5"/>
  <c r="H1183" i="5" s="1"/>
  <c r="AA1183" i="5"/>
  <c r="E1183" i="5"/>
  <c r="Y1183" i="5"/>
  <c r="D1183" i="5"/>
  <c r="M1183" i="5"/>
  <c r="J1183" i="5"/>
  <c r="C1183" i="5"/>
  <c r="AA1188" i="5"/>
  <c r="J1188" i="5"/>
  <c r="AB1188" i="5"/>
  <c r="G1188" i="5"/>
  <c r="H1188" i="5" s="1"/>
  <c r="L1188" i="5"/>
  <c r="K1188" i="5"/>
  <c r="F1188" i="5"/>
  <c r="Y1188" i="5"/>
  <c r="D1188" i="5"/>
  <c r="Z1188" i="5"/>
  <c r="M1188" i="5"/>
  <c r="C1188" i="5"/>
  <c r="E1188" i="5"/>
  <c r="E840" i="5"/>
  <c r="D840" i="5"/>
  <c r="M840" i="5"/>
  <c r="C840" i="5"/>
  <c r="L840" i="5"/>
  <c r="AB840" i="5"/>
  <c r="K840" i="5"/>
  <c r="Z840" i="5"/>
  <c r="G840" i="5"/>
  <c r="H840" i="5" s="1"/>
  <c r="AA840" i="5"/>
  <c r="J840" i="5"/>
  <c r="Y840" i="5"/>
  <c r="F840" i="5"/>
  <c r="D847" i="5"/>
  <c r="M847" i="5"/>
  <c r="C847" i="5"/>
  <c r="L847" i="5"/>
  <c r="AB847" i="5"/>
  <c r="K847" i="5"/>
  <c r="AA847" i="5"/>
  <c r="J847" i="5"/>
  <c r="Y847" i="5"/>
  <c r="F847" i="5"/>
  <c r="Z847" i="5"/>
  <c r="G847" i="5"/>
  <c r="H847" i="5" s="1"/>
  <c r="E847" i="5"/>
  <c r="M1214" i="5"/>
  <c r="C1214" i="5"/>
  <c r="Z1214" i="5"/>
  <c r="F1214" i="5"/>
  <c r="K1214" i="5"/>
  <c r="AB1214" i="5"/>
  <c r="G1214" i="5"/>
  <c r="H1214" i="5" s="1"/>
  <c r="AA1214" i="5"/>
  <c r="E1214" i="5"/>
  <c r="Y1214" i="5"/>
  <c r="D1214" i="5"/>
  <c r="L1214" i="5"/>
  <c r="J1214" i="5"/>
  <c r="L1221" i="5"/>
  <c r="C1221" i="5"/>
  <c r="M1221" i="5"/>
  <c r="J1221" i="5"/>
  <c r="AB1221" i="5"/>
  <c r="G1221" i="5"/>
  <c r="H1221" i="5" s="1"/>
  <c r="AA1221" i="5"/>
  <c r="F1221" i="5"/>
  <c r="Y1221" i="5"/>
  <c r="D1221" i="5"/>
  <c r="K1221" i="5"/>
  <c r="E1221" i="5"/>
  <c r="Z1221" i="5"/>
  <c r="J102" i="5"/>
  <c r="D102" i="5"/>
  <c r="E102" i="5"/>
  <c r="C102" i="5"/>
  <c r="M102" i="5"/>
  <c r="L102" i="5"/>
  <c r="G102" i="5"/>
  <c r="H102" i="5" s="1"/>
  <c r="K102" i="5"/>
  <c r="F102" i="5"/>
  <c r="AA102" i="5"/>
  <c r="AB102" i="5"/>
  <c r="Y102" i="5"/>
  <c r="Z102" i="5"/>
  <c r="L581" i="5"/>
  <c r="C581" i="5"/>
  <c r="AB581" i="5"/>
  <c r="K581" i="5"/>
  <c r="AA581" i="5"/>
  <c r="J581" i="5"/>
  <c r="Z581" i="5"/>
  <c r="Y581" i="5"/>
  <c r="G581" i="5"/>
  <c r="H581" i="5" s="1"/>
  <c r="E581" i="5"/>
  <c r="M581" i="5"/>
  <c r="F581" i="5"/>
  <c r="D581" i="5"/>
  <c r="Z1281" i="5"/>
  <c r="G1281" i="5"/>
  <c r="H1281" i="5" s="1"/>
  <c r="E1281" i="5"/>
  <c r="M1281" i="5"/>
  <c r="C1281" i="5"/>
  <c r="K1281" i="5"/>
  <c r="AB1281" i="5"/>
  <c r="D1281" i="5"/>
  <c r="AA1281" i="5"/>
  <c r="Y1281" i="5"/>
  <c r="J1281" i="5"/>
  <c r="F1281" i="5"/>
  <c r="L1281" i="5"/>
  <c r="Z476" i="5"/>
  <c r="Y476" i="5"/>
  <c r="G476" i="5"/>
  <c r="H476" i="5" s="1"/>
  <c r="F476" i="5"/>
  <c r="E476" i="5"/>
  <c r="M476" i="5"/>
  <c r="D476" i="5"/>
  <c r="AB476" i="5"/>
  <c r="K476" i="5"/>
  <c r="AA476" i="5"/>
  <c r="L476" i="5"/>
  <c r="J476" i="5"/>
  <c r="C476" i="5"/>
  <c r="D103" i="5"/>
  <c r="J103" i="5"/>
  <c r="C103" i="5"/>
  <c r="M103" i="5"/>
  <c r="L103" i="5"/>
  <c r="K103" i="5"/>
  <c r="F103" i="5"/>
  <c r="G103" i="5"/>
  <c r="H103" i="5" s="1"/>
  <c r="E103" i="5"/>
  <c r="AA103" i="5"/>
  <c r="AB103" i="5"/>
  <c r="Y103" i="5"/>
  <c r="Z103" i="5"/>
  <c r="L582" i="5"/>
  <c r="AB582" i="5"/>
  <c r="K582" i="5"/>
  <c r="AA582" i="5"/>
  <c r="J582" i="5"/>
  <c r="Z582" i="5"/>
  <c r="G582" i="5"/>
  <c r="H582" i="5" s="1"/>
  <c r="Y582" i="5"/>
  <c r="F582" i="5"/>
  <c r="D582" i="5"/>
  <c r="E582" i="5"/>
  <c r="C582" i="5"/>
  <c r="M582" i="5"/>
  <c r="AA1288" i="5"/>
  <c r="J1288" i="5"/>
  <c r="Z1288" i="5"/>
  <c r="G1288" i="5"/>
  <c r="H1288" i="5" s="1"/>
  <c r="E1288" i="5"/>
  <c r="D1288" i="5"/>
  <c r="M1288" i="5"/>
  <c r="C1288" i="5"/>
  <c r="F1288" i="5"/>
  <c r="L1288" i="5"/>
  <c r="K1288" i="5"/>
  <c r="AB1288" i="5"/>
  <c r="Y1288" i="5"/>
  <c r="M823" i="5"/>
  <c r="C823" i="5"/>
  <c r="L823" i="5"/>
  <c r="AB823" i="5"/>
  <c r="K823" i="5"/>
  <c r="AA823" i="5"/>
  <c r="J823" i="5"/>
  <c r="Z823" i="5"/>
  <c r="G823" i="5"/>
  <c r="H823" i="5" s="1"/>
  <c r="E823" i="5"/>
  <c r="Y823" i="5"/>
  <c r="F823" i="5"/>
  <c r="D823" i="5"/>
  <c r="D146" i="5"/>
  <c r="M146" i="5"/>
  <c r="C146" i="5"/>
  <c r="AB146" i="5"/>
  <c r="K146" i="5"/>
  <c r="AA146" i="5"/>
  <c r="J146" i="5"/>
  <c r="Y146" i="5"/>
  <c r="F146" i="5"/>
  <c r="Z146" i="5"/>
  <c r="L146" i="5"/>
  <c r="G146" i="5"/>
  <c r="H146" i="5" s="1"/>
  <c r="E146" i="5"/>
  <c r="L126" i="5"/>
  <c r="Y126" i="5"/>
  <c r="F126" i="5"/>
  <c r="AB126" i="5"/>
  <c r="G126" i="5"/>
  <c r="H126" i="5" s="1"/>
  <c r="AA126" i="5"/>
  <c r="E126" i="5"/>
  <c r="Z126" i="5"/>
  <c r="D126" i="5"/>
  <c r="C126" i="5"/>
  <c r="K126" i="5"/>
  <c r="M126" i="5"/>
  <c r="J126" i="5"/>
  <c r="J314" i="5"/>
  <c r="E314" i="5"/>
  <c r="L314" i="5"/>
  <c r="K314" i="5"/>
  <c r="G314" i="5"/>
  <c r="H314" i="5" s="1"/>
  <c r="F314" i="5"/>
  <c r="C314" i="5"/>
  <c r="D314" i="5"/>
  <c r="M314" i="5"/>
  <c r="Y314" i="5"/>
  <c r="Z314" i="5"/>
  <c r="AB314" i="5"/>
  <c r="AA314" i="5"/>
  <c r="D1262" i="5"/>
  <c r="AB1262" i="5"/>
  <c r="J1262" i="5"/>
  <c r="Y1262" i="5"/>
  <c r="E1262" i="5"/>
  <c r="AA1262" i="5"/>
  <c r="C1262" i="5"/>
  <c r="Z1262" i="5"/>
  <c r="M1262" i="5"/>
  <c r="L1262" i="5"/>
  <c r="G1262" i="5"/>
  <c r="H1262" i="5" s="1"/>
  <c r="F1262" i="5"/>
  <c r="K1262" i="5"/>
  <c r="D1242" i="5"/>
  <c r="AB1242" i="5"/>
  <c r="K1242" i="5"/>
  <c r="AA1242" i="5"/>
  <c r="F1242" i="5"/>
  <c r="Z1242" i="5"/>
  <c r="E1242" i="5"/>
  <c r="Y1242" i="5"/>
  <c r="C1242" i="5"/>
  <c r="M1242" i="5"/>
  <c r="J1242" i="5"/>
  <c r="G1242" i="5"/>
  <c r="H1242" i="5" s="1"/>
  <c r="L1242" i="5"/>
  <c r="Z875" i="5"/>
  <c r="Y875" i="5"/>
  <c r="G875" i="5"/>
  <c r="H875" i="5" s="1"/>
  <c r="F875" i="5"/>
  <c r="E875" i="5"/>
  <c r="M875" i="5"/>
  <c r="D875" i="5"/>
  <c r="AB875" i="5"/>
  <c r="K875" i="5"/>
  <c r="AA875" i="5"/>
  <c r="L875" i="5"/>
  <c r="J875" i="5"/>
  <c r="C875" i="5"/>
  <c r="L541" i="5"/>
  <c r="C541" i="5"/>
  <c r="AB541" i="5"/>
  <c r="K541" i="5"/>
  <c r="AA541" i="5"/>
  <c r="J541" i="5"/>
  <c r="Z541" i="5"/>
  <c r="Y541" i="5"/>
  <c r="G541" i="5"/>
  <c r="H541" i="5" s="1"/>
  <c r="E541" i="5"/>
  <c r="F541" i="5"/>
  <c r="M541" i="5"/>
  <c r="D541" i="5"/>
  <c r="F64" i="5"/>
  <c r="E64" i="5"/>
  <c r="D64" i="5"/>
  <c r="M64" i="5"/>
  <c r="C64" i="5"/>
  <c r="L64" i="5"/>
  <c r="J64" i="5"/>
  <c r="K64" i="5"/>
  <c r="G64" i="5"/>
  <c r="H64" i="5" s="1"/>
  <c r="Y64" i="5"/>
  <c r="AA64" i="5"/>
  <c r="AB64" i="5"/>
  <c r="Z64" i="5"/>
  <c r="F179" i="5"/>
  <c r="E179" i="5"/>
  <c r="D179" i="5"/>
  <c r="M179" i="5"/>
  <c r="C179" i="5"/>
  <c r="L179" i="5"/>
  <c r="J179" i="5"/>
  <c r="K179" i="5"/>
  <c r="G179" i="5"/>
  <c r="H179" i="5" s="1"/>
  <c r="AA179" i="5"/>
  <c r="AB179" i="5"/>
  <c r="Y179" i="5"/>
  <c r="Z179" i="5"/>
  <c r="AA628" i="5"/>
  <c r="J628" i="5"/>
  <c r="E628" i="5"/>
  <c r="Y628" i="5"/>
  <c r="D628" i="5"/>
  <c r="C628" i="5"/>
  <c r="M628" i="5"/>
  <c r="L628" i="5"/>
  <c r="K628" i="5"/>
  <c r="AB628" i="5"/>
  <c r="G628" i="5"/>
  <c r="H628" i="5" s="1"/>
  <c r="Z628" i="5"/>
  <c r="F628" i="5"/>
  <c r="Y1077" i="5"/>
  <c r="F1077" i="5"/>
  <c r="E1077" i="5"/>
  <c r="D1077" i="5"/>
  <c r="L1077" i="5"/>
  <c r="AA1077" i="5"/>
  <c r="J1077" i="5"/>
  <c r="AB1077" i="5"/>
  <c r="Z1077" i="5"/>
  <c r="M1077" i="5"/>
  <c r="K1077" i="5"/>
  <c r="G1077" i="5"/>
  <c r="H1077" i="5" s="1"/>
  <c r="C1077" i="5"/>
  <c r="L724" i="5"/>
  <c r="C724" i="5"/>
  <c r="AB724" i="5"/>
  <c r="K724" i="5"/>
  <c r="AA724" i="5"/>
  <c r="J724" i="5"/>
  <c r="Z724" i="5"/>
  <c r="Y724" i="5"/>
  <c r="G724" i="5"/>
  <c r="H724" i="5" s="1"/>
  <c r="E724" i="5"/>
  <c r="M724" i="5"/>
  <c r="F724" i="5"/>
  <c r="D724" i="5"/>
  <c r="Y855" i="5"/>
  <c r="F855" i="5"/>
  <c r="E855" i="5"/>
  <c r="D855" i="5"/>
  <c r="M855" i="5"/>
  <c r="C855" i="5"/>
  <c r="L855" i="5"/>
  <c r="AA855" i="5"/>
  <c r="J855" i="5"/>
  <c r="AB855" i="5"/>
  <c r="Z855" i="5"/>
  <c r="K855" i="5"/>
  <c r="G855" i="5"/>
  <c r="H855" i="5" s="1"/>
  <c r="E525" i="5"/>
  <c r="M525" i="5"/>
  <c r="D525" i="5"/>
  <c r="L525" i="5"/>
  <c r="C525" i="5"/>
  <c r="AB525" i="5"/>
  <c r="K525" i="5"/>
  <c r="AA525" i="5"/>
  <c r="J525" i="5"/>
  <c r="Y525" i="5"/>
  <c r="G525" i="5"/>
  <c r="H525" i="5" s="1"/>
  <c r="Z525" i="5"/>
  <c r="F525" i="5"/>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M662" i="5"/>
  <c r="C662" i="5"/>
  <c r="L662" i="5"/>
  <c r="AA662" i="5"/>
  <c r="J662" i="5"/>
  <c r="Z662" i="5"/>
  <c r="G662" i="5"/>
  <c r="H662" i="5" s="1"/>
  <c r="E662" i="5"/>
  <c r="AB662" i="5"/>
  <c r="Y662" i="5"/>
  <c r="K662" i="5"/>
  <c r="D662" i="5"/>
  <c r="F662" i="5"/>
  <c r="Z1116" i="5"/>
  <c r="G1116" i="5"/>
  <c r="H1116" i="5" s="1"/>
  <c r="Y1116" i="5"/>
  <c r="F1116" i="5"/>
  <c r="E1116" i="5"/>
  <c r="M1116" i="5"/>
  <c r="C1116" i="5"/>
  <c r="AB1116" i="5"/>
  <c r="K1116" i="5"/>
  <c r="L1116" i="5"/>
  <c r="J1116" i="5"/>
  <c r="D1116" i="5"/>
  <c r="AA1116" i="5"/>
  <c r="AA922" i="5"/>
  <c r="J922" i="5"/>
  <c r="Z922" i="5"/>
  <c r="G922" i="5"/>
  <c r="H922" i="5" s="1"/>
  <c r="Y922" i="5"/>
  <c r="F922" i="5"/>
  <c r="E922" i="5"/>
  <c r="D922" i="5"/>
  <c r="L922" i="5"/>
  <c r="C922" i="5"/>
  <c r="M922" i="5"/>
  <c r="AB922" i="5"/>
  <c r="K922"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M1003" i="5"/>
  <c r="C1003" i="5"/>
  <c r="L1003" i="5"/>
  <c r="AB1003" i="5"/>
  <c r="K1003" i="5"/>
  <c r="AA1003" i="5"/>
  <c r="J1003" i="5"/>
  <c r="Z1003" i="5"/>
  <c r="G1003" i="5"/>
  <c r="H1003" i="5" s="1"/>
  <c r="E1003" i="5"/>
  <c r="Y1003" i="5"/>
  <c r="F1003" i="5"/>
  <c r="D1003" i="5"/>
  <c r="Y1157" i="5"/>
  <c r="E1157" i="5"/>
  <c r="J1157" i="5"/>
  <c r="AB1157" i="5"/>
  <c r="G1157" i="5"/>
  <c r="H1157" i="5" s="1"/>
  <c r="AA1157" i="5"/>
  <c r="F1157" i="5"/>
  <c r="C1157" i="5"/>
  <c r="L1157" i="5"/>
  <c r="Z1157" i="5"/>
  <c r="M1157" i="5"/>
  <c r="K1157" i="5"/>
  <c r="D1157" i="5"/>
  <c r="L165" i="5"/>
  <c r="AB165" i="5"/>
  <c r="K165" i="5"/>
  <c r="AA165" i="5"/>
  <c r="J165" i="5"/>
  <c r="Z165" i="5"/>
  <c r="G165" i="5"/>
  <c r="H165" i="5" s="1"/>
  <c r="Y165" i="5"/>
  <c r="F165" i="5"/>
  <c r="D165" i="5"/>
  <c r="M165" i="5"/>
  <c r="E165" i="5"/>
  <c r="C165" i="5"/>
  <c r="D1054" i="5"/>
  <c r="AA1054" i="5"/>
  <c r="J1054" i="5"/>
  <c r="L1054" i="5"/>
  <c r="K1054" i="5"/>
  <c r="G1054" i="5"/>
  <c r="H1054" i="5" s="1"/>
  <c r="AB1054" i="5"/>
  <c r="F1054" i="5"/>
  <c r="Z1054" i="5"/>
  <c r="E1054" i="5"/>
  <c r="Y1054" i="5"/>
  <c r="C1054" i="5"/>
  <c r="M1054" i="5"/>
  <c r="M442" i="5"/>
  <c r="D442" i="5"/>
  <c r="L442" i="5"/>
  <c r="C442" i="5"/>
  <c r="AB442" i="5"/>
  <c r="K442" i="5"/>
  <c r="AA442" i="5"/>
  <c r="J442" i="5"/>
  <c r="Z442" i="5"/>
  <c r="F442" i="5"/>
  <c r="Y442" i="5"/>
  <c r="G442" i="5"/>
  <c r="H442" i="5" s="1"/>
  <c r="E442"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AE791" i="5"/>
  <c r="AF791" i="5"/>
  <c r="AB556" i="5"/>
  <c r="K556" i="5"/>
  <c r="AA556" i="5"/>
  <c r="J556" i="5"/>
  <c r="Z556" i="5"/>
  <c r="G556" i="5"/>
  <c r="H556" i="5" s="1"/>
  <c r="Y556" i="5"/>
  <c r="F556" i="5"/>
  <c r="E556" i="5"/>
  <c r="M556" i="5"/>
  <c r="C556" i="5"/>
  <c r="L556" i="5"/>
  <c r="D556" i="5"/>
  <c r="Z305" i="5"/>
  <c r="G305" i="5"/>
  <c r="H305" i="5" s="1"/>
  <c r="M305" i="5"/>
  <c r="C305" i="5"/>
  <c r="Y305" i="5"/>
  <c r="D305" i="5"/>
  <c r="L305" i="5"/>
  <c r="K305" i="5"/>
  <c r="AB305" i="5"/>
  <c r="F305" i="5"/>
  <c r="J305" i="5"/>
  <c r="AA305" i="5"/>
  <c r="E305" i="5"/>
  <c r="E423" i="5"/>
  <c r="D423" i="5"/>
  <c r="M423" i="5"/>
  <c r="C423" i="5"/>
  <c r="L423" i="5"/>
  <c r="AB423" i="5"/>
  <c r="K423" i="5"/>
  <c r="Z423" i="5"/>
  <c r="G423" i="5"/>
  <c r="H423" i="5" s="1"/>
  <c r="J423" i="5"/>
  <c r="F423" i="5"/>
  <c r="AA423" i="5"/>
  <c r="Y423" i="5"/>
  <c r="Y838" i="5"/>
  <c r="F838" i="5"/>
  <c r="E838" i="5"/>
  <c r="D838" i="5"/>
  <c r="M838" i="5"/>
  <c r="C838" i="5"/>
  <c r="L838" i="5"/>
  <c r="AA838" i="5"/>
  <c r="J838" i="5"/>
  <c r="AB838" i="5"/>
  <c r="K838" i="5"/>
  <c r="Z838" i="5"/>
  <c r="G838" i="5"/>
  <c r="H838" i="5" s="1"/>
  <c r="AF471" i="5"/>
  <c r="Y49" i="10" s="1"/>
  <c r="AE471" i="5"/>
  <c r="X49" i="10" s="1"/>
  <c r="J100" i="5"/>
  <c r="D100" i="5"/>
  <c r="G100" i="5"/>
  <c r="H100" i="5" s="1"/>
  <c r="F100" i="5"/>
  <c r="E100" i="5"/>
  <c r="C100" i="5"/>
  <c r="L100" i="5"/>
  <c r="M100" i="5"/>
  <c r="K100" i="5"/>
  <c r="AA100" i="5"/>
  <c r="AB100" i="5"/>
  <c r="Z100" i="5"/>
  <c r="Y100" i="5"/>
  <c r="L287" i="5"/>
  <c r="AB287" i="5"/>
  <c r="K287" i="5"/>
  <c r="AA287" i="5"/>
  <c r="J287" i="5"/>
  <c r="Z287" i="5"/>
  <c r="G287" i="5"/>
  <c r="H287" i="5" s="1"/>
  <c r="Y287" i="5"/>
  <c r="F287" i="5"/>
  <c r="D287" i="5"/>
  <c r="M287" i="5"/>
  <c r="E287" i="5"/>
  <c r="C287" i="5"/>
  <c r="AB897" i="5"/>
  <c r="K897" i="5"/>
  <c r="E897" i="5"/>
  <c r="M897" i="5"/>
  <c r="C897" i="5"/>
  <c r="J897" i="5"/>
  <c r="G897" i="5"/>
  <c r="H897" i="5" s="1"/>
  <c r="F897" i="5"/>
  <c r="AA897" i="5"/>
  <c r="D897" i="5"/>
  <c r="Z897" i="5"/>
  <c r="Y897" i="5"/>
  <c r="L897" i="5"/>
  <c r="AF1271" i="5"/>
  <c r="AE1271" i="5"/>
  <c r="M1136" i="5"/>
  <c r="C1136" i="5"/>
  <c r="AB1136" i="5"/>
  <c r="Z1136" i="5"/>
  <c r="G1136" i="5"/>
  <c r="H1136" i="5" s="1"/>
  <c r="L1136" i="5"/>
  <c r="K1136" i="5"/>
  <c r="J1136" i="5"/>
  <c r="F1136" i="5"/>
  <c r="AA1136" i="5"/>
  <c r="D1136" i="5"/>
  <c r="E1136" i="5"/>
  <c r="Y1136" i="5"/>
  <c r="J137" i="5"/>
  <c r="E137" i="5"/>
  <c r="F137" i="5"/>
  <c r="D137" i="5"/>
  <c r="C137" i="5"/>
  <c r="M137" i="5"/>
  <c r="L137" i="5"/>
  <c r="K137" i="5"/>
  <c r="G137" i="5"/>
  <c r="H137" i="5" s="1"/>
  <c r="AA137" i="5"/>
  <c r="AB137" i="5"/>
  <c r="Z137" i="5"/>
  <c r="Y137" i="5"/>
  <c r="M1039" i="5"/>
  <c r="C1039" i="5"/>
  <c r="L1039" i="5"/>
  <c r="AB1039" i="5"/>
  <c r="K1039" i="5"/>
  <c r="AA1039" i="5"/>
  <c r="J1039" i="5"/>
  <c r="Z1039" i="5"/>
  <c r="G1039" i="5"/>
  <c r="H1039" i="5" s="1"/>
  <c r="E1039" i="5"/>
  <c r="Y1039" i="5"/>
  <c r="F1039" i="5"/>
  <c r="D1039" i="5"/>
  <c r="AB880" i="5"/>
  <c r="K880" i="5"/>
  <c r="E880" i="5"/>
  <c r="M880" i="5"/>
  <c r="L880" i="5"/>
  <c r="J880" i="5"/>
  <c r="G880" i="5"/>
  <c r="H880" i="5" s="1"/>
  <c r="AA880" i="5"/>
  <c r="F880" i="5"/>
  <c r="Y880" i="5"/>
  <c r="C880" i="5"/>
  <c r="Z880" i="5"/>
  <c r="D880" i="5"/>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Y396" i="5"/>
  <c r="F396" i="5"/>
  <c r="E396" i="5"/>
  <c r="D396" i="5"/>
  <c r="M396" i="5"/>
  <c r="C396" i="5"/>
  <c r="L396" i="5"/>
  <c r="AA396" i="5"/>
  <c r="J396" i="5"/>
  <c r="AB396" i="5"/>
  <c r="Z396" i="5"/>
  <c r="K396" i="5"/>
  <c r="G396" i="5"/>
  <c r="H396" i="5" s="1"/>
  <c r="E188" i="5"/>
  <c r="D188" i="5"/>
  <c r="M188" i="5"/>
  <c r="C188" i="5"/>
  <c r="L188" i="5"/>
  <c r="AB188" i="5"/>
  <c r="K188" i="5"/>
  <c r="Z188" i="5"/>
  <c r="G188" i="5"/>
  <c r="H188" i="5" s="1"/>
  <c r="AA188" i="5"/>
  <c r="J188" i="5"/>
  <c r="Y188" i="5"/>
  <c r="F188" i="5"/>
  <c r="E646" i="5"/>
  <c r="AB646" i="5"/>
  <c r="K646" i="5"/>
  <c r="M646" i="5"/>
  <c r="L646" i="5"/>
  <c r="J646" i="5"/>
  <c r="G646" i="5"/>
  <c r="H646" i="5" s="1"/>
  <c r="AA646" i="5"/>
  <c r="F646" i="5"/>
  <c r="Y646" i="5"/>
  <c r="C646" i="5"/>
  <c r="Z646" i="5"/>
  <c r="D646" i="5"/>
  <c r="E358" i="5"/>
  <c r="D358" i="5"/>
  <c r="M358" i="5"/>
  <c r="C358" i="5"/>
  <c r="L358" i="5"/>
  <c r="K358" i="5"/>
  <c r="G358" i="5"/>
  <c r="H358" i="5" s="1"/>
  <c r="J358" i="5"/>
  <c r="F358" i="5"/>
  <c r="AA358" i="5"/>
  <c r="AB358" i="5"/>
  <c r="Y358" i="5"/>
  <c r="Z358" i="5"/>
  <c r="Y1078" i="5"/>
  <c r="F1078" i="5"/>
  <c r="E1078" i="5"/>
  <c r="D1078" i="5"/>
  <c r="L1078" i="5"/>
  <c r="AA1078" i="5"/>
  <c r="J1078" i="5"/>
  <c r="AB1078" i="5"/>
  <c r="Z1078" i="5"/>
  <c r="M1078" i="5"/>
  <c r="G1078" i="5"/>
  <c r="H1078" i="5" s="1"/>
  <c r="K1078" i="5"/>
  <c r="C1078" i="5"/>
  <c r="AA518" i="5"/>
  <c r="J518" i="5"/>
  <c r="Z518" i="5"/>
  <c r="G518" i="5"/>
  <c r="H518" i="5" s="1"/>
  <c r="Y518" i="5"/>
  <c r="F518" i="5"/>
  <c r="E518" i="5"/>
  <c r="D518" i="5"/>
  <c r="L518" i="5"/>
  <c r="AB518" i="5"/>
  <c r="M518" i="5"/>
  <c r="K518" i="5"/>
  <c r="C518" i="5"/>
  <c r="Z654" i="5"/>
  <c r="G654" i="5"/>
  <c r="H654" i="5" s="1"/>
  <c r="M654" i="5"/>
  <c r="C654" i="5"/>
  <c r="AB654" i="5"/>
  <c r="K654" i="5"/>
  <c r="Y654" i="5"/>
  <c r="L654" i="5"/>
  <c r="J654" i="5"/>
  <c r="E654" i="5"/>
  <c r="F654" i="5"/>
  <c r="AA654" i="5"/>
  <c r="D654"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AA936" i="5"/>
  <c r="J936" i="5"/>
  <c r="Z936" i="5"/>
  <c r="G936" i="5"/>
  <c r="H936" i="5" s="1"/>
  <c r="Y936" i="5"/>
  <c r="F936" i="5"/>
  <c r="E936" i="5"/>
  <c r="D936" i="5"/>
  <c r="L936" i="5"/>
  <c r="C936" i="5"/>
  <c r="M936" i="5"/>
  <c r="AB936" i="5"/>
  <c r="K936" i="5"/>
  <c r="M1004" i="5"/>
  <c r="C1004" i="5"/>
  <c r="L1004" i="5"/>
  <c r="AB1004" i="5"/>
  <c r="K1004" i="5"/>
  <c r="AA1004" i="5"/>
  <c r="J1004" i="5"/>
  <c r="Z1004" i="5"/>
  <c r="G1004" i="5"/>
  <c r="H1004" i="5" s="1"/>
  <c r="E1004" i="5"/>
  <c r="F1004" i="5"/>
  <c r="D1004" i="5"/>
  <c r="Y1004" i="5"/>
  <c r="L166" i="5"/>
  <c r="AB166" i="5"/>
  <c r="K166" i="5"/>
  <c r="AA166" i="5"/>
  <c r="J166" i="5"/>
  <c r="Z166" i="5"/>
  <c r="G166" i="5"/>
  <c r="H166" i="5" s="1"/>
  <c r="Y166" i="5"/>
  <c r="F166" i="5"/>
  <c r="D166" i="5"/>
  <c r="E166" i="5"/>
  <c r="M166" i="5"/>
  <c r="C166" i="5"/>
  <c r="D1056" i="5"/>
  <c r="AA1056" i="5"/>
  <c r="J1056" i="5"/>
  <c r="L1056" i="5"/>
  <c r="K1056" i="5"/>
  <c r="G1056" i="5"/>
  <c r="H1056" i="5" s="1"/>
  <c r="AB1056" i="5"/>
  <c r="F1056" i="5"/>
  <c r="Z1056" i="5"/>
  <c r="E1056" i="5"/>
  <c r="C1056" i="5"/>
  <c r="Y1056" i="5"/>
  <c r="M1056" i="5"/>
  <c r="L778" i="5"/>
  <c r="AB778" i="5"/>
  <c r="K778" i="5"/>
  <c r="AA778" i="5"/>
  <c r="J778" i="5"/>
  <c r="Z778" i="5"/>
  <c r="G778" i="5"/>
  <c r="H778" i="5" s="1"/>
  <c r="Y778" i="5"/>
  <c r="F778" i="5"/>
  <c r="D778" i="5"/>
  <c r="M778" i="5"/>
  <c r="E778" i="5"/>
  <c r="C778" i="5"/>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Y307" i="5"/>
  <c r="F307" i="5"/>
  <c r="L307" i="5"/>
  <c r="C307" i="5"/>
  <c r="M307" i="5"/>
  <c r="K307" i="5"/>
  <c r="J307" i="5"/>
  <c r="AA307" i="5"/>
  <c r="E307" i="5"/>
  <c r="G307" i="5"/>
  <c r="H307" i="5" s="1"/>
  <c r="D307" i="5"/>
  <c r="AB307" i="5"/>
  <c r="Z307" i="5"/>
  <c r="D964" i="5"/>
  <c r="AA964" i="5"/>
  <c r="J964" i="5"/>
  <c r="L964" i="5"/>
  <c r="K964" i="5"/>
  <c r="G964" i="5"/>
  <c r="H964" i="5" s="1"/>
  <c r="AB964" i="5"/>
  <c r="F964" i="5"/>
  <c r="Z964" i="5"/>
  <c r="E964" i="5"/>
  <c r="C964" i="5"/>
  <c r="Y964" i="5"/>
  <c r="M964" i="5"/>
  <c r="E424" i="5"/>
  <c r="M424" i="5"/>
  <c r="D424" i="5"/>
  <c r="L424" i="5"/>
  <c r="C424" i="5"/>
  <c r="AB424" i="5"/>
  <c r="K424" i="5"/>
  <c r="AA424" i="5"/>
  <c r="J424" i="5"/>
  <c r="Y424" i="5"/>
  <c r="G424" i="5"/>
  <c r="H424" i="5" s="1"/>
  <c r="Z424" i="5"/>
  <c r="F424"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Z483" i="5"/>
  <c r="G483" i="5"/>
  <c r="H483" i="5" s="1"/>
  <c r="M483" i="5"/>
  <c r="C483" i="5"/>
  <c r="L483" i="5"/>
  <c r="K483" i="5"/>
  <c r="J483" i="5"/>
  <c r="AB483" i="5"/>
  <c r="F483" i="5"/>
  <c r="Y483" i="5"/>
  <c r="D483" i="5"/>
  <c r="E483" i="5"/>
  <c r="AA483" i="5"/>
  <c r="F486" i="5"/>
  <c r="AB486" i="5"/>
  <c r="K486" i="5"/>
  <c r="Z486" i="5"/>
  <c r="E486" i="5"/>
  <c r="Y486" i="5"/>
  <c r="D486" i="5"/>
  <c r="C486" i="5"/>
  <c r="M486" i="5"/>
  <c r="L486" i="5"/>
  <c r="J486" i="5"/>
  <c r="AA486" i="5"/>
  <c r="G486" i="5"/>
  <c r="H486" i="5" s="1"/>
  <c r="M282" i="5"/>
  <c r="C282" i="5"/>
  <c r="L282" i="5"/>
  <c r="K282" i="5"/>
  <c r="J282" i="5"/>
  <c r="G282" i="5"/>
  <c r="H282" i="5" s="1"/>
  <c r="E282" i="5"/>
  <c r="F282" i="5"/>
  <c r="D282" i="5"/>
  <c r="AA282" i="5"/>
  <c r="AB282" i="5"/>
  <c r="Y282" i="5"/>
  <c r="Z282" i="5"/>
  <c r="M579" i="5"/>
  <c r="D579" i="5"/>
  <c r="L579" i="5"/>
  <c r="C579" i="5"/>
  <c r="AB579" i="5"/>
  <c r="K579" i="5"/>
  <c r="AA579" i="5"/>
  <c r="J579" i="5"/>
  <c r="Z579" i="5"/>
  <c r="F579" i="5"/>
  <c r="Y579" i="5"/>
  <c r="G579" i="5"/>
  <c r="H579" i="5" s="1"/>
  <c r="E579" i="5"/>
  <c r="AB896" i="5"/>
  <c r="K896" i="5"/>
  <c r="E896" i="5"/>
  <c r="M896" i="5"/>
  <c r="L896" i="5"/>
  <c r="J896" i="5"/>
  <c r="G896" i="5"/>
  <c r="H896" i="5" s="1"/>
  <c r="F896" i="5"/>
  <c r="Z896" i="5"/>
  <c r="C896" i="5"/>
  <c r="AA896" i="5"/>
  <c r="D896" i="5"/>
  <c r="Y896" i="5"/>
  <c r="Z1279" i="5"/>
  <c r="F1279" i="5"/>
  <c r="M1279" i="5"/>
  <c r="D1279" i="5"/>
  <c r="AA1279" i="5"/>
  <c r="C1279" i="5"/>
  <c r="L1279" i="5"/>
  <c r="AB1279" i="5"/>
  <c r="Y1279" i="5"/>
  <c r="K1279" i="5"/>
  <c r="G1279" i="5"/>
  <c r="H1279" i="5" s="1"/>
  <c r="E1279" i="5"/>
  <c r="J1279" i="5"/>
  <c r="M819" i="5"/>
  <c r="C819" i="5"/>
  <c r="L819" i="5"/>
  <c r="AB819" i="5"/>
  <c r="K819" i="5"/>
  <c r="AA819" i="5"/>
  <c r="J819" i="5"/>
  <c r="Z819" i="5"/>
  <c r="G819" i="5"/>
  <c r="H819" i="5" s="1"/>
  <c r="E819" i="5"/>
  <c r="Y819" i="5"/>
  <c r="F819" i="5"/>
  <c r="D819" i="5"/>
  <c r="M827" i="5"/>
  <c r="C827" i="5"/>
  <c r="L827" i="5"/>
  <c r="AB827" i="5"/>
  <c r="K827" i="5"/>
  <c r="AA827" i="5"/>
  <c r="J827" i="5"/>
  <c r="Z827" i="5"/>
  <c r="G827" i="5"/>
  <c r="H827" i="5" s="1"/>
  <c r="E827" i="5"/>
  <c r="Y827" i="5"/>
  <c r="F827" i="5"/>
  <c r="D827" i="5"/>
  <c r="M1137" i="5"/>
  <c r="C1137" i="5"/>
  <c r="L1137" i="5"/>
  <c r="AB1137" i="5"/>
  <c r="K1137" i="5"/>
  <c r="Z1137" i="5"/>
  <c r="G1137" i="5"/>
  <c r="H1137" i="5" s="1"/>
  <c r="E1137" i="5"/>
  <c r="Y1137" i="5"/>
  <c r="J1137" i="5"/>
  <c r="F1137" i="5"/>
  <c r="D1137" i="5"/>
  <c r="AA1137" i="5"/>
  <c r="L1144" i="5"/>
  <c r="AB1144" i="5"/>
  <c r="K1144" i="5"/>
  <c r="AA1144" i="5"/>
  <c r="J1144" i="5"/>
  <c r="Y1144" i="5"/>
  <c r="F1144" i="5"/>
  <c r="D1144" i="5"/>
  <c r="G1144" i="5"/>
  <c r="H1144" i="5" s="1"/>
  <c r="E1144" i="5"/>
  <c r="C1144" i="5"/>
  <c r="Z1144" i="5"/>
  <c r="M1144" i="5"/>
  <c r="AE131" i="5"/>
  <c r="X15" i="10" s="1"/>
  <c r="AF131" i="5"/>
  <c r="Y15" i="10" s="1"/>
  <c r="AA507" i="5"/>
  <c r="J507" i="5"/>
  <c r="E507" i="5"/>
  <c r="D507" i="5"/>
  <c r="L507" i="5"/>
  <c r="G507" i="5"/>
  <c r="H507" i="5" s="1"/>
  <c r="F507" i="5"/>
  <c r="C507" i="5"/>
  <c r="AB507" i="5"/>
  <c r="Z507" i="5"/>
  <c r="M507" i="5"/>
  <c r="Y507" i="5"/>
  <c r="K507" i="5"/>
  <c r="M116" i="5"/>
  <c r="C116" i="5"/>
  <c r="G116" i="5"/>
  <c r="H116" i="5" s="1"/>
  <c r="J116" i="5"/>
  <c r="F116" i="5"/>
  <c r="E116" i="5"/>
  <c r="D116" i="5"/>
  <c r="L116" i="5"/>
  <c r="K116" i="5"/>
  <c r="Z116" i="5"/>
  <c r="AA116" i="5"/>
  <c r="Y116" i="5"/>
  <c r="AB116" i="5"/>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D1035" i="5"/>
  <c r="M1035" i="5"/>
  <c r="C1035" i="5"/>
  <c r="L1035" i="5"/>
  <c r="AB1035" i="5"/>
  <c r="K1035" i="5"/>
  <c r="AA1035" i="5"/>
  <c r="J1035" i="5"/>
  <c r="Y1035" i="5"/>
  <c r="F1035" i="5"/>
  <c r="Z1035" i="5"/>
  <c r="G1035" i="5"/>
  <c r="H1035" i="5" s="1"/>
  <c r="E1035" i="5"/>
  <c r="M1042" i="5"/>
  <c r="C1042" i="5"/>
  <c r="L1042" i="5"/>
  <c r="AB1042" i="5"/>
  <c r="K1042" i="5"/>
  <c r="AA1042" i="5"/>
  <c r="J1042" i="5"/>
  <c r="Z1042" i="5"/>
  <c r="G1042" i="5"/>
  <c r="H1042" i="5" s="1"/>
  <c r="E1042" i="5"/>
  <c r="F1042" i="5"/>
  <c r="D1042" i="5"/>
  <c r="Y1042" i="5"/>
  <c r="D315" i="5"/>
  <c r="J315" i="5"/>
  <c r="K315" i="5"/>
  <c r="G315" i="5"/>
  <c r="H315" i="5" s="1"/>
  <c r="F315" i="5"/>
  <c r="E315" i="5"/>
  <c r="C315" i="5"/>
  <c r="M315" i="5"/>
  <c r="L315" i="5"/>
  <c r="AB315" i="5"/>
  <c r="AA315" i="5"/>
  <c r="Y315" i="5"/>
  <c r="Z315" i="5"/>
  <c r="AE311" i="5"/>
  <c r="X33" i="10" s="1"/>
  <c r="AF311" i="5"/>
  <c r="Y33" i="10" s="1"/>
  <c r="Y325" i="5"/>
  <c r="F325" i="5"/>
  <c r="L325" i="5"/>
  <c r="AA325" i="5"/>
  <c r="E325" i="5"/>
  <c r="Z325" i="5"/>
  <c r="D325" i="5"/>
  <c r="C325" i="5"/>
  <c r="M325" i="5"/>
  <c r="J325" i="5"/>
  <c r="AB325" i="5"/>
  <c r="K325" i="5"/>
  <c r="G325" i="5"/>
  <c r="H325" i="5" s="1"/>
  <c r="Z1266" i="5"/>
  <c r="G1266" i="5"/>
  <c r="H1266" i="5" s="1"/>
  <c r="E1266" i="5"/>
  <c r="M1266" i="5"/>
  <c r="C1266" i="5"/>
  <c r="F1266" i="5"/>
  <c r="Y1266" i="5"/>
  <c r="K1266" i="5"/>
  <c r="J1266" i="5"/>
  <c r="D1266" i="5"/>
  <c r="AB1266" i="5"/>
  <c r="L1266" i="5"/>
  <c r="AA1266" i="5"/>
  <c r="E1255" i="5"/>
  <c r="M1255" i="5"/>
  <c r="AB1255" i="5"/>
  <c r="J1255" i="5"/>
  <c r="G1255" i="5"/>
  <c r="H1255" i="5" s="1"/>
  <c r="F1255" i="5"/>
  <c r="AA1255" i="5"/>
  <c r="D1255" i="5"/>
  <c r="Z1255" i="5"/>
  <c r="C1255" i="5"/>
  <c r="Y1255" i="5"/>
  <c r="L1255" i="5"/>
  <c r="K1255" i="5"/>
  <c r="J219" i="5"/>
  <c r="G219" i="5"/>
  <c r="H219" i="5" s="1"/>
  <c r="F219" i="5"/>
  <c r="E219" i="5"/>
  <c r="D219" i="5"/>
  <c r="L219" i="5"/>
  <c r="M219" i="5"/>
  <c r="K219" i="5"/>
  <c r="C219" i="5"/>
  <c r="AA219" i="5"/>
  <c r="AB219" i="5"/>
  <c r="Y219" i="5"/>
  <c r="Z219" i="5"/>
  <c r="D1245" i="5"/>
  <c r="AB1245" i="5"/>
  <c r="K1245" i="5"/>
  <c r="M1245" i="5"/>
  <c r="L1245" i="5"/>
  <c r="J1245" i="5"/>
  <c r="G1245" i="5"/>
  <c r="H1245" i="5" s="1"/>
  <c r="AA1245" i="5"/>
  <c r="F1245" i="5"/>
  <c r="Y1245" i="5"/>
  <c r="C1245" i="5"/>
  <c r="E1245" i="5"/>
  <c r="Z1245" i="5"/>
  <c r="D1244" i="5"/>
  <c r="AB1244" i="5"/>
  <c r="K1244" i="5"/>
  <c r="AA1244" i="5"/>
  <c r="F1244" i="5"/>
  <c r="Z1244" i="5"/>
  <c r="E1244" i="5"/>
  <c r="Y1244" i="5"/>
  <c r="C1244" i="5"/>
  <c r="M1244" i="5"/>
  <c r="J1244" i="5"/>
  <c r="G1244" i="5"/>
  <c r="H1244" i="5" s="1"/>
  <c r="L1244" i="5"/>
  <c r="L1238" i="5"/>
  <c r="Y1238" i="5"/>
  <c r="E1238" i="5"/>
  <c r="C1238" i="5"/>
  <c r="K1238" i="5"/>
  <c r="AA1238" i="5"/>
  <c r="G1238" i="5"/>
  <c r="H1238" i="5" s="1"/>
  <c r="J1238" i="5"/>
  <c r="D1238" i="5"/>
  <c r="AB1238" i="5"/>
  <c r="Z1238" i="5"/>
  <c r="F1238" i="5"/>
  <c r="M1238" i="5"/>
  <c r="Z876" i="5"/>
  <c r="G876" i="5"/>
  <c r="H876" i="5" s="1"/>
  <c r="Y876" i="5"/>
  <c r="F876" i="5"/>
  <c r="E876" i="5"/>
  <c r="D876" i="5"/>
  <c r="M876" i="5"/>
  <c r="C876" i="5"/>
  <c r="AB876" i="5"/>
  <c r="K876" i="5"/>
  <c r="L876" i="5"/>
  <c r="AA876" i="5"/>
  <c r="J876" i="5"/>
  <c r="AA883" i="5"/>
  <c r="J883" i="5"/>
  <c r="E883" i="5"/>
  <c r="Z883" i="5"/>
  <c r="F883" i="5"/>
  <c r="Y883" i="5"/>
  <c r="D883" i="5"/>
  <c r="C883" i="5"/>
  <c r="M883" i="5"/>
  <c r="L883" i="5"/>
  <c r="K883" i="5"/>
  <c r="G883" i="5"/>
  <c r="H883" i="5" s="1"/>
  <c r="AB883" i="5"/>
  <c r="AB879" i="5"/>
  <c r="K879" i="5"/>
  <c r="F879" i="5"/>
  <c r="AA879" i="5"/>
  <c r="G879" i="5"/>
  <c r="H879" i="5" s="1"/>
  <c r="Z879" i="5"/>
  <c r="E879" i="5"/>
  <c r="Y879" i="5"/>
  <c r="D879" i="5"/>
  <c r="C879" i="5"/>
  <c r="M879" i="5"/>
  <c r="J879" i="5"/>
  <c r="L879" i="5"/>
  <c r="AA546" i="5"/>
  <c r="J546" i="5"/>
  <c r="Z546" i="5"/>
  <c r="G546" i="5"/>
  <c r="H546" i="5" s="1"/>
  <c r="Y546" i="5"/>
  <c r="F546" i="5"/>
  <c r="E546" i="5"/>
  <c r="D546" i="5"/>
  <c r="L546" i="5"/>
  <c r="M546" i="5"/>
  <c r="K546" i="5"/>
  <c r="C546" i="5"/>
  <c r="AB546" i="5"/>
  <c r="AF531" i="5"/>
  <c r="Y55" i="10" s="1"/>
  <c r="AE531" i="5"/>
  <c r="X55" i="10" s="1"/>
  <c r="AA262" i="5"/>
  <c r="J262" i="5"/>
  <c r="Z262" i="5"/>
  <c r="G262" i="5"/>
  <c r="H262" i="5" s="1"/>
  <c r="Y262" i="5"/>
  <c r="F262" i="5"/>
  <c r="E262" i="5"/>
  <c r="D262" i="5"/>
  <c r="L262" i="5"/>
  <c r="AB262" i="5"/>
  <c r="M262" i="5"/>
  <c r="K262" i="5"/>
  <c r="C262" i="5"/>
  <c r="E255" i="5"/>
  <c r="D255" i="5"/>
  <c r="M255" i="5"/>
  <c r="C255" i="5"/>
  <c r="L255" i="5"/>
  <c r="K255" i="5"/>
  <c r="G255" i="5"/>
  <c r="H255" i="5" s="1"/>
  <c r="J255" i="5"/>
  <c r="F255" i="5"/>
  <c r="AB255" i="5"/>
  <c r="AA255" i="5"/>
  <c r="Y255" i="5"/>
  <c r="Z255" i="5"/>
  <c r="AA67" i="5"/>
  <c r="J67" i="5"/>
  <c r="Z67" i="5"/>
  <c r="G67" i="5"/>
  <c r="H67" i="5" s="1"/>
  <c r="Y67" i="5"/>
  <c r="F67" i="5"/>
  <c r="E67" i="5"/>
  <c r="D67" i="5"/>
  <c r="L67" i="5"/>
  <c r="M67" i="5"/>
  <c r="K67" i="5"/>
  <c r="C67" i="5"/>
  <c r="AB67" i="5"/>
  <c r="M57" i="5"/>
  <c r="D57" i="5"/>
  <c r="L57" i="5"/>
  <c r="C57" i="5"/>
  <c r="K57" i="5"/>
  <c r="J57" i="5"/>
  <c r="F57" i="5"/>
  <c r="G57" i="5"/>
  <c r="H57" i="5" s="1"/>
  <c r="E57" i="5"/>
  <c r="Y57" i="5"/>
  <c r="Z57" i="5"/>
  <c r="AB57" i="5"/>
  <c r="AA57" i="5"/>
  <c r="E398" i="5"/>
  <c r="D398" i="5"/>
  <c r="M398" i="5"/>
  <c r="C398" i="5"/>
  <c r="L398" i="5"/>
  <c r="AB398" i="5"/>
  <c r="K398" i="5"/>
  <c r="Z398" i="5"/>
  <c r="G398" i="5"/>
  <c r="H398" i="5" s="1"/>
  <c r="AA398" i="5"/>
  <c r="Y398" i="5"/>
  <c r="J398" i="5"/>
  <c r="F398" i="5"/>
  <c r="D406" i="5"/>
  <c r="M406" i="5"/>
  <c r="C406" i="5"/>
  <c r="L406" i="5"/>
  <c r="AB406" i="5"/>
  <c r="K406" i="5"/>
  <c r="AA406" i="5"/>
  <c r="J406" i="5"/>
  <c r="Y406" i="5"/>
  <c r="F406" i="5"/>
  <c r="Z406" i="5"/>
  <c r="G406" i="5"/>
  <c r="H406" i="5" s="1"/>
  <c r="E406" i="5"/>
  <c r="E183" i="5"/>
  <c r="D183" i="5"/>
  <c r="M183" i="5"/>
  <c r="C183" i="5"/>
  <c r="L183" i="5"/>
  <c r="AB183" i="5"/>
  <c r="K183" i="5"/>
  <c r="Z183" i="5"/>
  <c r="G183" i="5"/>
  <c r="H183" i="5" s="1"/>
  <c r="AA183" i="5"/>
  <c r="Y183" i="5"/>
  <c r="J183" i="5"/>
  <c r="F183" i="5"/>
  <c r="AE171" i="5"/>
  <c r="X19" i="10" s="1"/>
  <c r="AF171" i="5"/>
  <c r="Y19" i="10" s="1"/>
  <c r="L624" i="5"/>
  <c r="C624" i="5"/>
  <c r="Y624" i="5"/>
  <c r="G624" i="5"/>
  <c r="H624" i="5" s="1"/>
  <c r="AA624" i="5"/>
  <c r="F624" i="5"/>
  <c r="Z624" i="5"/>
  <c r="E624" i="5"/>
  <c r="D624" i="5"/>
  <c r="M624" i="5"/>
  <c r="J624" i="5"/>
  <c r="K624" i="5"/>
  <c r="AB624" i="5"/>
  <c r="D621" i="5"/>
  <c r="AA621" i="5"/>
  <c r="J621" i="5"/>
  <c r="M621" i="5"/>
  <c r="L621" i="5"/>
  <c r="K621" i="5"/>
  <c r="G621" i="5"/>
  <c r="H621" i="5" s="1"/>
  <c r="Z621" i="5"/>
  <c r="E621" i="5"/>
  <c r="AB621" i="5"/>
  <c r="Y621" i="5"/>
  <c r="F621" i="5"/>
  <c r="C621" i="5"/>
  <c r="D648" i="5"/>
  <c r="AA648" i="5"/>
  <c r="J648" i="5"/>
  <c r="L648" i="5"/>
  <c r="K648" i="5"/>
  <c r="G648" i="5"/>
  <c r="H648" i="5" s="1"/>
  <c r="AB648" i="5"/>
  <c r="F648" i="5"/>
  <c r="Z648" i="5"/>
  <c r="E648" i="5"/>
  <c r="Y648" i="5"/>
  <c r="M648" i="5"/>
  <c r="C648" i="5"/>
  <c r="L636" i="5"/>
  <c r="Y636" i="5"/>
  <c r="F636" i="5"/>
  <c r="AA636" i="5"/>
  <c r="E636" i="5"/>
  <c r="Z636" i="5"/>
  <c r="D636" i="5"/>
  <c r="C636" i="5"/>
  <c r="M636" i="5"/>
  <c r="J636" i="5"/>
  <c r="K636" i="5"/>
  <c r="G636" i="5"/>
  <c r="H636" i="5" s="1"/>
  <c r="AB636" i="5"/>
  <c r="D363" i="5"/>
  <c r="M363" i="5"/>
  <c r="C363" i="5"/>
  <c r="L363" i="5"/>
  <c r="AB363" i="5"/>
  <c r="K363" i="5"/>
  <c r="AA363" i="5"/>
  <c r="J363" i="5"/>
  <c r="Y363" i="5"/>
  <c r="F363" i="5"/>
  <c r="G363" i="5"/>
  <c r="H363" i="5" s="1"/>
  <c r="E363" i="5"/>
  <c r="Z363" i="5"/>
  <c r="K357" i="5"/>
  <c r="J357" i="5"/>
  <c r="G357" i="5"/>
  <c r="H357" i="5" s="1"/>
  <c r="F357" i="5"/>
  <c r="M357" i="5"/>
  <c r="D357" i="5"/>
  <c r="L357" i="5"/>
  <c r="E357" i="5"/>
  <c r="C357" i="5"/>
  <c r="AB357" i="5"/>
  <c r="AA357" i="5"/>
  <c r="Z357" i="5"/>
  <c r="Y357" i="5"/>
  <c r="Y1081" i="5"/>
  <c r="F1081" i="5"/>
  <c r="E1081" i="5"/>
  <c r="D1081" i="5"/>
  <c r="L1081" i="5"/>
  <c r="AA1081" i="5"/>
  <c r="J1081" i="5"/>
  <c r="AB1081" i="5"/>
  <c r="Z1081" i="5"/>
  <c r="M1081" i="5"/>
  <c r="K1081" i="5"/>
  <c r="G1081" i="5"/>
  <c r="H1081" i="5" s="1"/>
  <c r="C1081" i="5"/>
  <c r="Z714" i="5"/>
  <c r="Y714" i="5"/>
  <c r="G714" i="5"/>
  <c r="H714" i="5" s="1"/>
  <c r="F714" i="5"/>
  <c r="E714" i="5"/>
  <c r="M714" i="5"/>
  <c r="D714" i="5"/>
  <c r="AB714" i="5"/>
  <c r="K714" i="5"/>
  <c r="AA714" i="5"/>
  <c r="L714" i="5"/>
  <c r="J714" i="5"/>
  <c r="C714" i="5"/>
  <c r="D721" i="5"/>
  <c r="M721" i="5"/>
  <c r="C721" i="5"/>
  <c r="L721" i="5"/>
  <c r="AB721" i="5"/>
  <c r="K721" i="5"/>
  <c r="AA721" i="5"/>
  <c r="J721" i="5"/>
  <c r="Y721" i="5"/>
  <c r="F721" i="5"/>
  <c r="Z721" i="5"/>
  <c r="G721" i="5"/>
  <c r="H721" i="5" s="1"/>
  <c r="E721" i="5"/>
  <c r="E980" i="5"/>
  <c r="AB980" i="5"/>
  <c r="K980" i="5"/>
  <c r="M980" i="5"/>
  <c r="L980" i="5"/>
  <c r="J980" i="5"/>
  <c r="G980" i="5"/>
  <c r="H980" i="5" s="1"/>
  <c r="AA980" i="5"/>
  <c r="F980" i="5"/>
  <c r="Y980" i="5"/>
  <c r="C980" i="5"/>
  <c r="Z980" i="5"/>
  <c r="D980" i="5"/>
  <c r="M987" i="5"/>
  <c r="D987" i="5"/>
  <c r="L987" i="5"/>
  <c r="C987" i="5"/>
  <c r="AB987" i="5"/>
  <c r="K987" i="5"/>
  <c r="AA987" i="5"/>
  <c r="J987" i="5"/>
  <c r="Z987" i="5"/>
  <c r="F987" i="5"/>
  <c r="Y987" i="5"/>
  <c r="G987" i="5"/>
  <c r="H987" i="5" s="1"/>
  <c r="E987" i="5"/>
  <c r="D985" i="5"/>
  <c r="M985" i="5"/>
  <c r="C985" i="5"/>
  <c r="AB985" i="5"/>
  <c r="K985" i="5"/>
  <c r="AA985" i="5"/>
  <c r="J985" i="5"/>
  <c r="Y985" i="5"/>
  <c r="F985" i="5"/>
  <c r="G985" i="5"/>
  <c r="H985" i="5" s="1"/>
  <c r="E985" i="5"/>
  <c r="Z985" i="5"/>
  <c r="L985" i="5"/>
  <c r="Y859" i="5"/>
  <c r="F859" i="5"/>
  <c r="E859" i="5"/>
  <c r="D859" i="5"/>
  <c r="M859" i="5"/>
  <c r="C859" i="5"/>
  <c r="L859" i="5"/>
  <c r="AA859" i="5"/>
  <c r="J859" i="5"/>
  <c r="AB859" i="5"/>
  <c r="Z859" i="5"/>
  <c r="K859" i="5"/>
  <c r="G859" i="5"/>
  <c r="H859" i="5" s="1"/>
  <c r="E866" i="5"/>
  <c r="D866" i="5"/>
  <c r="M866" i="5"/>
  <c r="C866" i="5"/>
  <c r="L866" i="5"/>
  <c r="AB866" i="5"/>
  <c r="K866" i="5"/>
  <c r="Z866" i="5"/>
  <c r="G866" i="5"/>
  <c r="H866" i="5" s="1"/>
  <c r="AA866" i="5"/>
  <c r="J866" i="5"/>
  <c r="Y866" i="5"/>
  <c r="F866" i="5"/>
  <c r="Y522" i="5"/>
  <c r="F522" i="5"/>
  <c r="E522" i="5"/>
  <c r="D522" i="5"/>
  <c r="M522" i="5"/>
  <c r="C522" i="5"/>
  <c r="L522" i="5"/>
  <c r="AA522" i="5"/>
  <c r="J522" i="5"/>
  <c r="AB522" i="5"/>
  <c r="Z522" i="5"/>
  <c r="K522" i="5"/>
  <c r="G522" i="5"/>
  <c r="H522" i="5" s="1"/>
  <c r="M528" i="5"/>
  <c r="C528" i="5"/>
  <c r="L528" i="5"/>
  <c r="AB528" i="5"/>
  <c r="K528" i="5"/>
  <c r="AA528" i="5"/>
  <c r="J528" i="5"/>
  <c r="Z528" i="5"/>
  <c r="G528" i="5"/>
  <c r="H528" i="5" s="1"/>
  <c r="E528" i="5"/>
  <c r="Y528" i="5"/>
  <c r="F528" i="5"/>
  <c r="D52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D339" i="5"/>
  <c r="J339" i="5"/>
  <c r="F339" i="5"/>
  <c r="E339" i="5"/>
  <c r="C339" i="5"/>
  <c r="M339" i="5"/>
  <c r="K339" i="5"/>
  <c r="L339" i="5"/>
  <c r="G339" i="5"/>
  <c r="H339" i="5" s="1"/>
  <c r="Y339" i="5"/>
  <c r="Z339" i="5"/>
  <c r="AB339" i="5"/>
  <c r="AA339" i="5"/>
  <c r="M347" i="5"/>
  <c r="C347" i="5"/>
  <c r="L347" i="5"/>
  <c r="AA347" i="5"/>
  <c r="J347" i="5"/>
  <c r="Z347" i="5"/>
  <c r="G347" i="5"/>
  <c r="H347" i="5" s="1"/>
  <c r="E347" i="5"/>
  <c r="D347" i="5"/>
  <c r="AB347" i="5"/>
  <c r="Y347" i="5"/>
  <c r="K347" i="5"/>
  <c r="F347" i="5"/>
  <c r="F37" i="5"/>
  <c r="E37" i="5"/>
  <c r="D37" i="5"/>
  <c r="M37" i="5"/>
  <c r="C37" i="5"/>
  <c r="L37" i="5"/>
  <c r="J37" i="5"/>
  <c r="K37" i="5"/>
  <c r="G37" i="5"/>
  <c r="H37" i="5" s="1"/>
  <c r="AA37" i="5"/>
  <c r="Z37" i="5"/>
  <c r="AB37" i="5"/>
  <c r="Y37" i="5"/>
  <c r="L42" i="5"/>
  <c r="K42" i="5"/>
  <c r="J42" i="5"/>
  <c r="G42" i="5"/>
  <c r="H42" i="5" s="1"/>
  <c r="F42" i="5"/>
  <c r="D42" i="5"/>
  <c r="E42" i="5"/>
  <c r="C42" i="5"/>
  <c r="M42" i="5"/>
  <c r="AA42" i="5"/>
  <c r="AB42" i="5"/>
  <c r="Y42" i="5"/>
  <c r="Z42" i="5"/>
  <c r="Y655" i="5"/>
  <c r="G655" i="5"/>
  <c r="H655" i="5" s="1"/>
  <c r="L655" i="5"/>
  <c r="C655" i="5"/>
  <c r="AA655" i="5"/>
  <c r="J655" i="5"/>
  <c r="M655" i="5"/>
  <c r="K655" i="5"/>
  <c r="F655" i="5"/>
  <c r="AB655" i="5"/>
  <c r="E655" i="5"/>
  <c r="Z655" i="5"/>
  <c r="D655" i="5"/>
  <c r="Y656" i="5"/>
  <c r="F656" i="5"/>
  <c r="L656" i="5"/>
  <c r="AA656" i="5"/>
  <c r="J656" i="5"/>
  <c r="G656" i="5"/>
  <c r="H656" i="5" s="1"/>
  <c r="E656" i="5"/>
  <c r="AB656" i="5"/>
  <c r="D656" i="5"/>
  <c r="Z656" i="5"/>
  <c r="C656" i="5"/>
  <c r="M656" i="5"/>
  <c r="K656" i="5"/>
  <c r="AB665" i="5"/>
  <c r="K665" i="5"/>
  <c r="AA665" i="5"/>
  <c r="J665" i="5"/>
  <c r="Z665" i="5"/>
  <c r="Y665" i="5"/>
  <c r="G665" i="5"/>
  <c r="H665" i="5" s="1"/>
  <c r="F665" i="5"/>
  <c r="M665" i="5"/>
  <c r="D665" i="5"/>
  <c r="L665" i="5"/>
  <c r="E665" i="5"/>
  <c r="C665" i="5"/>
  <c r="AB1202" i="5"/>
  <c r="K1202" i="5"/>
  <c r="D1202" i="5"/>
  <c r="L1202" i="5"/>
  <c r="G1202" i="5"/>
  <c r="H1202" i="5" s="1"/>
  <c r="AA1202" i="5"/>
  <c r="F1202" i="5"/>
  <c r="Z1202" i="5"/>
  <c r="E1202" i="5"/>
  <c r="M1202" i="5"/>
  <c r="C1202" i="5"/>
  <c r="Y1202" i="5"/>
  <c r="J1202" i="5"/>
  <c r="AA1207" i="5"/>
  <c r="J1207" i="5"/>
  <c r="Y1207" i="5"/>
  <c r="E1207" i="5"/>
  <c r="L1207" i="5"/>
  <c r="K1207" i="5"/>
  <c r="G1207" i="5"/>
  <c r="H1207" i="5" s="1"/>
  <c r="Z1207" i="5"/>
  <c r="D1207" i="5"/>
  <c r="F1207" i="5"/>
  <c r="AB1207" i="5"/>
  <c r="M1207" i="5"/>
  <c r="C1207" i="5"/>
  <c r="AA1128" i="5"/>
  <c r="J1128" i="5"/>
  <c r="D1128" i="5"/>
  <c r="K1128" i="5"/>
  <c r="G1128" i="5"/>
  <c r="H1128" i="5" s="1"/>
  <c r="AB1128" i="5"/>
  <c r="F1128" i="5"/>
  <c r="Z1128" i="5"/>
  <c r="E1128" i="5"/>
  <c r="Y1128" i="5"/>
  <c r="C1128" i="5"/>
  <c r="M1128" i="5"/>
  <c r="L1128" i="5"/>
  <c r="D1121" i="5"/>
  <c r="M1121" i="5"/>
  <c r="C1121" i="5"/>
  <c r="L1121" i="5"/>
  <c r="AA1121" i="5"/>
  <c r="J1121" i="5"/>
  <c r="Y1121" i="5"/>
  <c r="F1121" i="5"/>
  <c r="Z1121" i="5"/>
  <c r="K1121" i="5"/>
  <c r="G1121" i="5"/>
  <c r="H1121" i="5" s="1"/>
  <c r="E1121" i="5"/>
  <c r="AB1121" i="5"/>
  <c r="AB915" i="5"/>
  <c r="K915" i="5"/>
  <c r="AA915" i="5"/>
  <c r="J915" i="5"/>
  <c r="Z915" i="5"/>
  <c r="G915" i="5"/>
  <c r="H915" i="5" s="1"/>
  <c r="Y915" i="5"/>
  <c r="F915" i="5"/>
  <c r="E915" i="5"/>
  <c r="M915" i="5"/>
  <c r="C915" i="5"/>
  <c r="L915" i="5"/>
  <c r="D915" i="5"/>
  <c r="Z924" i="5"/>
  <c r="G924" i="5"/>
  <c r="H924" i="5" s="1"/>
  <c r="Y924" i="5"/>
  <c r="F924" i="5"/>
  <c r="E924" i="5"/>
  <c r="D924" i="5"/>
  <c r="M924" i="5"/>
  <c r="C924" i="5"/>
  <c r="AB924" i="5"/>
  <c r="K924" i="5"/>
  <c r="L924" i="5"/>
  <c r="AA924" i="5"/>
  <c r="J924" i="5"/>
  <c r="Y927" i="5"/>
  <c r="F927" i="5"/>
  <c r="E927" i="5"/>
  <c r="D927" i="5"/>
  <c r="M927" i="5"/>
  <c r="C927" i="5"/>
  <c r="L927" i="5"/>
  <c r="AA927" i="5"/>
  <c r="J927" i="5"/>
  <c r="AB927" i="5"/>
  <c r="Z927" i="5"/>
  <c r="K927" i="5"/>
  <c r="G927" i="5"/>
  <c r="H927" i="5" s="1"/>
  <c r="M205" i="5"/>
  <c r="C205" i="5"/>
  <c r="L205" i="5"/>
  <c r="AB205" i="5"/>
  <c r="K205" i="5"/>
  <c r="AA205" i="5"/>
  <c r="J205" i="5"/>
  <c r="Z205" i="5"/>
  <c r="G205" i="5"/>
  <c r="H205" i="5" s="1"/>
  <c r="E205" i="5"/>
  <c r="Y205" i="5"/>
  <c r="F205" i="5"/>
  <c r="D205" i="5"/>
  <c r="Z939" i="5"/>
  <c r="Y939" i="5"/>
  <c r="G939" i="5"/>
  <c r="H939" i="5" s="1"/>
  <c r="F939" i="5"/>
  <c r="E939" i="5"/>
  <c r="M939" i="5"/>
  <c r="D939" i="5"/>
  <c r="AB939" i="5"/>
  <c r="K939" i="5"/>
  <c r="AA939" i="5"/>
  <c r="L939" i="5"/>
  <c r="J939" i="5"/>
  <c r="C939" i="5"/>
  <c r="M999" i="5"/>
  <c r="D999" i="5"/>
  <c r="L999" i="5"/>
  <c r="C999" i="5"/>
  <c r="AB999" i="5"/>
  <c r="K999" i="5"/>
  <c r="AA999" i="5"/>
  <c r="J999" i="5"/>
  <c r="Z999" i="5"/>
  <c r="F999" i="5"/>
  <c r="Y999" i="5"/>
  <c r="G999" i="5"/>
  <c r="H999" i="5" s="1"/>
  <c r="E999" i="5"/>
  <c r="L1007" i="5"/>
  <c r="C1007" i="5"/>
  <c r="AB1007" i="5"/>
  <c r="K1007" i="5"/>
  <c r="AA1007" i="5"/>
  <c r="J1007" i="5"/>
  <c r="Z1007" i="5"/>
  <c r="Y1007" i="5"/>
  <c r="G1007" i="5"/>
  <c r="H1007" i="5" s="1"/>
  <c r="E1007" i="5"/>
  <c r="M1007" i="5"/>
  <c r="F1007" i="5"/>
  <c r="D1007" i="5"/>
  <c r="Z681" i="5"/>
  <c r="G681" i="5"/>
  <c r="H681" i="5" s="1"/>
  <c r="Y681" i="5"/>
  <c r="F681" i="5"/>
  <c r="E681" i="5"/>
  <c r="D681" i="5"/>
  <c r="M681" i="5"/>
  <c r="C681" i="5"/>
  <c r="AB681" i="5"/>
  <c r="K681" i="5"/>
  <c r="L681" i="5"/>
  <c r="J681" i="5"/>
  <c r="AA681" i="5"/>
  <c r="E685" i="5"/>
  <c r="D685" i="5"/>
  <c r="M685" i="5"/>
  <c r="C685" i="5"/>
  <c r="L685" i="5"/>
  <c r="AB685" i="5"/>
  <c r="K685" i="5"/>
  <c r="Z685" i="5"/>
  <c r="G685" i="5"/>
  <c r="H685" i="5" s="1"/>
  <c r="J685" i="5"/>
  <c r="F685" i="5"/>
  <c r="AA685" i="5"/>
  <c r="Y685" i="5"/>
  <c r="L675" i="5"/>
  <c r="AB675" i="5"/>
  <c r="K675" i="5"/>
  <c r="AA675" i="5"/>
  <c r="J675" i="5"/>
  <c r="Z675" i="5"/>
  <c r="G675" i="5"/>
  <c r="H675" i="5" s="1"/>
  <c r="Y675" i="5"/>
  <c r="F675" i="5"/>
  <c r="D675" i="5"/>
  <c r="M675" i="5"/>
  <c r="E675" i="5"/>
  <c r="C675" i="5"/>
  <c r="AE1151" i="5"/>
  <c r="AF1151" i="5"/>
  <c r="L1168" i="5"/>
  <c r="AB1168" i="5"/>
  <c r="J1168" i="5"/>
  <c r="D1168" i="5"/>
  <c r="M1168" i="5"/>
  <c r="K1168" i="5"/>
  <c r="F1168" i="5"/>
  <c r="Z1168" i="5"/>
  <c r="C1168" i="5"/>
  <c r="AA1168" i="5"/>
  <c r="Y1168" i="5"/>
  <c r="E1168" i="5"/>
  <c r="G1168" i="5"/>
  <c r="H1168" i="5" s="1"/>
  <c r="M159" i="5"/>
  <c r="C159" i="5"/>
  <c r="L159" i="5"/>
  <c r="K159" i="5"/>
  <c r="J159" i="5"/>
  <c r="G159" i="5"/>
  <c r="H159" i="5" s="1"/>
  <c r="E159" i="5"/>
  <c r="F159" i="5"/>
  <c r="D159" i="5"/>
  <c r="AA159" i="5"/>
  <c r="AB159" i="5"/>
  <c r="Y159" i="5"/>
  <c r="Z159" i="5"/>
  <c r="Z599" i="5"/>
  <c r="Y599" i="5"/>
  <c r="G599" i="5"/>
  <c r="H599" i="5" s="1"/>
  <c r="F599" i="5"/>
  <c r="E599" i="5"/>
  <c r="M599" i="5"/>
  <c r="D599" i="5"/>
  <c r="AB599" i="5"/>
  <c r="K599" i="5"/>
  <c r="AA599" i="5"/>
  <c r="L599" i="5"/>
  <c r="J599" i="5"/>
  <c r="C599" i="5"/>
  <c r="D606" i="5"/>
  <c r="M606" i="5"/>
  <c r="C606" i="5"/>
  <c r="L606" i="5"/>
  <c r="AB606" i="5"/>
  <c r="K606" i="5"/>
  <c r="AA606" i="5"/>
  <c r="J606" i="5"/>
  <c r="Y606" i="5"/>
  <c r="F606" i="5"/>
  <c r="Z606" i="5"/>
  <c r="G606" i="5"/>
  <c r="H606" i="5" s="1"/>
  <c r="E606" i="5"/>
  <c r="M1058" i="5"/>
  <c r="C1058" i="5"/>
  <c r="Z1058" i="5"/>
  <c r="G1058" i="5"/>
  <c r="H1058" i="5" s="1"/>
  <c r="K1058" i="5"/>
  <c r="J1058" i="5"/>
  <c r="AB1058" i="5"/>
  <c r="F1058" i="5"/>
  <c r="AA1058" i="5"/>
  <c r="E1058" i="5"/>
  <c r="Y1058" i="5"/>
  <c r="D1058" i="5"/>
  <c r="L1058" i="5"/>
  <c r="Y435" i="5"/>
  <c r="G435" i="5"/>
  <c r="H435" i="5" s="1"/>
  <c r="F435" i="5"/>
  <c r="E435" i="5"/>
  <c r="M435" i="5"/>
  <c r="D435" i="5"/>
  <c r="L435" i="5"/>
  <c r="C435" i="5"/>
  <c r="AA435" i="5"/>
  <c r="J435" i="5"/>
  <c r="K435" i="5"/>
  <c r="AB435" i="5"/>
  <c r="Z435" i="5"/>
  <c r="AF431" i="5"/>
  <c r="Y45" i="10" s="1"/>
  <c r="AE431" i="5"/>
  <c r="X45" i="10" s="1"/>
  <c r="M445" i="5"/>
  <c r="C445" i="5"/>
  <c r="L445" i="5"/>
  <c r="AB445" i="5"/>
  <c r="K445" i="5"/>
  <c r="AA445" i="5"/>
  <c r="J445" i="5"/>
  <c r="Z445" i="5"/>
  <c r="G445" i="5"/>
  <c r="H445" i="5" s="1"/>
  <c r="E445" i="5"/>
  <c r="F445" i="5"/>
  <c r="D445" i="5"/>
  <c r="Y445" i="5"/>
  <c r="E379" i="5"/>
  <c r="D379" i="5"/>
  <c r="M379" i="5"/>
  <c r="C379" i="5"/>
  <c r="L379" i="5"/>
  <c r="AB379" i="5"/>
  <c r="K379" i="5"/>
  <c r="Z379" i="5"/>
  <c r="G379" i="5"/>
  <c r="H379" i="5" s="1"/>
  <c r="J379" i="5"/>
  <c r="F379" i="5"/>
  <c r="AA379" i="5"/>
  <c r="Y379" i="5"/>
  <c r="D386" i="5"/>
  <c r="M386" i="5"/>
  <c r="C386" i="5"/>
  <c r="L386" i="5"/>
  <c r="AB386" i="5"/>
  <c r="K386" i="5"/>
  <c r="AA386" i="5"/>
  <c r="J386" i="5"/>
  <c r="Y386" i="5"/>
  <c r="F386" i="5"/>
  <c r="Z386" i="5"/>
  <c r="G386" i="5"/>
  <c r="H386" i="5" s="1"/>
  <c r="E386" i="5"/>
  <c r="AF771" i="5"/>
  <c r="AE771" i="5"/>
  <c r="L781" i="5"/>
  <c r="AB781" i="5"/>
  <c r="K781" i="5"/>
  <c r="AA781" i="5"/>
  <c r="J781" i="5"/>
  <c r="Z781" i="5"/>
  <c r="G781" i="5"/>
  <c r="H781" i="5" s="1"/>
  <c r="Y781" i="5"/>
  <c r="F781" i="5"/>
  <c r="D781" i="5"/>
  <c r="E781" i="5"/>
  <c r="M781" i="5"/>
  <c r="C781" i="5"/>
  <c r="M1019" i="5"/>
  <c r="D1019" i="5"/>
  <c r="L1019" i="5"/>
  <c r="C1019" i="5"/>
  <c r="AB1019" i="5"/>
  <c r="K1019" i="5"/>
  <c r="AA1019" i="5"/>
  <c r="J1019" i="5"/>
  <c r="Z1019" i="5"/>
  <c r="F1019" i="5"/>
  <c r="Y1019" i="5"/>
  <c r="G1019" i="5"/>
  <c r="H1019" i="5" s="1"/>
  <c r="E1019" i="5"/>
  <c r="L1026" i="5"/>
  <c r="AB1026" i="5"/>
  <c r="K1026" i="5"/>
  <c r="AA1026" i="5"/>
  <c r="J1026" i="5"/>
  <c r="Z1026" i="5"/>
  <c r="G1026" i="5"/>
  <c r="H1026" i="5" s="1"/>
  <c r="Y1026" i="5"/>
  <c r="F1026" i="5"/>
  <c r="D1026" i="5"/>
  <c r="E1026" i="5"/>
  <c r="C1026" i="5"/>
  <c r="M1026" i="5"/>
  <c r="AB808" i="5"/>
  <c r="K808" i="5"/>
  <c r="E808" i="5"/>
  <c r="M808" i="5"/>
  <c r="C808" i="5"/>
  <c r="L808" i="5"/>
  <c r="J808" i="5"/>
  <c r="G808" i="5"/>
  <c r="H808" i="5" s="1"/>
  <c r="F808" i="5"/>
  <c r="AA808" i="5"/>
  <c r="D808" i="5"/>
  <c r="Y808" i="5"/>
  <c r="Z808" i="5"/>
  <c r="M800" i="5"/>
  <c r="C800" i="5"/>
  <c r="Z800" i="5"/>
  <c r="G800" i="5"/>
  <c r="H800" i="5" s="1"/>
  <c r="Y800" i="5"/>
  <c r="D800" i="5"/>
  <c r="L800" i="5"/>
  <c r="K800" i="5"/>
  <c r="AB800" i="5"/>
  <c r="F800" i="5"/>
  <c r="J800" i="5"/>
  <c r="AA800" i="5"/>
  <c r="E800" i="5"/>
  <c r="AB807" i="5"/>
  <c r="K807" i="5"/>
  <c r="F807" i="5"/>
  <c r="M807" i="5"/>
  <c r="D807" i="5"/>
  <c r="Y807" i="5"/>
  <c r="L807" i="5"/>
  <c r="J807" i="5"/>
  <c r="AA807" i="5"/>
  <c r="E807" i="5"/>
  <c r="Z807" i="5"/>
  <c r="G807" i="5"/>
  <c r="H807" i="5" s="1"/>
  <c r="C807" i="5"/>
  <c r="AF1091" i="5"/>
  <c r="AE1091" i="5"/>
  <c r="Y1101" i="5"/>
  <c r="F1101" i="5"/>
  <c r="E1101" i="5"/>
  <c r="D1101" i="5"/>
  <c r="L1101" i="5"/>
  <c r="AA1101" i="5"/>
  <c r="J1101" i="5"/>
  <c r="AB1101" i="5"/>
  <c r="Z1101" i="5"/>
  <c r="M1101" i="5"/>
  <c r="K1101" i="5"/>
  <c r="G1101" i="5"/>
  <c r="H1101" i="5" s="1"/>
  <c r="C1101" i="5"/>
  <c r="Z559" i="5"/>
  <c r="Y559" i="5"/>
  <c r="G559" i="5"/>
  <c r="H559" i="5" s="1"/>
  <c r="F559" i="5"/>
  <c r="E559" i="5"/>
  <c r="M559" i="5"/>
  <c r="D559" i="5"/>
  <c r="AB559" i="5"/>
  <c r="K559" i="5"/>
  <c r="AA559" i="5"/>
  <c r="L559" i="5"/>
  <c r="C559" i="5"/>
  <c r="J559" i="5"/>
  <c r="D566" i="5"/>
  <c r="M566" i="5"/>
  <c r="C566" i="5"/>
  <c r="L566" i="5"/>
  <c r="AB566" i="5"/>
  <c r="K566" i="5"/>
  <c r="AA566" i="5"/>
  <c r="J566" i="5"/>
  <c r="Y566" i="5"/>
  <c r="F566" i="5"/>
  <c r="G566" i="5"/>
  <c r="H566" i="5" s="1"/>
  <c r="E566" i="5"/>
  <c r="Z566" i="5"/>
  <c r="A22" i="5"/>
  <c r="A20" i="5"/>
  <c r="A18" i="5"/>
  <c r="A16" i="5"/>
  <c r="A14" i="5"/>
  <c r="V11" i="5"/>
  <c r="U11" i="5"/>
  <c r="G11" i="5"/>
  <c r="G3" i="10" s="1"/>
  <c r="F11" i="5"/>
  <c r="H3" i="10" s="1"/>
  <c r="A21" i="5"/>
  <c r="A19" i="5"/>
  <c r="A17" i="5"/>
  <c r="A15" i="5"/>
  <c r="E11" i="5"/>
  <c r="F3" i="10" s="1"/>
  <c r="A27" i="5"/>
  <c r="AD11" i="5"/>
  <c r="A28" i="5"/>
  <c r="A26" i="5"/>
  <c r="A24" i="5"/>
  <c r="W11" i="5"/>
  <c r="A25" i="5"/>
  <c r="A23" i="5"/>
  <c r="AA300" i="5"/>
  <c r="J300" i="5"/>
  <c r="D300" i="5"/>
  <c r="L300" i="5"/>
  <c r="K300" i="5"/>
  <c r="G300" i="5"/>
  <c r="H300" i="5" s="1"/>
  <c r="AB300" i="5"/>
  <c r="F300" i="5"/>
  <c r="Z300" i="5"/>
  <c r="E300" i="5"/>
  <c r="Y300" i="5"/>
  <c r="C300" i="5"/>
  <c r="M300" i="5"/>
  <c r="AA299" i="5"/>
  <c r="J299" i="5"/>
  <c r="D299" i="5"/>
  <c r="Z299" i="5"/>
  <c r="E299" i="5"/>
  <c r="Y299" i="5"/>
  <c r="C299" i="5"/>
  <c r="M299" i="5"/>
  <c r="L299" i="5"/>
  <c r="G299" i="5"/>
  <c r="H299" i="5" s="1"/>
  <c r="K299" i="5"/>
  <c r="F299" i="5"/>
  <c r="AB299" i="5"/>
  <c r="AA702" i="5"/>
  <c r="J702" i="5"/>
  <c r="Z702" i="5"/>
  <c r="Y702" i="5"/>
  <c r="G702" i="5"/>
  <c r="H702" i="5" s="1"/>
  <c r="F702" i="5"/>
  <c r="E702" i="5"/>
  <c r="L702" i="5"/>
  <c r="C702" i="5"/>
  <c r="AB702" i="5"/>
  <c r="M702" i="5"/>
  <c r="K702" i="5"/>
  <c r="D702" i="5"/>
  <c r="AE691" i="5"/>
  <c r="AF691" i="5"/>
  <c r="M968" i="5"/>
  <c r="C968" i="5"/>
  <c r="Z968" i="5"/>
  <c r="G968" i="5"/>
  <c r="H968" i="5" s="1"/>
  <c r="K968" i="5"/>
  <c r="J968" i="5"/>
  <c r="AB968" i="5"/>
  <c r="F968" i="5"/>
  <c r="AA968" i="5"/>
  <c r="E968" i="5"/>
  <c r="Y968" i="5"/>
  <c r="D968" i="5"/>
  <c r="L968" i="5"/>
  <c r="Y956" i="5"/>
  <c r="F956" i="5"/>
  <c r="E956" i="5"/>
  <c r="D956" i="5"/>
  <c r="M956" i="5"/>
  <c r="C956" i="5"/>
  <c r="L956" i="5"/>
  <c r="AA956" i="5"/>
  <c r="J956" i="5"/>
  <c r="AB956" i="5"/>
  <c r="K956" i="5"/>
  <c r="Z956" i="5"/>
  <c r="G956" i="5"/>
  <c r="H956" i="5" s="1"/>
  <c r="AB962" i="5"/>
  <c r="D962" i="5"/>
  <c r="M962" i="5"/>
  <c r="C962" i="5"/>
  <c r="L962" i="5"/>
  <c r="K962" i="5"/>
  <c r="AA962" i="5"/>
  <c r="J962" i="5"/>
  <c r="Y962" i="5"/>
  <c r="F962" i="5"/>
  <c r="Z962" i="5"/>
  <c r="G962" i="5"/>
  <c r="H962" i="5" s="1"/>
  <c r="E962" i="5"/>
  <c r="Z418" i="5"/>
  <c r="G418" i="5"/>
  <c r="H418" i="5" s="1"/>
  <c r="Y418" i="5"/>
  <c r="F418" i="5"/>
  <c r="E418" i="5"/>
  <c r="D418" i="5"/>
  <c r="M418" i="5"/>
  <c r="C418" i="5"/>
  <c r="AB418" i="5"/>
  <c r="K418" i="5"/>
  <c r="AA418" i="5"/>
  <c r="L418" i="5"/>
  <c r="J418"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D427" i="5"/>
  <c r="M427" i="5"/>
  <c r="C427" i="5"/>
  <c r="L427" i="5"/>
  <c r="AB427" i="5"/>
  <c r="K427" i="5"/>
  <c r="AA427" i="5"/>
  <c r="J427" i="5"/>
  <c r="Y427" i="5"/>
  <c r="F427" i="5"/>
  <c r="G427" i="5"/>
  <c r="H427" i="5" s="1"/>
  <c r="E427" i="5"/>
  <c r="Z427" i="5"/>
  <c r="AB1181" i="5"/>
  <c r="K1181" i="5"/>
  <c r="M1181" i="5"/>
  <c r="L1181" i="5"/>
  <c r="G1181" i="5"/>
  <c r="H1181" i="5" s="1"/>
  <c r="AA1181" i="5"/>
  <c r="F1181" i="5"/>
  <c r="Z1181" i="5"/>
  <c r="E1181" i="5"/>
  <c r="C1181" i="5"/>
  <c r="Y1181" i="5"/>
  <c r="D1181" i="5"/>
  <c r="J1181" i="5"/>
  <c r="Y834" i="5"/>
  <c r="F834" i="5"/>
  <c r="E834" i="5"/>
  <c r="D834" i="5"/>
  <c r="M834" i="5"/>
  <c r="C834" i="5"/>
  <c r="L834" i="5"/>
  <c r="AA834" i="5"/>
  <c r="J834" i="5"/>
  <c r="AB834" i="5"/>
  <c r="K834" i="5"/>
  <c r="Z834" i="5"/>
  <c r="G834" i="5"/>
  <c r="H834" i="5" s="1"/>
  <c r="E841" i="5"/>
  <c r="D841" i="5"/>
  <c r="M841" i="5"/>
  <c r="C841" i="5"/>
  <c r="L841" i="5"/>
  <c r="AB841" i="5"/>
  <c r="K841" i="5"/>
  <c r="Z841" i="5"/>
  <c r="G841" i="5"/>
  <c r="H841" i="5" s="1"/>
  <c r="AA841" i="5"/>
  <c r="Y841" i="5"/>
  <c r="J841" i="5"/>
  <c r="F841" i="5"/>
  <c r="D848" i="5"/>
  <c r="M848" i="5"/>
  <c r="C848" i="5"/>
  <c r="L848" i="5"/>
  <c r="AB848" i="5"/>
  <c r="K848" i="5"/>
  <c r="AA848" i="5"/>
  <c r="J848" i="5"/>
  <c r="Y848" i="5"/>
  <c r="F848" i="5"/>
  <c r="Z848" i="5"/>
  <c r="G848" i="5"/>
  <c r="H848" i="5" s="1"/>
  <c r="E848" i="5"/>
  <c r="M1216" i="5"/>
  <c r="C1216" i="5"/>
  <c r="L1216" i="5"/>
  <c r="J1216" i="5"/>
  <c r="AA1216" i="5"/>
  <c r="F1216" i="5"/>
  <c r="Z1216" i="5"/>
  <c r="E1216" i="5"/>
  <c r="Y1216" i="5"/>
  <c r="D1216" i="5"/>
  <c r="G1216" i="5"/>
  <c r="H1216" i="5" s="1"/>
  <c r="AB1216" i="5"/>
  <c r="K1216" i="5"/>
  <c r="AE1211" i="5"/>
  <c r="AF1211" i="5"/>
  <c r="L1222" i="5"/>
  <c r="Y1222" i="5"/>
  <c r="E1222" i="5"/>
  <c r="AA1222" i="5"/>
  <c r="F1222" i="5"/>
  <c r="C1222" i="5"/>
  <c r="M1222" i="5"/>
  <c r="J1222" i="5"/>
  <c r="AB1222" i="5"/>
  <c r="Z1222" i="5"/>
  <c r="G1222" i="5"/>
  <c r="H1222" i="5" s="1"/>
  <c r="K1222" i="5"/>
  <c r="D1222"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J106" i="5"/>
  <c r="D106" i="5"/>
  <c r="L106" i="5"/>
  <c r="K106" i="5"/>
  <c r="G106" i="5"/>
  <c r="H106" i="5" s="1"/>
  <c r="F106" i="5"/>
  <c r="E106" i="5"/>
  <c r="C106" i="5"/>
  <c r="M106" i="5"/>
  <c r="AA106" i="5"/>
  <c r="AB106" i="5"/>
  <c r="Z106" i="5"/>
  <c r="Y106" i="5"/>
  <c r="L285" i="5"/>
  <c r="C285" i="5"/>
  <c r="AB285" i="5"/>
  <c r="K285" i="5"/>
  <c r="AA285" i="5"/>
  <c r="J285" i="5"/>
  <c r="Z285" i="5"/>
  <c r="Y285" i="5"/>
  <c r="G285" i="5"/>
  <c r="H285" i="5" s="1"/>
  <c r="E285" i="5"/>
  <c r="M285" i="5"/>
  <c r="F285" i="5"/>
  <c r="D285" i="5"/>
  <c r="AA898" i="5"/>
  <c r="J898" i="5"/>
  <c r="D898" i="5"/>
  <c r="L898" i="5"/>
  <c r="AB898" i="5"/>
  <c r="E898" i="5"/>
  <c r="Z898" i="5"/>
  <c r="C898" i="5"/>
  <c r="Y898" i="5"/>
  <c r="M898" i="5"/>
  <c r="G898" i="5"/>
  <c r="H898" i="5" s="1"/>
  <c r="K898" i="5"/>
  <c r="F898" i="5"/>
  <c r="AB1146" i="5"/>
  <c r="K1146" i="5"/>
  <c r="AA1146" i="5"/>
  <c r="J1146" i="5"/>
  <c r="Z1146" i="5"/>
  <c r="G1146" i="5"/>
  <c r="H1146" i="5" s="1"/>
  <c r="E1146" i="5"/>
  <c r="M1146" i="5"/>
  <c r="C1146" i="5"/>
  <c r="Y1146" i="5"/>
  <c r="L1146" i="5"/>
  <c r="F1146" i="5"/>
  <c r="D1146"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G275" i="5"/>
  <c r="H275" i="5" s="1"/>
  <c r="F275" i="5"/>
  <c r="E275" i="5"/>
  <c r="D275" i="5"/>
  <c r="M275" i="5"/>
  <c r="C275" i="5"/>
  <c r="K275" i="5"/>
  <c r="L275" i="5"/>
  <c r="J275" i="5"/>
  <c r="AA275" i="5"/>
  <c r="AB275" i="5"/>
  <c r="Y275" i="5"/>
  <c r="Z275" i="5"/>
  <c r="L286" i="5"/>
  <c r="AB286" i="5"/>
  <c r="K286" i="5"/>
  <c r="AA286" i="5"/>
  <c r="J286" i="5"/>
  <c r="Z286" i="5"/>
  <c r="G286" i="5"/>
  <c r="H286" i="5" s="1"/>
  <c r="Y286" i="5"/>
  <c r="F286" i="5"/>
  <c r="D286" i="5"/>
  <c r="E286" i="5"/>
  <c r="M286" i="5"/>
  <c r="C286" i="5"/>
  <c r="AA900" i="5"/>
  <c r="J900" i="5"/>
  <c r="Z900" i="5"/>
  <c r="G900" i="5"/>
  <c r="H900" i="5" s="1"/>
  <c r="D900" i="5"/>
  <c r="L900" i="5"/>
  <c r="M900" i="5"/>
  <c r="K900" i="5"/>
  <c r="F900" i="5"/>
  <c r="E900" i="5"/>
  <c r="AB900" i="5"/>
  <c r="Y900" i="5"/>
  <c r="C900" i="5"/>
  <c r="AA1285" i="5"/>
  <c r="J1285" i="5"/>
  <c r="Z1285" i="5"/>
  <c r="G1285" i="5"/>
  <c r="H1285" i="5" s="1"/>
  <c r="E1285" i="5"/>
  <c r="D1285" i="5"/>
  <c r="M1285" i="5"/>
  <c r="C1285" i="5"/>
  <c r="L1285" i="5"/>
  <c r="AB1285" i="5"/>
  <c r="K1285" i="5"/>
  <c r="Y1285" i="5"/>
  <c r="F1285" i="5"/>
  <c r="M1135" i="5"/>
  <c r="C1135" i="5"/>
  <c r="Z1135" i="5"/>
  <c r="G1135" i="5"/>
  <c r="H1135" i="5" s="1"/>
  <c r="AB1135" i="5"/>
  <c r="F1135" i="5"/>
  <c r="AA1135" i="5"/>
  <c r="E1135" i="5"/>
  <c r="Y1135" i="5"/>
  <c r="D1135" i="5"/>
  <c r="K1135" i="5"/>
  <c r="L1135" i="5"/>
  <c r="J1135" i="5"/>
  <c r="J139" i="5"/>
  <c r="D139" i="5"/>
  <c r="L139" i="5"/>
  <c r="M139" i="5"/>
  <c r="K139" i="5"/>
  <c r="G139" i="5"/>
  <c r="H139" i="5" s="1"/>
  <c r="E139" i="5"/>
  <c r="F139" i="5"/>
  <c r="C139" i="5"/>
  <c r="Y139" i="5"/>
  <c r="AA139" i="5"/>
  <c r="Z139" i="5"/>
  <c r="AB139" i="5"/>
  <c r="M1038" i="5"/>
  <c r="C1038" i="5"/>
  <c r="L1038" i="5"/>
  <c r="AB1038" i="5"/>
  <c r="K1038" i="5"/>
  <c r="AA1038" i="5"/>
  <c r="J1038" i="5"/>
  <c r="Z1038" i="5"/>
  <c r="G1038" i="5"/>
  <c r="H1038" i="5" s="1"/>
  <c r="E1038" i="5"/>
  <c r="F1038" i="5"/>
  <c r="D1038" i="5"/>
  <c r="Y1038" i="5"/>
  <c r="AB1241" i="5"/>
  <c r="K1241" i="5"/>
  <c r="M1241" i="5"/>
  <c r="J1241" i="5"/>
  <c r="AA1241" i="5"/>
  <c r="F1241" i="5"/>
  <c r="Y1241" i="5"/>
  <c r="D1241" i="5"/>
  <c r="Z1241" i="5"/>
  <c r="L1241" i="5"/>
  <c r="G1241" i="5"/>
  <c r="H1241" i="5" s="1"/>
  <c r="E1241" i="5"/>
  <c r="C1241" i="5"/>
  <c r="AA266" i="5"/>
  <c r="J266" i="5"/>
  <c r="Z266" i="5"/>
  <c r="G266" i="5"/>
  <c r="H266" i="5" s="1"/>
  <c r="Y266" i="5"/>
  <c r="F266" i="5"/>
  <c r="E266" i="5"/>
  <c r="D266" i="5"/>
  <c r="L266" i="5"/>
  <c r="AB266" i="5"/>
  <c r="M266" i="5"/>
  <c r="K266" i="5"/>
  <c r="C266" i="5"/>
  <c r="L63" i="5"/>
  <c r="K63" i="5"/>
  <c r="J63" i="5"/>
  <c r="G63" i="5"/>
  <c r="H63" i="5" s="1"/>
  <c r="F63" i="5"/>
  <c r="D63" i="5"/>
  <c r="E63" i="5"/>
  <c r="C63" i="5"/>
  <c r="M63" i="5"/>
  <c r="Y63" i="5"/>
  <c r="AA63" i="5"/>
  <c r="Z63" i="5"/>
  <c r="AB63" i="5"/>
  <c r="M634" i="5"/>
  <c r="C634" i="5"/>
  <c r="Z634" i="5"/>
  <c r="G634" i="5"/>
  <c r="H634" i="5" s="1"/>
  <c r="AB634" i="5"/>
  <c r="F634" i="5"/>
  <c r="AA634" i="5"/>
  <c r="E634" i="5"/>
  <c r="Y634" i="5"/>
  <c r="D634" i="5"/>
  <c r="K634" i="5"/>
  <c r="L634" i="5"/>
  <c r="J634"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D1086" i="5"/>
  <c r="M1086" i="5"/>
  <c r="C1086" i="5"/>
  <c r="L1086" i="5"/>
  <c r="AA1086" i="5"/>
  <c r="J1086" i="5"/>
  <c r="Y1086" i="5"/>
  <c r="F1086" i="5"/>
  <c r="AB1086" i="5"/>
  <c r="Z1086" i="5"/>
  <c r="K1086" i="5"/>
  <c r="E1086" i="5"/>
  <c r="G1086" i="5"/>
  <c r="H1086" i="5" s="1"/>
  <c r="F863" i="5"/>
  <c r="E863" i="5"/>
  <c r="M863" i="5"/>
  <c r="D863" i="5"/>
  <c r="L863" i="5"/>
  <c r="C863" i="5"/>
  <c r="AB863" i="5"/>
  <c r="K863" i="5"/>
  <c r="Z863" i="5"/>
  <c r="AA863" i="5"/>
  <c r="Y863" i="5"/>
  <c r="J863" i="5"/>
  <c r="G863" i="5"/>
  <c r="H863" i="5" s="1"/>
  <c r="Y45" i="5"/>
  <c r="F45" i="5"/>
  <c r="E45" i="5"/>
  <c r="D45" i="5"/>
  <c r="M45" i="5"/>
  <c r="C45" i="5"/>
  <c r="L45" i="5"/>
  <c r="AA45" i="5"/>
  <c r="J45" i="5"/>
  <c r="AB45" i="5"/>
  <c r="K45" i="5"/>
  <c r="Z45" i="5"/>
  <c r="G45" i="5"/>
  <c r="H45" i="5" s="1"/>
  <c r="L1195" i="5"/>
  <c r="AA1195" i="5"/>
  <c r="G1195" i="5"/>
  <c r="H1195" i="5" s="1"/>
  <c r="J1195" i="5"/>
  <c r="Z1195" i="5"/>
  <c r="E1195" i="5"/>
  <c r="Y1195" i="5"/>
  <c r="D1195" i="5"/>
  <c r="C1195" i="5"/>
  <c r="M1195" i="5"/>
  <c r="F1195" i="5"/>
  <c r="AB1195" i="5"/>
  <c r="K1195" i="5"/>
  <c r="AF911" i="5"/>
  <c r="AE911" i="5"/>
  <c r="M199" i="5"/>
  <c r="C199" i="5"/>
  <c r="L199" i="5"/>
  <c r="K199" i="5"/>
  <c r="J199" i="5"/>
  <c r="G199" i="5"/>
  <c r="H199" i="5" s="1"/>
  <c r="E199" i="5"/>
  <c r="F199" i="5"/>
  <c r="D199" i="5"/>
  <c r="Z199" i="5"/>
  <c r="Y199" i="5"/>
  <c r="AA199" i="5"/>
  <c r="AB199" i="5"/>
  <c r="AA678" i="5"/>
  <c r="J678" i="5"/>
  <c r="Z678" i="5"/>
  <c r="Y678" i="5"/>
  <c r="G678" i="5"/>
  <c r="H678" i="5" s="1"/>
  <c r="F678" i="5"/>
  <c r="E678" i="5"/>
  <c r="L678" i="5"/>
  <c r="C678" i="5"/>
  <c r="AB678" i="5"/>
  <c r="M678" i="5"/>
  <c r="D678" i="5"/>
  <c r="K678" i="5"/>
  <c r="M1163" i="5"/>
  <c r="D1163" i="5"/>
  <c r="AA1163" i="5"/>
  <c r="C1163" i="5"/>
  <c r="J1163" i="5"/>
  <c r="G1163" i="5"/>
  <c r="H1163" i="5" s="1"/>
  <c r="AB1163" i="5"/>
  <c r="F1163" i="5"/>
  <c r="Y1163" i="5"/>
  <c r="L1163" i="5"/>
  <c r="K1163" i="5"/>
  <c r="E1163" i="5"/>
  <c r="Z1163" i="5"/>
  <c r="AF151" i="5"/>
  <c r="Y17" i="10" s="1"/>
  <c r="AE151" i="5"/>
  <c r="X17" i="10" s="1"/>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E383" i="5"/>
  <c r="D383" i="5"/>
  <c r="M383" i="5"/>
  <c r="C383" i="5"/>
  <c r="L383" i="5"/>
  <c r="AB383" i="5"/>
  <c r="K383" i="5"/>
  <c r="Z383" i="5"/>
  <c r="G383" i="5"/>
  <c r="H383" i="5" s="1"/>
  <c r="J383" i="5"/>
  <c r="F383" i="5"/>
  <c r="AA383" i="5"/>
  <c r="Y383" i="5"/>
  <c r="L777" i="5"/>
  <c r="AB777" i="5"/>
  <c r="K777" i="5"/>
  <c r="AA777" i="5"/>
  <c r="J777" i="5"/>
  <c r="Z777" i="5"/>
  <c r="G777" i="5"/>
  <c r="H777" i="5" s="1"/>
  <c r="Y777" i="5"/>
  <c r="F777" i="5"/>
  <c r="D777" i="5"/>
  <c r="E777" i="5"/>
  <c r="M777" i="5"/>
  <c r="C777" i="5"/>
  <c r="L1022" i="5"/>
  <c r="AB1022" i="5"/>
  <c r="K1022" i="5"/>
  <c r="AA1022" i="5"/>
  <c r="J1022" i="5"/>
  <c r="Z1022" i="5"/>
  <c r="G1022" i="5"/>
  <c r="H1022" i="5" s="1"/>
  <c r="Y1022" i="5"/>
  <c r="F1022" i="5"/>
  <c r="D1022" i="5"/>
  <c r="E1022" i="5"/>
  <c r="C1022" i="5"/>
  <c r="M1022" i="5"/>
  <c r="Z1097" i="5"/>
  <c r="G1097" i="5"/>
  <c r="H1097" i="5" s="1"/>
  <c r="Y1097" i="5"/>
  <c r="F1097" i="5"/>
  <c r="E1097" i="5"/>
  <c r="M1097" i="5"/>
  <c r="C1097" i="5"/>
  <c r="AB1097" i="5"/>
  <c r="K1097" i="5"/>
  <c r="AA1097" i="5"/>
  <c r="L1097" i="5"/>
  <c r="J1097" i="5"/>
  <c r="D1097" i="5"/>
  <c r="E294" i="5"/>
  <c r="M294" i="5"/>
  <c r="D294" i="5"/>
  <c r="L294" i="5"/>
  <c r="C294" i="5"/>
  <c r="K294" i="5"/>
  <c r="J294" i="5"/>
  <c r="G294" i="5"/>
  <c r="H294" i="5" s="1"/>
  <c r="F294" i="5"/>
  <c r="Z294" i="5"/>
  <c r="AA294" i="5"/>
  <c r="Y294" i="5"/>
  <c r="AB294" i="5"/>
  <c r="L699" i="5"/>
  <c r="AB699" i="5"/>
  <c r="K699" i="5"/>
  <c r="AA699" i="5"/>
  <c r="J699" i="5"/>
  <c r="Z699" i="5"/>
  <c r="G699" i="5"/>
  <c r="H699" i="5" s="1"/>
  <c r="Y699" i="5"/>
  <c r="F699" i="5"/>
  <c r="D699" i="5"/>
  <c r="E699" i="5"/>
  <c r="C699" i="5"/>
  <c r="M699" i="5"/>
  <c r="AB1182" i="5"/>
  <c r="K1182" i="5"/>
  <c r="D1182" i="5"/>
  <c r="Z1182" i="5"/>
  <c r="E1182" i="5"/>
  <c r="M1182" i="5"/>
  <c r="L1182" i="5"/>
  <c r="G1182" i="5"/>
  <c r="H1182" i="5" s="1"/>
  <c r="C1182" i="5"/>
  <c r="AA1182" i="5"/>
  <c r="J1182" i="5"/>
  <c r="Y1182" i="5"/>
  <c r="F1182" i="5"/>
  <c r="AB1225" i="5"/>
  <c r="K1225" i="5"/>
  <c r="M1225" i="5"/>
  <c r="Z1225" i="5"/>
  <c r="F1225" i="5"/>
  <c r="D1225" i="5"/>
  <c r="J1225" i="5"/>
  <c r="G1225" i="5"/>
  <c r="H1225" i="5" s="1"/>
  <c r="E1225" i="5"/>
  <c r="AA1225" i="5"/>
  <c r="L1225" i="5"/>
  <c r="Y1225" i="5"/>
  <c r="C1225" i="5"/>
  <c r="D107" i="5"/>
  <c r="J107" i="5"/>
  <c r="K107" i="5"/>
  <c r="G107" i="5"/>
  <c r="H107" i="5" s="1"/>
  <c r="F107" i="5"/>
  <c r="E107" i="5"/>
  <c r="C107" i="5"/>
  <c r="M107" i="5"/>
  <c r="L107" i="5"/>
  <c r="AA107" i="5"/>
  <c r="AB107" i="5"/>
  <c r="Y107" i="5"/>
  <c r="Z107" i="5"/>
  <c r="M276" i="5"/>
  <c r="C276" i="5"/>
  <c r="L276" i="5"/>
  <c r="K276" i="5"/>
  <c r="J276" i="5"/>
  <c r="G276" i="5"/>
  <c r="H276" i="5" s="1"/>
  <c r="E276" i="5"/>
  <c r="F276" i="5"/>
  <c r="D276" i="5"/>
  <c r="AA276" i="5"/>
  <c r="Y276" i="5"/>
  <c r="Z276" i="5"/>
  <c r="AB276" i="5"/>
  <c r="AA901" i="5"/>
  <c r="J901" i="5"/>
  <c r="Z901" i="5"/>
  <c r="G901" i="5"/>
  <c r="H901" i="5" s="1"/>
  <c r="E901" i="5"/>
  <c r="D901" i="5"/>
  <c r="L901" i="5"/>
  <c r="AB901" i="5"/>
  <c r="Y901" i="5"/>
  <c r="M901" i="5"/>
  <c r="K901" i="5"/>
  <c r="F901" i="5"/>
  <c r="C901" i="5"/>
  <c r="D816" i="5"/>
  <c r="M816" i="5"/>
  <c r="C816" i="5"/>
  <c r="L816" i="5"/>
  <c r="AB816" i="5"/>
  <c r="K816" i="5"/>
  <c r="AA816" i="5"/>
  <c r="J816" i="5"/>
  <c r="Y816" i="5"/>
  <c r="F816" i="5"/>
  <c r="Z816" i="5"/>
  <c r="G816" i="5"/>
  <c r="H816" i="5" s="1"/>
  <c r="E816" i="5"/>
  <c r="L1141" i="5"/>
  <c r="AB1141" i="5"/>
  <c r="K1141" i="5"/>
  <c r="AA1141" i="5"/>
  <c r="J1141" i="5"/>
  <c r="Y1141" i="5"/>
  <c r="F1141" i="5"/>
  <c r="D1141" i="5"/>
  <c r="M1141" i="5"/>
  <c r="G1141" i="5"/>
  <c r="H1141" i="5" s="1"/>
  <c r="E1141" i="5"/>
  <c r="C1141" i="5"/>
  <c r="Z1141" i="5"/>
  <c r="E497" i="5"/>
  <c r="AB497" i="5"/>
  <c r="K497" i="5"/>
  <c r="L497" i="5"/>
  <c r="J497" i="5"/>
  <c r="G497" i="5"/>
  <c r="H497" i="5" s="1"/>
  <c r="AA497" i="5"/>
  <c r="F497" i="5"/>
  <c r="Z497" i="5"/>
  <c r="D497" i="5"/>
  <c r="Y497" i="5"/>
  <c r="M497" i="5"/>
  <c r="C497" i="5"/>
  <c r="M120" i="5"/>
  <c r="C120" i="5"/>
  <c r="G120" i="5"/>
  <c r="H120" i="5" s="1"/>
  <c r="L120" i="5"/>
  <c r="K120" i="5"/>
  <c r="J120" i="5"/>
  <c r="E120" i="5"/>
  <c r="F120" i="5"/>
  <c r="D120" i="5"/>
  <c r="AB120" i="5"/>
  <c r="Y120" i="5"/>
  <c r="Z120" i="5"/>
  <c r="AA120" i="5"/>
  <c r="AB1047" i="5"/>
  <c r="K1047" i="5"/>
  <c r="E1047" i="5"/>
  <c r="M1047" i="5"/>
  <c r="L1047" i="5"/>
  <c r="J1047" i="5"/>
  <c r="G1047" i="5"/>
  <c r="H1047" i="5" s="1"/>
  <c r="Z1047" i="5"/>
  <c r="D1047" i="5"/>
  <c r="AA1047" i="5"/>
  <c r="F1047" i="5"/>
  <c r="Y1047" i="5"/>
  <c r="C1047" i="5"/>
  <c r="E1258" i="5"/>
  <c r="K1258" i="5"/>
  <c r="Z1258" i="5"/>
  <c r="F1258" i="5"/>
  <c r="J1258" i="5"/>
  <c r="G1258" i="5"/>
  <c r="H1258" i="5" s="1"/>
  <c r="AB1258" i="5"/>
  <c r="D1258" i="5"/>
  <c r="AA1258" i="5"/>
  <c r="C1258" i="5"/>
  <c r="Y1258" i="5"/>
  <c r="M1258" i="5"/>
  <c r="L1258" i="5"/>
  <c r="AF211" i="5"/>
  <c r="Y23" i="10" s="1"/>
  <c r="AE211" i="5"/>
  <c r="X23" i="10" s="1"/>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D403" i="5"/>
  <c r="M403" i="5"/>
  <c r="C403" i="5"/>
  <c r="L403" i="5"/>
  <c r="AB403" i="5"/>
  <c r="K403" i="5"/>
  <c r="AA403" i="5"/>
  <c r="J403" i="5"/>
  <c r="Y403" i="5"/>
  <c r="F403" i="5"/>
  <c r="G403" i="5"/>
  <c r="H403" i="5" s="1"/>
  <c r="E403" i="5"/>
  <c r="Z403" i="5"/>
  <c r="M623" i="5"/>
  <c r="C623" i="5"/>
  <c r="Z623" i="5"/>
  <c r="G623" i="5"/>
  <c r="H623" i="5" s="1"/>
  <c r="L623" i="5"/>
  <c r="K623" i="5"/>
  <c r="J623" i="5"/>
  <c r="AB623" i="5"/>
  <c r="F623" i="5"/>
  <c r="Y623" i="5"/>
  <c r="D623" i="5"/>
  <c r="AA623" i="5"/>
  <c r="E623" i="5"/>
  <c r="E647" i="5"/>
  <c r="AA647" i="5"/>
  <c r="J647" i="5"/>
  <c r="Z647" i="5"/>
  <c r="F647" i="5"/>
  <c r="Y647" i="5"/>
  <c r="D647" i="5"/>
  <c r="C647" i="5"/>
  <c r="M647" i="5"/>
  <c r="L647" i="5"/>
  <c r="K647" i="5"/>
  <c r="AB647" i="5"/>
  <c r="G647" i="5"/>
  <c r="H647" i="5" s="1"/>
  <c r="M368" i="5"/>
  <c r="C368" i="5"/>
  <c r="L368" i="5"/>
  <c r="AB368" i="5"/>
  <c r="K368" i="5"/>
  <c r="AA368" i="5"/>
  <c r="J368" i="5"/>
  <c r="Z368" i="5"/>
  <c r="G368" i="5"/>
  <c r="H368" i="5" s="1"/>
  <c r="E368" i="5"/>
  <c r="Y368" i="5"/>
  <c r="F368" i="5"/>
  <c r="D368" i="5"/>
  <c r="AB726" i="5"/>
  <c r="K726" i="5"/>
  <c r="AA726" i="5"/>
  <c r="J726" i="5"/>
  <c r="Z726" i="5"/>
  <c r="G726" i="5"/>
  <c r="H726" i="5" s="1"/>
  <c r="Y726" i="5"/>
  <c r="F726" i="5"/>
  <c r="E726" i="5"/>
  <c r="M726" i="5"/>
  <c r="C726" i="5"/>
  <c r="L726" i="5"/>
  <c r="D726" i="5"/>
  <c r="E977" i="5"/>
  <c r="AB977" i="5"/>
  <c r="K977" i="5"/>
  <c r="AA977" i="5"/>
  <c r="F977" i="5"/>
  <c r="Z977" i="5"/>
  <c r="D977" i="5"/>
  <c r="Y977" i="5"/>
  <c r="C977" i="5"/>
  <c r="M977" i="5"/>
  <c r="J977" i="5"/>
  <c r="L977" i="5"/>
  <c r="G977" i="5"/>
  <c r="H977" i="5" s="1"/>
  <c r="AF851" i="5"/>
  <c r="AE851" i="5"/>
  <c r="Y46" i="5"/>
  <c r="F46" i="5"/>
  <c r="E46" i="5"/>
  <c r="D46" i="5"/>
  <c r="M46" i="5"/>
  <c r="C46" i="5"/>
  <c r="L46" i="5"/>
  <c r="AA46" i="5"/>
  <c r="J46" i="5"/>
  <c r="AB46" i="5"/>
  <c r="Z46" i="5"/>
  <c r="K46" i="5"/>
  <c r="G46" i="5"/>
  <c r="H46" i="5" s="1"/>
  <c r="L663" i="5"/>
  <c r="C663" i="5"/>
  <c r="AB663" i="5"/>
  <c r="K663" i="5"/>
  <c r="Z663" i="5"/>
  <c r="Y663" i="5"/>
  <c r="G663" i="5"/>
  <c r="H663" i="5" s="1"/>
  <c r="E663" i="5"/>
  <c r="D663" i="5"/>
  <c r="AA663" i="5"/>
  <c r="J663" i="5"/>
  <c r="M663" i="5"/>
  <c r="F663" i="5"/>
  <c r="Z923" i="5"/>
  <c r="Y923" i="5"/>
  <c r="G923" i="5"/>
  <c r="H923" i="5" s="1"/>
  <c r="F923" i="5"/>
  <c r="E923" i="5"/>
  <c r="M923" i="5"/>
  <c r="D923" i="5"/>
  <c r="AB923" i="5"/>
  <c r="K923" i="5"/>
  <c r="AA923" i="5"/>
  <c r="L923" i="5"/>
  <c r="J923" i="5"/>
  <c r="C923" i="5"/>
  <c r="M201" i="5"/>
  <c r="C201" i="5"/>
  <c r="L201" i="5"/>
  <c r="K201" i="5"/>
  <c r="J201" i="5"/>
  <c r="G201" i="5"/>
  <c r="H201" i="5" s="1"/>
  <c r="E201" i="5"/>
  <c r="F201" i="5"/>
  <c r="D201" i="5"/>
  <c r="AA201" i="5"/>
  <c r="AB201" i="5"/>
  <c r="Y201" i="5"/>
  <c r="Z201" i="5"/>
  <c r="Y683" i="5"/>
  <c r="F683" i="5"/>
  <c r="E683" i="5"/>
  <c r="D683" i="5"/>
  <c r="M683" i="5"/>
  <c r="C683" i="5"/>
  <c r="L683" i="5"/>
  <c r="AA683" i="5"/>
  <c r="J683" i="5"/>
  <c r="K683" i="5"/>
  <c r="G683" i="5"/>
  <c r="H683" i="5" s="1"/>
  <c r="AB683" i="5"/>
  <c r="Z683" i="5"/>
  <c r="M1166" i="5"/>
  <c r="C1166" i="5"/>
  <c r="Y1166" i="5"/>
  <c r="E1166" i="5"/>
  <c r="K1166" i="5"/>
  <c r="J1166" i="5"/>
  <c r="G1166" i="5"/>
  <c r="H1166" i="5" s="1"/>
  <c r="AB1166" i="5"/>
  <c r="F1166" i="5"/>
  <c r="Z1166" i="5"/>
  <c r="AA1166" i="5"/>
  <c r="D1166" i="5"/>
  <c r="L1166" i="5"/>
  <c r="L594" i="5"/>
  <c r="AB594" i="5"/>
  <c r="K594" i="5"/>
  <c r="AA594" i="5"/>
  <c r="J594" i="5"/>
  <c r="Z594" i="5"/>
  <c r="G594" i="5"/>
  <c r="H594" i="5" s="1"/>
  <c r="Y594" i="5"/>
  <c r="F594" i="5"/>
  <c r="D594" i="5"/>
  <c r="E594" i="5"/>
  <c r="C594" i="5"/>
  <c r="M594" i="5"/>
  <c r="AF1051" i="5"/>
  <c r="AE1051" i="5"/>
  <c r="F377" i="5"/>
  <c r="E377" i="5"/>
  <c r="M377" i="5"/>
  <c r="D377" i="5"/>
  <c r="L377" i="5"/>
  <c r="C377" i="5"/>
  <c r="AB377" i="5"/>
  <c r="K377" i="5"/>
  <c r="Z377" i="5"/>
  <c r="J377" i="5"/>
  <c r="G377" i="5"/>
  <c r="H377" i="5" s="1"/>
  <c r="AA377" i="5"/>
  <c r="Y377" i="5"/>
  <c r="D1016" i="5"/>
  <c r="M1016" i="5"/>
  <c r="C1016" i="5"/>
  <c r="L1016" i="5"/>
  <c r="AB1016" i="5"/>
  <c r="K1016" i="5"/>
  <c r="AA1016" i="5"/>
  <c r="J1016" i="5"/>
  <c r="Y1016" i="5"/>
  <c r="F1016" i="5"/>
  <c r="G1016" i="5"/>
  <c r="H1016" i="5" s="1"/>
  <c r="E1016" i="5"/>
  <c r="Z1016" i="5"/>
  <c r="L804" i="5"/>
  <c r="Y804" i="5"/>
  <c r="F804" i="5"/>
  <c r="C804" i="5"/>
  <c r="M804" i="5"/>
  <c r="K804" i="5"/>
  <c r="J804" i="5"/>
  <c r="AA804" i="5"/>
  <c r="E804" i="5"/>
  <c r="AB804" i="5"/>
  <c r="Z804" i="5"/>
  <c r="G804" i="5"/>
  <c r="H804" i="5" s="1"/>
  <c r="D804" i="5"/>
  <c r="E564" i="5"/>
  <c r="D564" i="5"/>
  <c r="M564" i="5"/>
  <c r="C564" i="5"/>
  <c r="L564" i="5"/>
  <c r="AB564" i="5"/>
  <c r="K564" i="5"/>
  <c r="Z564" i="5"/>
  <c r="G564" i="5"/>
  <c r="H564" i="5" s="1"/>
  <c r="J564" i="5"/>
  <c r="F564" i="5"/>
  <c r="AA564" i="5"/>
  <c r="Y564" i="5"/>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AA1227" i="5"/>
  <c r="J1227" i="5"/>
  <c r="Y1227" i="5"/>
  <c r="E1227" i="5"/>
  <c r="L1227" i="5"/>
  <c r="AB1227" i="5"/>
  <c r="G1227" i="5"/>
  <c r="H1227" i="5" s="1"/>
  <c r="K1227" i="5"/>
  <c r="D1227" i="5"/>
  <c r="C1227" i="5"/>
  <c r="F1227" i="5"/>
  <c r="Z1227" i="5"/>
  <c r="M1227" i="5"/>
  <c r="Z477" i="5"/>
  <c r="G477" i="5"/>
  <c r="H477" i="5" s="1"/>
  <c r="Y477" i="5"/>
  <c r="F477" i="5"/>
  <c r="E477" i="5"/>
  <c r="D477" i="5"/>
  <c r="M477" i="5"/>
  <c r="C477" i="5"/>
  <c r="AB477" i="5"/>
  <c r="K477" i="5"/>
  <c r="L477" i="5"/>
  <c r="AA477" i="5"/>
  <c r="J477" i="5"/>
  <c r="AA481" i="5"/>
  <c r="J481" i="5"/>
  <c r="Y481" i="5"/>
  <c r="E481" i="5"/>
  <c r="D481" i="5"/>
  <c r="C481" i="5"/>
  <c r="M481" i="5"/>
  <c r="L481" i="5"/>
  <c r="AB481" i="5"/>
  <c r="G481" i="5"/>
  <c r="H481" i="5" s="1"/>
  <c r="K481" i="5"/>
  <c r="Z481" i="5"/>
  <c r="F481" i="5"/>
  <c r="J98" i="5"/>
  <c r="D98" i="5"/>
  <c r="L98" i="5"/>
  <c r="K98" i="5"/>
  <c r="G98" i="5"/>
  <c r="H98" i="5" s="1"/>
  <c r="F98" i="5"/>
  <c r="E98" i="5"/>
  <c r="M98" i="5"/>
  <c r="C98" i="5"/>
  <c r="Z98" i="5"/>
  <c r="Y98" i="5"/>
  <c r="AA98" i="5"/>
  <c r="AB98" i="5"/>
  <c r="K96" i="5"/>
  <c r="D96" i="5"/>
  <c r="C96" i="5"/>
  <c r="M96" i="5"/>
  <c r="L96" i="5"/>
  <c r="J96" i="5"/>
  <c r="F96" i="5"/>
  <c r="G96" i="5"/>
  <c r="H96" i="5" s="1"/>
  <c r="E96" i="5"/>
  <c r="AA96" i="5"/>
  <c r="AB96" i="5"/>
  <c r="Y96" i="5"/>
  <c r="Z96" i="5"/>
  <c r="AE271" i="5"/>
  <c r="X29" i="10" s="1"/>
  <c r="AF271" i="5"/>
  <c r="Y29" i="10" s="1"/>
  <c r="M284" i="5"/>
  <c r="C284" i="5"/>
  <c r="L284" i="5"/>
  <c r="AB284" i="5"/>
  <c r="K284" i="5"/>
  <c r="AA284" i="5"/>
  <c r="J284" i="5"/>
  <c r="Z284" i="5"/>
  <c r="G284" i="5"/>
  <c r="H284" i="5" s="1"/>
  <c r="E284" i="5"/>
  <c r="Y284" i="5"/>
  <c r="F284" i="5"/>
  <c r="D284" i="5"/>
  <c r="AA585" i="5"/>
  <c r="J585" i="5"/>
  <c r="Z585" i="5"/>
  <c r="Y585" i="5"/>
  <c r="G585" i="5"/>
  <c r="H585" i="5" s="1"/>
  <c r="F585" i="5"/>
  <c r="E585" i="5"/>
  <c r="L585" i="5"/>
  <c r="C585" i="5"/>
  <c r="AB585" i="5"/>
  <c r="M585" i="5"/>
  <c r="K585" i="5"/>
  <c r="D585" i="5"/>
  <c r="Y574" i="5"/>
  <c r="F574" i="5"/>
  <c r="E574" i="5"/>
  <c r="D574" i="5"/>
  <c r="M574" i="5"/>
  <c r="C574" i="5"/>
  <c r="L574" i="5"/>
  <c r="AA574" i="5"/>
  <c r="J574" i="5"/>
  <c r="K574" i="5"/>
  <c r="G574" i="5"/>
  <c r="H574" i="5" s="1"/>
  <c r="AB574" i="5"/>
  <c r="Z574" i="5"/>
  <c r="M580" i="5"/>
  <c r="C580" i="5"/>
  <c r="L580" i="5"/>
  <c r="AB580" i="5"/>
  <c r="K580" i="5"/>
  <c r="AA580" i="5"/>
  <c r="J580" i="5"/>
  <c r="Z580" i="5"/>
  <c r="G580" i="5"/>
  <c r="H580" i="5" s="1"/>
  <c r="E580" i="5"/>
  <c r="F580" i="5"/>
  <c r="D580" i="5"/>
  <c r="Y58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Z906" i="5"/>
  <c r="G906" i="5"/>
  <c r="H906" i="5" s="1"/>
  <c r="Y906" i="5"/>
  <c r="F906" i="5"/>
  <c r="E906" i="5"/>
  <c r="D906" i="5"/>
  <c r="M906" i="5"/>
  <c r="C906" i="5"/>
  <c r="AB906" i="5"/>
  <c r="K906" i="5"/>
  <c r="L906" i="5"/>
  <c r="AA906" i="5"/>
  <c r="J906" i="5"/>
  <c r="Y908" i="5"/>
  <c r="F908" i="5"/>
  <c r="E908" i="5"/>
  <c r="D908" i="5"/>
  <c r="M908" i="5"/>
  <c r="C908" i="5"/>
  <c r="L908" i="5"/>
  <c r="AA908" i="5"/>
  <c r="J908" i="5"/>
  <c r="AB908" i="5"/>
  <c r="K908" i="5"/>
  <c r="Z908" i="5"/>
  <c r="G908" i="5"/>
  <c r="H908" i="5" s="1"/>
  <c r="Z1283" i="5"/>
  <c r="G1283" i="5"/>
  <c r="H1283" i="5" s="1"/>
  <c r="E1283" i="5"/>
  <c r="D1283" i="5"/>
  <c r="M1283" i="5"/>
  <c r="C1283" i="5"/>
  <c r="J1283" i="5"/>
  <c r="AB1283" i="5"/>
  <c r="L1283" i="5"/>
  <c r="K1283" i="5"/>
  <c r="F1283" i="5"/>
  <c r="AA1283" i="5"/>
  <c r="Y1283" i="5"/>
  <c r="Z1280" i="5"/>
  <c r="G1280" i="5"/>
  <c r="H1280" i="5" s="1"/>
  <c r="E1280" i="5"/>
  <c r="M1280" i="5"/>
  <c r="C1280" i="5"/>
  <c r="J1280" i="5"/>
  <c r="AB1280" i="5"/>
  <c r="AA1280" i="5"/>
  <c r="Y1280" i="5"/>
  <c r="L1280" i="5"/>
  <c r="F1280" i="5"/>
  <c r="K1280" i="5"/>
  <c r="D1280" i="5"/>
  <c r="M820" i="5"/>
  <c r="C820" i="5"/>
  <c r="L820" i="5"/>
  <c r="AB820" i="5"/>
  <c r="K820" i="5"/>
  <c r="AA820" i="5"/>
  <c r="J820" i="5"/>
  <c r="Z820" i="5"/>
  <c r="G820" i="5"/>
  <c r="H820" i="5" s="1"/>
  <c r="E820" i="5"/>
  <c r="Y820" i="5"/>
  <c r="F820" i="5"/>
  <c r="D820" i="5"/>
  <c r="M828" i="5"/>
  <c r="C828" i="5"/>
  <c r="L828" i="5"/>
  <c r="AB828" i="5"/>
  <c r="K828" i="5"/>
  <c r="AA828" i="5"/>
  <c r="J828" i="5"/>
  <c r="Z828" i="5"/>
  <c r="G828" i="5"/>
  <c r="H828" i="5" s="1"/>
  <c r="E828" i="5"/>
  <c r="Y828" i="5"/>
  <c r="F828" i="5"/>
  <c r="D828" i="5"/>
  <c r="M1138" i="5"/>
  <c r="C1138" i="5"/>
  <c r="L1138" i="5"/>
  <c r="AB1138" i="5"/>
  <c r="K1138" i="5"/>
  <c r="Z1138" i="5"/>
  <c r="G1138" i="5"/>
  <c r="H1138" i="5" s="1"/>
  <c r="E1138" i="5"/>
  <c r="AA1138" i="5"/>
  <c r="Y1138" i="5"/>
  <c r="J1138" i="5"/>
  <c r="D1138" i="5"/>
  <c r="F1138" i="5"/>
  <c r="L1145" i="5"/>
  <c r="AB1145" i="5"/>
  <c r="K1145" i="5"/>
  <c r="AA1145" i="5"/>
  <c r="J1145" i="5"/>
  <c r="Y1145" i="5"/>
  <c r="F1145" i="5"/>
  <c r="D1145" i="5"/>
  <c r="M1145" i="5"/>
  <c r="G1145" i="5"/>
  <c r="H1145" i="5" s="1"/>
  <c r="E1145" i="5"/>
  <c r="C1145" i="5"/>
  <c r="Z1145" i="5"/>
  <c r="E134" i="5"/>
  <c r="K134" i="5"/>
  <c r="L134" i="5"/>
  <c r="J134" i="5"/>
  <c r="G134" i="5"/>
  <c r="H134" i="5" s="1"/>
  <c r="F134" i="5"/>
  <c r="D134" i="5"/>
  <c r="C134" i="5"/>
  <c r="M134" i="5"/>
  <c r="AA134" i="5"/>
  <c r="AB134" i="5"/>
  <c r="Z134" i="5"/>
  <c r="Y134" i="5"/>
  <c r="D138" i="5"/>
  <c r="J138" i="5"/>
  <c r="C138" i="5"/>
  <c r="M138" i="5"/>
  <c r="L138" i="5"/>
  <c r="K138" i="5"/>
  <c r="F138" i="5"/>
  <c r="G138" i="5"/>
  <c r="H138" i="5" s="1"/>
  <c r="E138" i="5"/>
  <c r="AA138" i="5"/>
  <c r="AB138" i="5"/>
  <c r="Y138" i="5"/>
  <c r="Z138" i="5"/>
  <c r="Y494" i="5"/>
  <c r="G494" i="5"/>
  <c r="H494" i="5" s="1"/>
  <c r="L494" i="5"/>
  <c r="C494" i="5"/>
  <c r="AA494" i="5"/>
  <c r="F494" i="5"/>
  <c r="Z494" i="5"/>
  <c r="E494" i="5"/>
  <c r="D494" i="5"/>
  <c r="M494" i="5"/>
  <c r="J494" i="5"/>
  <c r="AB494" i="5"/>
  <c r="K494" i="5"/>
  <c r="Z508" i="5"/>
  <c r="E508" i="5"/>
  <c r="M508" i="5"/>
  <c r="D508" i="5"/>
  <c r="AB508" i="5"/>
  <c r="K508" i="5"/>
  <c r="G508" i="5"/>
  <c r="H508" i="5" s="1"/>
  <c r="F508" i="5"/>
  <c r="C508" i="5"/>
  <c r="AA508" i="5"/>
  <c r="Y508" i="5"/>
  <c r="L508" i="5"/>
  <c r="J508" i="5"/>
  <c r="G121" i="5"/>
  <c r="H121" i="5" s="1"/>
  <c r="L121" i="5"/>
  <c r="C121" i="5"/>
  <c r="M121" i="5"/>
  <c r="K121" i="5"/>
  <c r="J121" i="5"/>
  <c r="F121" i="5"/>
  <c r="D121" i="5"/>
  <c r="E121" i="5"/>
  <c r="AA121" i="5"/>
  <c r="AB121" i="5"/>
  <c r="Z121" i="5"/>
  <c r="Y121" i="5"/>
  <c r="AF111" i="5"/>
  <c r="Y13" i="10" s="1"/>
  <c r="AE111" i="5"/>
  <c r="X13" i="10" s="1"/>
  <c r="L122" i="5"/>
  <c r="F122" i="5"/>
  <c r="K122" i="5"/>
  <c r="J122" i="5"/>
  <c r="G122" i="5"/>
  <c r="H122" i="5" s="1"/>
  <c r="E122" i="5"/>
  <c r="D122" i="5"/>
  <c r="M122" i="5"/>
  <c r="C122" i="5"/>
  <c r="AB122" i="5"/>
  <c r="AA122" i="5"/>
  <c r="Y122" i="5"/>
  <c r="Z122" i="5"/>
  <c r="D1036" i="5"/>
  <c r="M1036" i="5"/>
  <c r="C1036" i="5"/>
  <c r="L1036" i="5"/>
  <c r="AB1036" i="5"/>
  <c r="K1036" i="5"/>
  <c r="AA1036" i="5"/>
  <c r="J1036" i="5"/>
  <c r="Y1036" i="5"/>
  <c r="F1036" i="5"/>
  <c r="G1036" i="5"/>
  <c r="H1036" i="5" s="1"/>
  <c r="E1036" i="5"/>
  <c r="Z1036" i="5"/>
  <c r="L1043" i="5"/>
  <c r="C1043" i="5"/>
  <c r="AB1043" i="5"/>
  <c r="K1043" i="5"/>
  <c r="AA1043" i="5"/>
  <c r="J1043" i="5"/>
  <c r="Z1043" i="5"/>
  <c r="Y1043" i="5"/>
  <c r="G1043" i="5"/>
  <c r="H1043" i="5" s="1"/>
  <c r="E1043" i="5"/>
  <c r="M1043" i="5"/>
  <c r="F1043" i="5"/>
  <c r="D1043" i="5"/>
  <c r="M317" i="5"/>
  <c r="D317" i="5"/>
  <c r="F317" i="5"/>
  <c r="E317" i="5"/>
  <c r="C317" i="5"/>
  <c r="L317" i="5"/>
  <c r="J317" i="5"/>
  <c r="K317" i="5"/>
  <c r="G317" i="5"/>
  <c r="H317" i="5" s="1"/>
  <c r="Y317" i="5"/>
  <c r="AA317" i="5"/>
  <c r="Z317" i="5"/>
  <c r="AB317" i="5"/>
  <c r="Y326" i="5"/>
  <c r="F326" i="5"/>
  <c r="L326" i="5"/>
  <c r="M326" i="5"/>
  <c r="K326" i="5"/>
  <c r="J326" i="5"/>
  <c r="AB326" i="5"/>
  <c r="G326" i="5"/>
  <c r="H326" i="5" s="1"/>
  <c r="AA326" i="5"/>
  <c r="E326" i="5"/>
  <c r="C326" i="5"/>
  <c r="D326" i="5"/>
  <c r="Z326" i="5"/>
  <c r="E1254" i="5"/>
  <c r="K1254" i="5"/>
  <c r="Z1254" i="5"/>
  <c r="F1254" i="5"/>
  <c r="M1254" i="5"/>
  <c r="L1254" i="5"/>
  <c r="J1254" i="5"/>
  <c r="G1254" i="5"/>
  <c r="H1254" i="5" s="1"/>
  <c r="AB1254" i="5"/>
  <c r="D1254" i="5"/>
  <c r="Y1254" i="5"/>
  <c r="AA1254" i="5"/>
  <c r="C1254"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E1259" i="5"/>
  <c r="L1259" i="5"/>
  <c r="AA1259" i="5"/>
  <c r="Z1259" i="5"/>
  <c r="D1259" i="5"/>
  <c r="Y1259" i="5"/>
  <c r="C1259" i="5"/>
  <c r="M1259" i="5"/>
  <c r="K1259" i="5"/>
  <c r="G1259" i="5"/>
  <c r="H1259" i="5" s="1"/>
  <c r="F1259" i="5"/>
  <c r="AB1259" i="5"/>
  <c r="J1259" i="5"/>
  <c r="J221" i="5"/>
  <c r="G221" i="5"/>
  <c r="H221" i="5" s="1"/>
  <c r="F221" i="5"/>
  <c r="E221" i="5"/>
  <c r="D221" i="5"/>
  <c r="L221" i="5"/>
  <c r="M221" i="5"/>
  <c r="K221" i="5"/>
  <c r="C221" i="5"/>
  <c r="AA221" i="5"/>
  <c r="AB221" i="5"/>
  <c r="Y221" i="5"/>
  <c r="Z221" i="5"/>
  <c r="F214" i="5"/>
  <c r="E214" i="5"/>
  <c r="D214" i="5"/>
  <c r="M214" i="5"/>
  <c r="C214" i="5"/>
  <c r="L214" i="5"/>
  <c r="J214" i="5"/>
  <c r="K214" i="5"/>
  <c r="G214" i="5"/>
  <c r="H214" i="5" s="1"/>
  <c r="Z214" i="5"/>
  <c r="Y214" i="5"/>
  <c r="AA214" i="5"/>
  <c r="AB214" i="5"/>
  <c r="L215" i="5"/>
  <c r="K215" i="5"/>
  <c r="J215" i="5"/>
  <c r="G215" i="5"/>
  <c r="H215" i="5" s="1"/>
  <c r="F215" i="5"/>
  <c r="D215" i="5"/>
  <c r="E215" i="5"/>
  <c r="M215" i="5"/>
  <c r="C215" i="5"/>
  <c r="AA215" i="5"/>
  <c r="AB215" i="5"/>
  <c r="Y215" i="5"/>
  <c r="Z215" i="5"/>
  <c r="D1246" i="5"/>
  <c r="AB1246" i="5"/>
  <c r="K1246" i="5"/>
  <c r="AA1246" i="5"/>
  <c r="F1246" i="5"/>
  <c r="Z1246" i="5"/>
  <c r="E1246" i="5"/>
  <c r="Y1246" i="5"/>
  <c r="C1246" i="5"/>
  <c r="M1246" i="5"/>
  <c r="J1246" i="5"/>
  <c r="G1246" i="5"/>
  <c r="H1246" i="5" s="1"/>
  <c r="L1246" i="5"/>
  <c r="AB1239" i="5"/>
  <c r="K1239" i="5"/>
  <c r="Z1239" i="5"/>
  <c r="G1239" i="5"/>
  <c r="H1239" i="5" s="1"/>
  <c r="E1239" i="5"/>
  <c r="M1239" i="5"/>
  <c r="C1239" i="5"/>
  <c r="J1239" i="5"/>
  <c r="L1239" i="5"/>
  <c r="F1239" i="5"/>
  <c r="D1239" i="5"/>
  <c r="Y1239" i="5"/>
  <c r="AA1239" i="5"/>
  <c r="Z886" i="5"/>
  <c r="G886" i="5"/>
  <c r="H886" i="5" s="1"/>
  <c r="M886" i="5"/>
  <c r="C886" i="5"/>
  <c r="K886" i="5"/>
  <c r="J886" i="5"/>
  <c r="AB886" i="5"/>
  <c r="F886" i="5"/>
  <c r="AA886" i="5"/>
  <c r="E886" i="5"/>
  <c r="Y886" i="5"/>
  <c r="D886" i="5"/>
  <c r="L886" i="5"/>
  <c r="Z547" i="5"/>
  <c r="Y547" i="5"/>
  <c r="G547" i="5"/>
  <c r="H547" i="5" s="1"/>
  <c r="F547" i="5"/>
  <c r="E547" i="5"/>
  <c r="M547" i="5"/>
  <c r="D547" i="5"/>
  <c r="AB547" i="5"/>
  <c r="K547" i="5"/>
  <c r="AA547" i="5"/>
  <c r="L547" i="5"/>
  <c r="C547" i="5"/>
  <c r="J547" i="5"/>
  <c r="D538" i="5"/>
  <c r="M538" i="5"/>
  <c r="C538" i="5"/>
  <c r="L538" i="5"/>
  <c r="AB538" i="5"/>
  <c r="K538" i="5"/>
  <c r="AA538" i="5"/>
  <c r="J538" i="5"/>
  <c r="Y538" i="5"/>
  <c r="F538" i="5"/>
  <c r="Z538" i="5"/>
  <c r="G538" i="5"/>
  <c r="H538" i="5" s="1"/>
  <c r="E538" i="5"/>
  <c r="AA263" i="5"/>
  <c r="J263" i="5"/>
  <c r="Z263" i="5"/>
  <c r="G263" i="5"/>
  <c r="H263" i="5" s="1"/>
  <c r="Y263" i="5"/>
  <c r="F263" i="5"/>
  <c r="E263" i="5"/>
  <c r="D263" i="5"/>
  <c r="L263" i="5"/>
  <c r="C263" i="5"/>
  <c r="M263" i="5"/>
  <c r="AB263" i="5"/>
  <c r="K263" i="5"/>
  <c r="E257" i="5"/>
  <c r="M257" i="5"/>
  <c r="D257" i="5"/>
  <c r="L257" i="5"/>
  <c r="C257" i="5"/>
  <c r="K257" i="5"/>
  <c r="J257" i="5"/>
  <c r="G257" i="5"/>
  <c r="H257" i="5" s="1"/>
  <c r="F257" i="5"/>
  <c r="AB257" i="5"/>
  <c r="Z257" i="5"/>
  <c r="AA257" i="5"/>
  <c r="Y257" i="5"/>
  <c r="AA66" i="5"/>
  <c r="J66" i="5"/>
  <c r="Z66" i="5"/>
  <c r="Y66" i="5"/>
  <c r="G66" i="5"/>
  <c r="H66" i="5" s="1"/>
  <c r="F66" i="5"/>
  <c r="E66" i="5"/>
  <c r="L66" i="5"/>
  <c r="C66" i="5"/>
  <c r="AB66" i="5"/>
  <c r="M66" i="5"/>
  <c r="D66" i="5"/>
  <c r="K66" i="5"/>
  <c r="AA68" i="5"/>
  <c r="J68" i="5"/>
  <c r="Z68" i="5"/>
  <c r="G68" i="5"/>
  <c r="H68" i="5" s="1"/>
  <c r="Y68" i="5"/>
  <c r="F68" i="5"/>
  <c r="E68" i="5"/>
  <c r="D68" i="5"/>
  <c r="L68" i="5"/>
  <c r="AB68" i="5"/>
  <c r="M68" i="5"/>
  <c r="C68" i="5"/>
  <c r="K68" i="5"/>
  <c r="E399" i="5"/>
  <c r="D399" i="5"/>
  <c r="M399" i="5"/>
  <c r="C399" i="5"/>
  <c r="L399" i="5"/>
  <c r="AB399" i="5"/>
  <c r="K399" i="5"/>
  <c r="Z399" i="5"/>
  <c r="G399" i="5"/>
  <c r="H399" i="5" s="1"/>
  <c r="J399" i="5"/>
  <c r="F399" i="5"/>
  <c r="AA399" i="5"/>
  <c r="Y399" i="5"/>
  <c r="D407" i="5"/>
  <c r="M407" i="5"/>
  <c r="C407" i="5"/>
  <c r="L407" i="5"/>
  <c r="AB407" i="5"/>
  <c r="K407" i="5"/>
  <c r="AA407" i="5"/>
  <c r="J407" i="5"/>
  <c r="Y407" i="5"/>
  <c r="F407" i="5"/>
  <c r="G407" i="5"/>
  <c r="H407" i="5" s="1"/>
  <c r="E407" i="5"/>
  <c r="Z407" i="5"/>
  <c r="J175" i="5"/>
  <c r="G175" i="5"/>
  <c r="H175" i="5" s="1"/>
  <c r="F175" i="5"/>
  <c r="E175" i="5"/>
  <c r="D175" i="5"/>
  <c r="L175" i="5"/>
  <c r="M175" i="5"/>
  <c r="K175" i="5"/>
  <c r="C175" i="5"/>
  <c r="Z175" i="5"/>
  <c r="Y175" i="5"/>
  <c r="AB175" i="5"/>
  <c r="AA175" i="5"/>
  <c r="E184" i="5"/>
  <c r="D184" i="5"/>
  <c r="M184" i="5"/>
  <c r="C184" i="5"/>
  <c r="L184" i="5"/>
  <c r="AB184" i="5"/>
  <c r="K184" i="5"/>
  <c r="Z184" i="5"/>
  <c r="G184" i="5"/>
  <c r="H184" i="5" s="1"/>
  <c r="AA184" i="5"/>
  <c r="J184" i="5"/>
  <c r="Y184" i="5"/>
  <c r="F184" i="5"/>
  <c r="L178" i="5"/>
  <c r="C178" i="5"/>
  <c r="K178" i="5"/>
  <c r="J178" i="5"/>
  <c r="G178" i="5"/>
  <c r="H178" i="5" s="1"/>
  <c r="E178" i="5"/>
  <c r="M178" i="5"/>
  <c r="F178" i="5"/>
  <c r="D178" i="5"/>
  <c r="AA178" i="5"/>
  <c r="AB178" i="5"/>
  <c r="Y178" i="5"/>
  <c r="Z178" i="5"/>
  <c r="AB627" i="5"/>
  <c r="K627" i="5"/>
  <c r="E627" i="5"/>
  <c r="L627" i="5"/>
  <c r="J627" i="5"/>
  <c r="G627" i="5"/>
  <c r="H627" i="5" s="1"/>
  <c r="AA627" i="5"/>
  <c r="F627" i="5"/>
  <c r="Z627" i="5"/>
  <c r="D627" i="5"/>
  <c r="C627" i="5"/>
  <c r="Y627" i="5"/>
  <c r="M627" i="5"/>
  <c r="AF611" i="5"/>
  <c r="Y63" i="10" s="1"/>
  <c r="AE611" i="5"/>
  <c r="X63" i="10" s="1"/>
  <c r="L625" i="5"/>
  <c r="Y625" i="5"/>
  <c r="F625" i="5"/>
  <c r="M625" i="5"/>
  <c r="K625" i="5"/>
  <c r="J625" i="5"/>
  <c r="AB625" i="5"/>
  <c r="G625" i="5"/>
  <c r="H625" i="5" s="1"/>
  <c r="AA625" i="5"/>
  <c r="E625" i="5"/>
  <c r="C625" i="5"/>
  <c r="Z625" i="5"/>
  <c r="D625" i="5"/>
  <c r="AA640" i="5"/>
  <c r="J640" i="5"/>
  <c r="D640" i="5"/>
  <c r="Y640" i="5"/>
  <c r="C640" i="5"/>
  <c r="M640" i="5"/>
  <c r="L640" i="5"/>
  <c r="K640" i="5"/>
  <c r="AB640" i="5"/>
  <c r="F640" i="5"/>
  <c r="Z640" i="5"/>
  <c r="G640" i="5"/>
  <c r="H640" i="5" s="1"/>
  <c r="E640" i="5"/>
  <c r="AB637" i="5"/>
  <c r="K637" i="5"/>
  <c r="F637" i="5"/>
  <c r="L637" i="5"/>
  <c r="J637" i="5"/>
  <c r="AA637" i="5"/>
  <c r="G637" i="5"/>
  <c r="H637" i="5" s="1"/>
  <c r="Z637" i="5"/>
  <c r="E637" i="5"/>
  <c r="C637" i="5"/>
  <c r="Y637" i="5"/>
  <c r="D637" i="5"/>
  <c r="M637" i="5"/>
  <c r="D364" i="5"/>
  <c r="M364" i="5"/>
  <c r="C364" i="5"/>
  <c r="L364" i="5"/>
  <c r="AB364" i="5"/>
  <c r="K364" i="5"/>
  <c r="AA364" i="5"/>
  <c r="J364" i="5"/>
  <c r="Y364" i="5"/>
  <c r="F364" i="5"/>
  <c r="Z364" i="5"/>
  <c r="G364" i="5"/>
  <c r="H364" i="5" s="1"/>
  <c r="E364" i="5"/>
  <c r="Y1074" i="5"/>
  <c r="F1074" i="5"/>
  <c r="E1074" i="5"/>
  <c r="D1074" i="5"/>
  <c r="L1074" i="5"/>
  <c r="AA1074" i="5"/>
  <c r="J1074" i="5"/>
  <c r="AB1074" i="5"/>
  <c r="Z1074" i="5"/>
  <c r="M1074" i="5"/>
  <c r="G1074" i="5"/>
  <c r="H1074" i="5" s="1"/>
  <c r="K1074" i="5"/>
  <c r="C1074" i="5"/>
  <c r="Y1082" i="5"/>
  <c r="F1082" i="5"/>
  <c r="E1082" i="5"/>
  <c r="D1082" i="5"/>
  <c r="L1082" i="5"/>
  <c r="AA1082" i="5"/>
  <c r="J1082" i="5"/>
  <c r="AB1082" i="5"/>
  <c r="Z1082" i="5"/>
  <c r="M1082" i="5"/>
  <c r="G1082" i="5"/>
  <c r="H1082" i="5" s="1"/>
  <c r="K1082" i="5"/>
  <c r="C1082" i="5"/>
  <c r="AA728" i="5"/>
  <c r="J728" i="5"/>
  <c r="Z728" i="5"/>
  <c r="G728" i="5"/>
  <c r="H728" i="5" s="1"/>
  <c r="Y728" i="5"/>
  <c r="F728" i="5"/>
  <c r="E728" i="5"/>
  <c r="D728" i="5"/>
  <c r="L728" i="5"/>
  <c r="M728" i="5"/>
  <c r="K728" i="5"/>
  <c r="C728" i="5"/>
  <c r="AB728" i="5"/>
  <c r="M722" i="5"/>
  <c r="D722" i="5"/>
  <c r="L722" i="5"/>
  <c r="C722" i="5"/>
  <c r="AB722" i="5"/>
  <c r="K722" i="5"/>
  <c r="AA722" i="5"/>
  <c r="J722" i="5"/>
  <c r="Z722" i="5"/>
  <c r="F722" i="5"/>
  <c r="Y722" i="5"/>
  <c r="G722" i="5"/>
  <c r="H722" i="5" s="1"/>
  <c r="E722" i="5"/>
  <c r="E982" i="5"/>
  <c r="AB982" i="5"/>
  <c r="K982" i="5"/>
  <c r="Z982" i="5"/>
  <c r="M982" i="5"/>
  <c r="L982" i="5"/>
  <c r="J982" i="5"/>
  <c r="G982" i="5"/>
  <c r="H982" i="5" s="1"/>
  <c r="F982" i="5"/>
  <c r="Y982" i="5"/>
  <c r="C982" i="5"/>
  <c r="AA982" i="5"/>
  <c r="D982" i="5"/>
  <c r="AF971" i="5"/>
  <c r="AE971" i="5"/>
  <c r="D984" i="5"/>
  <c r="M984" i="5"/>
  <c r="AB984" i="5"/>
  <c r="K984" i="5"/>
  <c r="AA984" i="5"/>
  <c r="J984" i="5"/>
  <c r="Y984" i="5"/>
  <c r="F984" i="5"/>
  <c r="C984" i="5"/>
  <c r="Z984" i="5"/>
  <c r="G984" i="5"/>
  <c r="H984" i="5" s="1"/>
  <c r="L984" i="5"/>
  <c r="E984" i="5"/>
  <c r="Y860" i="5"/>
  <c r="F860" i="5"/>
  <c r="E860" i="5"/>
  <c r="D860" i="5"/>
  <c r="M860" i="5"/>
  <c r="C860" i="5"/>
  <c r="L860" i="5"/>
  <c r="AA860" i="5"/>
  <c r="J860" i="5"/>
  <c r="AB860" i="5"/>
  <c r="K860" i="5"/>
  <c r="Z860" i="5"/>
  <c r="G860" i="5"/>
  <c r="H860" i="5" s="1"/>
  <c r="E867" i="5"/>
  <c r="D867" i="5"/>
  <c r="M867" i="5"/>
  <c r="C867" i="5"/>
  <c r="L867" i="5"/>
  <c r="AB867" i="5"/>
  <c r="K867" i="5"/>
  <c r="Z867" i="5"/>
  <c r="G867" i="5"/>
  <c r="H867" i="5" s="1"/>
  <c r="AA867" i="5"/>
  <c r="Y867" i="5"/>
  <c r="J867" i="5"/>
  <c r="F867" i="5"/>
  <c r="AB516" i="5"/>
  <c r="K516" i="5"/>
  <c r="AA516" i="5"/>
  <c r="J516" i="5"/>
  <c r="Y516" i="5"/>
  <c r="F516" i="5"/>
  <c r="E516" i="5"/>
  <c r="M516" i="5"/>
  <c r="C516" i="5"/>
  <c r="D516" i="5"/>
  <c r="Z516" i="5"/>
  <c r="L516" i="5"/>
  <c r="G516" i="5"/>
  <c r="H516" i="5" s="1"/>
  <c r="F523" i="5"/>
  <c r="E523" i="5"/>
  <c r="M523" i="5"/>
  <c r="D523" i="5"/>
  <c r="L523" i="5"/>
  <c r="C523" i="5"/>
  <c r="AB523" i="5"/>
  <c r="K523" i="5"/>
  <c r="Z523" i="5"/>
  <c r="AA523" i="5"/>
  <c r="J523" i="5"/>
  <c r="Y523" i="5"/>
  <c r="G523" i="5"/>
  <c r="H523" i="5" s="1"/>
  <c r="D341" i="5"/>
  <c r="AB341" i="5"/>
  <c r="K341" i="5"/>
  <c r="AA341" i="5"/>
  <c r="J341" i="5"/>
  <c r="Y341" i="5"/>
  <c r="F341" i="5"/>
  <c r="G341" i="5"/>
  <c r="H341" i="5" s="1"/>
  <c r="E341" i="5"/>
  <c r="C341" i="5"/>
  <c r="Z341" i="5"/>
  <c r="M341" i="5"/>
  <c r="L341" i="5"/>
  <c r="M348" i="5"/>
  <c r="C348" i="5"/>
  <c r="L348" i="5"/>
  <c r="AA348" i="5"/>
  <c r="J348" i="5"/>
  <c r="Z348" i="5"/>
  <c r="G348" i="5"/>
  <c r="H348" i="5" s="1"/>
  <c r="E348" i="5"/>
  <c r="K348" i="5"/>
  <c r="F348" i="5"/>
  <c r="D348" i="5"/>
  <c r="Y348" i="5"/>
  <c r="AB348" i="5"/>
  <c r="F39" i="5"/>
  <c r="E39" i="5"/>
  <c r="D39" i="5"/>
  <c r="M39" i="5"/>
  <c r="C39" i="5"/>
  <c r="L39" i="5"/>
  <c r="J39" i="5"/>
  <c r="K39" i="5"/>
  <c r="G39" i="5"/>
  <c r="H39" i="5" s="1"/>
  <c r="AA39" i="5"/>
  <c r="Z39" i="5"/>
  <c r="AB39" i="5"/>
  <c r="Y39" i="5"/>
  <c r="L44" i="5"/>
  <c r="K44" i="5"/>
  <c r="J44" i="5"/>
  <c r="G44" i="5"/>
  <c r="H44" i="5" s="1"/>
  <c r="F44" i="5"/>
  <c r="D44" i="5"/>
  <c r="M44" i="5"/>
  <c r="E44" i="5"/>
  <c r="C44" i="5"/>
  <c r="AA44" i="5"/>
  <c r="Y44" i="5"/>
  <c r="Z44" i="5"/>
  <c r="AB44" i="5"/>
  <c r="D660" i="5"/>
  <c r="M660" i="5"/>
  <c r="C660" i="5"/>
  <c r="AB660" i="5"/>
  <c r="K660" i="5"/>
  <c r="AA660" i="5"/>
  <c r="J660" i="5"/>
  <c r="Y660" i="5"/>
  <c r="F660" i="5"/>
  <c r="L660" i="5"/>
  <c r="G660" i="5"/>
  <c r="H660" i="5" s="1"/>
  <c r="E660" i="5"/>
  <c r="Z660" i="5"/>
  <c r="F657" i="5"/>
  <c r="L657" i="5"/>
  <c r="C657" i="5"/>
  <c r="AB657" i="5"/>
  <c r="K657" i="5"/>
  <c r="Z657" i="5"/>
  <c r="E657" i="5"/>
  <c r="D657" i="5"/>
  <c r="AA657" i="5"/>
  <c r="Y657" i="5"/>
  <c r="J657" i="5"/>
  <c r="M657" i="5"/>
  <c r="G657" i="5"/>
  <c r="H657" i="5" s="1"/>
  <c r="AA1206" i="5"/>
  <c r="J1206" i="5"/>
  <c r="C1206" i="5"/>
  <c r="G1206" i="5"/>
  <c r="H1206" i="5" s="1"/>
  <c r="Z1206" i="5"/>
  <c r="E1206" i="5"/>
  <c r="Y1206" i="5"/>
  <c r="D1206" i="5"/>
  <c r="L1206" i="5"/>
  <c r="AB1206" i="5"/>
  <c r="M1206" i="5"/>
  <c r="K1206" i="5"/>
  <c r="F1206" i="5"/>
  <c r="AB1201" i="5"/>
  <c r="K1201" i="5"/>
  <c r="M1201" i="5"/>
  <c r="Z1201" i="5"/>
  <c r="E1201" i="5"/>
  <c r="C1201" i="5"/>
  <c r="L1201" i="5"/>
  <c r="G1201" i="5"/>
  <c r="H1201" i="5" s="1"/>
  <c r="Y1201" i="5"/>
  <c r="J1201" i="5"/>
  <c r="F1201" i="5"/>
  <c r="AA1201" i="5"/>
  <c r="D1201" i="5"/>
  <c r="Z1117" i="5"/>
  <c r="G1117" i="5"/>
  <c r="H1117" i="5" s="1"/>
  <c r="Y1117" i="5"/>
  <c r="F1117" i="5"/>
  <c r="E1117" i="5"/>
  <c r="M1117" i="5"/>
  <c r="C1117" i="5"/>
  <c r="AB1117" i="5"/>
  <c r="K1117" i="5"/>
  <c r="AA1117" i="5"/>
  <c r="L1117" i="5"/>
  <c r="J1117" i="5"/>
  <c r="D1117" i="5"/>
  <c r="E1119" i="5"/>
  <c r="M1119" i="5"/>
  <c r="D1119" i="5"/>
  <c r="L1119" i="5"/>
  <c r="C1119" i="5"/>
  <c r="AA1119" i="5"/>
  <c r="J1119" i="5"/>
  <c r="Y1119" i="5"/>
  <c r="G1119" i="5"/>
  <c r="H1119" i="5" s="1"/>
  <c r="F1119" i="5"/>
  <c r="AB1119" i="5"/>
  <c r="Z1119" i="5"/>
  <c r="K1119" i="5"/>
  <c r="D1122" i="5"/>
  <c r="M1122" i="5"/>
  <c r="C1122" i="5"/>
  <c r="L1122" i="5"/>
  <c r="AB1122" i="5"/>
  <c r="AA1122" i="5"/>
  <c r="J1122" i="5"/>
  <c r="Y1122" i="5"/>
  <c r="F1122" i="5"/>
  <c r="Z1122" i="5"/>
  <c r="K1122" i="5"/>
  <c r="E1122" i="5"/>
  <c r="G1122" i="5"/>
  <c r="H1122" i="5" s="1"/>
  <c r="AB917" i="5"/>
  <c r="K917" i="5"/>
  <c r="AA917" i="5"/>
  <c r="J917" i="5"/>
  <c r="Z917" i="5"/>
  <c r="G917" i="5"/>
  <c r="H917" i="5" s="1"/>
  <c r="Y917" i="5"/>
  <c r="F917" i="5"/>
  <c r="E917" i="5"/>
  <c r="M917" i="5"/>
  <c r="C917" i="5"/>
  <c r="L917" i="5"/>
  <c r="D917" i="5"/>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Y928" i="5"/>
  <c r="F928" i="5"/>
  <c r="E928" i="5"/>
  <c r="D928" i="5"/>
  <c r="M928" i="5"/>
  <c r="C928" i="5"/>
  <c r="L928" i="5"/>
  <c r="AA928" i="5"/>
  <c r="J928" i="5"/>
  <c r="AB928" i="5"/>
  <c r="K928" i="5"/>
  <c r="Z928" i="5"/>
  <c r="G928" i="5"/>
  <c r="H928" i="5" s="1"/>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D195" i="5"/>
  <c r="M195" i="5"/>
  <c r="C195" i="5"/>
  <c r="L195" i="5"/>
  <c r="K195" i="5"/>
  <c r="J195" i="5"/>
  <c r="F195" i="5"/>
  <c r="G195" i="5"/>
  <c r="H195" i="5" s="1"/>
  <c r="E195" i="5"/>
  <c r="AA195" i="5"/>
  <c r="AB195" i="5"/>
  <c r="Z195" i="5"/>
  <c r="Y195" i="5"/>
  <c r="M206" i="5"/>
  <c r="C206" i="5"/>
  <c r="L206" i="5"/>
  <c r="AB206" i="5"/>
  <c r="K206" i="5"/>
  <c r="AA206" i="5"/>
  <c r="J206" i="5"/>
  <c r="Z206" i="5"/>
  <c r="G206" i="5"/>
  <c r="H206" i="5" s="1"/>
  <c r="E206" i="5"/>
  <c r="F206" i="5"/>
  <c r="D206" i="5"/>
  <c r="Y206" i="5"/>
  <c r="AF931" i="5"/>
  <c r="AE931" i="5"/>
  <c r="Y942" i="5"/>
  <c r="F942" i="5"/>
  <c r="E942" i="5"/>
  <c r="D942" i="5"/>
  <c r="M942" i="5"/>
  <c r="C942" i="5"/>
  <c r="L942" i="5"/>
  <c r="AA942" i="5"/>
  <c r="J942" i="5"/>
  <c r="AB942" i="5"/>
  <c r="K942" i="5"/>
  <c r="Z942" i="5"/>
  <c r="G942" i="5"/>
  <c r="H942" i="5" s="1"/>
  <c r="D948" i="5"/>
  <c r="M948" i="5"/>
  <c r="C948" i="5"/>
  <c r="L948" i="5"/>
  <c r="AB948" i="5"/>
  <c r="K948" i="5"/>
  <c r="AA948" i="5"/>
  <c r="J948" i="5"/>
  <c r="Y948" i="5"/>
  <c r="F948" i="5"/>
  <c r="Z948" i="5"/>
  <c r="G948" i="5"/>
  <c r="H948" i="5" s="1"/>
  <c r="E948" i="5"/>
  <c r="Y994" i="5"/>
  <c r="F994" i="5"/>
  <c r="E994" i="5"/>
  <c r="D994" i="5"/>
  <c r="M994" i="5"/>
  <c r="C994" i="5"/>
  <c r="L994" i="5"/>
  <c r="AA994" i="5"/>
  <c r="J994" i="5"/>
  <c r="K994" i="5"/>
  <c r="G994" i="5"/>
  <c r="H994" i="5" s="1"/>
  <c r="AB994" i="5"/>
  <c r="Z994" i="5"/>
  <c r="M1000" i="5"/>
  <c r="C1000" i="5"/>
  <c r="L1000" i="5"/>
  <c r="AB1000" i="5"/>
  <c r="K1000" i="5"/>
  <c r="AA1000" i="5"/>
  <c r="J1000" i="5"/>
  <c r="Z1000" i="5"/>
  <c r="G1000" i="5"/>
  <c r="H1000" i="5" s="1"/>
  <c r="E1000" i="5"/>
  <c r="F1000" i="5"/>
  <c r="D1000" i="5"/>
  <c r="Y1000" i="5"/>
  <c r="AE671" i="5"/>
  <c r="AF671" i="5"/>
  <c r="E686" i="5"/>
  <c r="M686" i="5"/>
  <c r="D686" i="5"/>
  <c r="L686" i="5"/>
  <c r="C686" i="5"/>
  <c r="AB686" i="5"/>
  <c r="K686" i="5"/>
  <c r="AA686" i="5"/>
  <c r="J686" i="5"/>
  <c r="Y686" i="5"/>
  <c r="G686" i="5"/>
  <c r="H686" i="5" s="1"/>
  <c r="Z686" i="5"/>
  <c r="F686" i="5"/>
  <c r="AB676" i="5"/>
  <c r="K676" i="5"/>
  <c r="AA676" i="5"/>
  <c r="J676" i="5"/>
  <c r="Z676" i="5"/>
  <c r="Y676" i="5"/>
  <c r="G676" i="5"/>
  <c r="H676" i="5" s="1"/>
  <c r="F676" i="5"/>
  <c r="M676" i="5"/>
  <c r="D676" i="5"/>
  <c r="E676" i="5"/>
  <c r="L676" i="5"/>
  <c r="C676" i="5"/>
  <c r="D1160" i="5"/>
  <c r="L1160" i="5"/>
  <c r="M1160" i="5"/>
  <c r="K1160" i="5"/>
  <c r="J1160" i="5"/>
  <c r="AA1160" i="5"/>
  <c r="F1160" i="5"/>
  <c r="Y1160" i="5"/>
  <c r="C1160" i="5"/>
  <c r="AB1160" i="5"/>
  <c r="Z1160" i="5"/>
  <c r="G1160" i="5"/>
  <c r="H1160" i="5" s="1"/>
  <c r="E1160" i="5"/>
  <c r="Y1154" i="5"/>
  <c r="M1154" i="5"/>
  <c r="C1154" i="5"/>
  <c r="L1154" i="5"/>
  <c r="K1154" i="5"/>
  <c r="AA1154" i="5"/>
  <c r="G1154" i="5"/>
  <c r="H1154" i="5" s="1"/>
  <c r="E1154" i="5"/>
  <c r="AB1154" i="5"/>
  <c r="Z1154" i="5"/>
  <c r="J1154" i="5"/>
  <c r="D1154" i="5"/>
  <c r="F1154" i="5"/>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L161" i="5"/>
  <c r="C161" i="5"/>
  <c r="K161" i="5"/>
  <c r="J161" i="5"/>
  <c r="G161" i="5"/>
  <c r="H161" i="5" s="1"/>
  <c r="E161" i="5"/>
  <c r="F161" i="5"/>
  <c r="M161" i="5"/>
  <c r="D161" i="5"/>
  <c r="AB161" i="5"/>
  <c r="AA161" i="5"/>
  <c r="Y161" i="5"/>
  <c r="Z161" i="5"/>
  <c r="AA597" i="5"/>
  <c r="J597" i="5"/>
  <c r="Z597" i="5"/>
  <c r="Y597" i="5"/>
  <c r="G597" i="5"/>
  <c r="H597" i="5" s="1"/>
  <c r="F597" i="5"/>
  <c r="E597" i="5"/>
  <c r="L597" i="5"/>
  <c r="C597" i="5"/>
  <c r="AB597" i="5"/>
  <c r="M597" i="5"/>
  <c r="K597" i="5"/>
  <c r="D597" i="5"/>
  <c r="M607" i="5"/>
  <c r="D607" i="5"/>
  <c r="L607" i="5"/>
  <c r="C607" i="5"/>
  <c r="AB607" i="5"/>
  <c r="K607" i="5"/>
  <c r="AA607" i="5"/>
  <c r="J607" i="5"/>
  <c r="Z607" i="5"/>
  <c r="F607" i="5"/>
  <c r="Y607" i="5"/>
  <c r="G607" i="5"/>
  <c r="H607" i="5" s="1"/>
  <c r="E607" i="5"/>
  <c r="M1061" i="5"/>
  <c r="C1061" i="5"/>
  <c r="Z1061" i="5"/>
  <c r="G1061" i="5"/>
  <c r="H1061" i="5" s="1"/>
  <c r="E1061" i="5"/>
  <c r="K1061" i="5"/>
  <c r="J1061" i="5"/>
  <c r="F1061" i="5"/>
  <c r="AB1061" i="5"/>
  <c r="D1061" i="5"/>
  <c r="AA1061" i="5"/>
  <c r="Y1061" i="5"/>
  <c r="L1061" i="5"/>
  <c r="M1065" i="5"/>
  <c r="C1065" i="5"/>
  <c r="L1065" i="5"/>
  <c r="AB1065" i="5"/>
  <c r="K1065" i="5"/>
  <c r="Z1065" i="5"/>
  <c r="G1065" i="5"/>
  <c r="H1065" i="5" s="1"/>
  <c r="E1065" i="5"/>
  <c r="Y1065" i="5"/>
  <c r="J1065" i="5"/>
  <c r="F1065" i="5"/>
  <c r="D1065" i="5"/>
  <c r="AA1065" i="5"/>
  <c r="E439" i="5"/>
  <c r="D439" i="5"/>
  <c r="M439" i="5"/>
  <c r="C439" i="5"/>
  <c r="L439" i="5"/>
  <c r="AB439" i="5"/>
  <c r="K439" i="5"/>
  <c r="Z439" i="5"/>
  <c r="G439" i="5"/>
  <c r="H439" i="5" s="1"/>
  <c r="J439" i="5"/>
  <c r="F439" i="5"/>
  <c r="AA439" i="5"/>
  <c r="Y439" i="5"/>
  <c r="L446" i="5"/>
  <c r="C446" i="5"/>
  <c r="AB446" i="5"/>
  <c r="K446" i="5"/>
  <c r="AA446" i="5"/>
  <c r="J446" i="5"/>
  <c r="Z446" i="5"/>
  <c r="Y446" i="5"/>
  <c r="G446" i="5"/>
  <c r="H446" i="5" s="1"/>
  <c r="E446" i="5"/>
  <c r="M446" i="5"/>
  <c r="F446" i="5"/>
  <c r="D446" i="5"/>
  <c r="E380" i="5"/>
  <c r="D380" i="5"/>
  <c r="M380" i="5"/>
  <c r="C380" i="5"/>
  <c r="L380" i="5"/>
  <c r="AB380" i="5"/>
  <c r="K380" i="5"/>
  <c r="Z380" i="5"/>
  <c r="G380" i="5"/>
  <c r="H380" i="5" s="1"/>
  <c r="AA380" i="5"/>
  <c r="Y380" i="5"/>
  <c r="J380" i="5"/>
  <c r="F380" i="5"/>
  <c r="D387" i="5"/>
  <c r="M387" i="5"/>
  <c r="C387" i="5"/>
  <c r="L387" i="5"/>
  <c r="AB387" i="5"/>
  <c r="K387" i="5"/>
  <c r="AA387" i="5"/>
  <c r="J387" i="5"/>
  <c r="Y387" i="5"/>
  <c r="F387" i="5"/>
  <c r="G387" i="5"/>
  <c r="H387" i="5" s="1"/>
  <c r="E387" i="5"/>
  <c r="Z387" i="5"/>
  <c r="L774" i="5"/>
  <c r="AB774" i="5"/>
  <c r="K774" i="5"/>
  <c r="AA774" i="5"/>
  <c r="J774" i="5"/>
  <c r="Z774" i="5"/>
  <c r="G774" i="5"/>
  <c r="H774" i="5" s="1"/>
  <c r="Y774" i="5"/>
  <c r="F774" i="5"/>
  <c r="D774" i="5"/>
  <c r="M774" i="5"/>
  <c r="E774" i="5"/>
  <c r="C774" i="5"/>
  <c r="AB786" i="5"/>
  <c r="K786" i="5"/>
  <c r="E786" i="5"/>
  <c r="M786" i="5"/>
  <c r="L786" i="5"/>
  <c r="J786" i="5"/>
  <c r="G786" i="5"/>
  <c r="H786" i="5" s="1"/>
  <c r="Z786" i="5"/>
  <c r="D786" i="5"/>
  <c r="AA786" i="5"/>
  <c r="Y786" i="5"/>
  <c r="F786" i="5"/>
  <c r="C786" i="5"/>
  <c r="AE1011" i="5"/>
  <c r="AF1011" i="5"/>
  <c r="AB1027" i="5"/>
  <c r="K1027" i="5"/>
  <c r="AA1027" i="5"/>
  <c r="J1027" i="5"/>
  <c r="Z1027" i="5"/>
  <c r="Y1027" i="5"/>
  <c r="G1027" i="5"/>
  <c r="H1027" i="5" s="1"/>
  <c r="F1027" i="5"/>
  <c r="M1027" i="5"/>
  <c r="D1027" i="5"/>
  <c r="L1027" i="5"/>
  <c r="E1027" i="5"/>
  <c r="C1027" i="5"/>
  <c r="M795" i="5"/>
  <c r="D795" i="5"/>
  <c r="Z795" i="5"/>
  <c r="K795" i="5"/>
  <c r="J795" i="5"/>
  <c r="AB795" i="5"/>
  <c r="G795" i="5"/>
  <c r="H795" i="5" s="1"/>
  <c r="AA795" i="5"/>
  <c r="F795" i="5"/>
  <c r="Y795" i="5"/>
  <c r="E795" i="5"/>
  <c r="C795" i="5"/>
  <c r="L795" i="5"/>
  <c r="M802" i="5"/>
  <c r="C802" i="5"/>
  <c r="Z802" i="5"/>
  <c r="G802" i="5"/>
  <c r="H802" i="5" s="1"/>
  <c r="Y802" i="5"/>
  <c r="D802" i="5"/>
  <c r="L802" i="5"/>
  <c r="K802" i="5"/>
  <c r="AB802" i="5"/>
  <c r="F802" i="5"/>
  <c r="J802" i="5"/>
  <c r="E802" i="5"/>
  <c r="AA802" i="5"/>
  <c r="Z1095" i="5"/>
  <c r="G1095" i="5"/>
  <c r="H1095" i="5" s="1"/>
  <c r="Y1095" i="5"/>
  <c r="F1095" i="5"/>
  <c r="E1095" i="5"/>
  <c r="M1095" i="5"/>
  <c r="C1095" i="5"/>
  <c r="AB1095" i="5"/>
  <c r="K1095" i="5"/>
  <c r="J1095" i="5"/>
  <c r="D1095" i="5"/>
  <c r="AA1095" i="5"/>
  <c r="L1095" i="5"/>
  <c r="Y1102" i="5"/>
  <c r="F1102" i="5"/>
  <c r="E1102" i="5"/>
  <c r="D1102" i="5"/>
  <c r="L1102" i="5"/>
  <c r="AA1102" i="5"/>
  <c r="J1102" i="5"/>
  <c r="AB1102" i="5"/>
  <c r="Z1102" i="5"/>
  <c r="M1102" i="5"/>
  <c r="G1102" i="5"/>
  <c r="H1102" i="5" s="1"/>
  <c r="K1102" i="5"/>
  <c r="C1102" i="5"/>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M567" i="5"/>
  <c r="D567" i="5"/>
  <c r="L567" i="5"/>
  <c r="C567" i="5"/>
  <c r="AB567" i="5"/>
  <c r="K567" i="5"/>
  <c r="AA567" i="5"/>
  <c r="J567" i="5"/>
  <c r="Z567" i="5"/>
  <c r="F567" i="5"/>
  <c r="Y567" i="5"/>
  <c r="G567" i="5"/>
  <c r="H567" i="5" s="1"/>
  <c r="E567" i="5"/>
  <c r="Y306" i="5"/>
  <c r="G306" i="5"/>
  <c r="H306" i="5" s="1"/>
  <c r="L306" i="5"/>
  <c r="C306" i="5"/>
  <c r="J306" i="5"/>
  <c r="AB306" i="5"/>
  <c r="AA306" i="5"/>
  <c r="F306" i="5"/>
  <c r="Z306" i="5"/>
  <c r="E306" i="5"/>
  <c r="D306" i="5"/>
  <c r="M306" i="5"/>
  <c r="K306" i="5"/>
  <c r="Z302" i="5"/>
  <c r="M302" i="5"/>
  <c r="D302" i="5"/>
  <c r="K302" i="5"/>
  <c r="J302" i="5"/>
  <c r="AB302" i="5"/>
  <c r="G302" i="5"/>
  <c r="H302" i="5" s="1"/>
  <c r="AA302" i="5"/>
  <c r="F302" i="5"/>
  <c r="Y302" i="5"/>
  <c r="E302" i="5"/>
  <c r="C302" i="5"/>
  <c r="L302" i="5"/>
  <c r="AA301" i="5"/>
  <c r="J301" i="5"/>
  <c r="D301" i="5"/>
  <c r="Z301" i="5"/>
  <c r="E301" i="5"/>
  <c r="Y301" i="5"/>
  <c r="C301" i="5"/>
  <c r="M301" i="5"/>
  <c r="L301" i="5"/>
  <c r="G301" i="5"/>
  <c r="H301" i="5" s="1"/>
  <c r="AB301" i="5"/>
  <c r="K301" i="5"/>
  <c r="F301" i="5"/>
  <c r="Y706" i="5"/>
  <c r="G706" i="5"/>
  <c r="H706" i="5" s="1"/>
  <c r="F706" i="5"/>
  <c r="E706" i="5"/>
  <c r="M706" i="5"/>
  <c r="D706" i="5"/>
  <c r="L706" i="5"/>
  <c r="C706" i="5"/>
  <c r="AA706" i="5"/>
  <c r="J706" i="5"/>
  <c r="AB706" i="5"/>
  <c r="Z706" i="5"/>
  <c r="K706" i="5"/>
  <c r="Y707" i="5"/>
  <c r="F707" i="5"/>
  <c r="E707" i="5"/>
  <c r="D707" i="5"/>
  <c r="M707" i="5"/>
  <c r="C707" i="5"/>
  <c r="L707" i="5"/>
  <c r="AA707" i="5"/>
  <c r="J707" i="5"/>
  <c r="AB707" i="5"/>
  <c r="K707" i="5"/>
  <c r="Z707" i="5"/>
  <c r="G707" i="5"/>
  <c r="H707" i="5" s="1"/>
  <c r="M697" i="5"/>
  <c r="C697" i="5"/>
  <c r="L697" i="5"/>
  <c r="AB697" i="5"/>
  <c r="K697" i="5"/>
  <c r="AA697" i="5"/>
  <c r="J697" i="5"/>
  <c r="Z697" i="5"/>
  <c r="G697" i="5"/>
  <c r="H697" i="5" s="1"/>
  <c r="E697" i="5"/>
  <c r="F697" i="5"/>
  <c r="D697" i="5"/>
  <c r="Y697" i="5"/>
  <c r="Y957" i="5"/>
  <c r="F957" i="5"/>
  <c r="E957" i="5"/>
  <c r="D957" i="5"/>
  <c r="M957" i="5"/>
  <c r="C957" i="5"/>
  <c r="L957" i="5"/>
  <c r="AA957" i="5"/>
  <c r="J957" i="5"/>
  <c r="AB957" i="5"/>
  <c r="Z957" i="5"/>
  <c r="K957" i="5"/>
  <c r="G957" i="5"/>
  <c r="H957" i="5" s="1"/>
  <c r="D965" i="5"/>
  <c r="AA965" i="5"/>
  <c r="J965" i="5"/>
  <c r="Z965" i="5"/>
  <c r="E965" i="5"/>
  <c r="Y965" i="5"/>
  <c r="C965" i="5"/>
  <c r="M965" i="5"/>
  <c r="L965" i="5"/>
  <c r="G965" i="5"/>
  <c r="H965" i="5" s="1"/>
  <c r="AB965" i="5"/>
  <c r="K965" i="5"/>
  <c r="F965" i="5"/>
  <c r="Y420" i="5"/>
  <c r="G420" i="5"/>
  <c r="H420" i="5" s="1"/>
  <c r="F420" i="5"/>
  <c r="E420" i="5"/>
  <c r="M420" i="5"/>
  <c r="D420" i="5"/>
  <c r="L420" i="5"/>
  <c r="C420" i="5"/>
  <c r="AA420" i="5"/>
  <c r="J420" i="5"/>
  <c r="AB420" i="5"/>
  <c r="Z420" i="5"/>
  <c r="K420" i="5"/>
  <c r="Y421" i="5"/>
  <c r="F421" i="5"/>
  <c r="E421" i="5"/>
  <c r="D421" i="5"/>
  <c r="M421" i="5"/>
  <c r="C421" i="5"/>
  <c r="L421" i="5"/>
  <c r="AA421" i="5"/>
  <c r="J421" i="5"/>
  <c r="K421" i="5"/>
  <c r="G421" i="5"/>
  <c r="H421" i="5" s="1"/>
  <c r="AB421" i="5"/>
  <c r="Z421" i="5"/>
  <c r="D428" i="5"/>
  <c r="M428" i="5"/>
  <c r="C428" i="5"/>
  <c r="L428" i="5"/>
  <c r="AB428" i="5"/>
  <c r="K428" i="5"/>
  <c r="AA428" i="5"/>
  <c r="J428" i="5"/>
  <c r="Y428" i="5"/>
  <c r="F428" i="5"/>
  <c r="Z428" i="5"/>
  <c r="G428" i="5"/>
  <c r="H428" i="5" s="1"/>
  <c r="E428" i="5"/>
  <c r="E1177" i="5"/>
  <c r="Y1177" i="5"/>
  <c r="D1177" i="5"/>
  <c r="M1177" i="5"/>
  <c r="K1177" i="5"/>
  <c r="AA1177" i="5"/>
  <c r="G1177" i="5"/>
  <c r="H1177" i="5" s="1"/>
  <c r="L1177" i="5"/>
  <c r="J1177" i="5"/>
  <c r="F1177" i="5"/>
  <c r="Z1177" i="5"/>
  <c r="AB1177" i="5"/>
  <c r="C1177" i="5"/>
  <c r="E1174" i="5"/>
  <c r="AA1174" i="5"/>
  <c r="G1174" i="5"/>
  <c r="H1174" i="5" s="1"/>
  <c r="M1174" i="5"/>
  <c r="J1174" i="5"/>
  <c r="F1174" i="5"/>
  <c r="AB1174" i="5"/>
  <c r="D1174" i="5"/>
  <c r="Y1174" i="5"/>
  <c r="L1174" i="5"/>
  <c r="Z1174" i="5"/>
  <c r="K1174" i="5"/>
  <c r="C1174" i="5"/>
  <c r="AB1185" i="5"/>
  <c r="K1185" i="5"/>
  <c r="M1185" i="5"/>
  <c r="J1185" i="5"/>
  <c r="AA1185" i="5"/>
  <c r="F1185" i="5"/>
  <c r="Z1185" i="5"/>
  <c r="E1185" i="5"/>
  <c r="Y1185" i="5"/>
  <c r="D1185" i="5"/>
  <c r="L1185" i="5"/>
  <c r="G1185" i="5"/>
  <c r="H1185" i="5" s="1"/>
  <c r="C1185" i="5"/>
  <c r="Y835" i="5"/>
  <c r="F835" i="5"/>
  <c r="E835" i="5"/>
  <c r="D835" i="5"/>
  <c r="M835" i="5"/>
  <c r="C835" i="5"/>
  <c r="L835" i="5"/>
  <c r="AA835" i="5"/>
  <c r="J835" i="5"/>
  <c r="AB835" i="5"/>
  <c r="Z835" i="5"/>
  <c r="K835" i="5"/>
  <c r="G835" i="5"/>
  <c r="H835" i="5" s="1"/>
  <c r="AF831" i="5"/>
  <c r="AE831" i="5"/>
  <c r="AB1224" i="5"/>
  <c r="K1224" i="5"/>
  <c r="J1224" i="5"/>
  <c r="Y1224" i="5"/>
  <c r="D1224" i="5"/>
  <c r="M1224" i="5"/>
  <c r="L1224" i="5"/>
  <c r="AA1224" i="5"/>
  <c r="F1224" i="5"/>
  <c r="Z1224" i="5"/>
  <c r="G1224" i="5"/>
  <c r="H1224" i="5" s="1"/>
  <c r="C1224" i="5"/>
  <c r="E1224" i="5"/>
  <c r="K1151" i="5" l="1"/>
  <c r="K991" i="5"/>
  <c r="K1071" i="5"/>
  <c r="K491" i="5"/>
  <c r="J51" i="10" s="1"/>
  <c r="K831" i="5"/>
  <c r="K1231" i="5"/>
  <c r="K471" i="5"/>
  <c r="J49" i="10" s="1"/>
  <c r="K111" i="5"/>
  <c r="J13" i="10" s="1"/>
  <c r="K1131" i="5"/>
  <c r="K691" i="5"/>
  <c r="K271" i="5"/>
  <c r="J29" i="10" s="1"/>
  <c r="K611" i="5"/>
  <c r="J63" i="10" s="1"/>
  <c r="K1011" i="5"/>
  <c r="K251" i="5"/>
  <c r="J27" i="10" s="1"/>
  <c r="K591" i="5"/>
  <c r="J61" i="10" s="1"/>
  <c r="K1051" i="5"/>
  <c r="K211" i="5"/>
  <c r="J23" i="10" s="1"/>
  <c r="K811" i="5"/>
  <c r="K911" i="5"/>
  <c r="K1091" i="5"/>
  <c r="K871" i="5"/>
  <c r="K1111" i="5"/>
  <c r="K351" i="5"/>
  <c r="J37" i="10" s="1"/>
  <c r="K1031" i="5"/>
  <c r="K411" i="5"/>
  <c r="J43" i="10" s="1"/>
  <c r="K931" i="5"/>
  <c r="K971" i="5"/>
  <c r="K1251" i="5"/>
  <c r="K571" i="5"/>
  <c r="J59" i="10" s="1"/>
  <c r="K291" i="5"/>
  <c r="J31" i="10" s="1"/>
  <c r="K711" i="5"/>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K31" i="5"/>
  <c r="J5" i="10" s="1"/>
  <c r="K891" i="5"/>
  <c r="K771" i="5"/>
  <c r="K651" i="5"/>
  <c r="K311" i="5"/>
  <c r="J33" i="10" s="1"/>
  <c r="K951" i="5"/>
  <c r="K151" i="5"/>
  <c r="J17" i="10" s="1"/>
  <c r="K331" i="5"/>
  <c r="J35" i="10" s="1"/>
  <c r="K1211" i="5"/>
  <c r="K671" i="5"/>
  <c r="K91" i="5"/>
  <c r="J11" i="10" s="1"/>
  <c r="K511" i="5"/>
  <c r="J53" i="10" s="1"/>
  <c r="V3" i="10"/>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L491" i="5"/>
  <c r="K51" i="10" s="1"/>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L571" i="5"/>
  <c r="K59" i="10" s="1"/>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L511" i="5"/>
  <c r="K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L191" i="5"/>
  <c r="K21" i="10" s="1"/>
  <c r="Y53" i="5"/>
  <c r="AC54" i="5"/>
  <c r="AB93" i="5"/>
  <c r="L151" i="5"/>
  <c r="K17" i="10" s="1"/>
  <c r="J771" i="5"/>
  <c r="AC1000" i="5"/>
  <c r="AC324" i="5"/>
  <c r="AC534" i="5"/>
  <c r="Y533" i="5"/>
  <c r="Z28" i="5"/>
  <c r="G28" i="5"/>
  <c r="H28" i="5" s="1"/>
  <c r="Y28" i="5"/>
  <c r="F28" i="5"/>
  <c r="E28" i="5"/>
  <c r="D28" i="5"/>
  <c r="M28" i="5"/>
  <c r="C28" i="5"/>
  <c r="AB28" i="5"/>
  <c r="K28" i="5"/>
  <c r="L28" i="5"/>
  <c r="AA28" i="5"/>
  <c r="J28" i="5"/>
  <c r="L1211" i="5"/>
  <c r="K123" i="10" s="1"/>
  <c r="AB413" i="5"/>
  <c r="AA173" i="5"/>
  <c r="AC1016" i="5"/>
  <c r="Y593" i="5"/>
  <c r="AC594" i="5"/>
  <c r="AB633" i="5"/>
  <c r="L831" i="5"/>
  <c r="K85" i="10" s="1"/>
  <c r="AC418" i="5"/>
  <c r="AF11" i="5"/>
  <c r="Y3" i="10" s="1"/>
  <c r="AE11" i="5"/>
  <c r="X3" i="10" s="1"/>
  <c r="AC1035" i="5"/>
  <c r="AC314" i="5"/>
  <c r="Y313" i="5"/>
  <c r="AB1213" i="5"/>
  <c r="AB1033" i="5"/>
  <c r="AC502" i="5"/>
  <c r="AC554" i="5"/>
  <c r="Y553" i="5"/>
  <c r="L611" i="5"/>
  <c r="K63" i="10" s="1"/>
  <c r="Z313" i="5"/>
  <c r="AB133" i="5"/>
  <c r="AC374" i="5"/>
  <c r="AA373" i="5"/>
  <c r="Z253" i="5"/>
  <c r="AC599" i="5"/>
  <c r="AC67" i="5"/>
  <c r="AC398" i="5"/>
  <c r="AB1233" i="5"/>
  <c r="AA1173" i="5"/>
  <c r="AC420" i="5"/>
  <c r="AB773" i="5"/>
  <c r="AA153" i="5"/>
  <c r="L991" i="5"/>
  <c r="K101" i="10" s="1"/>
  <c r="Z1073" i="5"/>
  <c r="Y1073" i="5"/>
  <c r="AC1074" i="5"/>
  <c r="AB213" i="5"/>
  <c r="J211" i="5"/>
  <c r="I23" i="10" s="1"/>
  <c r="AC221" i="5"/>
  <c r="J1251" i="5"/>
  <c r="AC1043" i="5"/>
  <c r="AC121" i="5"/>
  <c r="AC1138" i="5"/>
  <c r="AC820" i="5"/>
  <c r="AC804" i="5"/>
  <c r="AC699" i="5"/>
  <c r="AC383" i="5"/>
  <c r="Z833" i="5"/>
  <c r="AA27" i="5"/>
  <c r="J27" i="5"/>
  <c r="Z27" i="5"/>
  <c r="G27" i="5"/>
  <c r="H27" i="5" s="1"/>
  <c r="Y27" i="5"/>
  <c r="F27" i="5"/>
  <c r="E27" i="5"/>
  <c r="D27" i="5"/>
  <c r="L27" i="5"/>
  <c r="AB27" i="5"/>
  <c r="M27" i="5"/>
  <c r="K27" i="5"/>
  <c r="C27"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L1051" i="5"/>
  <c r="K107" i="10" s="1"/>
  <c r="AC922" i="5"/>
  <c r="AC582" i="5"/>
  <c r="AC1183" i="5"/>
  <c r="AC955" i="5"/>
  <c r="AC297" i="5"/>
  <c r="AB853" i="5"/>
  <c r="Y393" i="5"/>
  <c r="AC394" i="5"/>
  <c r="L891" i="5"/>
  <c r="K91" i="10" s="1"/>
  <c r="AC802" i="5"/>
  <c r="AC1122" i="5"/>
  <c r="AC98" i="5"/>
  <c r="AC34" i="5"/>
  <c r="Y33" i="5"/>
  <c r="AB1113" i="5"/>
  <c r="AC446" i="5"/>
  <c r="AC1154" i="5"/>
  <c r="Y1153" i="5"/>
  <c r="AC1283" i="5"/>
  <c r="L22" i="5"/>
  <c r="AB22" i="5"/>
  <c r="K22" i="5"/>
  <c r="AA22" i="5"/>
  <c r="J22" i="5"/>
  <c r="Z22" i="5"/>
  <c r="G22" i="5"/>
  <c r="H22" i="5" s="1"/>
  <c r="Y22" i="5"/>
  <c r="F22" i="5"/>
  <c r="D22" i="5"/>
  <c r="E22" i="5"/>
  <c r="C22" i="5"/>
  <c r="M22" i="5"/>
  <c r="AC819" i="5"/>
  <c r="Z413" i="5"/>
  <c r="L971" i="5"/>
  <c r="K99" i="10" s="1"/>
  <c r="AC421" i="5"/>
  <c r="AC301" i="5"/>
  <c r="AC428" i="5"/>
  <c r="AC567" i="5"/>
  <c r="Y773" i="5"/>
  <c r="AC774" i="5"/>
  <c r="Y993" i="5"/>
  <c r="AC994" i="5"/>
  <c r="AC407" i="5"/>
  <c r="AC214" i="5"/>
  <c r="Y213" i="5"/>
  <c r="AC1254" i="5"/>
  <c r="Y1253" i="5"/>
  <c r="AC368" i="5"/>
  <c r="AC120" i="5"/>
  <c r="AA653" i="5"/>
  <c r="J651" i="5"/>
  <c r="AC646" i="5"/>
  <c r="AC1242" i="5"/>
  <c r="AC1006" i="5"/>
  <c r="AC1115" i="5"/>
  <c r="AC1237" i="5"/>
  <c r="AC504" i="5"/>
  <c r="L811" i="5"/>
  <c r="K83" i="10" s="1"/>
  <c r="J811" i="5"/>
  <c r="L671" i="5"/>
  <c r="K69" i="10" s="1"/>
  <c r="AC1118" i="5"/>
  <c r="AB1133" i="5"/>
  <c r="AC967" i="5"/>
  <c r="J411" i="5"/>
  <c r="I43" i="10" s="1"/>
  <c r="AC295" i="5"/>
  <c r="AC1024" i="5"/>
  <c r="AC1017" i="5"/>
  <c r="AC155" i="5"/>
  <c r="AC674" i="5"/>
  <c r="Y673" i="5"/>
  <c r="AC1005" i="5"/>
  <c r="AC916" i="5"/>
  <c r="AC661" i="5"/>
  <c r="AC38" i="5"/>
  <c r="AC47" i="5"/>
  <c r="AC857" i="5"/>
  <c r="AC715" i="5"/>
  <c r="L51" i="5"/>
  <c r="K7" i="10" s="1"/>
  <c r="AC817" i="5"/>
  <c r="AC586" i="5"/>
  <c r="AC108" i="5"/>
  <c r="AC839" i="5"/>
  <c r="AC1184" i="5"/>
  <c r="L551" i="5"/>
  <c r="K57" i="10" s="1"/>
  <c r="J911" i="5"/>
  <c r="AA913" i="5"/>
  <c r="AC526" i="5"/>
  <c r="AC226" i="5"/>
  <c r="AC500" i="5"/>
  <c r="AC1282" i="5"/>
  <c r="AA693" i="5"/>
  <c r="AC1068" i="5"/>
  <c r="AB33" i="5"/>
  <c r="L31" i="5"/>
  <c r="K5" i="10" s="1"/>
  <c r="AC367" i="5"/>
  <c r="AC1180" i="5"/>
  <c r="J951" i="5"/>
  <c r="AC563" i="5"/>
  <c r="AC1015" i="5"/>
  <c r="AC1067" i="5"/>
  <c r="AC1164" i="5"/>
  <c r="AC515" i="5"/>
  <c r="AC854" i="5"/>
  <c r="Y853" i="5"/>
  <c r="AC618" i="5"/>
  <c r="AC614" i="5"/>
  <c r="Y613" i="5"/>
  <c r="AA393" i="5"/>
  <c r="AC265" i="5"/>
  <c r="AA533" i="5"/>
  <c r="J871" i="5"/>
  <c r="AC318" i="5"/>
  <c r="AC136" i="5"/>
  <c r="AB893" i="5"/>
  <c r="AA93" i="5"/>
  <c r="Z953" i="5"/>
  <c r="L1011" i="5"/>
  <c r="K103" i="10" s="1"/>
  <c r="AC679" i="5"/>
  <c r="AC943" i="5"/>
  <c r="AC207" i="5"/>
  <c r="AC920" i="5"/>
  <c r="J1111" i="5"/>
  <c r="Z513" i="5"/>
  <c r="AC861" i="5"/>
  <c r="Z353" i="5"/>
  <c r="AC59" i="5"/>
  <c r="AC264" i="5"/>
  <c r="AC254" i="5"/>
  <c r="Y253" i="5"/>
  <c r="AC885" i="5"/>
  <c r="AC216" i="5"/>
  <c r="AC223" i="5"/>
  <c r="L1271" i="5"/>
  <c r="K129" i="10" s="1"/>
  <c r="AC485" i="5"/>
  <c r="AC1187" i="5"/>
  <c r="AC960" i="5"/>
  <c r="AC1062" i="5"/>
  <c r="AC600" i="5"/>
  <c r="AC619" i="5"/>
  <c r="AC65" i="5"/>
  <c r="AA1233" i="5"/>
  <c r="AC1175" i="5"/>
  <c r="AC58" i="5"/>
  <c r="AC95" i="5"/>
  <c r="L471" i="5"/>
  <c r="K49" i="10" s="1"/>
  <c r="AC1226" i="5"/>
  <c r="Z673" i="5"/>
  <c r="AC1203" i="5"/>
  <c r="J51" i="5"/>
  <c r="I7" i="10" s="1"/>
  <c r="Z553" i="5"/>
  <c r="AC436" i="5"/>
  <c r="L791" i="5"/>
  <c r="K81" i="10" s="1"/>
  <c r="AA793" i="5"/>
  <c r="AA33" i="5"/>
  <c r="L271" i="5"/>
  <c r="K29" i="10" s="1"/>
  <c r="AC1021" i="5"/>
  <c r="AC447" i="5"/>
  <c r="AB1193" i="5"/>
  <c r="J1191" i="5"/>
  <c r="AA853" i="5"/>
  <c r="AC978" i="5"/>
  <c r="AC60" i="5"/>
  <c r="AA873" i="5"/>
  <c r="AC882" i="5"/>
  <c r="Z113" i="5"/>
  <c r="AC1223" i="5"/>
  <c r="Z1013" i="5"/>
  <c r="J371" i="5"/>
  <c r="I39" i="10" s="1"/>
  <c r="AB933" i="5"/>
  <c r="AC202" i="5"/>
  <c r="AC354" i="5"/>
  <c r="Y353" i="5"/>
  <c r="J351" i="5"/>
  <c r="I37" i="10" s="1"/>
  <c r="AB253" i="5"/>
  <c r="L251" i="5"/>
  <c r="K27" i="10" s="1"/>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L1031" i="5"/>
  <c r="K105" i="10" s="1"/>
  <c r="J1031" i="5"/>
  <c r="AC814" i="5"/>
  <c r="Y813" i="5"/>
  <c r="AC1278" i="5"/>
  <c r="L1231" i="5"/>
  <c r="K125" i="10" s="1"/>
  <c r="AC1199" i="5"/>
  <c r="AC588" i="5"/>
  <c r="Y473" i="5"/>
  <c r="AC474" i="5"/>
  <c r="AC595" i="5"/>
  <c r="AC1200" i="5"/>
  <c r="AC479" i="5"/>
  <c r="AC298" i="5"/>
  <c r="J551" i="5"/>
  <c r="I57" i="10" s="1"/>
  <c r="AC997" i="5"/>
  <c r="AB913" i="5"/>
  <c r="AC127" i="5"/>
  <c r="AB693" i="5"/>
  <c r="AC376" i="5"/>
  <c r="Z33" i="5"/>
  <c r="Y273" i="5"/>
  <c r="AC274" i="5"/>
  <c r="AC608" i="5"/>
  <c r="L1191" i="5"/>
  <c r="K121" i="10" s="1"/>
  <c r="AC1076" i="5"/>
  <c r="AA613" i="5"/>
  <c r="J391" i="5"/>
  <c r="I41" i="10" s="1"/>
  <c r="J531" i="5"/>
  <c r="I55" i="10" s="1"/>
  <c r="AC224" i="5"/>
  <c r="AC328" i="5"/>
  <c r="AC118" i="5"/>
  <c r="J891" i="5"/>
  <c r="AC1099" i="5"/>
  <c r="L371" i="5"/>
  <c r="K39" i="10" s="1"/>
  <c r="AC667" i="5"/>
  <c r="L331" i="5"/>
  <c r="K35" i="10" s="1"/>
  <c r="AB513" i="5"/>
  <c r="Z973" i="5"/>
  <c r="AB353" i="5"/>
  <c r="AA253" i="5"/>
  <c r="Z1273" i="5"/>
  <c r="AC686" i="5"/>
  <c r="AC399" i="5"/>
  <c r="AC263" i="5"/>
  <c r="Z213" i="5"/>
  <c r="AC317" i="5"/>
  <c r="L131" i="5"/>
  <c r="K15" i="10" s="1"/>
  <c r="AC1047" i="5"/>
  <c r="L631" i="5"/>
  <c r="K65" i="10" s="1"/>
  <c r="AB23" i="5"/>
  <c r="K23" i="5"/>
  <c r="AA23" i="5"/>
  <c r="J23" i="5"/>
  <c r="Z23" i="5"/>
  <c r="G23" i="5"/>
  <c r="H23" i="5" s="1"/>
  <c r="Y23" i="5"/>
  <c r="F23" i="5"/>
  <c r="E23" i="5"/>
  <c r="M23" i="5"/>
  <c r="C23" i="5"/>
  <c r="L23" i="5"/>
  <c r="D23" i="5"/>
  <c r="AC1081" i="5"/>
  <c r="AC1137" i="5"/>
  <c r="AB573" i="5"/>
  <c r="AC307" i="5"/>
  <c r="AC1054" i="5"/>
  <c r="Y1053" i="5"/>
  <c r="AC795" i="5"/>
  <c r="L771" i="5"/>
  <c r="K79" i="10" s="1"/>
  <c r="AC44" i="5"/>
  <c r="AC523" i="5"/>
  <c r="AC516" i="5"/>
  <c r="AA1073" i="5"/>
  <c r="AC175" i="5"/>
  <c r="AC68" i="5"/>
  <c r="AC538" i="5"/>
  <c r="AC547" i="5"/>
  <c r="AC1246" i="5"/>
  <c r="L211" i="5"/>
  <c r="K23" i="10" s="1"/>
  <c r="AB493" i="5"/>
  <c r="J491" i="5"/>
  <c r="I51" i="10" s="1"/>
  <c r="Z133" i="5"/>
  <c r="AC1280" i="5"/>
  <c r="AC574" i="5"/>
  <c r="Y573" i="5"/>
  <c r="AC284" i="5"/>
  <c r="AC481" i="5"/>
  <c r="AC564" i="5"/>
  <c r="AB593" i="5"/>
  <c r="AC1166" i="5"/>
  <c r="AC1225" i="5"/>
  <c r="AC1163" i="5"/>
  <c r="AC1086" i="5"/>
  <c r="Z633" i="5"/>
  <c r="AC834" i="5"/>
  <c r="Y833" i="5"/>
  <c r="AC956" i="5"/>
  <c r="AC299" i="5"/>
  <c r="AB25" i="5"/>
  <c r="K25" i="5"/>
  <c r="AA25" i="5"/>
  <c r="J25" i="5"/>
  <c r="Z25" i="5"/>
  <c r="G25" i="5"/>
  <c r="H25" i="5" s="1"/>
  <c r="Y25" i="5"/>
  <c r="F25" i="5"/>
  <c r="E25" i="5"/>
  <c r="M25" i="5"/>
  <c r="C25" i="5"/>
  <c r="L25" i="5"/>
  <c r="D25" i="5"/>
  <c r="F15" i="5"/>
  <c r="E15" i="5"/>
  <c r="D15" i="5"/>
  <c r="M15" i="5"/>
  <c r="C15" i="5"/>
  <c r="L15" i="5"/>
  <c r="J15" i="5"/>
  <c r="K15" i="5"/>
  <c r="G15" i="5"/>
  <c r="H15" i="5" s="1"/>
  <c r="Y15" i="5"/>
  <c r="AB15" i="5"/>
  <c r="Z15" i="5"/>
  <c r="AA15" i="5"/>
  <c r="L14" i="5"/>
  <c r="K14" i="5"/>
  <c r="J14" i="5"/>
  <c r="G14" i="5"/>
  <c r="H14" i="5" s="1"/>
  <c r="F14" i="5"/>
  <c r="D14" i="5"/>
  <c r="E14" i="5"/>
  <c r="C14" i="5"/>
  <c r="M14" i="5"/>
  <c r="AA14" i="5"/>
  <c r="AB14" i="5"/>
  <c r="Y14" i="5"/>
  <c r="Z14" i="5"/>
  <c r="AC1019" i="5"/>
  <c r="AC159" i="5"/>
  <c r="AC675" i="5"/>
  <c r="AC1128" i="5"/>
  <c r="AC656" i="5"/>
  <c r="AC985" i="5"/>
  <c r="AC980" i="5"/>
  <c r="AC315" i="5"/>
  <c r="AC507" i="5"/>
  <c r="AC424" i="5"/>
  <c r="AC778" i="5"/>
  <c r="AC1056" i="5"/>
  <c r="L651" i="5"/>
  <c r="K67" i="10" s="1"/>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AC114" i="5"/>
  <c r="Y113" i="5"/>
  <c r="AC1142" i="5"/>
  <c r="AA1133" i="5"/>
  <c r="L1131" i="5"/>
  <c r="K115" i="10" s="1"/>
  <c r="AC1277" i="5"/>
  <c r="AC97" i="5"/>
  <c r="AC478" i="5"/>
  <c r="AC845" i="5"/>
  <c r="AA553" i="5"/>
  <c r="AC1108" i="5"/>
  <c r="AC283" i="5"/>
  <c r="J691" i="5"/>
  <c r="AC1107" i="5"/>
  <c r="AB273" i="5"/>
  <c r="AC417" i="5"/>
  <c r="AC561" i="5"/>
  <c r="Y1093" i="5"/>
  <c r="AC1094" i="5"/>
  <c r="AC603" i="5"/>
  <c r="Z1193" i="5"/>
  <c r="AC1194" i="5"/>
  <c r="Y1193" i="5"/>
  <c r="J851" i="5"/>
  <c r="AC642" i="5"/>
  <c r="Z613" i="5"/>
  <c r="L391" i="5"/>
  <c r="K41" i="10" s="1"/>
  <c r="AC256" i="5"/>
  <c r="L531" i="5"/>
  <c r="K55" i="10" s="1"/>
  <c r="AC505" i="5"/>
  <c r="AC899" i="5"/>
  <c r="AC958" i="5"/>
  <c r="AC1020" i="5"/>
  <c r="AB1013" i="5"/>
  <c r="AC775" i="5"/>
  <c r="AC162" i="5"/>
  <c r="AC154" i="5"/>
  <c r="Y153" i="5"/>
  <c r="J151" i="5"/>
  <c r="I17" i="10" s="1"/>
  <c r="Y933" i="5"/>
  <c r="AC934" i="5"/>
  <c r="AC1123" i="5"/>
  <c r="AC658" i="5"/>
  <c r="AA513" i="5"/>
  <c r="J971" i="5"/>
  <c r="AA353" i="5"/>
  <c r="AC177" i="5"/>
  <c r="L1151" i="5"/>
  <c r="K117" i="10" s="1"/>
  <c r="J991" i="5"/>
  <c r="L1251" i="5"/>
  <c r="K127" i="10" s="1"/>
  <c r="AC326" i="5"/>
  <c r="AC977" i="5"/>
  <c r="L291" i="5"/>
  <c r="K31" i="10" s="1"/>
  <c r="AC1097" i="5"/>
  <c r="AC199" i="5"/>
  <c r="AC63" i="5"/>
  <c r="AB833" i="5"/>
  <c r="AC386" i="5"/>
  <c r="AC681" i="5"/>
  <c r="AC823" i="5"/>
  <c r="AC704" i="5"/>
  <c r="AA1153" i="5"/>
  <c r="Z993" i="5"/>
  <c r="AC835" i="5"/>
  <c r="Z1173" i="5"/>
  <c r="L1171" i="5"/>
  <c r="K119" i="10" s="1"/>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F17" i="5"/>
  <c r="E17" i="5"/>
  <c r="D17" i="5"/>
  <c r="M17" i="5"/>
  <c r="C17" i="5"/>
  <c r="L17" i="5"/>
  <c r="J17" i="5"/>
  <c r="K17" i="5"/>
  <c r="G17" i="5"/>
  <c r="H17" i="5" s="1"/>
  <c r="AB17" i="5"/>
  <c r="AA17" i="5"/>
  <c r="Z17" i="5"/>
  <c r="Y17" i="5"/>
  <c r="L16" i="5"/>
  <c r="K16" i="5"/>
  <c r="J16" i="5"/>
  <c r="G16" i="5"/>
  <c r="H16" i="5" s="1"/>
  <c r="F16" i="5"/>
  <c r="D16" i="5"/>
  <c r="M16" i="5"/>
  <c r="E16" i="5"/>
  <c r="C16" i="5"/>
  <c r="AA16" i="5"/>
  <c r="AB16" i="5"/>
  <c r="Z16" i="5"/>
  <c r="Y16" i="5"/>
  <c r="AC807" i="5"/>
  <c r="AC1058" i="5"/>
  <c r="AC999" i="5"/>
  <c r="AC655" i="5"/>
  <c r="AC37" i="5"/>
  <c r="AC528" i="5"/>
  <c r="L711" i="5"/>
  <c r="K73" i="10" s="1"/>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L311" i="5"/>
  <c r="K33" i="10" s="1"/>
  <c r="AC146" i="5"/>
  <c r="AC103" i="5"/>
  <c r="AC1221" i="5"/>
  <c r="Y1213" i="5"/>
  <c r="AC1214" i="5"/>
  <c r="J1211" i="5"/>
  <c r="AC1025" i="5"/>
  <c r="AC1018" i="5"/>
  <c r="L431" i="5"/>
  <c r="K45" i="10" s="1"/>
  <c r="AC1064" i="5"/>
  <c r="AC1120" i="5"/>
  <c r="AC346" i="5"/>
  <c r="AC981" i="5"/>
  <c r="AC616" i="5"/>
  <c r="L171" i="5"/>
  <c r="K19" i="10" s="1"/>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L111" i="5"/>
  <c r="K13" i="10" s="1"/>
  <c r="AC141" i="5"/>
  <c r="AC1134" i="5"/>
  <c r="Z1133" i="5"/>
  <c r="AC914" i="5"/>
  <c r="Y913" i="5"/>
  <c r="AC644" i="5"/>
  <c r="AC577" i="5"/>
  <c r="AC844" i="5"/>
  <c r="AC419" i="5"/>
  <c r="Z693" i="5"/>
  <c r="J791" i="5"/>
  <c r="AC688" i="5"/>
  <c r="J31" i="5"/>
  <c r="I5" i="10" s="1"/>
  <c r="AC187" i="5"/>
  <c r="AC261" i="5"/>
  <c r="Z273" i="5"/>
  <c r="AC488" i="5"/>
  <c r="Z573" i="5"/>
  <c r="AC959" i="5"/>
  <c r="AA953" i="5"/>
  <c r="AC1104" i="5"/>
  <c r="AA1093" i="5"/>
  <c r="L1091" i="5"/>
  <c r="K111" i="10" s="1"/>
  <c r="AC382" i="5"/>
  <c r="L851" i="5"/>
  <c r="K87" i="10" s="1"/>
  <c r="AC717" i="5"/>
  <c r="AC359" i="5"/>
  <c r="AC182" i="5"/>
  <c r="AC540" i="5"/>
  <c r="AC1267" i="5"/>
  <c r="AC498" i="5"/>
  <c r="AC1275" i="5"/>
  <c r="AA893" i="5"/>
  <c r="AC698" i="5"/>
  <c r="AC1106" i="5"/>
  <c r="AC1014" i="5"/>
  <c r="Y1013" i="5"/>
  <c r="AC388" i="5"/>
  <c r="Z373" i="5"/>
  <c r="AC602" i="5"/>
  <c r="Z153" i="5"/>
  <c r="AC1001" i="5"/>
  <c r="L931" i="5"/>
  <c r="K95" i="10" s="1"/>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L911" i="5"/>
  <c r="K93" i="10" s="1"/>
  <c r="AC544" i="5"/>
  <c r="AC487" i="5"/>
  <c r="L691" i="5"/>
  <c r="K71" i="10" s="1"/>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L1111" i="5"/>
  <c r="K113" i="10" s="1"/>
  <c r="AC41" i="5"/>
  <c r="AC334" i="5"/>
  <c r="Y333" i="5"/>
  <c r="AC342" i="5"/>
  <c r="AC727" i="5"/>
  <c r="AC1083" i="5"/>
  <c r="J251" i="5"/>
  <c r="I27" i="10" s="1"/>
  <c r="AC117" i="5"/>
  <c r="J291" i="5"/>
  <c r="I31" i="10" s="1"/>
  <c r="AC777" i="5"/>
  <c r="AC634" i="5"/>
  <c r="Y633" i="5"/>
  <c r="AC1285" i="5"/>
  <c r="AC900" i="5"/>
  <c r="AC106" i="5"/>
  <c r="AC427" i="5"/>
  <c r="AB24" i="5"/>
  <c r="K24" i="5"/>
  <c r="AA24" i="5"/>
  <c r="J24" i="5"/>
  <c r="Z24" i="5"/>
  <c r="G24" i="5"/>
  <c r="H24" i="5" s="1"/>
  <c r="Y24" i="5"/>
  <c r="F24" i="5"/>
  <c r="E24" i="5"/>
  <c r="M24" i="5"/>
  <c r="C24" i="5"/>
  <c r="D24" i="5"/>
  <c r="L24" i="5"/>
  <c r="F19" i="5"/>
  <c r="E19" i="5"/>
  <c r="D19" i="5"/>
  <c r="M19" i="5"/>
  <c r="C19" i="5"/>
  <c r="L19" i="5"/>
  <c r="J19" i="5"/>
  <c r="K19" i="5"/>
  <c r="G19" i="5"/>
  <c r="H19" i="5" s="1"/>
  <c r="AB19" i="5"/>
  <c r="Z19" i="5"/>
  <c r="Y19" i="5"/>
  <c r="AA19" i="5"/>
  <c r="L18" i="5"/>
  <c r="K18" i="5"/>
  <c r="J18" i="5"/>
  <c r="G18" i="5"/>
  <c r="H18" i="5" s="1"/>
  <c r="F18" i="5"/>
  <c r="D18" i="5"/>
  <c r="M18" i="5"/>
  <c r="E18" i="5"/>
  <c r="C18" i="5"/>
  <c r="Z18" i="5"/>
  <c r="Y18" i="5"/>
  <c r="AA18" i="5"/>
  <c r="AB18"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L1071" i="5"/>
  <c r="K109" i="10" s="1"/>
  <c r="AC364" i="5"/>
  <c r="AC886" i="5"/>
  <c r="AC1239" i="5"/>
  <c r="AA1253" i="5"/>
  <c r="Y493" i="5"/>
  <c r="AC494" i="5"/>
  <c r="AC138" i="5"/>
  <c r="AC908" i="5"/>
  <c r="AC580" i="5"/>
  <c r="J571" i="5"/>
  <c r="I59" i="10" s="1"/>
  <c r="AC1227" i="5"/>
  <c r="AC377" i="5"/>
  <c r="L591" i="5"/>
  <c r="K61" i="10" s="1"/>
  <c r="AC683" i="5"/>
  <c r="AC46" i="5"/>
  <c r="AC816" i="5"/>
  <c r="AC276" i="5"/>
  <c r="AC107" i="5"/>
  <c r="AC294" i="5"/>
  <c r="Y293" i="5"/>
  <c r="AC863" i="5"/>
  <c r="AC275" i="5"/>
  <c r="AC1146" i="5"/>
  <c r="J831" i="5"/>
  <c r="AA26" i="5"/>
  <c r="J26" i="5"/>
  <c r="Z26" i="5"/>
  <c r="Y26" i="5"/>
  <c r="G26" i="5"/>
  <c r="H26" i="5" s="1"/>
  <c r="F26" i="5"/>
  <c r="E26" i="5"/>
  <c r="L26" i="5"/>
  <c r="C26" i="5"/>
  <c r="D26" i="5"/>
  <c r="M26" i="5"/>
  <c r="AB26" i="5"/>
  <c r="K26" i="5"/>
  <c r="F21" i="5"/>
  <c r="E21" i="5"/>
  <c r="D21" i="5"/>
  <c r="M21" i="5"/>
  <c r="C21" i="5"/>
  <c r="L21" i="5"/>
  <c r="J21" i="5"/>
  <c r="K21" i="5"/>
  <c r="G21" i="5"/>
  <c r="H21" i="5" s="1"/>
  <c r="AA21" i="5"/>
  <c r="AB21" i="5"/>
  <c r="Y21" i="5"/>
  <c r="Z21" i="5"/>
  <c r="L20" i="5"/>
  <c r="K20" i="5"/>
  <c r="J20" i="5"/>
  <c r="G20" i="5"/>
  <c r="H20" i="5" s="1"/>
  <c r="F20" i="5"/>
  <c r="D20" i="5"/>
  <c r="E20" i="5"/>
  <c r="M20" i="5"/>
  <c r="C20" i="5"/>
  <c r="Y20" i="5"/>
  <c r="AA20" i="5"/>
  <c r="Z20" i="5"/>
  <c r="AB20"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L411" i="5"/>
  <c r="K43" i="10" s="1"/>
  <c r="AC1167" i="5"/>
  <c r="J671" i="5"/>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L951" i="5"/>
  <c r="K97" i="10" s="1"/>
  <c r="AC568" i="5"/>
  <c r="AB1093" i="5"/>
  <c r="AC1055" i="5"/>
  <c r="AC164" i="5"/>
  <c r="AC687" i="5"/>
  <c r="AC680" i="5"/>
  <c r="AC208" i="5"/>
  <c r="AC921" i="5"/>
  <c r="AC1204" i="5"/>
  <c r="AC343" i="5"/>
  <c r="J611" i="5"/>
  <c r="I63" i="10" s="1"/>
  <c r="AB393" i="5"/>
  <c r="AC62" i="5"/>
  <c r="AB533" i="5"/>
  <c r="AB873" i="5"/>
  <c r="L871" i="5"/>
  <c r="K89" i="10" s="1"/>
  <c r="AC1260" i="5"/>
  <c r="AC125" i="5"/>
  <c r="AC495" i="5"/>
  <c r="AC148" i="5"/>
  <c r="Z893" i="5"/>
  <c r="L91" i="5"/>
  <c r="K11" i="10" s="1"/>
  <c r="AC475" i="5"/>
  <c r="AC836" i="5"/>
  <c r="AC1179" i="5"/>
  <c r="AC422" i="5"/>
  <c r="AC788" i="5"/>
  <c r="Y373" i="5"/>
  <c r="AC440" i="5"/>
  <c r="AC1008" i="5"/>
  <c r="Z1113" i="5"/>
  <c r="AC1124" i="5"/>
  <c r="AC1208" i="5"/>
  <c r="Z333" i="5"/>
  <c r="J331" i="5"/>
  <c r="I35" i="10" s="1"/>
  <c r="AC514" i="5"/>
  <c r="Y513" i="5"/>
  <c r="AA973" i="5"/>
  <c r="L351" i="5"/>
  <c r="K37" i="10" s="1"/>
  <c r="AC626" i="5"/>
  <c r="AC180" i="5"/>
  <c r="AC185" i="5"/>
  <c r="AC400" i="5"/>
  <c r="AC22" i="5" l="1"/>
  <c r="AC26" i="5"/>
  <c r="AC513" i="5"/>
  <c r="P527" i="5" s="1"/>
  <c r="AC873" i="5"/>
  <c r="P888" i="5" s="1"/>
  <c r="AC173" i="5"/>
  <c r="P179" i="5" s="1"/>
  <c r="AC1193" i="5"/>
  <c r="R1208" i="5" s="1"/>
  <c r="AC15" i="5"/>
  <c r="AC253" i="5"/>
  <c r="AC493" i="5"/>
  <c r="Q502" i="5" s="1"/>
  <c r="AC633" i="5"/>
  <c r="P645" i="5" s="1"/>
  <c r="K11" i="5"/>
  <c r="J3" i="10" s="1"/>
  <c r="AC993" i="5"/>
  <c r="R1000" i="5" s="1"/>
  <c r="AC1073" i="5"/>
  <c r="P1084" i="5" s="1"/>
  <c r="AC593" i="5"/>
  <c r="R601" i="5" s="1"/>
  <c r="AC28" i="5"/>
  <c r="AC53" i="5"/>
  <c r="AC1133" i="5"/>
  <c r="P1145" i="5" s="1"/>
  <c r="AC1013" i="5"/>
  <c r="P1022" i="5" s="1"/>
  <c r="AC853" i="5"/>
  <c r="Q855" i="5" s="1"/>
  <c r="AC293" i="5"/>
  <c r="R307" i="5" s="1"/>
  <c r="AC19" i="5"/>
  <c r="AC573" i="5"/>
  <c r="P586" i="5" s="1"/>
  <c r="AC693" i="5"/>
  <c r="R705" i="5" s="1"/>
  <c r="AC193" i="5"/>
  <c r="P204" i="5" s="1"/>
  <c r="AC893" i="5"/>
  <c r="P897" i="5" s="1"/>
  <c r="AC953" i="5"/>
  <c r="R968" i="5" s="1"/>
  <c r="AC913" i="5"/>
  <c r="Q922" i="5" s="1"/>
  <c r="AC1033" i="5"/>
  <c r="R1039" i="5" s="1"/>
  <c r="AC813" i="5"/>
  <c r="R824" i="5" s="1"/>
  <c r="AC1113" i="5"/>
  <c r="R1116" i="5" s="1"/>
  <c r="AC93" i="5"/>
  <c r="P102" i="5" s="1"/>
  <c r="AA13" i="5"/>
  <c r="AC18" i="5"/>
  <c r="AC973" i="5"/>
  <c r="P975" i="5" s="1"/>
  <c r="AC153" i="5"/>
  <c r="Q167" i="5" s="1"/>
  <c r="AC1053" i="5"/>
  <c r="Q1055" i="5" s="1"/>
  <c r="AC133" i="5"/>
  <c r="Q148" i="5" s="1"/>
  <c r="AC1253" i="5"/>
  <c r="R1268" i="5" s="1"/>
  <c r="AC773" i="5"/>
  <c r="Q781" i="5" s="1"/>
  <c r="AC413" i="5"/>
  <c r="P415" i="5" s="1"/>
  <c r="AC653" i="5"/>
  <c r="P666" i="5" s="1"/>
  <c r="AC1173" i="5"/>
  <c r="R1174" i="5" s="1"/>
  <c r="AC113" i="5"/>
  <c r="R118" i="5" s="1"/>
  <c r="AC373" i="5"/>
  <c r="R383" i="5" s="1"/>
  <c r="AC353" i="5"/>
  <c r="R359" i="5" s="1"/>
  <c r="AC1153" i="5"/>
  <c r="Q1166" i="5" s="1"/>
  <c r="AC20" i="5"/>
  <c r="J11" i="5"/>
  <c r="I3" i="10" s="1"/>
  <c r="AC24" i="5"/>
  <c r="AC1213" i="5"/>
  <c r="P1223" i="5" s="1"/>
  <c r="AC16" i="5"/>
  <c r="AC1093" i="5"/>
  <c r="R1097" i="5" s="1"/>
  <c r="AC25" i="5"/>
  <c r="AC23" i="5"/>
  <c r="AC273" i="5"/>
  <c r="R279" i="5" s="1"/>
  <c r="AC473" i="5"/>
  <c r="R478" i="5" s="1"/>
  <c r="AC613" i="5"/>
  <c r="Q625" i="5" s="1"/>
  <c r="AC673" i="5"/>
  <c r="R674" i="5" s="1"/>
  <c r="AC33" i="5"/>
  <c r="AC533" i="5"/>
  <c r="Q546" i="5" s="1"/>
  <c r="AB13" i="5"/>
  <c r="AC553" i="5"/>
  <c r="Q554" i="5" s="1"/>
  <c r="AC713" i="5"/>
  <c r="R715" i="5" s="1"/>
  <c r="AC1233" i="5"/>
  <c r="Q1234" i="5" s="1"/>
  <c r="AC933" i="5"/>
  <c r="Q946" i="5" s="1"/>
  <c r="AC433" i="5"/>
  <c r="R442" i="5" s="1"/>
  <c r="AC393" i="5"/>
  <c r="R401" i="5" s="1"/>
  <c r="AC313" i="5"/>
  <c r="R325" i="5" s="1"/>
  <c r="Z13" i="5"/>
  <c r="AC21" i="5"/>
  <c r="AC333" i="5"/>
  <c r="R342" i="5" s="1"/>
  <c r="AC793" i="5"/>
  <c r="R794" i="5" s="1"/>
  <c r="AC17" i="5"/>
  <c r="AC14" i="5"/>
  <c r="Y13" i="5"/>
  <c r="L11" i="5"/>
  <c r="K3" i="10" s="1"/>
  <c r="AC833" i="5"/>
  <c r="Q835" i="5" s="1"/>
  <c r="AC213" i="5"/>
  <c r="AC27" i="5"/>
  <c r="AC1273" i="5"/>
  <c r="R1275" i="5" s="1"/>
  <c r="R1135" i="5" l="1"/>
  <c r="Q1136" i="5"/>
  <c r="R894" i="5"/>
  <c r="Q528" i="5"/>
  <c r="R520" i="5"/>
  <c r="Q521" i="5"/>
  <c r="R527" i="5"/>
  <c r="Q515" i="5"/>
  <c r="Q1119" i="5"/>
  <c r="Q1116" i="5"/>
  <c r="P526" i="5"/>
  <c r="R515" i="5"/>
  <c r="Q522" i="5"/>
  <c r="P797" i="5"/>
  <c r="R1079" i="5"/>
  <c r="Q1078" i="5"/>
  <c r="R588" i="5"/>
  <c r="Q583" i="5"/>
  <c r="Q1080" i="5"/>
  <c r="P1195" i="5"/>
  <c r="Q1046" i="5"/>
  <c r="Q888" i="5"/>
  <c r="Q887" i="5"/>
  <c r="P1199" i="5"/>
  <c r="R576" i="5"/>
  <c r="Q1196" i="5"/>
  <c r="Q1201" i="5"/>
  <c r="P488" i="5"/>
  <c r="Q577" i="5"/>
  <c r="P954" i="5"/>
  <c r="P1204" i="5"/>
  <c r="P1196" i="5"/>
  <c r="Q1207" i="5"/>
  <c r="Q1204" i="5"/>
  <c r="P278" i="5"/>
  <c r="R919" i="5"/>
  <c r="P1202" i="5"/>
  <c r="P1203" i="5"/>
  <c r="Q1202" i="5"/>
  <c r="P281" i="5"/>
  <c r="R924" i="5"/>
  <c r="P1041" i="5"/>
  <c r="P1205" i="5"/>
  <c r="P1200" i="5"/>
  <c r="Q1205" i="5"/>
  <c r="P1197" i="5"/>
  <c r="P1194" i="5"/>
  <c r="Q1203" i="5"/>
  <c r="R904" i="5"/>
  <c r="Q906" i="5"/>
  <c r="P1206" i="5"/>
  <c r="P1208" i="5"/>
  <c r="Q1206" i="5"/>
  <c r="R579" i="5"/>
  <c r="P1201" i="5"/>
  <c r="Q1194" i="5"/>
  <c r="Q1199" i="5"/>
  <c r="R1201" i="5"/>
  <c r="P1246" i="5"/>
  <c r="R906" i="5"/>
  <c r="Q580" i="5"/>
  <c r="R587" i="5"/>
  <c r="P1207" i="5"/>
  <c r="P1198" i="5"/>
  <c r="Q1195" i="5"/>
  <c r="Q1200" i="5"/>
  <c r="R1195" i="5"/>
  <c r="R665" i="5"/>
  <c r="Q1175" i="5"/>
  <c r="R916" i="5"/>
  <c r="R915" i="5"/>
  <c r="R658" i="5"/>
  <c r="R427" i="5"/>
  <c r="R921" i="5"/>
  <c r="R925" i="5"/>
  <c r="Q994" i="5"/>
  <c r="Q661" i="5"/>
  <c r="R927" i="5"/>
  <c r="P994" i="5"/>
  <c r="R928" i="5"/>
  <c r="R920" i="5"/>
  <c r="P844" i="5"/>
  <c r="P443" i="5"/>
  <c r="P479" i="5"/>
  <c r="R923" i="5"/>
  <c r="R926" i="5"/>
  <c r="P363" i="5"/>
  <c r="R917" i="5"/>
  <c r="R914" i="5"/>
  <c r="R918" i="5"/>
  <c r="R922" i="5"/>
  <c r="R1147" i="5"/>
  <c r="R654" i="5"/>
  <c r="Q1181" i="5"/>
  <c r="Q894" i="5"/>
  <c r="Q1182" i="5"/>
  <c r="R661" i="5"/>
  <c r="R655" i="5"/>
  <c r="Q1180" i="5"/>
  <c r="Q1138" i="5"/>
  <c r="P400" i="5"/>
  <c r="R660" i="5"/>
  <c r="R662" i="5"/>
  <c r="Q1144" i="5"/>
  <c r="R1145" i="5"/>
  <c r="P397" i="5"/>
  <c r="R657" i="5"/>
  <c r="R668" i="5"/>
  <c r="Q1177" i="5"/>
  <c r="Q664" i="5"/>
  <c r="Q1146" i="5"/>
  <c r="P1182" i="5"/>
  <c r="Q68" i="5"/>
  <c r="Q1208" i="5"/>
  <c r="R1204" i="5"/>
  <c r="R504" i="5"/>
  <c r="R496" i="5"/>
  <c r="R506" i="5"/>
  <c r="R1143" i="5"/>
  <c r="P405" i="5"/>
  <c r="R667" i="5"/>
  <c r="R262" i="5"/>
  <c r="Q1174" i="5"/>
  <c r="Q660" i="5"/>
  <c r="Q1147" i="5"/>
  <c r="P1187" i="5"/>
  <c r="P825" i="5"/>
  <c r="P902" i="5"/>
  <c r="Q1197" i="5"/>
  <c r="Q1198" i="5"/>
  <c r="R1205" i="5"/>
  <c r="R1134" i="5"/>
  <c r="R663" i="5"/>
  <c r="Q1187" i="5"/>
  <c r="Q666" i="5"/>
  <c r="Q1139" i="5"/>
  <c r="P1175" i="5"/>
  <c r="P1146" i="5"/>
  <c r="P482" i="5"/>
  <c r="Q379" i="5"/>
  <c r="P1076" i="5"/>
  <c r="P497" i="5"/>
  <c r="P508" i="5"/>
  <c r="R508" i="5"/>
  <c r="R502" i="5"/>
  <c r="Q668" i="5"/>
  <c r="R507" i="5"/>
  <c r="R501" i="5"/>
  <c r="P835" i="5"/>
  <c r="R664" i="5"/>
  <c r="R666" i="5"/>
  <c r="P483" i="5"/>
  <c r="Q474" i="5"/>
  <c r="Q665" i="5"/>
  <c r="Q375" i="5"/>
  <c r="Q606" i="5"/>
  <c r="Q623" i="5"/>
  <c r="P498" i="5"/>
  <c r="R497" i="5"/>
  <c r="R500" i="5"/>
  <c r="Q488" i="5"/>
  <c r="Q376" i="5"/>
  <c r="P505" i="5"/>
  <c r="R494" i="5"/>
  <c r="R503" i="5"/>
  <c r="R505" i="5"/>
  <c r="R499" i="5"/>
  <c r="P442" i="5"/>
  <c r="Q380" i="5"/>
  <c r="Q828" i="5"/>
  <c r="P1138" i="5"/>
  <c r="P1000" i="5"/>
  <c r="P506" i="5"/>
  <c r="P227" i="5"/>
  <c r="R498" i="5"/>
  <c r="R495" i="5"/>
  <c r="P375" i="5"/>
  <c r="Q817" i="5"/>
  <c r="P585" i="5"/>
  <c r="P1006" i="5"/>
  <c r="P494" i="5"/>
  <c r="P474" i="5"/>
  <c r="R422" i="5"/>
  <c r="P377" i="5"/>
  <c r="P1059" i="5"/>
  <c r="Q824" i="5"/>
  <c r="Q184" i="5"/>
  <c r="P507" i="5"/>
  <c r="Q358" i="5"/>
  <c r="R947" i="5"/>
  <c r="Q1127" i="5"/>
  <c r="Q1115" i="5"/>
  <c r="Q356" i="5"/>
  <c r="R265" i="5"/>
  <c r="R186" i="5"/>
  <c r="Q608" i="5"/>
  <c r="Q820" i="5"/>
  <c r="Q900" i="5"/>
  <c r="Q1087" i="5"/>
  <c r="Q1128" i="5"/>
  <c r="Q1118" i="5"/>
  <c r="Q1114" i="5"/>
  <c r="Q360" i="5"/>
  <c r="P477" i="5"/>
  <c r="R255" i="5"/>
  <c r="Q477" i="5"/>
  <c r="Q1188" i="5"/>
  <c r="Q1184" i="5"/>
  <c r="Q374" i="5"/>
  <c r="P387" i="5"/>
  <c r="R185" i="5"/>
  <c r="Q823" i="5"/>
  <c r="Q907" i="5"/>
  <c r="Q1088" i="5"/>
  <c r="Q179" i="5"/>
  <c r="P898" i="5"/>
  <c r="P503" i="5"/>
  <c r="Q262" i="5"/>
  <c r="R188" i="5"/>
  <c r="Q1126" i="5"/>
  <c r="R187" i="5"/>
  <c r="R1075" i="5"/>
  <c r="Q1124" i="5"/>
  <c r="R261" i="5"/>
  <c r="R178" i="5"/>
  <c r="R866" i="5"/>
  <c r="Q178" i="5"/>
  <c r="P504" i="5"/>
  <c r="Q599" i="5"/>
  <c r="Q186" i="5"/>
  <c r="R944" i="5"/>
  <c r="Q367" i="5"/>
  <c r="R943" i="5"/>
  <c r="R1076" i="5"/>
  <c r="Q274" i="5"/>
  <c r="Q1120" i="5"/>
  <c r="R1248" i="5"/>
  <c r="R259" i="5"/>
  <c r="Q481" i="5"/>
  <c r="Q1176" i="5"/>
  <c r="Q1037" i="5"/>
  <c r="Q378" i="5"/>
  <c r="R102" i="5"/>
  <c r="Q640" i="5"/>
  <c r="R867" i="5"/>
  <c r="Q187" i="5"/>
  <c r="P607" i="5"/>
  <c r="P502" i="5"/>
  <c r="R1197" i="5"/>
  <c r="Q1123" i="5"/>
  <c r="Q1125" i="5"/>
  <c r="Q600" i="5"/>
  <c r="R935" i="5"/>
  <c r="Q46" i="5"/>
  <c r="Q279" i="5"/>
  <c r="Q681" i="5"/>
  <c r="Q1122" i="5"/>
  <c r="P314" i="5"/>
  <c r="Q594" i="5"/>
  <c r="P1286" i="5"/>
  <c r="R1088" i="5"/>
  <c r="Q285" i="5"/>
  <c r="Q1117" i="5"/>
  <c r="Q1121" i="5"/>
  <c r="P323" i="5"/>
  <c r="P544" i="5"/>
  <c r="P486" i="5"/>
  <c r="P288" i="5"/>
  <c r="Q1178" i="5"/>
  <c r="Q1039" i="5"/>
  <c r="R901" i="5"/>
  <c r="Q377" i="5"/>
  <c r="P1174" i="5"/>
  <c r="Q607" i="5"/>
  <c r="R877" i="5"/>
  <c r="Q816" i="5"/>
  <c r="P1114" i="5"/>
  <c r="Q180" i="5"/>
  <c r="R1038" i="5"/>
  <c r="P863" i="5"/>
  <c r="P605" i="5"/>
  <c r="R816" i="5"/>
  <c r="R1083" i="5"/>
  <c r="R1084" i="5"/>
  <c r="P841" i="5"/>
  <c r="P326" i="5"/>
  <c r="Q322" i="5"/>
  <c r="Q364" i="5"/>
  <c r="Q357" i="5"/>
  <c r="Q475" i="5"/>
  <c r="P1167" i="5"/>
  <c r="R787" i="5"/>
  <c r="P1177" i="5"/>
  <c r="P1184" i="5"/>
  <c r="R887" i="5"/>
  <c r="Q884" i="5"/>
  <c r="P98" i="5"/>
  <c r="P1122" i="5"/>
  <c r="Q1074" i="5"/>
  <c r="Q1076" i="5"/>
  <c r="P955" i="5"/>
  <c r="P967" i="5"/>
  <c r="Q916" i="5"/>
  <c r="Q66" i="5"/>
  <c r="R961" i="5"/>
  <c r="Q363" i="5"/>
  <c r="Q361" i="5"/>
  <c r="R886" i="5"/>
  <c r="Q885" i="5"/>
  <c r="Q1081" i="5"/>
  <c r="Q1079" i="5"/>
  <c r="P964" i="5"/>
  <c r="P962" i="5"/>
  <c r="R1085" i="5"/>
  <c r="R1087" i="5"/>
  <c r="R1078" i="5"/>
  <c r="Q354" i="5"/>
  <c r="Q368" i="5"/>
  <c r="P364" i="5"/>
  <c r="P1179" i="5"/>
  <c r="P667" i="5"/>
  <c r="R198" i="5"/>
  <c r="R1182" i="5"/>
  <c r="R888" i="5"/>
  <c r="Q445" i="5"/>
  <c r="Q1024" i="5"/>
  <c r="Q1084" i="5"/>
  <c r="Q841" i="5"/>
  <c r="P960" i="5"/>
  <c r="P968" i="5"/>
  <c r="Q1059" i="5"/>
  <c r="R1086" i="5"/>
  <c r="Q207" i="5"/>
  <c r="R1082" i="5"/>
  <c r="P848" i="5"/>
  <c r="P403" i="5"/>
  <c r="Q359" i="5"/>
  <c r="Q366" i="5"/>
  <c r="P476" i="5"/>
  <c r="Q1179" i="5"/>
  <c r="Q1186" i="5"/>
  <c r="Q667" i="5"/>
  <c r="P362" i="5"/>
  <c r="P1186" i="5"/>
  <c r="P662" i="5"/>
  <c r="R207" i="5"/>
  <c r="R1179" i="5"/>
  <c r="R879" i="5"/>
  <c r="R68" i="5"/>
  <c r="Q1020" i="5"/>
  <c r="Q808" i="5"/>
  <c r="Q1077" i="5"/>
  <c r="P957" i="5"/>
  <c r="P958" i="5"/>
  <c r="R1027" i="5"/>
  <c r="P1023" i="5"/>
  <c r="P68" i="5"/>
  <c r="P1078" i="5"/>
  <c r="P959" i="5"/>
  <c r="P1280" i="5"/>
  <c r="P1281" i="5"/>
  <c r="R1077" i="5"/>
  <c r="R1074" i="5"/>
  <c r="P840" i="5"/>
  <c r="P348" i="5"/>
  <c r="P401" i="5"/>
  <c r="R846" i="5"/>
  <c r="P620" i="5"/>
  <c r="Q355" i="5"/>
  <c r="Q365" i="5"/>
  <c r="P478" i="5"/>
  <c r="Q1183" i="5"/>
  <c r="Q1185" i="5"/>
  <c r="Q655" i="5"/>
  <c r="P361" i="5"/>
  <c r="P1183" i="5"/>
  <c r="P656" i="5"/>
  <c r="R1186" i="5"/>
  <c r="R880" i="5"/>
  <c r="Q1022" i="5"/>
  <c r="Q1082" i="5"/>
  <c r="Q1075" i="5"/>
  <c r="P965" i="5"/>
  <c r="P956" i="5"/>
  <c r="R1020" i="5"/>
  <c r="P294" i="5"/>
  <c r="P1024" i="5"/>
  <c r="P1080" i="5"/>
  <c r="R537" i="5"/>
  <c r="P1283" i="5"/>
  <c r="R1080" i="5"/>
  <c r="R1081" i="5"/>
  <c r="P847" i="5"/>
  <c r="P1237" i="5"/>
  <c r="P534" i="5"/>
  <c r="Q362" i="5"/>
  <c r="R1234" i="5"/>
  <c r="P366" i="5"/>
  <c r="P115" i="5"/>
  <c r="P1176" i="5"/>
  <c r="R1181" i="5"/>
  <c r="Q876" i="5"/>
  <c r="Q1026" i="5"/>
  <c r="Q1086" i="5"/>
  <c r="Q1085" i="5"/>
  <c r="P963" i="5"/>
  <c r="P961" i="5"/>
  <c r="R1021" i="5"/>
  <c r="P1075" i="5"/>
  <c r="Q967" i="5"/>
  <c r="P644" i="5"/>
  <c r="Q864" i="5"/>
  <c r="P1278" i="5"/>
  <c r="Q47" i="5"/>
  <c r="P839" i="5"/>
  <c r="P800" i="5"/>
  <c r="P343" i="5"/>
  <c r="P327" i="5"/>
  <c r="P408" i="5"/>
  <c r="P444" i="5"/>
  <c r="P1247" i="5"/>
  <c r="P557" i="5"/>
  <c r="Q320" i="5"/>
  <c r="R1243" i="5"/>
  <c r="P475" i="5"/>
  <c r="Q485" i="5"/>
  <c r="Q656" i="5"/>
  <c r="Q1042" i="5"/>
  <c r="Q1048" i="5"/>
  <c r="P1154" i="5"/>
  <c r="P360" i="5"/>
  <c r="R777" i="5"/>
  <c r="P123" i="5"/>
  <c r="Q1097" i="5"/>
  <c r="P1180" i="5"/>
  <c r="P661" i="5"/>
  <c r="R1175" i="5"/>
  <c r="Q1275" i="5"/>
  <c r="Q814" i="5"/>
  <c r="Q821" i="5"/>
  <c r="Q639" i="5"/>
  <c r="P100" i="5"/>
  <c r="R859" i="5"/>
  <c r="R855" i="5"/>
  <c r="P1116" i="5"/>
  <c r="P823" i="5"/>
  <c r="Q627" i="5"/>
  <c r="P1037" i="5"/>
  <c r="P966" i="5"/>
  <c r="P307" i="5"/>
  <c r="P862" i="5"/>
  <c r="R801" i="5"/>
  <c r="P1083" i="5"/>
  <c r="P1001" i="5"/>
  <c r="Q957" i="5"/>
  <c r="R966" i="5"/>
  <c r="P634" i="5"/>
  <c r="R1202" i="5"/>
  <c r="Q863" i="5"/>
  <c r="Q924" i="5"/>
  <c r="R858" i="5"/>
  <c r="P1282" i="5"/>
  <c r="P346" i="5"/>
  <c r="R975" i="5"/>
  <c r="P320" i="5"/>
  <c r="P446" i="5"/>
  <c r="P1243" i="5"/>
  <c r="R1168" i="5"/>
  <c r="R141" i="5"/>
  <c r="P623" i="5"/>
  <c r="Q1215" i="5"/>
  <c r="Q1034" i="5"/>
  <c r="Q1045" i="5"/>
  <c r="Q408" i="5"/>
  <c r="P359" i="5"/>
  <c r="P365" i="5"/>
  <c r="P117" i="5"/>
  <c r="P658" i="5"/>
  <c r="P1256" i="5"/>
  <c r="P1067" i="5"/>
  <c r="Q826" i="5"/>
  <c r="Q827" i="5"/>
  <c r="Q647" i="5"/>
  <c r="R857" i="5"/>
  <c r="R856" i="5"/>
  <c r="P1120" i="5"/>
  <c r="P817" i="5"/>
  <c r="P1043" i="5"/>
  <c r="P923" i="5"/>
  <c r="Q345" i="5"/>
  <c r="P295" i="5"/>
  <c r="P866" i="5"/>
  <c r="R337" i="5"/>
  <c r="P1081" i="5"/>
  <c r="P1004" i="5"/>
  <c r="Q127" i="5"/>
  <c r="R122" i="5"/>
  <c r="R1196" i="5"/>
  <c r="Q1002" i="5"/>
  <c r="R988" i="5"/>
  <c r="R1160" i="5"/>
  <c r="Q1238" i="5"/>
  <c r="Q1036" i="5"/>
  <c r="Q1043" i="5"/>
  <c r="Q404" i="5"/>
  <c r="P119" i="5"/>
  <c r="R615" i="5"/>
  <c r="R397" i="5"/>
  <c r="Q638" i="5"/>
  <c r="R865" i="5"/>
  <c r="R854" i="5"/>
  <c r="P1115" i="5"/>
  <c r="P815" i="5"/>
  <c r="P1035" i="5"/>
  <c r="P915" i="5"/>
  <c r="P865" i="5"/>
  <c r="R47" i="5"/>
  <c r="P1002" i="5"/>
  <c r="Q118" i="5"/>
  <c r="R123" i="5"/>
  <c r="P886" i="5"/>
  <c r="R997" i="5"/>
  <c r="R861" i="5"/>
  <c r="P864" i="5"/>
  <c r="P1288" i="5"/>
  <c r="P345" i="5"/>
  <c r="P1274" i="5"/>
  <c r="P1284" i="5"/>
  <c r="P843" i="5"/>
  <c r="Q700" i="5"/>
  <c r="P799" i="5"/>
  <c r="P347" i="5"/>
  <c r="R980" i="5"/>
  <c r="P318" i="5"/>
  <c r="P937" i="5"/>
  <c r="P717" i="5"/>
  <c r="R1155" i="5"/>
  <c r="P48" i="5"/>
  <c r="P615" i="5"/>
  <c r="Q1240" i="5"/>
  <c r="P1098" i="5"/>
  <c r="Q657" i="5"/>
  <c r="Q654" i="5"/>
  <c r="Q1047" i="5"/>
  <c r="Q1040" i="5"/>
  <c r="P367" i="5"/>
  <c r="P356" i="5"/>
  <c r="P122" i="5"/>
  <c r="Q96" i="5"/>
  <c r="R1177" i="5"/>
  <c r="R399" i="5"/>
  <c r="P163" i="5"/>
  <c r="Q815" i="5"/>
  <c r="R864" i="5"/>
  <c r="R860" i="5"/>
  <c r="P1126" i="5"/>
  <c r="P828" i="5"/>
  <c r="P1038" i="5"/>
  <c r="P924" i="5"/>
  <c r="R722" i="5"/>
  <c r="P576" i="5"/>
  <c r="P861" i="5"/>
  <c r="P1077" i="5"/>
  <c r="P1008" i="5"/>
  <c r="R1279" i="5"/>
  <c r="R1117" i="5"/>
  <c r="P262" i="5"/>
  <c r="R1198" i="5"/>
  <c r="Q494" i="5"/>
  <c r="P880" i="5"/>
  <c r="P125" i="5"/>
  <c r="R798" i="5"/>
  <c r="P796" i="5"/>
  <c r="P334" i="5"/>
  <c r="R983" i="5"/>
  <c r="P441" i="5"/>
  <c r="P720" i="5"/>
  <c r="R1164" i="5"/>
  <c r="Q328" i="5"/>
  <c r="P627" i="5"/>
  <c r="Q1236" i="5"/>
  <c r="P1107" i="5"/>
  <c r="Q1038" i="5"/>
  <c r="Q1041" i="5"/>
  <c r="P358" i="5"/>
  <c r="P354" i="5"/>
  <c r="P126" i="5"/>
  <c r="P121" i="5"/>
  <c r="P654" i="5"/>
  <c r="Q108" i="5"/>
  <c r="R99" i="5"/>
  <c r="R277" i="5"/>
  <c r="R862" i="5"/>
  <c r="R1056" i="5"/>
  <c r="P1123" i="5"/>
  <c r="P819" i="5"/>
  <c r="P1039" i="5"/>
  <c r="P920" i="5"/>
  <c r="R718" i="5"/>
  <c r="P859" i="5"/>
  <c r="R387" i="5"/>
  <c r="P998" i="5"/>
  <c r="R355" i="5"/>
  <c r="R1118" i="5"/>
  <c r="R1206" i="5"/>
  <c r="P188" i="5"/>
  <c r="P885" i="5"/>
  <c r="R137" i="5"/>
  <c r="Q1216" i="5"/>
  <c r="P798" i="5"/>
  <c r="P335" i="5"/>
  <c r="P448" i="5"/>
  <c r="P1234" i="5"/>
  <c r="P716" i="5"/>
  <c r="Q680" i="5"/>
  <c r="Q326" i="5"/>
  <c r="R1238" i="5"/>
  <c r="P1094" i="5"/>
  <c r="Q1035" i="5"/>
  <c r="Q1044" i="5"/>
  <c r="P114" i="5"/>
  <c r="P120" i="5"/>
  <c r="Q106" i="5"/>
  <c r="R96" i="5"/>
  <c r="P140" i="5"/>
  <c r="P103" i="5"/>
  <c r="R863" i="5"/>
  <c r="R868" i="5"/>
  <c r="R1067" i="5"/>
  <c r="Q838" i="5"/>
  <c r="P1040" i="5"/>
  <c r="R1046" i="5"/>
  <c r="R477" i="5"/>
  <c r="P855" i="5"/>
  <c r="R321" i="5"/>
  <c r="P637" i="5"/>
  <c r="Q147" i="5"/>
  <c r="Q786" i="5"/>
  <c r="P224" i="5"/>
  <c r="Q284" i="5"/>
  <c r="Q286" i="5"/>
  <c r="R842" i="5"/>
  <c r="R135" i="5"/>
  <c r="R148" i="5"/>
  <c r="P277" i="5"/>
  <c r="P283" i="5"/>
  <c r="R428" i="5"/>
  <c r="R421" i="5"/>
  <c r="Q400" i="5"/>
  <c r="R778" i="5"/>
  <c r="R784" i="5"/>
  <c r="P384" i="5"/>
  <c r="Q105" i="5"/>
  <c r="Q428" i="5"/>
  <c r="P784" i="5"/>
  <c r="P1262" i="5"/>
  <c r="R398" i="5"/>
  <c r="R108" i="5"/>
  <c r="P135" i="5"/>
  <c r="Q1288" i="5"/>
  <c r="P1066" i="5"/>
  <c r="Q137" i="5"/>
  <c r="Q436" i="5"/>
  <c r="Q637" i="5"/>
  <c r="Q648" i="5"/>
  <c r="R276" i="5"/>
  <c r="P96" i="5"/>
  <c r="P95" i="5"/>
  <c r="R1062" i="5"/>
  <c r="Q799" i="5"/>
  <c r="Q847" i="5"/>
  <c r="Q628" i="5"/>
  <c r="P421" i="5"/>
  <c r="R724" i="5"/>
  <c r="R1048" i="5"/>
  <c r="P422" i="5"/>
  <c r="R800" i="5"/>
  <c r="R347" i="5"/>
  <c r="R388" i="5"/>
  <c r="Q959" i="5"/>
  <c r="Q121" i="5"/>
  <c r="R1287" i="5"/>
  <c r="Q775" i="5"/>
  <c r="R318" i="5"/>
  <c r="R963" i="5"/>
  <c r="R114" i="5"/>
  <c r="R1124" i="5"/>
  <c r="P648" i="5"/>
  <c r="P636" i="5"/>
  <c r="P178" i="5"/>
  <c r="Q859" i="5"/>
  <c r="Q1006" i="5"/>
  <c r="Q914" i="5"/>
  <c r="R642" i="5"/>
  <c r="Q779" i="5"/>
  <c r="R648" i="5"/>
  <c r="R938" i="5"/>
  <c r="P1275" i="5"/>
  <c r="P1277" i="5"/>
  <c r="P846" i="5"/>
  <c r="P837" i="5"/>
  <c r="Q276" i="5"/>
  <c r="Q280" i="5"/>
  <c r="P806" i="5"/>
  <c r="P805" i="5"/>
  <c r="P339" i="5"/>
  <c r="P719" i="5"/>
  <c r="Q222" i="5"/>
  <c r="P540" i="5"/>
  <c r="Q314" i="5"/>
  <c r="R146" i="5"/>
  <c r="R134" i="5"/>
  <c r="P46" i="5"/>
  <c r="P624" i="5"/>
  <c r="P274" i="5"/>
  <c r="Q659" i="5"/>
  <c r="Q662" i="5"/>
  <c r="Q387" i="5"/>
  <c r="Q385" i="5"/>
  <c r="R416" i="5"/>
  <c r="R418" i="5"/>
  <c r="P1159" i="5"/>
  <c r="R779" i="5"/>
  <c r="P383" i="5"/>
  <c r="P380" i="5"/>
  <c r="P663" i="5"/>
  <c r="Q97" i="5"/>
  <c r="Q107" i="5"/>
  <c r="R1185" i="5"/>
  <c r="Q414" i="5"/>
  <c r="P782" i="5"/>
  <c r="P1265" i="5"/>
  <c r="R101" i="5"/>
  <c r="R105" i="5"/>
  <c r="P148" i="5"/>
  <c r="Q1281" i="5"/>
  <c r="P1054" i="5"/>
  <c r="Q142" i="5"/>
  <c r="P988" i="5"/>
  <c r="Q818" i="5"/>
  <c r="Q822" i="5"/>
  <c r="Q634" i="5"/>
  <c r="Q645" i="5"/>
  <c r="P104" i="5"/>
  <c r="P106" i="5"/>
  <c r="R1065" i="5"/>
  <c r="Q844" i="5"/>
  <c r="P814" i="5"/>
  <c r="R440" i="5"/>
  <c r="Q622" i="5"/>
  <c r="P1048" i="5"/>
  <c r="P927" i="5"/>
  <c r="P426" i="5"/>
  <c r="Q939" i="5"/>
  <c r="R1263" i="5"/>
  <c r="R1045" i="5"/>
  <c r="Q347" i="5"/>
  <c r="R488" i="5"/>
  <c r="P854" i="5"/>
  <c r="P856" i="5"/>
  <c r="R797" i="5"/>
  <c r="Q1065" i="5"/>
  <c r="R334" i="5"/>
  <c r="P596" i="5"/>
  <c r="P1082" i="5"/>
  <c r="P1079" i="5"/>
  <c r="P995" i="5"/>
  <c r="R548" i="5"/>
  <c r="Q965" i="5"/>
  <c r="Q125" i="5"/>
  <c r="R367" i="5"/>
  <c r="Q778" i="5"/>
  <c r="R825" i="5"/>
  <c r="R962" i="5"/>
  <c r="Q540" i="5"/>
  <c r="R1115" i="5"/>
  <c r="P635" i="5"/>
  <c r="P495" i="5"/>
  <c r="P496" i="5"/>
  <c r="P184" i="5"/>
  <c r="Q866" i="5"/>
  <c r="Q1001" i="5"/>
  <c r="Q919" i="5"/>
  <c r="R995" i="5"/>
  <c r="P419" i="5"/>
  <c r="R140" i="5"/>
  <c r="R775" i="5"/>
  <c r="R776" i="5"/>
  <c r="Q145" i="5"/>
  <c r="P418" i="5"/>
  <c r="Q282" i="5"/>
  <c r="Q275" i="5"/>
  <c r="P939" i="5"/>
  <c r="P724" i="5"/>
  <c r="R567" i="5"/>
  <c r="R838" i="5"/>
  <c r="P535" i="5"/>
  <c r="R136" i="5"/>
  <c r="R147" i="5"/>
  <c r="P47" i="5"/>
  <c r="P622" i="5"/>
  <c r="P285" i="5"/>
  <c r="Q384" i="5"/>
  <c r="Q381" i="5"/>
  <c r="R414" i="5"/>
  <c r="R426" i="5"/>
  <c r="R782" i="5"/>
  <c r="R788" i="5"/>
  <c r="P388" i="5"/>
  <c r="P378" i="5"/>
  <c r="Q1108" i="5"/>
  <c r="P657" i="5"/>
  <c r="P655" i="5"/>
  <c r="Q100" i="5"/>
  <c r="Q99" i="5"/>
  <c r="R621" i="5"/>
  <c r="Q416" i="5"/>
  <c r="P788" i="5"/>
  <c r="P1255" i="5"/>
  <c r="R95" i="5"/>
  <c r="R107" i="5"/>
  <c r="P134" i="5"/>
  <c r="Q1284" i="5"/>
  <c r="P1063" i="5"/>
  <c r="Q141" i="5"/>
  <c r="P987" i="5"/>
  <c r="Q446" i="5"/>
  <c r="Q635" i="5"/>
  <c r="Q642" i="5"/>
  <c r="P99" i="5"/>
  <c r="P108" i="5"/>
  <c r="Q803" i="5"/>
  <c r="Q834" i="5"/>
  <c r="P821" i="5"/>
  <c r="R435" i="5"/>
  <c r="Q614" i="5"/>
  <c r="P1034" i="5"/>
  <c r="P928" i="5"/>
  <c r="Q938" i="5"/>
  <c r="R1257" i="5"/>
  <c r="R1037" i="5"/>
  <c r="Q339" i="5"/>
  <c r="R485" i="5"/>
  <c r="P868" i="5"/>
  <c r="P858" i="5"/>
  <c r="Q1060" i="5"/>
  <c r="R348" i="5"/>
  <c r="P1087" i="5"/>
  <c r="R542" i="5"/>
  <c r="Q958" i="5"/>
  <c r="R1280" i="5"/>
  <c r="R360" i="5"/>
  <c r="Q787" i="5"/>
  <c r="R828" i="5"/>
  <c r="R965" i="5"/>
  <c r="Q535" i="5"/>
  <c r="R1128" i="5"/>
  <c r="P642" i="5"/>
  <c r="P180" i="5"/>
  <c r="Q307" i="5"/>
  <c r="Q926" i="5"/>
  <c r="R646" i="5"/>
  <c r="R142" i="5"/>
  <c r="P781" i="5"/>
  <c r="P945" i="5"/>
  <c r="R843" i="5"/>
  <c r="P537" i="5"/>
  <c r="R143" i="5"/>
  <c r="R138" i="5"/>
  <c r="P675" i="5"/>
  <c r="P625" i="5"/>
  <c r="P275" i="5"/>
  <c r="Q382" i="5"/>
  <c r="Q383" i="5"/>
  <c r="R419" i="5"/>
  <c r="R424" i="5"/>
  <c r="Q727" i="5"/>
  <c r="R781" i="5"/>
  <c r="R785" i="5"/>
  <c r="P382" i="5"/>
  <c r="P385" i="5"/>
  <c r="P664" i="5"/>
  <c r="P665" i="5"/>
  <c r="Q103" i="5"/>
  <c r="Q94" i="5"/>
  <c r="R618" i="5"/>
  <c r="Q427" i="5"/>
  <c r="P779" i="5"/>
  <c r="P1258" i="5"/>
  <c r="R98" i="5"/>
  <c r="R106" i="5"/>
  <c r="P143" i="5"/>
  <c r="Q1287" i="5"/>
  <c r="P1068" i="5"/>
  <c r="Q134" i="5"/>
  <c r="Q434" i="5"/>
  <c r="Q643" i="5"/>
  <c r="P101" i="5"/>
  <c r="P107" i="5"/>
  <c r="Q798" i="5"/>
  <c r="Q842" i="5"/>
  <c r="P827" i="5"/>
  <c r="R445" i="5"/>
  <c r="Q619" i="5"/>
  <c r="Q936" i="5"/>
  <c r="R1260" i="5"/>
  <c r="Q336" i="5"/>
  <c r="R479" i="5"/>
  <c r="Q1066" i="5"/>
  <c r="R346" i="5"/>
  <c r="R386" i="5"/>
  <c r="R535" i="5"/>
  <c r="Q960" i="5"/>
  <c r="R1274" i="5"/>
  <c r="R356" i="5"/>
  <c r="R317" i="5"/>
  <c r="R814" i="5"/>
  <c r="R119" i="5"/>
  <c r="Q538" i="5"/>
  <c r="P647" i="5"/>
  <c r="P646" i="5"/>
  <c r="Q300" i="5"/>
  <c r="Q424" i="5"/>
  <c r="R423" i="5"/>
  <c r="R420" i="5"/>
  <c r="Q417" i="5"/>
  <c r="P146" i="5"/>
  <c r="R278" i="5"/>
  <c r="P1279" i="5"/>
  <c r="P842" i="5"/>
  <c r="P934" i="5"/>
  <c r="P555" i="5"/>
  <c r="R145" i="5"/>
  <c r="P618" i="5"/>
  <c r="P286" i="5"/>
  <c r="R425" i="5"/>
  <c r="R417" i="5"/>
  <c r="Q720" i="5"/>
  <c r="R786" i="5"/>
  <c r="R780" i="5"/>
  <c r="Q104" i="5"/>
  <c r="Q98" i="5"/>
  <c r="R614" i="5"/>
  <c r="Q425" i="5"/>
  <c r="P783" i="5"/>
  <c r="R406" i="5"/>
  <c r="R103" i="5"/>
  <c r="R100" i="5"/>
  <c r="P144" i="5"/>
  <c r="Q1274" i="5"/>
  <c r="Q435" i="5"/>
  <c r="Q646" i="5"/>
  <c r="Q641" i="5"/>
  <c r="R285" i="5"/>
  <c r="P97" i="5"/>
  <c r="P105" i="5"/>
  <c r="R1064" i="5"/>
  <c r="Q797" i="5"/>
  <c r="R441" i="5"/>
  <c r="Q934" i="5"/>
  <c r="R1255" i="5"/>
  <c r="R475" i="5"/>
  <c r="R805" i="5"/>
  <c r="Q1064" i="5"/>
  <c r="R46" i="5"/>
  <c r="R380" i="5"/>
  <c r="R544" i="5"/>
  <c r="Q126" i="5"/>
  <c r="R1288" i="5"/>
  <c r="R363" i="5"/>
  <c r="R319" i="5"/>
  <c r="R820" i="5"/>
  <c r="R115" i="5"/>
  <c r="Q542" i="5"/>
  <c r="P640" i="5"/>
  <c r="P638" i="5"/>
  <c r="Q1004" i="5"/>
  <c r="Q281" i="5"/>
  <c r="Q287" i="5"/>
  <c r="P1287" i="5"/>
  <c r="Q697" i="5"/>
  <c r="Q278" i="5"/>
  <c r="Q288" i="5"/>
  <c r="P803" i="5"/>
  <c r="R837" i="5"/>
  <c r="P541" i="5"/>
  <c r="R139" i="5"/>
  <c r="P1285" i="5"/>
  <c r="P1276" i="5"/>
  <c r="P225" i="5"/>
  <c r="Q48" i="5"/>
  <c r="P834" i="5"/>
  <c r="Q701" i="5"/>
  <c r="Q283" i="5"/>
  <c r="P801" i="5"/>
  <c r="P344" i="5"/>
  <c r="P316" i="5"/>
  <c r="P396" i="5"/>
  <c r="P436" i="5"/>
  <c r="P942" i="5"/>
  <c r="P565" i="5"/>
  <c r="R848" i="5"/>
  <c r="P536" i="5"/>
  <c r="Q319" i="5"/>
  <c r="R144" i="5"/>
  <c r="R659" i="5"/>
  <c r="R656" i="5"/>
  <c r="P621" i="5"/>
  <c r="P628" i="5"/>
  <c r="P280" i="5"/>
  <c r="Q1241" i="5"/>
  <c r="Q478" i="5"/>
  <c r="Q658" i="5"/>
  <c r="Q663" i="5"/>
  <c r="Q386" i="5"/>
  <c r="Q388" i="5"/>
  <c r="R415" i="5"/>
  <c r="Q395" i="5"/>
  <c r="Q714" i="5"/>
  <c r="P368" i="5"/>
  <c r="P357" i="5"/>
  <c r="R774" i="5"/>
  <c r="R783" i="5"/>
  <c r="P374" i="5"/>
  <c r="P386" i="5"/>
  <c r="P116" i="5"/>
  <c r="P1181" i="5"/>
  <c r="P1188" i="5"/>
  <c r="P660" i="5"/>
  <c r="P659" i="5"/>
  <c r="Q101" i="5"/>
  <c r="Q102" i="5"/>
  <c r="R617" i="5"/>
  <c r="R1184" i="5"/>
  <c r="Q421" i="5"/>
  <c r="Q419" i="5"/>
  <c r="P785" i="5"/>
  <c r="R408" i="5"/>
  <c r="R97" i="5"/>
  <c r="R94" i="5"/>
  <c r="P142" i="5"/>
  <c r="P141" i="5"/>
  <c r="P1061" i="5"/>
  <c r="Q146" i="5"/>
  <c r="Q448" i="5"/>
  <c r="Q825" i="5"/>
  <c r="Q819" i="5"/>
  <c r="Q636" i="5"/>
  <c r="Q644" i="5"/>
  <c r="R281" i="5"/>
  <c r="P94" i="5"/>
  <c r="R1058" i="5"/>
  <c r="Q805" i="5"/>
  <c r="P826" i="5"/>
  <c r="P816" i="5"/>
  <c r="R444" i="5"/>
  <c r="P1042" i="5"/>
  <c r="P1045" i="5"/>
  <c r="P918" i="5"/>
  <c r="R728" i="5"/>
  <c r="R1047" i="5"/>
  <c r="P703" i="5"/>
  <c r="P867" i="5"/>
  <c r="P857" i="5"/>
  <c r="R799" i="5"/>
  <c r="Q1054" i="5"/>
  <c r="R379" i="5"/>
  <c r="P1085" i="5"/>
  <c r="P1003" i="5"/>
  <c r="P1007" i="5"/>
  <c r="R539" i="5"/>
  <c r="Q115" i="5"/>
  <c r="R322" i="5"/>
  <c r="R126" i="5"/>
  <c r="Q539" i="5"/>
  <c r="P641" i="5"/>
  <c r="Q860" i="5"/>
  <c r="Q1003" i="5"/>
  <c r="Q1218" i="5"/>
  <c r="S1219" i="5"/>
  <c r="S1214" i="5"/>
  <c r="S1221" i="5"/>
  <c r="S1225" i="5"/>
  <c r="S1215" i="5"/>
  <c r="S1223" i="5"/>
  <c r="S1226" i="5"/>
  <c r="S1224" i="5"/>
  <c r="S1217" i="5"/>
  <c r="S1228" i="5"/>
  <c r="S1218" i="5"/>
  <c r="S1227" i="5"/>
  <c r="S1220" i="5"/>
  <c r="S1216" i="5"/>
  <c r="S1222" i="5"/>
  <c r="R676" i="5"/>
  <c r="R686" i="5"/>
  <c r="P166" i="5"/>
  <c r="P159" i="5"/>
  <c r="P976" i="5"/>
  <c r="S983" i="5"/>
  <c r="S975" i="5"/>
  <c r="S987" i="5"/>
  <c r="S978" i="5"/>
  <c r="S979" i="5"/>
  <c r="S976" i="5"/>
  <c r="S981" i="5"/>
  <c r="S986" i="5"/>
  <c r="S988" i="5"/>
  <c r="S985" i="5"/>
  <c r="S984" i="5"/>
  <c r="S974" i="5"/>
  <c r="S982" i="5"/>
  <c r="S980" i="5"/>
  <c r="S977" i="5"/>
  <c r="R1094" i="5"/>
  <c r="R1096" i="5"/>
  <c r="R154" i="5"/>
  <c r="Q568" i="5"/>
  <c r="P900" i="5"/>
  <c r="S904" i="5"/>
  <c r="S896" i="5"/>
  <c r="S908" i="5"/>
  <c r="S897" i="5"/>
  <c r="S905" i="5"/>
  <c r="S903" i="5"/>
  <c r="S900" i="5"/>
  <c r="S899" i="5"/>
  <c r="S907" i="5"/>
  <c r="S902" i="5"/>
  <c r="S895" i="5"/>
  <c r="S898" i="5"/>
  <c r="S901" i="5"/>
  <c r="S906" i="5"/>
  <c r="S894" i="5"/>
  <c r="P694" i="5"/>
  <c r="P704" i="5"/>
  <c r="P583" i="5"/>
  <c r="S575" i="5"/>
  <c r="S576" i="5"/>
  <c r="S586" i="5"/>
  <c r="S579" i="5"/>
  <c r="S584" i="5"/>
  <c r="S588" i="5"/>
  <c r="S583" i="5"/>
  <c r="S585" i="5"/>
  <c r="S580" i="5"/>
  <c r="S581" i="5"/>
  <c r="S582" i="5"/>
  <c r="S578" i="5"/>
  <c r="S574" i="5"/>
  <c r="S577" i="5"/>
  <c r="S587" i="5"/>
  <c r="R301" i="5"/>
  <c r="S295" i="5"/>
  <c r="S296" i="5"/>
  <c r="S294" i="5"/>
  <c r="S304" i="5"/>
  <c r="S297" i="5"/>
  <c r="S303" i="5"/>
  <c r="S308" i="5"/>
  <c r="S298" i="5"/>
  <c r="S301" i="5"/>
  <c r="S302" i="5"/>
  <c r="S306" i="5"/>
  <c r="S307" i="5"/>
  <c r="S299" i="5"/>
  <c r="S305" i="5"/>
  <c r="S300" i="5"/>
  <c r="R299" i="5"/>
  <c r="R302" i="5"/>
  <c r="R300" i="5"/>
  <c r="R308" i="5"/>
  <c r="R294" i="5"/>
  <c r="R306" i="5"/>
  <c r="R225" i="5"/>
  <c r="R228" i="5"/>
  <c r="S1023" i="5"/>
  <c r="S1019" i="5"/>
  <c r="S1026" i="5"/>
  <c r="S1027" i="5"/>
  <c r="S1022" i="5"/>
  <c r="S1018" i="5"/>
  <c r="S1025" i="5"/>
  <c r="S1028" i="5"/>
  <c r="S1016" i="5"/>
  <c r="S1014" i="5"/>
  <c r="S1020" i="5"/>
  <c r="S1015" i="5"/>
  <c r="S1021" i="5"/>
  <c r="S1017" i="5"/>
  <c r="S1024" i="5"/>
  <c r="S1134" i="5"/>
  <c r="S1147" i="5"/>
  <c r="S1142" i="5"/>
  <c r="S1148" i="5"/>
  <c r="S1146" i="5"/>
  <c r="S1144" i="5"/>
  <c r="S1140" i="5"/>
  <c r="S1137" i="5"/>
  <c r="S1138" i="5"/>
  <c r="S1139" i="5"/>
  <c r="S1143" i="5"/>
  <c r="S1136" i="5"/>
  <c r="S1135" i="5"/>
  <c r="S1141" i="5"/>
  <c r="S1145" i="5"/>
  <c r="S67" i="5"/>
  <c r="S68" i="5"/>
  <c r="S66" i="5"/>
  <c r="P594" i="5"/>
  <c r="S602" i="5"/>
  <c r="S603" i="5"/>
  <c r="S608" i="5"/>
  <c r="S600" i="5"/>
  <c r="S598" i="5"/>
  <c r="S604" i="5"/>
  <c r="S596" i="5"/>
  <c r="S606" i="5"/>
  <c r="S601" i="5"/>
  <c r="S605" i="5"/>
  <c r="S595" i="5"/>
  <c r="S599" i="5"/>
  <c r="S594" i="5"/>
  <c r="S607" i="5"/>
  <c r="S597" i="5"/>
  <c r="R603" i="5"/>
  <c r="R604" i="5"/>
  <c r="R606" i="5"/>
  <c r="R594" i="5"/>
  <c r="R608" i="5"/>
  <c r="R597" i="5"/>
  <c r="R595" i="5"/>
  <c r="R598" i="5"/>
  <c r="R605" i="5"/>
  <c r="R602" i="5"/>
  <c r="Q165" i="5"/>
  <c r="Q161" i="5"/>
  <c r="P267" i="5"/>
  <c r="S266" i="5"/>
  <c r="S268" i="5"/>
  <c r="S267" i="5"/>
  <c r="R1215" i="5"/>
  <c r="R1222" i="5"/>
  <c r="P186" i="5"/>
  <c r="S178" i="5"/>
  <c r="S176" i="5"/>
  <c r="S187" i="5"/>
  <c r="S183" i="5"/>
  <c r="S184" i="5"/>
  <c r="S182" i="5"/>
  <c r="S174" i="5"/>
  <c r="S175" i="5"/>
  <c r="S186" i="5"/>
  <c r="S180" i="5"/>
  <c r="S188" i="5"/>
  <c r="S181" i="5"/>
  <c r="S177" i="5"/>
  <c r="S179" i="5"/>
  <c r="S185" i="5"/>
  <c r="Q299" i="5"/>
  <c r="Q305" i="5"/>
  <c r="R700" i="5"/>
  <c r="R696" i="5"/>
  <c r="Q986" i="5"/>
  <c r="Q979" i="5"/>
  <c r="P877" i="5"/>
  <c r="P879" i="5"/>
  <c r="P521" i="5"/>
  <c r="P518" i="5"/>
  <c r="Q1263" i="5"/>
  <c r="Q1154" i="5"/>
  <c r="Q1160" i="5"/>
  <c r="R939" i="5"/>
  <c r="R934" i="5"/>
  <c r="S1282" i="5"/>
  <c r="S1280" i="5"/>
  <c r="S1279" i="5"/>
  <c r="S1284" i="5"/>
  <c r="S1275" i="5"/>
  <c r="S1277" i="5"/>
  <c r="S1274" i="5"/>
  <c r="S1286" i="5"/>
  <c r="S1287" i="5"/>
  <c r="S1278" i="5"/>
  <c r="S1276" i="5"/>
  <c r="S1285" i="5"/>
  <c r="S1281" i="5"/>
  <c r="S1283" i="5"/>
  <c r="S1288" i="5"/>
  <c r="P838" i="5"/>
  <c r="P845" i="5"/>
  <c r="AC13" i="5"/>
  <c r="P26" i="5" s="1"/>
  <c r="R1146" i="5"/>
  <c r="R1140" i="5"/>
  <c r="Q694" i="5"/>
  <c r="Q208" i="5"/>
  <c r="P807" i="5"/>
  <c r="P794" i="5"/>
  <c r="P338" i="5"/>
  <c r="P342" i="5"/>
  <c r="R979" i="5"/>
  <c r="R986" i="5"/>
  <c r="P324" i="5"/>
  <c r="P317" i="5"/>
  <c r="P407" i="5"/>
  <c r="P402" i="5"/>
  <c r="P440" i="5"/>
  <c r="P435" i="5"/>
  <c r="P944" i="5"/>
  <c r="P946" i="5"/>
  <c r="P1242" i="5"/>
  <c r="P1245" i="5"/>
  <c r="P725" i="5"/>
  <c r="P723" i="5"/>
  <c r="P554" i="5"/>
  <c r="P559" i="5"/>
  <c r="Q227" i="5"/>
  <c r="R564" i="5"/>
  <c r="R559" i="5"/>
  <c r="R1159" i="5"/>
  <c r="R1161" i="5"/>
  <c r="Q675" i="5"/>
  <c r="Q682" i="5"/>
  <c r="R840" i="5"/>
  <c r="R841" i="5"/>
  <c r="P548" i="5"/>
  <c r="P542" i="5"/>
  <c r="Q327" i="5"/>
  <c r="Q318" i="5"/>
  <c r="S48" i="5"/>
  <c r="S47" i="5"/>
  <c r="S46" i="5"/>
  <c r="P683" i="5"/>
  <c r="P676" i="5"/>
  <c r="P617" i="5"/>
  <c r="P626" i="5"/>
  <c r="R1244" i="5"/>
  <c r="R1239" i="5"/>
  <c r="P487" i="5"/>
  <c r="P484" i="5"/>
  <c r="P279" i="5"/>
  <c r="P284" i="5"/>
  <c r="R257" i="5"/>
  <c r="Q1214" i="5"/>
  <c r="Q1221" i="5"/>
  <c r="Q1244" i="5"/>
  <c r="Q486" i="5"/>
  <c r="Q482" i="5"/>
  <c r="P1108" i="5"/>
  <c r="P1105" i="5"/>
  <c r="R519" i="5"/>
  <c r="R521" i="5"/>
  <c r="P1214" i="5"/>
  <c r="P1216" i="5"/>
  <c r="Q1145" i="5"/>
  <c r="Q1134" i="5"/>
  <c r="R903" i="5"/>
  <c r="R897" i="5"/>
  <c r="Q394" i="5"/>
  <c r="Q402" i="5"/>
  <c r="Q725" i="5"/>
  <c r="Q723" i="5"/>
  <c r="P1156" i="5"/>
  <c r="P1162" i="5"/>
  <c r="P355" i="5"/>
  <c r="S364" i="5"/>
  <c r="S357" i="5"/>
  <c r="S359" i="5"/>
  <c r="S354" i="5"/>
  <c r="S356" i="5"/>
  <c r="S366" i="5"/>
  <c r="S363" i="5"/>
  <c r="S368" i="5"/>
  <c r="S365" i="5"/>
  <c r="S361" i="5"/>
  <c r="S360" i="5"/>
  <c r="S358" i="5"/>
  <c r="S355" i="5"/>
  <c r="S362" i="5"/>
  <c r="S367" i="5"/>
  <c r="P381" i="5"/>
  <c r="P379" i="5"/>
  <c r="P118" i="5"/>
  <c r="P124" i="5"/>
  <c r="Q1101" i="5"/>
  <c r="Q1103" i="5"/>
  <c r="P1185" i="5"/>
  <c r="P1178" i="5"/>
  <c r="P668" i="5"/>
  <c r="Q516" i="5"/>
  <c r="Q520" i="5"/>
  <c r="R625" i="5"/>
  <c r="R620" i="5"/>
  <c r="R208" i="5"/>
  <c r="R177" i="5"/>
  <c r="R184" i="5"/>
  <c r="R1188" i="5"/>
  <c r="R1183" i="5"/>
  <c r="Q595" i="5"/>
  <c r="Q597" i="5"/>
  <c r="Q423" i="5"/>
  <c r="Q426" i="5"/>
  <c r="P777" i="5"/>
  <c r="P775" i="5"/>
  <c r="P1267" i="5"/>
  <c r="P1266" i="5"/>
  <c r="R400" i="5"/>
  <c r="R875" i="5"/>
  <c r="R882" i="5"/>
  <c r="P138" i="5"/>
  <c r="P139" i="5"/>
  <c r="Q1278" i="5"/>
  <c r="Q1282" i="5"/>
  <c r="P1056" i="5"/>
  <c r="P1058" i="5"/>
  <c r="Q135" i="5"/>
  <c r="R682" i="5"/>
  <c r="R675" i="5"/>
  <c r="P161" i="5"/>
  <c r="P168" i="5"/>
  <c r="Q574" i="5"/>
  <c r="Q585" i="5"/>
  <c r="P981" i="5"/>
  <c r="Q886" i="5"/>
  <c r="Q882" i="5"/>
  <c r="Q439" i="5"/>
  <c r="Q437" i="5"/>
  <c r="R585" i="5"/>
  <c r="R575" i="5"/>
  <c r="Q1016" i="5"/>
  <c r="Q1018" i="5"/>
  <c r="R1108" i="5"/>
  <c r="R1104" i="5"/>
  <c r="R283" i="5"/>
  <c r="R274" i="5"/>
  <c r="Q95" i="5"/>
  <c r="S100" i="5"/>
  <c r="S95" i="5"/>
  <c r="S102" i="5"/>
  <c r="S98" i="5"/>
  <c r="S105" i="5"/>
  <c r="S94" i="5"/>
  <c r="S97" i="5"/>
  <c r="S108" i="5"/>
  <c r="S101" i="5"/>
  <c r="S104" i="5"/>
  <c r="S96" i="5"/>
  <c r="S99" i="5"/>
  <c r="S103" i="5"/>
  <c r="S106" i="5"/>
  <c r="S107" i="5"/>
  <c r="Q901" i="5"/>
  <c r="R161" i="5"/>
  <c r="R164" i="5"/>
  <c r="R1061" i="5"/>
  <c r="R1068" i="5"/>
  <c r="P1118" i="5"/>
  <c r="P1121" i="5"/>
  <c r="Q807" i="5"/>
  <c r="Q796" i="5"/>
  <c r="Q839" i="5"/>
  <c r="Q565" i="5"/>
  <c r="Q566" i="5"/>
  <c r="P818" i="5"/>
  <c r="P820" i="5"/>
  <c r="R446" i="5"/>
  <c r="Q616" i="5"/>
  <c r="Q618" i="5"/>
  <c r="P1046" i="5"/>
  <c r="P1047" i="5"/>
  <c r="P925" i="5"/>
  <c r="P917" i="5"/>
  <c r="Q177" i="5"/>
  <c r="Q174" i="5"/>
  <c r="P423" i="5"/>
  <c r="P416" i="5"/>
  <c r="S958" i="5"/>
  <c r="S960" i="5"/>
  <c r="S968" i="5"/>
  <c r="S964" i="5"/>
  <c r="S967" i="5"/>
  <c r="S957" i="5"/>
  <c r="S965" i="5"/>
  <c r="S962" i="5"/>
  <c r="S955" i="5"/>
  <c r="S956" i="5"/>
  <c r="S966" i="5"/>
  <c r="S954" i="5"/>
  <c r="S963" i="5"/>
  <c r="S961" i="5"/>
  <c r="S959" i="5"/>
  <c r="P905" i="5"/>
  <c r="R1018" i="5"/>
  <c r="R1025" i="5"/>
  <c r="Q948" i="5"/>
  <c r="Q941" i="5"/>
  <c r="R714" i="5"/>
  <c r="R723" i="5"/>
  <c r="R1265" i="5"/>
  <c r="R1035" i="5"/>
  <c r="R1034" i="5"/>
  <c r="P205" i="5"/>
  <c r="P695" i="5"/>
  <c r="P698" i="5"/>
  <c r="Q340" i="5"/>
  <c r="Q344" i="5"/>
  <c r="P577" i="5"/>
  <c r="R481" i="5"/>
  <c r="R482" i="5"/>
  <c r="P298" i="5"/>
  <c r="P306" i="5"/>
  <c r="P860" i="5"/>
  <c r="R796" i="5"/>
  <c r="R808" i="5"/>
  <c r="Q1061" i="5"/>
  <c r="R340" i="5"/>
  <c r="R344" i="5"/>
  <c r="R223" i="5"/>
  <c r="R48" i="5"/>
  <c r="P1020" i="5"/>
  <c r="P1017" i="5"/>
  <c r="P1135" i="5"/>
  <c r="P1144" i="5"/>
  <c r="P598" i="5"/>
  <c r="R375" i="5"/>
  <c r="R384" i="5"/>
  <c r="P1074" i="5"/>
  <c r="P1086" i="5"/>
  <c r="P999" i="5"/>
  <c r="P1005" i="5"/>
  <c r="R541" i="5"/>
  <c r="R536" i="5"/>
  <c r="Q954" i="5"/>
  <c r="Q956" i="5"/>
  <c r="Q119" i="5"/>
  <c r="Q122" i="5"/>
  <c r="R1281" i="5"/>
  <c r="R1283" i="5"/>
  <c r="R364" i="5"/>
  <c r="R354" i="5"/>
  <c r="Q776" i="5"/>
  <c r="R327" i="5"/>
  <c r="R818" i="5"/>
  <c r="R964" i="5"/>
  <c r="R967" i="5"/>
  <c r="Q154" i="5"/>
  <c r="Q160" i="5"/>
  <c r="R117" i="5"/>
  <c r="R127" i="5"/>
  <c r="Q545" i="5"/>
  <c r="R1125" i="5"/>
  <c r="S644" i="5"/>
  <c r="S636" i="5"/>
  <c r="S643" i="5"/>
  <c r="S641" i="5"/>
  <c r="S647" i="5"/>
  <c r="S635" i="5"/>
  <c r="S645" i="5"/>
  <c r="S640" i="5"/>
  <c r="S642" i="5"/>
  <c r="S646" i="5"/>
  <c r="S639" i="5"/>
  <c r="S638" i="5"/>
  <c r="S637" i="5"/>
  <c r="S634" i="5"/>
  <c r="S648" i="5"/>
  <c r="R641" i="5"/>
  <c r="R647" i="5"/>
  <c r="R638" i="5"/>
  <c r="R637" i="5"/>
  <c r="R635" i="5"/>
  <c r="R643" i="5"/>
  <c r="R639" i="5"/>
  <c r="S500" i="5"/>
  <c r="S497" i="5"/>
  <c r="S508" i="5"/>
  <c r="S506" i="5"/>
  <c r="S496" i="5"/>
  <c r="S501" i="5"/>
  <c r="S499" i="5"/>
  <c r="S505" i="5"/>
  <c r="S502" i="5"/>
  <c r="S495" i="5"/>
  <c r="S503" i="5"/>
  <c r="S494" i="5"/>
  <c r="Q497" i="5"/>
  <c r="S498" i="5"/>
  <c r="S504" i="5"/>
  <c r="S507" i="5"/>
  <c r="Q508" i="5"/>
  <c r="Q499" i="5"/>
  <c r="Q504" i="5"/>
  <c r="Q501" i="5"/>
  <c r="Q506" i="5"/>
  <c r="Q500" i="5"/>
  <c r="S1204" i="5"/>
  <c r="S1203" i="5"/>
  <c r="S1194" i="5"/>
  <c r="S1197" i="5"/>
  <c r="S1198" i="5"/>
  <c r="S1208" i="5"/>
  <c r="S1205" i="5"/>
  <c r="S1206" i="5"/>
  <c r="S1202" i="5"/>
  <c r="S1207" i="5"/>
  <c r="S1195" i="5"/>
  <c r="S1196" i="5"/>
  <c r="S1199" i="5"/>
  <c r="S1201" i="5"/>
  <c r="S1200" i="5"/>
  <c r="R1217" i="5"/>
  <c r="R1226" i="5"/>
  <c r="P185" i="5"/>
  <c r="Q868" i="5"/>
  <c r="Q854" i="5"/>
  <c r="Q308" i="5"/>
  <c r="Q296" i="5"/>
  <c r="R697" i="5"/>
  <c r="R704" i="5"/>
  <c r="Q988" i="5"/>
  <c r="Q978" i="5"/>
  <c r="Q999" i="5"/>
  <c r="Q997" i="5"/>
  <c r="P887" i="5"/>
  <c r="Q928" i="5"/>
  <c r="P516" i="5"/>
  <c r="P519" i="5"/>
  <c r="R596" i="5"/>
  <c r="Q1156" i="5"/>
  <c r="R1003" i="5"/>
  <c r="R295" i="5"/>
  <c r="R1001" i="5"/>
  <c r="R644" i="5"/>
  <c r="P677" i="5"/>
  <c r="Q1226" i="5"/>
  <c r="R166" i="5"/>
  <c r="R217" i="5"/>
  <c r="Q206" i="5"/>
  <c r="R987" i="5"/>
  <c r="S1237" i="5"/>
  <c r="S1241" i="5"/>
  <c r="S1248" i="5"/>
  <c r="S1236" i="5"/>
  <c r="S1234" i="5"/>
  <c r="S1238" i="5"/>
  <c r="S1235" i="5"/>
  <c r="S1246" i="5"/>
  <c r="S1239" i="5"/>
  <c r="S1245" i="5"/>
  <c r="S1244" i="5"/>
  <c r="S1243" i="5"/>
  <c r="S1247" i="5"/>
  <c r="S1240" i="5"/>
  <c r="S1242" i="5"/>
  <c r="Q226" i="5"/>
  <c r="R1157" i="5"/>
  <c r="Q687" i="5"/>
  <c r="P682" i="5"/>
  <c r="Q1248" i="5"/>
  <c r="R518" i="5"/>
  <c r="P1226" i="5"/>
  <c r="P1160" i="5"/>
  <c r="Q1096" i="5"/>
  <c r="Q526" i="5"/>
  <c r="R196" i="5"/>
  <c r="P1261" i="5"/>
  <c r="S1265" i="5"/>
  <c r="S1268" i="5"/>
  <c r="S1255" i="5"/>
  <c r="S1254" i="5"/>
  <c r="S1260" i="5"/>
  <c r="S1256" i="5"/>
  <c r="S1261" i="5"/>
  <c r="S1264" i="5"/>
  <c r="S1267" i="5"/>
  <c r="S1258" i="5"/>
  <c r="Q1259" i="5"/>
  <c r="S1263" i="5"/>
  <c r="Q1265" i="5"/>
  <c r="S1266" i="5"/>
  <c r="S1257" i="5"/>
  <c r="S1259" i="5"/>
  <c r="S1262" i="5"/>
  <c r="Q1261" i="5"/>
  <c r="Q1264" i="5"/>
  <c r="Q1258" i="5"/>
  <c r="Q1268" i="5"/>
  <c r="Q1254" i="5"/>
  <c r="Q1255" i="5"/>
  <c r="Q1257" i="5"/>
  <c r="Q1256" i="5"/>
  <c r="R688" i="5"/>
  <c r="Q584" i="5"/>
  <c r="R580" i="5"/>
  <c r="P895" i="5"/>
  <c r="Q942" i="5"/>
  <c r="R1267" i="5"/>
  <c r="P584" i="5"/>
  <c r="P303" i="5"/>
  <c r="P1134" i="5"/>
  <c r="P603" i="5"/>
  <c r="R1216" i="5"/>
  <c r="R708" i="5"/>
  <c r="S876" i="5"/>
  <c r="S880" i="5"/>
  <c r="S888" i="5"/>
  <c r="S875" i="5"/>
  <c r="S884" i="5"/>
  <c r="S881" i="5"/>
  <c r="S878" i="5"/>
  <c r="S882" i="5"/>
  <c r="S874" i="5"/>
  <c r="S877" i="5"/>
  <c r="S887" i="5"/>
  <c r="S886" i="5"/>
  <c r="S885" i="5"/>
  <c r="S879" i="5"/>
  <c r="S883" i="5"/>
  <c r="P523" i="5"/>
  <c r="Q1163" i="5"/>
  <c r="Q1155" i="5"/>
  <c r="Q1260" i="5"/>
  <c r="R945" i="5"/>
  <c r="R984" i="5"/>
  <c r="R981" i="5"/>
  <c r="P325" i="5"/>
  <c r="S319" i="5"/>
  <c r="S325" i="5"/>
  <c r="S323" i="5"/>
  <c r="S317" i="5"/>
  <c r="S318" i="5"/>
  <c r="S328" i="5"/>
  <c r="S322" i="5"/>
  <c r="S320" i="5"/>
  <c r="S316" i="5"/>
  <c r="S324" i="5"/>
  <c r="S321" i="5"/>
  <c r="S327" i="5"/>
  <c r="S314" i="5"/>
  <c r="S315" i="5"/>
  <c r="S326" i="5"/>
  <c r="Q407" i="5"/>
  <c r="S397" i="5"/>
  <c r="S403" i="5"/>
  <c r="S405" i="5"/>
  <c r="S406" i="5"/>
  <c r="S404" i="5"/>
  <c r="S402" i="5"/>
  <c r="S408" i="5"/>
  <c r="S394" i="5"/>
  <c r="S395" i="5"/>
  <c r="S400" i="5"/>
  <c r="S401" i="5"/>
  <c r="S398" i="5"/>
  <c r="S399" i="5"/>
  <c r="S407" i="5"/>
  <c r="S396" i="5"/>
  <c r="R448" i="5"/>
  <c r="S444" i="5"/>
  <c r="S435" i="5"/>
  <c r="S445" i="5"/>
  <c r="S434" i="5"/>
  <c r="S438" i="5"/>
  <c r="S442" i="5"/>
  <c r="S446" i="5"/>
  <c r="S441" i="5"/>
  <c r="S436" i="5"/>
  <c r="S447" i="5"/>
  <c r="S437" i="5"/>
  <c r="S448" i="5"/>
  <c r="S440" i="5"/>
  <c r="S443" i="5"/>
  <c r="S439" i="5"/>
  <c r="P935" i="5"/>
  <c r="P1235" i="5"/>
  <c r="P1240" i="5"/>
  <c r="P714" i="5"/>
  <c r="P726" i="5"/>
  <c r="P560" i="5"/>
  <c r="P568" i="5"/>
  <c r="Q228" i="5"/>
  <c r="R560" i="5"/>
  <c r="R561" i="5"/>
  <c r="R1156" i="5"/>
  <c r="R1163" i="5"/>
  <c r="Q684" i="5"/>
  <c r="Q679" i="5"/>
  <c r="R836" i="5"/>
  <c r="R834" i="5"/>
  <c r="S548" i="5"/>
  <c r="S541" i="5"/>
  <c r="S546" i="5"/>
  <c r="S539" i="5"/>
  <c r="S542" i="5"/>
  <c r="S535" i="5"/>
  <c r="S544" i="5"/>
  <c r="S545" i="5"/>
  <c r="S534" i="5"/>
  <c r="S536" i="5"/>
  <c r="S540" i="5"/>
  <c r="S538" i="5"/>
  <c r="S547" i="5"/>
  <c r="S537" i="5"/>
  <c r="S543" i="5"/>
  <c r="Q317" i="5"/>
  <c r="P684" i="5"/>
  <c r="P679" i="5"/>
  <c r="R1236" i="5"/>
  <c r="R1242" i="5"/>
  <c r="Q1228" i="5"/>
  <c r="Q1219" i="5"/>
  <c r="Q1247" i="5"/>
  <c r="P1104" i="5"/>
  <c r="P1106" i="5"/>
  <c r="R528" i="5"/>
  <c r="R526" i="5"/>
  <c r="P1222" i="5"/>
  <c r="P1220" i="5"/>
  <c r="Q1141" i="5"/>
  <c r="Q1137" i="5"/>
  <c r="R896" i="5"/>
  <c r="R895" i="5"/>
  <c r="Q403" i="5"/>
  <c r="Q398" i="5"/>
  <c r="Q726" i="5"/>
  <c r="Q724" i="5"/>
  <c r="P1168" i="5"/>
  <c r="P1164" i="5"/>
  <c r="Q1100" i="5"/>
  <c r="Q1104" i="5"/>
  <c r="Q525" i="5"/>
  <c r="R623" i="5"/>
  <c r="R627" i="5"/>
  <c r="R201" i="5"/>
  <c r="R200" i="5"/>
  <c r="R179" i="5"/>
  <c r="R180" i="5"/>
  <c r="Q603" i="5"/>
  <c r="Q598" i="5"/>
  <c r="P776" i="5"/>
  <c r="S780" i="5"/>
  <c r="S777" i="5"/>
  <c r="S787" i="5"/>
  <c r="S776" i="5"/>
  <c r="S775" i="5"/>
  <c r="S778" i="5"/>
  <c r="S774" i="5"/>
  <c r="S785" i="5"/>
  <c r="S783" i="5"/>
  <c r="S788" i="5"/>
  <c r="S779" i="5"/>
  <c r="S782" i="5"/>
  <c r="S784" i="5"/>
  <c r="S781" i="5"/>
  <c r="S786" i="5"/>
  <c r="P1263" i="5"/>
  <c r="R396" i="5"/>
  <c r="R404" i="5"/>
  <c r="R876" i="5"/>
  <c r="R874" i="5"/>
  <c r="Q1285" i="5"/>
  <c r="Q1286" i="5"/>
  <c r="S1056" i="5"/>
  <c r="S1059" i="5"/>
  <c r="S1067" i="5"/>
  <c r="S1068" i="5"/>
  <c r="S1066" i="5"/>
  <c r="S1055" i="5"/>
  <c r="S1057" i="5"/>
  <c r="S1062" i="5"/>
  <c r="S1060" i="5"/>
  <c r="S1054" i="5"/>
  <c r="S1058" i="5"/>
  <c r="S1061" i="5"/>
  <c r="S1065" i="5"/>
  <c r="S1064" i="5"/>
  <c r="S1063" i="5"/>
  <c r="R679" i="5"/>
  <c r="P158" i="5"/>
  <c r="P167" i="5"/>
  <c r="Q576" i="5"/>
  <c r="Q581" i="5"/>
  <c r="P984" i="5"/>
  <c r="P974" i="5"/>
  <c r="Q877" i="5"/>
  <c r="Q879" i="5"/>
  <c r="Q443" i="5"/>
  <c r="Q441" i="5"/>
  <c r="R581" i="5"/>
  <c r="R584" i="5"/>
  <c r="Q1028" i="5"/>
  <c r="R1105" i="5"/>
  <c r="R282" i="5"/>
  <c r="Q896" i="5"/>
  <c r="Q905" i="5"/>
  <c r="R159" i="5"/>
  <c r="R156" i="5"/>
  <c r="R1059" i="5"/>
  <c r="R1060" i="5"/>
  <c r="P1128" i="5"/>
  <c r="S1116" i="5"/>
  <c r="S1128" i="5"/>
  <c r="S1123" i="5"/>
  <c r="S1125" i="5"/>
  <c r="S1115" i="5"/>
  <c r="S1120" i="5"/>
  <c r="S1126" i="5"/>
  <c r="S1119" i="5"/>
  <c r="S1127" i="5"/>
  <c r="S1117" i="5"/>
  <c r="S1124" i="5"/>
  <c r="S1114" i="5"/>
  <c r="S1118" i="5"/>
  <c r="S1122" i="5"/>
  <c r="S1121" i="5"/>
  <c r="Q801" i="5"/>
  <c r="Q840" i="5"/>
  <c r="Q845" i="5"/>
  <c r="Q557" i="5"/>
  <c r="Q558" i="5"/>
  <c r="R447" i="5"/>
  <c r="R438" i="5"/>
  <c r="Q615" i="5"/>
  <c r="Q626" i="5"/>
  <c r="P919" i="5"/>
  <c r="S919" i="5"/>
  <c r="S916" i="5"/>
  <c r="S915" i="5"/>
  <c r="S920" i="5"/>
  <c r="S921" i="5"/>
  <c r="S927" i="5"/>
  <c r="S914" i="5"/>
  <c r="S922" i="5"/>
  <c r="S923" i="5"/>
  <c r="S928" i="5"/>
  <c r="S924" i="5"/>
  <c r="S925" i="5"/>
  <c r="S917" i="5"/>
  <c r="S918" i="5"/>
  <c r="S926" i="5"/>
  <c r="Q176" i="5"/>
  <c r="P428" i="5"/>
  <c r="P908" i="5"/>
  <c r="P896" i="5"/>
  <c r="R1023" i="5"/>
  <c r="R1016" i="5"/>
  <c r="Q937" i="5"/>
  <c r="Q947" i="5"/>
  <c r="R727" i="5"/>
  <c r="R716" i="5"/>
  <c r="R1256" i="5"/>
  <c r="R1264" i="5"/>
  <c r="P706" i="5"/>
  <c r="P699" i="5"/>
  <c r="Q348" i="5"/>
  <c r="Q334" i="5"/>
  <c r="P587" i="5"/>
  <c r="P581" i="5"/>
  <c r="R483" i="5"/>
  <c r="P302" i="5"/>
  <c r="P296" i="5"/>
  <c r="R806" i="5"/>
  <c r="Q1057" i="5"/>
  <c r="R341" i="5"/>
  <c r="R222" i="5"/>
  <c r="P1026" i="5"/>
  <c r="P1028" i="5"/>
  <c r="P1147" i="5"/>
  <c r="P1142" i="5"/>
  <c r="P606" i="5"/>
  <c r="P604" i="5"/>
  <c r="R382" i="5"/>
  <c r="R376" i="5"/>
  <c r="R545" i="5"/>
  <c r="R538" i="5"/>
  <c r="Q955" i="5"/>
  <c r="Q968" i="5"/>
  <c r="Q124" i="5"/>
  <c r="Q114" i="5"/>
  <c r="R1278" i="5"/>
  <c r="R368" i="5"/>
  <c r="Q780" i="5"/>
  <c r="Q788" i="5"/>
  <c r="R315" i="5"/>
  <c r="R326" i="5"/>
  <c r="R817" i="5"/>
  <c r="R827" i="5"/>
  <c r="R954" i="5"/>
  <c r="R957" i="5"/>
  <c r="Q168" i="5"/>
  <c r="Q162" i="5"/>
  <c r="R125" i="5"/>
  <c r="Q543" i="5"/>
  <c r="Q537" i="5"/>
  <c r="R1114" i="5"/>
  <c r="R1126" i="5"/>
  <c r="P500" i="5"/>
  <c r="Q266" i="5"/>
  <c r="Q267" i="5"/>
  <c r="R1203" i="5"/>
  <c r="R1227" i="5"/>
  <c r="R1221" i="5"/>
  <c r="P181" i="5"/>
  <c r="P174" i="5"/>
  <c r="Q857" i="5"/>
  <c r="Q867" i="5"/>
  <c r="Q301" i="5"/>
  <c r="Q297" i="5"/>
  <c r="R699" i="5"/>
  <c r="Q985" i="5"/>
  <c r="Q974" i="5"/>
  <c r="Q1008" i="5"/>
  <c r="P875" i="5"/>
  <c r="P874" i="5"/>
  <c r="Q927" i="5"/>
  <c r="Q915" i="5"/>
  <c r="P528" i="5"/>
  <c r="P525" i="5"/>
  <c r="Q505" i="5"/>
  <c r="R599" i="5"/>
  <c r="Q503" i="5"/>
  <c r="R600" i="5"/>
  <c r="R634" i="5"/>
  <c r="R305" i="5"/>
  <c r="R1006" i="5"/>
  <c r="S682" i="5"/>
  <c r="S685" i="5"/>
  <c r="S678" i="5"/>
  <c r="S686" i="5"/>
  <c r="S681" i="5"/>
  <c r="S675" i="5"/>
  <c r="S679" i="5"/>
  <c r="S688" i="5"/>
  <c r="S676" i="5"/>
  <c r="S680" i="5"/>
  <c r="S677" i="5"/>
  <c r="S684" i="5"/>
  <c r="S687" i="5"/>
  <c r="S674" i="5"/>
  <c r="S683" i="5"/>
  <c r="S226" i="5"/>
  <c r="S222" i="5"/>
  <c r="S223" i="5"/>
  <c r="S225" i="5"/>
  <c r="S227" i="5"/>
  <c r="S224" i="5"/>
  <c r="S228" i="5"/>
  <c r="Q688" i="5"/>
  <c r="Q1217" i="5"/>
  <c r="S1101" i="5"/>
  <c r="S1102" i="5"/>
  <c r="S1104" i="5"/>
  <c r="S1106" i="5"/>
  <c r="S1099" i="5"/>
  <c r="S1096" i="5"/>
  <c r="S1097" i="5"/>
  <c r="S1107" i="5"/>
  <c r="S1103" i="5"/>
  <c r="S1105" i="5"/>
  <c r="S1108" i="5"/>
  <c r="S1095" i="5"/>
  <c r="S1098" i="5"/>
  <c r="S1100" i="5"/>
  <c r="S1094" i="5"/>
  <c r="P1215" i="5"/>
  <c r="Q1095" i="5"/>
  <c r="R680" i="5"/>
  <c r="R160" i="5"/>
  <c r="Q567" i="5"/>
  <c r="S207" i="5"/>
  <c r="S208" i="5"/>
  <c r="S204" i="5"/>
  <c r="S206" i="5"/>
  <c r="S205" i="5"/>
  <c r="Q698" i="5"/>
  <c r="S708" i="5"/>
  <c r="S697" i="5"/>
  <c r="S698" i="5"/>
  <c r="S695" i="5"/>
  <c r="S704" i="5"/>
  <c r="S700" i="5"/>
  <c r="S702" i="5"/>
  <c r="S701" i="5"/>
  <c r="S696" i="5"/>
  <c r="S694" i="5"/>
  <c r="S705" i="5"/>
  <c r="S706" i="5"/>
  <c r="S703" i="5"/>
  <c r="S699" i="5"/>
  <c r="S707" i="5"/>
  <c r="Q166" i="5"/>
  <c r="Q155" i="5"/>
  <c r="Q984" i="5"/>
  <c r="P228" i="5"/>
  <c r="Q225" i="5"/>
  <c r="R1158" i="5"/>
  <c r="Q1222" i="5"/>
  <c r="P1100" i="5"/>
  <c r="R517" i="5"/>
  <c r="P1165" i="5"/>
  <c r="Q514" i="5"/>
  <c r="R206" i="5"/>
  <c r="P155" i="5"/>
  <c r="P982" i="5"/>
  <c r="R577" i="5"/>
  <c r="Q1014" i="5"/>
  <c r="R1100" i="5"/>
  <c r="R158" i="5"/>
  <c r="Q563" i="5"/>
  <c r="P901" i="5"/>
  <c r="Q944" i="5"/>
  <c r="P702" i="5"/>
  <c r="R224" i="5"/>
  <c r="P1019" i="5"/>
  <c r="Q158" i="5"/>
  <c r="R706" i="5"/>
  <c r="R298" i="5"/>
  <c r="R948" i="5"/>
  <c r="Q695" i="5"/>
  <c r="R942" i="5"/>
  <c r="R936" i="5"/>
  <c r="R1141" i="5"/>
  <c r="R1144" i="5"/>
  <c r="Q702" i="5"/>
  <c r="Q708" i="5"/>
  <c r="S796" i="5"/>
  <c r="S808" i="5"/>
  <c r="S795" i="5"/>
  <c r="S805" i="5"/>
  <c r="S802" i="5"/>
  <c r="S797" i="5"/>
  <c r="S806" i="5"/>
  <c r="S800" i="5"/>
  <c r="S804" i="5"/>
  <c r="S807" i="5"/>
  <c r="S794" i="5"/>
  <c r="S803" i="5"/>
  <c r="S799" i="5"/>
  <c r="S801" i="5"/>
  <c r="S798" i="5"/>
  <c r="Q337" i="5"/>
  <c r="S338" i="5"/>
  <c r="S346" i="5"/>
  <c r="S341" i="5"/>
  <c r="S344" i="5"/>
  <c r="S336" i="5"/>
  <c r="S343" i="5"/>
  <c r="S342" i="5"/>
  <c r="S337" i="5"/>
  <c r="S335" i="5"/>
  <c r="S339" i="5"/>
  <c r="S334" i="5"/>
  <c r="S340" i="5"/>
  <c r="S347" i="5"/>
  <c r="S345" i="5"/>
  <c r="S348" i="5"/>
  <c r="R977" i="5"/>
  <c r="P321" i="5"/>
  <c r="P399" i="5"/>
  <c r="P394" i="5"/>
  <c r="P434" i="5"/>
  <c r="P447" i="5"/>
  <c r="P938" i="5"/>
  <c r="P940" i="5"/>
  <c r="P1241" i="5"/>
  <c r="P1244" i="5"/>
  <c r="P721" i="5"/>
  <c r="P718" i="5"/>
  <c r="P558" i="5"/>
  <c r="P566" i="5"/>
  <c r="Q224" i="5"/>
  <c r="R554" i="5"/>
  <c r="R556" i="5"/>
  <c r="R1166" i="5"/>
  <c r="R1162" i="5"/>
  <c r="Q686" i="5"/>
  <c r="R845" i="5"/>
  <c r="P547" i="5"/>
  <c r="P545" i="5"/>
  <c r="Q325" i="5"/>
  <c r="Q316" i="5"/>
  <c r="P680" i="5"/>
  <c r="P678" i="5"/>
  <c r="R1235" i="5"/>
  <c r="R1240" i="5"/>
  <c r="S486" i="5"/>
  <c r="S475" i="5"/>
  <c r="S474" i="5"/>
  <c r="S480" i="5"/>
  <c r="S478" i="5"/>
  <c r="S479" i="5"/>
  <c r="S482" i="5"/>
  <c r="S476" i="5"/>
  <c r="S487" i="5"/>
  <c r="S485" i="5"/>
  <c r="S488" i="5"/>
  <c r="S481" i="5"/>
  <c r="S483" i="5"/>
  <c r="S477" i="5"/>
  <c r="S484" i="5"/>
  <c r="Q277" i="5"/>
  <c r="S287" i="5"/>
  <c r="S288" i="5"/>
  <c r="S276" i="5"/>
  <c r="S275" i="5"/>
  <c r="S279" i="5"/>
  <c r="S277" i="5"/>
  <c r="S282" i="5"/>
  <c r="S285" i="5"/>
  <c r="S274" i="5"/>
  <c r="S283" i="5"/>
  <c r="S284" i="5"/>
  <c r="S278" i="5"/>
  <c r="S280" i="5"/>
  <c r="S281" i="5"/>
  <c r="S286" i="5"/>
  <c r="R266" i="5"/>
  <c r="Q1227" i="5"/>
  <c r="Q1242" i="5"/>
  <c r="Q1243" i="5"/>
  <c r="Q487" i="5"/>
  <c r="Q480" i="5"/>
  <c r="P1101" i="5"/>
  <c r="P1096" i="5"/>
  <c r="R522" i="5"/>
  <c r="R525" i="5"/>
  <c r="P1224" i="5"/>
  <c r="P1228" i="5"/>
  <c r="Q1142" i="5"/>
  <c r="Q1143" i="5"/>
  <c r="R898" i="5"/>
  <c r="R905" i="5"/>
  <c r="Q399" i="5"/>
  <c r="Q406" i="5"/>
  <c r="Q716" i="5"/>
  <c r="Q717" i="5"/>
  <c r="P1157" i="5"/>
  <c r="P1155" i="5"/>
  <c r="Q1098" i="5"/>
  <c r="Q1094" i="5"/>
  <c r="Q524" i="5"/>
  <c r="Q527" i="5"/>
  <c r="R628" i="5"/>
  <c r="R619" i="5"/>
  <c r="R204" i="5"/>
  <c r="R181" i="5"/>
  <c r="R182" i="5"/>
  <c r="R1176" i="5"/>
  <c r="Q605" i="5"/>
  <c r="Q601" i="5"/>
  <c r="S416" i="5"/>
  <c r="S426" i="5"/>
  <c r="S424" i="5"/>
  <c r="S420" i="5"/>
  <c r="S428" i="5"/>
  <c r="S418" i="5"/>
  <c r="S423" i="5"/>
  <c r="S415" i="5"/>
  <c r="S414" i="5"/>
  <c r="S422" i="5"/>
  <c r="S417" i="5"/>
  <c r="S427" i="5"/>
  <c r="S419" i="5"/>
  <c r="S421" i="5"/>
  <c r="S425" i="5"/>
  <c r="P778" i="5"/>
  <c r="P1259" i="5"/>
  <c r="P1268" i="5"/>
  <c r="R394" i="5"/>
  <c r="R405" i="5"/>
  <c r="R878" i="5"/>
  <c r="R883" i="5"/>
  <c r="P145" i="5"/>
  <c r="S138" i="5"/>
  <c r="S145" i="5"/>
  <c r="S141" i="5"/>
  <c r="S135" i="5"/>
  <c r="S146" i="5"/>
  <c r="S139" i="5"/>
  <c r="S137" i="5"/>
  <c r="S134" i="5"/>
  <c r="S144" i="5"/>
  <c r="S136" i="5"/>
  <c r="S143" i="5"/>
  <c r="S147" i="5"/>
  <c r="S148" i="5"/>
  <c r="S140" i="5"/>
  <c r="S142" i="5"/>
  <c r="Q1276" i="5"/>
  <c r="P1060" i="5"/>
  <c r="P1057" i="5"/>
  <c r="Q139" i="5"/>
  <c r="Q138" i="5"/>
  <c r="R678" i="5"/>
  <c r="R684" i="5"/>
  <c r="P165" i="5"/>
  <c r="P164" i="5"/>
  <c r="Q579" i="5"/>
  <c r="Q588" i="5"/>
  <c r="P986" i="5"/>
  <c r="P985" i="5"/>
  <c r="Q874" i="5"/>
  <c r="Q883" i="5"/>
  <c r="Q447" i="5"/>
  <c r="Q442" i="5"/>
  <c r="R67" i="5"/>
  <c r="R574" i="5"/>
  <c r="Q1023" i="5"/>
  <c r="Q1021" i="5"/>
  <c r="R1101" i="5"/>
  <c r="R1107" i="5"/>
  <c r="R280" i="5"/>
  <c r="R286" i="5"/>
  <c r="Q899" i="5"/>
  <c r="Q898" i="5"/>
  <c r="R157" i="5"/>
  <c r="R165" i="5"/>
  <c r="R1057" i="5"/>
  <c r="R1055" i="5"/>
  <c r="P1117" i="5"/>
  <c r="Q802" i="5"/>
  <c r="Q794" i="5"/>
  <c r="Q837" i="5"/>
  <c r="Q846" i="5"/>
  <c r="Q564" i="5"/>
  <c r="Q560" i="5"/>
  <c r="R443" i="5"/>
  <c r="R439" i="5"/>
  <c r="Q621" i="5"/>
  <c r="Q617" i="5"/>
  <c r="S1034" i="5"/>
  <c r="S1036" i="5"/>
  <c r="S1043" i="5"/>
  <c r="S1044" i="5"/>
  <c r="S1048" i="5"/>
  <c r="S1037" i="5"/>
  <c r="S1045" i="5"/>
  <c r="S1046" i="5"/>
  <c r="S1041" i="5"/>
  <c r="S1035" i="5"/>
  <c r="S1042" i="5"/>
  <c r="S1038" i="5"/>
  <c r="S1040" i="5"/>
  <c r="S1039" i="5"/>
  <c r="S1047" i="5"/>
  <c r="P922" i="5"/>
  <c r="Q188" i="5"/>
  <c r="Q183" i="5"/>
  <c r="P414" i="5"/>
  <c r="P417" i="5"/>
  <c r="P904" i="5"/>
  <c r="P906" i="5"/>
  <c r="R1024" i="5"/>
  <c r="R1026" i="5"/>
  <c r="Q935" i="5"/>
  <c r="Q945" i="5"/>
  <c r="R720" i="5"/>
  <c r="R717" i="5"/>
  <c r="R1254" i="5"/>
  <c r="R1042" i="5"/>
  <c r="R1041" i="5"/>
  <c r="P708" i="5"/>
  <c r="P696" i="5"/>
  <c r="Q338" i="5"/>
  <c r="Q342" i="5"/>
  <c r="P580" i="5"/>
  <c r="P574" i="5"/>
  <c r="R476" i="5"/>
  <c r="R486" i="5"/>
  <c r="P308" i="5"/>
  <c r="P297" i="5"/>
  <c r="Q67" i="5"/>
  <c r="R803" i="5"/>
  <c r="R802" i="5"/>
  <c r="Q1063" i="5"/>
  <c r="Q1067" i="5"/>
  <c r="R336" i="5"/>
  <c r="R339" i="5"/>
  <c r="R214" i="5"/>
  <c r="P1027" i="5"/>
  <c r="P1015" i="5"/>
  <c r="P1136" i="5"/>
  <c r="P1137" i="5"/>
  <c r="P67" i="5"/>
  <c r="P595" i="5"/>
  <c r="P601" i="5"/>
  <c r="R374" i="5"/>
  <c r="R534" i="5"/>
  <c r="R547" i="5"/>
  <c r="Q962" i="5"/>
  <c r="Q964" i="5"/>
  <c r="Q123" i="5"/>
  <c r="R1284" i="5"/>
  <c r="R1276" i="5"/>
  <c r="R104" i="5"/>
  <c r="R362" i="5"/>
  <c r="R357" i="5"/>
  <c r="Q784" i="5"/>
  <c r="Q777" i="5"/>
  <c r="R314" i="5"/>
  <c r="R320" i="5"/>
  <c r="R821" i="5"/>
  <c r="R815" i="5"/>
  <c r="R958" i="5"/>
  <c r="R956" i="5"/>
  <c r="Q156" i="5"/>
  <c r="R121" i="5"/>
  <c r="R128" i="5"/>
  <c r="Q536" i="5"/>
  <c r="Q547" i="5"/>
  <c r="R1119" i="5"/>
  <c r="R1120" i="5"/>
  <c r="Q261" i="5"/>
  <c r="P268" i="5"/>
  <c r="P266" i="5"/>
  <c r="R1200" i="5"/>
  <c r="R1225" i="5"/>
  <c r="R1218" i="5"/>
  <c r="P176" i="5"/>
  <c r="P175" i="5"/>
  <c r="Q862" i="5"/>
  <c r="Q304" i="5"/>
  <c r="Q295" i="5"/>
  <c r="R694" i="5"/>
  <c r="R695" i="5"/>
  <c r="Q987" i="5"/>
  <c r="Q1000" i="5"/>
  <c r="Q995" i="5"/>
  <c r="P883" i="5"/>
  <c r="P878" i="5"/>
  <c r="Q918" i="5"/>
  <c r="Q921" i="5"/>
  <c r="P517" i="5"/>
  <c r="R999" i="5"/>
  <c r="R994" i="5"/>
  <c r="R303" i="5"/>
  <c r="R607" i="5"/>
  <c r="R645" i="5"/>
  <c r="R998" i="5"/>
  <c r="R558" i="5"/>
  <c r="Q674" i="5"/>
  <c r="R1154" i="5"/>
  <c r="S1164" i="5"/>
  <c r="S1167" i="5"/>
  <c r="S1158" i="5"/>
  <c r="S1157" i="5"/>
  <c r="S1159" i="5"/>
  <c r="S1160" i="5"/>
  <c r="S1163" i="5"/>
  <c r="S1154" i="5"/>
  <c r="S1155" i="5"/>
  <c r="S1156" i="5"/>
  <c r="S1162" i="5"/>
  <c r="S1168" i="5"/>
  <c r="S1165" i="5"/>
  <c r="S1161" i="5"/>
  <c r="S1166" i="5"/>
  <c r="Q1161" i="5"/>
  <c r="Q1164" i="5"/>
  <c r="Q1168" i="5"/>
  <c r="Q1162" i="5"/>
  <c r="Q1158" i="5"/>
  <c r="Q1165" i="5"/>
  <c r="Q1157" i="5"/>
  <c r="Q1167" i="5"/>
  <c r="R683" i="5"/>
  <c r="R1098" i="5"/>
  <c r="R1223" i="5"/>
  <c r="R698" i="5"/>
  <c r="S524" i="5"/>
  <c r="S515" i="5"/>
  <c r="S519" i="5"/>
  <c r="S514" i="5"/>
  <c r="S517" i="5"/>
  <c r="S521" i="5"/>
  <c r="S526" i="5"/>
  <c r="S525" i="5"/>
  <c r="S528" i="5"/>
  <c r="S527" i="5"/>
  <c r="S518" i="5"/>
  <c r="S522" i="5"/>
  <c r="S523" i="5"/>
  <c r="S516" i="5"/>
  <c r="S520" i="5"/>
  <c r="Q705" i="5"/>
  <c r="Q205" i="5"/>
  <c r="R985" i="5"/>
  <c r="P562" i="5"/>
  <c r="R568" i="5"/>
  <c r="R1241" i="5"/>
  <c r="Q1102" i="5"/>
  <c r="Q582" i="5"/>
  <c r="Q1025" i="5"/>
  <c r="Q908" i="5"/>
  <c r="R168" i="5"/>
  <c r="Q562" i="5"/>
  <c r="R1014" i="5"/>
  <c r="R719" i="5"/>
  <c r="P701" i="5"/>
  <c r="P575" i="5"/>
  <c r="P301" i="5"/>
  <c r="P1140" i="5"/>
  <c r="P602" i="5"/>
  <c r="Q294" i="5"/>
  <c r="Q977" i="5"/>
  <c r="Q980" i="5"/>
  <c r="P522" i="5"/>
  <c r="R197" i="5"/>
  <c r="Q1262" i="5"/>
  <c r="R1137" i="5"/>
  <c r="R946" i="5"/>
  <c r="R941" i="5"/>
  <c r="P222" i="5"/>
  <c r="P836" i="5"/>
  <c r="R1148" i="5"/>
  <c r="R1139" i="5"/>
  <c r="Q706" i="5"/>
  <c r="Q696" i="5"/>
  <c r="P804" i="5"/>
  <c r="P802" i="5"/>
  <c r="P336" i="5"/>
  <c r="P340" i="5"/>
  <c r="R982" i="5"/>
  <c r="R976" i="5"/>
  <c r="P319" i="5"/>
  <c r="P322" i="5"/>
  <c r="P406" i="5"/>
  <c r="P404" i="5"/>
  <c r="P439" i="5"/>
  <c r="P445" i="5"/>
  <c r="P941" i="5"/>
  <c r="P943" i="5"/>
  <c r="P1238" i="5"/>
  <c r="P1248" i="5"/>
  <c r="P722" i="5"/>
  <c r="P715" i="5"/>
  <c r="P567" i="5"/>
  <c r="P556" i="5"/>
  <c r="Q223" i="5"/>
  <c r="R562" i="5"/>
  <c r="R555" i="5"/>
  <c r="R1167" i="5"/>
  <c r="Q683" i="5"/>
  <c r="Q678" i="5"/>
  <c r="R835" i="5"/>
  <c r="R839" i="5"/>
  <c r="P539" i="5"/>
  <c r="P538" i="5"/>
  <c r="Q315" i="5"/>
  <c r="Q323" i="5"/>
  <c r="P674" i="5"/>
  <c r="P685" i="5"/>
  <c r="P616" i="5"/>
  <c r="P614" i="5"/>
  <c r="R1247" i="5"/>
  <c r="P481" i="5"/>
  <c r="P485" i="5"/>
  <c r="P276" i="5"/>
  <c r="P282" i="5"/>
  <c r="R268" i="5"/>
  <c r="Q1220" i="5"/>
  <c r="Q1246" i="5"/>
  <c r="Q1245" i="5"/>
  <c r="Q483" i="5"/>
  <c r="Q479" i="5"/>
  <c r="P1095" i="5"/>
  <c r="P1099" i="5"/>
  <c r="R523" i="5"/>
  <c r="R524" i="5"/>
  <c r="P1225" i="5"/>
  <c r="P1218" i="5"/>
  <c r="Q1135" i="5"/>
  <c r="Q1140" i="5"/>
  <c r="R899" i="5"/>
  <c r="Q405" i="5"/>
  <c r="Q396" i="5"/>
  <c r="Q718" i="5"/>
  <c r="Q722" i="5"/>
  <c r="P1161" i="5"/>
  <c r="P1163" i="5"/>
  <c r="P376" i="5"/>
  <c r="S374" i="5"/>
  <c r="S382" i="5"/>
  <c r="S388" i="5"/>
  <c r="S378" i="5"/>
  <c r="S379" i="5"/>
  <c r="S380" i="5"/>
  <c r="S376" i="5"/>
  <c r="S386" i="5"/>
  <c r="S375" i="5"/>
  <c r="S384" i="5"/>
  <c r="S381" i="5"/>
  <c r="S383" i="5"/>
  <c r="S377" i="5"/>
  <c r="S385" i="5"/>
  <c r="S387" i="5"/>
  <c r="P128" i="5"/>
  <c r="P127" i="5"/>
  <c r="Q1107" i="5"/>
  <c r="Q1106" i="5"/>
  <c r="S1181" i="5"/>
  <c r="S1180" i="5"/>
  <c r="S1175" i="5"/>
  <c r="S1187" i="5"/>
  <c r="S1186" i="5"/>
  <c r="S1184" i="5"/>
  <c r="S1188" i="5"/>
  <c r="S1176" i="5"/>
  <c r="S1178" i="5"/>
  <c r="S1177" i="5"/>
  <c r="S1174" i="5"/>
  <c r="S1179" i="5"/>
  <c r="S1183" i="5"/>
  <c r="S1185" i="5"/>
  <c r="S1182" i="5"/>
  <c r="S667" i="5"/>
  <c r="S657" i="5"/>
  <c r="S668" i="5"/>
  <c r="S658" i="5"/>
  <c r="S654" i="5"/>
  <c r="S656" i="5"/>
  <c r="S664" i="5"/>
  <c r="S665" i="5"/>
  <c r="S659" i="5"/>
  <c r="S661" i="5"/>
  <c r="S655" i="5"/>
  <c r="S660" i="5"/>
  <c r="S666" i="5"/>
  <c r="S663" i="5"/>
  <c r="S662" i="5"/>
  <c r="Q519" i="5"/>
  <c r="Q518" i="5"/>
  <c r="R616" i="5"/>
  <c r="R622" i="5"/>
  <c r="R205" i="5"/>
  <c r="R175" i="5"/>
  <c r="R176" i="5"/>
  <c r="R1180" i="5"/>
  <c r="R1187" i="5"/>
  <c r="Q596" i="5"/>
  <c r="Q420" i="5"/>
  <c r="Q422" i="5"/>
  <c r="P787" i="5"/>
  <c r="P786" i="5"/>
  <c r="P1254" i="5"/>
  <c r="P1257" i="5"/>
  <c r="R403" i="5"/>
  <c r="R402" i="5"/>
  <c r="R885" i="5"/>
  <c r="R884" i="5"/>
  <c r="P137" i="5"/>
  <c r="Q1283" i="5"/>
  <c r="Q1277" i="5"/>
  <c r="P1064" i="5"/>
  <c r="P1055" i="5"/>
  <c r="Q140" i="5"/>
  <c r="Q143" i="5"/>
  <c r="R681" i="5"/>
  <c r="R685" i="5"/>
  <c r="P162" i="5"/>
  <c r="P157" i="5"/>
  <c r="Q578" i="5"/>
  <c r="Q575" i="5"/>
  <c r="P978" i="5"/>
  <c r="P980" i="5"/>
  <c r="Q878" i="5"/>
  <c r="Q880" i="5"/>
  <c r="Q440" i="5"/>
  <c r="Q438" i="5"/>
  <c r="R578" i="5"/>
  <c r="R586" i="5"/>
  <c r="Q1027" i="5"/>
  <c r="Q1017" i="5"/>
  <c r="R1102" i="5"/>
  <c r="R1103" i="5"/>
  <c r="R288" i="5"/>
  <c r="R275" i="5"/>
  <c r="Q904" i="5"/>
  <c r="Q895" i="5"/>
  <c r="R163" i="5"/>
  <c r="R167" i="5"/>
  <c r="R1066" i="5"/>
  <c r="P1119" i="5"/>
  <c r="P1127" i="5"/>
  <c r="Q806" i="5"/>
  <c r="Q804" i="5"/>
  <c r="Q836" i="5"/>
  <c r="Q556" i="5"/>
  <c r="P822" i="5"/>
  <c r="P824" i="5"/>
  <c r="R436" i="5"/>
  <c r="R434" i="5"/>
  <c r="P1036" i="5"/>
  <c r="P1044" i="5"/>
  <c r="P926" i="5"/>
  <c r="P914" i="5"/>
  <c r="Q185" i="5"/>
  <c r="Q182" i="5"/>
  <c r="P420" i="5"/>
  <c r="P427" i="5"/>
  <c r="P907" i="5"/>
  <c r="P903" i="5"/>
  <c r="R1028" i="5"/>
  <c r="R1019" i="5"/>
  <c r="Q940" i="5"/>
  <c r="R1262" i="5"/>
  <c r="R1266" i="5"/>
  <c r="R1043" i="5"/>
  <c r="R1040" i="5"/>
  <c r="P206" i="5"/>
  <c r="P208" i="5"/>
  <c r="P697" i="5"/>
  <c r="P700" i="5"/>
  <c r="Q341" i="5"/>
  <c r="Q335" i="5"/>
  <c r="P588" i="5"/>
  <c r="P582" i="5"/>
  <c r="R487" i="5"/>
  <c r="R474" i="5"/>
  <c r="P304" i="5"/>
  <c r="P300" i="5"/>
  <c r="S855" i="5"/>
  <c r="S859" i="5"/>
  <c r="S863" i="5"/>
  <c r="S860" i="5"/>
  <c r="S861" i="5"/>
  <c r="S856" i="5"/>
  <c r="S857" i="5"/>
  <c r="S858" i="5"/>
  <c r="S854" i="5"/>
  <c r="S862" i="5"/>
  <c r="S864" i="5"/>
  <c r="S868" i="5"/>
  <c r="S867" i="5"/>
  <c r="S866" i="5"/>
  <c r="S865" i="5"/>
  <c r="R795" i="5"/>
  <c r="Q1058" i="5"/>
  <c r="Q1062" i="5"/>
  <c r="R338" i="5"/>
  <c r="R335" i="5"/>
  <c r="R220" i="5"/>
  <c r="R219" i="5"/>
  <c r="P1021" i="5"/>
  <c r="P1025" i="5"/>
  <c r="P1148" i="5"/>
  <c r="P1141" i="5"/>
  <c r="P599" i="5"/>
  <c r="P600" i="5"/>
  <c r="R378" i="5"/>
  <c r="R385" i="5"/>
  <c r="P1088" i="5"/>
  <c r="P997" i="5"/>
  <c r="P996" i="5"/>
  <c r="R543" i="5"/>
  <c r="R540" i="5"/>
  <c r="Q963" i="5"/>
  <c r="Q117" i="5"/>
  <c r="Q128" i="5"/>
  <c r="R1282" i="5"/>
  <c r="R1277" i="5"/>
  <c r="R358" i="5"/>
  <c r="R366" i="5"/>
  <c r="Q774" i="5"/>
  <c r="Q783" i="5"/>
  <c r="R324" i="5"/>
  <c r="R323" i="5"/>
  <c r="R826" i="5"/>
  <c r="R955" i="5"/>
  <c r="R959" i="5"/>
  <c r="R124" i="5"/>
  <c r="Q534" i="5"/>
  <c r="Q541" i="5"/>
  <c r="R1123" i="5"/>
  <c r="R1122" i="5"/>
  <c r="P639" i="5"/>
  <c r="P643" i="5"/>
  <c r="P501" i="5"/>
  <c r="P499" i="5"/>
  <c r="R1207" i="5"/>
  <c r="R1194" i="5"/>
  <c r="R1219" i="5"/>
  <c r="R1214" i="5"/>
  <c r="P187" i="5"/>
  <c r="P182" i="5"/>
  <c r="Q856" i="5"/>
  <c r="Q865" i="5"/>
  <c r="Q303" i="5"/>
  <c r="Q298" i="5"/>
  <c r="R701" i="5"/>
  <c r="Q983" i="5"/>
  <c r="Q981" i="5"/>
  <c r="Q1007" i="5"/>
  <c r="Q1005" i="5"/>
  <c r="P876" i="5"/>
  <c r="P881" i="5"/>
  <c r="Q920" i="5"/>
  <c r="Q923" i="5"/>
  <c r="P520" i="5"/>
  <c r="P515" i="5"/>
  <c r="R296" i="5"/>
  <c r="R1005" i="5"/>
  <c r="Q507" i="5"/>
  <c r="R1004" i="5"/>
  <c r="Q495" i="5"/>
  <c r="R636" i="5"/>
  <c r="P563" i="5"/>
  <c r="S561" i="5"/>
  <c r="S568" i="5"/>
  <c r="S565" i="5"/>
  <c r="S555" i="5"/>
  <c r="S560" i="5"/>
  <c r="S563" i="5"/>
  <c r="S556" i="5"/>
  <c r="S559" i="5"/>
  <c r="S567" i="5"/>
  <c r="S566" i="5"/>
  <c r="S557" i="5"/>
  <c r="S554" i="5"/>
  <c r="S562" i="5"/>
  <c r="S558" i="5"/>
  <c r="S564" i="5"/>
  <c r="R563" i="5"/>
  <c r="P686" i="5"/>
  <c r="P1227" i="5"/>
  <c r="Q1099" i="5"/>
  <c r="Q163" i="5"/>
  <c r="S160" i="5"/>
  <c r="S158" i="5"/>
  <c r="S165" i="5"/>
  <c r="S167" i="5"/>
  <c r="S168" i="5"/>
  <c r="S156" i="5"/>
  <c r="S155" i="5"/>
  <c r="S161" i="5"/>
  <c r="S163" i="5"/>
  <c r="S164" i="5"/>
  <c r="S154" i="5"/>
  <c r="S162" i="5"/>
  <c r="S166" i="5"/>
  <c r="S159" i="5"/>
  <c r="S157" i="5"/>
  <c r="R1106" i="5"/>
  <c r="Q555" i="5"/>
  <c r="R707" i="5"/>
  <c r="Q982" i="5"/>
  <c r="Q1159" i="5"/>
  <c r="Q699" i="5"/>
  <c r="P936" i="5"/>
  <c r="S942" i="5"/>
  <c r="S934" i="5"/>
  <c r="S943" i="5"/>
  <c r="S940" i="5"/>
  <c r="S944" i="5"/>
  <c r="S937" i="5"/>
  <c r="S939" i="5"/>
  <c r="S935" i="5"/>
  <c r="S938" i="5"/>
  <c r="S936" i="5"/>
  <c r="S941" i="5"/>
  <c r="S947" i="5"/>
  <c r="S946" i="5"/>
  <c r="S945" i="5"/>
  <c r="S948" i="5"/>
  <c r="Q728" i="5"/>
  <c r="S721" i="5"/>
  <c r="S715" i="5"/>
  <c r="S717" i="5"/>
  <c r="S723" i="5"/>
  <c r="S724" i="5"/>
  <c r="S726" i="5"/>
  <c r="S719" i="5"/>
  <c r="S720" i="5"/>
  <c r="S725" i="5"/>
  <c r="S718" i="5"/>
  <c r="S727" i="5"/>
  <c r="S716" i="5"/>
  <c r="S714" i="5"/>
  <c r="S728" i="5"/>
  <c r="S722" i="5"/>
  <c r="R566" i="5"/>
  <c r="Q676" i="5"/>
  <c r="P688" i="5"/>
  <c r="R1237" i="5"/>
  <c r="Q1223" i="5"/>
  <c r="Q1235" i="5"/>
  <c r="P1103" i="5"/>
  <c r="P1221" i="5"/>
  <c r="R900" i="5"/>
  <c r="R902" i="5"/>
  <c r="Q715" i="5"/>
  <c r="P156" i="5"/>
  <c r="P983" i="5"/>
  <c r="Q897" i="5"/>
  <c r="R1017" i="5"/>
  <c r="R725" i="5"/>
  <c r="R1259" i="5"/>
  <c r="R216" i="5"/>
  <c r="P1016" i="5"/>
  <c r="Q157" i="5"/>
  <c r="R1224" i="5"/>
  <c r="Q306" i="5"/>
  <c r="R304" i="5"/>
  <c r="R1138" i="5"/>
  <c r="Q704" i="5"/>
  <c r="R937" i="5"/>
  <c r="R940" i="5"/>
  <c r="P223" i="5"/>
  <c r="P226" i="5"/>
  <c r="S846" i="5"/>
  <c r="S847" i="5"/>
  <c r="S834" i="5"/>
  <c r="S843" i="5"/>
  <c r="S844" i="5"/>
  <c r="S839" i="5"/>
  <c r="S835" i="5"/>
  <c r="S840" i="5"/>
  <c r="S841" i="5"/>
  <c r="S848" i="5"/>
  <c r="S838" i="5"/>
  <c r="S845" i="5"/>
  <c r="S837" i="5"/>
  <c r="S842" i="5"/>
  <c r="S836" i="5"/>
  <c r="R1136" i="5"/>
  <c r="R1142" i="5"/>
  <c r="Q707" i="5"/>
  <c r="Q703" i="5"/>
  <c r="Q204" i="5"/>
  <c r="P795" i="5"/>
  <c r="P808" i="5"/>
  <c r="P341" i="5"/>
  <c r="P337" i="5"/>
  <c r="R974" i="5"/>
  <c r="R978" i="5"/>
  <c r="P315" i="5"/>
  <c r="P328" i="5"/>
  <c r="P395" i="5"/>
  <c r="P398" i="5"/>
  <c r="P438" i="5"/>
  <c r="P437" i="5"/>
  <c r="P947" i="5"/>
  <c r="P948" i="5"/>
  <c r="P1236" i="5"/>
  <c r="P1239" i="5"/>
  <c r="P728" i="5"/>
  <c r="P727" i="5"/>
  <c r="P564" i="5"/>
  <c r="P561" i="5"/>
  <c r="R557" i="5"/>
  <c r="R565" i="5"/>
  <c r="R1165" i="5"/>
  <c r="Q677" i="5"/>
  <c r="Q685" i="5"/>
  <c r="R847" i="5"/>
  <c r="R844" i="5"/>
  <c r="P543" i="5"/>
  <c r="P546" i="5"/>
  <c r="Q324" i="5"/>
  <c r="Q321" i="5"/>
  <c r="P687" i="5"/>
  <c r="P681" i="5"/>
  <c r="P619" i="5"/>
  <c r="S628" i="5"/>
  <c r="S623" i="5"/>
  <c r="S617" i="5"/>
  <c r="S626" i="5"/>
  <c r="S620" i="5"/>
  <c r="S619" i="5"/>
  <c r="S614" i="5"/>
  <c r="S618" i="5"/>
  <c r="S622" i="5"/>
  <c r="S627" i="5"/>
  <c r="S616" i="5"/>
  <c r="S621" i="5"/>
  <c r="S624" i="5"/>
  <c r="S625" i="5"/>
  <c r="S615" i="5"/>
  <c r="R1245" i="5"/>
  <c r="R1246" i="5"/>
  <c r="P480" i="5"/>
  <c r="P287" i="5"/>
  <c r="R256" i="5"/>
  <c r="R267" i="5"/>
  <c r="Q1225" i="5"/>
  <c r="Q1224" i="5"/>
  <c r="Q1239" i="5"/>
  <c r="Q1237" i="5"/>
  <c r="Q476" i="5"/>
  <c r="Q484" i="5"/>
  <c r="P1102" i="5"/>
  <c r="P1097" i="5"/>
  <c r="R516" i="5"/>
  <c r="R514" i="5"/>
  <c r="P1217" i="5"/>
  <c r="P1219" i="5"/>
  <c r="Q1148" i="5"/>
  <c r="R908" i="5"/>
  <c r="R907" i="5"/>
  <c r="Q401" i="5"/>
  <c r="Q397" i="5"/>
  <c r="Q719" i="5"/>
  <c r="Q721" i="5"/>
  <c r="P1166" i="5"/>
  <c r="P1158" i="5"/>
  <c r="S128" i="5"/>
  <c r="S126" i="5"/>
  <c r="S122" i="5"/>
  <c r="S116" i="5"/>
  <c r="S121" i="5"/>
  <c r="S118" i="5"/>
  <c r="S125" i="5"/>
  <c r="S123" i="5"/>
  <c r="S114" i="5"/>
  <c r="S120" i="5"/>
  <c r="S115" i="5"/>
  <c r="S124" i="5"/>
  <c r="S127" i="5"/>
  <c r="S119" i="5"/>
  <c r="S117" i="5"/>
  <c r="Q1105" i="5"/>
  <c r="Q517" i="5"/>
  <c r="Q523" i="5"/>
  <c r="R624" i="5"/>
  <c r="R626" i="5"/>
  <c r="R195" i="5"/>
  <c r="R174" i="5"/>
  <c r="R183" i="5"/>
  <c r="R1178" i="5"/>
  <c r="Q602" i="5"/>
  <c r="Q604" i="5"/>
  <c r="Q418" i="5"/>
  <c r="Q415" i="5"/>
  <c r="P780" i="5"/>
  <c r="P774" i="5"/>
  <c r="P1264" i="5"/>
  <c r="P1260" i="5"/>
  <c r="R395" i="5"/>
  <c r="R407" i="5"/>
  <c r="R881" i="5"/>
  <c r="P147" i="5"/>
  <c r="P136" i="5"/>
  <c r="Q1280" i="5"/>
  <c r="Q1279" i="5"/>
  <c r="P1065" i="5"/>
  <c r="P1062" i="5"/>
  <c r="Q136" i="5"/>
  <c r="Q144" i="5"/>
  <c r="R687" i="5"/>
  <c r="R677" i="5"/>
  <c r="P154" i="5"/>
  <c r="P160" i="5"/>
  <c r="Q587" i="5"/>
  <c r="Q586" i="5"/>
  <c r="P977" i="5"/>
  <c r="P979" i="5"/>
  <c r="Q881" i="5"/>
  <c r="Q875" i="5"/>
  <c r="Q444" i="5"/>
  <c r="R66" i="5"/>
  <c r="R582" i="5"/>
  <c r="R583" i="5"/>
  <c r="Q1019" i="5"/>
  <c r="Q1015" i="5"/>
  <c r="R1095" i="5"/>
  <c r="R1099" i="5"/>
  <c r="R284" i="5"/>
  <c r="R287" i="5"/>
  <c r="Q902" i="5"/>
  <c r="Q903" i="5"/>
  <c r="R162" i="5"/>
  <c r="R155" i="5"/>
  <c r="R1063" i="5"/>
  <c r="R1054" i="5"/>
  <c r="P1124" i="5"/>
  <c r="P1125" i="5"/>
  <c r="Q795" i="5"/>
  <c r="Q800" i="5"/>
  <c r="Q848" i="5"/>
  <c r="Q843" i="5"/>
  <c r="Q559" i="5"/>
  <c r="Q561" i="5"/>
  <c r="R819" i="5"/>
  <c r="S827" i="5"/>
  <c r="S824" i="5"/>
  <c r="S822" i="5"/>
  <c r="S814" i="5"/>
  <c r="S823" i="5"/>
  <c r="S819" i="5"/>
  <c r="S828" i="5"/>
  <c r="S821" i="5"/>
  <c r="S815" i="5"/>
  <c r="S817" i="5"/>
  <c r="S818" i="5"/>
  <c r="S825" i="5"/>
  <c r="S816" i="5"/>
  <c r="S826" i="5"/>
  <c r="S820" i="5"/>
  <c r="R437" i="5"/>
  <c r="Q620" i="5"/>
  <c r="Q624" i="5"/>
  <c r="P916" i="5"/>
  <c r="P921" i="5"/>
  <c r="Q181" i="5"/>
  <c r="Q175" i="5"/>
  <c r="P425" i="5"/>
  <c r="P424" i="5"/>
  <c r="P899" i="5"/>
  <c r="P894" i="5"/>
  <c r="R1015" i="5"/>
  <c r="R1022" i="5"/>
  <c r="Q943" i="5"/>
  <c r="R721" i="5"/>
  <c r="R726" i="5"/>
  <c r="R1258" i="5"/>
  <c r="R1261" i="5"/>
  <c r="R1036" i="5"/>
  <c r="R1044" i="5"/>
  <c r="P207" i="5"/>
  <c r="P705" i="5"/>
  <c r="P707" i="5"/>
  <c r="Q346" i="5"/>
  <c r="Q343" i="5"/>
  <c r="P579" i="5"/>
  <c r="P578" i="5"/>
  <c r="R480" i="5"/>
  <c r="R484" i="5"/>
  <c r="P299" i="5"/>
  <c r="P305" i="5"/>
  <c r="R804" i="5"/>
  <c r="R807" i="5"/>
  <c r="Q1056" i="5"/>
  <c r="Q1068" i="5"/>
  <c r="R345" i="5"/>
  <c r="R343" i="5"/>
  <c r="R227" i="5"/>
  <c r="R226" i="5"/>
  <c r="P1014" i="5"/>
  <c r="P1018" i="5"/>
  <c r="P1139" i="5"/>
  <c r="P1143" i="5"/>
  <c r="P66" i="5"/>
  <c r="P597" i="5"/>
  <c r="P608" i="5"/>
  <c r="R377" i="5"/>
  <c r="R381" i="5"/>
  <c r="Q1083" i="5"/>
  <c r="S1088" i="5"/>
  <c r="S1077" i="5"/>
  <c r="S1081" i="5"/>
  <c r="S1084" i="5"/>
  <c r="S1087" i="5"/>
  <c r="S1075" i="5"/>
  <c r="S1083" i="5"/>
  <c r="S1076" i="5"/>
  <c r="S1086" i="5"/>
  <c r="S1085" i="5"/>
  <c r="S1079" i="5"/>
  <c r="S1074" i="5"/>
  <c r="S1080" i="5"/>
  <c r="S1082" i="5"/>
  <c r="S1078" i="5"/>
  <c r="S1008" i="5"/>
  <c r="S996" i="5"/>
  <c r="S997" i="5"/>
  <c r="S1005" i="5"/>
  <c r="S1006" i="5"/>
  <c r="S1002" i="5"/>
  <c r="S1003" i="5"/>
  <c r="S995" i="5"/>
  <c r="S1001" i="5"/>
  <c r="S1007" i="5"/>
  <c r="S1004" i="5"/>
  <c r="S998" i="5"/>
  <c r="S999" i="5"/>
  <c r="S994" i="5"/>
  <c r="S1000" i="5"/>
  <c r="R1002" i="5"/>
  <c r="R996" i="5"/>
  <c r="R1007" i="5"/>
  <c r="R546" i="5"/>
  <c r="Q961" i="5"/>
  <c r="Q966" i="5"/>
  <c r="Q120" i="5"/>
  <c r="Q116" i="5"/>
  <c r="R1285" i="5"/>
  <c r="R1286" i="5"/>
  <c r="R361" i="5"/>
  <c r="R365" i="5"/>
  <c r="Q782" i="5"/>
  <c r="Q785" i="5"/>
  <c r="R316" i="5"/>
  <c r="R328" i="5"/>
  <c r="R822" i="5"/>
  <c r="R823" i="5"/>
  <c r="R960" i="5"/>
  <c r="Q159" i="5"/>
  <c r="Q164" i="5"/>
  <c r="R120" i="5"/>
  <c r="R116" i="5"/>
  <c r="Q548" i="5"/>
  <c r="Q544" i="5"/>
  <c r="R1127" i="5"/>
  <c r="R1121" i="5"/>
  <c r="Q268" i="5"/>
  <c r="P261" i="5"/>
  <c r="R1199" i="5"/>
  <c r="R1220" i="5"/>
  <c r="R1228" i="5"/>
  <c r="P177" i="5"/>
  <c r="P183" i="5"/>
  <c r="Q861" i="5"/>
  <c r="Q858" i="5"/>
  <c r="Q302" i="5"/>
  <c r="R702" i="5"/>
  <c r="R703" i="5"/>
  <c r="Q975" i="5"/>
  <c r="Q976" i="5"/>
  <c r="Q996" i="5"/>
  <c r="Q998" i="5"/>
  <c r="P884" i="5"/>
  <c r="P882" i="5"/>
  <c r="Q917" i="5"/>
  <c r="Q925" i="5"/>
  <c r="P524" i="5"/>
  <c r="P514" i="5"/>
  <c r="Q496" i="5"/>
  <c r="Q1266" i="5"/>
  <c r="Q1267" i="5"/>
  <c r="R1008" i="5"/>
  <c r="R297" i="5"/>
  <c r="R640" i="5"/>
  <c r="Q498" i="5"/>
  <c r="C731" i="4"/>
  <c r="D74" i="10" s="1"/>
  <c r="U74" i="10" s="1"/>
  <c r="C91" i="4"/>
  <c r="D10" i="10" s="1"/>
  <c r="U10" i="10" s="1"/>
  <c r="C1031" i="4"/>
  <c r="D104" i="10" s="1"/>
  <c r="U104" i="10" s="1"/>
  <c r="C751" i="4"/>
  <c r="D76" i="10" s="1"/>
  <c r="U76" i="10" s="1"/>
  <c r="C471" i="4"/>
  <c r="D48" i="10" s="1"/>
  <c r="U48" i="10" s="1"/>
  <c r="C531" i="4"/>
  <c r="D54" i="10" s="1"/>
  <c r="U54" i="10" s="1"/>
  <c r="C291" i="4"/>
  <c r="D30" i="10" s="1"/>
  <c r="U30" i="10" s="1"/>
  <c r="C631" i="4"/>
  <c r="D64" i="10" s="1"/>
  <c r="U64" i="10" s="1"/>
  <c r="C511" i="4"/>
  <c r="D52" i="10" s="1"/>
  <c r="U52" i="10" s="1"/>
  <c r="C591" i="4"/>
  <c r="D60" i="10" s="1"/>
  <c r="U60" i="10" s="1"/>
  <c r="C31" i="4"/>
  <c r="D4" i="10" s="1"/>
  <c r="U4" i="10" s="1"/>
  <c r="C551" i="4"/>
  <c r="D56" i="10" s="1"/>
  <c r="U56" i="10" s="1"/>
  <c r="C851" i="4"/>
  <c r="D86" i="10" s="1"/>
  <c r="U86" i="10" s="1"/>
  <c r="C611" i="4"/>
  <c r="D62" i="10" s="1"/>
  <c r="U62" i="10" s="1"/>
  <c r="C331" i="4"/>
  <c r="D34" i="10" s="1"/>
  <c r="U34" i="10" s="1"/>
  <c r="C771" i="4"/>
  <c r="D78" i="10" s="1"/>
  <c r="U78" i="10" s="1"/>
  <c r="C191" i="4"/>
  <c r="D20" i="10" s="1"/>
  <c r="U20" i="10" s="1"/>
  <c r="C1111" i="4"/>
  <c r="D112" i="10" s="1"/>
  <c r="U112" i="10" s="1"/>
  <c r="C251" i="4"/>
  <c r="D26" i="10" s="1"/>
  <c r="U26" i="10" s="1"/>
  <c r="C171" i="4"/>
  <c r="D18" i="10" s="1"/>
  <c r="U18" i="10" s="1"/>
  <c r="C1071" i="4"/>
  <c r="D108" i="10" s="1"/>
  <c r="U108" i="10" s="1"/>
  <c r="C1131" i="4"/>
  <c r="D114" i="10" s="1"/>
  <c r="U114" i="10" s="1"/>
  <c r="C231" i="4"/>
  <c r="D24" i="10" s="1"/>
  <c r="U24" i="10" s="1"/>
  <c r="C1251" i="4"/>
  <c r="D126" i="10" s="1"/>
  <c r="U126" i="10" s="1"/>
  <c r="C791" i="4"/>
  <c r="D80" i="10" s="1"/>
  <c r="U80" i="10" s="1"/>
  <c r="C311" i="4"/>
  <c r="D32" i="10" s="1"/>
  <c r="U32" i="10" s="1"/>
  <c r="C271" i="4"/>
  <c r="D28" i="10" s="1"/>
  <c r="U28" i="10" s="1"/>
  <c r="C1151" i="4"/>
  <c r="D116" i="10" s="1"/>
  <c r="U116" i="10" s="1"/>
  <c r="C1191" i="4"/>
  <c r="D120" i="10" s="1"/>
  <c r="U120" i="10" s="1"/>
  <c r="C991" i="4"/>
  <c r="D100" i="10" s="1"/>
  <c r="U100" i="10" s="1"/>
  <c r="C431" i="4"/>
  <c r="D44" i="10" s="1"/>
  <c r="U44" i="10" s="1"/>
  <c r="C351" i="4"/>
  <c r="D36" i="10" s="1"/>
  <c r="U36" i="10" s="1"/>
  <c r="C1171" i="4"/>
  <c r="D118" i="10" s="1"/>
  <c r="U118" i="10" s="1"/>
  <c r="C891" i="4"/>
  <c r="D90" i="10" s="1"/>
  <c r="U90" i="10" s="1"/>
  <c r="C871" i="4"/>
  <c r="D88" i="10" s="1"/>
  <c r="U88" i="10" s="1"/>
  <c r="C711" i="4"/>
  <c r="D72" i="10" s="1"/>
  <c r="U72" i="10" s="1"/>
  <c r="C811" i="4"/>
  <c r="D82" i="10" s="1"/>
  <c r="U82" i="10" s="1"/>
  <c r="C931" i="4"/>
  <c r="D94" i="10" s="1"/>
  <c r="U94" i="10" s="1"/>
  <c r="C51" i="4"/>
  <c r="D6" i="10" s="1"/>
  <c r="U6" i="10" s="1"/>
  <c r="C571" i="4"/>
  <c r="D58" i="10" s="1"/>
  <c r="U58" i="10" s="1"/>
  <c r="C911" i="4"/>
  <c r="D92" i="10" s="1"/>
  <c r="U92" i="10" s="1"/>
  <c r="C671" i="4"/>
  <c r="D68" i="10" s="1"/>
  <c r="U68" i="10" s="1"/>
  <c r="C411" i="4"/>
  <c r="D42" i="10" s="1"/>
  <c r="U42" i="10" s="1"/>
  <c r="C211" i="4"/>
  <c r="D22" i="10" s="1"/>
  <c r="U22" i="10" s="1"/>
  <c r="C1051" i="4"/>
  <c r="D106" i="10" s="1"/>
  <c r="U106" i="10" s="1"/>
  <c r="C391" i="4"/>
  <c r="D40" i="10" s="1"/>
  <c r="U40" i="10" s="1"/>
  <c r="C971" i="4"/>
  <c r="D98" i="10" s="1"/>
  <c r="U98" i="10" s="1"/>
  <c r="C491" i="4"/>
  <c r="D50" i="10" s="1"/>
  <c r="U50" i="10" s="1"/>
  <c r="C1211" i="4"/>
  <c r="D122" i="10" s="1"/>
  <c r="U122" i="10" s="1"/>
  <c r="C651" i="4"/>
  <c r="D66" i="10" s="1"/>
  <c r="U66" i="10" s="1"/>
  <c r="C1231" i="4"/>
  <c r="D124" i="10" s="1"/>
  <c r="U124" i="10" s="1"/>
  <c r="C831" i="4"/>
  <c r="D84" i="10" s="1"/>
  <c r="U84" i="10" s="1"/>
  <c r="C1271" i="4"/>
  <c r="D128" i="10" s="1"/>
  <c r="U128" i="10" s="1"/>
  <c r="C1011" i="4"/>
  <c r="D102" i="10" s="1"/>
  <c r="U102" i="10" s="1"/>
  <c r="C1091" i="4"/>
  <c r="D110" i="10" s="1"/>
  <c r="U110" i="10" s="1"/>
  <c r="C451" i="4"/>
  <c r="D46" i="10" s="1"/>
  <c r="U46" i="10" s="1"/>
  <c r="C951" i="4"/>
  <c r="D96" i="10" s="1"/>
  <c r="U96" i="10" s="1"/>
  <c r="C111" i="4"/>
  <c r="D12" i="10" s="1"/>
  <c r="U12" i="10" s="1"/>
  <c r="C151" i="4"/>
  <c r="D16" i="10" s="1"/>
  <c r="U16" i="10" s="1"/>
  <c r="C691" i="4"/>
  <c r="D70" i="10" s="1"/>
  <c r="U70" i="10" s="1"/>
  <c r="C71" i="4"/>
  <c r="D8" i="10" s="1"/>
  <c r="U8" i="10" s="1"/>
  <c r="C131" i="4"/>
  <c r="D14" i="10" s="1"/>
  <c r="U14" i="10" s="1"/>
  <c r="C371" i="4"/>
  <c r="D38" i="10" s="1"/>
  <c r="U38" i="10" s="1"/>
  <c r="Y102" i="10" l="1"/>
  <c r="X102" i="10"/>
  <c r="Y94" i="10"/>
  <c r="X94" i="10"/>
  <c r="Y100" i="10"/>
  <c r="X100" i="10"/>
  <c r="Y114" i="10"/>
  <c r="X114" i="10"/>
  <c r="Y128" i="10"/>
  <c r="X128" i="10"/>
  <c r="Y82" i="10"/>
  <c r="X82" i="10"/>
  <c r="Y86" i="10"/>
  <c r="X86" i="10"/>
  <c r="Y98" i="10"/>
  <c r="X98" i="10"/>
  <c r="Y106" i="10"/>
  <c r="X106" i="10"/>
  <c r="Y120" i="10"/>
  <c r="X120" i="10"/>
  <c r="Y108" i="10"/>
  <c r="X108" i="10"/>
  <c r="Y70" i="10"/>
  <c r="X70" i="10"/>
  <c r="Y84" i="10"/>
  <c r="X84" i="10"/>
  <c r="Y72" i="10"/>
  <c r="X72" i="10"/>
  <c r="Y116" i="10"/>
  <c r="X116" i="10"/>
  <c r="Y76" i="10"/>
  <c r="X76" i="10"/>
  <c r="Y104" i="10"/>
  <c r="X104" i="10"/>
  <c r="Y110" i="10"/>
  <c r="X110" i="10"/>
  <c r="Y124" i="10"/>
  <c r="X124" i="10"/>
  <c r="Y88" i="10"/>
  <c r="X88" i="10"/>
  <c r="Y66" i="10"/>
  <c r="X66" i="10"/>
  <c r="Y68" i="10"/>
  <c r="X68" i="10"/>
  <c r="Y90" i="10"/>
  <c r="X90" i="10"/>
  <c r="Y112" i="10"/>
  <c r="X112" i="10"/>
  <c r="Y96" i="10"/>
  <c r="X96" i="10"/>
  <c r="Y92" i="10"/>
  <c r="X92" i="10"/>
  <c r="Y80" i="10"/>
  <c r="X80" i="10"/>
  <c r="Y122" i="10"/>
  <c r="X122" i="10"/>
  <c r="Y118" i="10"/>
  <c r="X118" i="10"/>
  <c r="Y74" i="10"/>
  <c r="X74" i="10"/>
  <c r="Y126" i="10"/>
  <c r="X126" i="10"/>
  <c r="Y78" i="10"/>
  <c r="X78" i="10"/>
  <c r="R891" i="5"/>
  <c r="N91" i="10" s="1"/>
  <c r="R791" i="5"/>
  <c r="N81" i="10" s="1"/>
  <c r="S871" i="5"/>
  <c r="O89" i="10" s="1"/>
  <c r="S1111" i="5"/>
  <c r="O113" i="10" s="1"/>
  <c r="R1171" i="5"/>
  <c r="N119" i="10" s="1"/>
  <c r="Q1231" i="5"/>
  <c r="M125" i="10" s="1"/>
  <c r="R671" i="5"/>
  <c r="N69" i="10" s="1"/>
  <c r="S991" i="5"/>
  <c r="O101" i="10" s="1"/>
  <c r="P891" i="5"/>
  <c r="L91" i="10" s="1"/>
  <c r="S711" i="5"/>
  <c r="O73" i="10" s="1"/>
  <c r="S151" i="5"/>
  <c r="O17" i="10" s="1"/>
  <c r="P911" i="5"/>
  <c r="L93" i="10" s="1"/>
  <c r="R691" i="5"/>
  <c r="N71" i="10" s="1"/>
  <c r="S1051" i="5"/>
  <c r="O107" i="10" s="1"/>
  <c r="S1251" i="5"/>
  <c r="O127" i="10" s="1"/>
  <c r="S951" i="5"/>
  <c r="O97" i="10" s="1"/>
  <c r="S171" i="5"/>
  <c r="O19" i="10" s="1"/>
  <c r="S891" i="5"/>
  <c r="O91" i="10" s="1"/>
  <c r="R771" i="5"/>
  <c r="N79" i="10" s="1"/>
  <c r="P831" i="5"/>
  <c r="L85" i="10" s="1"/>
  <c r="Q891" i="5"/>
  <c r="M91" i="10" s="1"/>
  <c r="S1071" i="5"/>
  <c r="O109" i="10" s="1"/>
  <c r="S111" i="5"/>
  <c r="O13" i="10" s="1"/>
  <c r="R1191" i="5"/>
  <c r="N121" i="10" s="1"/>
  <c r="R1251" i="5"/>
  <c r="N127" i="10" s="1"/>
  <c r="S771" i="5"/>
  <c r="O79" i="10" s="1"/>
  <c r="P1131" i="5"/>
  <c r="L115" i="10" s="1"/>
  <c r="Q851" i="5"/>
  <c r="M87" i="10" s="1"/>
  <c r="P1211" i="5"/>
  <c r="L123" i="10" s="1"/>
  <c r="R931" i="5"/>
  <c r="N95" i="10" s="1"/>
  <c r="Q931" i="5"/>
  <c r="M95" i="10" s="1"/>
  <c r="P811" i="5"/>
  <c r="L83" i="10" s="1"/>
  <c r="R1231" i="5"/>
  <c r="N125" i="10" s="1"/>
  <c r="R1071" i="5"/>
  <c r="N109" i="10" s="1"/>
  <c r="P991" i="5"/>
  <c r="L101" i="10" s="1"/>
  <c r="S831" i="5"/>
  <c r="O85" i="10" s="1"/>
  <c r="Q1091" i="5"/>
  <c r="M111" i="10" s="1"/>
  <c r="Q971" i="5"/>
  <c r="M99" i="10" s="1"/>
  <c r="S911" i="5"/>
  <c r="O93" i="10" s="1"/>
  <c r="P711" i="5"/>
  <c r="L73" i="10" s="1"/>
  <c r="S1231" i="5"/>
  <c r="O125" i="10" s="1"/>
  <c r="S1191" i="5"/>
  <c r="O121" i="10" s="1"/>
  <c r="Q1211" i="5"/>
  <c r="M123" i="10" s="1"/>
  <c r="Q691" i="5"/>
  <c r="M71" i="10" s="1"/>
  <c r="S1271" i="5"/>
  <c r="O129" i="10" s="1"/>
  <c r="S1011" i="5"/>
  <c r="O103" i="10" s="1"/>
  <c r="Q831" i="5"/>
  <c r="M85" i="10" s="1"/>
  <c r="Q1111" i="5"/>
  <c r="M113" i="10" s="1"/>
  <c r="R1131" i="5"/>
  <c r="N115" i="10" s="1"/>
  <c r="R651" i="5"/>
  <c r="N67" i="10" s="1"/>
  <c r="Q1191" i="5"/>
  <c r="M121" i="10" s="1"/>
  <c r="R1051" i="5"/>
  <c r="N107" i="10" s="1"/>
  <c r="P771" i="5"/>
  <c r="L79" i="10" s="1"/>
  <c r="R971" i="5"/>
  <c r="N99" i="10" s="1"/>
  <c r="S931" i="5"/>
  <c r="O95" i="10" s="1"/>
  <c r="Q871" i="5"/>
  <c r="M89" i="10" s="1"/>
  <c r="S791" i="5"/>
  <c r="O81" i="10" s="1"/>
  <c r="R951" i="5"/>
  <c r="N97" i="10" s="1"/>
  <c r="P1071" i="5"/>
  <c r="L109" i="10" s="1"/>
  <c r="R1031" i="5"/>
  <c r="N105" i="10" s="1"/>
  <c r="R1091" i="5"/>
  <c r="N111" i="10" s="1"/>
  <c r="Q711" i="5"/>
  <c r="M73" i="10" s="1"/>
  <c r="Q1271" i="5"/>
  <c r="M129" i="10" s="1"/>
  <c r="Q911" i="5"/>
  <c r="M93" i="10" s="1"/>
  <c r="Q1031" i="5"/>
  <c r="M105" i="10" s="1"/>
  <c r="P1171" i="5"/>
  <c r="L119" i="10" s="1"/>
  <c r="Q1171" i="5"/>
  <c r="M119" i="10" s="1"/>
  <c r="S851" i="5"/>
  <c r="O87" i="10" s="1"/>
  <c r="P1251" i="5"/>
  <c r="L127" i="10" s="1"/>
  <c r="P671" i="5"/>
  <c r="L69" i="10" s="1"/>
  <c r="S691" i="5"/>
  <c r="O71" i="10" s="1"/>
  <c r="S1091" i="5"/>
  <c r="O111" i="10" s="1"/>
  <c r="R1111" i="5"/>
  <c r="N113" i="10" s="1"/>
  <c r="P971" i="5"/>
  <c r="L99" i="10" s="1"/>
  <c r="R871" i="5"/>
  <c r="N89" i="10" s="1"/>
  <c r="S531" i="5"/>
  <c r="O55" i="10" s="1"/>
  <c r="Q1151" i="5"/>
  <c r="M117" i="10" s="1"/>
  <c r="S1131" i="5"/>
  <c r="O115" i="10" s="1"/>
  <c r="Q1051" i="5"/>
  <c r="M107" i="10" s="1"/>
  <c r="R811" i="5"/>
  <c r="N83" i="10" s="1"/>
  <c r="P1051" i="5"/>
  <c r="L107" i="10" s="1"/>
  <c r="P1231" i="5"/>
  <c r="L125" i="10" s="1"/>
  <c r="P651" i="5"/>
  <c r="L67" i="10" s="1"/>
  <c r="Q651" i="5"/>
  <c r="M67" i="10" s="1"/>
  <c r="P1271" i="5"/>
  <c r="L129" i="10" s="1"/>
  <c r="R851" i="5"/>
  <c r="N87" i="10" s="1"/>
  <c r="P1191" i="5"/>
  <c r="L121" i="10" s="1"/>
  <c r="R991" i="5"/>
  <c r="N101" i="10" s="1"/>
  <c r="S1031" i="5"/>
  <c r="O105" i="10" s="1"/>
  <c r="R831" i="5"/>
  <c r="N85" i="10" s="1"/>
  <c r="Q951" i="5"/>
  <c r="M97" i="10" s="1"/>
  <c r="P691" i="5"/>
  <c r="L71" i="10" s="1"/>
  <c r="S1211" i="5"/>
  <c r="O123" i="10" s="1"/>
  <c r="Q811" i="5"/>
  <c r="M83" i="10" s="1"/>
  <c r="Q991" i="5"/>
  <c r="M101" i="10" s="1"/>
  <c r="P951" i="5"/>
  <c r="L97" i="10" s="1"/>
  <c r="S811" i="5"/>
  <c r="O83" i="10" s="1"/>
  <c r="Q771" i="5"/>
  <c r="M79" i="10" s="1"/>
  <c r="S651" i="5"/>
  <c r="O67" i="10" s="1"/>
  <c r="R1011" i="5"/>
  <c r="N103" i="10" s="1"/>
  <c r="S1151" i="5"/>
  <c r="O117" i="10" s="1"/>
  <c r="R1151" i="5"/>
  <c r="N117" i="10" s="1"/>
  <c r="Q791" i="5"/>
  <c r="M81" i="10" s="1"/>
  <c r="Q1011" i="5"/>
  <c r="M103" i="10" s="1"/>
  <c r="S671" i="5"/>
  <c r="O69" i="10" s="1"/>
  <c r="Q1251" i="5"/>
  <c r="M127" i="10" s="1"/>
  <c r="S91" i="5"/>
  <c r="O11" i="10" s="1"/>
  <c r="Q1131" i="5"/>
  <c r="M115" i="10" s="1"/>
  <c r="P791" i="5"/>
  <c r="L81" i="10" s="1"/>
  <c r="P931" i="5"/>
  <c r="L95" i="10" s="1"/>
  <c r="P1031" i="5"/>
  <c r="L105" i="10" s="1"/>
  <c r="P851" i="5"/>
  <c r="L87" i="10" s="1"/>
  <c r="P1151" i="5"/>
  <c r="L117" i="10" s="1"/>
  <c r="R911" i="5"/>
  <c r="N93" i="10" s="1"/>
  <c r="P1011" i="5"/>
  <c r="L103" i="10" s="1"/>
  <c r="R1211" i="5"/>
  <c r="N123" i="10" s="1"/>
  <c r="S1171" i="5"/>
  <c r="O119" i="10" s="1"/>
  <c r="Q671" i="5"/>
  <c r="M69" i="10" s="1"/>
  <c r="P871" i="5"/>
  <c r="L89" i="10" s="1"/>
  <c r="R711" i="5"/>
  <c r="N73" i="10" s="1"/>
  <c r="S971" i="5"/>
  <c r="O99" i="10" s="1"/>
  <c r="R1271" i="5"/>
  <c r="N129" i="10" s="1"/>
  <c r="P1091" i="5"/>
  <c r="L111" i="10" s="1"/>
  <c r="Q1071" i="5"/>
  <c r="M109" i="10" s="1"/>
  <c r="P1111" i="5"/>
  <c r="L113" i="10" s="1"/>
  <c r="C56" i="10"/>
  <c r="W56" i="10"/>
  <c r="E56" i="10"/>
  <c r="V56" i="10" s="1"/>
  <c r="A56" i="10"/>
  <c r="B56" i="10"/>
  <c r="C84" i="10"/>
  <c r="P84" i="10"/>
  <c r="J84" i="10"/>
  <c r="W84" i="10"/>
  <c r="I84" i="10"/>
  <c r="H84" i="10"/>
  <c r="G84" i="10"/>
  <c r="T84" i="10"/>
  <c r="F84" i="10"/>
  <c r="E84" i="10"/>
  <c r="V84" i="10" s="1"/>
  <c r="R84" i="10"/>
  <c r="Q84" i="10"/>
  <c r="A84" i="10"/>
  <c r="B84" i="10"/>
  <c r="C4" i="10"/>
  <c r="W4" i="10"/>
  <c r="E4" i="10"/>
  <c r="V4" i="10" s="1"/>
  <c r="A4" i="10"/>
  <c r="B4" i="10"/>
  <c r="C116" i="10"/>
  <c r="J116" i="10"/>
  <c r="W116" i="10"/>
  <c r="I116" i="10"/>
  <c r="H116" i="10"/>
  <c r="G116" i="10"/>
  <c r="T116" i="10"/>
  <c r="F116" i="10"/>
  <c r="R116" i="10"/>
  <c r="E116" i="10"/>
  <c r="V116" i="10" s="1"/>
  <c r="Q116" i="10"/>
  <c r="P116" i="10"/>
  <c r="B116" i="10"/>
  <c r="A116" i="10"/>
  <c r="C28" i="10"/>
  <c r="W28" i="10"/>
  <c r="E28" i="10"/>
  <c r="V28" i="10" s="1"/>
  <c r="A28" i="10"/>
  <c r="B28" i="10"/>
  <c r="C12" i="10"/>
  <c r="E12" i="10"/>
  <c r="V12" i="10" s="1"/>
  <c r="W12" i="10"/>
  <c r="A12" i="10"/>
  <c r="B12" i="10"/>
  <c r="C66" i="10"/>
  <c r="G66" i="10"/>
  <c r="T66" i="10"/>
  <c r="F66" i="10"/>
  <c r="R66" i="10"/>
  <c r="E66" i="10"/>
  <c r="V66" i="10" s="1"/>
  <c r="Q66" i="10"/>
  <c r="P66" i="10"/>
  <c r="J66" i="10"/>
  <c r="W66" i="10"/>
  <c r="I66" i="10"/>
  <c r="H66" i="10"/>
  <c r="B66" i="10"/>
  <c r="A66" i="10"/>
  <c r="C68" i="10"/>
  <c r="T68" i="10"/>
  <c r="F68" i="10"/>
  <c r="R68" i="10"/>
  <c r="E68" i="10"/>
  <c r="Q68" i="10"/>
  <c r="P68" i="10"/>
  <c r="J68" i="10"/>
  <c r="W68" i="10"/>
  <c r="I68" i="10"/>
  <c r="H68" i="10"/>
  <c r="G68" i="10"/>
  <c r="A68" i="10"/>
  <c r="B68" i="10"/>
  <c r="C90" i="10"/>
  <c r="J90" i="10"/>
  <c r="W90" i="10"/>
  <c r="I90" i="10"/>
  <c r="H90" i="10"/>
  <c r="T90" i="10"/>
  <c r="F90" i="10"/>
  <c r="R90" i="10"/>
  <c r="E90" i="10"/>
  <c r="V90" i="10" s="1"/>
  <c r="P90" i="10"/>
  <c r="G90" i="10"/>
  <c r="Q90" i="10"/>
  <c r="A90" i="10"/>
  <c r="B90" i="10"/>
  <c r="C32" i="10"/>
  <c r="E32" i="10"/>
  <c r="V32" i="10" s="1"/>
  <c r="W32" i="10"/>
  <c r="A32" i="10"/>
  <c r="B32" i="10"/>
  <c r="C112" i="10"/>
  <c r="Q112" i="10"/>
  <c r="P112" i="10"/>
  <c r="J112" i="10"/>
  <c r="W112" i="10"/>
  <c r="I112" i="10"/>
  <c r="H112" i="10"/>
  <c r="G112" i="10"/>
  <c r="F112" i="10"/>
  <c r="E112" i="10"/>
  <c r="T112" i="10"/>
  <c r="R112" i="10"/>
  <c r="A112" i="10"/>
  <c r="B112" i="10"/>
  <c r="C60" i="10"/>
  <c r="W60" i="10"/>
  <c r="E60" i="10"/>
  <c r="A60" i="10"/>
  <c r="B60" i="10"/>
  <c r="C10" i="10"/>
  <c r="E10" i="10"/>
  <c r="V10" i="10" s="1"/>
  <c r="W10" i="10"/>
  <c r="B10" i="10"/>
  <c r="A10" i="10"/>
  <c r="C76" i="10"/>
  <c r="J76" i="10"/>
  <c r="W76" i="10"/>
  <c r="I76" i="10"/>
  <c r="H76" i="10"/>
  <c r="G76" i="10"/>
  <c r="T76" i="10"/>
  <c r="F76" i="10"/>
  <c r="R76" i="10"/>
  <c r="E76" i="10"/>
  <c r="Q76" i="10"/>
  <c r="P76" i="10"/>
  <c r="A76" i="10"/>
  <c r="B76" i="10"/>
  <c r="C26" i="10"/>
  <c r="E26" i="10"/>
  <c r="W26" i="10"/>
  <c r="B26" i="10"/>
  <c r="A26" i="10"/>
  <c r="C96" i="10"/>
  <c r="G96" i="10"/>
  <c r="T96" i="10"/>
  <c r="F96" i="10"/>
  <c r="R96" i="10"/>
  <c r="E96" i="10"/>
  <c r="V96" i="10" s="1"/>
  <c r="Q96" i="10"/>
  <c r="P96" i="10"/>
  <c r="J96" i="10"/>
  <c r="W96" i="10"/>
  <c r="I96" i="10"/>
  <c r="H96" i="10"/>
  <c r="A96" i="10"/>
  <c r="B96" i="10"/>
  <c r="C122" i="10"/>
  <c r="G122" i="10"/>
  <c r="T122" i="10"/>
  <c r="F122" i="10"/>
  <c r="R122" i="10"/>
  <c r="E122" i="10"/>
  <c r="Q122" i="10"/>
  <c r="P122" i="10"/>
  <c r="J122" i="10"/>
  <c r="W122" i="10"/>
  <c r="I122" i="10"/>
  <c r="H122" i="10"/>
  <c r="A122" i="10"/>
  <c r="B122" i="10"/>
  <c r="C92" i="10"/>
  <c r="W92" i="10"/>
  <c r="I92" i="10"/>
  <c r="H92" i="10"/>
  <c r="G92" i="10"/>
  <c r="R92" i="10"/>
  <c r="E92" i="10"/>
  <c r="V92" i="10" s="1"/>
  <c r="Q92" i="10"/>
  <c r="T92" i="10"/>
  <c r="P92" i="10"/>
  <c r="J92" i="10"/>
  <c r="F92" i="10"/>
  <c r="A92" i="10"/>
  <c r="B92" i="10"/>
  <c r="C118" i="10"/>
  <c r="W118" i="10"/>
  <c r="I118" i="10"/>
  <c r="H118" i="10"/>
  <c r="G118" i="10"/>
  <c r="T118" i="10"/>
  <c r="F118" i="10"/>
  <c r="R118" i="10"/>
  <c r="E118" i="10"/>
  <c r="Q118" i="10"/>
  <c r="P118" i="10"/>
  <c r="J118" i="10"/>
  <c r="A118" i="10"/>
  <c r="B118" i="10"/>
  <c r="C80" i="10"/>
  <c r="R80" i="10"/>
  <c r="E80" i="10"/>
  <c r="Q80" i="10"/>
  <c r="P80" i="10"/>
  <c r="J80" i="10"/>
  <c r="W80" i="10"/>
  <c r="I80" i="10"/>
  <c r="H80" i="10"/>
  <c r="G80" i="10"/>
  <c r="F80" i="10"/>
  <c r="T80" i="10"/>
  <c r="A80" i="10"/>
  <c r="B80" i="10"/>
  <c r="C20" i="10"/>
  <c r="W20" i="10"/>
  <c r="E20" i="10"/>
  <c r="A20" i="10"/>
  <c r="B20" i="10"/>
  <c r="C52" i="10"/>
  <c r="E52" i="10"/>
  <c r="W52" i="10"/>
  <c r="A52" i="10"/>
  <c r="B52" i="10"/>
  <c r="C74" i="10"/>
  <c r="P74" i="10"/>
  <c r="J74" i="10"/>
  <c r="W74" i="10"/>
  <c r="I74" i="10"/>
  <c r="H74" i="10"/>
  <c r="G74" i="10"/>
  <c r="T74" i="10"/>
  <c r="F74" i="10"/>
  <c r="R74" i="10"/>
  <c r="Q74" i="10"/>
  <c r="E74" i="10"/>
  <c r="V74" i="10" s="1"/>
  <c r="A74" i="10"/>
  <c r="B74" i="10"/>
  <c r="C22" i="10"/>
  <c r="W22" i="10"/>
  <c r="E22" i="10"/>
  <c r="V22" i="10" s="1"/>
  <c r="A22" i="10"/>
  <c r="B22" i="10"/>
  <c r="C42" i="10"/>
  <c r="W42" i="10"/>
  <c r="E42" i="10"/>
  <c r="B42" i="10"/>
  <c r="A42" i="10"/>
  <c r="C58" i="10"/>
  <c r="W58" i="10"/>
  <c r="E58" i="10"/>
  <c r="V58" i="10" s="1"/>
  <c r="B58" i="10"/>
  <c r="A58" i="10"/>
  <c r="C126" i="10"/>
  <c r="R126" i="10"/>
  <c r="E126" i="10"/>
  <c r="Q126" i="10"/>
  <c r="P126" i="10"/>
  <c r="J126" i="10"/>
  <c r="W126" i="10"/>
  <c r="I126" i="10"/>
  <c r="H126" i="10"/>
  <c r="T126" i="10"/>
  <c r="G126" i="10"/>
  <c r="F126" i="10"/>
  <c r="A126" i="10"/>
  <c r="B126" i="10"/>
  <c r="T78" i="10"/>
  <c r="F78" i="10"/>
  <c r="R78" i="10"/>
  <c r="E78" i="10"/>
  <c r="V78" i="10" s="1"/>
  <c r="Q78" i="10"/>
  <c r="P78" i="10"/>
  <c r="C78" i="10"/>
  <c r="J78" i="10"/>
  <c r="B78" i="10"/>
  <c r="W78" i="10"/>
  <c r="I78" i="10"/>
  <c r="A78" i="10"/>
  <c r="H78" i="10"/>
  <c r="G78" i="10"/>
  <c r="C64" i="10"/>
  <c r="W64" i="10"/>
  <c r="E64" i="10"/>
  <c r="V64" i="10" s="1"/>
  <c r="A64" i="10"/>
  <c r="B64" i="10"/>
  <c r="C72" i="10"/>
  <c r="Q72" i="10"/>
  <c r="P72" i="10"/>
  <c r="J72" i="10"/>
  <c r="W72" i="10"/>
  <c r="I72" i="10"/>
  <c r="H72" i="10"/>
  <c r="G72" i="10"/>
  <c r="T72" i="10"/>
  <c r="R72" i="10"/>
  <c r="F72" i="10"/>
  <c r="E72" i="10"/>
  <c r="V72" i="10" s="1"/>
  <c r="A72" i="10"/>
  <c r="B72" i="10"/>
  <c r="C88" i="10"/>
  <c r="W88" i="10"/>
  <c r="I88" i="10"/>
  <c r="H88" i="10"/>
  <c r="G88" i="10"/>
  <c r="T88" i="10"/>
  <c r="F88" i="10"/>
  <c r="R88" i="10"/>
  <c r="E88" i="10"/>
  <c r="Q88" i="10"/>
  <c r="P88" i="10"/>
  <c r="J88" i="10"/>
  <c r="A88" i="10"/>
  <c r="B88" i="10"/>
  <c r="C50" i="10"/>
  <c r="E50" i="10"/>
  <c r="W50" i="10"/>
  <c r="B50" i="10"/>
  <c r="A50" i="10"/>
  <c r="C98" i="10"/>
  <c r="T98" i="10"/>
  <c r="F98" i="10"/>
  <c r="R98" i="10"/>
  <c r="E98" i="10"/>
  <c r="Q98" i="10"/>
  <c r="P98" i="10"/>
  <c r="J98" i="10"/>
  <c r="W98" i="10"/>
  <c r="I98" i="10"/>
  <c r="H98" i="10"/>
  <c r="G98" i="10"/>
  <c r="A98" i="10"/>
  <c r="B98" i="10"/>
  <c r="C24" i="10"/>
  <c r="E24" i="10"/>
  <c r="V24" i="10" s="1"/>
  <c r="W24" i="10"/>
  <c r="A24" i="10"/>
  <c r="B24" i="10"/>
  <c r="C30" i="10"/>
  <c r="W30" i="10"/>
  <c r="E30" i="10"/>
  <c r="A30" i="10"/>
  <c r="B30" i="10"/>
  <c r="C18" i="10"/>
  <c r="W18" i="10"/>
  <c r="E18" i="10"/>
  <c r="B18" i="10"/>
  <c r="A18" i="10"/>
  <c r="C16" i="10"/>
  <c r="E16" i="10"/>
  <c r="W16" i="10"/>
  <c r="A16" i="10"/>
  <c r="B16" i="10"/>
  <c r="C104" i="10"/>
  <c r="P104" i="10"/>
  <c r="J104" i="10"/>
  <c r="W104" i="10"/>
  <c r="I104" i="10"/>
  <c r="H104" i="10"/>
  <c r="G104" i="10"/>
  <c r="T104" i="10"/>
  <c r="F104" i="10"/>
  <c r="R104" i="10"/>
  <c r="Q104" i="10"/>
  <c r="E104" i="10"/>
  <c r="V104" i="10" s="1"/>
  <c r="A104" i="10"/>
  <c r="B104" i="10"/>
  <c r="C36" i="10"/>
  <c r="E36" i="10"/>
  <c r="V36" i="10" s="1"/>
  <c r="W36" i="10"/>
  <c r="A36" i="10"/>
  <c r="B36" i="10"/>
  <c r="C110" i="10"/>
  <c r="R110" i="10"/>
  <c r="E110" i="10"/>
  <c r="Q110" i="10"/>
  <c r="P110" i="10"/>
  <c r="J110" i="10"/>
  <c r="W110" i="10"/>
  <c r="I110" i="10"/>
  <c r="H110" i="10"/>
  <c r="G110" i="10"/>
  <c r="F110" i="10"/>
  <c r="T110" i="10"/>
  <c r="A110" i="10"/>
  <c r="B110" i="10"/>
  <c r="C44" i="10"/>
  <c r="W44" i="10"/>
  <c r="E44" i="10"/>
  <c r="V44" i="10" s="1"/>
  <c r="A44" i="10"/>
  <c r="B44" i="10"/>
  <c r="C14" i="10"/>
  <c r="E14" i="10"/>
  <c r="W14" i="10"/>
  <c r="A14" i="10"/>
  <c r="B14" i="10"/>
  <c r="C102" i="10"/>
  <c r="Q102" i="10"/>
  <c r="P102" i="10"/>
  <c r="J102" i="10"/>
  <c r="W102" i="10"/>
  <c r="I102" i="10"/>
  <c r="H102" i="10"/>
  <c r="G102" i="10"/>
  <c r="T102" i="10"/>
  <c r="R102" i="10"/>
  <c r="F102" i="10"/>
  <c r="E102" i="10"/>
  <c r="V102" i="10" s="1"/>
  <c r="A102" i="10"/>
  <c r="B102" i="10"/>
  <c r="C40" i="10"/>
  <c r="W40" i="10"/>
  <c r="E40" i="10"/>
  <c r="A40" i="10"/>
  <c r="B40" i="10"/>
  <c r="C94" i="10"/>
  <c r="H94" i="10"/>
  <c r="G94" i="10"/>
  <c r="T94" i="10"/>
  <c r="F94" i="10"/>
  <c r="R94" i="10"/>
  <c r="E94" i="10"/>
  <c r="V94" i="10" s="1"/>
  <c r="Q94" i="10"/>
  <c r="P94" i="10"/>
  <c r="W94" i="10"/>
  <c r="J94" i="10"/>
  <c r="I94" i="10"/>
  <c r="B94" i="10"/>
  <c r="A94" i="10"/>
  <c r="C100" i="10"/>
  <c r="R100" i="10"/>
  <c r="E100" i="10"/>
  <c r="Q100" i="10"/>
  <c r="P100" i="10"/>
  <c r="J100" i="10"/>
  <c r="W100" i="10"/>
  <c r="I100" i="10"/>
  <c r="H100" i="10"/>
  <c r="T100" i="10"/>
  <c r="G100" i="10"/>
  <c r="F100" i="10"/>
  <c r="A100" i="10"/>
  <c r="B100" i="10"/>
  <c r="C114" i="10"/>
  <c r="P114" i="10"/>
  <c r="J114" i="10"/>
  <c r="W114" i="10"/>
  <c r="I114" i="10"/>
  <c r="H114" i="10"/>
  <c r="G114" i="10"/>
  <c r="T114" i="10"/>
  <c r="F114" i="10"/>
  <c r="E114" i="10"/>
  <c r="V114" i="10" s="1"/>
  <c r="R114" i="10"/>
  <c r="Q114" i="10"/>
  <c r="A114" i="10"/>
  <c r="B114" i="10"/>
  <c r="C62" i="10"/>
  <c r="W62" i="10"/>
  <c r="E62" i="10"/>
  <c r="V62" i="10" s="1"/>
  <c r="A62" i="10"/>
  <c r="B62" i="10"/>
  <c r="C54" i="10"/>
  <c r="E54" i="10"/>
  <c r="W54" i="10"/>
  <c r="A54" i="10"/>
  <c r="B54" i="10"/>
  <c r="C70" i="10"/>
  <c r="R70" i="10"/>
  <c r="E70" i="10"/>
  <c r="Q70" i="10"/>
  <c r="P70" i="10"/>
  <c r="J70" i="10"/>
  <c r="W70" i="10"/>
  <c r="I70" i="10"/>
  <c r="H70" i="10"/>
  <c r="T70" i="10"/>
  <c r="G70" i="10"/>
  <c r="F70" i="10"/>
  <c r="A70" i="10"/>
  <c r="B70" i="10"/>
  <c r="C124" i="10"/>
  <c r="T124" i="10"/>
  <c r="F124" i="10"/>
  <c r="R124" i="10"/>
  <c r="E124" i="10"/>
  <c r="Q124" i="10"/>
  <c r="P124" i="10"/>
  <c r="J124" i="10"/>
  <c r="W124" i="10"/>
  <c r="I124" i="10"/>
  <c r="H124" i="10"/>
  <c r="G124" i="10"/>
  <c r="A124" i="10"/>
  <c r="B124" i="10"/>
  <c r="C46" i="10"/>
  <c r="W46" i="10"/>
  <c r="E46" i="10"/>
  <c r="V46" i="10" s="1"/>
  <c r="A46" i="10"/>
  <c r="B46" i="10"/>
  <c r="C38" i="10"/>
  <c r="E38" i="10"/>
  <c r="W38" i="10"/>
  <c r="A38" i="10"/>
  <c r="B38" i="10"/>
  <c r="C6" i="10"/>
  <c r="W6" i="10"/>
  <c r="E6" i="10"/>
  <c r="A6" i="10"/>
  <c r="B6" i="10"/>
  <c r="C34" i="10"/>
  <c r="E34" i="10"/>
  <c r="V34" i="10" s="1"/>
  <c r="W34" i="10"/>
  <c r="B34" i="10"/>
  <c r="A34" i="10"/>
  <c r="C8" i="10"/>
  <c r="E8" i="10"/>
  <c r="V8" i="10" s="1"/>
  <c r="W8" i="10"/>
  <c r="A8" i="10"/>
  <c r="B8" i="10"/>
  <c r="C128" i="10"/>
  <c r="Q128" i="10"/>
  <c r="P128" i="10"/>
  <c r="J128" i="10"/>
  <c r="W128" i="10"/>
  <c r="I128" i="10"/>
  <c r="H128" i="10"/>
  <c r="G128" i="10"/>
  <c r="T128" i="10"/>
  <c r="R128" i="10"/>
  <c r="F128" i="10"/>
  <c r="E128" i="10"/>
  <c r="V128" i="10" s="1"/>
  <c r="A128" i="10"/>
  <c r="B128" i="10"/>
  <c r="C106" i="10"/>
  <c r="J106" i="10"/>
  <c r="W106" i="10"/>
  <c r="I106" i="10"/>
  <c r="H106" i="10"/>
  <c r="G106" i="10"/>
  <c r="T106" i="10"/>
  <c r="F106" i="10"/>
  <c r="R106" i="10"/>
  <c r="E106" i="10"/>
  <c r="Q106" i="10"/>
  <c r="P106" i="10"/>
  <c r="A106" i="10"/>
  <c r="B106" i="10"/>
  <c r="C82" i="10"/>
  <c r="Q82" i="10"/>
  <c r="P82" i="10"/>
  <c r="J82" i="10"/>
  <c r="W82" i="10"/>
  <c r="I82" i="10"/>
  <c r="H82" i="10"/>
  <c r="G82" i="10"/>
  <c r="F82" i="10"/>
  <c r="E82" i="10"/>
  <c r="V82" i="10" s="1"/>
  <c r="T82" i="10"/>
  <c r="R82" i="10"/>
  <c r="A82" i="10"/>
  <c r="B82" i="10"/>
  <c r="C120" i="10"/>
  <c r="H120" i="10"/>
  <c r="G120" i="10"/>
  <c r="T120" i="10"/>
  <c r="F120" i="10"/>
  <c r="R120" i="10"/>
  <c r="E120" i="10"/>
  <c r="Q120" i="10"/>
  <c r="P120" i="10"/>
  <c r="W120" i="10"/>
  <c r="J120" i="10"/>
  <c r="I120" i="10"/>
  <c r="A120" i="10"/>
  <c r="B120" i="10"/>
  <c r="C108" i="10"/>
  <c r="W108" i="10"/>
  <c r="I108" i="10"/>
  <c r="H108" i="10"/>
  <c r="G108" i="10"/>
  <c r="T108" i="10"/>
  <c r="F108" i="10"/>
  <c r="R108" i="10"/>
  <c r="E108" i="10"/>
  <c r="V108" i="10" s="1"/>
  <c r="Q108" i="10"/>
  <c r="P108" i="10"/>
  <c r="J108" i="10"/>
  <c r="A108" i="10"/>
  <c r="B108" i="10"/>
  <c r="C86" i="10"/>
  <c r="J86" i="10"/>
  <c r="W86" i="10"/>
  <c r="I86" i="10"/>
  <c r="H86" i="10"/>
  <c r="G86" i="10"/>
  <c r="T86" i="10"/>
  <c r="F86" i="10"/>
  <c r="R86" i="10"/>
  <c r="E86" i="10"/>
  <c r="Q86" i="10"/>
  <c r="P86" i="10"/>
  <c r="B86" i="10"/>
  <c r="A86" i="10"/>
  <c r="C48" i="10"/>
  <c r="E48" i="10"/>
  <c r="V48" i="10" s="1"/>
  <c r="W48" i="10"/>
  <c r="A48" i="10"/>
  <c r="B48" i="10"/>
  <c r="Q1190" i="5"/>
  <c r="R910" i="5"/>
  <c r="P1190" i="5"/>
  <c r="R650" i="5"/>
  <c r="R490" i="5"/>
  <c r="R51" i="10" s="1"/>
  <c r="P490" i="5"/>
  <c r="P51" i="10" s="1"/>
  <c r="P810" i="5"/>
  <c r="Q1110" i="5"/>
  <c r="P1170" i="5"/>
  <c r="R1070" i="5"/>
  <c r="Q1170" i="5"/>
  <c r="Q350" i="5"/>
  <c r="Q37" i="10" s="1"/>
  <c r="Q90" i="5"/>
  <c r="Q11" i="10" s="1"/>
  <c r="P650" i="5"/>
  <c r="Q1030" i="5"/>
  <c r="P950" i="5"/>
  <c r="Q650" i="5"/>
  <c r="P1270" i="5"/>
  <c r="R850" i="5"/>
  <c r="Q26" i="5"/>
  <c r="R890" i="5"/>
  <c r="Q630" i="5"/>
  <c r="Q65" i="10" s="1"/>
  <c r="P1030" i="5"/>
  <c r="P850" i="5"/>
  <c r="P90" i="5"/>
  <c r="P11" i="10" s="1"/>
  <c r="P270" i="5"/>
  <c r="P29" i="10" s="1"/>
  <c r="P130" i="5"/>
  <c r="P15" i="10" s="1"/>
  <c r="P1150" i="5"/>
  <c r="Q1050" i="5"/>
  <c r="Q490" i="5"/>
  <c r="Q51" i="10" s="1"/>
  <c r="P630" i="5"/>
  <c r="P65" i="10" s="1"/>
  <c r="Q370" i="5"/>
  <c r="Q39" i="10" s="1"/>
  <c r="Q810" i="5"/>
  <c r="R110" i="5"/>
  <c r="R13" i="10" s="1"/>
  <c r="Q710" i="5"/>
  <c r="Q130" i="5"/>
  <c r="Q15" i="10" s="1"/>
  <c r="P530" i="5"/>
  <c r="P55" i="10" s="1"/>
  <c r="Q890" i="5"/>
  <c r="P990" i="5"/>
  <c r="Q590" i="5"/>
  <c r="Q61" i="10" s="1"/>
  <c r="Q310" i="5"/>
  <c r="Q33" i="10" s="1"/>
  <c r="P610" i="5"/>
  <c r="P63" i="10" s="1"/>
  <c r="R670" i="5"/>
  <c r="R1170" i="5"/>
  <c r="R410" i="5"/>
  <c r="R43" i="10" s="1"/>
  <c r="R1270" i="5"/>
  <c r="R130" i="5"/>
  <c r="R15" i="10" s="1"/>
  <c r="Q990" i="5"/>
  <c r="Q410" i="5"/>
  <c r="Q43" i="10" s="1"/>
  <c r="R1130" i="5"/>
  <c r="R330" i="5"/>
  <c r="R35" i="10" s="1"/>
  <c r="Q610" i="5"/>
  <c r="Q63" i="10" s="1"/>
  <c r="P1230" i="5"/>
  <c r="P1250" i="5"/>
  <c r="P110" i="5"/>
  <c r="P13" i="10" s="1"/>
  <c r="P830" i="5"/>
  <c r="R770" i="5"/>
  <c r="P290" i="5"/>
  <c r="P31" i="10" s="1"/>
  <c r="R1230" i="5"/>
  <c r="Q430" i="5"/>
  <c r="Q45" i="10" s="1"/>
  <c r="P1110" i="5"/>
  <c r="P370" i="5"/>
  <c r="P39" i="10" s="1"/>
  <c r="Q910" i="5"/>
  <c r="A1220" i="4"/>
  <c r="G1211" i="4"/>
  <c r="A1225" i="4"/>
  <c r="A1226" i="4"/>
  <c r="A1227" i="4"/>
  <c r="A1222" i="4"/>
  <c r="A1218" i="4"/>
  <c r="AD1211" i="4"/>
  <c r="A1228" i="4"/>
  <c r="A1219" i="4"/>
  <c r="A1223" i="4"/>
  <c r="A1217" i="4"/>
  <c r="A1216" i="4"/>
  <c r="A1215" i="4"/>
  <c r="W1211" i="4"/>
  <c r="V1211" i="4"/>
  <c r="A1224" i="4"/>
  <c r="U1211" i="4"/>
  <c r="A1214" i="4"/>
  <c r="F1211" i="4"/>
  <c r="A1221" i="4"/>
  <c r="E1211" i="4"/>
  <c r="A767" i="4"/>
  <c r="A763" i="4"/>
  <c r="A758" i="4"/>
  <c r="W751" i="4"/>
  <c r="A754" i="4"/>
  <c r="V751" i="4"/>
  <c r="A768" i="4"/>
  <c r="A764" i="4"/>
  <c r="A759" i="4"/>
  <c r="U751" i="4"/>
  <c r="A760" i="4"/>
  <c r="A755" i="4"/>
  <c r="G751" i="4"/>
  <c r="A765" i="4"/>
  <c r="F751" i="4"/>
  <c r="A766" i="4"/>
  <c r="A762" i="4"/>
  <c r="A757" i="4"/>
  <c r="A761" i="4"/>
  <c r="A756" i="4"/>
  <c r="AD751" i="4"/>
  <c r="E751" i="4"/>
  <c r="S1090" i="5"/>
  <c r="T1090" i="5" s="1"/>
  <c r="R830" i="5"/>
  <c r="S870" i="5"/>
  <c r="T870" i="5" s="1"/>
  <c r="Q1250" i="5"/>
  <c r="R710" i="5"/>
  <c r="Q570" i="5"/>
  <c r="Q59" i="10" s="1"/>
  <c r="S28" i="5"/>
  <c r="S26" i="5"/>
  <c r="S27" i="5"/>
  <c r="S890" i="5"/>
  <c r="T890" i="5" s="1"/>
  <c r="A128" i="4"/>
  <c r="A114" i="4"/>
  <c r="V111" i="4"/>
  <c r="A126" i="4"/>
  <c r="A121" i="4"/>
  <c r="A116" i="4"/>
  <c r="U111" i="4"/>
  <c r="A123" i="4"/>
  <c r="A118" i="4"/>
  <c r="G111" i="4"/>
  <c r="G12" i="10" s="1"/>
  <c r="F111" i="4"/>
  <c r="H12" i="10" s="1"/>
  <c r="A127" i="4"/>
  <c r="A120" i="4"/>
  <c r="E111" i="4"/>
  <c r="F12" i="10" s="1"/>
  <c r="A122" i="4"/>
  <c r="A115" i="4"/>
  <c r="A124" i="4"/>
  <c r="A117" i="4"/>
  <c r="AD111" i="4"/>
  <c r="A125" i="4"/>
  <c r="A119" i="4"/>
  <c r="W111" i="4"/>
  <c r="A1105" i="4"/>
  <c r="A1101" i="4"/>
  <c r="A1097" i="4"/>
  <c r="AD1091" i="4"/>
  <c r="W1091" i="4"/>
  <c r="A1106" i="4"/>
  <c r="A1102" i="4"/>
  <c r="A1098" i="4"/>
  <c r="A1094" i="4"/>
  <c r="V1091" i="4"/>
  <c r="U1091" i="4"/>
  <c r="F1091" i="4"/>
  <c r="A1108" i="4"/>
  <c r="A1103" i="4"/>
  <c r="A1096" i="4"/>
  <c r="A1107" i="4"/>
  <c r="G1091" i="4"/>
  <c r="A1100" i="4"/>
  <c r="E1091" i="4"/>
  <c r="A1095" i="4"/>
  <c r="A1104" i="4"/>
  <c r="A1099" i="4"/>
  <c r="A506" i="4"/>
  <c r="A505" i="4"/>
  <c r="A508" i="4"/>
  <c r="A503" i="4"/>
  <c r="A507" i="4"/>
  <c r="A496" i="4"/>
  <c r="E491" i="4"/>
  <c r="F50" i="10" s="1"/>
  <c r="A504" i="4"/>
  <c r="A501" i="4"/>
  <c r="A497" i="4"/>
  <c r="AD491" i="4"/>
  <c r="A498" i="4"/>
  <c r="W491" i="4"/>
  <c r="A500" i="4"/>
  <c r="A494" i="4"/>
  <c r="V491" i="4"/>
  <c r="A502" i="4"/>
  <c r="A499" i="4"/>
  <c r="A495" i="4"/>
  <c r="G491" i="4"/>
  <c r="G50" i="10" s="1"/>
  <c r="F491" i="4"/>
  <c r="H50" i="10" s="1"/>
  <c r="U491" i="4"/>
  <c r="A224" i="4"/>
  <c r="A220" i="4"/>
  <c r="A215" i="4"/>
  <c r="AD211" i="4"/>
  <c r="A225" i="4"/>
  <c r="A222" i="4"/>
  <c r="A226" i="4"/>
  <c r="A219" i="4"/>
  <c r="A214" i="4"/>
  <c r="V211" i="4"/>
  <c r="U211" i="4"/>
  <c r="A218" i="4"/>
  <c r="F211" i="4"/>
  <c r="H22" i="10" s="1"/>
  <c r="A216" i="4"/>
  <c r="A221" i="4"/>
  <c r="W211" i="4"/>
  <c r="A228" i="4"/>
  <c r="A217" i="4"/>
  <c r="G211" i="4"/>
  <c r="G22" i="10" s="1"/>
  <c r="E211" i="4"/>
  <c r="F22" i="10" s="1"/>
  <c r="A223" i="4"/>
  <c r="A227" i="4"/>
  <c r="A820" i="4"/>
  <c r="A814" i="4"/>
  <c r="V811" i="4"/>
  <c r="A825" i="4"/>
  <c r="A815" i="4"/>
  <c r="U811" i="4"/>
  <c r="A821" i="4"/>
  <c r="G811" i="4"/>
  <c r="A826" i="4"/>
  <c r="A816" i="4"/>
  <c r="F811" i="4"/>
  <c r="A827" i="4"/>
  <c r="A822" i="4"/>
  <c r="E811" i="4"/>
  <c r="A828" i="4"/>
  <c r="A818" i="4"/>
  <c r="AD811" i="4"/>
  <c r="W811" i="4"/>
  <c r="A824" i="4"/>
  <c r="A817" i="4"/>
  <c r="A823" i="4"/>
  <c r="A819" i="4"/>
  <c r="A446" i="4"/>
  <c r="A442" i="4"/>
  <c r="W431" i="4"/>
  <c r="A438" i="4"/>
  <c r="A434" i="4"/>
  <c r="V431" i="4"/>
  <c r="A447" i="4"/>
  <c r="A443" i="4"/>
  <c r="U431" i="4"/>
  <c r="A448" i="4"/>
  <c r="A439" i="4"/>
  <c r="A435" i="4"/>
  <c r="G431" i="4"/>
  <c r="G44" i="10" s="1"/>
  <c r="A444" i="4"/>
  <c r="F431" i="4"/>
  <c r="H44" i="10" s="1"/>
  <c r="A445" i="4"/>
  <c r="AD431" i="4"/>
  <c r="A440" i="4"/>
  <c r="E431" i="4"/>
  <c r="F44" i="10" s="1"/>
  <c r="A437" i="4"/>
  <c r="A441" i="4"/>
  <c r="A436" i="4"/>
  <c r="U1251" i="4"/>
  <c r="A1268" i="4"/>
  <c r="A1264" i="4"/>
  <c r="A1260" i="4"/>
  <c r="A1255" i="4"/>
  <c r="G1251" i="4"/>
  <c r="F1251" i="4"/>
  <c r="A1265" i="4"/>
  <c r="A1261" i="4"/>
  <c r="A1256" i="4"/>
  <c r="E1251" i="4"/>
  <c r="A1258" i="4"/>
  <c r="W1251" i="4"/>
  <c r="A1266" i="4"/>
  <c r="A1257" i="4"/>
  <c r="A1259" i="4"/>
  <c r="A1263" i="4"/>
  <c r="A1254" i="4"/>
  <c r="A1267" i="4"/>
  <c r="V1251" i="4"/>
  <c r="AD1251" i="4"/>
  <c r="A1262" i="4"/>
  <c r="A867" i="4"/>
  <c r="A863" i="4"/>
  <c r="U851" i="4"/>
  <c r="A868" i="4"/>
  <c r="A859" i="4"/>
  <c r="A855" i="4"/>
  <c r="G851" i="4"/>
  <c r="A864" i="4"/>
  <c r="F851" i="4"/>
  <c r="A860" i="4"/>
  <c r="A856" i="4"/>
  <c r="E851" i="4"/>
  <c r="A865" i="4"/>
  <c r="A866" i="4"/>
  <c r="W851" i="4"/>
  <c r="A862" i="4"/>
  <c r="A857" i="4"/>
  <c r="A861" i="4"/>
  <c r="AD851" i="4"/>
  <c r="V851" i="4"/>
  <c r="A858" i="4"/>
  <c r="A854" i="4"/>
  <c r="A641" i="4"/>
  <c r="E631" i="4"/>
  <c r="F64" i="10" s="1"/>
  <c r="A646" i="4"/>
  <c r="A637" i="4"/>
  <c r="A642" i="4"/>
  <c r="AD631" i="4"/>
  <c r="A647" i="4"/>
  <c r="A638" i="4"/>
  <c r="W631" i="4"/>
  <c r="A643" i="4"/>
  <c r="A634" i="4"/>
  <c r="V631" i="4"/>
  <c r="A640" i="4"/>
  <c r="A635" i="4"/>
  <c r="G631" i="4"/>
  <c r="G64" i="10" s="1"/>
  <c r="U631" i="4"/>
  <c r="F631" i="4"/>
  <c r="H64" i="10" s="1"/>
  <c r="A644" i="4"/>
  <c r="A648" i="4"/>
  <c r="A639" i="4"/>
  <c r="A645" i="4"/>
  <c r="A636" i="4"/>
  <c r="A1045" i="4"/>
  <c r="A1035" i="4"/>
  <c r="U1031" i="4"/>
  <c r="A1041" i="4"/>
  <c r="G1031" i="4"/>
  <c r="A1046" i="4"/>
  <c r="A1036" i="4"/>
  <c r="F1031" i="4"/>
  <c r="A1042" i="4"/>
  <c r="A1037" i="4"/>
  <c r="E1031" i="4"/>
  <c r="A1047" i="4"/>
  <c r="A1044" i="4"/>
  <c r="A1039" i="4"/>
  <c r="W1031" i="4"/>
  <c r="A1048" i="4"/>
  <c r="A1043" i="4"/>
  <c r="A1034" i="4"/>
  <c r="A1038" i="4"/>
  <c r="AD1031" i="4"/>
  <c r="A1040" i="4"/>
  <c r="V1031" i="4"/>
  <c r="S830" i="5"/>
  <c r="T830" i="5" s="1"/>
  <c r="S710" i="5"/>
  <c r="T710" i="5" s="1"/>
  <c r="S650" i="5"/>
  <c r="T650" i="5" s="1"/>
  <c r="P670" i="5"/>
  <c r="Q290" i="5"/>
  <c r="Q31" i="10" s="1"/>
  <c r="P570" i="5"/>
  <c r="P59" i="10" s="1"/>
  <c r="Q870" i="5"/>
  <c r="S470" i="5"/>
  <c r="R550" i="5"/>
  <c r="R57" i="10" s="1"/>
  <c r="R1150" i="5"/>
  <c r="P930" i="5"/>
  <c r="Q150" i="5"/>
  <c r="Q17" i="10" s="1"/>
  <c r="S950" i="5"/>
  <c r="T950" i="5" s="1"/>
  <c r="P910" i="5"/>
  <c r="P770" i="5"/>
  <c r="R590" i="5"/>
  <c r="R61" i="10" s="1"/>
  <c r="S1010" i="5"/>
  <c r="T1010" i="5" s="1"/>
  <c r="R1090" i="5"/>
  <c r="A523" i="4"/>
  <c r="W511" i="4"/>
  <c r="A525" i="4"/>
  <c r="A516" i="4"/>
  <c r="F511" i="4"/>
  <c r="H52" i="10" s="1"/>
  <c r="A522" i="4"/>
  <c r="A526" i="4"/>
  <c r="U511" i="4"/>
  <c r="A520" i="4"/>
  <c r="A517" i="4"/>
  <c r="A514" i="4"/>
  <c r="G511" i="4"/>
  <c r="G52" i="10" s="1"/>
  <c r="A524" i="4"/>
  <c r="E511" i="4"/>
  <c r="F52" i="10" s="1"/>
  <c r="A519" i="4"/>
  <c r="A528" i="4"/>
  <c r="A521" i="4"/>
  <c r="A518" i="4"/>
  <c r="A515" i="4"/>
  <c r="AD511" i="4"/>
  <c r="V511" i="4"/>
  <c r="A527" i="4"/>
  <c r="A386" i="4"/>
  <c r="A381" i="4"/>
  <c r="A377" i="4"/>
  <c r="AD371" i="4"/>
  <c r="A387" i="4"/>
  <c r="A382" i="4"/>
  <c r="W371" i="4"/>
  <c r="A378" i="4"/>
  <c r="A374" i="4"/>
  <c r="V371" i="4"/>
  <c r="A388" i="4"/>
  <c r="A383" i="4"/>
  <c r="U371" i="4"/>
  <c r="F371" i="4"/>
  <c r="H38" i="10" s="1"/>
  <c r="A385" i="4"/>
  <c r="A376" i="4"/>
  <c r="G371" i="4"/>
  <c r="G38" i="10" s="1"/>
  <c r="A380" i="4"/>
  <c r="E371" i="4"/>
  <c r="F38" i="10" s="1"/>
  <c r="A384" i="4"/>
  <c r="A375" i="4"/>
  <c r="A379" i="4"/>
  <c r="A1004" i="4"/>
  <c r="A995" i="4"/>
  <c r="G991" i="4"/>
  <c r="A1002" i="4"/>
  <c r="A997" i="4"/>
  <c r="AD991" i="4"/>
  <c r="A1006" i="4"/>
  <c r="A1003" i="4"/>
  <c r="A1000" i="4"/>
  <c r="A994" i="4"/>
  <c r="F991" i="4"/>
  <c r="E991" i="4"/>
  <c r="A1008" i="4"/>
  <c r="A1005" i="4"/>
  <c r="A999" i="4"/>
  <c r="A996" i="4"/>
  <c r="A1007" i="4"/>
  <c r="A1001" i="4"/>
  <c r="W991" i="4"/>
  <c r="V991" i="4"/>
  <c r="U991" i="4"/>
  <c r="A998" i="4"/>
  <c r="A305" i="4"/>
  <c r="A301" i="4"/>
  <c r="F291" i="4"/>
  <c r="H30" i="10" s="1"/>
  <c r="A306" i="4"/>
  <c r="E291" i="4"/>
  <c r="F30" i="10" s="1"/>
  <c r="A302" i="4"/>
  <c r="A295" i="4"/>
  <c r="A307" i="4"/>
  <c r="A297" i="4"/>
  <c r="AD291" i="4"/>
  <c r="A303" i="4"/>
  <c r="A299" i="4"/>
  <c r="W291" i="4"/>
  <c r="A304" i="4"/>
  <c r="A300" i="4"/>
  <c r="U291" i="4"/>
  <c r="A308" i="4"/>
  <c r="V291" i="4"/>
  <c r="A296" i="4"/>
  <c r="G291" i="4"/>
  <c r="G30" i="10" s="1"/>
  <c r="A298" i="4"/>
  <c r="A294" i="4"/>
  <c r="S1110" i="5"/>
  <c r="T1110" i="5" s="1"/>
  <c r="S490" i="5"/>
  <c r="F131" i="4"/>
  <c r="H14" i="10" s="1"/>
  <c r="A145" i="4"/>
  <c r="A139" i="4"/>
  <c r="W131" i="4"/>
  <c r="A146" i="4"/>
  <c r="A143" i="4"/>
  <c r="A142" i="4"/>
  <c r="A141" i="4"/>
  <c r="A140" i="4"/>
  <c r="AD131" i="4"/>
  <c r="A138" i="4"/>
  <c r="A137" i="4"/>
  <c r="V131" i="4"/>
  <c r="A148" i="4"/>
  <c r="A136" i="4"/>
  <c r="U131" i="4"/>
  <c r="A135" i="4"/>
  <c r="A134" i="4"/>
  <c r="G131" i="4"/>
  <c r="G14" i="10" s="1"/>
  <c r="E131" i="4"/>
  <c r="F14" i="10" s="1"/>
  <c r="A147" i="4"/>
  <c r="A144" i="4"/>
  <c r="A1280" i="4"/>
  <c r="A1275" i="4"/>
  <c r="G1271" i="4"/>
  <c r="A1285" i="4"/>
  <c r="A1281" i="4"/>
  <c r="F1271" i="4"/>
  <c r="A1286" i="4"/>
  <c r="A1276" i="4"/>
  <c r="E1271" i="4"/>
  <c r="A1287" i="4"/>
  <c r="A1282" i="4"/>
  <c r="A1277" i="4"/>
  <c r="AD1271" i="4"/>
  <c r="A1279" i="4"/>
  <c r="A1274" i="4"/>
  <c r="V1271" i="4"/>
  <c r="A1284" i="4"/>
  <c r="A1288" i="4"/>
  <c r="A1283" i="4"/>
  <c r="U1271" i="4"/>
  <c r="A1278" i="4"/>
  <c r="W1271" i="4"/>
  <c r="A408" i="4"/>
  <c r="A403" i="4"/>
  <c r="W391" i="4"/>
  <c r="A404" i="4"/>
  <c r="A399" i="4"/>
  <c r="A394" i="4"/>
  <c r="V391" i="4"/>
  <c r="U391" i="4"/>
  <c r="A405" i="4"/>
  <c r="A400" i="4"/>
  <c r="A395" i="4"/>
  <c r="G391" i="4"/>
  <c r="G40" i="10" s="1"/>
  <c r="A406" i="4"/>
  <c r="A396" i="4"/>
  <c r="F391" i="4"/>
  <c r="H40" i="10" s="1"/>
  <c r="A407" i="4"/>
  <c r="A402" i="4"/>
  <c r="A397" i="4"/>
  <c r="A398" i="4"/>
  <c r="AD391" i="4"/>
  <c r="E391" i="4"/>
  <c r="F40" i="10" s="1"/>
  <c r="A401" i="4"/>
  <c r="U671" i="4"/>
  <c r="A685" i="4"/>
  <c r="A680" i="4"/>
  <c r="A675" i="4"/>
  <c r="G671" i="4"/>
  <c r="F671" i="4"/>
  <c r="A686" i="4"/>
  <c r="A681" i="4"/>
  <c r="A676" i="4"/>
  <c r="E671" i="4"/>
  <c r="A682" i="4"/>
  <c r="A677" i="4"/>
  <c r="A683" i="4"/>
  <c r="A678" i="4"/>
  <c r="W671" i="4"/>
  <c r="A684" i="4"/>
  <c r="A688" i="4"/>
  <c r="A679" i="4"/>
  <c r="A687" i="4"/>
  <c r="AD671" i="4"/>
  <c r="V671" i="4"/>
  <c r="A674" i="4"/>
  <c r="A885" i="4"/>
  <c r="A880" i="4"/>
  <c r="G871" i="4"/>
  <c r="A881" i="4"/>
  <c r="A876" i="4"/>
  <c r="F871" i="4"/>
  <c r="A886" i="4"/>
  <c r="E871" i="4"/>
  <c r="A882" i="4"/>
  <c r="A877" i="4"/>
  <c r="A887" i="4"/>
  <c r="A878" i="4"/>
  <c r="AD871" i="4"/>
  <c r="A888" i="4"/>
  <c r="A879" i="4"/>
  <c r="A874" i="4"/>
  <c r="V871" i="4"/>
  <c r="A884" i="4"/>
  <c r="A875" i="4"/>
  <c r="A883" i="4"/>
  <c r="W871" i="4"/>
  <c r="U871" i="4"/>
  <c r="A1207" i="4"/>
  <c r="A1203" i="4"/>
  <c r="AD1191" i="4"/>
  <c r="A1205" i="4"/>
  <c r="A1201" i="4"/>
  <c r="A1196" i="4"/>
  <c r="G1191" i="4"/>
  <c r="A1208" i="4"/>
  <c r="A1202" i="4"/>
  <c r="A1199" i="4"/>
  <c r="E1191" i="4"/>
  <c r="A1204" i="4"/>
  <c r="A1198" i="4"/>
  <c r="A1195" i="4"/>
  <c r="W1191" i="4"/>
  <c r="A1206" i="4"/>
  <c r="A1200" i="4"/>
  <c r="U1191" i="4"/>
  <c r="F1191" i="4"/>
  <c r="A1197" i="4"/>
  <c r="A1194" i="4"/>
  <c r="V1191" i="4"/>
  <c r="A348" i="4"/>
  <c r="A343" i="4"/>
  <c r="A335" i="4"/>
  <c r="A344" i="4"/>
  <c r="A337" i="4"/>
  <c r="AD331" i="4"/>
  <c r="A339" i="4"/>
  <c r="W331" i="4"/>
  <c r="A345" i="4"/>
  <c r="A334" i="4"/>
  <c r="V331" i="4"/>
  <c r="A346" i="4"/>
  <c r="A341" i="4"/>
  <c r="A336" i="4"/>
  <c r="U331" i="4"/>
  <c r="A347" i="4"/>
  <c r="A342" i="4"/>
  <c r="F331" i="4"/>
  <c r="H34" i="10" s="1"/>
  <c r="G331" i="4"/>
  <c r="G34" i="10" s="1"/>
  <c r="E331" i="4"/>
  <c r="F34" i="10" s="1"/>
  <c r="A338" i="4"/>
  <c r="A340" i="4"/>
  <c r="A560" i="4"/>
  <c r="A556" i="4"/>
  <c r="F551" i="4"/>
  <c r="H56" i="10" s="1"/>
  <c r="A565" i="4"/>
  <c r="E551" i="4"/>
  <c r="F56" i="10" s="1"/>
  <c r="A561" i="4"/>
  <c r="A557" i="4"/>
  <c r="A566" i="4"/>
  <c r="AD551" i="4"/>
  <c r="A562" i="4"/>
  <c r="A558" i="4"/>
  <c r="W551" i="4"/>
  <c r="A563" i="4"/>
  <c r="A559" i="4"/>
  <c r="U551" i="4"/>
  <c r="A554" i="4"/>
  <c r="A567" i="4"/>
  <c r="V551" i="4"/>
  <c r="G551" i="4"/>
  <c r="G56" i="10" s="1"/>
  <c r="A568" i="4"/>
  <c r="A564" i="4"/>
  <c r="A555" i="4"/>
  <c r="A548" i="4"/>
  <c r="A539" i="4"/>
  <c r="A535" i="4"/>
  <c r="G531" i="4"/>
  <c r="G54" i="10" s="1"/>
  <c r="A544" i="4"/>
  <c r="F531" i="4"/>
  <c r="H54" i="10" s="1"/>
  <c r="A545" i="4"/>
  <c r="A546" i="4"/>
  <c r="A541" i="4"/>
  <c r="A537" i="4"/>
  <c r="AD531" i="4"/>
  <c r="A547" i="4"/>
  <c r="A538" i="4"/>
  <c r="A534" i="4"/>
  <c r="V531" i="4"/>
  <c r="A542" i="4"/>
  <c r="A536" i="4"/>
  <c r="A543" i="4"/>
  <c r="A540" i="4"/>
  <c r="U531" i="4"/>
  <c r="W531" i="4"/>
  <c r="E531" i="4"/>
  <c r="F54" i="10" s="1"/>
  <c r="A746" i="4"/>
  <c r="A742" i="4"/>
  <c r="A737" i="4"/>
  <c r="AD731" i="4"/>
  <c r="A738" i="4"/>
  <c r="W731" i="4"/>
  <c r="A747" i="4"/>
  <c r="A743" i="4"/>
  <c r="A734" i="4"/>
  <c r="V731" i="4"/>
  <c r="A739" i="4"/>
  <c r="U731" i="4"/>
  <c r="A748" i="4"/>
  <c r="A744" i="4"/>
  <c r="A740" i="4"/>
  <c r="A735" i="4"/>
  <c r="G731" i="4"/>
  <c r="A745" i="4"/>
  <c r="A741" i="4"/>
  <c r="A736" i="4"/>
  <c r="E731" i="4"/>
  <c r="F731" i="4"/>
  <c r="P510" i="5"/>
  <c r="P53" i="10" s="1"/>
  <c r="S990" i="5"/>
  <c r="T990" i="5" s="1"/>
  <c r="P890" i="5"/>
  <c r="S810" i="5"/>
  <c r="T810" i="5" s="1"/>
  <c r="R170" i="5"/>
  <c r="R19" i="10" s="1"/>
  <c r="S110" i="5"/>
  <c r="S13" i="10" s="1"/>
  <c r="R510" i="5"/>
  <c r="R53" i="10" s="1"/>
  <c r="S610" i="5"/>
  <c r="R90" i="5"/>
  <c r="R11" i="10" s="1"/>
  <c r="R1010" i="5"/>
  <c r="Q1270" i="5"/>
  <c r="S510" i="5"/>
  <c r="Q930" i="5"/>
  <c r="Q670" i="5"/>
  <c r="R310" i="5"/>
  <c r="R33" i="10" s="1"/>
  <c r="R1250" i="5"/>
  <c r="R570" i="5"/>
  <c r="R59" i="10" s="1"/>
  <c r="Q1090" i="5"/>
  <c r="S270" i="5"/>
  <c r="S29" i="10" s="1"/>
  <c r="P330" i="5"/>
  <c r="P35" i="10" s="1"/>
  <c r="Q830" i="5"/>
  <c r="P870" i="5"/>
  <c r="Q470" i="5"/>
  <c r="Q49" i="10" s="1"/>
  <c r="S310" i="5"/>
  <c r="S33" i="10" s="1"/>
  <c r="S1190" i="5"/>
  <c r="T1190" i="5" s="1"/>
  <c r="Q1130" i="5"/>
  <c r="P790" i="5"/>
  <c r="S1130" i="5"/>
  <c r="T1130" i="5" s="1"/>
  <c r="Q1070" i="5"/>
  <c r="Q1230" i="5"/>
  <c r="A454" i="4"/>
  <c r="V451" i="4"/>
  <c r="A468" i="4"/>
  <c r="A463" i="4"/>
  <c r="A459" i="4"/>
  <c r="U451" i="4"/>
  <c r="A455" i="4"/>
  <c r="G451" i="4"/>
  <c r="G46" i="10" s="1"/>
  <c r="A464" i="4"/>
  <c r="A460" i="4"/>
  <c r="A456" i="4"/>
  <c r="F451" i="4"/>
  <c r="H46" i="10" s="1"/>
  <c r="E451" i="4"/>
  <c r="F46" i="10" s="1"/>
  <c r="AD451" i="4"/>
  <c r="A467" i="4"/>
  <c r="A458" i="4"/>
  <c r="W451" i="4"/>
  <c r="A462" i="4"/>
  <c r="A466" i="4"/>
  <c r="A457" i="4"/>
  <c r="A461" i="4"/>
  <c r="A465" i="4"/>
  <c r="Q790" i="5"/>
  <c r="R1110" i="5"/>
  <c r="P970" i="5"/>
  <c r="R870" i="5"/>
  <c r="A426" i="4"/>
  <c r="A421" i="4"/>
  <c r="A416" i="4"/>
  <c r="F411" i="4"/>
  <c r="H42" i="10" s="1"/>
  <c r="E411" i="4"/>
  <c r="F42" i="10" s="1"/>
  <c r="A427" i="4"/>
  <c r="A422" i="4"/>
  <c r="A417" i="4"/>
  <c r="A418" i="4"/>
  <c r="AD411" i="4"/>
  <c r="A428" i="4"/>
  <c r="A423" i="4"/>
  <c r="W411" i="4"/>
  <c r="A420" i="4"/>
  <c r="U411" i="4"/>
  <c r="A425" i="4"/>
  <c r="V411" i="4"/>
  <c r="G411" i="4"/>
  <c r="G42" i="10" s="1"/>
  <c r="A424" i="4"/>
  <c r="A415" i="4"/>
  <c r="A419" i="4"/>
  <c r="A414" i="4"/>
  <c r="R1050" i="5"/>
  <c r="P550" i="5"/>
  <c r="P57" i="10" s="1"/>
  <c r="A841" i="4"/>
  <c r="A837" i="4"/>
  <c r="AD831" i="4"/>
  <c r="A847" i="4"/>
  <c r="W831" i="4"/>
  <c r="A842" i="4"/>
  <c r="A838" i="4"/>
  <c r="A834" i="4"/>
  <c r="V831" i="4"/>
  <c r="A848" i="4"/>
  <c r="A843" i="4"/>
  <c r="U831" i="4"/>
  <c r="A839" i="4"/>
  <c r="A835" i="4"/>
  <c r="G831" i="4"/>
  <c r="A845" i="4"/>
  <c r="A840" i="4"/>
  <c r="A836" i="4"/>
  <c r="E831" i="4"/>
  <c r="F831" i="4"/>
  <c r="A844" i="4"/>
  <c r="A846" i="4"/>
  <c r="A928" i="4"/>
  <c r="A914" i="4"/>
  <c r="V911" i="4"/>
  <c r="A924" i="4"/>
  <c r="A919" i="4"/>
  <c r="U911" i="4"/>
  <c r="A920" i="4"/>
  <c r="A915" i="4"/>
  <c r="G911" i="4"/>
  <c r="A925" i="4"/>
  <c r="F911" i="4"/>
  <c r="A921" i="4"/>
  <c r="A916" i="4"/>
  <c r="E911" i="4"/>
  <c r="A927" i="4"/>
  <c r="A922" i="4"/>
  <c r="AD911" i="4"/>
  <c r="A926" i="4"/>
  <c r="A917" i="4"/>
  <c r="A923" i="4"/>
  <c r="A918" i="4"/>
  <c r="W911" i="4"/>
  <c r="A897" i="4"/>
  <c r="A907" i="4"/>
  <c r="A902" i="4"/>
  <c r="AD891" i="4"/>
  <c r="A903" i="4"/>
  <c r="A898" i="4"/>
  <c r="W891" i="4"/>
  <c r="A908" i="4"/>
  <c r="A899" i="4"/>
  <c r="A894" i="4"/>
  <c r="V891" i="4"/>
  <c r="A904" i="4"/>
  <c r="U891" i="4"/>
  <c r="A905" i="4"/>
  <c r="F891" i="4"/>
  <c r="A895" i="4"/>
  <c r="A906" i="4"/>
  <c r="A901" i="4"/>
  <c r="A900" i="4"/>
  <c r="G891" i="4"/>
  <c r="A896" i="4"/>
  <c r="E891" i="4"/>
  <c r="A1121" i="4"/>
  <c r="A1116" i="4"/>
  <c r="E1111" i="4"/>
  <c r="A1126" i="4"/>
  <c r="A1127" i="4"/>
  <c r="A1122" i="4"/>
  <c r="A1117" i="4"/>
  <c r="AD1111" i="4"/>
  <c r="W1111" i="4"/>
  <c r="A1128" i="4"/>
  <c r="A1123" i="4"/>
  <c r="A1118" i="4"/>
  <c r="A1114" i="4"/>
  <c r="V1111" i="4"/>
  <c r="A1124" i="4"/>
  <c r="A1120" i="4"/>
  <c r="A1115" i="4"/>
  <c r="G1111" i="4"/>
  <c r="A1125" i="4"/>
  <c r="U1111" i="4"/>
  <c r="F1111" i="4"/>
  <c r="A1119" i="4"/>
  <c r="S1070" i="5"/>
  <c r="T1070" i="5" s="1"/>
  <c r="S930" i="5"/>
  <c r="T930" i="5" s="1"/>
  <c r="P1090" i="5"/>
  <c r="S1050" i="5"/>
  <c r="T1050" i="5" s="1"/>
  <c r="S430" i="5"/>
  <c r="S1230" i="5"/>
  <c r="T1230" i="5" s="1"/>
  <c r="P470" i="5"/>
  <c r="P49" i="10" s="1"/>
  <c r="P1070" i="5"/>
  <c r="P1010" i="5"/>
  <c r="R1030" i="5"/>
  <c r="S350" i="5"/>
  <c r="S37" i="10" s="1"/>
  <c r="P590" i="5"/>
  <c r="P61" i="10" s="1"/>
  <c r="P350" i="5"/>
  <c r="P37" i="10" s="1"/>
  <c r="R790" i="5"/>
  <c r="A358" i="4"/>
  <c r="F351" i="4"/>
  <c r="H36" i="10" s="1"/>
  <c r="A365" i="4"/>
  <c r="E351" i="4"/>
  <c r="F36" i="10" s="1"/>
  <c r="A366" i="4"/>
  <c r="A360" i="4"/>
  <c r="A355" i="4"/>
  <c r="A362" i="4"/>
  <c r="AD351" i="4"/>
  <c r="A367" i="4"/>
  <c r="A357" i="4"/>
  <c r="W351" i="4"/>
  <c r="A368" i="4"/>
  <c r="U351" i="4"/>
  <c r="A361" i="4"/>
  <c r="A363" i="4"/>
  <c r="A354" i="4"/>
  <c r="A359" i="4"/>
  <c r="V351" i="4"/>
  <c r="A364" i="4"/>
  <c r="A356" i="4"/>
  <c r="G351" i="4"/>
  <c r="G36" i="10" s="1"/>
  <c r="A1027" i="4"/>
  <c r="A1022" i="4"/>
  <c r="A1017" i="4"/>
  <c r="A1024" i="4"/>
  <c r="A1015" i="4"/>
  <c r="U1011" i="4"/>
  <c r="A1026" i="4"/>
  <c r="A1021" i="4"/>
  <c r="A1020" i="4"/>
  <c r="A1016" i="4"/>
  <c r="A1019" i="4"/>
  <c r="A1023" i="4"/>
  <c r="A1018" i="4"/>
  <c r="AD1011" i="4"/>
  <c r="W1011" i="4"/>
  <c r="A1028" i="4"/>
  <c r="A1025" i="4"/>
  <c r="V1011" i="4"/>
  <c r="G1011" i="4"/>
  <c r="A1014" i="4"/>
  <c r="F1011" i="4"/>
  <c r="E1011" i="4"/>
  <c r="A248" i="4"/>
  <c r="A243" i="4"/>
  <c r="E231" i="4"/>
  <c r="F24" i="10" s="1"/>
  <c r="A240" i="4"/>
  <c r="A235" i="4"/>
  <c r="A244" i="4"/>
  <c r="AD231" i="4"/>
  <c r="A245" i="4"/>
  <c r="A242" i="4"/>
  <c r="A237" i="4"/>
  <c r="W231" i="4"/>
  <c r="A246" i="4"/>
  <c r="A239" i="4"/>
  <c r="A234" i="4"/>
  <c r="V231" i="4"/>
  <c r="A247" i="4"/>
  <c r="A241" i="4"/>
  <c r="A236" i="4"/>
  <c r="G231" i="4"/>
  <c r="G24" i="10" s="1"/>
  <c r="F231" i="4"/>
  <c r="H24" i="10" s="1"/>
  <c r="A238" i="4"/>
  <c r="U231" i="4"/>
  <c r="S1170" i="5"/>
  <c r="T1170" i="5" s="1"/>
  <c r="R690" i="5"/>
  <c r="S1250" i="5"/>
  <c r="T1250" i="5" s="1"/>
  <c r="P27" i="5"/>
  <c r="S1210" i="5"/>
  <c r="T1210" i="5" s="1"/>
  <c r="A83" i="4"/>
  <c r="A78" i="4"/>
  <c r="G71" i="4"/>
  <c r="G8" i="10" s="1"/>
  <c r="A85" i="4"/>
  <c r="F71" i="4"/>
  <c r="H8" i="10" s="1"/>
  <c r="A80" i="4"/>
  <c r="E71" i="4"/>
  <c r="F8" i="10" s="1"/>
  <c r="A87" i="4"/>
  <c r="A82" i="4"/>
  <c r="A77" i="4"/>
  <c r="A75" i="4"/>
  <c r="AD71" i="4"/>
  <c r="A88" i="4"/>
  <c r="A84" i="4"/>
  <c r="A79" i="4"/>
  <c r="W71" i="4"/>
  <c r="A86" i="4"/>
  <c r="A74" i="4"/>
  <c r="V71" i="4"/>
  <c r="A76" i="4"/>
  <c r="A81" i="4"/>
  <c r="U71" i="4"/>
  <c r="A703" i="4"/>
  <c r="A698" i="4"/>
  <c r="A697" i="4"/>
  <c r="AD691" i="4"/>
  <c r="A708" i="4"/>
  <c r="A699" i="4"/>
  <c r="W691" i="4"/>
  <c r="A704" i="4"/>
  <c r="A694" i="4"/>
  <c r="V691" i="4"/>
  <c r="A705" i="4"/>
  <c r="A700" i="4"/>
  <c r="U691" i="4"/>
  <c r="A695" i="4"/>
  <c r="G691" i="4"/>
  <c r="A696" i="4"/>
  <c r="E691" i="4"/>
  <c r="A706" i="4"/>
  <c r="A701" i="4"/>
  <c r="F691" i="4"/>
  <c r="A702" i="4"/>
  <c r="A707" i="4"/>
  <c r="A1247" i="4"/>
  <c r="A1242" i="4"/>
  <c r="A1237" i="4"/>
  <c r="AD1231" i="4"/>
  <c r="A1248" i="4"/>
  <c r="A1243" i="4"/>
  <c r="W1231" i="4"/>
  <c r="A1238" i="4"/>
  <c r="A1234" i="4"/>
  <c r="V1231" i="4"/>
  <c r="A1244" i="4"/>
  <c r="A1239" i="4"/>
  <c r="U1231" i="4"/>
  <c r="A1245" i="4"/>
  <c r="F1231" i="4"/>
  <c r="E1231" i="4"/>
  <c r="A1235" i="4"/>
  <c r="A1246" i="4"/>
  <c r="A1241" i="4"/>
  <c r="A1236" i="4"/>
  <c r="G1231" i="4"/>
  <c r="A1240" i="4"/>
  <c r="A1165" i="4"/>
  <c r="A1156" i="4"/>
  <c r="E1151" i="4"/>
  <c r="A1161" i="4"/>
  <c r="A1166" i="4"/>
  <c r="A1162" i="4"/>
  <c r="A1157" i="4"/>
  <c r="AD1151" i="4"/>
  <c r="A1167" i="4"/>
  <c r="W1151" i="4"/>
  <c r="A1163" i="4"/>
  <c r="A1158" i="4"/>
  <c r="A1154" i="4"/>
  <c r="V1151" i="4"/>
  <c r="A1164" i="4"/>
  <c r="A1159" i="4"/>
  <c r="A1155" i="4"/>
  <c r="G1151" i="4"/>
  <c r="U1151" i="4"/>
  <c r="A1160" i="4"/>
  <c r="F1151" i="4"/>
  <c r="A1168" i="4"/>
  <c r="A1139" i="4"/>
  <c r="W1131" i="4"/>
  <c r="A1144" i="4"/>
  <c r="A1134" i="4"/>
  <c r="V1131" i="4"/>
  <c r="A1140" i="4"/>
  <c r="A1135" i="4"/>
  <c r="U1131" i="4"/>
  <c r="A1145" i="4"/>
  <c r="G1131" i="4"/>
  <c r="A1146" i="4"/>
  <c r="A1141" i="4"/>
  <c r="A1136" i="4"/>
  <c r="F1131" i="4"/>
  <c r="A1147" i="4"/>
  <c r="A1142" i="4"/>
  <c r="A1137" i="4"/>
  <c r="A1143" i="4"/>
  <c r="A1138" i="4"/>
  <c r="AD1131" i="4"/>
  <c r="E1131" i="4"/>
  <c r="A1148" i="4"/>
  <c r="A204" i="4"/>
  <c r="A200" i="4"/>
  <c r="A195" i="4"/>
  <c r="A207" i="4"/>
  <c r="U191" i="4"/>
  <c r="A208" i="4"/>
  <c r="E191" i="4"/>
  <c r="F20" i="10" s="1"/>
  <c r="AD191" i="4"/>
  <c r="A202" i="4"/>
  <c r="A201" i="4"/>
  <c r="W191" i="4"/>
  <c r="A206" i="4"/>
  <c r="A205" i="4"/>
  <c r="A203" i="4"/>
  <c r="A199" i="4"/>
  <c r="A198" i="4"/>
  <c r="V191" i="4"/>
  <c r="A197" i="4"/>
  <c r="A196" i="4"/>
  <c r="G191" i="4"/>
  <c r="G20" i="10" s="1"/>
  <c r="A194" i="4"/>
  <c r="F191" i="4"/>
  <c r="H20" i="10" s="1"/>
  <c r="A46" i="4"/>
  <c r="A35" i="4"/>
  <c r="A44" i="4"/>
  <c r="A39" i="4"/>
  <c r="A37" i="4"/>
  <c r="AD31" i="4"/>
  <c r="A47" i="4"/>
  <c r="W31" i="4"/>
  <c r="A41" i="4"/>
  <c r="A34" i="4"/>
  <c r="V31" i="4"/>
  <c r="A48" i="4"/>
  <c r="A43" i="4"/>
  <c r="A36" i="4"/>
  <c r="U31" i="4"/>
  <c r="A38" i="4"/>
  <c r="G31" i="4"/>
  <c r="G4" i="10" s="1"/>
  <c r="A45" i="4"/>
  <c r="A40" i="4"/>
  <c r="F31" i="4"/>
  <c r="H4" i="10" s="1"/>
  <c r="A42" i="4"/>
  <c r="E31" i="4"/>
  <c r="F4" i="10" s="1"/>
  <c r="A484" i="4"/>
  <c r="A480" i="4"/>
  <c r="A475" i="4"/>
  <c r="G471" i="4"/>
  <c r="G48" i="10" s="1"/>
  <c r="F471" i="4"/>
  <c r="H48" i="10" s="1"/>
  <c r="A485" i="4"/>
  <c r="A481" i="4"/>
  <c r="A476" i="4"/>
  <c r="E471" i="4"/>
  <c r="F48" i="10" s="1"/>
  <c r="A486" i="4"/>
  <c r="A482" i="4"/>
  <c r="A477" i="4"/>
  <c r="AD471" i="4"/>
  <c r="A483" i="4"/>
  <c r="A474" i="4"/>
  <c r="V471" i="4"/>
  <c r="U471" i="4"/>
  <c r="A488" i="4"/>
  <c r="A479" i="4"/>
  <c r="A487" i="4"/>
  <c r="A478" i="4"/>
  <c r="W471" i="4"/>
  <c r="R810" i="5"/>
  <c r="S150" i="5"/>
  <c r="S17" i="10" s="1"/>
  <c r="Q530" i="5"/>
  <c r="Q55" i="10" s="1"/>
  <c r="Q770" i="5"/>
  <c r="S850" i="5"/>
  <c r="T850" i="5" s="1"/>
  <c r="R430" i="5"/>
  <c r="R45" i="10" s="1"/>
  <c r="R610" i="5"/>
  <c r="R63" i="10" s="1"/>
  <c r="P410" i="5"/>
  <c r="P43" i="10" s="1"/>
  <c r="S410" i="5"/>
  <c r="P430" i="5"/>
  <c r="P45" i="10" s="1"/>
  <c r="Q510" i="5"/>
  <c r="Q53" i="10" s="1"/>
  <c r="P170" i="5"/>
  <c r="P19" i="10" s="1"/>
  <c r="Q330" i="5"/>
  <c r="Q35" i="10" s="1"/>
  <c r="S770" i="5"/>
  <c r="T770" i="5" s="1"/>
  <c r="P710" i="5"/>
  <c r="R26" i="5"/>
  <c r="S170" i="5"/>
  <c r="S19" i="10" s="1"/>
  <c r="P690" i="5"/>
  <c r="S970" i="5"/>
  <c r="T970" i="5" s="1"/>
  <c r="A806" i="4"/>
  <c r="A797" i="4"/>
  <c r="A802" i="4"/>
  <c r="AD791" i="4"/>
  <c r="A807" i="4"/>
  <c r="A803" i="4"/>
  <c r="A798" i="4"/>
  <c r="W791" i="4"/>
  <c r="A799" i="4"/>
  <c r="A794" i="4"/>
  <c r="V791" i="4"/>
  <c r="A808" i="4"/>
  <c r="A804" i="4"/>
  <c r="U791" i="4"/>
  <c r="A805" i="4"/>
  <c r="F791" i="4"/>
  <c r="A796" i="4"/>
  <c r="A800" i="4"/>
  <c r="G791" i="4"/>
  <c r="E791" i="4"/>
  <c r="A795" i="4"/>
  <c r="A801" i="4"/>
  <c r="R1190" i="5"/>
  <c r="R370" i="5"/>
  <c r="R39" i="10" s="1"/>
  <c r="Q110" i="5"/>
  <c r="Q13" i="10" s="1"/>
  <c r="S390" i="5"/>
  <c r="A987" i="4"/>
  <c r="A983" i="4"/>
  <c r="A979" i="4"/>
  <c r="W971" i="4"/>
  <c r="A974" i="4"/>
  <c r="V971" i="4"/>
  <c r="A984" i="4"/>
  <c r="A980" i="4"/>
  <c r="A975" i="4"/>
  <c r="U971" i="4"/>
  <c r="G971" i="4"/>
  <c r="A988" i="4"/>
  <c r="A985" i="4"/>
  <c r="A981" i="4"/>
  <c r="A976" i="4"/>
  <c r="F971" i="4"/>
  <c r="A986" i="4"/>
  <c r="E971" i="4"/>
  <c r="A982" i="4"/>
  <c r="A977" i="4"/>
  <c r="AD971" i="4"/>
  <c r="A978" i="4"/>
  <c r="A261" i="4"/>
  <c r="F251" i="4"/>
  <c r="H26" i="10" s="1"/>
  <c r="A265" i="4"/>
  <c r="A258" i="4"/>
  <c r="E251" i="4"/>
  <c r="F26" i="10" s="1"/>
  <c r="A255" i="4"/>
  <c r="A266" i="4"/>
  <c r="A260" i="4"/>
  <c r="AD251" i="4"/>
  <c r="A262" i="4"/>
  <c r="A257" i="4"/>
  <c r="W251" i="4"/>
  <c r="A263" i="4"/>
  <c r="A259" i="4"/>
  <c r="U251" i="4"/>
  <c r="A268" i="4"/>
  <c r="A267" i="4"/>
  <c r="A254" i="4"/>
  <c r="V251" i="4"/>
  <c r="A264" i="4"/>
  <c r="A256" i="4"/>
  <c r="G251" i="4"/>
  <c r="G26" i="10" s="1"/>
  <c r="R390" i="5"/>
  <c r="R41" i="10" s="1"/>
  <c r="R150" i="5"/>
  <c r="R17" i="10" s="1"/>
  <c r="Q850" i="5"/>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A34" i="3"/>
  <c r="AE34" i="3" s="1"/>
  <c r="A33" i="3"/>
  <c r="AE33" i="3" s="1"/>
  <c r="A32" i="3"/>
  <c r="AE32" i="3" s="1"/>
  <c r="A31" i="3"/>
  <c r="AE31" i="3" s="1"/>
  <c r="A30" i="3"/>
  <c r="AE30" i="3" s="1"/>
  <c r="A29" i="3"/>
  <c r="AE29" i="3" s="1"/>
  <c r="A28" i="3"/>
  <c r="AE28" i="3" s="1"/>
  <c r="A27" i="3"/>
  <c r="AE27" i="3" s="1"/>
  <c r="A26" i="3"/>
  <c r="AE26" i="3" s="1"/>
  <c r="A25" i="3"/>
  <c r="AE25" i="3" s="1"/>
  <c r="A24" i="3"/>
  <c r="AE24" i="3" s="1"/>
  <c r="A23" i="3"/>
  <c r="AE23" i="3" s="1"/>
  <c r="A22" i="3"/>
  <c r="AE22" i="3" s="1"/>
  <c r="A21" i="3"/>
  <c r="AE21" i="3" s="1"/>
  <c r="A20" i="3"/>
  <c r="AE20" i="3" s="1"/>
  <c r="A19" i="3"/>
  <c r="AE19" i="3" s="1"/>
  <c r="A18" i="3"/>
  <c r="AE18" i="3" s="1"/>
  <c r="A17" i="3"/>
  <c r="AE17" i="3" s="1"/>
  <c r="A16" i="3"/>
  <c r="AE16" i="3" s="1"/>
  <c r="A15" i="3"/>
  <c r="AE15" i="3" s="1"/>
  <c r="A14" i="3"/>
  <c r="AE14" i="3" s="1"/>
  <c r="A13" i="3"/>
  <c r="AE13" i="3" s="1"/>
  <c r="A12" i="3"/>
  <c r="AE12" i="3" s="1"/>
  <c r="A99" i="3"/>
  <c r="AE99" i="3" s="1"/>
  <c r="A67" i="3"/>
  <c r="AE67" i="3" s="1"/>
  <c r="A59" i="3"/>
  <c r="AE59" i="3" s="1"/>
  <c r="A51" i="3"/>
  <c r="AE51" i="3" s="1"/>
  <c r="C11" i="4"/>
  <c r="D2" i="10" s="1"/>
  <c r="U2" i="10" s="1"/>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E571" i="4"/>
  <c r="F58" i="10" s="1"/>
  <c r="A586" i="4"/>
  <c r="A581" i="4"/>
  <c r="A577" i="4"/>
  <c r="A582" i="4"/>
  <c r="AD571" i="4"/>
  <c r="A587" i="4"/>
  <c r="A578" i="4"/>
  <c r="W571" i="4"/>
  <c r="A583" i="4"/>
  <c r="A574" i="4"/>
  <c r="V571" i="4"/>
  <c r="A575" i="4"/>
  <c r="G571" i="4"/>
  <c r="G58" i="10" s="1"/>
  <c r="A585" i="4"/>
  <c r="A576" i="4"/>
  <c r="U571" i="4"/>
  <c r="A580" i="4"/>
  <c r="F571" i="4"/>
  <c r="H58" i="10" s="1"/>
  <c r="A584" i="4"/>
  <c r="A588" i="4"/>
  <c r="A579" i="4"/>
  <c r="A1185" i="4"/>
  <c r="A1183" i="4"/>
  <c r="A1177" i="4"/>
  <c r="AD1171" i="4"/>
  <c r="A1186" i="4"/>
  <c r="W1171" i="4"/>
  <c r="A1178" i="4"/>
  <c r="A1174" i="4"/>
  <c r="V1171" i="4"/>
  <c r="A1188" i="4"/>
  <c r="A1182" i="4"/>
  <c r="U1171" i="4"/>
  <c r="A1179" i="4"/>
  <c r="A1175" i="4"/>
  <c r="G1171" i="4"/>
  <c r="A1187" i="4"/>
  <c r="A1184" i="4"/>
  <c r="A1180" i="4"/>
  <c r="A1176" i="4"/>
  <c r="E1171" i="4"/>
  <c r="F1171" i="4"/>
  <c r="A1181" i="4"/>
  <c r="A288" i="4"/>
  <c r="A280" i="4"/>
  <c r="E271" i="4"/>
  <c r="F28" i="10" s="1"/>
  <c r="A282" i="4"/>
  <c r="A275" i="4"/>
  <c r="A284" i="4"/>
  <c r="A277" i="4"/>
  <c r="AD271" i="4"/>
  <c r="A285" i="4"/>
  <c r="A279" i="4"/>
  <c r="W271" i="4"/>
  <c r="A286" i="4"/>
  <c r="A274" i="4"/>
  <c r="V271" i="4"/>
  <c r="A287" i="4"/>
  <c r="A283" i="4"/>
  <c r="A278" i="4"/>
  <c r="G271" i="4"/>
  <c r="G28" i="10" s="1"/>
  <c r="A276" i="4"/>
  <c r="U271" i="4"/>
  <c r="F271" i="4"/>
  <c r="H28" i="10" s="1"/>
  <c r="A281" i="4"/>
  <c r="A1084" i="4"/>
  <c r="A1079" i="4"/>
  <c r="A1075" i="4"/>
  <c r="U1071" i="4"/>
  <c r="A1080" i="4"/>
  <c r="G1071" i="4"/>
  <c r="A1085" i="4"/>
  <c r="A1076" i="4"/>
  <c r="F1071" i="4"/>
  <c r="A1081" i="4"/>
  <c r="E1071" i="4"/>
  <c r="A1086" i="4"/>
  <c r="A1082" i="4"/>
  <c r="A1077" i="4"/>
  <c r="A1083" i="4"/>
  <c r="A1078" i="4"/>
  <c r="W1071" i="4"/>
  <c r="A1088" i="4"/>
  <c r="A1074" i="4"/>
  <c r="A1087" i="4"/>
  <c r="AD1071" i="4"/>
  <c r="V1071" i="4"/>
  <c r="R1210" i="5"/>
  <c r="S1150" i="5"/>
  <c r="T1150" i="5" s="1"/>
  <c r="S130" i="5"/>
  <c r="S15" i="10" s="1"/>
  <c r="P390" i="5"/>
  <c r="P41" i="10" s="1"/>
  <c r="Q27" i="5"/>
  <c r="S690" i="5"/>
  <c r="T690" i="5" s="1"/>
  <c r="Q970" i="5"/>
  <c r="S910" i="5"/>
  <c r="T910" i="5" s="1"/>
  <c r="P1130" i="5"/>
  <c r="R27" i="5"/>
  <c r="S630" i="5"/>
  <c r="Q950" i="5"/>
  <c r="R270" i="5"/>
  <c r="R29" i="10" s="1"/>
  <c r="Q390" i="5"/>
  <c r="Q41" i="10" s="1"/>
  <c r="P1210" i="5"/>
  <c r="R930" i="5"/>
  <c r="R290" i="5"/>
  <c r="R31" i="10" s="1"/>
  <c r="S570" i="5"/>
  <c r="P1050" i="5"/>
  <c r="Q550" i="5"/>
  <c r="Q57" i="10" s="1"/>
  <c r="A943" i="4"/>
  <c r="A948" i="4"/>
  <c r="A940" i="4"/>
  <c r="A936" i="4"/>
  <c r="F931" i="4"/>
  <c r="A945" i="4"/>
  <c r="A944" i="4"/>
  <c r="A941" i="4"/>
  <c r="E931" i="4"/>
  <c r="A946" i="4"/>
  <c r="A937" i="4"/>
  <c r="AD931" i="4"/>
  <c r="A942" i="4"/>
  <c r="A938" i="4"/>
  <c r="W931" i="4"/>
  <c r="A947" i="4"/>
  <c r="A939" i="4"/>
  <c r="A935" i="4"/>
  <c r="U931" i="4"/>
  <c r="A934" i="4"/>
  <c r="V931" i="4"/>
  <c r="G931" i="4"/>
  <c r="A614" i="4"/>
  <c r="V611" i="4"/>
  <c r="A624" i="4"/>
  <c r="A619" i="4"/>
  <c r="U611" i="4"/>
  <c r="A620" i="4"/>
  <c r="A615" i="4"/>
  <c r="G611" i="4"/>
  <c r="G62" i="10" s="1"/>
  <c r="A626" i="4"/>
  <c r="A625" i="4"/>
  <c r="F611" i="4"/>
  <c r="H62" i="10" s="1"/>
  <c r="A621" i="4"/>
  <c r="A616" i="4"/>
  <c r="E611" i="4"/>
  <c r="F62" i="10" s="1"/>
  <c r="A617" i="4"/>
  <c r="AD611" i="4"/>
  <c r="A627" i="4"/>
  <c r="A618" i="4"/>
  <c r="W611" i="4"/>
  <c r="A622" i="4"/>
  <c r="A623" i="4"/>
  <c r="A628" i="4"/>
  <c r="S790" i="5"/>
  <c r="T790" i="5" s="1"/>
  <c r="A960" i="4"/>
  <c r="G951" i="4"/>
  <c r="A965" i="4"/>
  <c r="A956" i="4"/>
  <c r="F951" i="4"/>
  <c r="A966" i="4"/>
  <c r="A961" i="4"/>
  <c r="E951" i="4"/>
  <c r="A967" i="4"/>
  <c r="A962" i="4"/>
  <c r="A957" i="4"/>
  <c r="AD951" i="4"/>
  <c r="A968" i="4"/>
  <c r="A963" i="4"/>
  <c r="A958" i="4"/>
  <c r="W951" i="4"/>
  <c r="A955" i="4"/>
  <c r="V951" i="4"/>
  <c r="U951" i="4"/>
  <c r="A964" i="4"/>
  <c r="A959" i="4"/>
  <c r="A954" i="4"/>
  <c r="A725" i="4"/>
  <c r="A715" i="4"/>
  <c r="G711" i="4"/>
  <c r="A721" i="4"/>
  <c r="F711" i="4"/>
  <c r="A726" i="4"/>
  <c r="A722" i="4"/>
  <c r="A716" i="4"/>
  <c r="E711" i="4"/>
  <c r="A717" i="4"/>
  <c r="A727" i="4"/>
  <c r="A723" i="4"/>
  <c r="AD711" i="4"/>
  <c r="A728" i="4"/>
  <c r="A724" i="4"/>
  <c r="A719" i="4"/>
  <c r="A714" i="4"/>
  <c r="V711" i="4"/>
  <c r="A718" i="4"/>
  <c r="W711" i="4"/>
  <c r="U711" i="4"/>
  <c r="A720" i="4"/>
  <c r="A104" i="4"/>
  <c r="A97" i="4"/>
  <c r="AD91" i="4"/>
  <c r="A106" i="4"/>
  <c r="A99" i="4"/>
  <c r="W91" i="4"/>
  <c r="A94" i="4"/>
  <c r="V91" i="4"/>
  <c r="A108" i="4"/>
  <c r="A101" i="4"/>
  <c r="A96" i="4"/>
  <c r="U91" i="4"/>
  <c r="A103" i="4"/>
  <c r="A98" i="4"/>
  <c r="G91" i="4"/>
  <c r="G10" i="10" s="1"/>
  <c r="A105" i="4"/>
  <c r="F91" i="4"/>
  <c r="H10" i="10" s="1"/>
  <c r="A107" i="4"/>
  <c r="A100" i="4"/>
  <c r="E91" i="4"/>
  <c r="F10" i="10" s="1"/>
  <c r="A102" i="4"/>
  <c r="A95" i="4"/>
  <c r="P150" i="5"/>
  <c r="P17" i="10" s="1"/>
  <c r="R970" i="5"/>
  <c r="S550" i="5"/>
  <c r="R470" i="5"/>
  <c r="R49" i="10" s="1"/>
  <c r="R630" i="5"/>
  <c r="R65" i="10" s="1"/>
  <c r="A168" i="4"/>
  <c r="A161" i="4"/>
  <c r="G151" i="4"/>
  <c r="G16" i="10" s="1"/>
  <c r="A166" i="4"/>
  <c r="A162" i="4"/>
  <c r="A157" i="4"/>
  <c r="AD151" i="4"/>
  <c r="E151" i="4"/>
  <c r="F16" i="10" s="1"/>
  <c r="A165" i="4"/>
  <c r="A164" i="4"/>
  <c r="A163" i="4"/>
  <c r="W151" i="4"/>
  <c r="A167" i="4"/>
  <c r="A160" i="4"/>
  <c r="A159" i="4"/>
  <c r="A158" i="4"/>
  <c r="V151" i="4"/>
  <c r="A156" i="4"/>
  <c r="U151" i="4"/>
  <c r="A155" i="4"/>
  <c r="A154" i="4"/>
  <c r="F151" i="4"/>
  <c r="H16" i="10" s="1"/>
  <c r="A662" i="4"/>
  <c r="A658" i="4"/>
  <c r="AD651" i="4"/>
  <c r="A667" i="4"/>
  <c r="W651" i="4"/>
  <c r="A663" i="4"/>
  <c r="A659" i="4"/>
  <c r="A654" i="4"/>
  <c r="V651" i="4"/>
  <c r="A668" i="4"/>
  <c r="A664" i="4"/>
  <c r="U651" i="4"/>
  <c r="A660" i="4"/>
  <c r="A655" i="4"/>
  <c r="G651" i="4"/>
  <c r="A661" i="4"/>
  <c r="E651" i="4"/>
  <c r="F651" i="4"/>
  <c r="A666" i="4"/>
  <c r="A657" i="4"/>
  <c r="A665" i="4"/>
  <c r="A656" i="4"/>
  <c r="A1062" i="4"/>
  <c r="A1058" i="4"/>
  <c r="AD1051" i="4"/>
  <c r="A1067" i="4"/>
  <c r="W1051" i="4"/>
  <c r="A1068" i="4"/>
  <c r="A1063" i="4"/>
  <c r="A1059" i="4"/>
  <c r="A1054" i="4"/>
  <c r="V1051" i="4"/>
  <c r="A1055" i="4"/>
  <c r="U1051" i="4"/>
  <c r="A1064" i="4"/>
  <c r="A1060" i="4"/>
  <c r="G1051" i="4"/>
  <c r="A1065" i="4"/>
  <c r="A1061" i="4"/>
  <c r="E1051" i="4"/>
  <c r="A1066" i="4"/>
  <c r="A1057" i="4"/>
  <c r="A1056" i="4"/>
  <c r="F1051" i="4"/>
  <c r="A59" i="4"/>
  <c r="W51" i="4"/>
  <c r="A68" i="4"/>
  <c r="A54" i="4"/>
  <c r="V51" i="4"/>
  <c r="A61" i="4"/>
  <c r="A56" i="4"/>
  <c r="U51" i="4"/>
  <c r="A63" i="4"/>
  <c r="G51" i="4"/>
  <c r="G6" i="10" s="1"/>
  <c r="A65" i="4"/>
  <c r="A58" i="4"/>
  <c r="F51" i="4"/>
  <c r="H6" i="10" s="1"/>
  <c r="A66" i="4"/>
  <c r="A60" i="4"/>
  <c r="E51" i="4"/>
  <c r="F6" i="10" s="1"/>
  <c r="A62" i="4"/>
  <c r="A55" i="4"/>
  <c r="A67" i="4"/>
  <c r="AD51" i="4"/>
  <c r="A64" i="4"/>
  <c r="A57" i="4"/>
  <c r="A325" i="4"/>
  <c r="A320" i="4"/>
  <c r="AD311" i="4"/>
  <c r="A317" i="4"/>
  <c r="W311" i="4"/>
  <c r="A326" i="4"/>
  <c r="A321" i="4"/>
  <c r="A314" i="4"/>
  <c r="V311" i="4"/>
  <c r="A322" i="4"/>
  <c r="A319" i="4"/>
  <c r="U311" i="4"/>
  <c r="A327" i="4"/>
  <c r="A316" i="4"/>
  <c r="G311" i="4"/>
  <c r="G32" i="10" s="1"/>
  <c r="A328" i="4"/>
  <c r="A324" i="4"/>
  <c r="A318" i="4"/>
  <c r="E311" i="4"/>
  <c r="F32" i="10" s="1"/>
  <c r="A315" i="4"/>
  <c r="F311" i="4"/>
  <c r="H32" i="10" s="1"/>
  <c r="A323" i="4"/>
  <c r="A184" i="4"/>
  <c r="F171" i="4"/>
  <c r="H18" i="10" s="1"/>
  <c r="A187" i="4"/>
  <c r="A179" i="4"/>
  <c r="W171" i="4"/>
  <c r="A186" i="4"/>
  <c r="A183" i="4"/>
  <c r="A182" i="4"/>
  <c r="A188" i="4"/>
  <c r="A185" i="4"/>
  <c r="A181" i="4"/>
  <c r="A180" i="4"/>
  <c r="AD171" i="4"/>
  <c r="A178" i="4"/>
  <c r="V171" i="4"/>
  <c r="A177" i="4"/>
  <c r="U171" i="4"/>
  <c r="A176" i="4"/>
  <c r="A175" i="4"/>
  <c r="A174" i="4"/>
  <c r="G171" i="4"/>
  <c r="G18" i="10" s="1"/>
  <c r="E171" i="4"/>
  <c r="F18" i="10" s="1"/>
  <c r="A780" i="4"/>
  <c r="A775" i="4"/>
  <c r="G771" i="4"/>
  <c r="A785" i="4"/>
  <c r="F771" i="4"/>
  <c r="A781" i="4"/>
  <c r="A776" i="4"/>
  <c r="E771" i="4"/>
  <c r="A786" i="4"/>
  <c r="A787" i="4"/>
  <c r="A782" i="4"/>
  <c r="A777" i="4"/>
  <c r="AD771" i="4"/>
  <c r="A788" i="4"/>
  <c r="A779" i="4"/>
  <c r="A774" i="4"/>
  <c r="V771" i="4"/>
  <c r="A783" i="4"/>
  <c r="A778" i="4"/>
  <c r="W771" i="4"/>
  <c r="U771" i="4"/>
  <c r="A784" i="4"/>
  <c r="A602" i="4"/>
  <c r="A597" i="4"/>
  <c r="AD591" i="4"/>
  <c r="A607" i="4"/>
  <c r="A598" i="4"/>
  <c r="W591" i="4"/>
  <c r="A603" i="4"/>
  <c r="A594" i="4"/>
  <c r="V591" i="4"/>
  <c r="A608" i="4"/>
  <c r="A599" i="4"/>
  <c r="U591" i="4"/>
  <c r="A604" i="4"/>
  <c r="A595" i="4"/>
  <c r="G591" i="4"/>
  <c r="G60" i="10" s="1"/>
  <c r="A605" i="4"/>
  <c r="A596" i="4"/>
  <c r="E591" i="4"/>
  <c r="F60" i="10" s="1"/>
  <c r="A600" i="4"/>
  <c r="F591" i="4"/>
  <c r="H60" i="10" s="1"/>
  <c r="A601" i="4"/>
  <c r="A606" i="4"/>
  <c r="S370" i="5"/>
  <c r="R990" i="5"/>
  <c r="R530" i="5"/>
  <c r="R55" i="10" s="1"/>
  <c r="S1030" i="5"/>
  <c r="T1030" i="5" s="1"/>
  <c r="Q28" i="5"/>
  <c r="S330" i="5"/>
  <c r="S35" i="10" s="1"/>
  <c r="Q1010" i="5"/>
  <c r="S670" i="5"/>
  <c r="T670" i="5" s="1"/>
  <c r="P310" i="5"/>
  <c r="P33" i="10" s="1"/>
  <c r="R950" i="5"/>
  <c r="S530" i="5"/>
  <c r="Q1150" i="5"/>
  <c r="R28" i="5"/>
  <c r="Q270" i="5"/>
  <c r="Q29" i="10" s="1"/>
  <c r="R350" i="5"/>
  <c r="R37" i="10" s="1"/>
  <c r="Q170" i="5"/>
  <c r="Q19" i="10" s="1"/>
  <c r="S90" i="5"/>
  <c r="S11" i="10" s="1"/>
  <c r="Q1210" i="5"/>
  <c r="Q690" i="5"/>
  <c r="P28" i="5"/>
  <c r="S1270" i="5"/>
  <c r="T1270" i="5" s="1"/>
  <c r="S590" i="5"/>
  <c r="S290" i="5"/>
  <c r="S31" i="10" s="1"/>
  <c r="C731" i="5"/>
  <c r="D75" i="10" s="1"/>
  <c r="U75" i="10" s="1"/>
  <c r="C751" i="5"/>
  <c r="D77" i="10" s="1"/>
  <c r="U77" i="10" s="1"/>
  <c r="C231" i="5"/>
  <c r="D25" i="10" s="1"/>
  <c r="U25" i="10" s="1"/>
  <c r="C451" i="5"/>
  <c r="D47" i="10" s="1"/>
  <c r="U47" i="10" s="1"/>
  <c r="S131" i="5"/>
  <c r="S491" i="5"/>
  <c r="S511" i="5"/>
  <c r="S431" i="5"/>
  <c r="S271" i="5"/>
  <c r="S411" i="5"/>
  <c r="S391" i="5"/>
  <c r="S371" i="5"/>
  <c r="S291" i="5"/>
  <c r="S311" i="5"/>
  <c r="S331" i="5"/>
  <c r="S351" i="5"/>
  <c r="S551" i="5"/>
  <c r="S571" i="5"/>
  <c r="S591" i="5"/>
  <c r="R91" i="5"/>
  <c r="R431" i="5"/>
  <c r="Q311" i="5"/>
  <c r="Q551" i="5"/>
  <c r="R511" i="5"/>
  <c r="R171" i="5"/>
  <c r="Q91" i="5"/>
  <c r="R351" i="5"/>
  <c r="P131" i="5"/>
  <c r="P571" i="5"/>
  <c r="P111" i="5"/>
  <c r="Q571" i="5"/>
  <c r="Q391" i="5"/>
  <c r="Q291" i="5"/>
  <c r="Q111" i="5"/>
  <c r="S631" i="5"/>
  <c r="P511" i="5"/>
  <c r="Q331" i="5"/>
  <c r="R631" i="5"/>
  <c r="R551" i="5"/>
  <c r="R411" i="5"/>
  <c r="P91" i="5"/>
  <c r="P351" i="5"/>
  <c r="P411" i="5"/>
  <c r="R471" i="5"/>
  <c r="P491" i="5"/>
  <c r="P551" i="5"/>
  <c r="R491" i="5"/>
  <c r="Q491" i="5"/>
  <c r="P171" i="5"/>
  <c r="Q471" i="5"/>
  <c r="Q531" i="5"/>
  <c r="Q411" i="5"/>
  <c r="R591" i="5"/>
  <c r="Q151" i="5"/>
  <c r="R311" i="5"/>
  <c r="R531" i="5"/>
  <c r="P531" i="5"/>
  <c r="R571" i="5"/>
  <c r="Q351" i="5"/>
  <c r="R291" i="5"/>
  <c r="S611" i="5"/>
  <c r="Q431" i="5"/>
  <c r="Q631" i="5"/>
  <c r="P311" i="5"/>
  <c r="Q371" i="5"/>
  <c r="Q511" i="5"/>
  <c r="R391" i="5"/>
  <c r="P471" i="5"/>
  <c r="P631" i="5"/>
  <c r="Q591" i="5"/>
  <c r="P431" i="5"/>
  <c r="P271" i="5"/>
  <c r="P391" i="5"/>
  <c r="R111" i="5"/>
  <c r="P151" i="5"/>
  <c r="Q611" i="5"/>
  <c r="R371" i="5"/>
  <c r="R131" i="5"/>
  <c r="P591" i="5"/>
  <c r="Q131" i="5"/>
  <c r="P331" i="5"/>
  <c r="R611" i="5"/>
  <c r="Q271" i="5"/>
  <c r="R271" i="5"/>
  <c r="P291" i="5"/>
  <c r="S471" i="5"/>
  <c r="R331" i="5"/>
  <c r="R151" i="5"/>
  <c r="P611" i="5"/>
  <c r="P371" i="5"/>
  <c r="Q171" i="5"/>
  <c r="L65" i="10" l="1"/>
  <c r="L63" i="10"/>
  <c r="N65" i="10"/>
  <c r="O65" i="10"/>
  <c r="M65" i="10"/>
  <c r="T630" i="5"/>
  <c r="T65" i="10" s="1"/>
  <c r="S65" i="10"/>
  <c r="L59" i="10"/>
  <c r="M55" i="10"/>
  <c r="L57" i="10"/>
  <c r="N59" i="10"/>
  <c r="O63" i="10"/>
  <c r="L55" i="10"/>
  <c r="O57" i="10"/>
  <c r="N61" i="10"/>
  <c r="O59" i="10"/>
  <c r="N57" i="10"/>
  <c r="M59" i="10"/>
  <c r="L53" i="10"/>
  <c r="N55" i="10"/>
  <c r="M61" i="10"/>
  <c r="N63" i="10"/>
  <c r="O61" i="10"/>
  <c r="M63" i="10"/>
  <c r="L61" i="10"/>
  <c r="M57" i="10"/>
  <c r="T530" i="5"/>
  <c r="T55" i="10" s="1"/>
  <c r="S55" i="10"/>
  <c r="T590" i="5"/>
  <c r="T61" i="10" s="1"/>
  <c r="S61" i="10"/>
  <c r="T550" i="5"/>
  <c r="T57" i="10" s="1"/>
  <c r="S57" i="10"/>
  <c r="T570" i="5"/>
  <c r="T59" i="10" s="1"/>
  <c r="S59" i="10"/>
  <c r="T610" i="5"/>
  <c r="T63" i="10" s="1"/>
  <c r="S63" i="10"/>
  <c r="N51" i="10"/>
  <c r="N49" i="10"/>
  <c r="N53" i="10"/>
  <c r="M53" i="10"/>
  <c r="M51" i="10"/>
  <c r="L49" i="10"/>
  <c r="O53" i="10"/>
  <c r="M49" i="10"/>
  <c r="L45" i="10"/>
  <c r="L51" i="10"/>
  <c r="O51" i="10"/>
  <c r="O49" i="10"/>
  <c r="T510" i="5"/>
  <c r="T53" i="10" s="1"/>
  <c r="S53" i="10"/>
  <c r="T490" i="5"/>
  <c r="T51" i="10" s="1"/>
  <c r="S51" i="10"/>
  <c r="T470" i="5"/>
  <c r="T49" i="10" s="1"/>
  <c r="S49" i="10"/>
  <c r="L43" i="10"/>
  <c r="M45" i="10"/>
  <c r="O29" i="10"/>
  <c r="N45" i="10"/>
  <c r="O45" i="10"/>
  <c r="T430" i="5"/>
  <c r="T45" i="10" s="1"/>
  <c r="S45" i="10"/>
  <c r="N43" i="10"/>
  <c r="O43" i="10"/>
  <c r="M43" i="10"/>
  <c r="L41" i="10"/>
  <c r="T410" i="5"/>
  <c r="T43" i="10" s="1"/>
  <c r="S43" i="10"/>
  <c r="L39" i="10"/>
  <c r="O41" i="10"/>
  <c r="N41" i="10"/>
  <c r="M41" i="10"/>
  <c r="T390" i="5"/>
  <c r="T41" i="10" s="1"/>
  <c r="S41" i="10"/>
  <c r="L37" i="10"/>
  <c r="N39" i="10"/>
  <c r="O39" i="10"/>
  <c r="M39" i="10"/>
  <c r="T370" i="5"/>
  <c r="T39" i="10" s="1"/>
  <c r="S39" i="10"/>
  <c r="O31" i="10"/>
  <c r="M29" i="10"/>
  <c r="N29" i="10"/>
  <c r="M37" i="10"/>
  <c r="O37" i="10"/>
  <c r="N33" i="10"/>
  <c r="N31" i="10"/>
  <c r="O35" i="10"/>
  <c r="L29" i="10"/>
  <c r="M33" i="10"/>
  <c r="L31" i="10"/>
  <c r="N37" i="10"/>
  <c r="N35" i="10"/>
  <c r="M35" i="10"/>
  <c r="M31" i="10"/>
  <c r="L33" i="10"/>
  <c r="L35" i="10"/>
  <c r="O33" i="10"/>
  <c r="L19" i="10"/>
  <c r="N19" i="10"/>
  <c r="M17" i="10"/>
  <c r="N17" i="10"/>
  <c r="M19" i="10"/>
  <c r="L17" i="10"/>
  <c r="N15" i="10"/>
  <c r="L15" i="10"/>
  <c r="L11" i="10"/>
  <c r="M11" i="10"/>
  <c r="L13" i="10"/>
  <c r="M15" i="10"/>
  <c r="M13" i="10"/>
  <c r="O15" i="10"/>
  <c r="N13" i="10"/>
  <c r="N11" i="10"/>
  <c r="V110" i="10"/>
  <c r="V50" i="10"/>
  <c r="V124" i="10"/>
  <c r="V100" i="10"/>
  <c r="V98" i="10"/>
  <c r="V126" i="10"/>
  <c r="Y77" i="10"/>
  <c r="X77" i="10"/>
  <c r="X75" i="10"/>
  <c r="Y75" i="10"/>
  <c r="V16" i="10"/>
  <c r="V38" i="10"/>
  <c r="J54" i="4"/>
  <c r="K54" i="4"/>
  <c r="V70" i="10"/>
  <c r="R63" i="5"/>
  <c r="R242" i="6"/>
  <c r="R142" i="6"/>
  <c r="R217" i="6"/>
  <c r="R92" i="6"/>
  <c r="R117" i="6"/>
  <c r="R192" i="6"/>
  <c r="R167" i="6"/>
  <c r="R67" i="6"/>
  <c r="R17" i="6"/>
  <c r="R42" i="6"/>
  <c r="R58" i="5"/>
  <c r="R56" i="5"/>
  <c r="R61" i="5"/>
  <c r="Q55" i="5"/>
  <c r="R201" i="6"/>
  <c r="R76" i="6"/>
  <c r="R251" i="6"/>
  <c r="R151" i="6"/>
  <c r="R126" i="6"/>
  <c r="R101" i="6"/>
  <c r="R226" i="6"/>
  <c r="R176" i="6"/>
  <c r="R51" i="6"/>
  <c r="R26" i="6"/>
  <c r="R60" i="5"/>
  <c r="R100" i="6"/>
  <c r="R125" i="6"/>
  <c r="R75" i="6"/>
  <c r="R150" i="6"/>
  <c r="P55" i="5"/>
  <c r="R62" i="5"/>
  <c r="P223" i="6"/>
  <c r="P123" i="6"/>
  <c r="P98" i="6"/>
  <c r="P198" i="6"/>
  <c r="P173" i="6"/>
  <c r="P148" i="6"/>
  <c r="P248" i="6"/>
  <c r="P73" i="6"/>
  <c r="P23" i="6"/>
  <c r="P48" i="6"/>
  <c r="R146" i="6"/>
  <c r="R121" i="6"/>
  <c r="R246" i="6"/>
  <c r="R96" i="6"/>
  <c r="R221" i="6"/>
  <c r="R171" i="6"/>
  <c r="R196" i="6"/>
  <c r="R71" i="6"/>
  <c r="R46" i="6"/>
  <c r="R21" i="6"/>
  <c r="R55" i="5"/>
  <c r="R144" i="6"/>
  <c r="R244" i="6"/>
  <c r="R194" i="6"/>
  <c r="R219" i="6"/>
  <c r="R119" i="6"/>
  <c r="R169" i="6"/>
  <c r="R94" i="6"/>
  <c r="R69" i="6"/>
  <c r="R19" i="6"/>
  <c r="R44" i="6"/>
  <c r="Q199" i="6"/>
  <c r="Q124" i="6"/>
  <c r="Q224" i="6"/>
  <c r="Q174" i="6"/>
  <c r="Q74" i="6"/>
  <c r="Q149" i="6"/>
  <c r="Q249" i="6"/>
  <c r="Q99" i="6"/>
  <c r="Q49" i="6"/>
  <c r="Q24" i="6"/>
  <c r="R91" i="6"/>
  <c r="R241" i="6"/>
  <c r="R191" i="6"/>
  <c r="R141" i="6"/>
  <c r="R216" i="6"/>
  <c r="R166" i="6"/>
  <c r="R116" i="6"/>
  <c r="R66" i="6"/>
  <c r="R41" i="6"/>
  <c r="R16" i="6"/>
  <c r="R59" i="5"/>
  <c r="P216" i="6"/>
  <c r="P91" i="6"/>
  <c r="P241" i="6"/>
  <c r="P116" i="6"/>
  <c r="P191" i="6"/>
  <c r="P166" i="6"/>
  <c r="P141" i="6"/>
  <c r="P66" i="6"/>
  <c r="P41" i="6"/>
  <c r="P16" i="6"/>
  <c r="R170" i="6"/>
  <c r="R145" i="6"/>
  <c r="R120" i="6"/>
  <c r="R245" i="6"/>
  <c r="R220" i="6"/>
  <c r="R95" i="6"/>
  <c r="R195" i="6"/>
  <c r="R70" i="6"/>
  <c r="R45" i="6"/>
  <c r="R20" i="6"/>
  <c r="Q60" i="5"/>
  <c r="R143" i="6"/>
  <c r="R193" i="6"/>
  <c r="R218" i="6"/>
  <c r="R243" i="6"/>
  <c r="R168" i="6"/>
  <c r="R93" i="6"/>
  <c r="R118" i="6"/>
  <c r="R68" i="6"/>
  <c r="R43" i="6"/>
  <c r="R18" i="6"/>
  <c r="Q191" i="6"/>
  <c r="Q116" i="6"/>
  <c r="Q166" i="6"/>
  <c r="Q241" i="6"/>
  <c r="Q141" i="6"/>
  <c r="Q216" i="6"/>
  <c r="Q91" i="6"/>
  <c r="Q66" i="6"/>
  <c r="Q16" i="6"/>
  <c r="Q41" i="6"/>
  <c r="Q217" i="6"/>
  <c r="Q92" i="6"/>
  <c r="Q142" i="6"/>
  <c r="Q117" i="6"/>
  <c r="Q242" i="6"/>
  <c r="Q192" i="6"/>
  <c r="Q167" i="6"/>
  <c r="Q67" i="6"/>
  <c r="Q42" i="6"/>
  <c r="Q17" i="6"/>
  <c r="R249" i="6"/>
  <c r="R74" i="6"/>
  <c r="R124" i="6"/>
  <c r="R224" i="6"/>
  <c r="R99" i="6"/>
  <c r="R199" i="6"/>
  <c r="R174" i="6"/>
  <c r="R149" i="6"/>
  <c r="R24" i="6"/>
  <c r="R49" i="6"/>
  <c r="P54" i="5"/>
  <c r="R248" i="6"/>
  <c r="R123" i="6"/>
  <c r="R173" i="6"/>
  <c r="R148" i="6"/>
  <c r="R198" i="6"/>
  <c r="R98" i="6"/>
  <c r="R223" i="6"/>
  <c r="R73" i="6"/>
  <c r="R23" i="6"/>
  <c r="R48" i="6"/>
  <c r="P57" i="5"/>
  <c r="R65" i="5"/>
  <c r="P60" i="5"/>
  <c r="Q65" i="5"/>
  <c r="P65" i="5"/>
  <c r="Q194" i="6"/>
  <c r="Q94" i="6"/>
  <c r="Q244" i="6"/>
  <c r="Q169" i="6"/>
  <c r="Q119" i="6"/>
  <c r="Q144" i="6"/>
  <c r="Q219" i="6"/>
  <c r="Q69" i="6"/>
  <c r="Q19" i="6"/>
  <c r="Q44" i="6"/>
  <c r="P250" i="6"/>
  <c r="P200" i="6"/>
  <c r="P125" i="6"/>
  <c r="P175" i="6"/>
  <c r="P150" i="6"/>
  <c r="P225" i="6"/>
  <c r="P100" i="6"/>
  <c r="P25" i="6"/>
  <c r="P75" i="6"/>
  <c r="P50" i="6"/>
  <c r="P56" i="5"/>
  <c r="Q59" i="5"/>
  <c r="Q63" i="5"/>
  <c r="R64" i="5"/>
  <c r="P64" i="5"/>
  <c r="P221" i="6"/>
  <c r="P196" i="6"/>
  <c r="P146" i="6"/>
  <c r="P121" i="6"/>
  <c r="P246" i="6"/>
  <c r="P171" i="6"/>
  <c r="P96" i="6"/>
  <c r="P71" i="6"/>
  <c r="P21" i="6"/>
  <c r="P46" i="6"/>
  <c r="Q123" i="6"/>
  <c r="Q223" i="6"/>
  <c r="Q98" i="6"/>
  <c r="Q248" i="6"/>
  <c r="Q173" i="6"/>
  <c r="Q148" i="6"/>
  <c r="Q198" i="6"/>
  <c r="Q73" i="6"/>
  <c r="Q23" i="6"/>
  <c r="Q48" i="6"/>
  <c r="P59" i="5"/>
  <c r="P119" i="6"/>
  <c r="P194" i="6"/>
  <c r="P219" i="6"/>
  <c r="P94" i="6"/>
  <c r="P244" i="6"/>
  <c r="P169" i="6"/>
  <c r="P144" i="6"/>
  <c r="P69" i="6"/>
  <c r="P44" i="6"/>
  <c r="P19" i="6"/>
  <c r="Q56" i="5"/>
  <c r="P224" i="6"/>
  <c r="P249" i="6"/>
  <c r="P124" i="6"/>
  <c r="P149" i="6"/>
  <c r="P74" i="6"/>
  <c r="P199" i="6"/>
  <c r="P174" i="6"/>
  <c r="P99" i="6"/>
  <c r="P49" i="6"/>
  <c r="P24" i="6"/>
  <c r="Q251" i="6"/>
  <c r="Q226" i="6"/>
  <c r="Q201" i="6"/>
  <c r="Q176" i="6"/>
  <c r="Q151" i="6"/>
  <c r="Q101" i="6"/>
  <c r="Q76" i="6"/>
  <c r="Q51" i="6"/>
  <c r="Q126" i="6"/>
  <c r="Q26" i="6"/>
  <c r="P63" i="5"/>
  <c r="Q75" i="6"/>
  <c r="Q125" i="6"/>
  <c r="Q150" i="6"/>
  <c r="Q100" i="6"/>
  <c r="P217" i="6"/>
  <c r="P192" i="6"/>
  <c r="P167" i="6"/>
  <c r="P242" i="6"/>
  <c r="P142" i="6"/>
  <c r="P92" i="6"/>
  <c r="P117" i="6"/>
  <c r="P67" i="6"/>
  <c r="P17" i="6"/>
  <c r="R122" i="6"/>
  <c r="R247" i="6"/>
  <c r="R222" i="6"/>
  <c r="R172" i="6"/>
  <c r="R197" i="6"/>
  <c r="R147" i="6"/>
  <c r="R97" i="6"/>
  <c r="R72" i="6"/>
  <c r="R22" i="6"/>
  <c r="R47" i="6"/>
  <c r="P58" i="5"/>
  <c r="Q62" i="5"/>
  <c r="Q58" i="5"/>
  <c r="Q61" i="5"/>
  <c r="P251" i="6"/>
  <c r="P201" i="6"/>
  <c r="P101" i="6"/>
  <c r="P76" i="6"/>
  <c r="P226" i="6"/>
  <c r="P176" i="6"/>
  <c r="P26" i="6"/>
  <c r="P151" i="6"/>
  <c r="P51" i="6"/>
  <c r="P126" i="6"/>
  <c r="Q220" i="6"/>
  <c r="Q95" i="6"/>
  <c r="Q195" i="6"/>
  <c r="Q120" i="6"/>
  <c r="Q245" i="6"/>
  <c r="Q145" i="6"/>
  <c r="Q170" i="6"/>
  <c r="Q70" i="6"/>
  <c r="Q45" i="6"/>
  <c r="Q20" i="6"/>
  <c r="Q64" i="5"/>
  <c r="P220" i="6"/>
  <c r="P245" i="6"/>
  <c r="P145" i="6"/>
  <c r="P195" i="6"/>
  <c r="P170" i="6"/>
  <c r="P95" i="6"/>
  <c r="P120" i="6"/>
  <c r="P70" i="6"/>
  <c r="P20" i="6"/>
  <c r="P45" i="6"/>
  <c r="P61" i="5"/>
  <c r="P143" i="6"/>
  <c r="P218" i="6"/>
  <c r="P243" i="6"/>
  <c r="P93" i="6"/>
  <c r="P168" i="6"/>
  <c r="P118" i="6"/>
  <c r="P193" i="6"/>
  <c r="P68" i="6"/>
  <c r="P43" i="6"/>
  <c r="P18" i="6"/>
  <c r="P62" i="5"/>
  <c r="Q193" i="6"/>
  <c r="Q93" i="6"/>
  <c r="Q243" i="6"/>
  <c r="Q218" i="6"/>
  <c r="Q168" i="6"/>
  <c r="Q143" i="6"/>
  <c r="Q118" i="6"/>
  <c r="Q68" i="6"/>
  <c r="Q18" i="6"/>
  <c r="Q43" i="6"/>
  <c r="Q247" i="6"/>
  <c r="Q172" i="6"/>
  <c r="Q122" i="6"/>
  <c r="Q197" i="6"/>
  <c r="Q222" i="6"/>
  <c r="Q147" i="6"/>
  <c r="Q97" i="6"/>
  <c r="Q72" i="6"/>
  <c r="Q22" i="6"/>
  <c r="Q47" i="6"/>
  <c r="Q221" i="6"/>
  <c r="Q246" i="6"/>
  <c r="Q196" i="6"/>
  <c r="Q121" i="6"/>
  <c r="Q96" i="6"/>
  <c r="Q146" i="6"/>
  <c r="Q171" i="6"/>
  <c r="Q71" i="6"/>
  <c r="Q46" i="6"/>
  <c r="Q21" i="6"/>
  <c r="P172" i="6"/>
  <c r="P247" i="6"/>
  <c r="P97" i="6"/>
  <c r="P147" i="6"/>
  <c r="P222" i="6"/>
  <c r="P197" i="6"/>
  <c r="P122" i="6"/>
  <c r="P72" i="6"/>
  <c r="P22" i="6"/>
  <c r="P47" i="6"/>
  <c r="S25" i="5"/>
  <c r="S24" i="5"/>
  <c r="R42" i="5"/>
  <c r="R43" i="5"/>
  <c r="R23" i="5"/>
  <c r="P22" i="5"/>
  <c r="R16" i="5"/>
  <c r="R19" i="5"/>
  <c r="R20" i="5"/>
  <c r="P37" i="5"/>
  <c r="R25" i="5"/>
  <c r="R38" i="5"/>
  <c r="Q40" i="5"/>
  <c r="R17" i="5"/>
  <c r="R18" i="5"/>
  <c r="R40" i="5"/>
  <c r="R22" i="5"/>
  <c r="R39" i="5"/>
  <c r="R36" i="5"/>
  <c r="Q23" i="5"/>
  <c r="R45" i="5"/>
  <c r="R37" i="5"/>
  <c r="R41" i="5"/>
  <c r="R24" i="5"/>
  <c r="Q16" i="5"/>
  <c r="P40" i="5"/>
  <c r="P24" i="5"/>
  <c r="Q36" i="5"/>
  <c r="Q22" i="5"/>
  <c r="P39" i="5"/>
  <c r="Q39" i="5"/>
  <c r="R44" i="5"/>
  <c r="Q24" i="5"/>
  <c r="P44" i="5"/>
  <c r="Q45" i="5"/>
  <c r="Q18" i="5"/>
  <c r="P18" i="5"/>
  <c r="P20" i="5"/>
  <c r="Q43" i="5"/>
  <c r="P23" i="5"/>
  <c r="Q25" i="5"/>
  <c r="P45" i="5"/>
  <c r="P43" i="5"/>
  <c r="Q21" i="5"/>
  <c r="Q44" i="5"/>
  <c r="P19" i="5"/>
  <c r="P16" i="5"/>
  <c r="Q41" i="5"/>
  <c r="P17" i="5"/>
  <c r="R21" i="5"/>
  <c r="P42" i="5"/>
  <c r="Q42" i="5"/>
  <c r="Q17" i="5"/>
  <c r="Q20" i="5"/>
  <c r="P25" i="5"/>
  <c r="P38" i="5"/>
  <c r="P41" i="5"/>
  <c r="P21" i="5"/>
  <c r="Q37" i="5"/>
  <c r="Q19" i="5"/>
  <c r="Q38" i="5"/>
  <c r="P15" i="5"/>
  <c r="R15" i="5"/>
  <c r="Q35" i="5"/>
  <c r="R35" i="5"/>
  <c r="Q15" i="5"/>
  <c r="Q14" i="5"/>
  <c r="P14" i="5"/>
  <c r="R14" i="5"/>
  <c r="V54" i="10"/>
  <c r="V68" i="10"/>
  <c r="V80" i="10"/>
  <c r="V18" i="10"/>
  <c r="V112" i="10"/>
  <c r="V26" i="10"/>
  <c r="V40" i="10"/>
  <c r="V86" i="10"/>
  <c r="V120" i="10"/>
  <c r="V106" i="10"/>
  <c r="V30" i="10"/>
  <c r="V88" i="10"/>
  <c r="V42" i="10"/>
  <c r="V118" i="10"/>
  <c r="V76" i="10"/>
  <c r="C2" i="10"/>
  <c r="E2" i="10"/>
  <c r="V2" i="10" s="1"/>
  <c r="W2" i="10"/>
  <c r="B2" i="10"/>
  <c r="A2" i="10"/>
  <c r="V6" i="10"/>
  <c r="V14" i="10"/>
  <c r="V20" i="10"/>
  <c r="V122" i="10"/>
  <c r="C47" i="10"/>
  <c r="E47" i="10"/>
  <c r="V47" i="10" s="1"/>
  <c r="W47" i="10"/>
  <c r="A47" i="10"/>
  <c r="B47" i="10"/>
  <c r="V60" i="10"/>
  <c r="C25" i="10"/>
  <c r="E25" i="10"/>
  <c r="W25" i="10"/>
  <c r="A25" i="10"/>
  <c r="B25" i="10"/>
  <c r="C77" i="10"/>
  <c r="W77" i="10"/>
  <c r="J77" i="10"/>
  <c r="I77" i="10"/>
  <c r="H77" i="10"/>
  <c r="T77" i="10"/>
  <c r="G77" i="10"/>
  <c r="S77" i="10"/>
  <c r="F77" i="10"/>
  <c r="R77" i="10"/>
  <c r="E77" i="10"/>
  <c r="V77" i="10" s="1"/>
  <c r="Q77" i="10"/>
  <c r="P77" i="10"/>
  <c r="A77" i="10"/>
  <c r="B77" i="10"/>
  <c r="V52" i="10"/>
  <c r="C75" i="10"/>
  <c r="P75" i="10"/>
  <c r="W75" i="10"/>
  <c r="J75" i="10"/>
  <c r="I75" i="10"/>
  <c r="H75" i="10"/>
  <c r="T75" i="10"/>
  <c r="G75" i="10"/>
  <c r="S75" i="10"/>
  <c r="F75" i="10"/>
  <c r="R75" i="10"/>
  <c r="Q75" i="10"/>
  <c r="E75" i="10"/>
  <c r="A75" i="10"/>
  <c r="B75" i="10"/>
  <c r="T150" i="5"/>
  <c r="T17" i="10" s="1"/>
  <c r="T350" i="5"/>
  <c r="T37" i="10" s="1"/>
  <c r="T90" i="5"/>
  <c r="T11" i="10" s="1"/>
  <c r="T110" i="5"/>
  <c r="T13" i="10" s="1"/>
  <c r="T330" i="5"/>
  <c r="T35" i="10" s="1"/>
  <c r="T130" i="5"/>
  <c r="T15" i="10" s="1"/>
  <c r="T310" i="5"/>
  <c r="T33" i="10" s="1"/>
  <c r="T270" i="5"/>
  <c r="T29" i="10" s="1"/>
  <c r="T290" i="5"/>
  <c r="T31" i="10" s="1"/>
  <c r="T170" i="5"/>
  <c r="T19" i="10" s="1"/>
  <c r="AF80" i="3"/>
  <c r="AF69" i="3"/>
  <c r="AF83" i="3"/>
  <c r="Y599" i="4"/>
  <c r="E599" i="4"/>
  <c r="D599" i="4"/>
  <c r="C599" i="4"/>
  <c r="L599" i="4"/>
  <c r="K599" i="4"/>
  <c r="AA599" i="4"/>
  <c r="G599" i="4"/>
  <c r="H599" i="4" s="1"/>
  <c r="Z599" i="4"/>
  <c r="J599" i="4"/>
  <c r="F599" i="4"/>
  <c r="K184" i="4"/>
  <c r="Y184" i="4"/>
  <c r="F184" i="4"/>
  <c r="L184" i="4"/>
  <c r="J184" i="4"/>
  <c r="G184" i="4"/>
  <c r="H184" i="4" s="1"/>
  <c r="AA184" i="4"/>
  <c r="E184" i="4"/>
  <c r="Z184" i="4"/>
  <c r="D184" i="4"/>
  <c r="C184" i="4"/>
  <c r="Z660" i="4"/>
  <c r="F660" i="4"/>
  <c r="Y660" i="4"/>
  <c r="E660" i="4"/>
  <c r="D660" i="4"/>
  <c r="C660" i="4"/>
  <c r="L660" i="4"/>
  <c r="J660" i="4"/>
  <c r="K660" i="4"/>
  <c r="G660" i="4"/>
  <c r="H660" i="4" s="1"/>
  <c r="AA660" i="4"/>
  <c r="Z166" i="4"/>
  <c r="F166" i="4"/>
  <c r="L166" i="4"/>
  <c r="K166" i="4"/>
  <c r="J166" i="4"/>
  <c r="G166" i="4"/>
  <c r="H166" i="4" s="1"/>
  <c r="E166" i="4"/>
  <c r="AA166" i="4"/>
  <c r="D166" i="4"/>
  <c r="Y166" i="4"/>
  <c r="C166" i="4"/>
  <c r="Z718" i="4"/>
  <c r="G718" i="4"/>
  <c r="H718" i="4" s="1"/>
  <c r="Y718" i="4"/>
  <c r="F718" i="4"/>
  <c r="E718" i="4"/>
  <c r="D718" i="4"/>
  <c r="L718" i="4"/>
  <c r="C718" i="4"/>
  <c r="J718" i="4"/>
  <c r="AA718" i="4"/>
  <c r="K718" i="4"/>
  <c r="Y621" i="4"/>
  <c r="F621" i="4"/>
  <c r="E621" i="4"/>
  <c r="D621" i="4"/>
  <c r="L621" i="4"/>
  <c r="C621" i="4"/>
  <c r="K621" i="4"/>
  <c r="AA621" i="4"/>
  <c r="Z621" i="4"/>
  <c r="J621" i="4"/>
  <c r="G621" i="4"/>
  <c r="H621" i="4" s="1"/>
  <c r="AF26" i="3"/>
  <c r="L974" i="4"/>
  <c r="C974" i="4"/>
  <c r="K974" i="4"/>
  <c r="J974" i="4"/>
  <c r="AA974" i="4"/>
  <c r="Z974" i="4"/>
  <c r="G974" i="4"/>
  <c r="H974" i="4" s="1"/>
  <c r="Y974" i="4"/>
  <c r="F974" i="4"/>
  <c r="E974" i="4"/>
  <c r="D974" i="4"/>
  <c r="Z48" i="4"/>
  <c r="F48" i="4"/>
  <c r="Y48" i="4"/>
  <c r="E48" i="4"/>
  <c r="D48" i="4"/>
  <c r="C48" i="4"/>
  <c r="L48" i="4"/>
  <c r="K48" i="4"/>
  <c r="J48" i="4"/>
  <c r="AA48" i="4"/>
  <c r="G48" i="4"/>
  <c r="H48" i="4" s="1"/>
  <c r="L195" i="4"/>
  <c r="F195" i="4"/>
  <c r="K195" i="4"/>
  <c r="J195" i="4"/>
  <c r="G195" i="4"/>
  <c r="H195" i="4" s="1"/>
  <c r="E195" i="4"/>
  <c r="D195" i="4"/>
  <c r="C195" i="4"/>
  <c r="AA195" i="4"/>
  <c r="Z195" i="4"/>
  <c r="Y195" i="4"/>
  <c r="L1165" i="4"/>
  <c r="K1165" i="4"/>
  <c r="J1165" i="4"/>
  <c r="AA1165" i="4"/>
  <c r="G1165" i="4"/>
  <c r="H1165" i="4" s="1"/>
  <c r="Z1165" i="4"/>
  <c r="F1165" i="4"/>
  <c r="D1165" i="4"/>
  <c r="C1165" i="4"/>
  <c r="Y1165" i="4"/>
  <c r="E1165" i="4"/>
  <c r="D80" i="4"/>
  <c r="C80" i="4"/>
  <c r="L80" i="4"/>
  <c r="K80" i="4"/>
  <c r="J80" i="4"/>
  <c r="G80" i="4"/>
  <c r="H80" i="4" s="1"/>
  <c r="F80" i="4"/>
  <c r="E80" i="4"/>
  <c r="AA80" i="4"/>
  <c r="Y80" i="4"/>
  <c r="Z80" i="4"/>
  <c r="J845" i="4"/>
  <c r="AA845" i="4"/>
  <c r="G845" i="4"/>
  <c r="H845" i="4" s="1"/>
  <c r="Z845" i="4"/>
  <c r="F845" i="4"/>
  <c r="Y845" i="4"/>
  <c r="E845" i="4"/>
  <c r="D845" i="4"/>
  <c r="L845" i="4"/>
  <c r="C845" i="4"/>
  <c r="K845" i="4"/>
  <c r="K462" i="4"/>
  <c r="J462" i="4"/>
  <c r="AA462" i="4"/>
  <c r="G462" i="4"/>
  <c r="H462" i="4" s="1"/>
  <c r="Z462" i="4"/>
  <c r="F462" i="4"/>
  <c r="Y462" i="4"/>
  <c r="E462" i="4"/>
  <c r="C462" i="4"/>
  <c r="L462" i="4"/>
  <c r="D462" i="4"/>
  <c r="AF1191" i="4"/>
  <c r="AE1191" i="4"/>
  <c r="E144" i="4"/>
  <c r="J144" i="4"/>
  <c r="L144" i="4"/>
  <c r="K144" i="4"/>
  <c r="G144" i="4"/>
  <c r="H144" i="4" s="1"/>
  <c r="AA144" i="4"/>
  <c r="F144" i="4"/>
  <c r="Z144" i="4"/>
  <c r="D144" i="4"/>
  <c r="Y144" i="4"/>
  <c r="C144" i="4"/>
  <c r="Y647" i="4"/>
  <c r="E647" i="4"/>
  <c r="D647" i="4"/>
  <c r="C647" i="4"/>
  <c r="L647" i="4"/>
  <c r="K647" i="4"/>
  <c r="AA647" i="4"/>
  <c r="G647" i="4"/>
  <c r="H647" i="4" s="1"/>
  <c r="J647" i="4"/>
  <c r="F647" i="4"/>
  <c r="Z647" i="4"/>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D502" i="4"/>
  <c r="J502" i="4"/>
  <c r="L502" i="4"/>
  <c r="K502" i="4"/>
  <c r="G502" i="4"/>
  <c r="H502" i="4" s="1"/>
  <c r="F502" i="4"/>
  <c r="AA502" i="4"/>
  <c r="E502" i="4"/>
  <c r="Y502" i="4"/>
  <c r="Z502" i="4"/>
  <c r="C502" i="4"/>
  <c r="D764" i="4"/>
  <c r="C764" i="4"/>
  <c r="L764" i="4"/>
  <c r="K764" i="4"/>
  <c r="J764" i="4"/>
  <c r="Z764" i="4"/>
  <c r="F764" i="4"/>
  <c r="AA764" i="4"/>
  <c r="Y764" i="4"/>
  <c r="G764" i="4"/>
  <c r="H764" i="4" s="1"/>
  <c r="E764" i="4"/>
  <c r="Y608" i="4"/>
  <c r="E608" i="4"/>
  <c r="D608" i="4"/>
  <c r="C608" i="4"/>
  <c r="L608" i="4"/>
  <c r="K608" i="4"/>
  <c r="AA608" i="4"/>
  <c r="G608" i="4"/>
  <c r="H608" i="4" s="1"/>
  <c r="Z608" i="4"/>
  <c r="J608" i="4"/>
  <c r="F608" i="4"/>
  <c r="D61" i="4"/>
  <c r="L61" i="4"/>
  <c r="C61" i="4"/>
  <c r="K61" i="4"/>
  <c r="J61" i="4"/>
  <c r="G61" i="4"/>
  <c r="H61" i="4" s="1"/>
  <c r="F61" i="4"/>
  <c r="E61" i="4"/>
  <c r="AA61" i="4"/>
  <c r="Y61" i="4"/>
  <c r="Z61" i="4"/>
  <c r="C667" i="4"/>
  <c r="L667" i="4"/>
  <c r="K667" i="4"/>
  <c r="J667" i="4"/>
  <c r="AA667" i="4"/>
  <c r="G667" i="4"/>
  <c r="H667" i="4" s="1"/>
  <c r="Y667" i="4"/>
  <c r="E667" i="4"/>
  <c r="Z667" i="4"/>
  <c r="F667" i="4"/>
  <c r="D667" i="4"/>
  <c r="E96" i="4"/>
  <c r="D96" i="4"/>
  <c r="C96" i="4"/>
  <c r="L96" i="4"/>
  <c r="K96" i="4"/>
  <c r="J96" i="4"/>
  <c r="G96" i="4"/>
  <c r="H96" i="4" s="1"/>
  <c r="F96" i="4"/>
  <c r="AA96" i="4"/>
  <c r="Y96" i="4"/>
  <c r="Z96" i="4"/>
  <c r="K955" i="4"/>
  <c r="J955" i="4"/>
  <c r="AA955" i="4"/>
  <c r="G955" i="4"/>
  <c r="H955" i="4" s="1"/>
  <c r="Z955" i="4"/>
  <c r="F955" i="4"/>
  <c r="Y955" i="4"/>
  <c r="E955" i="4"/>
  <c r="C955" i="4"/>
  <c r="L955" i="4"/>
  <c r="D955" i="4"/>
  <c r="AF85" i="3"/>
  <c r="AF43" i="3"/>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J40" i="4"/>
  <c r="G40" i="4"/>
  <c r="H40" i="4" s="1"/>
  <c r="F40" i="4"/>
  <c r="E40" i="4"/>
  <c r="D40" i="4"/>
  <c r="C40" i="4"/>
  <c r="L40" i="4"/>
  <c r="K40" i="4"/>
  <c r="AA40" i="4"/>
  <c r="Y40" i="4"/>
  <c r="Z40" i="4"/>
  <c r="G201" i="4"/>
  <c r="H201" i="4" s="1"/>
  <c r="C201" i="4"/>
  <c r="J201" i="4"/>
  <c r="F201" i="4"/>
  <c r="E201" i="4"/>
  <c r="D201" i="4"/>
  <c r="L201" i="4"/>
  <c r="K201" i="4"/>
  <c r="AA201" i="4"/>
  <c r="Y201" i="4"/>
  <c r="Z201" i="4"/>
  <c r="AA1159" i="4"/>
  <c r="Z1159" i="4"/>
  <c r="G1159" i="4"/>
  <c r="H1159" i="4" s="1"/>
  <c r="Y1159" i="4"/>
  <c r="F1159" i="4"/>
  <c r="E1159" i="4"/>
  <c r="D1159" i="4"/>
  <c r="K1159" i="4"/>
  <c r="L1159" i="4"/>
  <c r="J1159" i="4"/>
  <c r="C1159" i="4"/>
  <c r="Z695" i="4"/>
  <c r="F695" i="4"/>
  <c r="Y695" i="4"/>
  <c r="E695" i="4"/>
  <c r="D695" i="4"/>
  <c r="C695" i="4"/>
  <c r="L695" i="4"/>
  <c r="J695" i="4"/>
  <c r="K695" i="4"/>
  <c r="G695" i="4"/>
  <c r="H695" i="4" s="1"/>
  <c r="AA695" i="4"/>
  <c r="C1018" i="4"/>
  <c r="AA1018" i="4"/>
  <c r="G1018" i="4"/>
  <c r="H1018" i="4" s="1"/>
  <c r="Y1018" i="4"/>
  <c r="E1018" i="4"/>
  <c r="D1018" i="4"/>
  <c r="Z1018" i="4"/>
  <c r="L1018" i="4"/>
  <c r="K1018" i="4"/>
  <c r="J1018" i="4"/>
  <c r="F1018" i="4"/>
  <c r="K364" i="4"/>
  <c r="J364" i="4"/>
  <c r="AA364" i="4"/>
  <c r="G364" i="4"/>
  <c r="H364" i="4" s="1"/>
  <c r="Z364" i="4"/>
  <c r="F364" i="4"/>
  <c r="Y364" i="4"/>
  <c r="E364" i="4"/>
  <c r="C364" i="4"/>
  <c r="L364" i="4"/>
  <c r="D364" i="4"/>
  <c r="Z1128" i="4"/>
  <c r="F1128" i="4"/>
  <c r="Y1128" i="4"/>
  <c r="E1128" i="4"/>
  <c r="D1128" i="4"/>
  <c r="C1128" i="4"/>
  <c r="L1128" i="4"/>
  <c r="J1128" i="4"/>
  <c r="AA1128" i="4"/>
  <c r="K1128" i="4"/>
  <c r="G1128" i="4"/>
  <c r="H1128" i="4" s="1"/>
  <c r="J922" i="4"/>
  <c r="AA922" i="4"/>
  <c r="G922" i="4"/>
  <c r="H922" i="4" s="1"/>
  <c r="Z922" i="4"/>
  <c r="F922" i="4"/>
  <c r="Y922" i="4"/>
  <c r="E922" i="4"/>
  <c r="D922" i="4"/>
  <c r="L922" i="4"/>
  <c r="C922" i="4"/>
  <c r="K922" i="4"/>
  <c r="L421" i="4"/>
  <c r="K421" i="4"/>
  <c r="J421" i="4"/>
  <c r="AA421" i="4"/>
  <c r="G421" i="4"/>
  <c r="H421" i="4" s="1"/>
  <c r="Z421" i="4"/>
  <c r="F421" i="4"/>
  <c r="D421" i="4"/>
  <c r="Y421" i="4"/>
  <c r="E421" i="4"/>
  <c r="C421" i="4"/>
  <c r="L454" i="4"/>
  <c r="K454" i="4"/>
  <c r="J454" i="4"/>
  <c r="AA454" i="4"/>
  <c r="G454" i="4"/>
  <c r="H454" i="4" s="1"/>
  <c r="Z454" i="4"/>
  <c r="F454" i="4"/>
  <c r="D454" i="4"/>
  <c r="Y454" i="4"/>
  <c r="E454" i="4"/>
  <c r="C454"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C1199" i="4"/>
  <c r="AA1199" i="4"/>
  <c r="G1199" i="4"/>
  <c r="H1199" i="4" s="1"/>
  <c r="Y1199" i="4"/>
  <c r="L1199" i="4"/>
  <c r="K1199" i="4"/>
  <c r="J1199" i="4"/>
  <c r="E1199" i="4"/>
  <c r="D1199" i="4"/>
  <c r="Z1199" i="4"/>
  <c r="F1199" i="4"/>
  <c r="E681" i="4"/>
  <c r="D681" i="4"/>
  <c r="L681" i="4"/>
  <c r="C681" i="4"/>
  <c r="K681" i="4"/>
  <c r="J681" i="4"/>
  <c r="Z681" i="4"/>
  <c r="G681" i="4"/>
  <c r="H681" i="4" s="1"/>
  <c r="AA681" i="4"/>
  <c r="Y681" i="4"/>
  <c r="F681" i="4"/>
  <c r="J1279" i="4"/>
  <c r="AA1279" i="4"/>
  <c r="G1279" i="4"/>
  <c r="H1279" i="4" s="1"/>
  <c r="Z1279" i="4"/>
  <c r="F1279" i="4"/>
  <c r="Y1279" i="4"/>
  <c r="E1279" i="4"/>
  <c r="D1279" i="4"/>
  <c r="L1279" i="4"/>
  <c r="K1279" i="4"/>
  <c r="C1279" i="4"/>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AF631" i="4"/>
  <c r="Y64" i="10" s="1"/>
  <c r="AE631" i="4"/>
  <c r="X64" i="10" s="1"/>
  <c r="C1260" i="4"/>
  <c r="L1260" i="4"/>
  <c r="K1260" i="4"/>
  <c r="J1260" i="4"/>
  <c r="AA1260" i="4"/>
  <c r="G1260" i="4"/>
  <c r="H1260" i="4" s="1"/>
  <c r="Y1260" i="4"/>
  <c r="E1260" i="4"/>
  <c r="Z1260" i="4"/>
  <c r="D1260" i="4"/>
  <c r="F1260" i="4"/>
  <c r="Y816" i="4"/>
  <c r="E816" i="4"/>
  <c r="D816" i="4"/>
  <c r="C816" i="4"/>
  <c r="L816" i="4"/>
  <c r="K816" i="4"/>
  <c r="AA816" i="4"/>
  <c r="G816" i="4"/>
  <c r="H816" i="4" s="1"/>
  <c r="J816" i="4"/>
  <c r="Z816" i="4"/>
  <c r="F816" i="4"/>
  <c r="J504" i="4"/>
  <c r="D504" i="4"/>
  <c r="Z504" i="4"/>
  <c r="C504" i="4"/>
  <c r="Y504" i="4"/>
  <c r="L504" i="4"/>
  <c r="K504" i="4"/>
  <c r="F504" i="4"/>
  <c r="AA504" i="4"/>
  <c r="G504" i="4"/>
  <c r="H504" i="4" s="1"/>
  <c r="E504"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Z1222" i="4"/>
  <c r="F1222" i="4"/>
  <c r="Y1222" i="4"/>
  <c r="E1222" i="4"/>
  <c r="L1222" i="4"/>
  <c r="J1222" i="4"/>
  <c r="AA1222" i="4"/>
  <c r="K1222" i="4"/>
  <c r="G1222" i="4"/>
  <c r="H1222" i="4" s="1"/>
  <c r="C1222" i="4"/>
  <c r="D1222" i="4"/>
  <c r="J596" i="4"/>
  <c r="AA596" i="4"/>
  <c r="G596" i="4"/>
  <c r="H596" i="4" s="1"/>
  <c r="Z596" i="4"/>
  <c r="F596" i="4"/>
  <c r="Y596" i="4"/>
  <c r="E596" i="4"/>
  <c r="D596" i="4"/>
  <c r="L596" i="4"/>
  <c r="C596" i="4"/>
  <c r="K596" i="4"/>
  <c r="J774" i="4"/>
  <c r="AA774" i="4"/>
  <c r="G774" i="4"/>
  <c r="H774" i="4" s="1"/>
  <c r="Z774" i="4"/>
  <c r="F774" i="4"/>
  <c r="Y774" i="4"/>
  <c r="E774" i="4"/>
  <c r="D774" i="4"/>
  <c r="L774" i="4"/>
  <c r="C774" i="4"/>
  <c r="K774" i="4"/>
  <c r="J183" i="4"/>
  <c r="E183" i="4"/>
  <c r="Z183" i="4"/>
  <c r="D183" i="4"/>
  <c r="Y183" i="4"/>
  <c r="C183" i="4"/>
  <c r="L183" i="4"/>
  <c r="K183" i="4"/>
  <c r="G183" i="4"/>
  <c r="H183" i="4" s="1"/>
  <c r="AA183" i="4"/>
  <c r="F183" i="4"/>
  <c r="Z323" i="4"/>
  <c r="G323" i="4"/>
  <c r="H323" i="4" s="1"/>
  <c r="Y323" i="4"/>
  <c r="F323" i="4"/>
  <c r="E323" i="4"/>
  <c r="D323" i="4"/>
  <c r="L323" i="4"/>
  <c r="C323" i="4"/>
  <c r="J323" i="4"/>
  <c r="AA323" i="4"/>
  <c r="K323" i="4"/>
  <c r="F316" i="4"/>
  <c r="E316" i="4"/>
  <c r="D316" i="4"/>
  <c r="C316" i="4"/>
  <c r="L316" i="4"/>
  <c r="J316" i="4"/>
  <c r="K316" i="4"/>
  <c r="G316" i="4"/>
  <c r="H316" i="4" s="1"/>
  <c r="Y316" i="4"/>
  <c r="Z316" i="4"/>
  <c r="AA316" i="4"/>
  <c r="D326" i="4"/>
  <c r="C326" i="4"/>
  <c r="L326" i="4"/>
  <c r="K326" i="4"/>
  <c r="J326" i="4"/>
  <c r="Z326" i="4"/>
  <c r="F326" i="4"/>
  <c r="AA326" i="4"/>
  <c r="Y326" i="4"/>
  <c r="G326" i="4"/>
  <c r="H326" i="4" s="1"/>
  <c r="E326" i="4"/>
  <c r="K64" i="4"/>
  <c r="J64" i="4"/>
  <c r="G64" i="4"/>
  <c r="H64" i="4" s="1"/>
  <c r="F64" i="4"/>
  <c r="E64" i="4"/>
  <c r="D64" i="4"/>
  <c r="C64" i="4"/>
  <c r="L64" i="4"/>
  <c r="Y64" i="4"/>
  <c r="AA64" i="4"/>
  <c r="Z64" i="4"/>
  <c r="J1057" i="4"/>
  <c r="AA1057" i="4"/>
  <c r="Z1057" i="4"/>
  <c r="G1057" i="4"/>
  <c r="H1057" i="4" s="1"/>
  <c r="Y1057" i="4"/>
  <c r="F1057" i="4"/>
  <c r="E1057" i="4"/>
  <c r="L1057" i="4"/>
  <c r="C1057" i="4"/>
  <c r="K1057" i="4"/>
  <c r="D1057" i="4"/>
  <c r="L1067" i="4"/>
  <c r="C1067" i="4"/>
  <c r="K1067" i="4"/>
  <c r="J1067" i="4"/>
  <c r="AA1067" i="4"/>
  <c r="Z1067" i="4"/>
  <c r="G1067" i="4"/>
  <c r="H1067" i="4" s="1"/>
  <c r="E1067" i="4"/>
  <c r="Y1067" i="4"/>
  <c r="F1067" i="4"/>
  <c r="D1067" i="4"/>
  <c r="K666" i="4"/>
  <c r="J666" i="4"/>
  <c r="AA666" i="4"/>
  <c r="G666" i="4"/>
  <c r="H666" i="4" s="1"/>
  <c r="Z666" i="4"/>
  <c r="F666" i="4"/>
  <c r="Y666" i="4"/>
  <c r="E666" i="4"/>
  <c r="C666" i="4"/>
  <c r="L666" i="4"/>
  <c r="D666" i="4"/>
  <c r="Y664" i="4"/>
  <c r="E664" i="4"/>
  <c r="D664" i="4"/>
  <c r="C664" i="4"/>
  <c r="L664" i="4"/>
  <c r="K664" i="4"/>
  <c r="AA664" i="4"/>
  <c r="G664" i="4"/>
  <c r="H664" i="4" s="1"/>
  <c r="J664" i="4"/>
  <c r="F664" i="4"/>
  <c r="Z664" i="4"/>
  <c r="AF651" i="4"/>
  <c r="AE651" i="4"/>
  <c r="K156" i="4"/>
  <c r="E156" i="4"/>
  <c r="L156" i="4"/>
  <c r="J156" i="4"/>
  <c r="G156" i="4"/>
  <c r="H156" i="4" s="1"/>
  <c r="F156" i="4"/>
  <c r="D156" i="4"/>
  <c r="C156" i="4"/>
  <c r="AA156" i="4"/>
  <c r="Y156" i="4"/>
  <c r="Z156" i="4"/>
  <c r="J164" i="4"/>
  <c r="D164" i="4"/>
  <c r="F164" i="4"/>
  <c r="E164" i="4"/>
  <c r="C164" i="4"/>
  <c r="L164" i="4"/>
  <c r="K164" i="4"/>
  <c r="G164" i="4"/>
  <c r="H164" i="4" s="1"/>
  <c r="AA164" i="4"/>
  <c r="Y164" i="4"/>
  <c r="Z164" i="4"/>
  <c r="K161" i="4"/>
  <c r="F161" i="4"/>
  <c r="G161" i="4"/>
  <c r="H161" i="4" s="1"/>
  <c r="E161" i="4"/>
  <c r="D161" i="4"/>
  <c r="C161" i="4"/>
  <c r="L161" i="4"/>
  <c r="J161" i="4"/>
  <c r="AA161" i="4"/>
  <c r="Z161" i="4"/>
  <c r="Y161" i="4"/>
  <c r="J107" i="4"/>
  <c r="G107" i="4"/>
  <c r="H107" i="4" s="1"/>
  <c r="F107" i="4"/>
  <c r="E107" i="4"/>
  <c r="D107" i="4"/>
  <c r="C107" i="4"/>
  <c r="L107" i="4"/>
  <c r="K107" i="4"/>
  <c r="AA107" i="4"/>
  <c r="Z107" i="4"/>
  <c r="Y107" i="4"/>
  <c r="E101" i="4"/>
  <c r="D101" i="4"/>
  <c r="L101" i="4"/>
  <c r="C101" i="4"/>
  <c r="K101" i="4"/>
  <c r="J101" i="4"/>
  <c r="G101" i="4"/>
  <c r="H101" i="4" s="1"/>
  <c r="F101" i="4"/>
  <c r="AA101" i="4"/>
  <c r="Y101" i="4"/>
  <c r="Z101" i="4"/>
  <c r="K97" i="4"/>
  <c r="J97" i="4"/>
  <c r="G97" i="4"/>
  <c r="H97" i="4" s="1"/>
  <c r="F97" i="4"/>
  <c r="E97" i="4"/>
  <c r="D97" i="4"/>
  <c r="L97" i="4"/>
  <c r="C97" i="4"/>
  <c r="AA97" i="4"/>
  <c r="Z97" i="4"/>
  <c r="Y97" i="4"/>
  <c r="J714" i="4"/>
  <c r="AA714" i="4"/>
  <c r="G714" i="4"/>
  <c r="H714" i="4" s="1"/>
  <c r="Z714" i="4"/>
  <c r="F714" i="4"/>
  <c r="Y714" i="4"/>
  <c r="E714" i="4"/>
  <c r="D714" i="4"/>
  <c r="L714" i="4"/>
  <c r="K714" i="4"/>
  <c r="C714" i="4"/>
  <c r="L725" i="4"/>
  <c r="K725" i="4"/>
  <c r="J725" i="4"/>
  <c r="AA725" i="4"/>
  <c r="G725" i="4"/>
  <c r="H725" i="4" s="1"/>
  <c r="Z725" i="4"/>
  <c r="F725" i="4"/>
  <c r="D725" i="4"/>
  <c r="Y725" i="4"/>
  <c r="E725" i="4"/>
  <c r="C725"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K618" i="4"/>
  <c r="J618" i="4"/>
  <c r="AA618" i="4"/>
  <c r="G618" i="4"/>
  <c r="H618" i="4" s="1"/>
  <c r="Z618" i="4"/>
  <c r="F618" i="4"/>
  <c r="Y618" i="4"/>
  <c r="E618" i="4"/>
  <c r="C618" i="4"/>
  <c r="D618" i="4"/>
  <c r="L618" i="4"/>
  <c r="E625" i="4"/>
  <c r="D625" i="4"/>
  <c r="L625" i="4"/>
  <c r="C625" i="4"/>
  <c r="K625" i="4"/>
  <c r="J625" i="4"/>
  <c r="Z625" i="4"/>
  <c r="G625" i="4"/>
  <c r="H625" i="4" s="1"/>
  <c r="AA625" i="4"/>
  <c r="F625" i="4"/>
  <c r="Y625" i="4"/>
  <c r="J939" i="4"/>
  <c r="AA939" i="4"/>
  <c r="G939" i="4"/>
  <c r="H939" i="4" s="1"/>
  <c r="Z939" i="4"/>
  <c r="F939" i="4"/>
  <c r="Y939" i="4"/>
  <c r="E939" i="4"/>
  <c r="D939" i="4"/>
  <c r="L939" i="4"/>
  <c r="C939" i="4"/>
  <c r="K939" i="4"/>
  <c r="L943" i="4"/>
  <c r="K943" i="4"/>
  <c r="Z943" i="4"/>
  <c r="F943" i="4"/>
  <c r="E943" i="4"/>
  <c r="D943" i="4"/>
  <c r="AA943" i="4"/>
  <c r="C943" i="4"/>
  <c r="Y943" i="4"/>
  <c r="J943" i="4"/>
  <c r="G943" i="4"/>
  <c r="H943" i="4" s="1"/>
  <c r="J1088" i="4"/>
  <c r="AA1088" i="4"/>
  <c r="Z1088" i="4"/>
  <c r="G1088" i="4"/>
  <c r="H1088" i="4" s="1"/>
  <c r="Y1088" i="4"/>
  <c r="F1088" i="4"/>
  <c r="E1088" i="4"/>
  <c r="L1088" i="4"/>
  <c r="C1088" i="4"/>
  <c r="K1088" i="4"/>
  <c r="D1088" i="4"/>
  <c r="E1081" i="4"/>
  <c r="D1081" i="4"/>
  <c r="L1081" i="4"/>
  <c r="C1081" i="4"/>
  <c r="K1081" i="4"/>
  <c r="J1081" i="4"/>
  <c r="Z1081" i="4"/>
  <c r="G1081" i="4"/>
  <c r="H1081" i="4" s="1"/>
  <c r="F1081" i="4"/>
  <c r="AA1081" i="4"/>
  <c r="Y1081" i="4"/>
  <c r="K1079" i="4"/>
  <c r="J1079" i="4"/>
  <c r="AA1079" i="4"/>
  <c r="Z1079" i="4"/>
  <c r="G1079" i="4"/>
  <c r="H1079" i="4" s="1"/>
  <c r="Y1079" i="4"/>
  <c r="F1079" i="4"/>
  <c r="D1079" i="4"/>
  <c r="C1079" i="4"/>
  <c r="L1079" i="4"/>
  <c r="E1079" i="4"/>
  <c r="J278" i="4"/>
  <c r="G278" i="4"/>
  <c r="H278" i="4" s="1"/>
  <c r="F278" i="4"/>
  <c r="E278" i="4"/>
  <c r="D278" i="4"/>
  <c r="L278" i="4"/>
  <c r="K278" i="4"/>
  <c r="C278" i="4"/>
  <c r="AA278" i="4"/>
  <c r="Y278" i="4"/>
  <c r="Z278" i="4"/>
  <c r="E285" i="4"/>
  <c r="D285" i="4"/>
  <c r="L285" i="4"/>
  <c r="C285" i="4"/>
  <c r="K285" i="4"/>
  <c r="J285" i="4"/>
  <c r="Z285" i="4"/>
  <c r="G285" i="4"/>
  <c r="H285" i="4" s="1"/>
  <c r="F285" i="4"/>
  <c r="AA285" i="4"/>
  <c r="Y285" i="4"/>
  <c r="L288" i="4"/>
  <c r="K288" i="4"/>
  <c r="J288" i="4"/>
  <c r="AA288" i="4"/>
  <c r="G288" i="4"/>
  <c r="H288" i="4" s="1"/>
  <c r="Z288" i="4"/>
  <c r="F288" i="4"/>
  <c r="D288" i="4"/>
  <c r="Y288" i="4"/>
  <c r="E288" i="4"/>
  <c r="C288" i="4"/>
  <c r="Y1187" i="4"/>
  <c r="E1187" i="4"/>
  <c r="K1187" i="4"/>
  <c r="L1187" i="4"/>
  <c r="J1187" i="4"/>
  <c r="G1187" i="4"/>
  <c r="H1187" i="4" s="1"/>
  <c r="F1187" i="4"/>
  <c r="AA1187" i="4"/>
  <c r="D1187" i="4"/>
  <c r="Z1187" i="4"/>
  <c r="C1187" i="4"/>
  <c r="D1174" i="4"/>
  <c r="C1174" i="4"/>
  <c r="L1174" i="4"/>
  <c r="K1174" i="4"/>
  <c r="J1174" i="4"/>
  <c r="Z1174" i="4"/>
  <c r="F1174" i="4"/>
  <c r="AA1174" i="4"/>
  <c r="Y1174" i="4"/>
  <c r="G1174" i="4"/>
  <c r="H1174" i="4" s="1"/>
  <c r="E1174" i="4"/>
  <c r="K585" i="4"/>
  <c r="J585" i="4"/>
  <c r="AA585" i="4"/>
  <c r="G585" i="4"/>
  <c r="H585" i="4" s="1"/>
  <c r="Z585" i="4"/>
  <c r="F585" i="4"/>
  <c r="Y585" i="4"/>
  <c r="E585" i="4"/>
  <c r="C585" i="4"/>
  <c r="D585" i="4"/>
  <c r="L585" i="4"/>
  <c r="Y587" i="4"/>
  <c r="E587" i="4"/>
  <c r="D587" i="4"/>
  <c r="C587" i="4"/>
  <c r="L587" i="4"/>
  <c r="K587" i="4"/>
  <c r="AA587" i="4"/>
  <c r="G587" i="4"/>
  <c r="H587" i="4" s="1"/>
  <c r="J587" i="4"/>
  <c r="F587" i="4"/>
  <c r="Z587" i="4"/>
  <c r="AF47" i="3"/>
  <c r="AF84" i="3"/>
  <c r="AF71" i="3"/>
  <c r="AF87" i="3"/>
  <c r="AF54" i="3"/>
  <c r="AF57" i="3"/>
  <c r="AF12" i="3"/>
  <c r="AF20" i="3"/>
  <c r="AF28" i="3"/>
  <c r="AF36" i="3"/>
  <c r="AF51" i="3"/>
  <c r="K264" i="4"/>
  <c r="J264" i="4"/>
  <c r="AA264" i="4"/>
  <c r="G264" i="4"/>
  <c r="H264" i="4" s="1"/>
  <c r="Z264" i="4"/>
  <c r="F264" i="4"/>
  <c r="Y264" i="4"/>
  <c r="E264" i="4"/>
  <c r="C264" i="4"/>
  <c r="L264" i="4"/>
  <c r="D264" i="4"/>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C258" i="4"/>
  <c r="L258" i="4"/>
  <c r="K258" i="4"/>
  <c r="J258" i="4"/>
  <c r="G258" i="4"/>
  <c r="H258" i="4" s="1"/>
  <c r="E258" i="4"/>
  <c r="D258" i="4"/>
  <c r="F258" i="4"/>
  <c r="AA258" i="4"/>
  <c r="Y258" i="4"/>
  <c r="Z258" i="4"/>
  <c r="J982" i="4"/>
  <c r="AA982" i="4"/>
  <c r="G982" i="4"/>
  <c r="H982" i="4" s="1"/>
  <c r="Z982" i="4"/>
  <c r="F982" i="4"/>
  <c r="Y982" i="4"/>
  <c r="E982" i="4"/>
  <c r="D982" i="4"/>
  <c r="C982" i="4"/>
  <c r="L982" i="4"/>
  <c r="K982" i="4"/>
  <c r="L979" i="4"/>
  <c r="K979" i="4"/>
  <c r="J979" i="4"/>
  <c r="AA979" i="4"/>
  <c r="G979" i="4"/>
  <c r="H979" i="4" s="1"/>
  <c r="Z979" i="4"/>
  <c r="F979" i="4"/>
  <c r="Y979" i="4"/>
  <c r="E979" i="4"/>
  <c r="D979" i="4"/>
  <c r="C979" i="4"/>
  <c r="J796" i="4"/>
  <c r="AA796" i="4"/>
  <c r="Z796" i="4"/>
  <c r="G796" i="4"/>
  <c r="H796" i="4" s="1"/>
  <c r="Y796" i="4"/>
  <c r="F796" i="4"/>
  <c r="E796" i="4"/>
  <c r="L796" i="4"/>
  <c r="C796" i="4"/>
  <c r="D796" i="4"/>
  <c r="K796" i="4"/>
  <c r="Y799" i="4"/>
  <c r="E799" i="4"/>
  <c r="D799" i="4"/>
  <c r="C799" i="4"/>
  <c r="L799" i="4"/>
  <c r="K799" i="4"/>
  <c r="AA799" i="4"/>
  <c r="G799" i="4"/>
  <c r="H799" i="4" s="1"/>
  <c r="Z799" i="4"/>
  <c r="J799" i="4"/>
  <c r="F799" i="4"/>
  <c r="L806" i="4"/>
  <c r="K806" i="4"/>
  <c r="J806" i="4"/>
  <c r="AA806" i="4"/>
  <c r="G806" i="4"/>
  <c r="H806" i="4" s="1"/>
  <c r="Z806" i="4"/>
  <c r="F806" i="4"/>
  <c r="D806" i="4"/>
  <c r="Y806" i="4"/>
  <c r="E806" i="4"/>
  <c r="C806" i="4"/>
  <c r="K479" i="4"/>
  <c r="J479" i="4"/>
  <c r="AA479" i="4"/>
  <c r="G479" i="4"/>
  <c r="H479" i="4" s="1"/>
  <c r="Z479" i="4"/>
  <c r="F479" i="4"/>
  <c r="Y479" i="4"/>
  <c r="E479" i="4"/>
  <c r="C479" i="4"/>
  <c r="L479" i="4"/>
  <c r="D479" i="4"/>
  <c r="Z482" i="4"/>
  <c r="F482" i="4"/>
  <c r="Y482" i="4"/>
  <c r="E482" i="4"/>
  <c r="D482" i="4"/>
  <c r="C482" i="4"/>
  <c r="L482" i="4"/>
  <c r="J482" i="4"/>
  <c r="G482" i="4"/>
  <c r="H482" i="4" s="1"/>
  <c r="AA482" i="4"/>
  <c r="K482" i="4"/>
  <c r="L475" i="4"/>
  <c r="K475" i="4"/>
  <c r="J475" i="4"/>
  <c r="AA475" i="4"/>
  <c r="G475" i="4"/>
  <c r="H475" i="4" s="1"/>
  <c r="Z475" i="4"/>
  <c r="F475" i="4"/>
  <c r="D475" i="4"/>
  <c r="E475" i="4"/>
  <c r="C475" i="4"/>
  <c r="Y475" i="4"/>
  <c r="J45" i="4"/>
  <c r="AA45" i="4"/>
  <c r="G45" i="4"/>
  <c r="H45" i="4" s="1"/>
  <c r="Z45" i="4"/>
  <c r="F45" i="4"/>
  <c r="Y45" i="4"/>
  <c r="E45" i="4"/>
  <c r="D45" i="4"/>
  <c r="C45" i="4"/>
  <c r="L45" i="4"/>
  <c r="K45" i="4"/>
  <c r="E34" i="4"/>
  <c r="D34" i="4"/>
  <c r="C34" i="4"/>
  <c r="L34" i="4"/>
  <c r="K34" i="4"/>
  <c r="J34" i="4"/>
  <c r="G34" i="4"/>
  <c r="H34" i="4" s="1"/>
  <c r="F34" i="4"/>
  <c r="AA34" i="4"/>
  <c r="Z34" i="4"/>
  <c r="Y34" i="4"/>
  <c r="K35" i="4"/>
  <c r="J35" i="4"/>
  <c r="G35" i="4"/>
  <c r="H35" i="4" s="1"/>
  <c r="F35" i="4"/>
  <c r="E35" i="4"/>
  <c r="D35" i="4"/>
  <c r="L35" i="4"/>
  <c r="C35" i="4"/>
  <c r="AA35" i="4"/>
  <c r="Z35" i="4"/>
  <c r="Y35" i="4"/>
  <c r="D202" i="4"/>
  <c r="J202" i="4"/>
  <c r="F202" i="4"/>
  <c r="K202" i="4"/>
  <c r="G202" i="4"/>
  <c r="H202" i="4" s="1"/>
  <c r="E202" i="4"/>
  <c r="C202" i="4"/>
  <c r="L202" i="4"/>
  <c r="AA202" i="4"/>
  <c r="Y202" i="4"/>
  <c r="Z202" i="4"/>
  <c r="L204" i="4"/>
  <c r="AA204" i="4"/>
  <c r="G204" i="4"/>
  <c r="H204" i="4" s="1"/>
  <c r="Z204" i="4"/>
  <c r="F204" i="4"/>
  <c r="D204" i="4"/>
  <c r="K204" i="4"/>
  <c r="J204" i="4"/>
  <c r="E204" i="4"/>
  <c r="C204" i="4"/>
  <c r="Y204" i="4"/>
  <c r="J1142" i="4"/>
  <c r="AA1142" i="4"/>
  <c r="G1142" i="4"/>
  <c r="H1142" i="4" s="1"/>
  <c r="Z1142" i="4"/>
  <c r="F1142" i="4"/>
  <c r="Y1142" i="4"/>
  <c r="E1142" i="4"/>
  <c r="D1142" i="4"/>
  <c r="L1142" i="4"/>
  <c r="K1142" i="4"/>
  <c r="C1142" i="4"/>
  <c r="J1164" i="4"/>
  <c r="AA1164" i="4"/>
  <c r="G1164" i="4"/>
  <c r="H1164" i="4" s="1"/>
  <c r="Z1164" i="4"/>
  <c r="F1164" i="4"/>
  <c r="Y1164" i="4"/>
  <c r="E1164" i="4"/>
  <c r="D1164" i="4"/>
  <c r="L1164" i="4"/>
  <c r="K1164" i="4"/>
  <c r="C1164" i="4"/>
  <c r="D1157" i="4"/>
  <c r="C1157" i="4"/>
  <c r="L1157" i="4"/>
  <c r="K1157" i="4"/>
  <c r="J1157" i="4"/>
  <c r="Z1157" i="4"/>
  <c r="F1157" i="4"/>
  <c r="AA1157" i="4"/>
  <c r="Y1157" i="4"/>
  <c r="G1157" i="4"/>
  <c r="H1157" i="4" s="1"/>
  <c r="E1157" i="4"/>
  <c r="AA1240" i="4"/>
  <c r="G1240" i="4"/>
  <c r="H1240" i="4" s="1"/>
  <c r="Z1240" i="4"/>
  <c r="F1240" i="4"/>
  <c r="Y1240" i="4"/>
  <c r="E1240" i="4"/>
  <c r="D1240" i="4"/>
  <c r="C1240" i="4"/>
  <c r="K1240" i="4"/>
  <c r="J1240" i="4"/>
  <c r="L1240" i="4"/>
  <c r="AA1245" i="4"/>
  <c r="Z1245" i="4"/>
  <c r="G1245" i="4"/>
  <c r="H1245" i="4" s="1"/>
  <c r="Y1245" i="4"/>
  <c r="F1245" i="4"/>
  <c r="E1245" i="4"/>
  <c r="D1245" i="4"/>
  <c r="K1245" i="4"/>
  <c r="L1245" i="4"/>
  <c r="J1245" i="4"/>
  <c r="C1245" i="4"/>
  <c r="D1243" i="4"/>
  <c r="C1243" i="4"/>
  <c r="L1243" i="4"/>
  <c r="K1243" i="4"/>
  <c r="J1243" i="4"/>
  <c r="Z1243" i="4"/>
  <c r="F1243" i="4"/>
  <c r="AA1243" i="4"/>
  <c r="Y1243" i="4"/>
  <c r="G1243" i="4"/>
  <c r="H1243" i="4" s="1"/>
  <c r="E1243" i="4"/>
  <c r="J702" i="4"/>
  <c r="AA702" i="4"/>
  <c r="Z702" i="4"/>
  <c r="G702" i="4"/>
  <c r="H702" i="4" s="1"/>
  <c r="Y702" i="4"/>
  <c r="F702" i="4"/>
  <c r="E702" i="4"/>
  <c r="L702" i="4"/>
  <c r="C702" i="4"/>
  <c r="D702" i="4"/>
  <c r="K702" i="4"/>
  <c r="C708" i="4"/>
  <c r="L708" i="4"/>
  <c r="K708" i="4"/>
  <c r="J708" i="4"/>
  <c r="AA708" i="4"/>
  <c r="G708" i="4"/>
  <c r="H708" i="4" s="1"/>
  <c r="Y708" i="4"/>
  <c r="E708" i="4"/>
  <c r="F708" i="4"/>
  <c r="D708" i="4"/>
  <c r="Z708" i="4"/>
  <c r="J76" i="4"/>
  <c r="G76" i="4"/>
  <c r="H76" i="4" s="1"/>
  <c r="F76" i="4"/>
  <c r="E76" i="4"/>
  <c r="D76" i="4"/>
  <c r="L76" i="4"/>
  <c r="C76" i="4"/>
  <c r="K76" i="4"/>
  <c r="AA76" i="4"/>
  <c r="Z76" i="4"/>
  <c r="Y76" i="4"/>
  <c r="AF71" i="4"/>
  <c r="Y8" i="10" s="1"/>
  <c r="AE71" i="4"/>
  <c r="X8" i="10" s="1"/>
  <c r="C85" i="4"/>
  <c r="L85" i="4"/>
  <c r="K85" i="4"/>
  <c r="J85" i="4"/>
  <c r="G85" i="4"/>
  <c r="H85" i="4" s="1"/>
  <c r="F85" i="4"/>
  <c r="E85" i="4"/>
  <c r="D85" i="4"/>
  <c r="AA85" i="4"/>
  <c r="Z85" i="4"/>
  <c r="Y85" i="4"/>
  <c r="K238" i="4"/>
  <c r="J238" i="4"/>
  <c r="G238" i="4"/>
  <c r="H238" i="4" s="1"/>
  <c r="F238" i="4"/>
  <c r="E238" i="4"/>
  <c r="C238" i="4"/>
  <c r="L238" i="4"/>
  <c r="D238" i="4"/>
  <c r="Y238" i="4"/>
  <c r="Z238" i="4"/>
  <c r="AA238" i="4"/>
  <c r="F239" i="4"/>
  <c r="E239" i="4"/>
  <c r="D239" i="4"/>
  <c r="C239" i="4"/>
  <c r="L239" i="4"/>
  <c r="J239" i="4"/>
  <c r="K239" i="4"/>
  <c r="G239" i="4"/>
  <c r="H239" i="4" s="1"/>
  <c r="AA239" i="4"/>
  <c r="Z239" i="4"/>
  <c r="Y239" i="4"/>
  <c r="C235" i="4"/>
  <c r="L235" i="4"/>
  <c r="K235" i="4"/>
  <c r="J235" i="4"/>
  <c r="G235" i="4"/>
  <c r="H235" i="4" s="1"/>
  <c r="E235" i="4"/>
  <c r="F235" i="4"/>
  <c r="D235" i="4"/>
  <c r="AA235" i="4"/>
  <c r="Z235" i="4"/>
  <c r="Y235" i="4"/>
  <c r="E1014" i="4"/>
  <c r="J1014" i="4"/>
  <c r="K1014" i="4"/>
  <c r="G1014" i="4"/>
  <c r="H1014" i="4" s="1"/>
  <c r="AA1014" i="4"/>
  <c r="F1014" i="4"/>
  <c r="Z1014" i="4"/>
  <c r="D1014" i="4"/>
  <c r="Y1014" i="4"/>
  <c r="C1014" i="4"/>
  <c r="L1014" i="4"/>
  <c r="C1023" i="4"/>
  <c r="J1023" i="4"/>
  <c r="AA1023" i="4"/>
  <c r="G1023" i="4"/>
  <c r="H1023" i="4" s="1"/>
  <c r="Y1023" i="4"/>
  <c r="E1023" i="4"/>
  <c r="F1023" i="4"/>
  <c r="D1023" i="4"/>
  <c r="Z1023" i="4"/>
  <c r="L1023" i="4"/>
  <c r="K1023" i="4"/>
  <c r="Y1024" i="4"/>
  <c r="E1024" i="4"/>
  <c r="L1024" i="4"/>
  <c r="K1024" i="4"/>
  <c r="AA1024" i="4"/>
  <c r="G1024" i="4"/>
  <c r="H1024" i="4" s="1"/>
  <c r="J1024" i="4"/>
  <c r="F1024" i="4"/>
  <c r="D1024" i="4"/>
  <c r="C1024" i="4"/>
  <c r="Z1024" i="4"/>
  <c r="F357" i="4"/>
  <c r="E357" i="4"/>
  <c r="D357" i="4"/>
  <c r="L357" i="4"/>
  <c r="C357" i="4"/>
  <c r="K357" i="4"/>
  <c r="J357" i="4"/>
  <c r="G357" i="4"/>
  <c r="H357" i="4" s="1"/>
  <c r="AA357" i="4"/>
  <c r="Z357" i="4"/>
  <c r="Y357" i="4"/>
  <c r="L365" i="4"/>
  <c r="C365" i="4"/>
  <c r="K365" i="4"/>
  <c r="J365" i="4"/>
  <c r="AA365" i="4"/>
  <c r="Z365" i="4"/>
  <c r="G365" i="4"/>
  <c r="H365" i="4" s="1"/>
  <c r="E365" i="4"/>
  <c r="F365" i="4"/>
  <c r="D365" i="4"/>
  <c r="Y365" i="4"/>
  <c r="J1115" i="4"/>
  <c r="AA1115" i="4"/>
  <c r="G1115" i="4"/>
  <c r="H1115" i="4" s="1"/>
  <c r="Z1115" i="4"/>
  <c r="F1115" i="4"/>
  <c r="Y1115" i="4"/>
  <c r="E1115" i="4"/>
  <c r="D1115" i="4"/>
  <c r="L1115" i="4"/>
  <c r="K1115" i="4"/>
  <c r="C1115" i="4"/>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L1121" i="4"/>
  <c r="K1121" i="4"/>
  <c r="J1121" i="4"/>
  <c r="AA1121" i="4"/>
  <c r="G1121" i="4"/>
  <c r="H1121" i="4" s="1"/>
  <c r="Z1121" i="4"/>
  <c r="F1121" i="4"/>
  <c r="D1121" i="4"/>
  <c r="C1121" i="4"/>
  <c r="Y1121" i="4"/>
  <c r="E1121" i="4"/>
  <c r="AA895" i="4"/>
  <c r="G895" i="4"/>
  <c r="H895" i="4" s="1"/>
  <c r="Z895" i="4"/>
  <c r="F895" i="4"/>
  <c r="Y895" i="4"/>
  <c r="E895" i="4"/>
  <c r="D895" i="4"/>
  <c r="C895" i="4"/>
  <c r="K895" i="4"/>
  <c r="L895" i="4"/>
  <c r="J895" i="4"/>
  <c r="Y908" i="4"/>
  <c r="E908" i="4"/>
  <c r="D908" i="4"/>
  <c r="C908" i="4"/>
  <c r="L908" i="4"/>
  <c r="K908" i="4"/>
  <c r="AA908" i="4"/>
  <c r="G908" i="4"/>
  <c r="H908" i="4" s="1"/>
  <c r="J908" i="4"/>
  <c r="F908" i="4"/>
  <c r="Z908" i="4"/>
  <c r="J927" i="4"/>
  <c r="AA927" i="4"/>
  <c r="G927" i="4"/>
  <c r="H927" i="4" s="1"/>
  <c r="Z927" i="4"/>
  <c r="F927" i="4"/>
  <c r="Y927" i="4"/>
  <c r="E927" i="4"/>
  <c r="D927" i="4"/>
  <c r="L927" i="4"/>
  <c r="K927" i="4"/>
  <c r="C927" i="4"/>
  <c r="D920" i="4"/>
  <c r="C920" i="4"/>
  <c r="L920" i="4"/>
  <c r="K920" i="4"/>
  <c r="J920" i="4"/>
  <c r="Z920" i="4"/>
  <c r="F920" i="4"/>
  <c r="AA920" i="4"/>
  <c r="Y920" i="4"/>
  <c r="G920" i="4"/>
  <c r="H920" i="4" s="1"/>
  <c r="E920" i="4"/>
  <c r="K846" i="4"/>
  <c r="J846" i="4"/>
  <c r="AA846" i="4"/>
  <c r="G846" i="4"/>
  <c r="H846" i="4" s="1"/>
  <c r="Z846" i="4"/>
  <c r="F846" i="4"/>
  <c r="Y846" i="4"/>
  <c r="E846" i="4"/>
  <c r="C846" i="4"/>
  <c r="L846" i="4"/>
  <c r="D846" i="4"/>
  <c r="Z835" i="4"/>
  <c r="F835" i="4"/>
  <c r="Y835" i="4"/>
  <c r="E835" i="4"/>
  <c r="D835" i="4"/>
  <c r="C835" i="4"/>
  <c r="L835" i="4"/>
  <c r="J835" i="4"/>
  <c r="K835" i="4"/>
  <c r="G835" i="4"/>
  <c r="H835" i="4" s="1"/>
  <c r="AA835" i="4"/>
  <c r="D842" i="4"/>
  <c r="L842" i="4"/>
  <c r="C842" i="4"/>
  <c r="K842" i="4"/>
  <c r="J842" i="4"/>
  <c r="AA842" i="4"/>
  <c r="Y842" i="4"/>
  <c r="F842" i="4"/>
  <c r="G842" i="4"/>
  <c r="H842" i="4" s="1"/>
  <c r="E842" i="4"/>
  <c r="Z842" i="4"/>
  <c r="Y418" i="4"/>
  <c r="E418" i="4"/>
  <c r="D418" i="4"/>
  <c r="C418" i="4"/>
  <c r="L418" i="4"/>
  <c r="K418" i="4"/>
  <c r="AA418" i="4"/>
  <c r="G418" i="4"/>
  <c r="H418" i="4" s="1"/>
  <c r="F418" i="4"/>
  <c r="Z418" i="4"/>
  <c r="J418" i="4"/>
  <c r="L426" i="4"/>
  <c r="K426" i="4"/>
  <c r="J426" i="4"/>
  <c r="AA426" i="4"/>
  <c r="G426" i="4"/>
  <c r="H426" i="4" s="1"/>
  <c r="Z426" i="4"/>
  <c r="F426" i="4"/>
  <c r="D426" i="4"/>
  <c r="Y426" i="4"/>
  <c r="E426" i="4"/>
  <c r="C426" i="4"/>
  <c r="K458" i="4"/>
  <c r="J458" i="4"/>
  <c r="AA458" i="4"/>
  <c r="G458" i="4"/>
  <c r="H458" i="4" s="1"/>
  <c r="Z458" i="4"/>
  <c r="F458" i="4"/>
  <c r="Y458" i="4"/>
  <c r="E458" i="4"/>
  <c r="C458" i="4"/>
  <c r="L458" i="4"/>
  <c r="D458" i="4"/>
  <c r="Z748" i="4"/>
  <c r="F748" i="4"/>
  <c r="Y748" i="4"/>
  <c r="E748" i="4"/>
  <c r="D748" i="4"/>
  <c r="C748" i="4"/>
  <c r="L748" i="4"/>
  <c r="J748" i="4"/>
  <c r="K748" i="4"/>
  <c r="G748" i="4"/>
  <c r="H748" i="4" s="1"/>
  <c r="AA748" i="4"/>
  <c r="C738" i="4"/>
  <c r="L738" i="4"/>
  <c r="K738" i="4"/>
  <c r="J738" i="4"/>
  <c r="AA738" i="4"/>
  <c r="G738" i="4"/>
  <c r="H738" i="4" s="1"/>
  <c r="Y738" i="4"/>
  <c r="E738" i="4"/>
  <c r="Z738" i="4"/>
  <c r="F738" i="4"/>
  <c r="D738" i="4"/>
  <c r="J547" i="4"/>
  <c r="AA547" i="4"/>
  <c r="G547" i="4"/>
  <c r="H547" i="4" s="1"/>
  <c r="Y547" i="4"/>
  <c r="E547" i="4"/>
  <c r="D547" i="4"/>
  <c r="L547" i="4"/>
  <c r="Z547" i="4"/>
  <c r="K547" i="4"/>
  <c r="F547" i="4"/>
  <c r="C547" i="4"/>
  <c r="Z558" i="4"/>
  <c r="F558" i="4"/>
  <c r="Y558" i="4"/>
  <c r="E558" i="4"/>
  <c r="D558" i="4"/>
  <c r="C558" i="4"/>
  <c r="L558" i="4"/>
  <c r="J558" i="4"/>
  <c r="K558" i="4"/>
  <c r="G558" i="4"/>
  <c r="H558" i="4" s="1"/>
  <c r="AA558" i="4"/>
  <c r="E334" i="4"/>
  <c r="D334" i="4"/>
  <c r="C334" i="4"/>
  <c r="L334" i="4"/>
  <c r="K334" i="4"/>
  <c r="G334" i="4"/>
  <c r="H334" i="4" s="1"/>
  <c r="J334" i="4"/>
  <c r="F334" i="4"/>
  <c r="AA334" i="4"/>
  <c r="Y334" i="4"/>
  <c r="Z334" i="4"/>
  <c r="K343" i="4"/>
  <c r="J343" i="4"/>
  <c r="AA343" i="4"/>
  <c r="Z343" i="4"/>
  <c r="G343" i="4"/>
  <c r="H343" i="4" s="1"/>
  <c r="Y343" i="4"/>
  <c r="F343" i="4"/>
  <c r="D343" i="4"/>
  <c r="L343" i="4"/>
  <c r="E343" i="4"/>
  <c r="C343" i="4"/>
  <c r="E1200" i="4"/>
  <c r="J1200" i="4"/>
  <c r="K1200" i="4"/>
  <c r="G1200" i="4"/>
  <c r="H1200" i="4" s="1"/>
  <c r="AA1200" i="4"/>
  <c r="F1200" i="4"/>
  <c r="Z1200" i="4"/>
  <c r="D1200" i="4"/>
  <c r="Y1200" i="4"/>
  <c r="L1200" i="4"/>
  <c r="C1200" i="4"/>
  <c r="J1202" i="4"/>
  <c r="D1202" i="4"/>
  <c r="Y1202" i="4"/>
  <c r="L1202" i="4"/>
  <c r="K1202" i="4"/>
  <c r="G1202" i="4"/>
  <c r="H1202" i="4" s="1"/>
  <c r="AA1202" i="4"/>
  <c r="E1202" i="4"/>
  <c r="C1202" i="4"/>
  <c r="Z1202" i="4"/>
  <c r="F1202" i="4"/>
  <c r="K1207" i="4"/>
  <c r="Y1207" i="4"/>
  <c r="F1207" i="4"/>
  <c r="G1207" i="4"/>
  <c r="H1207" i="4" s="1"/>
  <c r="AA1207" i="4"/>
  <c r="E1207" i="4"/>
  <c r="Z1207" i="4"/>
  <c r="D1207" i="4"/>
  <c r="C1207" i="4"/>
  <c r="J1207" i="4"/>
  <c r="L1207" i="4"/>
  <c r="AA874" i="4"/>
  <c r="Z874" i="4"/>
  <c r="G874" i="4"/>
  <c r="H874" i="4" s="1"/>
  <c r="Y874" i="4"/>
  <c r="F874" i="4"/>
  <c r="E874" i="4"/>
  <c r="D874" i="4"/>
  <c r="K874" i="4"/>
  <c r="L874" i="4"/>
  <c r="J874" i="4"/>
  <c r="C874"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Y686" i="4"/>
  <c r="E686" i="4"/>
  <c r="D686" i="4"/>
  <c r="C686" i="4"/>
  <c r="L686" i="4"/>
  <c r="K686" i="4"/>
  <c r="AA686" i="4"/>
  <c r="G686" i="4"/>
  <c r="H686" i="4" s="1"/>
  <c r="J686" i="4"/>
  <c r="F686" i="4"/>
  <c r="Z686" i="4"/>
  <c r="Z401" i="4"/>
  <c r="G401" i="4"/>
  <c r="H401" i="4" s="1"/>
  <c r="Y401" i="4"/>
  <c r="F401" i="4"/>
  <c r="E401" i="4"/>
  <c r="D401" i="4"/>
  <c r="L401" i="4"/>
  <c r="C401" i="4"/>
  <c r="J401" i="4"/>
  <c r="AA401" i="4"/>
  <c r="K401" i="4"/>
  <c r="Z396" i="4"/>
  <c r="F396" i="4"/>
  <c r="Y396" i="4"/>
  <c r="E396" i="4"/>
  <c r="D396" i="4"/>
  <c r="C396" i="4"/>
  <c r="L396" i="4"/>
  <c r="J396" i="4"/>
  <c r="G396" i="4"/>
  <c r="H396" i="4" s="1"/>
  <c r="AA396" i="4"/>
  <c r="K396" i="4"/>
  <c r="C394" i="4"/>
  <c r="L394" i="4"/>
  <c r="K394" i="4"/>
  <c r="J394" i="4"/>
  <c r="AA394" i="4"/>
  <c r="G394" i="4"/>
  <c r="H394" i="4" s="1"/>
  <c r="Y394" i="4"/>
  <c r="E394" i="4"/>
  <c r="D394" i="4"/>
  <c r="Z394" i="4"/>
  <c r="F394" i="4"/>
  <c r="AA1278" i="4"/>
  <c r="G1278" i="4"/>
  <c r="H1278" i="4" s="1"/>
  <c r="Z1278" i="4"/>
  <c r="F1278" i="4"/>
  <c r="Y1278" i="4"/>
  <c r="E1278" i="4"/>
  <c r="D1278" i="4"/>
  <c r="C1278" i="4"/>
  <c r="K1278" i="4"/>
  <c r="L1278" i="4"/>
  <c r="J1278" i="4"/>
  <c r="AF1271" i="4"/>
  <c r="AE1271" i="4"/>
  <c r="C1281" i="4"/>
  <c r="L1281" i="4"/>
  <c r="K1281" i="4"/>
  <c r="J1281" i="4"/>
  <c r="AA1281" i="4"/>
  <c r="G1281" i="4"/>
  <c r="H1281" i="4" s="1"/>
  <c r="Y1281" i="4"/>
  <c r="E1281" i="4"/>
  <c r="F1281" i="4"/>
  <c r="D1281" i="4"/>
  <c r="Z1281" i="4"/>
  <c r="D137" i="4"/>
  <c r="J137" i="4"/>
  <c r="E137" i="4"/>
  <c r="C137" i="4"/>
  <c r="L137" i="4"/>
  <c r="K137" i="4"/>
  <c r="G137" i="4"/>
  <c r="H137" i="4" s="1"/>
  <c r="F137" i="4"/>
  <c r="AA137" i="4"/>
  <c r="Y137" i="4"/>
  <c r="Z137"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AA308" i="4"/>
  <c r="G308" i="4"/>
  <c r="H308" i="4" s="1"/>
  <c r="Z308" i="4"/>
  <c r="F308" i="4"/>
  <c r="Y308" i="4"/>
  <c r="E308" i="4"/>
  <c r="D308" i="4"/>
  <c r="C308" i="4"/>
  <c r="K308" i="4"/>
  <c r="J308" i="4"/>
  <c r="L308" i="4"/>
  <c r="E297" i="4"/>
  <c r="D297" i="4"/>
  <c r="L297" i="4"/>
  <c r="C297" i="4"/>
  <c r="K297" i="4"/>
  <c r="J297" i="4"/>
  <c r="G297" i="4"/>
  <c r="H297" i="4" s="1"/>
  <c r="F297" i="4"/>
  <c r="Z297" i="4"/>
  <c r="Y297" i="4"/>
  <c r="AA297" i="4"/>
  <c r="K305" i="4"/>
  <c r="J305" i="4"/>
  <c r="AA305" i="4"/>
  <c r="Z305" i="4"/>
  <c r="G305" i="4"/>
  <c r="H305" i="4" s="1"/>
  <c r="Y305" i="4"/>
  <c r="F305" i="4"/>
  <c r="D305" i="4"/>
  <c r="L305" i="4"/>
  <c r="E305" i="4"/>
  <c r="C305" i="4"/>
  <c r="D996" i="4"/>
  <c r="J996" i="4"/>
  <c r="F996" i="4"/>
  <c r="AA996" i="4"/>
  <c r="E996" i="4"/>
  <c r="Z996" i="4"/>
  <c r="C996" i="4"/>
  <c r="Y996" i="4"/>
  <c r="L996" i="4"/>
  <c r="K996" i="4"/>
  <c r="G996" i="4"/>
  <c r="H996" i="4" s="1"/>
  <c r="J1003" i="4"/>
  <c r="D1003" i="4"/>
  <c r="Y1003" i="4"/>
  <c r="L1003" i="4"/>
  <c r="K1003" i="4"/>
  <c r="G1003" i="4"/>
  <c r="H1003" i="4" s="1"/>
  <c r="F1003" i="4"/>
  <c r="AA1003" i="4"/>
  <c r="E1003" i="4"/>
  <c r="Z1003" i="4"/>
  <c r="C1003" i="4"/>
  <c r="J385" i="4"/>
  <c r="AA385" i="4"/>
  <c r="Z385" i="4"/>
  <c r="G385" i="4"/>
  <c r="H385" i="4" s="1"/>
  <c r="Y385" i="4"/>
  <c r="F385" i="4"/>
  <c r="E385" i="4"/>
  <c r="L385" i="4"/>
  <c r="C385" i="4"/>
  <c r="K385" i="4"/>
  <c r="D385" i="4"/>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K527" i="4"/>
  <c r="Y527" i="4"/>
  <c r="E527" i="4"/>
  <c r="C527" i="4"/>
  <c r="Z527" i="4"/>
  <c r="L527" i="4"/>
  <c r="J527" i="4"/>
  <c r="G527" i="4"/>
  <c r="H527" i="4" s="1"/>
  <c r="D527" i="4"/>
  <c r="AA527" i="4"/>
  <c r="F527" i="4"/>
  <c r="J522" i="4"/>
  <c r="D522" i="4"/>
  <c r="L522" i="4"/>
  <c r="G522" i="4"/>
  <c r="H522" i="4" s="1"/>
  <c r="F522" i="4"/>
  <c r="E522" i="4"/>
  <c r="AA522" i="4"/>
  <c r="C522" i="4"/>
  <c r="Z522" i="4"/>
  <c r="K522" i="4"/>
  <c r="Y522" i="4"/>
  <c r="AA1039" i="4"/>
  <c r="Z1039" i="4"/>
  <c r="G1039" i="4"/>
  <c r="H1039" i="4" s="1"/>
  <c r="Y1039" i="4"/>
  <c r="F1039" i="4"/>
  <c r="E1039" i="4"/>
  <c r="D1039" i="4"/>
  <c r="K1039" i="4"/>
  <c r="J1039" i="4"/>
  <c r="C1039" i="4"/>
  <c r="L1039" i="4"/>
  <c r="D1046" i="4"/>
  <c r="C1046" i="4"/>
  <c r="L1046" i="4"/>
  <c r="K1046" i="4"/>
  <c r="J1046" i="4"/>
  <c r="Z1046" i="4"/>
  <c r="F1046" i="4"/>
  <c r="E1046" i="4"/>
  <c r="AA1046" i="4"/>
  <c r="Y1046" i="4"/>
  <c r="G1046" i="4"/>
  <c r="H1046" i="4" s="1"/>
  <c r="K645" i="4"/>
  <c r="J645" i="4"/>
  <c r="AA645" i="4"/>
  <c r="G645" i="4"/>
  <c r="H645" i="4" s="1"/>
  <c r="Z645" i="4"/>
  <c r="F645" i="4"/>
  <c r="Y645" i="4"/>
  <c r="E645" i="4"/>
  <c r="C645" i="4"/>
  <c r="D645" i="4"/>
  <c r="L645" i="4"/>
  <c r="J640" i="4"/>
  <c r="AA640" i="4"/>
  <c r="G640" i="4"/>
  <c r="H640" i="4" s="1"/>
  <c r="Z640" i="4"/>
  <c r="F640" i="4"/>
  <c r="Y640" i="4"/>
  <c r="E640" i="4"/>
  <c r="D640" i="4"/>
  <c r="L640" i="4"/>
  <c r="C640" i="4"/>
  <c r="K640" i="4"/>
  <c r="D642" i="4"/>
  <c r="C642" i="4"/>
  <c r="L642" i="4"/>
  <c r="K642" i="4"/>
  <c r="J642" i="4"/>
  <c r="Z642" i="4"/>
  <c r="F642" i="4"/>
  <c r="G642" i="4"/>
  <c r="H642" i="4" s="1"/>
  <c r="E642" i="4"/>
  <c r="AA642" i="4"/>
  <c r="Y642" i="4"/>
  <c r="C868" i="4"/>
  <c r="L868" i="4"/>
  <c r="K868" i="4"/>
  <c r="J868" i="4"/>
  <c r="AA868" i="4"/>
  <c r="G868" i="4"/>
  <c r="H868" i="4" s="1"/>
  <c r="Y868" i="4"/>
  <c r="E868" i="4"/>
  <c r="Z868" i="4"/>
  <c r="F868" i="4"/>
  <c r="D868" i="4"/>
  <c r="K1267" i="4"/>
  <c r="J1267" i="4"/>
  <c r="AA1267" i="4"/>
  <c r="G1267" i="4"/>
  <c r="H1267" i="4" s="1"/>
  <c r="Z1267" i="4"/>
  <c r="F1267" i="4"/>
  <c r="Y1267" i="4"/>
  <c r="E1267" i="4"/>
  <c r="C1267" i="4"/>
  <c r="L1267" i="4"/>
  <c r="D1267" i="4"/>
  <c r="C1264" i="4"/>
  <c r="L1264" i="4"/>
  <c r="K1264" i="4"/>
  <c r="J1264" i="4"/>
  <c r="AA1264" i="4"/>
  <c r="G1264" i="4"/>
  <c r="H1264" i="4" s="1"/>
  <c r="Y1264" i="4"/>
  <c r="E1264" i="4"/>
  <c r="D1264" i="4"/>
  <c r="Z1264" i="4"/>
  <c r="F1264" i="4"/>
  <c r="AA440" i="4"/>
  <c r="G440" i="4"/>
  <c r="H440" i="4" s="1"/>
  <c r="Z440" i="4"/>
  <c r="F440" i="4"/>
  <c r="Y440" i="4"/>
  <c r="E440" i="4"/>
  <c r="D440" i="4"/>
  <c r="C440" i="4"/>
  <c r="K440" i="4"/>
  <c r="J440" i="4"/>
  <c r="L440" i="4"/>
  <c r="Y448" i="4"/>
  <c r="E448" i="4"/>
  <c r="D448" i="4"/>
  <c r="C448" i="4"/>
  <c r="L448" i="4"/>
  <c r="K448" i="4"/>
  <c r="AA448" i="4"/>
  <c r="G448" i="4"/>
  <c r="H448" i="4" s="1"/>
  <c r="Z448" i="4"/>
  <c r="J448" i="4"/>
  <c r="F448" i="4"/>
  <c r="L442" i="4"/>
  <c r="K442" i="4"/>
  <c r="J442" i="4"/>
  <c r="AA442" i="4"/>
  <c r="G442" i="4"/>
  <c r="H442" i="4" s="1"/>
  <c r="Z442" i="4"/>
  <c r="F442" i="4"/>
  <c r="D442" i="4"/>
  <c r="E442" i="4"/>
  <c r="C442" i="4"/>
  <c r="Y442" i="4"/>
  <c r="AF811" i="4"/>
  <c r="AE811" i="4"/>
  <c r="E826" i="4"/>
  <c r="D826" i="4"/>
  <c r="L826" i="4"/>
  <c r="C826" i="4"/>
  <c r="K826" i="4"/>
  <c r="J826" i="4"/>
  <c r="Z826" i="4"/>
  <c r="G826" i="4"/>
  <c r="H826" i="4" s="1"/>
  <c r="AA826" i="4"/>
  <c r="Y826" i="4"/>
  <c r="F826" i="4"/>
  <c r="L820" i="4"/>
  <c r="K820" i="4"/>
  <c r="J820" i="4"/>
  <c r="AA820" i="4"/>
  <c r="G820" i="4"/>
  <c r="H820" i="4" s="1"/>
  <c r="Z820" i="4"/>
  <c r="F820" i="4"/>
  <c r="D820" i="4"/>
  <c r="E820" i="4"/>
  <c r="C820" i="4"/>
  <c r="Y820" i="4"/>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E219" i="4"/>
  <c r="D219" i="4"/>
  <c r="L219" i="4"/>
  <c r="K219" i="4"/>
  <c r="G219" i="4"/>
  <c r="H219" i="4" s="1"/>
  <c r="J219" i="4"/>
  <c r="F219" i="4"/>
  <c r="C219" i="4"/>
  <c r="AA219" i="4"/>
  <c r="Y219" i="4"/>
  <c r="Z219" i="4"/>
  <c r="Z494" i="4"/>
  <c r="F494" i="4"/>
  <c r="Y494" i="4"/>
  <c r="E494" i="4"/>
  <c r="D494" i="4"/>
  <c r="C494" i="4"/>
  <c r="L494" i="4"/>
  <c r="J494" i="4"/>
  <c r="AA494" i="4"/>
  <c r="K494" i="4"/>
  <c r="G494" i="4"/>
  <c r="H494" i="4" s="1"/>
  <c r="AA1099" i="4"/>
  <c r="G1099" i="4"/>
  <c r="H1099" i="4" s="1"/>
  <c r="Z1099" i="4"/>
  <c r="F1099" i="4"/>
  <c r="Y1099" i="4"/>
  <c r="E1099" i="4"/>
  <c r="D1099" i="4"/>
  <c r="C1099" i="4"/>
  <c r="K1099" i="4"/>
  <c r="L1099" i="4"/>
  <c r="J1099" i="4"/>
  <c r="AA1103" i="4"/>
  <c r="G1103" i="4"/>
  <c r="H1103" i="4" s="1"/>
  <c r="Z1103" i="4"/>
  <c r="F1103" i="4"/>
  <c r="Y1103" i="4"/>
  <c r="E1103" i="4"/>
  <c r="D1103" i="4"/>
  <c r="C1103" i="4"/>
  <c r="K1103" i="4"/>
  <c r="J1103" i="4"/>
  <c r="L1103" i="4"/>
  <c r="Y1106" i="4"/>
  <c r="E1106" i="4"/>
  <c r="D1106" i="4"/>
  <c r="C1106" i="4"/>
  <c r="L1106" i="4"/>
  <c r="K1106" i="4"/>
  <c r="AA1106" i="4"/>
  <c r="G1106" i="4"/>
  <c r="H1106" i="4" s="1"/>
  <c r="Z1106" i="4"/>
  <c r="J1106" i="4"/>
  <c r="F1106" i="4"/>
  <c r="K119" i="4"/>
  <c r="J119" i="4"/>
  <c r="G119" i="4"/>
  <c r="H119" i="4" s="1"/>
  <c r="F119" i="4"/>
  <c r="E119" i="4"/>
  <c r="D119" i="4"/>
  <c r="C119" i="4"/>
  <c r="L119" i="4"/>
  <c r="Z119" i="4"/>
  <c r="Y119" i="4"/>
  <c r="AA119" i="4"/>
  <c r="F120" i="4"/>
  <c r="E120" i="4"/>
  <c r="D120" i="4"/>
  <c r="C120" i="4"/>
  <c r="L120" i="4"/>
  <c r="K120" i="4"/>
  <c r="J120" i="4"/>
  <c r="G120" i="4"/>
  <c r="H120" i="4" s="1"/>
  <c r="Z120" i="4"/>
  <c r="Y120" i="4"/>
  <c r="AA120" i="4"/>
  <c r="L121" i="4"/>
  <c r="C121" i="4"/>
  <c r="K121" i="4"/>
  <c r="J121" i="4"/>
  <c r="G121" i="4"/>
  <c r="H121" i="4" s="1"/>
  <c r="F121" i="4"/>
  <c r="E121" i="4"/>
  <c r="D121" i="4"/>
  <c r="AA121" i="4"/>
  <c r="Z121" i="4"/>
  <c r="Y121" i="4"/>
  <c r="Z765" i="4"/>
  <c r="F765" i="4"/>
  <c r="Y765" i="4"/>
  <c r="E765" i="4"/>
  <c r="D765" i="4"/>
  <c r="C765" i="4"/>
  <c r="L765" i="4"/>
  <c r="J765" i="4"/>
  <c r="K765" i="4"/>
  <c r="G765" i="4"/>
  <c r="H765" i="4" s="1"/>
  <c r="AA765" i="4"/>
  <c r="D1221" i="4"/>
  <c r="C1221" i="4"/>
  <c r="J1221" i="4"/>
  <c r="Z1221" i="4"/>
  <c r="F1221" i="4"/>
  <c r="Y1221" i="4"/>
  <c r="L1221" i="4"/>
  <c r="K1221" i="4"/>
  <c r="G1221" i="4"/>
  <c r="H1221" i="4" s="1"/>
  <c r="E1221" i="4"/>
  <c r="AA1221" i="4"/>
  <c r="C1216" i="4"/>
  <c r="AA1216" i="4"/>
  <c r="G1216" i="4"/>
  <c r="H1216" i="4" s="1"/>
  <c r="Y1216" i="4"/>
  <c r="E1216" i="4"/>
  <c r="Z1216" i="4"/>
  <c r="L1216" i="4"/>
  <c r="K1216" i="4"/>
  <c r="F1216" i="4"/>
  <c r="J1216" i="4"/>
  <c r="D1216" i="4"/>
  <c r="Z1227" i="4"/>
  <c r="F1227" i="4"/>
  <c r="Y1227" i="4"/>
  <c r="E1227" i="4"/>
  <c r="D1227" i="4"/>
  <c r="C1227" i="4"/>
  <c r="L1227" i="4"/>
  <c r="J1227" i="4"/>
  <c r="AA1227" i="4"/>
  <c r="G1227" i="4"/>
  <c r="H1227" i="4" s="1"/>
  <c r="K1227" i="4"/>
  <c r="AA783" i="4"/>
  <c r="G783" i="4"/>
  <c r="H783" i="4" s="1"/>
  <c r="Z783" i="4"/>
  <c r="F783" i="4"/>
  <c r="Y783" i="4"/>
  <c r="E783" i="4"/>
  <c r="D783" i="4"/>
  <c r="C783" i="4"/>
  <c r="K783" i="4"/>
  <c r="L783" i="4"/>
  <c r="J783" i="4"/>
  <c r="J188" i="4"/>
  <c r="D188" i="4"/>
  <c r="F188" i="4"/>
  <c r="AA188" i="4"/>
  <c r="E188" i="4"/>
  <c r="Z188" i="4"/>
  <c r="C188" i="4"/>
  <c r="Y188" i="4"/>
  <c r="L188" i="4"/>
  <c r="K188" i="4"/>
  <c r="G188" i="4"/>
  <c r="H188" i="4" s="1"/>
  <c r="D56" i="4"/>
  <c r="C56" i="4"/>
  <c r="L56" i="4"/>
  <c r="K56" i="4"/>
  <c r="J56" i="4"/>
  <c r="G56" i="4"/>
  <c r="H56" i="4" s="1"/>
  <c r="F56" i="4"/>
  <c r="E56" i="4"/>
  <c r="AA56" i="4"/>
  <c r="Y56" i="4"/>
  <c r="Z56" i="4"/>
  <c r="D1068" i="4"/>
  <c r="C1068" i="4"/>
  <c r="L1068" i="4"/>
  <c r="K1068" i="4"/>
  <c r="J1068" i="4"/>
  <c r="Z1068" i="4"/>
  <c r="F1068" i="4"/>
  <c r="E1068" i="4"/>
  <c r="AA1068" i="4"/>
  <c r="Y1068" i="4"/>
  <c r="G1068" i="4"/>
  <c r="H1068" i="4" s="1"/>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C106" i="4"/>
  <c r="L106" i="4"/>
  <c r="K106" i="4"/>
  <c r="J106" i="4"/>
  <c r="G106" i="4"/>
  <c r="H106" i="4" s="1"/>
  <c r="F106" i="4"/>
  <c r="E106" i="4"/>
  <c r="D106" i="4"/>
  <c r="AA106" i="4"/>
  <c r="Y106" i="4"/>
  <c r="Z106" i="4"/>
  <c r="AA622" i="4"/>
  <c r="G622" i="4"/>
  <c r="H622" i="4" s="1"/>
  <c r="Z622" i="4"/>
  <c r="F622" i="4"/>
  <c r="Y622" i="4"/>
  <c r="E622" i="4"/>
  <c r="D622" i="4"/>
  <c r="C622" i="4"/>
  <c r="K622" i="4"/>
  <c r="L622" i="4"/>
  <c r="J622" i="4"/>
  <c r="K940" i="4"/>
  <c r="J940" i="4"/>
  <c r="AA940" i="4"/>
  <c r="Z940" i="4"/>
  <c r="G940" i="4"/>
  <c r="H940" i="4" s="1"/>
  <c r="Y940" i="4"/>
  <c r="F940" i="4"/>
  <c r="D940" i="4"/>
  <c r="L940" i="4"/>
  <c r="E940" i="4"/>
  <c r="C940" i="4"/>
  <c r="AA1087" i="4"/>
  <c r="G1087" i="4"/>
  <c r="H1087" i="4" s="1"/>
  <c r="Z1087" i="4"/>
  <c r="F1087" i="4"/>
  <c r="Y1087" i="4"/>
  <c r="E1087" i="4"/>
  <c r="D1087" i="4"/>
  <c r="C1087" i="4"/>
  <c r="K1087" i="4"/>
  <c r="L1087" i="4"/>
  <c r="J1087" i="4"/>
  <c r="Y1086" i="4"/>
  <c r="F1086" i="4"/>
  <c r="E1086" i="4"/>
  <c r="D1086" i="4"/>
  <c r="L1086" i="4"/>
  <c r="C1086" i="4"/>
  <c r="K1086" i="4"/>
  <c r="AA1086" i="4"/>
  <c r="Z1086" i="4"/>
  <c r="J1086" i="4"/>
  <c r="G1086" i="4"/>
  <c r="H1086" i="4" s="1"/>
  <c r="G276" i="4"/>
  <c r="H276" i="4" s="1"/>
  <c r="F276" i="4"/>
  <c r="E276" i="4"/>
  <c r="D276" i="4"/>
  <c r="C276" i="4"/>
  <c r="K276" i="4"/>
  <c r="L276" i="4"/>
  <c r="J276" i="4"/>
  <c r="Z276" i="4"/>
  <c r="AA276" i="4"/>
  <c r="Y276"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AA1180" i="4"/>
  <c r="Z1180" i="4"/>
  <c r="G1180" i="4"/>
  <c r="H1180" i="4" s="1"/>
  <c r="Y1180" i="4"/>
  <c r="F1180" i="4"/>
  <c r="E1180" i="4"/>
  <c r="D1180" i="4"/>
  <c r="K1180" i="4"/>
  <c r="J1180" i="4"/>
  <c r="C1180" i="4"/>
  <c r="L1180" i="4"/>
  <c r="AA1188" i="4"/>
  <c r="G1188" i="4"/>
  <c r="H1188" i="4" s="1"/>
  <c r="C1188" i="4"/>
  <c r="F1188" i="4"/>
  <c r="E1188" i="4"/>
  <c r="Z1188" i="4"/>
  <c r="D1188" i="4"/>
  <c r="Y1188" i="4"/>
  <c r="K1188" i="4"/>
  <c r="L1188" i="4"/>
  <c r="J1188" i="4"/>
  <c r="Z1183" i="4"/>
  <c r="F1183" i="4"/>
  <c r="L1183" i="4"/>
  <c r="Y1183" i="4"/>
  <c r="C1183" i="4"/>
  <c r="K1183" i="4"/>
  <c r="J1183" i="4"/>
  <c r="E1183" i="4"/>
  <c r="D1183" i="4"/>
  <c r="AA1183" i="4"/>
  <c r="G1183" i="4"/>
  <c r="H1183" i="4" s="1"/>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AF34" i="3"/>
  <c r="Y985" i="4"/>
  <c r="F985" i="4"/>
  <c r="E985" i="4"/>
  <c r="D985" i="4"/>
  <c r="L985" i="4"/>
  <c r="C985" i="4"/>
  <c r="K985" i="4"/>
  <c r="J985" i="4"/>
  <c r="AA985" i="4"/>
  <c r="Z985" i="4"/>
  <c r="G985" i="4"/>
  <c r="H985" i="4" s="1"/>
  <c r="C39" i="4"/>
  <c r="L39" i="4"/>
  <c r="K39" i="4"/>
  <c r="J39" i="4"/>
  <c r="G39" i="4"/>
  <c r="H39" i="4" s="1"/>
  <c r="F39" i="4"/>
  <c r="E39" i="4"/>
  <c r="D39" i="4"/>
  <c r="Z39" i="4"/>
  <c r="AA39" i="4"/>
  <c r="Y39" i="4"/>
  <c r="J1155" i="4"/>
  <c r="AA1155" i="4"/>
  <c r="G1155" i="4"/>
  <c r="H1155" i="4" s="1"/>
  <c r="Z1155" i="4"/>
  <c r="F1155" i="4"/>
  <c r="Y1155" i="4"/>
  <c r="E1155" i="4"/>
  <c r="D1155" i="4"/>
  <c r="L1155" i="4"/>
  <c r="K1155" i="4"/>
  <c r="C1155" i="4"/>
  <c r="E1238" i="4"/>
  <c r="D1238" i="4"/>
  <c r="L1238" i="4"/>
  <c r="C1238" i="4"/>
  <c r="K1238" i="4"/>
  <c r="J1238" i="4"/>
  <c r="Z1238" i="4"/>
  <c r="G1238" i="4"/>
  <c r="H1238" i="4" s="1"/>
  <c r="AA1238" i="4"/>
  <c r="Y1238" i="4"/>
  <c r="F1238" i="4"/>
  <c r="G84" i="4"/>
  <c r="H84" i="4" s="1"/>
  <c r="F84" i="4"/>
  <c r="E84" i="4"/>
  <c r="D84" i="4"/>
  <c r="L84" i="4"/>
  <c r="C84" i="4"/>
  <c r="K84" i="4"/>
  <c r="J84" i="4"/>
  <c r="AA84" i="4"/>
  <c r="Z84" i="4"/>
  <c r="Y84" i="4"/>
  <c r="C907" i="4"/>
  <c r="L907" i="4"/>
  <c r="K907" i="4"/>
  <c r="J907" i="4"/>
  <c r="AA907" i="4"/>
  <c r="G907" i="4"/>
  <c r="H907" i="4" s="1"/>
  <c r="Y907" i="4"/>
  <c r="E907" i="4"/>
  <c r="Z907" i="4"/>
  <c r="F907" i="4"/>
  <c r="D907" i="4"/>
  <c r="J534" i="4"/>
  <c r="AA534" i="4"/>
  <c r="G534" i="4"/>
  <c r="H534" i="4" s="1"/>
  <c r="Y534" i="4"/>
  <c r="E534" i="4"/>
  <c r="D534" i="4"/>
  <c r="L534" i="4"/>
  <c r="K534" i="4"/>
  <c r="F534" i="4"/>
  <c r="C534" i="4"/>
  <c r="Z534" i="4"/>
  <c r="J884" i="4"/>
  <c r="AA884" i="4"/>
  <c r="Z884" i="4"/>
  <c r="G884" i="4"/>
  <c r="H884" i="4" s="1"/>
  <c r="Y884" i="4"/>
  <c r="F884" i="4"/>
  <c r="E884" i="4"/>
  <c r="L884" i="4"/>
  <c r="C884" i="4"/>
  <c r="D884" i="4"/>
  <c r="K884" i="4"/>
  <c r="J407" i="4"/>
  <c r="AA407" i="4"/>
  <c r="G407" i="4"/>
  <c r="H407" i="4" s="1"/>
  <c r="Z407" i="4"/>
  <c r="F407" i="4"/>
  <c r="Y407" i="4"/>
  <c r="E407" i="4"/>
  <c r="D407" i="4"/>
  <c r="L407" i="4"/>
  <c r="K407" i="4"/>
  <c r="C407" i="4"/>
  <c r="C148" i="4"/>
  <c r="AA148" i="4"/>
  <c r="G148" i="4"/>
  <c r="H148" i="4" s="1"/>
  <c r="F148" i="4"/>
  <c r="E148" i="4"/>
  <c r="Z148" i="4"/>
  <c r="D148" i="4"/>
  <c r="Y148" i="4"/>
  <c r="L148" i="4"/>
  <c r="K148" i="4"/>
  <c r="J148" i="4"/>
  <c r="L995" i="4"/>
  <c r="Z995" i="4"/>
  <c r="F995" i="4"/>
  <c r="K995" i="4"/>
  <c r="J995" i="4"/>
  <c r="G995" i="4"/>
  <c r="H995" i="4" s="1"/>
  <c r="E995" i="4"/>
  <c r="AA995" i="4"/>
  <c r="D995" i="4"/>
  <c r="Y995" i="4"/>
  <c r="C995" i="4"/>
  <c r="C528" i="4"/>
  <c r="L528" i="4"/>
  <c r="AA528" i="4"/>
  <c r="G528" i="4"/>
  <c r="H528" i="4" s="1"/>
  <c r="Y528" i="4"/>
  <c r="E528" i="4"/>
  <c r="Z528" i="4"/>
  <c r="K528" i="4"/>
  <c r="J528" i="4"/>
  <c r="F528" i="4"/>
  <c r="D528" i="4"/>
  <c r="C855" i="4"/>
  <c r="L855" i="4"/>
  <c r="K855" i="4"/>
  <c r="J855" i="4"/>
  <c r="AA855" i="4"/>
  <c r="G855" i="4"/>
  <c r="H855" i="4" s="1"/>
  <c r="Y855" i="4"/>
  <c r="E855" i="4"/>
  <c r="F855" i="4"/>
  <c r="D855" i="4"/>
  <c r="Z855" i="4"/>
  <c r="C438" i="4"/>
  <c r="L438" i="4"/>
  <c r="K438" i="4"/>
  <c r="J438" i="4"/>
  <c r="AA438" i="4"/>
  <c r="G438" i="4"/>
  <c r="H438" i="4" s="1"/>
  <c r="Y438" i="4"/>
  <c r="E438" i="4"/>
  <c r="D438" i="4"/>
  <c r="Z438" i="4"/>
  <c r="F438" i="4"/>
  <c r="AA1107" i="4"/>
  <c r="G1107" i="4"/>
  <c r="H1107" i="4" s="1"/>
  <c r="Z1107" i="4"/>
  <c r="F1107" i="4"/>
  <c r="Y1107" i="4"/>
  <c r="E1107" i="4"/>
  <c r="D1107" i="4"/>
  <c r="C1107" i="4"/>
  <c r="K1107" i="4"/>
  <c r="L1107" i="4"/>
  <c r="J1107" i="4"/>
  <c r="J766" i="4"/>
  <c r="AA766" i="4"/>
  <c r="G766" i="4"/>
  <c r="H766" i="4" s="1"/>
  <c r="Z766" i="4"/>
  <c r="F766" i="4"/>
  <c r="Y766" i="4"/>
  <c r="E766" i="4"/>
  <c r="D766" i="4"/>
  <c r="L766" i="4"/>
  <c r="C766" i="4"/>
  <c r="K766" i="4"/>
  <c r="K597" i="4"/>
  <c r="J597" i="4"/>
  <c r="AA597" i="4"/>
  <c r="Z597" i="4"/>
  <c r="G597" i="4"/>
  <c r="H597" i="4" s="1"/>
  <c r="Y597" i="4"/>
  <c r="F597" i="4"/>
  <c r="D597" i="4"/>
  <c r="L597" i="4"/>
  <c r="E597" i="4"/>
  <c r="C597" i="4"/>
  <c r="D182" i="4"/>
  <c r="J182" i="4"/>
  <c r="E182" i="4"/>
  <c r="C182" i="4"/>
  <c r="L182" i="4"/>
  <c r="K182" i="4"/>
  <c r="G182" i="4"/>
  <c r="H182" i="4" s="1"/>
  <c r="F182" i="4"/>
  <c r="AA182" i="4"/>
  <c r="Z182" i="4"/>
  <c r="Y182" i="4"/>
  <c r="AA1056" i="4"/>
  <c r="G1056" i="4"/>
  <c r="H1056" i="4" s="1"/>
  <c r="Z1056" i="4"/>
  <c r="F1056" i="4"/>
  <c r="Y1056" i="4"/>
  <c r="E1056" i="4"/>
  <c r="D1056" i="4"/>
  <c r="C1056" i="4"/>
  <c r="K1056" i="4"/>
  <c r="L1056" i="4"/>
  <c r="J1056" i="4"/>
  <c r="AF91" i="4"/>
  <c r="Y10" i="10" s="1"/>
  <c r="AE91" i="4"/>
  <c r="X10" i="10" s="1"/>
  <c r="J935" i="4"/>
  <c r="AA935" i="4"/>
  <c r="G935" i="4"/>
  <c r="H935" i="4" s="1"/>
  <c r="Z935" i="4"/>
  <c r="F935" i="4"/>
  <c r="Y935" i="4"/>
  <c r="E935" i="4"/>
  <c r="D935" i="4"/>
  <c r="L935" i="4"/>
  <c r="C935" i="4"/>
  <c r="K935" i="4"/>
  <c r="AF55" i="3"/>
  <c r="AF35" i="3"/>
  <c r="E1145" i="4"/>
  <c r="D1145" i="4"/>
  <c r="L1145" i="4"/>
  <c r="C1145" i="4"/>
  <c r="K1145" i="4"/>
  <c r="J1145" i="4"/>
  <c r="Z1145" i="4"/>
  <c r="G1145" i="4"/>
  <c r="H1145" i="4" s="1"/>
  <c r="F1145" i="4"/>
  <c r="AA1145" i="4"/>
  <c r="Y1145" i="4"/>
  <c r="AF1151" i="4"/>
  <c r="AE1151" i="4"/>
  <c r="K707" i="4"/>
  <c r="J707" i="4"/>
  <c r="AA707" i="4"/>
  <c r="G707" i="4"/>
  <c r="H707" i="4" s="1"/>
  <c r="Z707" i="4"/>
  <c r="F707" i="4"/>
  <c r="Y707" i="4"/>
  <c r="E707" i="4"/>
  <c r="C707" i="4"/>
  <c r="L707" i="4"/>
  <c r="D707"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C544" i="4"/>
  <c r="L544" i="4"/>
  <c r="J544" i="4"/>
  <c r="AA544" i="4"/>
  <c r="G544" i="4"/>
  <c r="H544" i="4" s="1"/>
  <c r="Y544" i="4"/>
  <c r="E544" i="4"/>
  <c r="Z544" i="4"/>
  <c r="K544" i="4"/>
  <c r="F544" i="4"/>
  <c r="D544" i="4"/>
  <c r="K335" i="4"/>
  <c r="J335" i="4"/>
  <c r="G335" i="4"/>
  <c r="H335" i="4" s="1"/>
  <c r="F335" i="4"/>
  <c r="D335" i="4"/>
  <c r="L335" i="4"/>
  <c r="E335" i="4"/>
  <c r="C335" i="4"/>
  <c r="AA335" i="4"/>
  <c r="Y335" i="4"/>
  <c r="Z335" i="4"/>
  <c r="L885" i="4"/>
  <c r="K885" i="4"/>
  <c r="J885" i="4"/>
  <c r="AA885" i="4"/>
  <c r="G885" i="4"/>
  <c r="H885" i="4" s="1"/>
  <c r="Z885" i="4"/>
  <c r="F885" i="4"/>
  <c r="D885" i="4"/>
  <c r="Y885" i="4"/>
  <c r="E885" i="4"/>
  <c r="C885" i="4"/>
  <c r="AA1007" i="4"/>
  <c r="G1007" i="4"/>
  <c r="H1007" i="4" s="1"/>
  <c r="C1007" i="4"/>
  <c r="K1007" i="4"/>
  <c r="J1007" i="4"/>
  <c r="F1007" i="4"/>
  <c r="E1007" i="4"/>
  <c r="Z1007" i="4"/>
  <c r="D1007" i="4"/>
  <c r="Y1007" i="4"/>
  <c r="L1007" i="4"/>
  <c r="Y378" i="4"/>
  <c r="E378" i="4"/>
  <c r="D378" i="4"/>
  <c r="C378" i="4"/>
  <c r="L378" i="4"/>
  <c r="K378" i="4"/>
  <c r="AA378" i="4"/>
  <c r="G378" i="4"/>
  <c r="H378" i="4" s="1"/>
  <c r="Z378" i="4"/>
  <c r="J378" i="4"/>
  <c r="F378" i="4"/>
  <c r="AA526" i="4"/>
  <c r="G526" i="4"/>
  <c r="H526" i="4" s="1"/>
  <c r="C526" i="4"/>
  <c r="K526" i="4"/>
  <c r="Z526" i="4"/>
  <c r="Y526" i="4"/>
  <c r="L526" i="4"/>
  <c r="J526" i="4"/>
  <c r="E526" i="4"/>
  <c r="D526" i="4"/>
  <c r="F526" i="4"/>
  <c r="K858" i="4"/>
  <c r="J858" i="4"/>
  <c r="AA858" i="4"/>
  <c r="G858" i="4"/>
  <c r="H858" i="4" s="1"/>
  <c r="Z858" i="4"/>
  <c r="F858" i="4"/>
  <c r="Y858" i="4"/>
  <c r="E858" i="4"/>
  <c r="C858" i="4"/>
  <c r="D858" i="4"/>
  <c r="L858" i="4"/>
  <c r="E214" i="4"/>
  <c r="D214" i="4"/>
  <c r="L214" i="4"/>
  <c r="K214" i="4"/>
  <c r="G214" i="4"/>
  <c r="H214" i="4" s="1"/>
  <c r="C214" i="4"/>
  <c r="J214" i="4"/>
  <c r="F214" i="4"/>
  <c r="AA214" i="4"/>
  <c r="Z214" i="4"/>
  <c r="Y214" i="4"/>
  <c r="D768" i="4"/>
  <c r="L768" i="4"/>
  <c r="C768" i="4"/>
  <c r="K768" i="4"/>
  <c r="J768" i="4"/>
  <c r="AA768" i="4"/>
  <c r="Y768" i="4"/>
  <c r="F768" i="4"/>
  <c r="Z768" i="4"/>
  <c r="G768" i="4"/>
  <c r="H768" i="4" s="1"/>
  <c r="E768" i="4"/>
  <c r="K1215" i="4"/>
  <c r="Y1215" i="4"/>
  <c r="E1215" i="4"/>
  <c r="C1215" i="4"/>
  <c r="D1215" i="4"/>
  <c r="AA1215" i="4"/>
  <c r="Z1215" i="4"/>
  <c r="L1215" i="4"/>
  <c r="G1215" i="4"/>
  <c r="H1215" i="4" s="1"/>
  <c r="F1215" i="4"/>
  <c r="J1215" i="4"/>
  <c r="L602" i="4"/>
  <c r="K602" i="4"/>
  <c r="J602" i="4"/>
  <c r="AA602" i="4"/>
  <c r="G602" i="4"/>
  <c r="H602" i="4" s="1"/>
  <c r="Z602" i="4"/>
  <c r="F602" i="4"/>
  <c r="D602" i="4"/>
  <c r="Y602" i="4"/>
  <c r="E602" i="4"/>
  <c r="C602" i="4"/>
  <c r="AA605" i="4"/>
  <c r="Z605" i="4"/>
  <c r="G605" i="4"/>
  <c r="H605" i="4" s="1"/>
  <c r="Y605" i="4"/>
  <c r="F605" i="4"/>
  <c r="E605" i="4"/>
  <c r="D605" i="4"/>
  <c r="K605" i="4"/>
  <c r="C605" i="4"/>
  <c r="L605" i="4"/>
  <c r="J605" i="4"/>
  <c r="D594" i="4"/>
  <c r="C594" i="4"/>
  <c r="L594" i="4"/>
  <c r="K594" i="4"/>
  <c r="J594" i="4"/>
  <c r="Z594" i="4"/>
  <c r="F594" i="4"/>
  <c r="AA594" i="4"/>
  <c r="G594" i="4"/>
  <c r="H594" i="4" s="1"/>
  <c r="E594" i="4"/>
  <c r="Y594" i="4"/>
  <c r="J779" i="4"/>
  <c r="AA779" i="4"/>
  <c r="G779" i="4"/>
  <c r="H779" i="4" s="1"/>
  <c r="Z779" i="4"/>
  <c r="F779" i="4"/>
  <c r="Y779" i="4"/>
  <c r="E779" i="4"/>
  <c r="D779" i="4"/>
  <c r="L779" i="4"/>
  <c r="C779" i="4"/>
  <c r="K779" i="4"/>
  <c r="D776" i="4"/>
  <c r="C776" i="4"/>
  <c r="L776" i="4"/>
  <c r="K776" i="4"/>
  <c r="J776" i="4"/>
  <c r="Z776" i="4"/>
  <c r="F776" i="4"/>
  <c r="G776" i="4"/>
  <c r="H776" i="4" s="1"/>
  <c r="E776" i="4"/>
  <c r="AA776" i="4"/>
  <c r="Y776" i="4"/>
  <c r="K178" i="4"/>
  <c r="E178" i="4"/>
  <c r="G178" i="4"/>
  <c r="H178" i="4" s="1"/>
  <c r="F178" i="4"/>
  <c r="D178" i="4"/>
  <c r="C178" i="4"/>
  <c r="L178" i="4"/>
  <c r="J178" i="4"/>
  <c r="AA178" i="4"/>
  <c r="Z178" i="4"/>
  <c r="Y178" i="4"/>
  <c r="D186" i="4"/>
  <c r="J186" i="4"/>
  <c r="Y186" i="4"/>
  <c r="L186" i="4"/>
  <c r="K186" i="4"/>
  <c r="G186" i="4"/>
  <c r="H186" i="4" s="1"/>
  <c r="F186" i="4"/>
  <c r="AA186" i="4"/>
  <c r="E186" i="4"/>
  <c r="Z186" i="4"/>
  <c r="C186" i="4"/>
  <c r="Z327" i="4"/>
  <c r="F327" i="4"/>
  <c r="Y327" i="4"/>
  <c r="E327" i="4"/>
  <c r="D327" i="4"/>
  <c r="C327" i="4"/>
  <c r="L327" i="4"/>
  <c r="J327" i="4"/>
  <c r="G327" i="4"/>
  <c r="H327" i="4" s="1"/>
  <c r="AA327" i="4"/>
  <c r="K327"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AF51" i="4"/>
  <c r="Y6" i="10" s="1"/>
  <c r="AE51" i="4"/>
  <c r="X6" i="10" s="1"/>
  <c r="F58" i="4"/>
  <c r="E58" i="4"/>
  <c r="D58" i="4"/>
  <c r="L58" i="4"/>
  <c r="C58" i="4"/>
  <c r="K58" i="4"/>
  <c r="J58" i="4"/>
  <c r="G58" i="4"/>
  <c r="H58" i="4" s="1"/>
  <c r="Z58" i="4"/>
  <c r="Y58" i="4"/>
  <c r="AA58" i="4"/>
  <c r="C54" i="4"/>
  <c r="L54" i="4"/>
  <c r="G54" i="4"/>
  <c r="H54" i="4" s="1"/>
  <c r="F54" i="4"/>
  <c r="E54" i="4"/>
  <c r="D54" i="4"/>
  <c r="AA54" i="4"/>
  <c r="Y54" i="4"/>
  <c r="Z54" i="4"/>
  <c r="K1066" i="4"/>
  <c r="J1066" i="4"/>
  <c r="AA1066" i="4"/>
  <c r="G1066" i="4"/>
  <c r="H1066" i="4" s="1"/>
  <c r="Z1066" i="4"/>
  <c r="F1066" i="4"/>
  <c r="Y1066" i="4"/>
  <c r="E1066" i="4"/>
  <c r="C1066" i="4"/>
  <c r="L1066" i="4"/>
  <c r="D1066" i="4"/>
  <c r="Y1055" i="4"/>
  <c r="E1055" i="4"/>
  <c r="D1055" i="4"/>
  <c r="C1055" i="4"/>
  <c r="L1055" i="4"/>
  <c r="K1055" i="4"/>
  <c r="AA1055" i="4"/>
  <c r="G1055" i="4"/>
  <c r="H1055" i="4" s="1"/>
  <c r="Z1055" i="4"/>
  <c r="J1055" i="4"/>
  <c r="F1055" i="4"/>
  <c r="AF1051" i="4"/>
  <c r="AE1051" i="4"/>
  <c r="Y668" i="4"/>
  <c r="E668" i="4"/>
  <c r="D668" i="4"/>
  <c r="C668" i="4"/>
  <c r="L668" i="4"/>
  <c r="K668" i="4"/>
  <c r="AA668" i="4"/>
  <c r="G668" i="4"/>
  <c r="H668" i="4" s="1"/>
  <c r="Z668" i="4"/>
  <c r="J668" i="4"/>
  <c r="F668" i="4"/>
  <c r="L658" i="4"/>
  <c r="K658" i="4"/>
  <c r="J658" i="4"/>
  <c r="AA658" i="4"/>
  <c r="G658" i="4"/>
  <c r="H658" i="4" s="1"/>
  <c r="Z658" i="4"/>
  <c r="F658" i="4"/>
  <c r="D658" i="4"/>
  <c r="Y658" i="4"/>
  <c r="E658" i="4"/>
  <c r="C658" i="4"/>
  <c r="E165" i="4"/>
  <c r="J165" i="4"/>
  <c r="AA165" i="4"/>
  <c r="F165" i="4"/>
  <c r="Z165" i="4"/>
  <c r="D165" i="4"/>
  <c r="Y165" i="4"/>
  <c r="C165" i="4"/>
  <c r="L165" i="4"/>
  <c r="K165" i="4"/>
  <c r="G165" i="4"/>
  <c r="H165" i="4" s="1"/>
  <c r="L168" i="4"/>
  <c r="Z168" i="4"/>
  <c r="F168" i="4"/>
  <c r="E168" i="4"/>
  <c r="AA168" i="4"/>
  <c r="D168" i="4"/>
  <c r="Y168" i="4"/>
  <c r="C168" i="4"/>
  <c r="K168" i="4"/>
  <c r="J168" i="4"/>
  <c r="G168" i="4"/>
  <c r="H168" i="4" s="1"/>
  <c r="Y108" i="4"/>
  <c r="E108" i="4"/>
  <c r="D108" i="4"/>
  <c r="C108" i="4"/>
  <c r="L108" i="4"/>
  <c r="K108" i="4"/>
  <c r="J108" i="4"/>
  <c r="AA108" i="4"/>
  <c r="G108" i="4"/>
  <c r="H108" i="4" s="1"/>
  <c r="Z108" i="4"/>
  <c r="F108" i="4"/>
  <c r="L104" i="4"/>
  <c r="K104" i="4"/>
  <c r="J104" i="4"/>
  <c r="G104" i="4"/>
  <c r="H104" i="4" s="1"/>
  <c r="F104" i="4"/>
  <c r="E104" i="4"/>
  <c r="D104" i="4"/>
  <c r="C104" i="4"/>
  <c r="AA104" i="4"/>
  <c r="Y104" i="4"/>
  <c r="Z104" i="4"/>
  <c r="AA719" i="4"/>
  <c r="Z719" i="4"/>
  <c r="G719" i="4"/>
  <c r="H719" i="4" s="1"/>
  <c r="Y719" i="4"/>
  <c r="F719" i="4"/>
  <c r="E719" i="4"/>
  <c r="D719" i="4"/>
  <c r="K719" i="4"/>
  <c r="C719" i="4"/>
  <c r="L719" i="4"/>
  <c r="J719" i="4"/>
  <c r="D716" i="4"/>
  <c r="L716" i="4"/>
  <c r="C716" i="4"/>
  <c r="K716" i="4"/>
  <c r="J716" i="4"/>
  <c r="AA716" i="4"/>
  <c r="Y716" i="4"/>
  <c r="F716" i="4"/>
  <c r="Z716" i="4"/>
  <c r="G716" i="4"/>
  <c r="H716" i="4" s="1"/>
  <c r="E716" i="4"/>
  <c r="Z958" i="4"/>
  <c r="G958" i="4"/>
  <c r="H958" i="4" s="1"/>
  <c r="Y958" i="4"/>
  <c r="F958" i="4"/>
  <c r="E958" i="4"/>
  <c r="D958" i="4"/>
  <c r="L958" i="4"/>
  <c r="C958" i="4"/>
  <c r="K958" i="4"/>
  <c r="J958" i="4"/>
  <c r="AA958" i="4"/>
  <c r="D961" i="4"/>
  <c r="L961" i="4"/>
  <c r="C961" i="4"/>
  <c r="K961" i="4"/>
  <c r="J961" i="4"/>
  <c r="AA961" i="4"/>
  <c r="Z961" i="4"/>
  <c r="G961" i="4"/>
  <c r="H961" i="4" s="1"/>
  <c r="Y961" i="4"/>
  <c r="F961" i="4"/>
  <c r="E961" i="4"/>
  <c r="AA627" i="4"/>
  <c r="G627" i="4"/>
  <c r="H627" i="4" s="1"/>
  <c r="Z627" i="4"/>
  <c r="F627" i="4"/>
  <c r="Y627" i="4"/>
  <c r="E627" i="4"/>
  <c r="D627" i="4"/>
  <c r="C627" i="4"/>
  <c r="K627" i="4"/>
  <c r="L627" i="4"/>
  <c r="J627" i="4"/>
  <c r="Y626" i="4"/>
  <c r="E626" i="4"/>
  <c r="D626" i="4"/>
  <c r="C626" i="4"/>
  <c r="L626" i="4"/>
  <c r="K626" i="4"/>
  <c r="AA626" i="4"/>
  <c r="G626" i="4"/>
  <c r="H626" i="4" s="1"/>
  <c r="Z626" i="4"/>
  <c r="J626" i="4"/>
  <c r="F626" i="4"/>
  <c r="L614" i="4"/>
  <c r="K614" i="4"/>
  <c r="J614" i="4"/>
  <c r="AA614" i="4"/>
  <c r="G614" i="4"/>
  <c r="H614" i="4" s="1"/>
  <c r="Z614" i="4"/>
  <c r="F614" i="4"/>
  <c r="D614" i="4"/>
  <c r="Y614" i="4"/>
  <c r="E614" i="4"/>
  <c r="C614" i="4"/>
  <c r="K947" i="4"/>
  <c r="J947" i="4"/>
  <c r="AA947" i="4"/>
  <c r="G947" i="4"/>
  <c r="H947" i="4" s="1"/>
  <c r="Z947" i="4"/>
  <c r="F947" i="4"/>
  <c r="Y947" i="4"/>
  <c r="E947" i="4"/>
  <c r="L947" i="4"/>
  <c r="D947" i="4"/>
  <c r="C947" i="4"/>
  <c r="Z941" i="4"/>
  <c r="C941" i="4"/>
  <c r="L941" i="4"/>
  <c r="K941" i="4"/>
  <c r="J941" i="4"/>
  <c r="G941" i="4"/>
  <c r="H941" i="4" s="1"/>
  <c r="Y941" i="4"/>
  <c r="E941" i="4"/>
  <c r="F941" i="4"/>
  <c r="D941" i="4"/>
  <c r="AA941"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L1084" i="4"/>
  <c r="K1084" i="4"/>
  <c r="J1084" i="4"/>
  <c r="AA1084" i="4"/>
  <c r="G1084" i="4"/>
  <c r="H1084" i="4" s="1"/>
  <c r="Z1084" i="4"/>
  <c r="F1084" i="4"/>
  <c r="D1084" i="4"/>
  <c r="Y1084" i="4"/>
  <c r="E1084" i="4"/>
  <c r="C1084" i="4"/>
  <c r="G283" i="4"/>
  <c r="H283" i="4" s="1"/>
  <c r="F283" i="4"/>
  <c r="E283" i="4"/>
  <c r="D283" i="4"/>
  <c r="K283" i="4"/>
  <c r="L283" i="4"/>
  <c r="J283" i="4"/>
  <c r="C283" i="4"/>
  <c r="AA283" i="4"/>
  <c r="Y283" i="4"/>
  <c r="Z283" i="4"/>
  <c r="AF271" i="4"/>
  <c r="Y28" i="10" s="1"/>
  <c r="AE271" i="4"/>
  <c r="X28" i="10" s="1"/>
  <c r="D1178" i="4"/>
  <c r="C1178" i="4"/>
  <c r="L1178" i="4"/>
  <c r="K1178" i="4"/>
  <c r="J1178" i="4"/>
  <c r="Z1178" i="4"/>
  <c r="F1178" i="4"/>
  <c r="E1178" i="4"/>
  <c r="AA1178" i="4"/>
  <c r="Y1178" i="4"/>
  <c r="G1178" i="4"/>
  <c r="H1178" i="4" s="1"/>
  <c r="AA579" i="4"/>
  <c r="G579" i="4"/>
  <c r="H579" i="4" s="1"/>
  <c r="Z579" i="4"/>
  <c r="F579" i="4"/>
  <c r="Y579" i="4"/>
  <c r="E579" i="4"/>
  <c r="D579" i="4"/>
  <c r="C579" i="4"/>
  <c r="K579" i="4"/>
  <c r="L579" i="4"/>
  <c r="J579" i="4"/>
  <c r="AF571" i="4"/>
  <c r="Y58" i="10" s="1"/>
  <c r="AE571" i="4"/>
  <c r="X58" i="10" s="1"/>
  <c r="AF63" i="3"/>
  <c r="AF86" i="3"/>
  <c r="AF73" i="3"/>
  <c r="AF89" i="3"/>
  <c r="AF62" i="3"/>
  <c r="AF65" i="3"/>
  <c r="AF13" i="3"/>
  <c r="AF21" i="3"/>
  <c r="AF29" i="3"/>
  <c r="AF37" i="3"/>
  <c r="AF59" i="3"/>
  <c r="F257" i="4"/>
  <c r="E257" i="4"/>
  <c r="D257" i="4"/>
  <c r="C257" i="4"/>
  <c r="L257" i="4"/>
  <c r="J257" i="4"/>
  <c r="K257" i="4"/>
  <c r="G257" i="4"/>
  <c r="H257" i="4" s="1"/>
  <c r="Z257" i="4"/>
  <c r="AA257" i="4"/>
  <c r="Y257" i="4"/>
  <c r="C265" i="4"/>
  <c r="L265" i="4"/>
  <c r="K265" i="4"/>
  <c r="J265" i="4"/>
  <c r="AA265" i="4"/>
  <c r="G265" i="4"/>
  <c r="H265" i="4" s="1"/>
  <c r="Y265" i="4"/>
  <c r="E265" i="4"/>
  <c r="F265" i="4"/>
  <c r="D265" i="4"/>
  <c r="Z265" i="4"/>
  <c r="L983" i="4"/>
  <c r="K983" i="4"/>
  <c r="J983" i="4"/>
  <c r="AA983" i="4"/>
  <c r="G983" i="4"/>
  <c r="H983" i="4" s="1"/>
  <c r="Z983" i="4"/>
  <c r="F983" i="4"/>
  <c r="Y983" i="4"/>
  <c r="E983" i="4"/>
  <c r="D983" i="4"/>
  <c r="C98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K488" i="4"/>
  <c r="J488" i="4"/>
  <c r="AA488" i="4"/>
  <c r="G488" i="4"/>
  <c r="H488" i="4" s="1"/>
  <c r="Z488" i="4"/>
  <c r="F488" i="4"/>
  <c r="Y488" i="4"/>
  <c r="E488" i="4"/>
  <c r="C488" i="4"/>
  <c r="L488" i="4"/>
  <c r="D488" i="4"/>
  <c r="Y486" i="4"/>
  <c r="E486" i="4"/>
  <c r="D486" i="4"/>
  <c r="C486" i="4"/>
  <c r="L486" i="4"/>
  <c r="K486" i="4"/>
  <c r="AA486" i="4"/>
  <c r="G486" i="4"/>
  <c r="H486" i="4" s="1"/>
  <c r="Z486" i="4"/>
  <c r="J486" i="4"/>
  <c r="F486" i="4"/>
  <c r="L480" i="4"/>
  <c r="K480" i="4"/>
  <c r="J480" i="4"/>
  <c r="AA480" i="4"/>
  <c r="G480" i="4"/>
  <c r="H480" i="4" s="1"/>
  <c r="Z480" i="4"/>
  <c r="F480" i="4"/>
  <c r="D480" i="4"/>
  <c r="C480" i="4"/>
  <c r="Y480" i="4"/>
  <c r="E480" i="4"/>
  <c r="E41" i="4"/>
  <c r="D41" i="4"/>
  <c r="L41" i="4"/>
  <c r="C41" i="4"/>
  <c r="K41" i="4"/>
  <c r="J41" i="4"/>
  <c r="G41" i="4"/>
  <c r="H41" i="4" s="1"/>
  <c r="F41" i="4"/>
  <c r="AA41" i="4"/>
  <c r="Y41" i="4"/>
  <c r="Z41" i="4"/>
  <c r="L46" i="4"/>
  <c r="K46" i="4"/>
  <c r="J46" i="4"/>
  <c r="AA46" i="4"/>
  <c r="G46" i="4"/>
  <c r="H46" i="4" s="1"/>
  <c r="Z46" i="4"/>
  <c r="F46" i="4"/>
  <c r="Y46" i="4"/>
  <c r="E46" i="4"/>
  <c r="D46" i="4"/>
  <c r="C46" i="4"/>
  <c r="J198" i="4"/>
  <c r="D198" i="4"/>
  <c r="K198" i="4"/>
  <c r="G198" i="4"/>
  <c r="H198" i="4" s="1"/>
  <c r="F198" i="4"/>
  <c r="E198" i="4"/>
  <c r="C198" i="4"/>
  <c r="L198" i="4"/>
  <c r="AA198" i="4"/>
  <c r="Y198" i="4"/>
  <c r="Z198" i="4"/>
  <c r="AE191" i="4"/>
  <c r="X20" i="10" s="1"/>
  <c r="AF191" i="4"/>
  <c r="Y20" i="10" s="1"/>
  <c r="AA1147" i="4"/>
  <c r="Z1147" i="4"/>
  <c r="G1147" i="4"/>
  <c r="H1147" i="4" s="1"/>
  <c r="Y1147" i="4"/>
  <c r="F1147" i="4"/>
  <c r="E1147" i="4"/>
  <c r="D1147" i="4"/>
  <c r="K1147" i="4"/>
  <c r="J1147" i="4"/>
  <c r="C1147" i="4"/>
  <c r="L1147" i="4"/>
  <c r="D1135" i="4"/>
  <c r="C1135" i="4"/>
  <c r="L1135" i="4"/>
  <c r="K1135" i="4"/>
  <c r="J1135" i="4"/>
  <c r="Z1135" i="4"/>
  <c r="F1135" i="4"/>
  <c r="AA1135" i="4"/>
  <c r="Y1135" i="4"/>
  <c r="G1135" i="4"/>
  <c r="H1135" i="4" s="1"/>
  <c r="E1135" i="4"/>
  <c r="AA1168" i="4"/>
  <c r="G1168" i="4"/>
  <c r="H1168" i="4" s="1"/>
  <c r="Z1168" i="4"/>
  <c r="F1168" i="4"/>
  <c r="Y1168" i="4"/>
  <c r="E1168" i="4"/>
  <c r="D1168" i="4"/>
  <c r="C1168" i="4"/>
  <c r="K1168" i="4"/>
  <c r="L1168" i="4"/>
  <c r="J1168" i="4"/>
  <c r="D1162" i="4"/>
  <c r="C1162" i="4"/>
  <c r="L1162" i="4"/>
  <c r="K1162" i="4"/>
  <c r="J1162" i="4"/>
  <c r="Z1162" i="4"/>
  <c r="F1162" i="4"/>
  <c r="Y1162" i="4"/>
  <c r="G1162" i="4"/>
  <c r="H1162" i="4" s="1"/>
  <c r="E1162" i="4"/>
  <c r="AA1162" i="4"/>
  <c r="D1248" i="4"/>
  <c r="C1248" i="4"/>
  <c r="L1248" i="4"/>
  <c r="K1248" i="4"/>
  <c r="J1248" i="4"/>
  <c r="Z1248" i="4"/>
  <c r="F1248" i="4"/>
  <c r="Y1248" i="4"/>
  <c r="G1248" i="4"/>
  <c r="H1248" i="4" s="1"/>
  <c r="E1248" i="4"/>
  <c r="AA1248" i="4"/>
  <c r="Y700" i="4"/>
  <c r="E700" i="4"/>
  <c r="D700" i="4"/>
  <c r="C700" i="4"/>
  <c r="L700" i="4"/>
  <c r="K700" i="4"/>
  <c r="AA700" i="4"/>
  <c r="G700" i="4"/>
  <c r="H700" i="4" s="1"/>
  <c r="Z700" i="4"/>
  <c r="J700" i="4"/>
  <c r="F700" i="4"/>
  <c r="AF691" i="4"/>
  <c r="AE691" i="4"/>
  <c r="E75" i="4"/>
  <c r="D75" i="4"/>
  <c r="L75" i="4"/>
  <c r="C75" i="4"/>
  <c r="K75" i="4"/>
  <c r="J75" i="4"/>
  <c r="G75" i="4"/>
  <c r="H75" i="4" s="1"/>
  <c r="F75" i="4"/>
  <c r="Y75" i="4"/>
  <c r="AA75" i="4"/>
  <c r="Z75" i="4"/>
  <c r="Z246" i="4"/>
  <c r="F246" i="4"/>
  <c r="Y246" i="4"/>
  <c r="E246" i="4"/>
  <c r="D246" i="4"/>
  <c r="C246" i="4"/>
  <c r="L246" i="4"/>
  <c r="J246" i="4"/>
  <c r="G246" i="4"/>
  <c r="H246" i="4" s="1"/>
  <c r="AA246" i="4"/>
  <c r="K246" i="4"/>
  <c r="C240" i="4"/>
  <c r="L240" i="4"/>
  <c r="K240" i="4"/>
  <c r="J240" i="4"/>
  <c r="G240" i="4"/>
  <c r="H240" i="4" s="1"/>
  <c r="E240" i="4"/>
  <c r="F240" i="4"/>
  <c r="D240" i="4"/>
  <c r="AA240" i="4"/>
  <c r="Y240" i="4"/>
  <c r="Z240" i="4"/>
  <c r="Y1019" i="4"/>
  <c r="E1019" i="4"/>
  <c r="K1019" i="4"/>
  <c r="AA1019" i="4"/>
  <c r="G1019" i="4"/>
  <c r="H1019" i="4" s="1"/>
  <c r="C1019" i="4"/>
  <c r="Z1019" i="4"/>
  <c r="L1019" i="4"/>
  <c r="J1019" i="4"/>
  <c r="F1019" i="4"/>
  <c r="D1019" i="4"/>
  <c r="K1017" i="4"/>
  <c r="Y1017" i="4"/>
  <c r="F1017" i="4"/>
  <c r="J1017" i="4"/>
  <c r="G1017" i="4"/>
  <c r="H1017" i="4" s="1"/>
  <c r="AA1017" i="4"/>
  <c r="E1017" i="4"/>
  <c r="Z1017" i="4"/>
  <c r="D1017" i="4"/>
  <c r="C1017" i="4"/>
  <c r="L1017" i="4"/>
  <c r="G359" i="4"/>
  <c r="H359" i="4" s="1"/>
  <c r="F359" i="4"/>
  <c r="E359" i="4"/>
  <c r="D359" i="4"/>
  <c r="C359" i="4"/>
  <c r="K359" i="4"/>
  <c r="L359" i="4"/>
  <c r="J359" i="4"/>
  <c r="Y359" i="4"/>
  <c r="AA359" i="4"/>
  <c r="Z359" i="4"/>
  <c r="Z367" i="4"/>
  <c r="F367" i="4"/>
  <c r="Y367" i="4"/>
  <c r="E367" i="4"/>
  <c r="D367" i="4"/>
  <c r="C367" i="4"/>
  <c r="L367" i="4"/>
  <c r="J367" i="4"/>
  <c r="AA367" i="4"/>
  <c r="K367" i="4"/>
  <c r="G367" i="4"/>
  <c r="H367" i="4" s="1"/>
  <c r="J1120" i="4"/>
  <c r="AA1120" i="4"/>
  <c r="G1120" i="4"/>
  <c r="H1120" i="4" s="1"/>
  <c r="Z1120" i="4"/>
  <c r="F1120" i="4"/>
  <c r="Y1120" i="4"/>
  <c r="E1120" i="4"/>
  <c r="D1120" i="4"/>
  <c r="L1120" i="4"/>
  <c r="K1120" i="4"/>
  <c r="C1120" i="4"/>
  <c r="AF1111" i="4"/>
  <c r="AE1111" i="4"/>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AA844" i="4"/>
  <c r="G844" i="4"/>
  <c r="H844" i="4" s="1"/>
  <c r="Z844" i="4"/>
  <c r="F844" i="4"/>
  <c r="Y844" i="4"/>
  <c r="E844" i="4"/>
  <c r="D844" i="4"/>
  <c r="C844" i="4"/>
  <c r="K844" i="4"/>
  <c r="L844" i="4"/>
  <c r="J844" i="4"/>
  <c r="Z839" i="4"/>
  <c r="F839" i="4"/>
  <c r="Y839" i="4"/>
  <c r="E839" i="4"/>
  <c r="D839" i="4"/>
  <c r="C839" i="4"/>
  <c r="L839" i="4"/>
  <c r="J839" i="4"/>
  <c r="AA839" i="4"/>
  <c r="K839" i="4"/>
  <c r="G839" i="4"/>
  <c r="H839" i="4" s="1"/>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K425" i="4"/>
  <c r="J425" i="4"/>
  <c r="AA425" i="4"/>
  <c r="G425" i="4"/>
  <c r="H425" i="4" s="1"/>
  <c r="Z425" i="4"/>
  <c r="F425" i="4"/>
  <c r="Y425" i="4"/>
  <c r="E425" i="4"/>
  <c r="C425" i="4"/>
  <c r="L425" i="4"/>
  <c r="D425" i="4"/>
  <c r="D417" i="4"/>
  <c r="L417" i="4"/>
  <c r="C417" i="4"/>
  <c r="K417" i="4"/>
  <c r="J417" i="4"/>
  <c r="AA417" i="4"/>
  <c r="Y417" i="4"/>
  <c r="F417" i="4"/>
  <c r="Z417" i="4"/>
  <c r="G417" i="4"/>
  <c r="H417" i="4" s="1"/>
  <c r="E417" i="4"/>
  <c r="K467" i="4"/>
  <c r="J467" i="4"/>
  <c r="AA467" i="4"/>
  <c r="G467" i="4"/>
  <c r="H467" i="4" s="1"/>
  <c r="Z467" i="4"/>
  <c r="F467" i="4"/>
  <c r="Y467" i="4"/>
  <c r="E467" i="4"/>
  <c r="C467" i="4"/>
  <c r="L467" i="4"/>
  <c r="D467" i="4"/>
  <c r="D455" i="4"/>
  <c r="L455" i="4"/>
  <c r="C455" i="4"/>
  <c r="K455" i="4"/>
  <c r="J455" i="4"/>
  <c r="AA455" i="4"/>
  <c r="Y455" i="4"/>
  <c r="F455" i="4"/>
  <c r="G455" i="4"/>
  <c r="H455" i="4" s="1"/>
  <c r="E455" i="4"/>
  <c r="Z455" i="4"/>
  <c r="J736" i="4"/>
  <c r="AA736" i="4"/>
  <c r="G736" i="4"/>
  <c r="H736" i="4" s="1"/>
  <c r="Z736" i="4"/>
  <c r="F736" i="4"/>
  <c r="Y736" i="4"/>
  <c r="E736" i="4"/>
  <c r="D736" i="4"/>
  <c r="L736" i="4"/>
  <c r="K736" i="4"/>
  <c r="C736" i="4"/>
  <c r="AF731" i="4"/>
  <c r="AE731" i="4"/>
  <c r="D540" i="4"/>
  <c r="C540" i="4"/>
  <c r="K540" i="4"/>
  <c r="J540" i="4"/>
  <c r="Z540" i="4"/>
  <c r="F540" i="4"/>
  <c r="L540" i="4"/>
  <c r="G540" i="4"/>
  <c r="H540" i="4" s="1"/>
  <c r="E540" i="4"/>
  <c r="AA540" i="4"/>
  <c r="Y540" i="4"/>
  <c r="AE531" i="4"/>
  <c r="X54" i="10" s="1"/>
  <c r="AF531" i="4"/>
  <c r="Y54" i="10" s="1"/>
  <c r="L535" i="4"/>
  <c r="K535" i="4"/>
  <c r="AA535" i="4"/>
  <c r="G535" i="4"/>
  <c r="H535" i="4" s="1"/>
  <c r="Z535" i="4"/>
  <c r="F535" i="4"/>
  <c r="D535" i="4"/>
  <c r="Y535" i="4"/>
  <c r="J535" i="4"/>
  <c r="E535" i="4"/>
  <c r="C535" i="4"/>
  <c r="Z562" i="4"/>
  <c r="F562" i="4"/>
  <c r="Y562" i="4"/>
  <c r="E562" i="4"/>
  <c r="D562" i="4"/>
  <c r="C562" i="4"/>
  <c r="L562" i="4"/>
  <c r="J562" i="4"/>
  <c r="AA562" i="4"/>
  <c r="K562" i="4"/>
  <c r="G562" i="4"/>
  <c r="H562" i="4" s="1"/>
  <c r="L556" i="4"/>
  <c r="K556" i="4"/>
  <c r="J556" i="4"/>
  <c r="AA556" i="4"/>
  <c r="G556" i="4"/>
  <c r="H556" i="4" s="1"/>
  <c r="Z556" i="4"/>
  <c r="F556" i="4"/>
  <c r="D556" i="4"/>
  <c r="E556" i="4"/>
  <c r="C556" i="4"/>
  <c r="Y556" i="4"/>
  <c r="J342" i="4"/>
  <c r="AA342" i="4"/>
  <c r="G342" i="4"/>
  <c r="H342" i="4" s="1"/>
  <c r="Z342" i="4"/>
  <c r="F342" i="4"/>
  <c r="Y342" i="4"/>
  <c r="E342" i="4"/>
  <c r="D342" i="4"/>
  <c r="L342" i="4"/>
  <c r="K342" i="4"/>
  <c r="C342" i="4"/>
  <c r="E345" i="4"/>
  <c r="D345" i="4"/>
  <c r="L345" i="4"/>
  <c r="C345" i="4"/>
  <c r="K345" i="4"/>
  <c r="J345" i="4"/>
  <c r="Z345" i="4"/>
  <c r="G345" i="4"/>
  <c r="H345" i="4" s="1"/>
  <c r="AA345" i="4"/>
  <c r="Y345" i="4"/>
  <c r="F345" i="4"/>
  <c r="L348" i="4"/>
  <c r="K348" i="4"/>
  <c r="J348" i="4"/>
  <c r="AA348" i="4"/>
  <c r="G348" i="4"/>
  <c r="H348" i="4" s="1"/>
  <c r="Z348" i="4"/>
  <c r="F348" i="4"/>
  <c r="D348" i="4"/>
  <c r="E348" i="4"/>
  <c r="C348" i="4"/>
  <c r="Y348" i="4"/>
  <c r="J1206" i="4"/>
  <c r="D1206" i="4"/>
  <c r="L1206" i="4"/>
  <c r="K1206" i="4"/>
  <c r="G1206" i="4"/>
  <c r="H1206" i="4" s="1"/>
  <c r="F1206" i="4"/>
  <c r="AA1206" i="4"/>
  <c r="E1206" i="4"/>
  <c r="Y1206" i="4"/>
  <c r="Z1206" i="4"/>
  <c r="C1206" i="4"/>
  <c r="C1208" i="4"/>
  <c r="AA1208" i="4"/>
  <c r="G1208" i="4"/>
  <c r="H1208" i="4" s="1"/>
  <c r="Y1208" i="4"/>
  <c r="L1208" i="4"/>
  <c r="K1208" i="4"/>
  <c r="J1208" i="4"/>
  <c r="E1208" i="4"/>
  <c r="D1208" i="4"/>
  <c r="Z1208" i="4"/>
  <c r="F1208" i="4"/>
  <c r="J879" i="4"/>
  <c r="AA879" i="4"/>
  <c r="G879" i="4"/>
  <c r="H879" i="4" s="1"/>
  <c r="Z879" i="4"/>
  <c r="F879" i="4"/>
  <c r="Y879" i="4"/>
  <c r="E879" i="4"/>
  <c r="D879" i="4"/>
  <c r="L879" i="4"/>
  <c r="K879" i="4"/>
  <c r="C879" i="4"/>
  <c r="D886" i="4"/>
  <c r="C886" i="4"/>
  <c r="L886" i="4"/>
  <c r="K886" i="4"/>
  <c r="J886" i="4"/>
  <c r="Z886" i="4"/>
  <c r="F886" i="4"/>
  <c r="G886" i="4"/>
  <c r="H886" i="4" s="1"/>
  <c r="E886" i="4"/>
  <c r="AA886" i="4"/>
  <c r="Y886" i="4"/>
  <c r="K674" i="4"/>
  <c r="J674" i="4"/>
  <c r="AA674" i="4"/>
  <c r="G674" i="4"/>
  <c r="H674" i="4" s="1"/>
  <c r="Z674" i="4"/>
  <c r="F674" i="4"/>
  <c r="Y674" i="4"/>
  <c r="E674" i="4"/>
  <c r="C674" i="4"/>
  <c r="L674" i="4"/>
  <c r="D674" i="4"/>
  <c r="AA678" i="4"/>
  <c r="Z678" i="4"/>
  <c r="G678" i="4"/>
  <c r="H678" i="4" s="1"/>
  <c r="Y678" i="4"/>
  <c r="F678" i="4"/>
  <c r="E678" i="4"/>
  <c r="D678" i="4"/>
  <c r="K678" i="4"/>
  <c r="L678" i="4"/>
  <c r="C678" i="4"/>
  <c r="J678" i="4"/>
  <c r="Z406" i="4"/>
  <c r="F406" i="4"/>
  <c r="Y406" i="4"/>
  <c r="E406" i="4"/>
  <c r="D406" i="4"/>
  <c r="C406" i="4"/>
  <c r="L406" i="4"/>
  <c r="J406" i="4"/>
  <c r="AA406" i="4"/>
  <c r="K406" i="4"/>
  <c r="G406" i="4"/>
  <c r="H406" i="4" s="1"/>
  <c r="C399" i="4"/>
  <c r="L399" i="4"/>
  <c r="K399" i="4"/>
  <c r="J399" i="4"/>
  <c r="AA399" i="4"/>
  <c r="G399" i="4"/>
  <c r="H399" i="4" s="1"/>
  <c r="Y399" i="4"/>
  <c r="E399" i="4"/>
  <c r="Z399" i="4"/>
  <c r="F399" i="4"/>
  <c r="D399" i="4"/>
  <c r="Y1277" i="4"/>
  <c r="E1277" i="4"/>
  <c r="D1277" i="4"/>
  <c r="C1277" i="4"/>
  <c r="L1277" i="4"/>
  <c r="K1277" i="4"/>
  <c r="AA1277" i="4"/>
  <c r="G1277" i="4"/>
  <c r="H1277" i="4" s="1"/>
  <c r="F1277" i="4"/>
  <c r="Z1277" i="4"/>
  <c r="J1277" i="4"/>
  <c r="C1285" i="4"/>
  <c r="L1285" i="4"/>
  <c r="K1285" i="4"/>
  <c r="J1285" i="4"/>
  <c r="AA1285" i="4"/>
  <c r="G1285" i="4"/>
  <c r="H1285" i="4" s="1"/>
  <c r="Y1285" i="4"/>
  <c r="E1285" i="4"/>
  <c r="Z1285" i="4"/>
  <c r="F1285" i="4"/>
  <c r="D1285" i="4"/>
  <c r="K138" i="4"/>
  <c r="E138" i="4"/>
  <c r="D138" i="4"/>
  <c r="C138" i="4"/>
  <c r="L138" i="4"/>
  <c r="J138" i="4"/>
  <c r="G138" i="4"/>
  <c r="H138" i="4" s="1"/>
  <c r="F138" i="4"/>
  <c r="AA138" i="4"/>
  <c r="Y138" i="4"/>
  <c r="Z138" i="4"/>
  <c r="F139" i="4"/>
  <c r="L139" i="4"/>
  <c r="D139" i="4"/>
  <c r="C139" i="4"/>
  <c r="K139" i="4"/>
  <c r="J139" i="4"/>
  <c r="G139" i="4"/>
  <c r="H139" i="4" s="1"/>
  <c r="E139" i="4"/>
  <c r="Z139" i="4"/>
  <c r="AA139" i="4"/>
  <c r="Y139" i="4"/>
  <c r="Y307" i="4"/>
  <c r="E307" i="4"/>
  <c r="D307" i="4"/>
  <c r="C307" i="4"/>
  <c r="L307" i="4"/>
  <c r="K307" i="4"/>
  <c r="AA307" i="4"/>
  <c r="G307" i="4"/>
  <c r="H307" i="4" s="1"/>
  <c r="Z307" i="4"/>
  <c r="J307" i="4"/>
  <c r="F307" i="4"/>
  <c r="K999" i="4"/>
  <c r="Y999" i="4"/>
  <c r="E999" i="4"/>
  <c r="F999" i="4"/>
  <c r="AA999" i="4"/>
  <c r="D999" i="4"/>
  <c r="Z999" i="4"/>
  <c r="C999" i="4"/>
  <c r="L999" i="4"/>
  <c r="J999" i="4"/>
  <c r="G999" i="4"/>
  <c r="H999" i="4" s="1"/>
  <c r="Y1006" i="4"/>
  <c r="E1006" i="4"/>
  <c r="K1006" i="4"/>
  <c r="L1006" i="4"/>
  <c r="J1006" i="4"/>
  <c r="G1006" i="4"/>
  <c r="H1006" i="4" s="1"/>
  <c r="F1006" i="4"/>
  <c r="AA1006" i="4"/>
  <c r="D1006" i="4"/>
  <c r="Z1006" i="4"/>
  <c r="C1006" i="4"/>
  <c r="AA379" i="4"/>
  <c r="G379" i="4"/>
  <c r="H379" i="4" s="1"/>
  <c r="Z379" i="4"/>
  <c r="F379" i="4"/>
  <c r="Y379" i="4"/>
  <c r="E379" i="4"/>
  <c r="D379" i="4"/>
  <c r="C379" i="4"/>
  <c r="K379" i="4"/>
  <c r="L379" i="4"/>
  <c r="J379" i="4"/>
  <c r="D382" i="4"/>
  <c r="C382" i="4"/>
  <c r="L382" i="4"/>
  <c r="K382" i="4"/>
  <c r="J382" i="4"/>
  <c r="Z382" i="4"/>
  <c r="F382" i="4"/>
  <c r="AA382" i="4"/>
  <c r="Y382" i="4"/>
  <c r="G382" i="4"/>
  <c r="H382" i="4" s="1"/>
  <c r="E382" i="4"/>
  <c r="D524" i="4"/>
  <c r="J524" i="4"/>
  <c r="Z524" i="4"/>
  <c r="F524" i="4"/>
  <c r="E524" i="4"/>
  <c r="C524" i="4"/>
  <c r="AA524" i="4"/>
  <c r="Y524" i="4"/>
  <c r="K524" i="4"/>
  <c r="L524" i="4"/>
  <c r="G524" i="4"/>
  <c r="H524" i="4" s="1"/>
  <c r="K1040" i="4"/>
  <c r="J1040" i="4"/>
  <c r="AA1040" i="4"/>
  <c r="G1040" i="4"/>
  <c r="H1040" i="4" s="1"/>
  <c r="Z1040" i="4"/>
  <c r="F1040" i="4"/>
  <c r="Y1040" i="4"/>
  <c r="E1040" i="4"/>
  <c r="C1040" i="4"/>
  <c r="L1040" i="4"/>
  <c r="D1040" i="4"/>
  <c r="J1044" i="4"/>
  <c r="AA1044" i="4"/>
  <c r="G1044" i="4"/>
  <c r="H1044" i="4" s="1"/>
  <c r="Z1044" i="4"/>
  <c r="F1044" i="4"/>
  <c r="Y1044" i="4"/>
  <c r="E1044" i="4"/>
  <c r="D1044" i="4"/>
  <c r="L1044" i="4"/>
  <c r="K1044" i="4"/>
  <c r="C1044" i="4"/>
  <c r="AA639" i="4"/>
  <c r="G639" i="4"/>
  <c r="H639" i="4" s="1"/>
  <c r="Z639" i="4"/>
  <c r="F639" i="4"/>
  <c r="Y639" i="4"/>
  <c r="E639" i="4"/>
  <c r="D639" i="4"/>
  <c r="C639" i="4"/>
  <c r="K639" i="4"/>
  <c r="L639" i="4"/>
  <c r="J639" i="4"/>
  <c r="C637" i="4"/>
  <c r="L637" i="4"/>
  <c r="K637" i="4"/>
  <c r="J637" i="4"/>
  <c r="AA637" i="4"/>
  <c r="G637" i="4"/>
  <c r="H637" i="4" s="1"/>
  <c r="Y637" i="4"/>
  <c r="E637" i="4"/>
  <c r="Z637" i="4"/>
  <c r="F637" i="4"/>
  <c r="D637" i="4"/>
  <c r="AF851" i="4"/>
  <c r="AE851" i="4"/>
  <c r="Y856" i="4"/>
  <c r="E856" i="4"/>
  <c r="D856" i="4"/>
  <c r="C856" i="4"/>
  <c r="L856" i="4"/>
  <c r="K856" i="4"/>
  <c r="AA856" i="4"/>
  <c r="G856" i="4"/>
  <c r="H856" i="4" s="1"/>
  <c r="Z856" i="4"/>
  <c r="J856" i="4"/>
  <c r="F856" i="4"/>
  <c r="K1254" i="4"/>
  <c r="J1254" i="4"/>
  <c r="AA1254" i="4"/>
  <c r="G1254" i="4"/>
  <c r="H1254" i="4" s="1"/>
  <c r="Z1254" i="4"/>
  <c r="F1254" i="4"/>
  <c r="Y1254" i="4"/>
  <c r="E1254" i="4"/>
  <c r="C1254" i="4"/>
  <c r="L1254" i="4"/>
  <c r="D1254" i="4"/>
  <c r="Y1256" i="4"/>
  <c r="E1256" i="4"/>
  <c r="D1256" i="4"/>
  <c r="C1256" i="4"/>
  <c r="L1256" i="4"/>
  <c r="K1256" i="4"/>
  <c r="AA1256" i="4"/>
  <c r="G1256" i="4"/>
  <c r="H1256" i="4" s="1"/>
  <c r="Z1256" i="4"/>
  <c r="J1256" i="4"/>
  <c r="F1256" i="4"/>
  <c r="C1268" i="4"/>
  <c r="L1268" i="4"/>
  <c r="K1268" i="4"/>
  <c r="J1268" i="4"/>
  <c r="AA1268" i="4"/>
  <c r="G1268" i="4"/>
  <c r="H1268" i="4" s="1"/>
  <c r="Y1268" i="4"/>
  <c r="E1268" i="4"/>
  <c r="F1268" i="4"/>
  <c r="D1268" i="4"/>
  <c r="Z1268" i="4"/>
  <c r="AE431" i="4"/>
  <c r="X44" i="10" s="1"/>
  <c r="AF431" i="4"/>
  <c r="Y44" i="10" s="1"/>
  <c r="L446" i="4"/>
  <c r="K446" i="4"/>
  <c r="J446" i="4"/>
  <c r="AA446" i="4"/>
  <c r="G446" i="4"/>
  <c r="H446" i="4" s="1"/>
  <c r="Z446" i="4"/>
  <c r="F446" i="4"/>
  <c r="D446" i="4"/>
  <c r="Y446" i="4"/>
  <c r="E446" i="4"/>
  <c r="C446" i="4"/>
  <c r="AA818" i="4"/>
  <c r="Z818" i="4"/>
  <c r="G818" i="4"/>
  <c r="H818" i="4" s="1"/>
  <c r="Y818" i="4"/>
  <c r="F818" i="4"/>
  <c r="E818" i="4"/>
  <c r="D818" i="4"/>
  <c r="K818" i="4"/>
  <c r="C818" i="4"/>
  <c r="L818" i="4"/>
  <c r="J818" i="4"/>
  <c r="G221" i="4"/>
  <c r="H221" i="4" s="1"/>
  <c r="F221" i="4"/>
  <c r="E221" i="4"/>
  <c r="D221" i="4"/>
  <c r="C221" i="4"/>
  <c r="K221" i="4"/>
  <c r="L221" i="4"/>
  <c r="J221" i="4"/>
  <c r="AA221" i="4"/>
  <c r="Y221" i="4"/>
  <c r="Z221" i="4"/>
  <c r="Y226" i="4"/>
  <c r="E226" i="4"/>
  <c r="D226" i="4"/>
  <c r="C226" i="4"/>
  <c r="L226" i="4"/>
  <c r="K226" i="4"/>
  <c r="AA226" i="4"/>
  <c r="G226" i="4"/>
  <c r="H226" i="4" s="1"/>
  <c r="Z226" i="4"/>
  <c r="J226" i="4"/>
  <c r="F226" i="4"/>
  <c r="K500" i="4"/>
  <c r="Y500" i="4"/>
  <c r="E500" i="4"/>
  <c r="G500" i="4"/>
  <c r="H500" i="4" s="1"/>
  <c r="F500" i="4"/>
  <c r="AA500" i="4"/>
  <c r="D500" i="4"/>
  <c r="Z500" i="4"/>
  <c r="C500" i="4"/>
  <c r="L500" i="4"/>
  <c r="J500" i="4"/>
  <c r="L496" i="4"/>
  <c r="K496" i="4"/>
  <c r="J496" i="4"/>
  <c r="AA496" i="4"/>
  <c r="G496" i="4"/>
  <c r="H496" i="4" s="1"/>
  <c r="Z496" i="4"/>
  <c r="F496" i="4"/>
  <c r="D496" i="4"/>
  <c r="Y496" i="4"/>
  <c r="E496" i="4"/>
  <c r="C496" i="4"/>
  <c r="K1104" i="4"/>
  <c r="J1104" i="4"/>
  <c r="AA1104" i="4"/>
  <c r="G1104" i="4"/>
  <c r="H1104" i="4" s="1"/>
  <c r="Z1104" i="4"/>
  <c r="F1104" i="4"/>
  <c r="Y1104" i="4"/>
  <c r="E1104" i="4"/>
  <c r="C1104" i="4"/>
  <c r="L1104" i="4"/>
  <c r="D1104" i="4"/>
  <c r="K1108" i="4"/>
  <c r="J1108" i="4"/>
  <c r="AA1108" i="4"/>
  <c r="G1108" i="4"/>
  <c r="H1108" i="4" s="1"/>
  <c r="Z1108" i="4"/>
  <c r="F1108" i="4"/>
  <c r="Y1108" i="4"/>
  <c r="E1108" i="4"/>
  <c r="C1108" i="4"/>
  <c r="L1108" i="4"/>
  <c r="D1108"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K125" i="4"/>
  <c r="J125" i="4"/>
  <c r="AA125" i="4"/>
  <c r="G125" i="4"/>
  <c r="H125" i="4" s="1"/>
  <c r="Z125" i="4"/>
  <c r="F125" i="4"/>
  <c r="Y125" i="4"/>
  <c r="E125" i="4"/>
  <c r="D125" i="4"/>
  <c r="C125" i="4"/>
  <c r="L125" i="4"/>
  <c r="K127" i="4"/>
  <c r="Y127" i="4"/>
  <c r="E127" i="4"/>
  <c r="G127" i="4"/>
  <c r="H127" i="4" s="1"/>
  <c r="F127" i="4"/>
  <c r="AA127" i="4"/>
  <c r="D127" i="4"/>
  <c r="Z127" i="4"/>
  <c r="C127" i="4"/>
  <c r="L127" i="4"/>
  <c r="J127" i="4"/>
  <c r="AA126" i="4"/>
  <c r="C126" i="4"/>
  <c r="L126" i="4"/>
  <c r="K126" i="4"/>
  <c r="J126" i="4"/>
  <c r="G126" i="4"/>
  <c r="H126" i="4" s="1"/>
  <c r="Z126" i="4"/>
  <c r="F126" i="4"/>
  <c r="Y126" i="4"/>
  <c r="E126" i="4"/>
  <c r="D126" i="4"/>
  <c r="AE751" i="4"/>
  <c r="AF751" i="4"/>
  <c r="C754" i="4"/>
  <c r="L754" i="4"/>
  <c r="K754" i="4"/>
  <c r="J754" i="4"/>
  <c r="AA754" i="4"/>
  <c r="G754" i="4"/>
  <c r="H754" i="4" s="1"/>
  <c r="Y754" i="4"/>
  <c r="E754" i="4"/>
  <c r="F754" i="4"/>
  <c r="D754" i="4"/>
  <c r="Z754" i="4"/>
  <c r="E1217" i="4"/>
  <c r="J1217" i="4"/>
  <c r="Z1217" i="4"/>
  <c r="G1217" i="4"/>
  <c r="H1217" i="4" s="1"/>
  <c r="Y1217" i="4"/>
  <c r="L1217" i="4"/>
  <c r="K1217" i="4"/>
  <c r="D1217" i="4"/>
  <c r="AA1217" i="4"/>
  <c r="F1217" i="4"/>
  <c r="C1217" i="4"/>
  <c r="D1226" i="4"/>
  <c r="C1226" i="4"/>
  <c r="L1226" i="4"/>
  <c r="K1226" i="4"/>
  <c r="J1226" i="4"/>
  <c r="Z1226" i="4"/>
  <c r="F1226" i="4"/>
  <c r="Y1226" i="4"/>
  <c r="G1226" i="4"/>
  <c r="H1226" i="4" s="1"/>
  <c r="E1226" i="4"/>
  <c r="AA1226" i="4"/>
  <c r="F751" i="5"/>
  <c r="E751" i="5"/>
  <c r="AD751" i="5"/>
  <c r="W751" i="5"/>
  <c r="U751" i="5"/>
  <c r="A768" i="5"/>
  <c r="A766" i="5"/>
  <c r="A764" i="5"/>
  <c r="A762" i="5"/>
  <c r="A760" i="5"/>
  <c r="A758" i="5"/>
  <c r="A756" i="5"/>
  <c r="A754" i="5"/>
  <c r="V751" i="5"/>
  <c r="A767" i="5"/>
  <c r="A765" i="5"/>
  <c r="A763" i="5"/>
  <c r="A761" i="5"/>
  <c r="A759" i="5"/>
  <c r="A757" i="5"/>
  <c r="A755" i="5"/>
  <c r="G751" i="5"/>
  <c r="AA600" i="4"/>
  <c r="G600" i="4"/>
  <c r="H600" i="4" s="1"/>
  <c r="Z600" i="4"/>
  <c r="F600" i="4"/>
  <c r="Y600" i="4"/>
  <c r="E600" i="4"/>
  <c r="D600" i="4"/>
  <c r="C600" i="4"/>
  <c r="K600" i="4"/>
  <c r="L600" i="4"/>
  <c r="J600" i="4"/>
  <c r="G60" i="4"/>
  <c r="H60" i="4" s="1"/>
  <c r="F60" i="4"/>
  <c r="E60" i="4"/>
  <c r="D60" i="4"/>
  <c r="C60" i="4"/>
  <c r="L60" i="4"/>
  <c r="K60" i="4"/>
  <c r="J60" i="4"/>
  <c r="Z60" i="4"/>
  <c r="AA60" i="4"/>
  <c r="Y60" i="4"/>
  <c r="AA665" i="4"/>
  <c r="G665" i="4"/>
  <c r="H665" i="4" s="1"/>
  <c r="Z665" i="4"/>
  <c r="F665" i="4"/>
  <c r="Y665" i="4"/>
  <c r="E665" i="4"/>
  <c r="D665" i="4"/>
  <c r="C665" i="4"/>
  <c r="K665" i="4"/>
  <c r="L665" i="4"/>
  <c r="J665" i="4"/>
  <c r="C619" i="4"/>
  <c r="L619" i="4"/>
  <c r="K619" i="4"/>
  <c r="J619" i="4"/>
  <c r="AA619" i="4"/>
  <c r="G619" i="4"/>
  <c r="H619" i="4" s="1"/>
  <c r="Y619" i="4"/>
  <c r="E619" i="4"/>
  <c r="Z619" i="4"/>
  <c r="F619" i="4"/>
  <c r="D619" i="4"/>
  <c r="AF60" i="3"/>
  <c r="AF971" i="4"/>
  <c r="AE971" i="4"/>
  <c r="L802" i="4"/>
  <c r="C802" i="4"/>
  <c r="K802" i="4"/>
  <c r="J802" i="4"/>
  <c r="AA802" i="4"/>
  <c r="Z802" i="4"/>
  <c r="G802" i="4"/>
  <c r="H802" i="4" s="1"/>
  <c r="E802" i="4"/>
  <c r="Y802" i="4"/>
  <c r="F802" i="4"/>
  <c r="D802" i="4"/>
  <c r="AA478" i="4"/>
  <c r="G478" i="4"/>
  <c r="H478" i="4" s="1"/>
  <c r="Z478" i="4"/>
  <c r="F478" i="4"/>
  <c r="Y478" i="4"/>
  <c r="E478" i="4"/>
  <c r="D478" i="4"/>
  <c r="C478" i="4"/>
  <c r="K478" i="4"/>
  <c r="L478" i="4"/>
  <c r="J478" i="4"/>
  <c r="G196" i="4"/>
  <c r="H196" i="4" s="1"/>
  <c r="C196" i="4"/>
  <c r="L196" i="4"/>
  <c r="K196" i="4"/>
  <c r="J196" i="4"/>
  <c r="F196" i="4"/>
  <c r="E196" i="4"/>
  <c r="D196" i="4"/>
  <c r="AA196" i="4"/>
  <c r="Y196" i="4"/>
  <c r="Z196" i="4"/>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K356" i="4"/>
  <c r="J356" i="4"/>
  <c r="G356" i="4"/>
  <c r="H356" i="4" s="1"/>
  <c r="F356" i="4"/>
  <c r="E356" i="4"/>
  <c r="C356" i="4"/>
  <c r="L356" i="4"/>
  <c r="D356" i="4"/>
  <c r="AA356" i="4"/>
  <c r="Y356" i="4"/>
  <c r="Z356" i="4"/>
  <c r="K1125" i="4"/>
  <c r="J1125" i="4"/>
  <c r="AA1125" i="4"/>
  <c r="G1125" i="4"/>
  <c r="H1125" i="4" s="1"/>
  <c r="Z1125" i="4"/>
  <c r="F1125" i="4"/>
  <c r="Y1125" i="4"/>
  <c r="E1125" i="4"/>
  <c r="C1125" i="4"/>
  <c r="L1125" i="4"/>
  <c r="D1125" i="4"/>
  <c r="AF911" i="4"/>
  <c r="AE911" i="4"/>
  <c r="AA424" i="4"/>
  <c r="G424" i="4"/>
  <c r="H424" i="4" s="1"/>
  <c r="Z424" i="4"/>
  <c r="F424" i="4"/>
  <c r="Y424" i="4"/>
  <c r="E424" i="4"/>
  <c r="D424" i="4"/>
  <c r="C424" i="4"/>
  <c r="K424" i="4"/>
  <c r="L424" i="4"/>
  <c r="J424" i="4"/>
  <c r="C344" i="4"/>
  <c r="L344" i="4"/>
  <c r="K344" i="4"/>
  <c r="J344" i="4"/>
  <c r="AA344" i="4"/>
  <c r="G344" i="4"/>
  <c r="H344" i="4" s="1"/>
  <c r="Y344" i="4"/>
  <c r="E344" i="4"/>
  <c r="D344" i="4"/>
  <c r="Z344" i="4"/>
  <c r="F344" i="4"/>
  <c r="J688" i="4"/>
  <c r="AA688" i="4"/>
  <c r="Z688" i="4"/>
  <c r="G688" i="4"/>
  <c r="H688" i="4" s="1"/>
  <c r="Y688" i="4"/>
  <c r="F688" i="4"/>
  <c r="E688" i="4"/>
  <c r="L688" i="4"/>
  <c r="C688" i="4"/>
  <c r="K688" i="4"/>
  <c r="D688" i="4"/>
  <c r="D1286" i="4"/>
  <c r="L1286" i="4"/>
  <c r="C1286" i="4"/>
  <c r="K1286" i="4"/>
  <c r="J1286" i="4"/>
  <c r="AA1286" i="4"/>
  <c r="Y1286" i="4"/>
  <c r="F1286" i="4"/>
  <c r="E1286" i="4"/>
  <c r="Z1286" i="4"/>
  <c r="G1286" i="4"/>
  <c r="H1286" i="4" s="1"/>
  <c r="D1001" i="4"/>
  <c r="J1001" i="4"/>
  <c r="K1001" i="4"/>
  <c r="G1001" i="4"/>
  <c r="H1001" i="4" s="1"/>
  <c r="F1001" i="4"/>
  <c r="AA1001" i="4"/>
  <c r="E1001" i="4"/>
  <c r="Z1001" i="4"/>
  <c r="C1001" i="4"/>
  <c r="Y1001" i="4"/>
  <c r="L1001" i="4"/>
  <c r="K854" i="4"/>
  <c r="J854" i="4"/>
  <c r="AA854" i="4"/>
  <c r="G854" i="4"/>
  <c r="H854" i="4" s="1"/>
  <c r="Z854" i="4"/>
  <c r="F854" i="4"/>
  <c r="Y854" i="4"/>
  <c r="E854" i="4"/>
  <c r="C854" i="4"/>
  <c r="L854" i="4"/>
  <c r="D854" i="4"/>
  <c r="C1255" i="4"/>
  <c r="L1255" i="4"/>
  <c r="K1255" i="4"/>
  <c r="J1255" i="4"/>
  <c r="AA1255" i="4"/>
  <c r="G1255" i="4"/>
  <c r="H1255" i="4" s="1"/>
  <c r="Y1255" i="4"/>
  <c r="E1255" i="4"/>
  <c r="D1255" i="4"/>
  <c r="Z1255" i="4"/>
  <c r="F1255" i="4"/>
  <c r="L506" i="4"/>
  <c r="Z506" i="4"/>
  <c r="F506" i="4"/>
  <c r="E506" i="4"/>
  <c r="AA506" i="4"/>
  <c r="D506" i="4"/>
  <c r="Y506" i="4"/>
  <c r="C506" i="4"/>
  <c r="J506" i="4"/>
  <c r="G506" i="4"/>
  <c r="H506" i="4" s="1"/>
  <c r="K506" i="4"/>
  <c r="Z1218" i="4"/>
  <c r="F1218" i="4"/>
  <c r="L1218" i="4"/>
  <c r="J1218" i="4"/>
  <c r="K1218" i="4"/>
  <c r="G1218" i="4"/>
  <c r="H1218" i="4" s="1"/>
  <c r="E1218" i="4"/>
  <c r="AA1218" i="4"/>
  <c r="C1218" i="4"/>
  <c r="Y1218" i="4"/>
  <c r="D1218" i="4"/>
  <c r="L780" i="4"/>
  <c r="K780" i="4"/>
  <c r="J780" i="4"/>
  <c r="AA780" i="4"/>
  <c r="G780" i="4"/>
  <c r="H780" i="4" s="1"/>
  <c r="Z780" i="4"/>
  <c r="F780" i="4"/>
  <c r="D780" i="4"/>
  <c r="Y780" i="4"/>
  <c r="E780" i="4"/>
  <c r="C780" i="4"/>
  <c r="AA66" i="4"/>
  <c r="G66" i="4"/>
  <c r="H66" i="4" s="1"/>
  <c r="Z66" i="4"/>
  <c r="F66" i="4"/>
  <c r="Y66" i="4"/>
  <c r="E66" i="4"/>
  <c r="D66" i="4"/>
  <c r="C66" i="4"/>
  <c r="L66" i="4"/>
  <c r="K66" i="4"/>
  <c r="J66" i="4"/>
  <c r="Y717" i="4"/>
  <c r="E717" i="4"/>
  <c r="D717" i="4"/>
  <c r="C717" i="4"/>
  <c r="L717" i="4"/>
  <c r="K717" i="4"/>
  <c r="AA717" i="4"/>
  <c r="G717" i="4"/>
  <c r="H717" i="4" s="1"/>
  <c r="J717" i="4"/>
  <c r="F717" i="4"/>
  <c r="Z717" i="4"/>
  <c r="C624" i="4"/>
  <c r="L624" i="4"/>
  <c r="K624" i="4"/>
  <c r="J624" i="4"/>
  <c r="AA624" i="4"/>
  <c r="G624" i="4"/>
  <c r="H624" i="4" s="1"/>
  <c r="Y624" i="4"/>
  <c r="E624" i="4"/>
  <c r="Z624" i="4"/>
  <c r="F624" i="4"/>
  <c r="D624" i="4"/>
  <c r="AF82" i="3"/>
  <c r="C44" i="4"/>
  <c r="L44" i="4"/>
  <c r="K44" i="4"/>
  <c r="J44" i="4"/>
  <c r="G44" i="4"/>
  <c r="H44" i="4" s="1"/>
  <c r="F44" i="4"/>
  <c r="E44" i="4"/>
  <c r="D44" i="4"/>
  <c r="Z44" i="4"/>
  <c r="AA44" i="4"/>
  <c r="Y44" i="4"/>
  <c r="L1139" i="4"/>
  <c r="K1139" i="4"/>
  <c r="J1139" i="4"/>
  <c r="AA1139" i="4"/>
  <c r="G1139" i="4"/>
  <c r="H1139" i="4" s="1"/>
  <c r="Z1139" i="4"/>
  <c r="F1139" i="4"/>
  <c r="D1139" i="4"/>
  <c r="Y1139" i="4"/>
  <c r="E1139" i="4"/>
  <c r="C1139" i="4"/>
  <c r="J81" i="4"/>
  <c r="G81" i="4"/>
  <c r="H81" i="4" s="1"/>
  <c r="F81" i="4"/>
  <c r="E81" i="4"/>
  <c r="D81" i="4"/>
  <c r="L81" i="4"/>
  <c r="C81" i="4"/>
  <c r="K81" i="4"/>
  <c r="AA81" i="4"/>
  <c r="Y81" i="4"/>
  <c r="Z81" i="4"/>
  <c r="D244" i="4"/>
  <c r="L244" i="4"/>
  <c r="C244" i="4"/>
  <c r="K244" i="4"/>
  <c r="J244" i="4"/>
  <c r="AA244" i="4"/>
  <c r="Y244" i="4"/>
  <c r="F244" i="4"/>
  <c r="E244" i="4"/>
  <c r="Z244" i="4"/>
  <c r="G244" i="4"/>
  <c r="H244" i="4" s="1"/>
  <c r="Y899" i="4"/>
  <c r="E899" i="4"/>
  <c r="D899" i="4"/>
  <c r="C899" i="4"/>
  <c r="L899" i="4"/>
  <c r="K899" i="4"/>
  <c r="AA899" i="4"/>
  <c r="G899" i="4"/>
  <c r="H899" i="4" s="1"/>
  <c r="J899" i="4"/>
  <c r="F899" i="4"/>
  <c r="Z899" i="4"/>
  <c r="AF411" i="4"/>
  <c r="Y42" i="10" s="1"/>
  <c r="AE411" i="4"/>
  <c r="X42" i="10" s="1"/>
  <c r="Y464" i="4"/>
  <c r="E464" i="4"/>
  <c r="D464" i="4"/>
  <c r="C464" i="4"/>
  <c r="L464" i="4"/>
  <c r="K464" i="4"/>
  <c r="AA464" i="4"/>
  <c r="G464" i="4"/>
  <c r="H464" i="4" s="1"/>
  <c r="Z464" i="4"/>
  <c r="J464" i="4"/>
  <c r="F464" i="4"/>
  <c r="Z744" i="4"/>
  <c r="F744" i="4"/>
  <c r="Y744" i="4"/>
  <c r="E744" i="4"/>
  <c r="D744" i="4"/>
  <c r="C744" i="4"/>
  <c r="L744" i="4"/>
  <c r="J744" i="4"/>
  <c r="AA744" i="4"/>
  <c r="K744" i="4"/>
  <c r="G744" i="4"/>
  <c r="H744" i="4" s="1"/>
  <c r="C565" i="4"/>
  <c r="L565" i="4"/>
  <c r="K565" i="4"/>
  <c r="J565" i="4"/>
  <c r="AA565" i="4"/>
  <c r="G565" i="4"/>
  <c r="H565" i="4" s="1"/>
  <c r="Y565" i="4"/>
  <c r="E565" i="4"/>
  <c r="F565" i="4"/>
  <c r="D565" i="4"/>
  <c r="Z565" i="4"/>
  <c r="L1203" i="4"/>
  <c r="Z1203" i="4"/>
  <c r="F1203" i="4"/>
  <c r="K1203" i="4"/>
  <c r="J1203" i="4"/>
  <c r="G1203" i="4"/>
  <c r="H1203" i="4" s="1"/>
  <c r="E1203" i="4"/>
  <c r="AA1203" i="4"/>
  <c r="D1203" i="4"/>
  <c r="Y1203" i="4"/>
  <c r="C1203" i="4"/>
  <c r="K147" i="4"/>
  <c r="Y147" i="4"/>
  <c r="E147" i="4"/>
  <c r="L147" i="4"/>
  <c r="J147" i="4"/>
  <c r="G147" i="4"/>
  <c r="H147" i="4" s="1"/>
  <c r="F147" i="4"/>
  <c r="AA147" i="4"/>
  <c r="D147" i="4"/>
  <c r="Z147" i="4"/>
  <c r="C147" i="4"/>
  <c r="L301" i="4"/>
  <c r="K301" i="4"/>
  <c r="J301" i="4"/>
  <c r="AA301" i="4"/>
  <c r="G301" i="4"/>
  <c r="H301" i="4" s="1"/>
  <c r="Z301" i="4"/>
  <c r="F301" i="4"/>
  <c r="D301" i="4"/>
  <c r="E301" i="4"/>
  <c r="C301" i="4"/>
  <c r="Y301" i="4"/>
  <c r="K636" i="4"/>
  <c r="J636" i="4"/>
  <c r="AA636" i="4"/>
  <c r="G636" i="4"/>
  <c r="H636" i="4" s="1"/>
  <c r="Z636" i="4"/>
  <c r="F636" i="4"/>
  <c r="Y636" i="4"/>
  <c r="E636" i="4"/>
  <c r="C636" i="4"/>
  <c r="D636" i="4"/>
  <c r="L636" i="4"/>
  <c r="J1258" i="4"/>
  <c r="AA1258" i="4"/>
  <c r="G1258" i="4"/>
  <c r="H1258" i="4" s="1"/>
  <c r="Z1258" i="4"/>
  <c r="F1258" i="4"/>
  <c r="Y1258" i="4"/>
  <c r="E1258" i="4"/>
  <c r="D1258" i="4"/>
  <c r="L1258" i="4"/>
  <c r="K1258" i="4"/>
  <c r="C1258" i="4"/>
  <c r="K814" i="4"/>
  <c r="J814" i="4"/>
  <c r="AA814" i="4"/>
  <c r="Z814" i="4"/>
  <c r="G814" i="4"/>
  <c r="H814" i="4" s="1"/>
  <c r="Y814" i="4"/>
  <c r="F814" i="4"/>
  <c r="D814" i="4"/>
  <c r="E814" i="4"/>
  <c r="L814" i="4"/>
  <c r="C814" i="4"/>
  <c r="Y1102" i="4"/>
  <c r="E1102" i="4"/>
  <c r="D1102" i="4"/>
  <c r="C1102" i="4"/>
  <c r="L1102" i="4"/>
  <c r="K1102" i="4"/>
  <c r="AA1102" i="4"/>
  <c r="G1102" i="4"/>
  <c r="H1102" i="4" s="1"/>
  <c r="Z1102" i="4"/>
  <c r="J1102" i="4"/>
  <c r="F1102" i="4"/>
  <c r="C71" i="5"/>
  <c r="D9" i="10" s="1"/>
  <c r="U9" i="10" s="1"/>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I75" i="3"/>
  <c r="AR75" i="3" s="1"/>
  <c r="I29" i="3"/>
  <c r="AR29" i="3" s="1"/>
  <c r="I13" i="3"/>
  <c r="AR13" i="3" s="1"/>
  <c r="I74" i="3"/>
  <c r="AR74" i="3" s="1"/>
  <c r="I41" i="3"/>
  <c r="AR41" i="3" s="1"/>
  <c r="I33" i="3"/>
  <c r="AR33" i="3" s="1"/>
  <c r="I25" i="3"/>
  <c r="AR25" i="3" s="1"/>
  <c r="I17" i="3"/>
  <c r="AR17" i="3" s="1"/>
  <c r="I59" i="3"/>
  <c r="AR59" i="3" s="1"/>
  <c r="I94" i="3"/>
  <c r="AR94" i="3" s="1"/>
  <c r="I86" i="3"/>
  <c r="AR86" i="3" s="1"/>
  <c r="I78" i="3"/>
  <c r="AR78" i="3" s="1"/>
  <c r="I56" i="3"/>
  <c r="AR56" i="3" s="1"/>
  <c r="I55" i="3"/>
  <c r="AR55" i="3" s="1"/>
  <c r="I95" i="3"/>
  <c r="AR95" i="3" s="1"/>
  <c r="I38" i="3"/>
  <c r="AR38" i="3" s="1"/>
  <c r="I83" i="3"/>
  <c r="AR83" i="3" s="1"/>
  <c r="I63" i="3"/>
  <c r="AR63" i="3" s="1"/>
  <c r="I37" i="3"/>
  <c r="AR37" i="3" s="1"/>
  <c r="I50" i="3"/>
  <c r="AR50" i="3" s="1"/>
  <c r="I62" i="3"/>
  <c r="AR62" i="3" s="1"/>
  <c r="I98" i="3"/>
  <c r="AR98" i="3" s="1"/>
  <c r="I40" i="3"/>
  <c r="AR40" i="3" s="1"/>
  <c r="I32" i="3"/>
  <c r="AR32" i="3" s="1"/>
  <c r="I24" i="3"/>
  <c r="AR24" i="3" s="1"/>
  <c r="I16" i="3"/>
  <c r="AR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I23" i="3"/>
  <c r="AR23" i="3" s="1"/>
  <c r="I15" i="3"/>
  <c r="AR15" i="3" s="1"/>
  <c r="I66" i="3"/>
  <c r="AR66" i="3" s="1"/>
  <c r="I92" i="3"/>
  <c r="AR92" i="3" s="1"/>
  <c r="I84" i="3"/>
  <c r="AR84" i="3" s="1"/>
  <c r="I76" i="3"/>
  <c r="AR76" i="3" s="1"/>
  <c r="I96" i="3"/>
  <c r="AR96" i="3" s="1"/>
  <c r="I53" i="3"/>
  <c r="AR53" i="3" s="1"/>
  <c r="I30" i="3"/>
  <c r="AR30" i="3" s="1"/>
  <c r="I91" i="3"/>
  <c r="AR91" i="3" s="1"/>
  <c r="I21" i="3"/>
  <c r="AR21" i="3" s="1"/>
  <c r="I82" i="3"/>
  <c r="AR82" i="3" s="1"/>
  <c r="I47" i="3"/>
  <c r="AR47" i="3" s="1"/>
  <c r="I44" i="3"/>
  <c r="AR44" i="3" s="1"/>
  <c r="I36" i="3"/>
  <c r="AR36" i="3" s="1"/>
  <c r="I28" i="3"/>
  <c r="AR28" i="3" s="1"/>
  <c r="I20" i="3"/>
  <c r="AR20" i="3" s="1"/>
  <c r="I12" i="3"/>
  <c r="AR12" i="3" s="1"/>
  <c r="I65" i="3"/>
  <c r="AR65" i="3" s="1"/>
  <c r="I89" i="3"/>
  <c r="AR89" i="3" s="1"/>
  <c r="I81" i="3"/>
  <c r="AR81" i="3" s="1"/>
  <c r="I73" i="3"/>
  <c r="AR73" i="3" s="1"/>
  <c r="I54" i="3"/>
  <c r="AR54" i="3" s="1"/>
  <c r="I61" i="3"/>
  <c r="AR61" i="3" s="1"/>
  <c r="I43" i="3"/>
  <c r="AR43" i="3" s="1"/>
  <c r="I35" i="3"/>
  <c r="AR35" i="3" s="1"/>
  <c r="I27" i="3"/>
  <c r="AR27" i="3" s="1"/>
  <c r="I19" i="3"/>
  <c r="AR19" i="3" s="1"/>
  <c r="I99" i="3"/>
  <c r="AR99" i="3" s="1"/>
  <c r="I57" i="3"/>
  <c r="AR57" i="3" s="1"/>
  <c r="I88" i="3"/>
  <c r="AR88" i="3" s="1"/>
  <c r="I80" i="3"/>
  <c r="AR80" i="3" s="1"/>
  <c r="I72" i="3"/>
  <c r="AR72" i="3" s="1"/>
  <c r="I46" i="3"/>
  <c r="AR46" i="3" s="1"/>
  <c r="I45" i="3"/>
  <c r="AR45" i="3" s="1"/>
  <c r="D603" i="4"/>
  <c r="C603" i="4"/>
  <c r="L603" i="4"/>
  <c r="K603" i="4"/>
  <c r="J603" i="4"/>
  <c r="Z603" i="4"/>
  <c r="F603" i="4"/>
  <c r="AA603" i="4"/>
  <c r="G603" i="4"/>
  <c r="H603" i="4" s="1"/>
  <c r="E603" i="4"/>
  <c r="Y603" i="4"/>
  <c r="K784" i="4"/>
  <c r="J784" i="4"/>
  <c r="AA784" i="4"/>
  <c r="G784" i="4"/>
  <c r="H784" i="4" s="1"/>
  <c r="Z784" i="4"/>
  <c r="F784" i="4"/>
  <c r="Y784" i="4"/>
  <c r="E784" i="4"/>
  <c r="C784" i="4"/>
  <c r="L784" i="4"/>
  <c r="D784" i="4"/>
  <c r="J788" i="4"/>
  <c r="AA788" i="4"/>
  <c r="G788" i="4"/>
  <c r="H788" i="4" s="1"/>
  <c r="Z788" i="4"/>
  <c r="F788" i="4"/>
  <c r="Y788" i="4"/>
  <c r="E788" i="4"/>
  <c r="D788" i="4"/>
  <c r="L788" i="4"/>
  <c r="C788" i="4"/>
  <c r="K788" i="4"/>
  <c r="D781" i="4"/>
  <c r="C781" i="4"/>
  <c r="L781" i="4"/>
  <c r="K781" i="4"/>
  <c r="J781" i="4"/>
  <c r="Z781" i="4"/>
  <c r="F781" i="4"/>
  <c r="AA781" i="4"/>
  <c r="G781" i="4"/>
  <c r="H781" i="4" s="1"/>
  <c r="Y781" i="4"/>
  <c r="E781" i="4"/>
  <c r="AF171" i="4"/>
  <c r="Y18" i="10" s="1"/>
  <c r="AE171" i="4"/>
  <c r="X18" i="10" s="1"/>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K315" i="4"/>
  <c r="J315" i="4"/>
  <c r="G315" i="4"/>
  <c r="H315" i="4" s="1"/>
  <c r="F315" i="4"/>
  <c r="E315" i="4"/>
  <c r="C315" i="4"/>
  <c r="L315" i="4"/>
  <c r="D315" i="4"/>
  <c r="AA315" i="4"/>
  <c r="Z315" i="4"/>
  <c r="Y315" i="4"/>
  <c r="C317" i="4"/>
  <c r="L317" i="4"/>
  <c r="K317" i="4"/>
  <c r="J317" i="4"/>
  <c r="G317" i="4"/>
  <c r="H317" i="4" s="1"/>
  <c r="E317" i="4"/>
  <c r="F317" i="4"/>
  <c r="D317" i="4"/>
  <c r="Y317" i="4"/>
  <c r="AA317" i="4"/>
  <c r="Z317" i="4"/>
  <c r="K67" i="4"/>
  <c r="J67" i="4"/>
  <c r="AA67" i="4"/>
  <c r="G67" i="4"/>
  <c r="H67" i="4" s="1"/>
  <c r="Z67" i="4"/>
  <c r="F67" i="4"/>
  <c r="Y67" i="4"/>
  <c r="E67" i="4"/>
  <c r="D67" i="4"/>
  <c r="C67" i="4"/>
  <c r="L67" i="4"/>
  <c r="Y65" i="4"/>
  <c r="F65" i="4"/>
  <c r="E65" i="4"/>
  <c r="D65" i="4"/>
  <c r="L65" i="4"/>
  <c r="C65" i="4"/>
  <c r="K65" i="4"/>
  <c r="J65" i="4"/>
  <c r="AA65" i="4"/>
  <c r="Z65" i="4"/>
  <c r="G65" i="4"/>
  <c r="H65" i="4" s="1"/>
  <c r="C68" i="4"/>
  <c r="L68" i="4"/>
  <c r="K68" i="4"/>
  <c r="J68" i="4"/>
  <c r="AA68" i="4"/>
  <c r="G68" i="4"/>
  <c r="H68" i="4" s="1"/>
  <c r="Z68" i="4"/>
  <c r="F68" i="4"/>
  <c r="Y68" i="4"/>
  <c r="E68" i="4"/>
  <c r="D68" i="4"/>
  <c r="L1058" i="4"/>
  <c r="K1058" i="4"/>
  <c r="J1058" i="4"/>
  <c r="AA1058" i="4"/>
  <c r="G1058" i="4"/>
  <c r="H1058" i="4" s="1"/>
  <c r="Z1058" i="4"/>
  <c r="F1058" i="4"/>
  <c r="D1058" i="4"/>
  <c r="Y1058" i="4"/>
  <c r="E1058" i="4"/>
  <c r="C1058" i="4"/>
  <c r="L662" i="4"/>
  <c r="K662" i="4"/>
  <c r="J662" i="4"/>
  <c r="AA662" i="4"/>
  <c r="G662" i="4"/>
  <c r="H662" i="4" s="1"/>
  <c r="Z662" i="4"/>
  <c r="F662" i="4"/>
  <c r="D662" i="4"/>
  <c r="E662" i="4"/>
  <c r="C662" i="4"/>
  <c r="Y662" i="4"/>
  <c r="C158" i="4"/>
  <c r="G158" i="4"/>
  <c r="H158" i="4" s="1"/>
  <c r="K158" i="4"/>
  <c r="J158" i="4"/>
  <c r="F158" i="4"/>
  <c r="E158" i="4"/>
  <c r="D158" i="4"/>
  <c r="L158" i="4"/>
  <c r="AA158" i="4"/>
  <c r="Z158" i="4"/>
  <c r="Y158" i="4"/>
  <c r="G105" i="4"/>
  <c r="H105" i="4" s="1"/>
  <c r="F105" i="4"/>
  <c r="E105" i="4"/>
  <c r="D105" i="4"/>
  <c r="L105" i="4"/>
  <c r="C105" i="4"/>
  <c r="K105" i="4"/>
  <c r="J105" i="4"/>
  <c r="AA105" i="4"/>
  <c r="Y105" i="4"/>
  <c r="Z105" i="4"/>
  <c r="J724" i="4"/>
  <c r="AA724" i="4"/>
  <c r="G724" i="4"/>
  <c r="H724" i="4" s="1"/>
  <c r="Z724" i="4"/>
  <c r="F724" i="4"/>
  <c r="Y724" i="4"/>
  <c r="E724" i="4"/>
  <c r="D724" i="4"/>
  <c r="L724" i="4"/>
  <c r="C724" i="4"/>
  <c r="K724" i="4"/>
  <c r="D722" i="4"/>
  <c r="C722" i="4"/>
  <c r="L722" i="4"/>
  <c r="K722" i="4"/>
  <c r="J722" i="4"/>
  <c r="Z722" i="4"/>
  <c r="F722" i="4"/>
  <c r="AA722" i="4"/>
  <c r="Y722" i="4"/>
  <c r="G722" i="4"/>
  <c r="H722" i="4" s="1"/>
  <c r="E722" i="4"/>
  <c r="AA954" i="4"/>
  <c r="Z954" i="4"/>
  <c r="G954" i="4"/>
  <c r="H954" i="4" s="1"/>
  <c r="Y954" i="4"/>
  <c r="F954" i="4"/>
  <c r="E954" i="4"/>
  <c r="D954" i="4"/>
  <c r="L954" i="4"/>
  <c r="K954" i="4"/>
  <c r="J954" i="4"/>
  <c r="C954" i="4"/>
  <c r="AA963" i="4"/>
  <c r="G963" i="4"/>
  <c r="H963" i="4" s="1"/>
  <c r="Z963" i="4"/>
  <c r="F963" i="4"/>
  <c r="Y963" i="4"/>
  <c r="E963" i="4"/>
  <c r="D963" i="4"/>
  <c r="C963" i="4"/>
  <c r="L963" i="4"/>
  <c r="K963" i="4"/>
  <c r="J963" i="4"/>
  <c r="D966" i="4"/>
  <c r="L966" i="4"/>
  <c r="C966" i="4"/>
  <c r="K966" i="4"/>
  <c r="J966" i="4"/>
  <c r="AA966" i="4"/>
  <c r="Z966" i="4"/>
  <c r="G966" i="4"/>
  <c r="H966" i="4" s="1"/>
  <c r="Y966" i="4"/>
  <c r="F966" i="4"/>
  <c r="E966" i="4"/>
  <c r="AF611" i="4"/>
  <c r="Y62" i="10" s="1"/>
  <c r="AE611" i="4"/>
  <c r="X62" i="10" s="1"/>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D944" i="4"/>
  <c r="L944" i="4"/>
  <c r="C944" i="4"/>
  <c r="K944" i="4"/>
  <c r="AA944" i="4"/>
  <c r="E944" i="4"/>
  <c r="Z944" i="4"/>
  <c r="Y944" i="4"/>
  <c r="G944" i="4"/>
  <c r="H944" i="4" s="1"/>
  <c r="J944" i="4"/>
  <c r="F944" i="4"/>
  <c r="J1078" i="4"/>
  <c r="AA1078" i="4"/>
  <c r="G1078" i="4"/>
  <c r="H1078" i="4" s="1"/>
  <c r="Z1078" i="4"/>
  <c r="F1078" i="4"/>
  <c r="Y1078" i="4"/>
  <c r="E1078" i="4"/>
  <c r="D1078" i="4"/>
  <c r="L1078" i="4"/>
  <c r="K1078" i="4"/>
  <c r="C1078" i="4"/>
  <c r="D1076" i="4"/>
  <c r="C1076" i="4"/>
  <c r="L1076" i="4"/>
  <c r="K1076" i="4"/>
  <c r="J1076" i="4"/>
  <c r="Z1076" i="4"/>
  <c r="F1076" i="4"/>
  <c r="Y1076" i="4"/>
  <c r="G1076" i="4"/>
  <c r="H1076" i="4" s="1"/>
  <c r="E1076" i="4"/>
  <c r="AA1076" i="4"/>
  <c r="J287" i="4"/>
  <c r="AA287" i="4"/>
  <c r="G287" i="4"/>
  <c r="H287" i="4" s="1"/>
  <c r="Z287" i="4"/>
  <c r="F287" i="4"/>
  <c r="Y287" i="4"/>
  <c r="E287" i="4"/>
  <c r="D287" i="4"/>
  <c r="L287" i="4"/>
  <c r="K287" i="4"/>
  <c r="C287" i="4"/>
  <c r="D277" i="4"/>
  <c r="L277" i="4"/>
  <c r="C277" i="4"/>
  <c r="K277" i="4"/>
  <c r="J277" i="4"/>
  <c r="F277" i="4"/>
  <c r="E277" i="4"/>
  <c r="G277" i="4"/>
  <c r="H277" i="4" s="1"/>
  <c r="Z277" i="4"/>
  <c r="Y277" i="4"/>
  <c r="AA277" i="4"/>
  <c r="L1181" i="4"/>
  <c r="Z1181" i="4"/>
  <c r="K1181" i="4"/>
  <c r="J1181" i="4"/>
  <c r="G1181" i="4"/>
  <c r="H1181" i="4" s="1"/>
  <c r="F1181" i="4"/>
  <c r="AA1181" i="4"/>
  <c r="E1181" i="4"/>
  <c r="C1181" i="4"/>
  <c r="Y1181" i="4"/>
  <c r="D1181" i="4"/>
  <c r="Z1175" i="4"/>
  <c r="F1175" i="4"/>
  <c r="Y1175" i="4"/>
  <c r="E1175" i="4"/>
  <c r="D1175" i="4"/>
  <c r="C1175" i="4"/>
  <c r="L1175" i="4"/>
  <c r="J1175" i="4"/>
  <c r="AA1175" i="4"/>
  <c r="K1175" i="4"/>
  <c r="G1175" i="4"/>
  <c r="H1175" i="4" s="1"/>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A588" i="4"/>
  <c r="G588" i="4"/>
  <c r="H588" i="4" s="1"/>
  <c r="Z588" i="4"/>
  <c r="F588" i="4"/>
  <c r="Y588" i="4"/>
  <c r="E588" i="4"/>
  <c r="D588" i="4"/>
  <c r="C588" i="4"/>
  <c r="K588" i="4"/>
  <c r="L588" i="4"/>
  <c r="J588" i="4"/>
  <c r="AA575" i="4"/>
  <c r="Z575" i="4"/>
  <c r="G575" i="4"/>
  <c r="H575" i="4" s="1"/>
  <c r="Y575" i="4"/>
  <c r="F575" i="4"/>
  <c r="E575" i="4"/>
  <c r="D575" i="4"/>
  <c r="K575" i="4"/>
  <c r="L575" i="4"/>
  <c r="J575" i="4"/>
  <c r="C575" i="4"/>
  <c r="D582" i="4"/>
  <c r="C582" i="4"/>
  <c r="L582" i="4"/>
  <c r="K582" i="4"/>
  <c r="J582" i="4"/>
  <c r="Z582" i="4"/>
  <c r="F582" i="4"/>
  <c r="AA582" i="4"/>
  <c r="Y582" i="4"/>
  <c r="G582" i="4"/>
  <c r="H582" i="4" s="1"/>
  <c r="E582" i="4"/>
  <c r="AF72" i="3"/>
  <c r="AF88" i="3"/>
  <c r="AF75" i="3"/>
  <c r="AF91" i="3"/>
  <c r="AF70" i="3"/>
  <c r="A16" i="4"/>
  <c r="G11" i="4"/>
  <c r="G2" i="10" s="1"/>
  <c r="A25" i="4"/>
  <c r="A18" i="4"/>
  <c r="F11" i="4"/>
  <c r="H2" i="10" s="1"/>
  <c r="A26" i="4"/>
  <c r="A20" i="4"/>
  <c r="E11" i="4"/>
  <c r="F2" i="10" s="1"/>
  <c r="A22" i="4"/>
  <c r="A15" i="4"/>
  <c r="A27" i="4"/>
  <c r="AD11" i="4"/>
  <c r="A28" i="4"/>
  <c r="A21" i="4"/>
  <c r="A14" i="4"/>
  <c r="V11" i="4"/>
  <c r="A17" i="4"/>
  <c r="A19" i="4"/>
  <c r="W11" i="4"/>
  <c r="A24" i="4"/>
  <c r="U11" i="4"/>
  <c r="A23" i="4"/>
  <c r="AF14" i="3"/>
  <c r="AF22" i="3"/>
  <c r="AF30" i="3"/>
  <c r="AF38" i="3"/>
  <c r="AF67" i="3"/>
  <c r="G254" i="4"/>
  <c r="H254" i="4" s="1"/>
  <c r="F254" i="4"/>
  <c r="E254" i="4"/>
  <c r="D254" i="4"/>
  <c r="C254" i="4"/>
  <c r="K254" i="4"/>
  <c r="L254" i="4"/>
  <c r="J254" i="4"/>
  <c r="AA254" i="4"/>
  <c r="Y254" i="4"/>
  <c r="Z254" i="4"/>
  <c r="Z262" i="4"/>
  <c r="F262" i="4"/>
  <c r="Y262" i="4"/>
  <c r="E262" i="4"/>
  <c r="D262" i="4"/>
  <c r="C262" i="4"/>
  <c r="L262" i="4"/>
  <c r="J262" i="4"/>
  <c r="AA262" i="4"/>
  <c r="K262" i="4"/>
  <c r="G262" i="4"/>
  <c r="H262" i="4" s="1"/>
  <c r="AA986" i="4"/>
  <c r="G986" i="4"/>
  <c r="H986" i="4" s="1"/>
  <c r="Z986" i="4"/>
  <c r="F986" i="4"/>
  <c r="Y986" i="4"/>
  <c r="E986" i="4"/>
  <c r="D986" i="4"/>
  <c r="C986" i="4"/>
  <c r="L986" i="4"/>
  <c r="K986" i="4"/>
  <c r="J986" i="4"/>
  <c r="D975" i="4"/>
  <c r="C975" i="4"/>
  <c r="L975" i="4"/>
  <c r="K975" i="4"/>
  <c r="J975" i="4"/>
  <c r="AA975" i="4"/>
  <c r="G975" i="4"/>
  <c r="H975" i="4" s="1"/>
  <c r="F975" i="4"/>
  <c r="E975" i="4"/>
  <c r="Z975" i="4"/>
  <c r="Y975" i="4"/>
  <c r="K987" i="4"/>
  <c r="Y987" i="4"/>
  <c r="L987" i="4"/>
  <c r="J987" i="4"/>
  <c r="G987" i="4"/>
  <c r="H987" i="4" s="1"/>
  <c r="F987" i="4"/>
  <c r="AA987" i="4"/>
  <c r="E987" i="4"/>
  <c r="Z987" i="4"/>
  <c r="D987" i="4"/>
  <c r="C987" i="4"/>
  <c r="J805" i="4"/>
  <c r="AA805" i="4"/>
  <c r="G805" i="4"/>
  <c r="H805" i="4" s="1"/>
  <c r="Z805" i="4"/>
  <c r="F805" i="4"/>
  <c r="Y805" i="4"/>
  <c r="E805" i="4"/>
  <c r="D805" i="4"/>
  <c r="L805" i="4"/>
  <c r="C805" i="4"/>
  <c r="K805" i="4"/>
  <c r="D798" i="4"/>
  <c r="L798" i="4"/>
  <c r="C798" i="4"/>
  <c r="K798" i="4"/>
  <c r="J798" i="4"/>
  <c r="AA798" i="4"/>
  <c r="Y798" i="4"/>
  <c r="F798" i="4"/>
  <c r="G798" i="4"/>
  <c r="H798" i="4" s="1"/>
  <c r="E798" i="4"/>
  <c r="Z798" i="4"/>
  <c r="L484" i="4"/>
  <c r="K484" i="4"/>
  <c r="J484" i="4"/>
  <c r="AA484" i="4"/>
  <c r="G484" i="4"/>
  <c r="H484" i="4" s="1"/>
  <c r="Z484" i="4"/>
  <c r="F484" i="4"/>
  <c r="D484" i="4"/>
  <c r="E484" i="4"/>
  <c r="C484" i="4"/>
  <c r="Y484" i="4"/>
  <c r="G38" i="4"/>
  <c r="H38" i="4" s="1"/>
  <c r="F38" i="4"/>
  <c r="E38" i="4"/>
  <c r="D38" i="4"/>
  <c r="L38" i="4"/>
  <c r="C38" i="4"/>
  <c r="K38" i="4"/>
  <c r="J38" i="4"/>
  <c r="AA38" i="4"/>
  <c r="Z38" i="4"/>
  <c r="Y38"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E199" i="4"/>
  <c r="K199" i="4"/>
  <c r="J199" i="4"/>
  <c r="G199" i="4"/>
  <c r="H199" i="4" s="1"/>
  <c r="F199" i="4"/>
  <c r="D199" i="4"/>
  <c r="C199" i="4"/>
  <c r="L199" i="4"/>
  <c r="Y199" i="4"/>
  <c r="AA199" i="4"/>
  <c r="Z199" i="4"/>
  <c r="K1148" i="4"/>
  <c r="J1148" i="4"/>
  <c r="AA1148" i="4"/>
  <c r="G1148" i="4"/>
  <c r="H1148" i="4" s="1"/>
  <c r="Z1148" i="4"/>
  <c r="F1148" i="4"/>
  <c r="Y1148" i="4"/>
  <c r="E1148" i="4"/>
  <c r="C1148" i="4"/>
  <c r="L1148" i="4"/>
  <c r="D1148" i="4"/>
  <c r="D1140" i="4"/>
  <c r="C1140" i="4"/>
  <c r="L1140" i="4"/>
  <c r="K1140" i="4"/>
  <c r="J1140" i="4"/>
  <c r="Z1140" i="4"/>
  <c r="F1140" i="4"/>
  <c r="Y1140" i="4"/>
  <c r="G1140" i="4"/>
  <c r="H1140" i="4" s="1"/>
  <c r="E1140" i="4"/>
  <c r="AA1140" i="4"/>
  <c r="Z1154" i="4"/>
  <c r="F1154" i="4"/>
  <c r="Y1154" i="4"/>
  <c r="E1154" i="4"/>
  <c r="D1154" i="4"/>
  <c r="C1154" i="4"/>
  <c r="L1154" i="4"/>
  <c r="J1154" i="4"/>
  <c r="AA1154" i="4"/>
  <c r="K1154" i="4"/>
  <c r="G1154" i="4"/>
  <c r="H1154" i="4" s="1"/>
  <c r="D1166" i="4"/>
  <c r="L1166" i="4"/>
  <c r="C1166" i="4"/>
  <c r="K1166" i="4"/>
  <c r="J1166" i="4"/>
  <c r="AA1166" i="4"/>
  <c r="Y1166" i="4"/>
  <c r="F1166" i="4"/>
  <c r="Z1166" i="4"/>
  <c r="G1166" i="4"/>
  <c r="H1166" i="4" s="1"/>
  <c r="E1166" i="4"/>
  <c r="K1236" i="4"/>
  <c r="J1236" i="4"/>
  <c r="AA1236" i="4"/>
  <c r="G1236" i="4"/>
  <c r="H1236" i="4" s="1"/>
  <c r="Z1236" i="4"/>
  <c r="F1236" i="4"/>
  <c r="Y1236" i="4"/>
  <c r="E1236" i="4"/>
  <c r="C1236" i="4"/>
  <c r="L1236" i="4"/>
  <c r="D1236" i="4"/>
  <c r="Y1239" i="4"/>
  <c r="F1239" i="4"/>
  <c r="E1239" i="4"/>
  <c r="D1239" i="4"/>
  <c r="L1239" i="4"/>
  <c r="C1239" i="4"/>
  <c r="K1239" i="4"/>
  <c r="AA1239" i="4"/>
  <c r="Z1239" i="4"/>
  <c r="J1239" i="4"/>
  <c r="G1239" i="4"/>
  <c r="H1239" i="4" s="1"/>
  <c r="AE1231" i="4"/>
  <c r="AF1231" i="4"/>
  <c r="AA701" i="4"/>
  <c r="G701" i="4"/>
  <c r="H701" i="4" s="1"/>
  <c r="Z701" i="4"/>
  <c r="F701" i="4"/>
  <c r="Y701" i="4"/>
  <c r="E701" i="4"/>
  <c r="D701" i="4"/>
  <c r="C701" i="4"/>
  <c r="K701" i="4"/>
  <c r="L701" i="4"/>
  <c r="J701" i="4"/>
  <c r="Y705" i="4"/>
  <c r="E705" i="4"/>
  <c r="D705" i="4"/>
  <c r="C705" i="4"/>
  <c r="L705" i="4"/>
  <c r="K705" i="4"/>
  <c r="AA705" i="4"/>
  <c r="G705" i="4"/>
  <c r="H705" i="4" s="1"/>
  <c r="Z705" i="4"/>
  <c r="J705" i="4"/>
  <c r="F705" i="4"/>
  <c r="K697" i="4"/>
  <c r="J697" i="4"/>
  <c r="AA697" i="4"/>
  <c r="Z697" i="4"/>
  <c r="G697" i="4"/>
  <c r="H697" i="4" s="1"/>
  <c r="Y697" i="4"/>
  <c r="F697" i="4"/>
  <c r="D697" i="4"/>
  <c r="E697" i="4"/>
  <c r="C697" i="4"/>
  <c r="L697" i="4"/>
  <c r="J74" i="4"/>
  <c r="G74" i="4"/>
  <c r="H74" i="4" s="1"/>
  <c r="F74" i="4"/>
  <c r="E74" i="4"/>
  <c r="D74" i="4"/>
  <c r="C74" i="4"/>
  <c r="L74" i="4"/>
  <c r="K74" i="4"/>
  <c r="Z74" i="4"/>
  <c r="AA74" i="4"/>
  <c r="Y74" i="4"/>
  <c r="E77" i="4"/>
  <c r="D77" i="4"/>
  <c r="C77" i="4"/>
  <c r="L77" i="4"/>
  <c r="K77" i="4"/>
  <c r="J77" i="4"/>
  <c r="G77" i="4"/>
  <c r="H77" i="4" s="1"/>
  <c r="F77" i="4"/>
  <c r="Y77" i="4"/>
  <c r="AA77" i="4"/>
  <c r="Z77" i="4"/>
  <c r="L78" i="4"/>
  <c r="K78" i="4"/>
  <c r="J78" i="4"/>
  <c r="G78" i="4"/>
  <c r="H78" i="4" s="1"/>
  <c r="F78" i="4"/>
  <c r="E78" i="4"/>
  <c r="D78" i="4"/>
  <c r="C78" i="4"/>
  <c r="Y78" i="4"/>
  <c r="Z78" i="4"/>
  <c r="AA78"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J1016" i="4"/>
  <c r="D1016" i="4"/>
  <c r="Y1016" i="4"/>
  <c r="L1016" i="4"/>
  <c r="K1016" i="4"/>
  <c r="G1016" i="4"/>
  <c r="H1016" i="4" s="1"/>
  <c r="F1016" i="4"/>
  <c r="AA1016" i="4"/>
  <c r="E1016" i="4"/>
  <c r="Z1016" i="4"/>
  <c r="C1016" i="4"/>
  <c r="K1022" i="4"/>
  <c r="Z1022" i="4"/>
  <c r="G1022" i="4"/>
  <c r="H1022" i="4" s="1"/>
  <c r="Y1022" i="4"/>
  <c r="F1022" i="4"/>
  <c r="D1022" i="4"/>
  <c r="E1022" i="4"/>
  <c r="C1022" i="4"/>
  <c r="AA1022" i="4"/>
  <c r="L1022" i="4"/>
  <c r="J1022" i="4"/>
  <c r="G354" i="4"/>
  <c r="H354" i="4" s="1"/>
  <c r="F354" i="4"/>
  <c r="E354" i="4"/>
  <c r="D354" i="4"/>
  <c r="C354" i="4"/>
  <c r="K354" i="4"/>
  <c r="L354" i="4"/>
  <c r="J354" i="4"/>
  <c r="AA354" i="4"/>
  <c r="Y354" i="4"/>
  <c r="Z354" i="4"/>
  <c r="AF351" i="4"/>
  <c r="Y36" i="10" s="1"/>
  <c r="AE351" i="4"/>
  <c r="X36" i="10" s="1"/>
  <c r="L358" i="4"/>
  <c r="K358" i="4"/>
  <c r="J358" i="4"/>
  <c r="G358" i="4"/>
  <c r="H358" i="4" s="1"/>
  <c r="F358" i="4"/>
  <c r="D358" i="4"/>
  <c r="C358" i="4"/>
  <c r="E358" i="4"/>
  <c r="AA358" i="4"/>
  <c r="Y358" i="4"/>
  <c r="Z358" i="4"/>
  <c r="AA1124" i="4"/>
  <c r="Z1124" i="4"/>
  <c r="G1124" i="4"/>
  <c r="H1124" i="4" s="1"/>
  <c r="Y1124" i="4"/>
  <c r="F1124" i="4"/>
  <c r="E1124" i="4"/>
  <c r="D1124" i="4"/>
  <c r="K1124" i="4"/>
  <c r="L1124" i="4"/>
  <c r="J1124" i="4"/>
  <c r="C1124" i="4"/>
  <c r="D1117" i="4"/>
  <c r="C1117" i="4"/>
  <c r="L1117" i="4"/>
  <c r="K1117" i="4"/>
  <c r="J1117" i="4"/>
  <c r="Z1117" i="4"/>
  <c r="F1117" i="4"/>
  <c r="AA1117" i="4"/>
  <c r="Y1117" i="4"/>
  <c r="G1117" i="4"/>
  <c r="H1117" i="4" s="1"/>
  <c r="E1117" i="4"/>
  <c r="AA905" i="4"/>
  <c r="Z905" i="4"/>
  <c r="G905" i="4"/>
  <c r="H905" i="4" s="1"/>
  <c r="Y905" i="4"/>
  <c r="F905" i="4"/>
  <c r="E905" i="4"/>
  <c r="D905" i="4"/>
  <c r="K905" i="4"/>
  <c r="L905" i="4"/>
  <c r="J905" i="4"/>
  <c r="C905" i="4"/>
  <c r="D898" i="4"/>
  <c r="L898" i="4"/>
  <c r="C898" i="4"/>
  <c r="K898" i="4"/>
  <c r="J898" i="4"/>
  <c r="AA898" i="4"/>
  <c r="Y898" i="4"/>
  <c r="F898" i="4"/>
  <c r="Z898" i="4"/>
  <c r="G898" i="4"/>
  <c r="H898" i="4" s="1"/>
  <c r="E898" i="4"/>
  <c r="K918" i="4"/>
  <c r="J918" i="4"/>
  <c r="AA918" i="4"/>
  <c r="G918" i="4"/>
  <c r="H918" i="4" s="1"/>
  <c r="Z918" i="4"/>
  <c r="F918" i="4"/>
  <c r="Y918" i="4"/>
  <c r="E918" i="4"/>
  <c r="C918" i="4"/>
  <c r="L918" i="4"/>
  <c r="D918" i="4"/>
  <c r="Y916" i="4"/>
  <c r="F916" i="4"/>
  <c r="E916" i="4"/>
  <c r="D916" i="4"/>
  <c r="L916" i="4"/>
  <c r="C916" i="4"/>
  <c r="K916" i="4"/>
  <c r="AA916" i="4"/>
  <c r="Z916" i="4"/>
  <c r="J916" i="4"/>
  <c r="G916" i="4"/>
  <c r="H916" i="4" s="1"/>
  <c r="L919" i="4"/>
  <c r="C919" i="4"/>
  <c r="K919" i="4"/>
  <c r="J919" i="4"/>
  <c r="AA919" i="4"/>
  <c r="Z919" i="4"/>
  <c r="G919" i="4"/>
  <c r="H919" i="4" s="1"/>
  <c r="E919" i="4"/>
  <c r="F919" i="4"/>
  <c r="D919" i="4"/>
  <c r="Y919" i="4"/>
  <c r="C847" i="4"/>
  <c r="L847" i="4"/>
  <c r="K847" i="4"/>
  <c r="J847" i="4"/>
  <c r="AA847" i="4"/>
  <c r="G847" i="4"/>
  <c r="H847" i="4" s="1"/>
  <c r="Y847" i="4"/>
  <c r="E847" i="4"/>
  <c r="Z847" i="4"/>
  <c r="F847" i="4"/>
  <c r="D847" i="4"/>
  <c r="D422" i="4"/>
  <c r="C422" i="4"/>
  <c r="L422" i="4"/>
  <c r="K422" i="4"/>
  <c r="J422" i="4"/>
  <c r="Z422" i="4"/>
  <c r="F422" i="4"/>
  <c r="Y422" i="4"/>
  <c r="G422" i="4"/>
  <c r="H422" i="4" s="1"/>
  <c r="E422" i="4"/>
  <c r="AA422" i="4"/>
  <c r="Z465" i="4"/>
  <c r="G465" i="4"/>
  <c r="H465" i="4" s="1"/>
  <c r="Y465" i="4"/>
  <c r="F465" i="4"/>
  <c r="E465" i="4"/>
  <c r="D465" i="4"/>
  <c r="L465" i="4"/>
  <c r="C465" i="4"/>
  <c r="J465" i="4"/>
  <c r="AA465" i="4"/>
  <c r="K465" i="4"/>
  <c r="AF451" i="4"/>
  <c r="Y46" i="10" s="1"/>
  <c r="AE451" i="4"/>
  <c r="X46" i="10" s="1"/>
  <c r="J741" i="4"/>
  <c r="AA741" i="4"/>
  <c r="G741" i="4"/>
  <c r="H741" i="4" s="1"/>
  <c r="Z741" i="4"/>
  <c r="F741" i="4"/>
  <c r="Y741" i="4"/>
  <c r="E741" i="4"/>
  <c r="D741" i="4"/>
  <c r="L741" i="4"/>
  <c r="C741" i="4"/>
  <c r="K741" i="4"/>
  <c r="E739" i="4"/>
  <c r="D739" i="4"/>
  <c r="L739" i="4"/>
  <c r="C739" i="4"/>
  <c r="K739" i="4"/>
  <c r="J739" i="4"/>
  <c r="Z739" i="4"/>
  <c r="G739" i="4"/>
  <c r="H739" i="4" s="1"/>
  <c r="AA739" i="4"/>
  <c r="F739" i="4"/>
  <c r="Y739" i="4"/>
  <c r="K737" i="4"/>
  <c r="J737" i="4"/>
  <c r="AA737" i="4"/>
  <c r="Z737" i="4"/>
  <c r="G737" i="4"/>
  <c r="H737" i="4" s="1"/>
  <c r="Y737" i="4"/>
  <c r="F737" i="4"/>
  <c r="D737" i="4"/>
  <c r="E737" i="4"/>
  <c r="L737" i="4"/>
  <c r="C737" i="4"/>
  <c r="K543" i="4"/>
  <c r="J543" i="4"/>
  <c r="Z543" i="4"/>
  <c r="F543" i="4"/>
  <c r="Y543" i="4"/>
  <c r="E543" i="4"/>
  <c r="C543" i="4"/>
  <c r="L543" i="4"/>
  <c r="G543" i="4"/>
  <c r="H543" i="4" s="1"/>
  <c r="D543" i="4"/>
  <c r="AA543" i="4"/>
  <c r="Z537" i="4"/>
  <c r="F537" i="4"/>
  <c r="Y537" i="4"/>
  <c r="E537" i="4"/>
  <c r="C537" i="4"/>
  <c r="L537" i="4"/>
  <c r="J537" i="4"/>
  <c r="K537" i="4"/>
  <c r="G537" i="4"/>
  <c r="H537" i="4" s="1"/>
  <c r="D537" i="4"/>
  <c r="AA537" i="4"/>
  <c r="L539" i="4"/>
  <c r="K539" i="4"/>
  <c r="AA539" i="4"/>
  <c r="G539" i="4"/>
  <c r="H539" i="4" s="1"/>
  <c r="Z539" i="4"/>
  <c r="F539" i="4"/>
  <c r="D539" i="4"/>
  <c r="C539" i="4"/>
  <c r="Y539" i="4"/>
  <c r="J539" i="4"/>
  <c r="E539" i="4"/>
  <c r="AA567" i="4"/>
  <c r="G567" i="4"/>
  <c r="H567" i="4" s="1"/>
  <c r="Z567" i="4"/>
  <c r="F567" i="4"/>
  <c r="Y567" i="4"/>
  <c r="E567" i="4"/>
  <c r="D567" i="4"/>
  <c r="C567" i="4"/>
  <c r="K567" i="4"/>
  <c r="L567" i="4"/>
  <c r="J567" i="4"/>
  <c r="AF551" i="4"/>
  <c r="Y56" i="10" s="1"/>
  <c r="AE551" i="4"/>
  <c r="X56" i="10" s="1"/>
  <c r="L560" i="4"/>
  <c r="K560" i="4"/>
  <c r="J560" i="4"/>
  <c r="AA560" i="4"/>
  <c r="G560" i="4"/>
  <c r="H560" i="4" s="1"/>
  <c r="Z560" i="4"/>
  <c r="F560" i="4"/>
  <c r="D560" i="4"/>
  <c r="Y560" i="4"/>
  <c r="E560" i="4"/>
  <c r="C560" i="4"/>
  <c r="J347" i="4"/>
  <c r="AA347" i="4"/>
  <c r="G347" i="4"/>
  <c r="H347" i="4" s="1"/>
  <c r="Z347" i="4"/>
  <c r="F347" i="4"/>
  <c r="Y347" i="4"/>
  <c r="E347" i="4"/>
  <c r="D347" i="4"/>
  <c r="L347" i="4"/>
  <c r="K347" i="4"/>
  <c r="C347"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J888" i="4"/>
  <c r="AA888" i="4"/>
  <c r="G888" i="4"/>
  <c r="H888" i="4" s="1"/>
  <c r="Z888" i="4"/>
  <c r="F888" i="4"/>
  <c r="Y888" i="4"/>
  <c r="E888" i="4"/>
  <c r="D888" i="4"/>
  <c r="L888" i="4"/>
  <c r="K888" i="4"/>
  <c r="C888" i="4"/>
  <c r="J683" i="4"/>
  <c r="AA683" i="4"/>
  <c r="G683" i="4"/>
  <c r="H683" i="4" s="1"/>
  <c r="Z683" i="4"/>
  <c r="F683" i="4"/>
  <c r="Y683" i="4"/>
  <c r="E683" i="4"/>
  <c r="D683" i="4"/>
  <c r="L683" i="4"/>
  <c r="K683" i="4"/>
  <c r="C683" i="4"/>
  <c r="AE391" i="4"/>
  <c r="X40" i="10" s="1"/>
  <c r="AF391" i="4"/>
  <c r="Y40" i="10" s="1"/>
  <c r="C404" i="4"/>
  <c r="L404" i="4"/>
  <c r="K404" i="4"/>
  <c r="J404" i="4"/>
  <c r="AA404" i="4"/>
  <c r="G404" i="4"/>
  <c r="H404" i="4" s="1"/>
  <c r="Y404" i="4"/>
  <c r="E404" i="4"/>
  <c r="Z404" i="4"/>
  <c r="F404" i="4"/>
  <c r="D404" i="4"/>
  <c r="AA1283" i="4"/>
  <c r="G1283" i="4"/>
  <c r="H1283" i="4" s="1"/>
  <c r="Z1283" i="4"/>
  <c r="F1283" i="4"/>
  <c r="Y1283" i="4"/>
  <c r="E1283" i="4"/>
  <c r="D1283" i="4"/>
  <c r="C1283" i="4"/>
  <c r="K1283" i="4"/>
  <c r="L1283" i="4"/>
  <c r="J1283" i="4"/>
  <c r="Y1282" i="4"/>
  <c r="E1282" i="4"/>
  <c r="D1282" i="4"/>
  <c r="C1282" i="4"/>
  <c r="L1282" i="4"/>
  <c r="K1282" i="4"/>
  <c r="AA1282" i="4"/>
  <c r="G1282" i="4"/>
  <c r="H1282" i="4" s="1"/>
  <c r="Z1282" i="4"/>
  <c r="F1282" i="4"/>
  <c r="J1282" i="4"/>
  <c r="G134" i="4"/>
  <c r="H134" i="4" s="1"/>
  <c r="C134" i="4"/>
  <c r="J134" i="4"/>
  <c r="F134" i="4"/>
  <c r="E134" i="4"/>
  <c r="D134" i="4"/>
  <c r="L134" i="4"/>
  <c r="K134" i="4"/>
  <c r="AA134" i="4"/>
  <c r="Z134" i="4"/>
  <c r="Y134" i="4"/>
  <c r="AE131" i="4"/>
  <c r="X14" i="10" s="1"/>
  <c r="AF131" i="4"/>
  <c r="Y14" i="10" s="1"/>
  <c r="Y145" i="4"/>
  <c r="F145" i="4"/>
  <c r="K145" i="4"/>
  <c r="G145" i="4"/>
  <c r="H145" i="4" s="1"/>
  <c r="AA145" i="4"/>
  <c r="E145" i="4"/>
  <c r="Z145" i="4"/>
  <c r="D145" i="4"/>
  <c r="C145" i="4"/>
  <c r="L145" i="4"/>
  <c r="J145" i="4"/>
  <c r="J300" i="4"/>
  <c r="AA300" i="4"/>
  <c r="G300" i="4"/>
  <c r="H300" i="4" s="1"/>
  <c r="Z300" i="4"/>
  <c r="F300" i="4"/>
  <c r="Y300" i="4"/>
  <c r="E300" i="4"/>
  <c r="D300" i="4"/>
  <c r="L300" i="4"/>
  <c r="K300" i="4"/>
  <c r="C300" i="4"/>
  <c r="D295" i="4"/>
  <c r="C295" i="4"/>
  <c r="L295" i="4"/>
  <c r="K295" i="4"/>
  <c r="J295" i="4"/>
  <c r="F295" i="4"/>
  <c r="G295" i="4"/>
  <c r="H295" i="4" s="1"/>
  <c r="E295" i="4"/>
  <c r="Z295" i="4"/>
  <c r="AA295" i="4"/>
  <c r="Y295" i="4"/>
  <c r="AA998" i="4"/>
  <c r="D998" i="4"/>
  <c r="K998" i="4"/>
  <c r="J998" i="4"/>
  <c r="G998" i="4"/>
  <c r="H998" i="4" s="1"/>
  <c r="F998" i="4"/>
  <c r="Z998" i="4"/>
  <c r="E998" i="4"/>
  <c r="Y998" i="4"/>
  <c r="C998" i="4"/>
  <c r="L998" i="4"/>
  <c r="D1005" i="4"/>
  <c r="J1005" i="4"/>
  <c r="F1005" i="4"/>
  <c r="AA1005" i="4"/>
  <c r="E1005" i="4"/>
  <c r="Z1005" i="4"/>
  <c r="C1005" i="4"/>
  <c r="Y1005" i="4"/>
  <c r="L1005" i="4"/>
  <c r="K1005" i="4"/>
  <c r="G1005" i="4"/>
  <c r="H1005" i="4" s="1"/>
  <c r="AF991" i="4"/>
  <c r="AE991" i="4"/>
  <c r="AA375" i="4"/>
  <c r="G375" i="4"/>
  <c r="H375" i="4" s="1"/>
  <c r="Z375" i="4"/>
  <c r="F375" i="4"/>
  <c r="Y375" i="4"/>
  <c r="E375" i="4"/>
  <c r="D375" i="4"/>
  <c r="C375" i="4"/>
  <c r="K375" i="4"/>
  <c r="L375" i="4"/>
  <c r="J375" i="4"/>
  <c r="D387" i="4"/>
  <c r="C387" i="4"/>
  <c r="L387" i="4"/>
  <c r="K387" i="4"/>
  <c r="J387" i="4"/>
  <c r="Z387" i="4"/>
  <c r="F387" i="4"/>
  <c r="Y387" i="4"/>
  <c r="G387" i="4"/>
  <c r="H387" i="4" s="1"/>
  <c r="E387" i="4"/>
  <c r="AA387" i="4"/>
  <c r="AF511" i="4"/>
  <c r="Y52" i="10" s="1"/>
  <c r="AE511" i="4"/>
  <c r="X52" i="10" s="1"/>
  <c r="Z516" i="4"/>
  <c r="F516" i="4"/>
  <c r="L516" i="4"/>
  <c r="G516" i="4"/>
  <c r="H516" i="4" s="1"/>
  <c r="E516" i="4"/>
  <c r="AA516" i="4"/>
  <c r="D516" i="4"/>
  <c r="Y516" i="4"/>
  <c r="C516" i="4"/>
  <c r="K516" i="4"/>
  <c r="J516" i="4"/>
  <c r="AF1031" i="4"/>
  <c r="AE1031" i="4"/>
  <c r="Y1047" i="4"/>
  <c r="F1047" i="4"/>
  <c r="E1047" i="4"/>
  <c r="D1047" i="4"/>
  <c r="L1047" i="4"/>
  <c r="C1047" i="4"/>
  <c r="K1047" i="4"/>
  <c r="AA1047" i="4"/>
  <c r="Z1047" i="4"/>
  <c r="J1047" i="4"/>
  <c r="G1047" i="4"/>
  <c r="H1047" i="4" s="1"/>
  <c r="C1041" i="4"/>
  <c r="L1041" i="4"/>
  <c r="K1041" i="4"/>
  <c r="J1041" i="4"/>
  <c r="AA1041" i="4"/>
  <c r="G1041" i="4"/>
  <c r="H1041" i="4" s="1"/>
  <c r="Y1041" i="4"/>
  <c r="E1041" i="4"/>
  <c r="F1041" i="4"/>
  <c r="D1041" i="4"/>
  <c r="Z1041" i="4"/>
  <c r="AA648" i="4"/>
  <c r="G648" i="4"/>
  <c r="H648" i="4" s="1"/>
  <c r="Z648" i="4"/>
  <c r="F648" i="4"/>
  <c r="Y648" i="4"/>
  <c r="E648" i="4"/>
  <c r="D648" i="4"/>
  <c r="C648" i="4"/>
  <c r="K648" i="4"/>
  <c r="L648" i="4"/>
  <c r="J648" i="4"/>
  <c r="Z634" i="4"/>
  <c r="F634" i="4"/>
  <c r="Y634" i="4"/>
  <c r="E634" i="4"/>
  <c r="D634" i="4"/>
  <c r="C634" i="4"/>
  <c r="L634" i="4"/>
  <c r="J634" i="4"/>
  <c r="AA634" i="4"/>
  <c r="K634" i="4"/>
  <c r="G634" i="4"/>
  <c r="H634" i="4" s="1"/>
  <c r="C646" i="4"/>
  <c r="L646" i="4"/>
  <c r="K646" i="4"/>
  <c r="J646" i="4"/>
  <c r="AA646" i="4"/>
  <c r="G646" i="4"/>
  <c r="H646" i="4" s="1"/>
  <c r="Y646" i="4"/>
  <c r="E646" i="4"/>
  <c r="Z646" i="4"/>
  <c r="F646" i="4"/>
  <c r="D646" i="4"/>
  <c r="AA861" i="4"/>
  <c r="G861" i="4"/>
  <c r="H861" i="4" s="1"/>
  <c r="Z861" i="4"/>
  <c r="F861" i="4"/>
  <c r="Y861" i="4"/>
  <c r="E861" i="4"/>
  <c r="D861" i="4"/>
  <c r="C861" i="4"/>
  <c r="K861" i="4"/>
  <c r="L861" i="4"/>
  <c r="J861" i="4"/>
  <c r="Y860" i="4"/>
  <c r="E860" i="4"/>
  <c r="D860" i="4"/>
  <c r="C860" i="4"/>
  <c r="L860" i="4"/>
  <c r="K860" i="4"/>
  <c r="AA860" i="4"/>
  <c r="G860" i="4"/>
  <c r="H860" i="4" s="1"/>
  <c r="J860" i="4"/>
  <c r="Z860" i="4"/>
  <c r="F860" i="4"/>
  <c r="L863" i="4"/>
  <c r="K863" i="4"/>
  <c r="J863" i="4"/>
  <c r="AA863" i="4"/>
  <c r="G863" i="4"/>
  <c r="H863" i="4" s="1"/>
  <c r="Z863" i="4"/>
  <c r="F863" i="4"/>
  <c r="D863" i="4"/>
  <c r="Y863" i="4"/>
  <c r="E863" i="4"/>
  <c r="C863" i="4"/>
  <c r="K1263" i="4"/>
  <c r="J1263" i="4"/>
  <c r="AA1263" i="4"/>
  <c r="G1263" i="4"/>
  <c r="H1263" i="4" s="1"/>
  <c r="Z1263" i="4"/>
  <c r="F1263" i="4"/>
  <c r="Y1263" i="4"/>
  <c r="E1263" i="4"/>
  <c r="C1263" i="4"/>
  <c r="L1263" i="4"/>
  <c r="D1263" i="4"/>
  <c r="Y1261" i="4"/>
  <c r="E1261" i="4"/>
  <c r="D1261" i="4"/>
  <c r="C1261" i="4"/>
  <c r="L1261" i="4"/>
  <c r="K1261" i="4"/>
  <c r="AA1261" i="4"/>
  <c r="G1261" i="4"/>
  <c r="H1261" i="4" s="1"/>
  <c r="Z1261" i="4"/>
  <c r="J1261" i="4"/>
  <c r="F1261" i="4"/>
  <c r="J445" i="4"/>
  <c r="AA445" i="4"/>
  <c r="G445" i="4"/>
  <c r="H445" i="4" s="1"/>
  <c r="Z445" i="4"/>
  <c r="F445" i="4"/>
  <c r="Y445" i="4"/>
  <c r="E445" i="4"/>
  <c r="D445" i="4"/>
  <c r="L445" i="4"/>
  <c r="K445" i="4"/>
  <c r="C445" i="4"/>
  <c r="D443" i="4"/>
  <c r="C443" i="4"/>
  <c r="L443" i="4"/>
  <c r="K443" i="4"/>
  <c r="J443" i="4"/>
  <c r="Z443" i="4"/>
  <c r="F443" i="4"/>
  <c r="AA443" i="4"/>
  <c r="Y443" i="4"/>
  <c r="G443" i="4"/>
  <c r="H443" i="4" s="1"/>
  <c r="E443" i="4"/>
  <c r="AA828" i="4"/>
  <c r="Z828" i="4"/>
  <c r="G828" i="4"/>
  <c r="H828" i="4" s="1"/>
  <c r="Y828" i="4"/>
  <c r="F828" i="4"/>
  <c r="E828" i="4"/>
  <c r="D828" i="4"/>
  <c r="K828" i="4"/>
  <c r="L828" i="4"/>
  <c r="J828" i="4"/>
  <c r="C828" i="4"/>
  <c r="D821" i="4"/>
  <c r="C821" i="4"/>
  <c r="L821" i="4"/>
  <c r="K821" i="4"/>
  <c r="J821" i="4"/>
  <c r="Z821" i="4"/>
  <c r="F821" i="4"/>
  <c r="AA821" i="4"/>
  <c r="Y821" i="4"/>
  <c r="G821" i="4"/>
  <c r="H821" i="4" s="1"/>
  <c r="E821" i="4"/>
  <c r="AA227" i="4"/>
  <c r="G227" i="4"/>
  <c r="H227" i="4" s="1"/>
  <c r="Z227" i="4"/>
  <c r="F227" i="4"/>
  <c r="Y227" i="4"/>
  <c r="E227" i="4"/>
  <c r="D227" i="4"/>
  <c r="C227" i="4"/>
  <c r="K227" i="4"/>
  <c r="L227" i="4"/>
  <c r="J227" i="4"/>
  <c r="G216" i="4"/>
  <c r="H216" i="4" s="1"/>
  <c r="F216" i="4"/>
  <c r="D216" i="4"/>
  <c r="C216" i="4"/>
  <c r="K216" i="4"/>
  <c r="L216" i="4"/>
  <c r="J216" i="4"/>
  <c r="E216" i="4"/>
  <c r="AA216" i="4"/>
  <c r="Y216" i="4"/>
  <c r="Z216" i="4"/>
  <c r="D222" i="4"/>
  <c r="C222" i="4"/>
  <c r="L222" i="4"/>
  <c r="K222" i="4"/>
  <c r="J222" i="4"/>
  <c r="F222" i="4"/>
  <c r="E222" i="4"/>
  <c r="G222" i="4"/>
  <c r="H222" i="4" s="1"/>
  <c r="Z222" i="4"/>
  <c r="AA222" i="4"/>
  <c r="Y222"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D507" i="4"/>
  <c r="J507" i="4"/>
  <c r="Y507" i="4"/>
  <c r="L507" i="4"/>
  <c r="K507" i="4"/>
  <c r="G507" i="4"/>
  <c r="H507" i="4" s="1"/>
  <c r="AA507" i="4"/>
  <c r="E507" i="4"/>
  <c r="Z507" i="4"/>
  <c r="F507" i="4"/>
  <c r="C507" i="4"/>
  <c r="AA1095" i="4"/>
  <c r="G1095" i="4"/>
  <c r="H1095" i="4" s="1"/>
  <c r="Z1095" i="4"/>
  <c r="F1095" i="4"/>
  <c r="Y1095" i="4"/>
  <c r="E1095" i="4"/>
  <c r="D1095" i="4"/>
  <c r="C1095" i="4"/>
  <c r="K1095" i="4"/>
  <c r="L1095" i="4"/>
  <c r="J1095" i="4"/>
  <c r="AE1091" i="4"/>
  <c r="AF1091" i="4"/>
  <c r="AF111" i="4"/>
  <c r="Y12" i="10" s="1"/>
  <c r="AE111" i="4"/>
  <c r="X12" i="10" s="1"/>
  <c r="Z756" i="4"/>
  <c r="G756" i="4"/>
  <c r="H756" i="4" s="1"/>
  <c r="Y756" i="4"/>
  <c r="F756" i="4"/>
  <c r="E756" i="4"/>
  <c r="D756" i="4"/>
  <c r="L756" i="4"/>
  <c r="C756" i="4"/>
  <c r="J756" i="4"/>
  <c r="K756" i="4"/>
  <c r="AA756" i="4"/>
  <c r="Y755" i="4"/>
  <c r="E755" i="4"/>
  <c r="D755" i="4"/>
  <c r="C755" i="4"/>
  <c r="L755" i="4"/>
  <c r="K755" i="4"/>
  <c r="AA755" i="4"/>
  <c r="G755" i="4"/>
  <c r="H755" i="4" s="1"/>
  <c r="Z755" i="4"/>
  <c r="J755" i="4"/>
  <c r="F755"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AA1214" i="4"/>
  <c r="D1214" i="4"/>
  <c r="G1214" i="4"/>
  <c r="H1214" i="4" s="1"/>
  <c r="F1214" i="4"/>
  <c r="Z1214" i="4"/>
  <c r="E1214" i="4"/>
  <c r="Y1214" i="4"/>
  <c r="C1214" i="4"/>
  <c r="K1214" i="4"/>
  <c r="L1214" i="4"/>
  <c r="J1214" i="4"/>
  <c r="AA1223" i="4"/>
  <c r="G1223" i="4"/>
  <c r="H1223" i="4" s="1"/>
  <c r="Z1223" i="4"/>
  <c r="F1223" i="4"/>
  <c r="D1223" i="4"/>
  <c r="C1223" i="4"/>
  <c r="K1223" i="4"/>
  <c r="Y1223" i="4"/>
  <c r="J1223" i="4"/>
  <c r="E1223" i="4"/>
  <c r="L1223" i="4"/>
  <c r="L1225" i="4"/>
  <c r="C1225" i="4"/>
  <c r="K1225" i="4"/>
  <c r="J1225" i="4"/>
  <c r="AA1225" i="4"/>
  <c r="Z1225" i="4"/>
  <c r="G1225" i="4"/>
  <c r="H1225" i="4" s="1"/>
  <c r="E1225" i="4"/>
  <c r="Y1225" i="4"/>
  <c r="D1225" i="4"/>
  <c r="F1225" i="4"/>
  <c r="Z787" i="4"/>
  <c r="F787" i="4"/>
  <c r="Y787" i="4"/>
  <c r="E787" i="4"/>
  <c r="D787" i="4"/>
  <c r="C787" i="4"/>
  <c r="L787" i="4"/>
  <c r="J787" i="4"/>
  <c r="K787" i="4"/>
  <c r="G787" i="4"/>
  <c r="H787" i="4" s="1"/>
  <c r="AA787" i="4"/>
  <c r="Z727" i="4"/>
  <c r="F727" i="4"/>
  <c r="Y727" i="4"/>
  <c r="E727" i="4"/>
  <c r="D727" i="4"/>
  <c r="C727" i="4"/>
  <c r="L727" i="4"/>
  <c r="J727" i="4"/>
  <c r="AA727" i="4"/>
  <c r="K727" i="4"/>
  <c r="G727" i="4"/>
  <c r="H727" i="4" s="1"/>
  <c r="D937" i="4"/>
  <c r="C937" i="4"/>
  <c r="L937" i="4"/>
  <c r="K937" i="4"/>
  <c r="J937" i="4"/>
  <c r="Z937" i="4"/>
  <c r="F937" i="4"/>
  <c r="AA937" i="4"/>
  <c r="G937" i="4"/>
  <c r="H937" i="4" s="1"/>
  <c r="Y937" i="4"/>
  <c r="E937" i="4"/>
  <c r="AF64" i="3"/>
  <c r="J259" i="4"/>
  <c r="G259" i="4"/>
  <c r="H259" i="4" s="1"/>
  <c r="F259" i="4"/>
  <c r="E259" i="4"/>
  <c r="D259" i="4"/>
  <c r="L259" i="4"/>
  <c r="K259" i="4"/>
  <c r="C259" i="4"/>
  <c r="AA259" i="4"/>
  <c r="Z259" i="4"/>
  <c r="Y259" i="4"/>
  <c r="AE1011" i="4"/>
  <c r="AF1011" i="4"/>
  <c r="K901" i="4"/>
  <c r="J901" i="4"/>
  <c r="AA901" i="4"/>
  <c r="G901" i="4"/>
  <c r="H901" i="4" s="1"/>
  <c r="Z901" i="4"/>
  <c r="F901" i="4"/>
  <c r="Y901" i="4"/>
  <c r="E901" i="4"/>
  <c r="C901" i="4"/>
  <c r="L901" i="4"/>
  <c r="D901" i="4"/>
  <c r="L416" i="4"/>
  <c r="K416" i="4"/>
  <c r="J416" i="4"/>
  <c r="AA416" i="4"/>
  <c r="G416" i="4"/>
  <c r="H416" i="4" s="1"/>
  <c r="Z416" i="4"/>
  <c r="F416" i="4"/>
  <c r="D416" i="4"/>
  <c r="C416" i="4"/>
  <c r="Y416" i="4"/>
  <c r="E416" i="4"/>
  <c r="D747" i="4"/>
  <c r="C747" i="4"/>
  <c r="L747" i="4"/>
  <c r="K747" i="4"/>
  <c r="J747" i="4"/>
  <c r="Z747" i="4"/>
  <c r="F747" i="4"/>
  <c r="AA747" i="4"/>
  <c r="Y747" i="4"/>
  <c r="G747" i="4"/>
  <c r="H747" i="4" s="1"/>
  <c r="E747" i="4"/>
  <c r="Z346" i="4"/>
  <c r="F346" i="4"/>
  <c r="Y346" i="4"/>
  <c r="E346" i="4"/>
  <c r="D346" i="4"/>
  <c r="C346" i="4"/>
  <c r="L346" i="4"/>
  <c r="J346" i="4"/>
  <c r="G346" i="4"/>
  <c r="H346" i="4" s="1"/>
  <c r="AA346" i="4"/>
  <c r="K346" i="4"/>
  <c r="E877" i="4"/>
  <c r="D877" i="4"/>
  <c r="L877" i="4"/>
  <c r="C877" i="4"/>
  <c r="K877" i="4"/>
  <c r="J877" i="4"/>
  <c r="Z877" i="4"/>
  <c r="G877" i="4"/>
  <c r="H877" i="4" s="1"/>
  <c r="F877" i="4"/>
  <c r="AA877" i="4"/>
  <c r="Y877" i="4"/>
  <c r="J143" i="4"/>
  <c r="E143" i="4"/>
  <c r="L143" i="4"/>
  <c r="K143" i="4"/>
  <c r="G143" i="4"/>
  <c r="H143" i="4" s="1"/>
  <c r="F143" i="4"/>
  <c r="D143" i="4"/>
  <c r="C143" i="4"/>
  <c r="Z143" i="4"/>
  <c r="Y143" i="4"/>
  <c r="AA143" i="4"/>
  <c r="J994" i="4"/>
  <c r="D994" i="4"/>
  <c r="Y994" i="4"/>
  <c r="L994" i="4"/>
  <c r="K994" i="4"/>
  <c r="G994" i="4"/>
  <c r="H994" i="4" s="1"/>
  <c r="F994" i="4"/>
  <c r="AA994" i="4"/>
  <c r="E994" i="4"/>
  <c r="Z994" i="4"/>
  <c r="C994" i="4"/>
  <c r="L386" i="4"/>
  <c r="K386" i="4"/>
  <c r="J386" i="4"/>
  <c r="AA386" i="4"/>
  <c r="G386" i="4"/>
  <c r="H386" i="4" s="1"/>
  <c r="Z386" i="4"/>
  <c r="F386" i="4"/>
  <c r="D386" i="4"/>
  <c r="Y386" i="4"/>
  <c r="E386" i="4"/>
  <c r="C386" i="4"/>
  <c r="AF1251" i="4"/>
  <c r="AE1251" i="4"/>
  <c r="K824" i="4"/>
  <c r="J824" i="4"/>
  <c r="AA824" i="4"/>
  <c r="G824" i="4"/>
  <c r="H824" i="4" s="1"/>
  <c r="Z824" i="4"/>
  <c r="F824" i="4"/>
  <c r="Y824" i="4"/>
  <c r="E824" i="4"/>
  <c r="C824" i="4"/>
  <c r="L824" i="4"/>
  <c r="D824" i="4"/>
  <c r="L220" i="4"/>
  <c r="K220" i="4"/>
  <c r="G220" i="4"/>
  <c r="H220" i="4" s="1"/>
  <c r="F220" i="4"/>
  <c r="D220" i="4"/>
  <c r="J220" i="4"/>
  <c r="E220" i="4"/>
  <c r="C220" i="4"/>
  <c r="AA220" i="4"/>
  <c r="Z220" i="4"/>
  <c r="Y220" i="4"/>
  <c r="Y1098" i="4"/>
  <c r="E1098" i="4"/>
  <c r="D1098" i="4"/>
  <c r="C1098" i="4"/>
  <c r="L1098" i="4"/>
  <c r="K1098" i="4"/>
  <c r="AA1098" i="4"/>
  <c r="G1098" i="4"/>
  <c r="H1098" i="4" s="1"/>
  <c r="Z1098" i="4"/>
  <c r="J1098" i="4"/>
  <c r="F1098" i="4"/>
  <c r="Y786" i="4"/>
  <c r="E786" i="4"/>
  <c r="D786" i="4"/>
  <c r="C786" i="4"/>
  <c r="L786" i="4"/>
  <c r="K786" i="4"/>
  <c r="AA786" i="4"/>
  <c r="G786" i="4"/>
  <c r="H786" i="4" s="1"/>
  <c r="Z786" i="4"/>
  <c r="J786" i="4"/>
  <c r="F786" i="4"/>
  <c r="D321" i="4"/>
  <c r="L321" i="4"/>
  <c r="C321" i="4"/>
  <c r="K321" i="4"/>
  <c r="J321" i="4"/>
  <c r="AA321" i="4"/>
  <c r="Y321" i="4"/>
  <c r="F321" i="4"/>
  <c r="Z321" i="4"/>
  <c r="G321" i="4"/>
  <c r="H321" i="4" s="1"/>
  <c r="E321"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L715" i="4"/>
  <c r="K715" i="4"/>
  <c r="J715" i="4"/>
  <c r="AA715" i="4"/>
  <c r="G715" i="4"/>
  <c r="H715" i="4" s="1"/>
  <c r="Z715" i="4"/>
  <c r="F715" i="4"/>
  <c r="D715" i="4"/>
  <c r="Y715" i="4"/>
  <c r="E715" i="4"/>
  <c r="C715" i="4"/>
  <c r="C948" i="4"/>
  <c r="L948" i="4"/>
  <c r="K948" i="4"/>
  <c r="J948" i="4"/>
  <c r="AA948" i="4"/>
  <c r="G948" i="4"/>
  <c r="H948" i="4" s="1"/>
  <c r="D948" i="4"/>
  <c r="Z948" i="4"/>
  <c r="Y948" i="4"/>
  <c r="F948" i="4"/>
  <c r="E948" i="4"/>
  <c r="AF49" i="3"/>
  <c r="AF68" i="3"/>
  <c r="C988" i="4"/>
  <c r="AA988" i="4"/>
  <c r="G988" i="4"/>
  <c r="H988" i="4" s="1"/>
  <c r="J988" i="4"/>
  <c r="F988" i="4"/>
  <c r="E988" i="4"/>
  <c r="Z988" i="4"/>
  <c r="D988" i="4"/>
  <c r="Y988" i="4"/>
  <c r="L988" i="4"/>
  <c r="K988" i="4"/>
  <c r="L797" i="4"/>
  <c r="K797" i="4"/>
  <c r="J797" i="4"/>
  <c r="AA797" i="4"/>
  <c r="G797" i="4"/>
  <c r="H797" i="4" s="1"/>
  <c r="Z797" i="4"/>
  <c r="F797" i="4"/>
  <c r="D797" i="4"/>
  <c r="Y797" i="4"/>
  <c r="E797" i="4"/>
  <c r="C797" i="4"/>
  <c r="AA487" i="4"/>
  <c r="G487" i="4"/>
  <c r="H487" i="4" s="1"/>
  <c r="Z487" i="4"/>
  <c r="F487" i="4"/>
  <c r="Y487" i="4"/>
  <c r="E487" i="4"/>
  <c r="D487" i="4"/>
  <c r="C487" i="4"/>
  <c r="K487" i="4"/>
  <c r="L487" i="4"/>
  <c r="J487" i="4"/>
  <c r="D197" i="4"/>
  <c r="K197" i="4"/>
  <c r="J197" i="4"/>
  <c r="G197" i="4"/>
  <c r="H197" i="4" s="1"/>
  <c r="F197" i="4"/>
  <c r="E197" i="4"/>
  <c r="C197" i="4"/>
  <c r="L197" i="4"/>
  <c r="AA197" i="4"/>
  <c r="Z197" i="4"/>
  <c r="Y197" i="4"/>
  <c r="K906" i="4"/>
  <c r="J906" i="4"/>
  <c r="AA906" i="4"/>
  <c r="G906" i="4"/>
  <c r="H906" i="4" s="1"/>
  <c r="Z906" i="4"/>
  <c r="F906" i="4"/>
  <c r="Y906" i="4"/>
  <c r="E906" i="4"/>
  <c r="C906" i="4"/>
  <c r="D906" i="4"/>
  <c r="L906" i="4"/>
  <c r="K568" i="4"/>
  <c r="J568" i="4"/>
  <c r="AA568" i="4"/>
  <c r="G568" i="4"/>
  <c r="H568" i="4" s="1"/>
  <c r="Z568" i="4"/>
  <c r="F568" i="4"/>
  <c r="Y568" i="4"/>
  <c r="E568" i="4"/>
  <c r="C568" i="4"/>
  <c r="D568" i="4"/>
  <c r="L568" i="4"/>
  <c r="Y882" i="4"/>
  <c r="E882" i="4"/>
  <c r="D882" i="4"/>
  <c r="C882" i="4"/>
  <c r="L882" i="4"/>
  <c r="K882" i="4"/>
  <c r="AA882" i="4"/>
  <c r="G882" i="4"/>
  <c r="H882" i="4" s="1"/>
  <c r="J882" i="4"/>
  <c r="Z882" i="4"/>
  <c r="F882" i="4"/>
  <c r="K376" i="4"/>
  <c r="J376" i="4"/>
  <c r="AA376" i="4"/>
  <c r="G376" i="4"/>
  <c r="H376" i="4" s="1"/>
  <c r="Z376" i="4"/>
  <c r="F376" i="4"/>
  <c r="Y376" i="4"/>
  <c r="E376" i="4"/>
  <c r="C376" i="4"/>
  <c r="L376" i="4"/>
  <c r="D376" i="4"/>
  <c r="Z865" i="4"/>
  <c r="F865" i="4"/>
  <c r="Y865" i="4"/>
  <c r="E865" i="4"/>
  <c r="D865" i="4"/>
  <c r="C865" i="4"/>
  <c r="L865" i="4"/>
  <c r="J865" i="4"/>
  <c r="AA865" i="4"/>
  <c r="K865" i="4"/>
  <c r="G865" i="4"/>
  <c r="H865" i="4" s="1"/>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L224" i="4"/>
  <c r="K224" i="4"/>
  <c r="J224" i="4"/>
  <c r="AA224" i="4"/>
  <c r="G224" i="4"/>
  <c r="H224" i="4" s="1"/>
  <c r="Z224" i="4"/>
  <c r="F224" i="4"/>
  <c r="D224" i="4"/>
  <c r="E224" i="4"/>
  <c r="C224" i="4"/>
  <c r="Y224" i="4"/>
  <c r="C116" i="4"/>
  <c r="L116" i="4"/>
  <c r="K116" i="4"/>
  <c r="J116" i="4"/>
  <c r="G116" i="4"/>
  <c r="H116" i="4" s="1"/>
  <c r="F116" i="4"/>
  <c r="E116" i="4"/>
  <c r="D116" i="4"/>
  <c r="Z116" i="4"/>
  <c r="AA116" i="4"/>
  <c r="Y116" i="4"/>
  <c r="A461" i="5"/>
  <c r="A460" i="5"/>
  <c r="AD451" i="5"/>
  <c r="A459" i="5"/>
  <c r="A458" i="5"/>
  <c r="A457" i="5"/>
  <c r="A456" i="5"/>
  <c r="W451" i="5"/>
  <c r="A455" i="5"/>
  <c r="A454" i="5"/>
  <c r="V451" i="5"/>
  <c r="U451" i="5"/>
  <c r="A468" i="5"/>
  <c r="G451" i="5"/>
  <c r="G47" i="10" s="1"/>
  <c r="A465" i="5"/>
  <c r="A464" i="5"/>
  <c r="E451" i="5"/>
  <c r="F47" i="10" s="1"/>
  <c r="A467" i="5"/>
  <c r="F451" i="5"/>
  <c r="H47" i="10" s="1"/>
  <c r="A463" i="5"/>
  <c r="A466" i="5"/>
  <c r="A462" i="5"/>
  <c r="K606" i="4"/>
  <c r="J606" i="4"/>
  <c r="AA606" i="4"/>
  <c r="G606" i="4"/>
  <c r="H606" i="4" s="1"/>
  <c r="Z606" i="4"/>
  <c r="F606" i="4"/>
  <c r="Y606" i="4"/>
  <c r="E606" i="4"/>
  <c r="C606" i="4"/>
  <c r="L606" i="4"/>
  <c r="D606" i="4"/>
  <c r="Z595" i="4"/>
  <c r="F595" i="4"/>
  <c r="Y595" i="4"/>
  <c r="E595" i="4"/>
  <c r="D595" i="4"/>
  <c r="C595" i="4"/>
  <c r="L595" i="4"/>
  <c r="J595" i="4"/>
  <c r="AA595" i="4"/>
  <c r="K595" i="4"/>
  <c r="G595" i="4"/>
  <c r="H595" i="4" s="1"/>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AF771" i="4"/>
  <c r="AE771" i="4"/>
  <c r="G174" i="4"/>
  <c r="H174" i="4" s="1"/>
  <c r="C174" i="4"/>
  <c r="L174" i="4"/>
  <c r="K174" i="4"/>
  <c r="J174" i="4"/>
  <c r="F174" i="4"/>
  <c r="E174" i="4"/>
  <c r="D174" i="4"/>
  <c r="AA174" i="4"/>
  <c r="Z174" i="4"/>
  <c r="Y174" i="4"/>
  <c r="C180" i="4"/>
  <c r="G180" i="4"/>
  <c r="H180" i="4" s="1"/>
  <c r="F180" i="4"/>
  <c r="E180" i="4"/>
  <c r="D180" i="4"/>
  <c r="L180" i="4"/>
  <c r="K180" i="4"/>
  <c r="J180" i="4"/>
  <c r="Y180" i="4"/>
  <c r="Z180" i="4"/>
  <c r="AA180" i="4"/>
  <c r="F179" i="4"/>
  <c r="L179" i="4"/>
  <c r="G179" i="4"/>
  <c r="H179" i="4" s="1"/>
  <c r="E179" i="4"/>
  <c r="D179" i="4"/>
  <c r="C179" i="4"/>
  <c r="K179" i="4"/>
  <c r="J179" i="4"/>
  <c r="AA179" i="4"/>
  <c r="Y179" i="4"/>
  <c r="Z179" i="4"/>
  <c r="E319" i="4"/>
  <c r="D319" i="4"/>
  <c r="C319" i="4"/>
  <c r="L319" i="4"/>
  <c r="K319" i="4"/>
  <c r="G319" i="4"/>
  <c r="H319" i="4" s="1"/>
  <c r="J319" i="4"/>
  <c r="F319" i="4"/>
  <c r="AA319" i="4"/>
  <c r="Y319" i="4"/>
  <c r="Z319" i="4"/>
  <c r="AF311" i="4"/>
  <c r="Y32" i="10" s="1"/>
  <c r="AE311" i="4"/>
  <c r="X32" i="10" s="1"/>
  <c r="G55" i="4"/>
  <c r="H55" i="4" s="1"/>
  <c r="F55" i="4"/>
  <c r="E55" i="4"/>
  <c r="D55" i="4"/>
  <c r="L55" i="4"/>
  <c r="C55" i="4"/>
  <c r="K55" i="4"/>
  <c r="J55" i="4"/>
  <c r="Z55" i="4"/>
  <c r="AA55" i="4"/>
  <c r="Y55"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J1061" i="4"/>
  <c r="AA1061" i="4"/>
  <c r="G1061" i="4"/>
  <c r="H1061" i="4" s="1"/>
  <c r="Z1061" i="4"/>
  <c r="F1061" i="4"/>
  <c r="Y1061" i="4"/>
  <c r="E1061" i="4"/>
  <c r="D1061" i="4"/>
  <c r="L1061" i="4"/>
  <c r="K1061" i="4"/>
  <c r="C1061" i="4"/>
  <c r="D1054" i="4"/>
  <c r="L1054" i="4"/>
  <c r="C1054" i="4"/>
  <c r="K1054" i="4"/>
  <c r="J1054" i="4"/>
  <c r="AA1054" i="4"/>
  <c r="Y1054" i="4"/>
  <c r="F1054" i="4"/>
  <c r="G1054" i="4"/>
  <c r="H1054" i="4" s="1"/>
  <c r="E1054" i="4"/>
  <c r="Z1054" i="4"/>
  <c r="L1062" i="4"/>
  <c r="K1062" i="4"/>
  <c r="J1062" i="4"/>
  <c r="AA1062" i="4"/>
  <c r="G1062" i="4"/>
  <c r="H1062" i="4" s="1"/>
  <c r="Z1062" i="4"/>
  <c r="F1062" i="4"/>
  <c r="D1062" i="4"/>
  <c r="Y1062" i="4"/>
  <c r="E1062" i="4"/>
  <c r="C1062" i="4"/>
  <c r="J661" i="4"/>
  <c r="AA661" i="4"/>
  <c r="G661" i="4"/>
  <c r="H661" i="4" s="1"/>
  <c r="Z661" i="4"/>
  <c r="F661" i="4"/>
  <c r="Y661" i="4"/>
  <c r="E661" i="4"/>
  <c r="D661" i="4"/>
  <c r="L661" i="4"/>
  <c r="K661" i="4"/>
  <c r="C661" i="4"/>
  <c r="D654" i="4"/>
  <c r="C654" i="4"/>
  <c r="L654" i="4"/>
  <c r="K654" i="4"/>
  <c r="J654" i="4"/>
  <c r="Z654" i="4"/>
  <c r="F654" i="4"/>
  <c r="AA654" i="4"/>
  <c r="Y654" i="4"/>
  <c r="G654" i="4"/>
  <c r="H654" i="4" s="1"/>
  <c r="E654" i="4"/>
  <c r="J159" i="4"/>
  <c r="D159" i="4"/>
  <c r="K159" i="4"/>
  <c r="G159" i="4"/>
  <c r="H159" i="4" s="1"/>
  <c r="F159" i="4"/>
  <c r="E159" i="4"/>
  <c r="C159" i="4"/>
  <c r="L159" i="4"/>
  <c r="AA159" i="4"/>
  <c r="Z159" i="4"/>
  <c r="Y159" i="4"/>
  <c r="AF151" i="4"/>
  <c r="Y16" i="10" s="1"/>
  <c r="AE151" i="4"/>
  <c r="X16" i="10" s="1"/>
  <c r="D94" i="4"/>
  <c r="C94" i="4"/>
  <c r="L94" i="4"/>
  <c r="K94" i="4"/>
  <c r="J94" i="4"/>
  <c r="G94" i="4"/>
  <c r="H94" i="4" s="1"/>
  <c r="F94" i="4"/>
  <c r="E94" i="4"/>
  <c r="AA94" i="4"/>
  <c r="Z94" i="4"/>
  <c r="Y94" i="4"/>
  <c r="K720" i="4"/>
  <c r="J720" i="4"/>
  <c r="AA720" i="4"/>
  <c r="G720" i="4"/>
  <c r="H720" i="4" s="1"/>
  <c r="Z720" i="4"/>
  <c r="F720" i="4"/>
  <c r="Y720" i="4"/>
  <c r="E720" i="4"/>
  <c r="C720" i="4"/>
  <c r="L720" i="4"/>
  <c r="D720" i="4"/>
  <c r="AA728" i="4"/>
  <c r="Z728" i="4"/>
  <c r="G728" i="4"/>
  <c r="H728" i="4" s="1"/>
  <c r="Y728" i="4"/>
  <c r="F728" i="4"/>
  <c r="E728" i="4"/>
  <c r="D728" i="4"/>
  <c r="K728" i="4"/>
  <c r="C728" i="4"/>
  <c r="L728" i="4"/>
  <c r="J728" i="4"/>
  <c r="D726" i="4"/>
  <c r="C726" i="4"/>
  <c r="L726" i="4"/>
  <c r="K726" i="4"/>
  <c r="J726" i="4"/>
  <c r="Z726" i="4"/>
  <c r="F726" i="4"/>
  <c r="AA726" i="4"/>
  <c r="G726" i="4"/>
  <c r="H726" i="4" s="1"/>
  <c r="E726" i="4"/>
  <c r="Y726" i="4"/>
  <c r="J959" i="4"/>
  <c r="AA959" i="4"/>
  <c r="G959" i="4"/>
  <c r="H959" i="4" s="1"/>
  <c r="Z959" i="4"/>
  <c r="F959" i="4"/>
  <c r="Y959" i="4"/>
  <c r="E959" i="4"/>
  <c r="D959" i="4"/>
  <c r="C959" i="4"/>
  <c r="L959" i="4"/>
  <c r="K959" i="4"/>
  <c r="Z968" i="4"/>
  <c r="G968" i="4"/>
  <c r="H968" i="4" s="1"/>
  <c r="Y968" i="4"/>
  <c r="F968" i="4"/>
  <c r="E968" i="4"/>
  <c r="D968" i="4"/>
  <c r="L968" i="4"/>
  <c r="C968" i="4"/>
  <c r="K968" i="4"/>
  <c r="AA968" i="4"/>
  <c r="J968" i="4"/>
  <c r="AA617" i="4"/>
  <c r="Z617" i="4"/>
  <c r="G617" i="4"/>
  <c r="H617" i="4" s="1"/>
  <c r="Y617" i="4"/>
  <c r="F617" i="4"/>
  <c r="E617" i="4"/>
  <c r="D617" i="4"/>
  <c r="K617" i="4"/>
  <c r="L617" i="4"/>
  <c r="J617" i="4"/>
  <c r="C617" i="4"/>
  <c r="D615" i="4"/>
  <c r="C615" i="4"/>
  <c r="L615" i="4"/>
  <c r="K615" i="4"/>
  <c r="J615" i="4"/>
  <c r="Z615" i="4"/>
  <c r="F615" i="4"/>
  <c r="AA615" i="4"/>
  <c r="Y615" i="4"/>
  <c r="G615" i="4"/>
  <c r="H615" i="4" s="1"/>
  <c r="E615" i="4"/>
  <c r="Z938" i="4"/>
  <c r="F938" i="4"/>
  <c r="Y938" i="4"/>
  <c r="E938" i="4"/>
  <c r="D938" i="4"/>
  <c r="C938" i="4"/>
  <c r="L938" i="4"/>
  <c r="J938" i="4"/>
  <c r="AA938" i="4"/>
  <c r="K938" i="4"/>
  <c r="G938" i="4"/>
  <c r="H938" i="4" s="1"/>
  <c r="Y945" i="4"/>
  <c r="E945" i="4"/>
  <c r="D945" i="4"/>
  <c r="C945" i="4"/>
  <c r="K945" i="4"/>
  <c r="F945" i="4"/>
  <c r="AA945" i="4"/>
  <c r="Z945" i="4"/>
  <c r="J945" i="4"/>
  <c r="L945" i="4"/>
  <c r="G945" i="4"/>
  <c r="H945" i="4" s="1"/>
  <c r="J1083" i="4"/>
  <c r="AA1083" i="4"/>
  <c r="G1083" i="4"/>
  <c r="H1083" i="4" s="1"/>
  <c r="Z1083" i="4"/>
  <c r="F1083" i="4"/>
  <c r="Y1083" i="4"/>
  <c r="E1083" i="4"/>
  <c r="D1083" i="4"/>
  <c r="L1083" i="4"/>
  <c r="K1083" i="4"/>
  <c r="C1083" i="4"/>
  <c r="D1085" i="4"/>
  <c r="C1085" i="4"/>
  <c r="L1085" i="4"/>
  <c r="K1085" i="4"/>
  <c r="J1085" i="4"/>
  <c r="Z1085" i="4"/>
  <c r="F1085" i="4"/>
  <c r="Y1085" i="4"/>
  <c r="G1085" i="4"/>
  <c r="H1085" i="4" s="1"/>
  <c r="E1085" i="4"/>
  <c r="AA1085" i="4"/>
  <c r="G281" i="4"/>
  <c r="H281" i="4" s="1"/>
  <c r="F281" i="4"/>
  <c r="E281" i="4"/>
  <c r="D281" i="4"/>
  <c r="L281" i="4"/>
  <c r="C281" i="4"/>
  <c r="J281" i="4"/>
  <c r="K281" i="4"/>
  <c r="Z281" i="4"/>
  <c r="AA281" i="4"/>
  <c r="Y281" i="4"/>
  <c r="D284" i="4"/>
  <c r="L284" i="4"/>
  <c r="C284" i="4"/>
  <c r="K284" i="4"/>
  <c r="J284" i="4"/>
  <c r="AA284" i="4"/>
  <c r="Y284" i="4"/>
  <c r="F284" i="4"/>
  <c r="Z284" i="4"/>
  <c r="G284" i="4"/>
  <c r="H284" i="4" s="1"/>
  <c r="E284" i="4"/>
  <c r="Z1179" i="4"/>
  <c r="F1179" i="4"/>
  <c r="Y1179" i="4"/>
  <c r="E1179" i="4"/>
  <c r="D1179" i="4"/>
  <c r="C1179" i="4"/>
  <c r="L1179" i="4"/>
  <c r="J1179" i="4"/>
  <c r="AA1179" i="4"/>
  <c r="K1179" i="4"/>
  <c r="G1179" i="4"/>
  <c r="H1179" i="4" s="1"/>
  <c r="D1186" i="4"/>
  <c r="AA1186" i="4"/>
  <c r="Y1186" i="4"/>
  <c r="C1186" i="4"/>
  <c r="L1186" i="4"/>
  <c r="K1186" i="4"/>
  <c r="J1186" i="4"/>
  <c r="F1186" i="4"/>
  <c r="E1186" i="4"/>
  <c r="Z1186" i="4"/>
  <c r="G1186" i="4"/>
  <c r="H1186" i="4" s="1"/>
  <c r="AA584" i="4"/>
  <c r="G584" i="4"/>
  <c r="H584" i="4" s="1"/>
  <c r="Z584" i="4"/>
  <c r="F584" i="4"/>
  <c r="Y584" i="4"/>
  <c r="E584" i="4"/>
  <c r="D584" i="4"/>
  <c r="C584" i="4"/>
  <c r="K584" i="4"/>
  <c r="L584" i="4"/>
  <c r="J584" i="4"/>
  <c r="C577" i="4"/>
  <c r="L577" i="4"/>
  <c r="K577" i="4"/>
  <c r="J577" i="4"/>
  <c r="AA577" i="4"/>
  <c r="G577" i="4"/>
  <c r="H577" i="4" s="1"/>
  <c r="Y577" i="4"/>
  <c r="E577" i="4"/>
  <c r="Z577" i="4"/>
  <c r="F577" i="4"/>
  <c r="D577" i="4"/>
  <c r="AF74" i="3"/>
  <c r="AF90" i="3"/>
  <c r="AF77" i="3"/>
  <c r="AF93" i="3"/>
  <c r="AF50" i="3"/>
  <c r="AF15" i="3"/>
  <c r="AF23" i="3"/>
  <c r="AF31" i="3"/>
  <c r="AF39" i="3"/>
  <c r="AA267" i="4"/>
  <c r="G267" i="4"/>
  <c r="H267" i="4" s="1"/>
  <c r="Z267" i="4"/>
  <c r="F267" i="4"/>
  <c r="Y267" i="4"/>
  <c r="E267" i="4"/>
  <c r="D267" i="4"/>
  <c r="C267" i="4"/>
  <c r="K267" i="4"/>
  <c r="L267" i="4"/>
  <c r="J267" i="4"/>
  <c r="AF251" i="4"/>
  <c r="Y26" i="10" s="1"/>
  <c r="AE251" i="4"/>
  <c r="X26" i="10" s="1"/>
  <c r="K261" i="4"/>
  <c r="J261" i="4"/>
  <c r="G261" i="4"/>
  <c r="H261" i="4" s="1"/>
  <c r="F261" i="4"/>
  <c r="D261" i="4"/>
  <c r="C261" i="4"/>
  <c r="L261" i="4"/>
  <c r="E261" i="4"/>
  <c r="Z261" i="4"/>
  <c r="AA261" i="4"/>
  <c r="Y261" i="4"/>
  <c r="D980" i="4"/>
  <c r="C980" i="4"/>
  <c r="L980" i="4"/>
  <c r="K980" i="4"/>
  <c r="J980" i="4"/>
  <c r="AA980" i="4"/>
  <c r="G980" i="4"/>
  <c r="H980" i="4" s="1"/>
  <c r="Z980" i="4"/>
  <c r="F980" i="4"/>
  <c r="Y980" i="4"/>
  <c r="E980" i="4"/>
  <c r="K801" i="4"/>
  <c r="J801" i="4"/>
  <c r="AA801" i="4"/>
  <c r="G801" i="4"/>
  <c r="H801" i="4" s="1"/>
  <c r="Z801" i="4"/>
  <c r="F801" i="4"/>
  <c r="Y801" i="4"/>
  <c r="E801" i="4"/>
  <c r="C801" i="4"/>
  <c r="D801" i="4"/>
  <c r="L801" i="4"/>
  <c r="D803" i="4"/>
  <c r="C803" i="4"/>
  <c r="L803" i="4"/>
  <c r="K803" i="4"/>
  <c r="J803" i="4"/>
  <c r="Z803" i="4"/>
  <c r="F803" i="4"/>
  <c r="AA803" i="4"/>
  <c r="G803" i="4"/>
  <c r="H803" i="4" s="1"/>
  <c r="Y803" i="4"/>
  <c r="E803" i="4"/>
  <c r="D476" i="4"/>
  <c r="C476" i="4"/>
  <c r="L476" i="4"/>
  <c r="K476" i="4"/>
  <c r="J476" i="4"/>
  <c r="Z476" i="4"/>
  <c r="F476" i="4"/>
  <c r="AA476" i="4"/>
  <c r="Y476" i="4"/>
  <c r="G476" i="4"/>
  <c r="H476" i="4" s="1"/>
  <c r="E476" i="4"/>
  <c r="D47" i="4"/>
  <c r="C47" i="4"/>
  <c r="L47" i="4"/>
  <c r="K47" i="4"/>
  <c r="J47" i="4"/>
  <c r="AA47" i="4"/>
  <c r="G47" i="4"/>
  <c r="H47" i="4" s="1"/>
  <c r="Z47" i="4"/>
  <c r="F47" i="4"/>
  <c r="E47" i="4"/>
  <c r="Y47" i="4"/>
  <c r="J203" i="4"/>
  <c r="E203" i="4"/>
  <c r="L203" i="4"/>
  <c r="C203" i="4"/>
  <c r="K203" i="4"/>
  <c r="G203" i="4"/>
  <c r="H203" i="4" s="1"/>
  <c r="F203" i="4"/>
  <c r="AA203" i="4"/>
  <c r="D203" i="4"/>
  <c r="Z203" i="4"/>
  <c r="Y203" i="4"/>
  <c r="J208" i="4"/>
  <c r="AA208" i="4"/>
  <c r="G208" i="4"/>
  <c r="H208" i="4" s="1"/>
  <c r="Y208" i="4"/>
  <c r="E208" i="4"/>
  <c r="D208" i="4"/>
  <c r="L208" i="4"/>
  <c r="K208" i="4"/>
  <c r="F208" i="4"/>
  <c r="C208" i="4"/>
  <c r="Z208" i="4"/>
  <c r="Z1136" i="4"/>
  <c r="F1136" i="4"/>
  <c r="Y1136" i="4"/>
  <c r="E1136" i="4"/>
  <c r="D1136" i="4"/>
  <c r="C1136" i="4"/>
  <c r="L1136" i="4"/>
  <c r="J1136" i="4"/>
  <c r="G1136" i="4"/>
  <c r="H1136" i="4" s="1"/>
  <c r="AA1136" i="4"/>
  <c r="K1136" i="4"/>
  <c r="K1160" i="4"/>
  <c r="J1160" i="4"/>
  <c r="AA1160" i="4"/>
  <c r="G1160" i="4"/>
  <c r="H1160" i="4" s="1"/>
  <c r="Z1160" i="4"/>
  <c r="F1160" i="4"/>
  <c r="Y1160" i="4"/>
  <c r="E1160" i="4"/>
  <c r="C1160" i="4"/>
  <c r="L1160" i="4"/>
  <c r="D1160" i="4"/>
  <c r="Z1158" i="4"/>
  <c r="F1158" i="4"/>
  <c r="Y1158" i="4"/>
  <c r="E1158" i="4"/>
  <c r="D1158" i="4"/>
  <c r="C1158" i="4"/>
  <c r="L1158" i="4"/>
  <c r="J1158" i="4"/>
  <c r="G1158" i="4"/>
  <c r="H1158" i="4" s="1"/>
  <c r="AA1158" i="4"/>
  <c r="K1158" i="4"/>
  <c r="L1161" i="4"/>
  <c r="C1161" i="4"/>
  <c r="K1161" i="4"/>
  <c r="J1161" i="4"/>
  <c r="AA1161" i="4"/>
  <c r="Z1161" i="4"/>
  <c r="G1161" i="4"/>
  <c r="H1161" i="4" s="1"/>
  <c r="E1161" i="4"/>
  <c r="Y1161" i="4"/>
  <c r="F1161" i="4"/>
  <c r="D1161" i="4"/>
  <c r="J1241" i="4"/>
  <c r="AA1241" i="4"/>
  <c r="Z1241" i="4"/>
  <c r="G1241" i="4"/>
  <c r="H1241" i="4" s="1"/>
  <c r="Y1241" i="4"/>
  <c r="F1241" i="4"/>
  <c r="E1241" i="4"/>
  <c r="L1241" i="4"/>
  <c r="C1241" i="4"/>
  <c r="K1241" i="4"/>
  <c r="D1241" i="4"/>
  <c r="Z1244" i="4"/>
  <c r="F1244" i="4"/>
  <c r="Y1244" i="4"/>
  <c r="E1244" i="4"/>
  <c r="D1244" i="4"/>
  <c r="C1244" i="4"/>
  <c r="L1244" i="4"/>
  <c r="J1244" i="4"/>
  <c r="G1244" i="4"/>
  <c r="H1244" i="4" s="1"/>
  <c r="AA1244" i="4"/>
  <c r="K1244" i="4"/>
  <c r="C1237" i="4"/>
  <c r="L1237" i="4"/>
  <c r="K1237" i="4"/>
  <c r="J1237" i="4"/>
  <c r="AA1237" i="4"/>
  <c r="G1237" i="4"/>
  <c r="H1237" i="4" s="1"/>
  <c r="Y1237" i="4"/>
  <c r="E1237" i="4"/>
  <c r="F1237" i="4"/>
  <c r="D1237" i="4"/>
  <c r="Z1237" i="4"/>
  <c r="AA706" i="4"/>
  <c r="G706" i="4"/>
  <c r="H706" i="4" s="1"/>
  <c r="Z706" i="4"/>
  <c r="F706" i="4"/>
  <c r="Y706" i="4"/>
  <c r="E706" i="4"/>
  <c r="D706" i="4"/>
  <c r="C706" i="4"/>
  <c r="K706" i="4"/>
  <c r="L706" i="4"/>
  <c r="J706" i="4"/>
  <c r="K698" i="4"/>
  <c r="J698" i="4"/>
  <c r="AA698" i="4"/>
  <c r="Z698" i="4"/>
  <c r="G698" i="4"/>
  <c r="H698" i="4" s="1"/>
  <c r="Y698" i="4"/>
  <c r="F698" i="4"/>
  <c r="D698" i="4"/>
  <c r="L698" i="4"/>
  <c r="E698" i="4"/>
  <c r="C698" i="4"/>
  <c r="J86" i="4"/>
  <c r="G86" i="4"/>
  <c r="H86" i="4" s="1"/>
  <c r="F86" i="4"/>
  <c r="E86" i="4"/>
  <c r="D86" i="4"/>
  <c r="C86" i="4"/>
  <c r="L86" i="4"/>
  <c r="K86" i="4"/>
  <c r="AA86" i="4"/>
  <c r="Z86" i="4"/>
  <c r="Y86" i="4"/>
  <c r="E82" i="4"/>
  <c r="D82" i="4"/>
  <c r="C82" i="4"/>
  <c r="L82" i="4"/>
  <c r="K82" i="4"/>
  <c r="J82" i="4"/>
  <c r="G82" i="4"/>
  <c r="H82" i="4" s="1"/>
  <c r="F82" i="4"/>
  <c r="AA82" i="4"/>
  <c r="Z82" i="4"/>
  <c r="Y82" i="4"/>
  <c r="L83" i="4"/>
  <c r="K83" i="4"/>
  <c r="J83" i="4"/>
  <c r="G83" i="4"/>
  <c r="H83" i="4" s="1"/>
  <c r="F83" i="4"/>
  <c r="E83" i="4"/>
  <c r="D83" i="4"/>
  <c r="C83" i="4"/>
  <c r="AA83" i="4"/>
  <c r="Y83" i="4"/>
  <c r="Z83" i="4"/>
  <c r="J236" i="4"/>
  <c r="G236" i="4"/>
  <c r="H236" i="4" s="1"/>
  <c r="F236" i="4"/>
  <c r="E236" i="4"/>
  <c r="D236" i="4"/>
  <c r="L236" i="4"/>
  <c r="K236" i="4"/>
  <c r="C236" i="4"/>
  <c r="AA236" i="4"/>
  <c r="Y236" i="4"/>
  <c r="Z236" i="4"/>
  <c r="E237" i="4"/>
  <c r="D237" i="4"/>
  <c r="L237" i="4"/>
  <c r="C237" i="4"/>
  <c r="K237" i="4"/>
  <c r="J237" i="4"/>
  <c r="G237" i="4"/>
  <c r="H237" i="4" s="1"/>
  <c r="F237" i="4"/>
  <c r="Z237" i="4"/>
  <c r="Y237" i="4"/>
  <c r="AA237" i="4"/>
  <c r="L243" i="4"/>
  <c r="K243" i="4"/>
  <c r="J243" i="4"/>
  <c r="AA243" i="4"/>
  <c r="G243" i="4"/>
  <c r="H243" i="4" s="1"/>
  <c r="Z243" i="4"/>
  <c r="F243" i="4"/>
  <c r="D243" i="4"/>
  <c r="Y243" i="4"/>
  <c r="E243" i="4"/>
  <c r="C243" i="4"/>
  <c r="AA1025" i="4"/>
  <c r="G1025" i="4"/>
  <c r="H1025" i="4" s="1"/>
  <c r="Z1025" i="4"/>
  <c r="F1025" i="4"/>
  <c r="D1025" i="4"/>
  <c r="C1025" i="4"/>
  <c r="K1025" i="4"/>
  <c r="Y1025" i="4"/>
  <c r="L1025" i="4"/>
  <c r="J1025" i="4"/>
  <c r="E1025" i="4"/>
  <c r="Z1020" i="4"/>
  <c r="G1020" i="4"/>
  <c r="H1020" i="4" s="1"/>
  <c r="D1020" i="4"/>
  <c r="L1020" i="4"/>
  <c r="C1020" i="4"/>
  <c r="J1020" i="4"/>
  <c r="AA1020" i="4"/>
  <c r="Y1020" i="4"/>
  <c r="K1020" i="4"/>
  <c r="F1020" i="4"/>
  <c r="E1020" i="4"/>
  <c r="L1027" i="4"/>
  <c r="K1027" i="4"/>
  <c r="AA1027" i="4"/>
  <c r="G1027" i="4"/>
  <c r="H1027" i="4" s="1"/>
  <c r="Z1027" i="4"/>
  <c r="F1027" i="4"/>
  <c r="D1027" i="4"/>
  <c r="E1027" i="4"/>
  <c r="C1027" i="4"/>
  <c r="Y1027" i="4"/>
  <c r="J1027" i="4"/>
  <c r="AA363" i="4"/>
  <c r="G363" i="4"/>
  <c r="H363" i="4" s="1"/>
  <c r="Z363" i="4"/>
  <c r="F363" i="4"/>
  <c r="Y363" i="4"/>
  <c r="E363" i="4"/>
  <c r="D363" i="4"/>
  <c r="C363" i="4"/>
  <c r="K363" i="4"/>
  <c r="J363" i="4"/>
  <c r="L363" i="4"/>
  <c r="Y362" i="4"/>
  <c r="E362" i="4"/>
  <c r="D362" i="4"/>
  <c r="C362" i="4"/>
  <c r="L362" i="4"/>
  <c r="K362" i="4"/>
  <c r="AA362" i="4"/>
  <c r="G362" i="4"/>
  <c r="H362" i="4" s="1"/>
  <c r="Z362" i="4"/>
  <c r="J362" i="4"/>
  <c r="F362" i="4"/>
  <c r="Z1119" i="4"/>
  <c r="G1119" i="4"/>
  <c r="H1119" i="4" s="1"/>
  <c r="Y1119" i="4"/>
  <c r="F1119" i="4"/>
  <c r="E1119" i="4"/>
  <c r="D1119" i="4"/>
  <c r="L1119" i="4"/>
  <c r="C1119" i="4"/>
  <c r="J1119" i="4"/>
  <c r="AA1119" i="4"/>
  <c r="K1119" i="4"/>
  <c r="D1122" i="4"/>
  <c r="C1122" i="4"/>
  <c r="L1122" i="4"/>
  <c r="K1122" i="4"/>
  <c r="J1122" i="4"/>
  <c r="Z1122" i="4"/>
  <c r="F1122" i="4"/>
  <c r="AA1122" i="4"/>
  <c r="Y1122" i="4"/>
  <c r="G1122" i="4"/>
  <c r="H1122" i="4" s="1"/>
  <c r="E1122" i="4"/>
  <c r="K896" i="4"/>
  <c r="J896" i="4"/>
  <c r="AA896" i="4"/>
  <c r="G896" i="4"/>
  <c r="H896" i="4" s="1"/>
  <c r="Z896" i="4"/>
  <c r="F896" i="4"/>
  <c r="Y896" i="4"/>
  <c r="E896" i="4"/>
  <c r="C896" i="4"/>
  <c r="L896" i="4"/>
  <c r="D896" i="4"/>
  <c r="D903" i="4"/>
  <c r="C903" i="4"/>
  <c r="L903" i="4"/>
  <c r="K903" i="4"/>
  <c r="J903" i="4"/>
  <c r="Z903" i="4"/>
  <c r="F903" i="4"/>
  <c r="AA903" i="4"/>
  <c r="Y903" i="4"/>
  <c r="G903" i="4"/>
  <c r="H903" i="4" s="1"/>
  <c r="E903" i="4"/>
  <c r="K923" i="4"/>
  <c r="J923" i="4"/>
  <c r="AA923" i="4"/>
  <c r="G923" i="4"/>
  <c r="H923" i="4" s="1"/>
  <c r="Z923" i="4"/>
  <c r="F923" i="4"/>
  <c r="Y923" i="4"/>
  <c r="E923" i="4"/>
  <c r="C923" i="4"/>
  <c r="L923" i="4"/>
  <c r="D923" i="4"/>
  <c r="Z921" i="4"/>
  <c r="F921" i="4"/>
  <c r="Y921" i="4"/>
  <c r="E921" i="4"/>
  <c r="D921" i="4"/>
  <c r="C921" i="4"/>
  <c r="L921" i="4"/>
  <c r="J921" i="4"/>
  <c r="K921" i="4"/>
  <c r="G921" i="4"/>
  <c r="H921" i="4" s="1"/>
  <c r="AA921" i="4"/>
  <c r="C924" i="4"/>
  <c r="L924" i="4"/>
  <c r="K924" i="4"/>
  <c r="J924" i="4"/>
  <c r="AA924" i="4"/>
  <c r="G924" i="4"/>
  <c r="H924" i="4" s="1"/>
  <c r="Y924" i="4"/>
  <c r="E924" i="4"/>
  <c r="Z924" i="4"/>
  <c r="F924" i="4"/>
  <c r="D924" i="4"/>
  <c r="Y843" i="4"/>
  <c r="E843" i="4"/>
  <c r="D843" i="4"/>
  <c r="C843" i="4"/>
  <c r="L843" i="4"/>
  <c r="K843" i="4"/>
  <c r="AA843" i="4"/>
  <c r="G843" i="4"/>
  <c r="H843" i="4" s="1"/>
  <c r="Z843" i="4"/>
  <c r="J843" i="4"/>
  <c r="F843" i="4"/>
  <c r="AF831" i="4"/>
  <c r="AE831" i="4"/>
  <c r="AA414" i="4"/>
  <c r="G414" i="4"/>
  <c r="H414" i="4" s="1"/>
  <c r="Z414" i="4"/>
  <c r="F414" i="4"/>
  <c r="Y414" i="4"/>
  <c r="E414" i="4"/>
  <c r="D414" i="4"/>
  <c r="C414" i="4"/>
  <c r="K414" i="4"/>
  <c r="L414" i="4"/>
  <c r="J414" i="4"/>
  <c r="J420" i="4"/>
  <c r="AA420" i="4"/>
  <c r="G420" i="4"/>
  <c r="H420" i="4" s="1"/>
  <c r="Z420" i="4"/>
  <c r="F420" i="4"/>
  <c r="Y420" i="4"/>
  <c r="E420" i="4"/>
  <c r="D420" i="4"/>
  <c r="L420" i="4"/>
  <c r="K420" i="4"/>
  <c r="C420" i="4"/>
  <c r="D427" i="4"/>
  <c r="C427" i="4"/>
  <c r="L427" i="4"/>
  <c r="K427" i="4"/>
  <c r="J427" i="4"/>
  <c r="Z427" i="4"/>
  <c r="F427" i="4"/>
  <c r="E427" i="4"/>
  <c r="AA427" i="4"/>
  <c r="Y427" i="4"/>
  <c r="G427" i="4"/>
  <c r="H427" i="4" s="1"/>
  <c r="AA461" i="4"/>
  <c r="G461" i="4"/>
  <c r="H461" i="4" s="1"/>
  <c r="Z461" i="4"/>
  <c r="F461" i="4"/>
  <c r="Y461" i="4"/>
  <c r="E461" i="4"/>
  <c r="D461" i="4"/>
  <c r="C461" i="4"/>
  <c r="K461" i="4"/>
  <c r="L461" i="4"/>
  <c r="J461" i="4"/>
  <c r="C459" i="4"/>
  <c r="L459" i="4"/>
  <c r="K459" i="4"/>
  <c r="J459" i="4"/>
  <c r="AA459" i="4"/>
  <c r="G459" i="4"/>
  <c r="H459" i="4" s="1"/>
  <c r="Y459" i="4"/>
  <c r="E459" i="4"/>
  <c r="Z459" i="4"/>
  <c r="F459" i="4"/>
  <c r="D459" i="4"/>
  <c r="J745" i="4"/>
  <c r="AA745" i="4"/>
  <c r="G745" i="4"/>
  <c r="H745" i="4" s="1"/>
  <c r="Z745" i="4"/>
  <c r="F745" i="4"/>
  <c r="Y745" i="4"/>
  <c r="E745" i="4"/>
  <c r="D745" i="4"/>
  <c r="L745" i="4"/>
  <c r="K745" i="4"/>
  <c r="C745" i="4"/>
  <c r="L742" i="4"/>
  <c r="K742" i="4"/>
  <c r="J742" i="4"/>
  <c r="AA742" i="4"/>
  <c r="G742" i="4"/>
  <c r="H742" i="4" s="1"/>
  <c r="Z742" i="4"/>
  <c r="F742" i="4"/>
  <c r="D742" i="4"/>
  <c r="Y742" i="4"/>
  <c r="E742" i="4"/>
  <c r="C742" i="4"/>
  <c r="D536" i="4"/>
  <c r="C536" i="4"/>
  <c r="K536" i="4"/>
  <c r="J536" i="4"/>
  <c r="Z536" i="4"/>
  <c r="F536" i="4"/>
  <c r="AA536" i="4"/>
  <c r="Y536" i="4"/>
  <c r="G536" i="4"/>
  <c r="H536" i="4" s="1"/>
  <c r="L536" i="4"/>
  <c r="E536" i="4"/>
  <c r="Y541" i="4"/>
  <c r="F541" i="4"/>
  <c r="E541" i="4"/>
  <c r="L541" i="4"/>
  <c r="C541" i="4"/>
  <c r="K541" i="4"/>
  <c r="AA541" i="4"/>
  <c r="Z541" i="4"/>
  <c r="J541" i="4"/>
  <c r="G541" i="4"/>
  <c r="H541" i="4" s="1"/>
  <c r="D541" i="4"/>
  <c r="L548" i="4"/>
  <c r="K548" i="4"/>
  <c r="AA548" i="4"/>
  <c r="G548" i="4"/>
  <c r="H548" i="4" s="1"/>
  <c r="Z548" i="4"/>
  <c r="F548" i="4"/>
  <c r="D548" i="4"/>
  <c r="C548" i="4"/>
  <c r="Y548" i="4"/>
  <c r="J548" i="4"/>
  <c r="E548" i="4"/>
  <c r="AA554" i="4"/>
  <c r="G554" i="4"/>
  <c r="H554" i="4" s="1"/>
  <c r="Z554" i="4"/>
  <c r="F554" i="4"/>
  <c r="Y554" i="4"/>
  <c r="E554" i="4"/>
  <c r="D554" i="4"/>
  <c r="C554" i="4"/>
  <c r="K554" i="4"/>
  <c r="L554" i="4"/>
  <c r="J554" i="4"/>
  <c r="Y566" i="4"/>
  <c r="E566" i="4"/>
  <c r="D566" i="4"/>
  <c r="C566" i="4"/>
  <c r="L566" i="4"/>
  <c r="K566" i="4"/>
  <c r="AA566" i="4"/>
  <c r="G566" i="4"/>
  <c r="H566" i="4" s="1"/>
  <c r="Z566" i="4"/>
  <c r="J566" i="4"/>
  <c r="F566" i="4"/>
  <c r="D339" i="4"/>
  <c r="C339" i="4"/>
  <c r="L339" i="4"/>
  <c r="K339" i="4"/>
  <c r="J339" i="4"/>
  <c r="F339" i="4"/>
  <c r="E339" i="4"/>
  <c r="G339" i="4"/>
  <c r="H339" i="4" s="1"/>
  <c r="Y339" i="4"/>
  <c r="Z339" i="4"/>
  <c r="AA339" i="4"/>
  <c r="Y1195" i="4"/>
  <c r="E1195" i="4"/>
  <c r="K1195" i="4"/>
  <c r="G1195" i="4"/>
  <c r="H1195" i="4" s="1"/>
  <c r="F1195" i="4"/>
  <c r="AA1195" i="4"/>
  <c r="D1195" i="4"/>
  <c r="Z1195" i="4"/>
  <c r="C1195" i="4"/>
  <c r="L1195" i="4"/>
  <c r="J1195" i="4"/>
  <c r="Z1196" i="4"/>
  <c r="F1196" i="4"/>
  <c r="L1196" i="4"/>
  <c r="Y1196" i="4"/>
  <c r="C1196" i="4"/>
  <c r="K1196" i="4"/>
  <c r="J1196" i="4"/>
  <c r="E1196" i="4"/>
  <c r="D1196" i="4"/>
  <c r="AA1196" i="4"/>
  <c r="G1196" i="4"/>
  <c r="H1196" i="4" s="1"/>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AF871" i="4"/>
  <c r="AE871" i="4"/>
  <c r="C876" i="4"/>
  <c r="L876" i="4"/>
  <c r="K876" i="4"/>
  <c r="J876" i="4"/>
  <c r="AA876" i="4"/>
  <c r="G876" i="4"/>
  <c r="H876" i="4" s="1"/>
  <c r="Y876" i="4"/>
  <c r="E876" i="4"/>
  <c r="Z876" i="4"/>
  <c r="F876" i="4"/>
  <c r="D876" i="4"/>
  <c r="AF671" i="4"/>
  <c r="AE671" i="4"/>
  <c r="Z677" i="4"/>
  <c r="F677" i="4"/>
  <c r="Y677" i="4"/>
  <c r="E677" i="4"/>
  <c r="D677" i="4"/>
  <c r="C677" i="4"/>
  <c r="L677" i="4"/>
  <c r="J677" i="4"/>
  <c r="K677" i="4"/>
  <c r="G677" i="4"/>
  <c r="H677" i="4" s="1"/>
  <c r="AA677" i="4"/>
  <c r="C675" i="4"/>
  <c r="L675" i="4"/>
  <c r="K675" i="4"/>
  <c r="J675" i="4"/>
  <c r="AA675" i="4"/>
  <c r="G675" i="4"/>
  <c r="H675" i="4" s="1"/>
  <c r="Y675" i="4"/>
  <c r="E675" i="4"/>
  <c r="F675" i="4"/>
  <c r="D675" i="4"/>
  <c r="Z675" i="4"/>
  <c r="K398" i="4"/>
  <c r="J398" i="4"/>
  <c r="AA398" i="4"/>
  <c r="G398" i="4"/>
  <c r="H398" i="4" s="1"/>
  <c r="Z398" i="4"/>
  <c r="F398" i="4"/>
  <c r="Y398" i="4"/>
  <c r="E398" i="4"/>
  <c r="C398" i="4"/>
  <c r="L398" i="4"/>
  <c r="D398" i="4"/>
  <c r="E395" i="4"/>
  <c r="D395" i="4"/>
  <c r="L395" i="4"/>
  <c r="C395" i="4"/>
  <c r="K395" i="4"/>
  <c r="J395" i="4"/>
  <c r="Z395" i="4"/>
  <c r="G395" i="4"/>
  <c r="H395" i="4" s="1"/>
  <c r="AA395" i="4"/>
  <c r="Y395" i="4"/>
  <c r="F395" i="4"/>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AA1288" i="4"/>
  <c r="G1288" i="4"/>
  <c r="H1288" i="4" s="1"/>
  <c r="Z1288" i="4"/>
  <c r="F1288" i="4"/>
  <c r="Y1288" i="4"/>
  <c r="E1288" i="4"/>
  <c r="D1288" i="4"/>
  <c r="C1288" i="4"/>
  <c r="K1288" i="4"/>
  <c r="J1288" i="4"/>
  <c r="L1288" i="4"/>
  <c r="Y1287" i="4"/>
  <c r="E1287" i="4"/>
  <c r="D1287" i="4"/>
  <c r="C1287" i="4"/>
  <c r="L1287" i="4"/>
  <c r="K1287" i="4"/>
  <c r="AA1287" i="4"/>
  <c r="G1287" i="4"/>
  <c r="H1287" i="4" s="1"/>
  <c r="Z1287" i="4"/>
  <c r="J1287" i="4"/>
  <c r="F1287" i="4"/>
  <c r="L1275" i="4"/>
  <c r="K1275" i="4"/>
  <c r="J1275" i="4"/>
  <c r="AA1275" i="4"/>
  <c r="G1275" i="4"/>
  <c r="H1275" i="4" s="1"/>
  <c r="Z1275" i="4"/>
  <c r="F1275" i="4"/>
  <c r="D1275" i="4"/>
  <c r="C1275" i="4"/>
  <c r="Y1275" i="4"/>
  <c r="E1275" i="4"/>
  <c r="D135" i="4"/>
  <c r="G135" i="4"/>
  <c r="H135" i="4" s="1"/>
  <c r="F135" i="4"/>
  <c r="E135" i="4"/>
  <c r="C135" i="4"/>
  <c r="L135" i="4"/>
  <c r="K135" i="4"/>
  <c r="J135" i="4"/>
  <c r="AA135" i="4"/>
  <c r="Y135" i="4"/>
  <c r="Z135" i="4"/>
  <c r="C140" i="4"/>
  <c r="G140" i="4"/>
  <c r="H140" i="4" s="1"/>
  <c r="D140" i="4"/>
  <c r="L140" i="4"/>
  <c r="K140" i="4"/>
  <c r="J140" i="4"/>
  <c r="F140" i="4"/>
  <c r="E140" i="4"/>
  <c r="AA140" i="4"/>
  <c r="Z140" i="4"/>
  <c r="Y140" i="4"/>
  <c r="G294" i="4"/>
  <c r="H294" i="4" s="1"/>
  <c r="F294" i="4"/>
  <c r="E294" i="4"/>
  <c r="D294" i="4"/>
  <c r="C294" i="4"/>
  <c r="K294" i="4"/>
  <c r="L294" i="4"/>
  <c r="J294" i="4"/>
  <c r="Z294" i="4"/>
  <c r="AA294" i="4"/>
  <c r="Y294" i="4"/>
  <c r="J304" i="4"/>
  <c r="AA304" i="4"/>
  <c r="G304" i="4"/>
  <c r="H304" i="4" s="1"/>
  <c r="Z304" i="4"/>
  <c r="F304" i="4"/>
  <c r="Y304" i="4"/>
  <c r="E304" i="4"/>
  <c r="D304" i="4"/>
  <c r="L304" i="4"/>
  <c r="K304" i="4"/>
  <c r="C304" i="4"/>
  <c r="D302" i="4"/>
  <c r="C302" i="4"/>
  <c r="L302" i="4"/>
  <c r="K302" i="4"/>
  <c r="J302" i="4"/>
  <c r="Z302" i="4"/>
  <c r="F302" i="4"/>
  <c r="AA302" i="4"/>
  <c r="Y302" i="4"/>
  <c r="G302" i="4"/>
  <c r="H302" i="4" s="1"/>
  <c r="E302" i="4"/>
  <c r="J1008" i="4"/>
  <c r="E1008" i="4"/>
  <c r="AA1008" i="4"/>
  <c r="F1008" i="4"/>
  <c r="Z1008" i="4"/>
  <c r="D1008" i="4"/>
  <c r="Y1008" i="4"/>
  <c r="C1008" i="4"/>
  <c r="L1008" i="4"/>
  <c r="K1008" i="4"/>
  <c r="G1008" i="4"/>
  <c r="H1008" i="4" s="1"/>
  <c r="Z997" i="4"/>
  <c r="F997" i="4"/>
  <c r="L997" i="4"/>
  <c r="Y997" i="4"/>
  <c r="C997" i="4"/>
  <c r="K997" i="4"/>
  <c r="J997" i="4"/>
  <c r="G997" i="4"/>
  <c r="H997" i="4" s="1"/>
  <c r="E997" i="4"/>
  <c r="AA997" i="4"/>
  <c r="D997" i="4"/>
  <c r="AA384" i="4"/>
  <c r="G384" i="4"/>
  <c r="H384" i="4" s="1"/>
  <c r="Z384" i="4"/>
  <c r="F384" i="4"/>
  <c r="Y384" i="4"/>
  <c r="E384" i="4"/>
  <c r="D384" i="4"/>
  <c r="C384" i="4"/>
  <c r="K384" i="4"/>
  <c r="L384" i="4"/>
  <c r="J384" i="4"/>
  <c r="Y383" i="4"/>
  <c r="F383" i="4"/>
  <c r="E383" i="4"/>
  <c r="D383" i="4"/>
  <c r="L383" i="4"/>
  <c r="C383" i="4"/>
  <c r="K383" i="4"/>
  <c r="AA383" i="4"/>
  <c r="G383" i="4"/>
  <c r="H383" i="4" s="1"/>
  <c r="Z383" i="4"/>
  <c r="J383" i="4"/>
  <c r="AE371" i="4"/>
  <c r="X38" i="10" s="1"/>
  <c r="AF371" i="4"/>
  <c r="Y38" i="10" s="1"/>
  <c r="D515" i="4"/>
  <c r="J515" i="4"/>
  <c r="L515" i="4"/>
  <c r="K515" i="4"/>
  <c r="G515" i="4"/>
  <c r="H515" i="4" s="1"/>
  <c r="F515" i="4"/>
  <c r="AA515" i="4"/>
  <c r="E515" i="4"/>
  <c r="Y515" i="4"/>
  <c r="Z515" i="4"/>
  <c r="C515" i="4"/>
  <c r="L514" i="4"/>
  <c r="C514" i="4"/>
  <c r="Z514" i="4"/>
  <c r="G514" i="4"/>
  <c r="H514" i="4" s="1"/>
  <c r="Y514" i="4"/>
  <c r="D514" i="4"/>
  <c r="K514" i="4"/>
  <c r="J514" i="4"/>
  <c r="F514" i="4"/>
  <c r="AA514" i="4"/>
  <c r="E514" i="4"/>
  <c r="Y525" i="4"/>
  <c r="F525" i="4"/>
  <c r="K525" i="4"/>
  <c r="AA525" i="4"/>
  <c r="D525" i="4"/>
  <c r="Z525" i="4"/>
  <c r="C525" i="4"/>
  <c r="L525" i="4"/>
  <c r="G525" i="4"/>
  <c r="H525" i="4" s="1"/>
  <c r="J525" i="4"/>
  <c r="E525" i="4"/>
  <c r="Z1038" i="4"/>
  <c r="G1038" i="4"/>
  <c r="H1038" i="4" s="1"/>
  <c r="Y1038" i="4"/>
  <c r="F1038" i="4"/>
  <c r="E1038" i="4"/>
  <c r="D1038" i="4"/>
  <c r="L1038" i="4"/>
  <c r="C1038" i="4"/>
  <c r="J1038" i="4"/>
  <c r="AA1038" i="4"/>
  <c r="K1038" i="4"/>
  <c r="AA644" i="4"/>
  <c r="G644" i="4"/>
  <c r="H644" i="4" s="1"/>
  <c r="Z644" i="4"/>
  <c r="F644" i="4"/>
  <c r="Y644" i="4"/>
  <c r="E644" i="4"/>
  <c r="D644" i="4"/>
  <c r="C644" i="4"/>
  <c r="K644" i="4"/>
  <c r="L644" i="4"/>
  <c r="J644" i="4"/>
  <c r="Y643" i="4"/>
  <c r="F643" i="4"/>
  <c r="E643" i="4"/>
  <c r="D643" i="4"/>
  <c r="L643" i="4"/>
  <c r="C643" i="4"/>
  <c r="K643" i="4"/>
  <c r="AA643" i="4"/>
  <c r="Z643" i="4"/>
  <c r="J643" i="4"/>
  <c r="G643" i="4"/>
  <c r="H643" i="4" s="1"/>
  <c r="AA857" i="4"/>
  <c r="G857" i="4"/>
  <c r="H857" i="4" s="1"/>
  <c r="Z857" i="4"/>
  <c r="F857" i="4"/>
  <c r="Y857" i="4"/>
  <c r="E857" i="4"/>
  <c r="D857" i="4"/>
  <c r="C857" i="4"/>
  <c r="K857" i="4"/>
  <c r="L857" i="4"/>
  <c r="J857" i="4"/>
  <c r="K867" i="4"/>
  <c r="J867" i="4"/>
  <c r="AA867" i="4"/>
  <c r="Z867" i="4"/>
  <c r="G867" i="4"/>
  <c r="H867" i="4" s="1"/>
  <c r="Y867" i="4"/>
  <c r="F867" i="4"/>
  <c r="D867" i="4"/>
  <c r="E867" i="4"/>
  <c r="L867" i="4"/>
  <c r="C867" i="4"/>
  <c r="K1259" i="4"/>
  <c r="J1259" i="4"/>
  <c r="AA1259" i="4"/>
  <c r="G1259" i="4"/>
  <c r="H1259" i="4" s="1"/>
  <c r="Z1259" i="4"/>
  <c r="F1259" i="4"/>
  <c r="Y1259" i="4"/>
  <c r="E1259" i="4"/>
  <c r="C1259" i="4"/>
  <c r="L1259" i="4"/>
  <c r="D1259" i="4"/>
  <c r="Y1265" i="4"/>
  <c r="E1265" i="4"/>
  <c r="D1265" i="4"/>
  <c r="C1265" i="4"/>
  <c r="L1265" i="4"/>
  <c r="K1265" i="4"/>
  <c r="AA1265" i="4"/>
  <c r="G1265" i="4"/>
  <c r="H1265" i="4" s="1"/>
  <c r="Z1265" i="4"/>
  <c r="J1265" i="4"/>
  <c r="F1265" i="4"/>
  <c r="D447" i="4"/>
  <c r="C447" i="4"/>
  <c r="L447" i="4"/>
  <c r="K447" i="4"/>
  <c r="J447" i="4"/>
  <c r="Z447" i="4"/>
  <c r="F447" i="4"/>
  <c r="E447" i="4"/>
  <c r="AA447" i="4"/>
  <c r="Y447" i="4"/>
  <c r="G447" i="4"/>
  <c r="H447" i="4" s="1"/>
  <c r="J819" i="4"/>
  <c r="AA819" i="4"/>
  <c r="Z819" i="4"/>
  <c r="G819" i="4"/>
  <c r="H819" i="4" s="1"/>
  <c r="Y819" i="4"/>
  <c r="F819" i="4"/>
  <c r="E819" i="4"/>
  <c r="L819" i="4"/>
  <c r="C819" i="4"/>
  <c r="K819" i="4"/>
  <c r="D819" i="4"/>
  <c r="J223" i="4"/>
  <c r="AA223" i="4"/>
  <c r="Z223" i="4"/>
  <c r="G223" i="4"/>
  <c r="H223" i="4" s="1"/>
  <c r="Y223" i="4"/>
  <c r="F223" i="4"/>
  <c r="E223" i="4"/>
  <c r="L223" i="4"/>
  <c r="C223" i="4"/>
  <c r="K223" i="4"/>
  <c r="D223" i="4"/>
  <c r="D225" i="4"/>
  <c r="L225" i="4"/>
  <c r="C225" i="4"/>
  <c r="K225" i="4"/>
  <c r="J225" i="4"/>
  <c r="AA225" i="4"/>
  <c r="Y225" i="4"/>
  <c r="F225" i="4"/>
  <c r="Z225" i="4"/>
  <c r="G225" i="4"/>
  <c r="H225" i="4" s="1"/>
  <c r="E225" i="4"/>
  <c r="Y498" i="4"/>
  <c r="Z498" i="4"/>
  <c r="E498" i="4"/>
  <c r="D498" i="4"/>
  <c r="C498" i="4"/>
  <c r="L498" i="4"/>
  <c r="K498" i="4"/>
  <c r="G498" i="4"/>
  <c r="H498" i="4" s="1"/>
  <c r="AA498" i="4"/>
  <c r="J498" i="4"/>
  <c r="F498" i="4"/>
  <c r="Z503" i="4"/>
  <c r="F503" i="4"/>
  <c r="L503" i="4"/>
  <c r="G503" i="4"/>
  <c r="H503" i="4" s="1"/>
  <c r="E503" i="4"/>
  <c r="AA503" i="4"/>
  <c r="D503" i="4"/>
  <c r="Y503" i="4"/>
  <c r="C503" i="4"/>
  <c r="K503" i="4"/>
  <c r="J503" i="4"/>
  <c r="C1097" i="4"/>
  <c r="L1097" i="4"/>
  <c r="K1097" i="4"/>
  <c r="J1097" i="4"/>
  <c r="AA1097" i="4"/>
  <c r="G1097" i="4"/>
  <c r="H1097" i="4" s="1"/>
  <c r="Y1097" i="4"/>
  <c r="E1097" i="4"/>
  <c r="Z1097" i="4"/>
  <c r="F1097" i="4"/>
  <c r="D1097" i="4"/>
  <c r="G117" i="4"/>
  <c r="H117" i="4" s="1"/>
  <c r="F117" i="4"/>
  <c r="E117" i="4"/>
  <c r="D117" i="4"/>
  <c r="L117" i="4"/>
  <c r="C117" i="4"/>
  <c r="K117" i="4"/>
  <c r="J117" i="4"/>
  <c r="AA117" i="4"/>
  <c r="Z117" i="4"/>
  <c r="Y117" i="4"/>
  <c r="L114" i="4"/>
  <c r="K114" i="4"/>
  <c r="J114" i="4"/>
  <c r="G114" i="4"/>
  <c r="H114" i="4" s="1"/>
  <c r="F114" i="4"/>
  <c r="E114" i="4"/>
  <c r="D114" i="4"/>
  <c r="C114" i="4"/>
  <c r="AA114" i="4"/>
  <c r="Y114" i="4"/>
  <c r="Z114" i="4"/>
  <c r="Z761" i="4"/>
  <c r="G761" i="4"/>
  <c r="H761" i="4" s="1"/>
  <c r="Y761" i="4"/>
  <c r="F761" i="4"/>
  <c r="E761" i="4"/>
  <c r="D761" i="4"/>
  <c r="L761" i="4"/>
  <c r="C761" i="4"/>
  <c r="J761" i="4"/>
  <c r="K761" i="4"/>
  <c r="AA761" i="4"/>
  <c r="Y760" i="4"/>
  <c r="E760" i="4"/>
  <c r="D760" i="4"/>
  <c r="C760" i="4"/>
  <c r="L760" i="4"/>
  <c r="K760" i="4"/>
  <c r="AA760" i="4"/>
  <c r="G760" i="4"/>
  <c r="H760" i="4" s="1"/>
  <c r="Z760" i="4"/>
  <c r="J760" i="4"/>
  <c r="F760" i="4"/>
  <c r="L758" i="4"/>
  <c r="K758" i="4"/>
  <c r="J758" i="4"/>
  <c r="AA758" i="4"/>
  <c r="G758" i="4"/>
  <c r="H758" i="4" s="1"/>
  <c r="Z758" i="4"/>
  <c r="F758" i="4"/>
  <c r="D758" i="4"/>
  <c r="Y758" i="4"/>
  <c r="E758" i="4"/>
  <c r="C758" i="4"/>
  <c r="J1219" i="4"/>
  <c r="D1219" i="4"/>
  <c r="L1219" i="4"/>
  <c r="K1219" i="4"/>
  <c r="G1219" i="4"/>
  <c r="H1219" i="4" s="1"/>
  <c r="F1219" i="4"/>
  <c r="E1219" i="4"/>
  <c r="Z1219" i="4"/>
  <c r="AA1219" i="4"/>
  <c r="Y1219" i="4"/>
  <c r="C1219" i="4"/>
  <c r="AF591" i="4"/>
  <c r="Y60" i="10" s="1"/>
  <c r="AE591" i="4"/>
  <c r="X60" i="10" s="1"/>
  <c r="J328" i="4"/>
  <c r="AA328" i="4"/>
  <c r="G328" i="4"/>
  <c r="H328" i="4" s="1"/>
  <c r="Z328" i="4"/>
  <c r="F328" i="4"/>
  <c r="Y328" i="4"/>
  <c r="E328" i="4"/>
  <c r="D328" i="4"/>
  <c r="L328" i="4"/>
  <c r="K328" i="4"/>
  <c r="C328"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AF42" i="3"/>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Y1167" i="4"/>
  <c r="E1167" i="4"/>
  <c r="D1167" i="4"/>
  <c r="C1167" i="4"/>
  <c r="L1167" i="4"/>
  <c r="K1167" i="4"/>
  <c r="AA1167" i="4"/>
  <c r="G1167" i="4"/>
  <c r="H1167" i="4" s="1"/>
  <c r="F1167" i="4"/>
  <c r="Z1167" i="4"/>
  <c r="J1167" i="4"/>
  <c r="AF231" i="4"/>
  <c r="Y24" i="10" s="1"/>
  <c r="AE231" i="4"/>
  <c r="X24" i="10" s="1"/>
  <c r="J368" i="4"/>
  <c r="AA368" i="4"/>
  <c r="G368" i="4"/>
  <c r="H368" i="4" s="1"/>
  <c r="Z368" i="4"/>
  <c r="F368" i="4"/>
  <c r="Y368" i="4"/>
  <c r="E368" i="4"/>
  <c r="D368" i="4"/>
  <c r="L368" i="4"/>
  <c r="K368" i="4"/>
  <c r="C368" i="4"/>
  <c r="Y894" i="4"/>
  <c r="E894" i="4"/>
  <c r="D894" i="4"/>
  <c r="C894" i="4"/>
  <c r="L894" i="4"/>
  <c r="K894" i="4"/>
  <c r="AA894" i="4"/>
  <c r="G894" i="4"/>
  <c r="H894" i="4" s="1"/>
  <c r="Z894" i="4"/>
  <c r="J894" i="4"/>
  <c r="F894" i="4"/>
  <c r="D834" i="4"/>
  <c r="C834" i="4"/>
  <c r="L834" i="4"/>
  <c r="K834" i="4"/>
  <c r="J834" i="4"/>
  <c r="Z834" i="4"/>
  <c r="F834" i="4"/>
  <c r="AA834" i="4"/>
  <c r="Y834" i="4"/>
  <c r="G834" i="4"/>
  <c r="H834" i="4" s="1"/>
  <c r="E834" i="4"/>
  <c r="Y460" i="4"/>
  <c r="E460" i="4"/>
  <c r="D460" i="4"/>
  <c r="C460" i="4"/>
  <c r="L460" i="4"/>
  <c r="K460" i="4"/>
  <c r="AA460" i="4"/>
  <c r="G460" i="4"/>
  <c r="H460" i="4" s="1"/>
  <c r="F460" i="4"/>
  <c r="Z460" i="4"/>
  <c r="J460" i="4"/>
  <c r="K564" i="4"/>
  <c r="J564" i="4"/>
  <c r="AA564" i="4"/>
  <c r="G564" i="4"/>
  <c r="H564" i="4" s="1"/>
  <c r="Z564" i="4"/>
  <c r="F564" i="4"/>
  <c r="Y564" i="4"/>
  <c r="E564" i="4"/>
  <c r="C564" i="4"/>
  <c r="L564" i="4"/>
  <c r="D564" i="4"/>
  <c r="K880" i="4"/>
  <c r="J880" i="4"/>
  <c r="AA880" i="4"/>
  <c r="Z880" i="4"/>
  <c r="G880" i="4"/>
  <c r="H880" i="4" s="1"/>
  <c r="Y880" i="4"/>
  <c r="F880" i="4"/>
  <c r="D880" i="4"/>
  <c r="E880" i="4"/>
  <c r="L880" i="4"/>
  <c r="C880" i="4"/>
  <c r="Z303" i="4"/>
  <c r="F303" i="4"/>
  <c r="Y303" i="4"/>
  <c r="E303" i="4"/>
  <c r="D303" i="4"/>
  <c r="C303" i="4"/>
  <c r="L303" i="4"/>
  <c r="J303" i="4"/>
  <c r="AA303" i="4"/>
  <c r="K303" i="4"/>
  <c r="G303" i="4"/>
  <c r="H303" i="4" s="1"/>
  <c r="Y374" i="4"/>
  <c r="E374" i="4"/>
  <c r="D374" i="4"/>
  <c r="C374" i="4"/>
  <c r="L374" i="4"/>
  <c r="K374" i="4"/>
  <c r="AA374" i="4"/>
  <c r="G374" i="4"/>
  <c r="H374" i="4" s="1"/>
  <c r="F374" i="4"/>
  <c r="Z374" i="4"/>
  <c r="J374" i="4"/>
  <c r="AA1048" i="4"/>
  <c r="G1048" i="4"/>
  <c r="H1048" i="4" s="1"/>
  <c r="Z1048" i="4"/>
  <c r="F1048" i="4"/>
  <c r="Y1048" i="4"/>
  <c r="E1048" i="4"/>
  <c r="D1048" i="4"/>
  <c r="C1048" i="4"/>
  <c r="K1048" i="4"/>
  <c r="J1048" i="4"/>
  <c r="L1048" i="4"/>
  <c r="J866" i="4"/>
  <c r="AA866" i="4"/>
  <c r="G866" i="4"/>
  <c r="H866" i="4" s="1"/>
  <c r="Z866" i="4"/>
  <c r="F866" i="4"/>
  <c r="Y866" i="4"/>
  <c r="E866" i="4"/>
  <c r="D866" i="4"/>
  <c r="L866" i="4"/>
  <c r="K866" i="4"/>
  <c r="C866" i="4"/>
  <c r="Y435" i="4"/>
  <c r="E435" i="4"/>
  <c r="D435" i="4"/>
  <c r="C435" i="4"/>
  <c r="L435" i="4"/>
  <c r="K435" i="4"/>
  <c r="AA435" i="4"/>
  <c r="G435" i="4"/>
  <c r="H435" i="4" s="1"/>
  <c r="Z435" i="4"/>
  <c r="J435" i="4"/>
  <c r="F435" i="4"/>
  <c r="D217" i="4"/>
  <c r="L217" i="4"/>
  <c r="C217" i="4"/>
  <c r="J217" i="4"/>
  <c r="F217" i="4"/>
  <c r="K217" i="4"/>
  <c r="G217" i="4"/>
  <c r="H217" i="4" s="1"/>
  <c r="E217" i="4"/>
  <c r="AA217" i="4"/>
  <c r="Y217" i="4"/>
  <c r="Z217" i="4"/>
  <c r="L501" i="4"/>
  <c r="C501" i="4"/>
  <c r="Z501" i="4"/>
  <c r="G501" i="4"/>
  <c r="H501" i="4" s="1"/>
  <c r="Y501" i="4"/>
  <c r="D501" i="4"/>
  <c r="K501" i="4"/>
  <c r="J501" i="4"/>
  <c r="F501" i="4"/>
  <c r="AA501" i="4"/>
  <c r="E501" i="4"/>
  <c r="G122" i="4"/>
  <c r="H122" i="4" s="1"/>
  <c r="F122" i="4"/>
  <c r="E122" i="4"/>
  <c r="D122" i="4"/>
  <c r="C122" i="4"/>
  <c r="L122" i="4"/>
  <c r="K122" i="4"/>
  <c r="J122" i="4"/>
  <c r="AA122" i="4"/>
  <c r="Y122" i="4"/>
  <c r="Z122"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Z1064" i="4"/>
  <c r="F1064" i="4"/>
  <c r="Y1064" i="4"/>
  <c r="E1064" i="4"/>
  <c r="D1064" i="4"/>
  <c r="C1064" i="4"/>
  <c r="L1064" i="4"/>
  <c r="J1064" i="4"/>
  <c r="AA1064" i="4"/>
  <c r="K1064" i="4"/>
  <c r="G1064" i="4"/>
  <c r="H1064" i="4" s="1"/>
  <c r="C163" i="4"/>
  <c r="G163" i="4"/>
  <c r="H163" i="4" s="1"/>
  <c r="F163" i="4"/>
  <c r="E163" i="4"/>
  <c r="D163" i="4"/>
  <c r="L163" i="4"/>
  <c r="K163" i="4"/>
  <c r="J163" i="4"/>
  <c r="AA163" i="4"/>
  <c r="Z163" i="4"/>
  <c r="Y163" i="4"/>
  <c r="L960" i="4"/>
  <c r="K960" i="4"/>
  <c r="J960" i="4"/>
  <c r="AA960" i="4"/>
  <c r="G960" i="4"/>
  <c r="H960" i="4" s="1"/>
  <c r="Z960" i="4"/>
  <c r="F960" i="4"/>
  <c r="Y960" i="4"/>
  <c r="E960" i="4"/>
  <c r="D960" i="4"/>
  <c r="C960" i="4"/>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K1074" i="4"/>
  <c r="J1074" i="4"/>
  <c r="AA1074" i="4"/>
  <c r="G1074" i="4"/>
  <c r="H1074" i="4" s="1"/>
  <c r="Z1074" i="4"/>
  <c r="F1074" i="4"/>
  <c r="Y1074" i="4"/>
  <c r="E1074" i="4"/>
  <c r="C1074" i="4"/>
  <c r="L1074" i="4"/>
  <c r="D1074" i="4"/>
  <c r="L1075" i="4"/>
  <c r="K1075" i="4"/>
  <c r="J1075" i="4"/>
  <c r="AA1075" i="4"/>
  <c r="G1075" i="4"/>
  <c r="H1075" i="4" s="1"/>
  <c r="Z1075" i="4"/>
  <c r="F1075" i="4"/>
  <c r="D1075" i="4"/>
  <c r="Y1075" i="4"/>
  <c r="E1075" i="4"/>
  <c r="C1075" i="4"/>
  <c r="E279" i="4"/>
  <c r="D279" i="4"/>
  <c r="C279" i="4"/>
  <c r="L279" i="4"/>
  <c r="K279" i="4"/>
  <c r="G279" i="4"/>
  <c r="H279" i="4" s="1"/>
  <c r="J279" i="4"/>
  <c r="F279" i="4"/>
  <c r="AA279" i="4"/>
  <c r="Z279" i="4"/>
  <c r="Y279" i="4"/>
  <c r="L280" i="4"/>
  <c r="K280" i="4"/>
  <c r="J280" i="4"/>
  <c r="G280" i="4"/>
  <c r="H280" i="4" s="1"/>
  <c r="F280" i="4"/>
  <c r="D280" i="4"/>
  <c r="C280" i="4"/>
  <c r="E280" i="4"/>
  <c r="Y280" i="4"/>
  <c r="Z280" i="4"/>
  <c r="AA280" i="4"/>
  <c r="J1184" i="4"/>
  <c r="D1184" i="4"/>
  <c r="L1184" i="4"/>
  <c r="K1184" i="4"/>
  <c r="G1184" i="4"/>
  <c r="H1184" i="4" s="1"/>
  <c r="F1184" i="4"/>
  <c r="AA1184" i="4"/>
  <c r="E1184" i="4"/>
  <c r="Y1184" i="4"/>
  <c r="Z1184" i="4"/>
  <c r="C1184" i="4"/>
  <c r="L1185" i="4"/>
  <c r="Z1185" i="4"/>
  <c r="F1185" i="4"/>
  <c r="G1185" i="4"/>
  <c r="H1185" i="4" s="1"/>
  <c r="E1185" i="4"/>
  <c r="AA1185" i="4"/>
  <c r="D1185" i="4"/>
  <c r="Y1185" i="4"/>
  <c r="C1185" i="4"/>
  <c r="K1185" i="4"/>
  <c r="J1185" i="4"/>
  <c r="K576" i="4"/>
  <c r="J576" i="4"/>
  <c r="AA576" i="4"/>
  <c r="G576" i="4"/>
  <c r="H576" i="4" s="1"/>
  <c r="Z576" i="4"/>
  <c r="F576" i="4"/>
  <c r="Y576" i="4"/>
  <c r="E576" i="4"/>
  <c r="C576" i="4"/>
  <c r="D576" i="4"/>
  <c r="L576" i="4"/>
  <c r="Y578" i="4"/>
  <c r="E578" i="4"/>
  <c r="D578" i="4"/>
  <c r="C578" i="4"/>
  <c r="L578" i="4"/>
  <c r="K578" i="4"/>
  <c r="AA578" i="4"/>
  <c r="G578" i="4"/>
  <c r="H578" i="4" s="1"/>
  <c r="J578" i="4"/>
  <c r="F578" i="4"/>
  <c r="Z578" i="4"/>
  <c r="AF27" i="3"/>
  <c r="AA263" i="4"/>
  <c r="Z263" i="4"/>
  <c r="G263" i="4"/>
  <c r="H263" i="4" s="1"/>
  <c r="Y263" i="4"/>
  <c r="F263" i="4"/>
  <c r="E263" i="4"/>
  <c r="D263" i="4"/>
  <c r="K263" i="4"/>
  <c r="J263" i="4"/>
  <c r="C263" i="4"/>
  <c r="L263" i="4"/>
  <c r="AA800" i="4"/>
  <c r="G800" i="4"/>
  <c r="H800" i="4" s="1"/>
  <c r="Z800" i="4"/>
  <c r="F800" i="4"/>
  <c r="Y800" i="4"/>
  <c r="E800" i="4"/>
  <c r="D800" i="4"/>
  <c r="C800" i="4"/>
  <c r="K800" i="4"/>
  <c r="L800" i="4"/>
  <c r="J800" i="4"/>
  <c r="Y477" i="4"/>
  <c r="F477" i="4"/>
  <c r="E477" i="4"/>
  <c r="D477" i="4"/>
  <c r="L477" i="4"/>
  <c r="C477" i="4"/>
  <c r="K477" i="4"/>
  <c r="AA477" i="4"/>
  <c r="Z477" i="4"/>
  <c r="J477" i="4"/>
  <c r="G477" i="4"/>
  <c r="H477" i="4" s="1"/>
  <c r="L200" i="4"/>
  <c r="F200" i="4"/>
  <c r="J200" i="4"/>
  <c r="G200" i="4"/>
  <c r="H200" i="4" s="1"/>
  <c r="E200" i="4"/>
  <c r="D200" i="4"/>
  <c r="C200" i="4"/>
  <c r="K200" i="4"/>
  <c r="AA200" i="4"/>
  <c r="Z200" i="4"/>
  <c r="Y200" i="4"/>
  <c r="C699" i="4"/>
  <c r="L699" i="4"/>
  <c r="K699" i="4"/>
  <c r="J699" i="4"/>
  <c r="AA699" i="4"/>
  <c r="G699" i="4"/>
  <c r="H699" i="4" s="1"/>
  <c r="Y699" i="4"/>
  <c r="E699" i="4"/>
  <c r="F699" i="4"/>
  <c r="D699" i="4"/>
  <c r="Z699" i="4"/>
  <c r="F234" i="4"/>
  <c r="E234" i="4"/>
  <c r="D234" i="4"/>
  <c r="C234" i="4"/>
  <c r="L234" i="4"/>
  <c r="J234" i="4"/>
  <c r="K234" i="4"/>
  <c r="G234" i="4"/>
  <c r="H234" i="4" s="1"/>
  <c r="AA234" i="4"/>
  <c r="Z234" i="4"/>
  <c r="Y234" i="4"/>
  <c r="Z1015" i="4"/>
  <c r="F1015" i="4"/>
  <c r="L1015" i="4"/>
  <c r="E1015" i="4"/>
  <c r="AA1015" i="4"/>
  <c r="D1015" i="4"/>
  <c r="Y1015" i="4"/>
  <c r="C1015" i="4"/>
  <c r="K1015" i="4"/>
  <c r="J1015" i="4"/>
  <c r="G1015" i="4"/>
  <c r="H1015" i="4" s="1"/>
  <c r="L1116" i="4"/>
  <c r="K1116" i="4"/>
  <c r="J1116" i="4"/>
  <c r="AA1116" i="4"/>
  <c r="G1116" i="4"/>
  <c r="H1116" i="4" s="1"/>
  <c r="Z1116" i="4"/>
  <c r="F1116" i="4"/>
  <c r="D1116" i="4"/>
  <c r="E1116" i="4"/>
  <c r="C1116" i="4"/>
  <c r="Y1116" i="4"/>
  <c r="D915" i="4"/>
  <c r="C915" i="4"/>
  <c r="L915" i="4"/>
  <c r="K915" i="4"/>
  <c r="J915" i="4"/>
  <c r="Z915" i="4"/>
  <c r="F915" i="4"/>
  <c r="AA915" i="4"/>
  <c r="G915" i="4"/>
  <c r="H915" i="4" s="1"/>
  <c r="Y915" i="4"/>
  <c r="E915" i="4"/>
  <c r="J538" i="4"/>
  <c r="AA538" i="4"/>
  <c r="G538" i="4"/>
  <c r="H538" i="4" s="1"/>
  <c r="Y538" i="4"/>
  <c r="E538" i="4"/>
  <c r="D538" i="4"/>
  <c r="L538" i="4"/>
  <c r="Z538" i="4"/>
  <c r="K538" i="4"/>
  <c r="F538" i="4"/>
  <c r="C538" i="4"/>
  <c r="AA146" i="4"/>
  <c r="G146" i="4"/>
  <c r="H146" i="4" s="1"/>
  <c r="C146" i="4"/>
  <c r="Y146" i="4"/>
  <c r="L146" i="4"/>
  <c r="K146" i="4"/>
  <c r="J146" i="4"/>
  <c r="F146" i="4"/>
  <c r="E146" i="4"/>
  <c r="Z146" i="4"/>
  <c r="D146" i="4"/>
  <c r="C1000" i="4"/>
  <c r="AA1000" i="4"/>
  <c r="G1000" i="4"/>
  <c r="H1000" i="4" s="1"/>
  <c r="Y1000" i="4"/>
  <c r="L1000" i="4"/>
  <c r="K1000" i="4"/>
  <c r="J1000" i="4"/>
  <c r="F1000" i="4"/>
  <c r="E1000" i="4"/>
  <c r="Z1000" i="4"/>
  <c r="D1000" i="4"/>
  <c r="AA635" i="4"/>
  <c r="Z635" i="4"/>
  <c r="G635" i="4"/>
  <c r="H635" i="4" s="1"/>
  <c r="Y635" i="4"/>
  <c r="F635" i="4"/>
  <c r="E635" i="4"/>
  <c r="D635" i="4"/>
  <c r="K635" i="4"/>
  <c r="L635" i="4"/>
  <c r="J635" i="4"/>
  <c r="C635"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J601" i="4"/>
  <c r="AA601" i="4"/>
  <c r="Z601" i="4"/>
  <c r="G601" i="4"/>
  <c r="H601" i="4" s="1"/>
  <c r="Y601" i="4"/>
  <c r="F601" i="4"/>
  <c r="E601" i="4"/>
  <c r="L601" i="4"/>
  <c r="C601" i="4"/>
  <c r="D601" i="4"/>
  <c r="K601" i="4"/>
  <c r="Z604" i="4"/>
  <c r="F604" i="4"/>
  <c r="Y604" i="4"/>
  <c r="E604" i="4"/>
  <c r="D604" i="4"/>
  <c r="C604" i="4"/>
  <c r="L604" i="4"/>
  <c r="J604" i="4"/>
  <c r="AA604" i="4"/>
  <c r="K604" i="4"/>
  <c r="G604" i="4"/>
  <c r="H604" i="4" s="1"/>
  <c r="C598" i="4"/>
  <c r="L598" i="4"/>
  <c r="K598" i="4"/>
  <c r="J598" i="4"/>
  <c r="AA598" i="4"/>
  <c r="G598" i="4"/>
  <c r="H598" i="4" s="1"/>
  <c r="Y598" i="4"/>
  <c r="E598" i="4"/>
  <c r="F598" i="4"/>
  <c r="D598" i="4"/>
  <c r="Z598"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Y777" i="4"/>
  <c r="F777" i="4"/>
  <c r="E777" i="4"/>
  <c r="D777" i="4"/>
  <c r="L777" i="4"/>
  <c r="C777" i="4"/>
  <c r="K777" i="4"/>
  <c r="AA777" i="4"/>
  <c r="Z777" i="4"/>
  <c r="J777" i="4"/>
  <c r="G777" i="4"/>
  <c r="H777" i="4" s="1"/>
  <c r="C785" i="4"/>
  <c r="L785" i="4"/>
  <c r="K785" i="4"/>
  <c r="J785" i="4"/>
  <c r="AA785" i="4"/>
  <c r="G785" i="4"/>
  <c r="H785" i="4" s="1"/>
  <c r="Y785" i="4"/>
  <c r="E785" i="4"/>
  <c r="F785" i="4"/>
  <c r="D785" i="4"/>
  <c r="Z785" i="4"/>
  <c r="D175" i="4"/>
  <c r="J175" i="4"/>
  <c r="L175" i="4"/>
  <c r="K175" i="4"/>
  <c r="G175" i="4"/>
  <c r="H175" i="4" s="1"/>
  <c r="F175" i="4"/>
  <c r="E175" i="4"/>
  <c r="C175" i="4"/>
  <c r="Z175" i="4"/>
  <c r="Y175" i="4"/>
  <c r="AA175" i="4"/>
  <c r="D181" i="4"/>
  <c r="F181" i="4"/>
  <c r="E181" i="4"/>
  <c r="C181" i="4"/>
  <c r="L181" i="4"/>
  <c r="K181" i="4"/>
  <c r="J181" i="4"/>
  <c r="G181" i="4"/>
  <c r="H181" i="4" s="1"/>
  <c r="AA181" i="4"/>
  <c r="Y181" i="4"/>
  <c r="Z181" i="4"/>
  <c r="Z187" i="4"/>
  <c r="F187" i="4"/>
  <c r="L187" i="4"/>
  <c r="K187" i="4"/>
  <c r="J187" i="4"/>
  <c r="G187" i="4"/>
  <c r="H187" i="4" s="1"/>
  <c r="E187" i="4"/>
  <c r="AA187" i="4"/>
  <c r="D187" i="4"/>
  <c r="Y187" i="4"/>
  <c r="C187" i="4"/>
  <c r="J318" i="4"/>
  <c r="G318" i="4"/>
  <c r="H318" i="4" s="1"/>
  <c r="F318" i="4"/>
  <c r="E318" i="4"/>
  <c r="D318" i="4"/>
  <c r="L318" i="4"/>
  <c r="K318" i="4"/>
  <c r="C318" i="4"/>
  <c r="AA318" i="4"/>
  <c r="Z318" i="4"/>
  <c r="Y318" i="4"/>
  <c r="Y322" i="4"/>
  <c r="E322" i="4"/>
  <c r="D322" i="4"/>
  <c r="C322" i="4"/>
  <c r="L322" i="4"/>
  <c r="K322" i="4"/>
  <c r="AA322" i="4"/>
  <c r="G322" i="4"/>
  <c r="H322" i="4" s="1"/>
  <c r="Z322" i="4"/>
  <c r="J322" i="4"/>
  <c r="F322" i="4"/>
  <c r="L320" i="4"/>
  <c r="K320" i="4"/>
  <c r="J320" i="4"/>
  <c r="AA320" i="4"/>
  <c r="G320" i="4"/>
  <c r="H320" i="4" s="1"/>
  <c r="Z320" i="4"/>
  <c r="F320" i="4"/>
  <c r="D320" i="4"/>
  <c r="E320" i="4"/>
  <c r="C320" i="4"/>
  <c r="Y320" i="4"/>
  <c r="J62" i="4"/>
  <c r="G62" i="4"/>
  <c r="H62" i="4" s="1"/>
  <c r="F62" i="4"/>
  <c r="E62" i="4"/>
  <c r="D62" i="4"/>
  <c r="C62" i="4"/>
  <c r="L62" i="4"/>
  <c r="K62" i="4"/>
  <c r="AA62" i="4"/>
  <c r="Y62" i="4"/>
  <c r="Z62" i="4"/>
  <c r="E63" i="4"/>
  <c r="D63" i="4"/>
  <c r="L63" i="4"/>
  <c r="C63" i="4"/>
  <c r="K63" i="4"/>
  <c r="J63" i="4"/>
  <c r="G63" i="4"/>
  <c r="H63" i="4" s="1"/>
  <c r="F63" i="4"/>
  <c r="Z63" i="4"/>
  <c r="Y63" i="4"/>
  <c r="AA63" i="4"/>
  <c r="L59" i="4"/>
  <c r="K59" i="4"/>
  <c r="J59" i="4"/>
  <c r="G59" i="4"/>
  <c r="H59" i="4" s="1"/>
  <c r="F59" i="4"/>
  <c r="E59" i="4"/>
  <c r="D59" i="4"/>
  <c r="C59" i="4"/>
  <c r="AA59" i="4"/>
  <c r="Z59" i="4"/>
  <c r="Y59" i="4"/>
  <c r="AA1065" i="4"/>
  <c r="Z1065" i="4"/>
  <c r="G1065" i="4"/>
  <c r="H1065" i="4" s="1"/>
  <c r="Y1065" i="4"/>
  <c r="F1065" i="4"/>
  <c r="E1065" i="4"/>
  <c r="D1065" i="4"/>
  <c r="K1065" i="4"/>
  <c r="L1065" i="4"/>
  <c r="J1065" i="4"/>
  <c r="C1065" i="4"/>
  <c r="D1059" i="4"/>
  <c r="C1059" i="4"/>
  <c r="L1059" i="4"/>
  <c r="K1059" i="4"/>
  <c r="J1059" i="4"/>
  <c r="Z1059" i="4"/>
  <c r="F1059" i="4"/>
  <c r="E1059" i="4"/>
  <c r="AA1059" i="4"/>
  <c r="Y1059" i="4"/>
  <c r="G1059" i="4"/>
  <c r="H1059" i="4" s="1"/>
  <c r="D659" i="4"/>
  <c r="C659" i="4"/>
  <c r="L659" i="4"/>
  <c r="K659" i="4"/>
  <c r="J659" i="4"/>
  <c r="Z659" i="4"/>
  <c r="F659" i="4"/>
  <c r="AA659" i="4"/>
  <c r="Y659" i="4"/>
  <c r="G659" i="4"/>
  <c r="H659" i="4" s="1"/>
  <c r="E659" i="4"/>
  <c r="E160" i="4"/>
  <c r="K160" i="4"/>
  <c r="J160" i="4"/>
  <c r="G160" i="4"/>
  <c r="H160" i="4" s="1"/>
  <c r="F160" i="4"/>
  <c r="D160" i="4"/>
  <c r="C160" i="4"/>
  <c r="L160" i="4"/>
  <c r="AA160" i="4"/>
  <c r="Y160" i="4"/>
  <c r="Z160" i="4"/>
  <c r="F157" i="4"/>
  <c r="L157" i="4"/>
  <c r="K157" i="4"/>
  <c r="J157" i="4"/>
  <c r="G157" i="4"/>
  <c r="H157" i="4" s="1"/>
  <c r="E157" i="4"/>
  <c r="D157" i="4"/>
  <c r="C157" i="4"/>
  <c r="AA157" i="4"/>
  <c r="Y157" i="4"/>
  <c r="Z157" i="4"/>
  <c r="J95" i="4"/>
  <c r="G95" i="4"/>
  <c r="H95" i="4" s="1"/>
  <c r="F95" i="4"/>
  <c r="E95" i="4"/>
  <c r="D95" i="4"/>
  <c r="L95" i="4"/>
  <c r="C95" i="4"/>
  <c r="K95" i="4"/>
  <c r="AA95" i="4"/>
  <c r="Y95" i="4"/>
  <c r="Z95" i="4"/>
  <c r="F98" i="4"/>
  <c r="E98" i="4"/>
  <c r="D98" i="4"/>
  <c r="C98" i="4"/>
  <c r="L98" i="4"/>
  <c r="K98" i="4"/>
  <c r="J98" i="4"/>
  <c r="G98" i="4"/>
  <c r="H98" i="4" s="1"/>
  <c r="Z98" i="4"/>
  <c r="AA98" i="4"/>
  <c r="Y98" i="4"/>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AF711" i="4"/>
  <c r="AE711" i="4"/>
  <c r="K964" i="4"/>
  <c r="J964" i="4"/>
  <c r="AA964" i="4"/>
  <c r="G964" i="4"/>
  <c r="H964" i="4" s="1"/>
  <c r="Z964" i="4"/>
  <c r="F964" i="4"/>
  <c r="Y964" i="4"/>
  <c r="E964" i="4"/>
  <c r="D964" i="4"/>
  <c r="L964" i="4"/>
  <c r="C964" i="4"/>
  <c r="AF951" i="4"/>
  <c r="AE951" i="4"/>
  <c r="C956" i="4"/>
  <c r="L956" i="4"/>
  <c r="K956" i="4"/>
  <c r="J956" i="4"/>
  <c r="AA956" i="4"/>
  <c r="G956" i="4"/>
  <c r="H956" i="4" s="1"/>
  <c r="F956" i="4"/>
  <c r="E956" i="4"/>
  <c r="D956" i="4"/>
  <c r="Z956" i="4"/>
  <c r="Y956" i="4"/>
  <c r="K628" i="4"/>
  <c r="J628" i="4"/>
  <c r="AA628" i="4"/>
  <c r="G628" i="4"/>
  <c r="H628" i="4" s="1"/>
  <c r="Z628" i="4"/>
  <c r="F628" i="4"/>
  <c r="Y628" i="4"/>
  <c r="E628" i="4"/>
  <c r="C628" i="4"/>
  <c r="L628" i="4"/>
  <c r="D628" i="4"/>
  <c r="D620" i="4"/>
  <c r="C620" i="4"/>
  <c r="L620" i="4"/>
  <c r="K620" i="4"/>
  <c r="J620" i="4"/>
  <c r="Z620" i="4"/>
  <c r="F620" i="4"/>
  <c r="G620" i="4"/>
  <c r="H620" i="4" s="1"/>
  <c r="E620" i="4"/>
  <c r="AA620" i="4"/>
  <c r="Y620" i="4"/>
  <c r="J942" i="4"/>
  <c r="AA942" i="4"/>
  <c r="D942" i="4"/>
  <c r="G942" i="4"/>
  <c r="H942" i="4" s="1"/>
  <c r="F942" i="4"/>
  <c r="E942" i="4"/>
  <c r="Z942" i="4"/>
  <c r="C942" i="4"/>
  <c r="Y942" i="4"/>
  <c r="L942" i="4"/>
  <c r="K942" i="4"/>
  <c r="Z1077" i="4"/>
  <c r="F1077" i="4"/>
  <c r="Y1077" i="4"/>
  <c r="E1077" i="4"/>
  <c r="D1077" i="4"/>
  <c r="C1077" i="4"/>
  <c r="L1077" i="4"/>
  <c r="J1077" i="4"/>
  <c r="AA1077" i="4"/>
  <c r="K1077" i="4"/>
  <c r="G1077" i="4"/>
  <c r="H1077" i="4" s="1"/>
  <c r="F274" i="4"/>
  <c r="E274" i="4"/>
  <c r="D274" i="4"/>
  <c r="C274" i="4"/>
  <c r="L274" i="4"/>
  <c r="J274" i="4"/>
  <c r="G274" i="4"/>
  <c r="H274" i="4" s="1"/>
  <c r="K274" i="4"/>
  <c r="AA274" i="4"/>
  <c r="Y274" i="4"/>
  <c r="Z274" i="4"/>
  <c r="L275" i="4"/>
  <c r="C275" i="4"/>
  <c r="K275" i="4"/>
  <c r="J275" i="4"/>
  <c r="G275" i="4"/>
  <c r="H275" i="4" s="1"/>
  <c r="E275" i="4"/>
  <c r="F275" i="4"/>
  <c r="D275" i="4"/>
  <c r="AA275" i="4"/>
  <c r="Y275" i="4"/>
  <c r="Z275" i="4"/>
  <c r="AF1171" i="4"/>
  <c r="AE1171" i="4"/>
  <c r="Z574" i="4"/>
  <c r="F574" i="4"/>
  <c r="Y574" i="4"/>
  <c r="E574" i="4"/>
  <c r="D574" i="4"/>
  <c r="C574" i="4"/>
  <c r="L574" i="4"/>
  <c r="J574" i="4"/>
  <c r="K574" i="4"/>
  <c r="AA574" i="4"/>
  <c r="G574" i="4"/>
  <c r="H574" i="4" s="1"/>
  <c r="L581" i="4"/>
  <c r="C581" i="4"/>
  <c r="K581" i="4"/>
  <c r="J581" i="4"/>
  <c r="AA581" i="4"/>
  <c r="Z581" i="4"/>
  <c r="G581" i="4"/>
  <c r="H581" i="4" s="1"/>
  <c r="E581" i="4"/>
  <c r="Y581" i="4"/>
  <c r="F581" i="4"/>
  <c r="D581" i="4"/>
  <c r="AF76" i="3"/>
  <c r="AF92" i="3"/>
  <c r="AF79" i="3"/>
  <c r="AF48" i="3"/>
  <c r="AF58" i="3"/>
  <c r="AF16" i="3"/>
  <c r="AF24" i="3"/>
  <c r="AF32" i="3"/>
  <c r="AF40" i="3"/>
  <c r="AF44" i="3"/>
  <c r="K268" i="4"/>
  <c r="J268" i="4"/>
  <c r="AA268" i="4"/>
  <c r="G268" i="4"/>
  <c r="H268" i="4" s="1"/>
  <c r="Z268" i="4"/>
  <c r="F268" i="4"/>
  <c r="Y268" i="4"/>
  <c r="E268" i="4"/>
  <c r="C268" i="4"/>
  <c r="L268" i="4"/>
  <c r="D268" i="4"/>
  <c r="E260" i="4"/>
  <c r="D260" i="4"/>
  <c r="C260" i="4"/>
  <c r="L260" i="4"/>
  <c r="K260" i="4"/>
  <c r="G260" i="4"/>
  <c r="H260" i="4" s="1"/>
  <c r="J260" i="4"/>
  <c r="F260" i="4"/>
  <c r="Z260" i="4"/>
  <c r="AA260" i="4"/>
  <c r="Y260" i="4"/>
  <c r="Z976" i="4"/>
  <c r="F976" i="4"/>
  <c r="Y976" i="4"/>
  <c r="E976" i="4"/>
  <c r="D976" i="4"/>
  <c r="C976" i="4"/>
  <c r="L976" i="4"/>
  <c r="K976" i="4"/>
  <c r="AA976" i="4"/>
  <c r="J976" i="4"/>
  <c r="G976" i="4"/>
  <c r="H976" i="4" s="1"/>
  <c r="D984" i="4"/>
  <c r="C984" i="4"/>
  <c r="L984" i="4"/>
  <c r="K984" i="4"/>
  <c r="J984" i="4"/>
  <c r="AA984" i="4"/>
  <c r="G984" i="4"/>
  <c r="H984" i="4" s="1"/>
  <c r="F984" i="4"/>
  <c r="E984" i="4"/>
  <c r="Z984" i="4"/>
  <c r="Y984" i="4"/>
  <c r="AA795" i="4"/>
  <c r="G795" i="4"/>
  <c r="H795" i="4" s="1"/>
  <c r="Z795" i="4"/>
  <c r="F795" i="4"/>
  <c r="Y795" i="4"/>
  <c r="E795" i="4"/>
  <c r="D795" i="4"/>
  <c r="C795" i="4"/>
  <c r="K795" i="4"/>
  <c r="L795" i="4"/>
  <c r="J795" i="4"/>
  <c r="Z804" i="4"/>
  <c r="F804" i="4"/>
  <c r="Y804" i="4"/>
  <c r="E804" i="4"/>
  <c r="D804" i="4"/>
  <c r="C804" i="4"/>
  <c r="L804" i="4"/>
  <c r="J804" i="4"/>
  <c r="AA804" i="4"/>
  <c r="K804" i="4"/>
  <c r="G804" i="4"/>
  <c r="H804" i="4" s="1"/>
  <c r="D807" i="4"/>
  <c r="C807" i="4"/>
  <c r="L807" i="4"/>
  <c r="K807" i="4"/>
  <c r="J807" i="4"/>
  <c r="Z807" i="4"/>
  <c r="F807" i="4"/>
  <c r="G807" i="4"/>
  <c r="H807" i="4" s="1"/>
  <c r="E807" i="4"/>
  <c r="AA807" i="4"/>
  <c r="Y807" i="4"/>
  <c r="J474" i="4"/>
  <c r="AA474" i="4"/>
  <c r="G474" i="4"/>
  <c r="H474" i="4" s="1"/>
  <c r="Z474" i="4"/>
  <c r="F474" i="4"/>
  <c r="Y474" i="4"/>
  <c r="E474" i="4"/>
  <c r="D474" i="4"/>
  <c r="L474" i="4"/>
  <c r="K474" i="4"/>
  <c r="C474" i="4"/>
  <c r="D481" i="4"/>
  <c r="C481" i="4"/>
  <c r="L481" i="4"/>
  <c r="K481" i="4"/>
  <c r="J481" i="4"/>
  <c r="Z481" i="4"/>
  <c r="F481" i="4"/>
  <c r="AA481" i="4"/>
  <c r="Y481" i="4"/>
  <c r="G481" i="4"/>
  <c r="H481" i="4" s="1"/>
  <c r="E481" i="4"/>
  <c r="F36" i="4"/>
  <c r="E36" i="4"/>
  <c r="D36" i="4"/>
  <c r="C36" i="4"/>
  <c r="L36" i="4"/>
  <c r="K36" i="4"/>
  <c r="J36" i="4"/>
  <c r="G36" i="4"/>
  <c r="H36" i="4" s="1"/>
  <c r="Z36" i="4"/>
  <c r="Y36" i="4"/>
  <c r="AA36" i="4"/>
  <c r="AE31" i="4"/>
  <c r="X4" i="10" s="1"/>
  <c r="AF31" i="4"/>
  <c r="E194" i="4"/>
  <c r="K194" i="4"/>
  <c r="L194" i="4"/>
  <c r="J194" i="4"/>
  <c r="G194" i="4"/>
  <c r="H194" i="4" s="1"/>
  <c r="F194" i="4"/>
  <c r="D194" i="4"/>
  <c r="C194" i="4"/>
  <c r="AA194" i="4"/>
  <c r="Z194" i="4"/>
  <c r="Y194" i="4"/>
  <c r="D205" i="4"/>
  <c r="J205" i="4"/>
  <c r="AA205" i="4"/>
  <c r="Y205" i="4"/>
  <c r="F205" i="4"/>
  <c r="L205" i="4"/>
  <c r="K205" i="4"/>
  <c r="G205" i="4"/>
  <c r="H205" i="4" s="1"/>
  <c r="E205" i="4"/>
  <c r="C205" i="4"/>
  <c r="Z205" i="4"/>
  <c r="AE1131" i="4"/>
  <c r="AF1131" i="4"/>
  <c r="Z1141" i="4"/>
  <c r="F1141" i="4"/>
  <c r="Y1141" i="4"/>
  <c r="E1141" i="4"/>
  <c r="D1141" i="4"/>
  <c r="C1141" i="4"/>
  <c r="L1141" i="4"/>
  <c r="J1141" i="4"/>
  <c r="AA1141" i="4"/>
  <c r="K1141" i="4"/>
  <c r="G1141" i="4"/>
  <c r="H1141" i="4" s="1"/>
  <c r="L1134" i="4"/>
  <c r="C1134" i="4"/>
  <c r="K1134" i="4"/>
  <c r="J1134" i="4"/>
  <c r="AA1134" i="4"/>
  <c r="Z1134" i="4"/>
  <c r="G1134" i="4"/>
  <c r="H1134" i="4" s="1"/>
  <c r="E1134" i="4"/>
  <c r="D1134" i="4"/>
  <c r="Y1134" i="4"/>
  <c r="F1134" i="4"/>
  <c r="Z1163" i="4"/>
  <c r="F1163" i="4"/>
  <c r="Y1163" i="4"/>
  <c r="E1163" i="4"/>
  <c r="D1163" i="4"/>
  <c r="C1163" i="4"/>
  <c r="L1163" i="4"/>
  <c r="J1163" i="4"/>
  <c r="AA1163" i="4"/>
  <c r="K1163" i="4"/>
  <c r="G1163" i="4"/>
  <c r="H1163" i="4" s="1"/>
  <c r="J1246" i="4"/>
  <c r="AA1246" i="4"/>
  <c r="Z1246" i="4"/>
  <c r="G1246" i="4"/>
  <c r="H1246" i="4" s="1"/>
  <c r="Y1246" i="4"/>
  <c r="F1246" i="4"/>
  <c r="E1246" i="4"/>
  <c r="L1246" i="4"/>
  <c r="C1246" i="4"/>
  <c r="K1246" i="4"/>
  <c r="D1246" i="4"/>
  <c r="L1242" i="4"/>
  <c r="K1242" i="4"/>
  <c r="J1242" i="4"/>
  <c r="AA1242" i="4"/>
  <c r="G1242" i="4"/>
  <c r="H1242" i="4" s="1"/>
  <c r="Z1242" i="4"/>
  <c r="F1242" i="4"/>
  <c r="D1242" i="4"/>
  <c r="C1242" i="4"/>
  <c r="Y1242" i="4"/>
  <c r="E1242" i="4"/>
  <c r="D694" i="4"/>
  <c r="C694" i="4"/>
  <c r="L694" i="4"/>
  <c r="K694" i="4"/>
  <c r="J694" i="4"/>
  <c r="Z694" i="4"/>
  <c r="F694" i="4"/>
  <c r="AA694" i="4"/>
  <c r="Y694" i="4"/>
  <c r="G694" i="4"/>
  <c r="H694" i="4" s="1"/>
  <c r="E694" i="4"/>
  <c r="L703" i="4"/>
  <c r="K703" i="4"/>
  <c r="J703" i="4"/>
  <c r="AA703" i="4"/>
  <c r="G703" i="4"/>
  <c r="H703" i="4" s="1"/>
  <c r="Z703" i="4"/>
  <c r="F703" i="4"/>
  <c r="D703" i="4"/>
  <c r="Y703" i="4"/>
  <c r="E703" i="4"/>
  <c r="C70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Y87" i="4"/>
  <c r="E87" i="4"/>
  <c r="D87" i="4"/>
  <c r="C87" i="4"/>
  <c r="L87" i="4"/>
  <c r="K87" i="4"/>
  <c r="J87" i="4"/>
  <c r="AA87" i="4"/>
  <c r="G87" i="4"/>
  <c r="H87" i="4" s="1"/>
  <c r="F87" i="4"/>
  <c r="Z87" i="4"/>
  <c r="J241" i="4"/>
  <c r="G241" i="4"/>
  <c r="H241" i="4" s="1"/>
  <c r="F241" i="4"/>
  <c r="E241" i="4"/>
  <c r="D241" i="4"/>
  <c r="L241" i="4"/>
  <c r="K241" i="4"/>
  <c r="C241" i="4"/>
  <c r="Y241" i="4"/>
  <c r="AA241" i="4"/>
  <c r="Z241" i="4"/>
  <c r="E242" i="4"/>
  <c r="D242" i="4"/>
  <c r="C242" i="4"/>
  <c r="L242" i="4"/>
  <c r="K242" i="4"/>
  <c r="G242" i="4"/>
  <c r="H242" i="4" s="1"/>
  <c r="J242" i="4"/>
  <c r="F242" i="4"/>
  <c r="AA242" i="4"/>
  <c r="Y242" i="4"/>
  <c r="Z242" i="4"/>
  <c r="L248" i="4"/>
  <c r="K248" i="4"/>
  <c r="J248" i="4"/>
  <c r="AA248" i="4"/>
  <c r="G248" i="4"/>
  <c r="H248" i="4" s="1"/>
  <c r="Z248" i="4"/>
  <c r="F248" i="4"/>
  <c r="D248" i="4"/>
  <c r="E248" i="4"/>
  <c r="C248" i="4"/>
  <c r="Y248" i="4"/>
  <c r="D1028" i="4"/>
  <c r="C1028" i="4"/>
  <c r="K1028" i="4"/>
  <c r="J1028" i="4"/>
  <c r="Z1028" i="4"/>
  <c r="F1028" i="4"/>
  <c r="Y1028" i="4"/>
  <c r="L1028" i="4"/>
  <c r="G1028" i="4"/>
  <c r="H1028" i="4" s="1"/>
  <c r="E1028" i="4"/>
  <c r="AA1028" i="4"/>
  <c r="J1021" i="4"/>
  <c r="Y1021" i="4"/>
  <c r="E1021" i="4"/>
  <c r="D1021" i="4"/>
  <c r="L1021" i="4"/>
  <c r="C1021" i="4"/>
  <c r="AA1021" i="4"/>
  <c r="Z1021" i="4"/>
  <c r="K1021" i="4"/>
  <c r="G1021" i="4"/>
  <c r="H1021" i="4" s="1"/>
  <c r="F1021" i="4"/>
  <c r="J361" i="4"/>
  <c r="G361" i="4"/>
  <c r="H361" i="4" s="1"/>
  <c r="F361" i="4"/>
  <c r="E361" i="4"/>
  <c r="L361" i="4"/>
  <c r="C361" i="4"/>
  <c r="K361" i="4"/>
  <c r="D361" i="4"/>
  <c r="AA361" i="4"/>
  <c r="Z361" i="4"/>
  <c r="Y361" i="4"/>
  <c r="D355" i="4"/>
  <c r="C355" i="4"/>
  <c r="L355" i="4"/>
  <c r="K355" i="4"/>
  <c r="J355" i="4"/>
  <c r="F355" i="4"/>
  <c r="E355" i="4"/>
  <c r="G355" i="4"/>
  <c r="H355" i="4" s="1"/>
  <c r="AA355" i="4"/>
  <c r="Y355" i="4"/>
  <c r="Z355" i="4"/>
  <c r="Z1114" i="4"/>
  <c r="F1114" i="4"/>
  <c r="Y1114" i="4"/>
  <c r="E1114" i="4"/>
  <c r="D1114" i="4"/>
  <c r="C1114" i="4"/>
  <c r="L1114" i="4"/>
  <c r="J1114" i="4"/>
  <c r="G1114" i="4"/>
  <c r="H1114" i="4" s="1"/>
  <c r="AA1114" i="4"/>
  <c r="K1114" i="4"/>
  <c r="D1127" i="4"/>
  <c r="C1127" i="4"/>
  <c r="L1127" i="4"/>
  <c r="K1127" i="4"/>
  <c r="J1127" i="4"/>
  <c r="Z1127" i="4"/>
  <c r="F1127" i="4"/>
  <c r="Y1127" i="4"/>
  <c r="G1127" i="4"/>
  <c r="H1127" i="4" s="1"/>
  <c r="E1127" i="4"/>
  <c r="AA1127" i="4"/>
  <c r="Z904" i="4"/>
  <c r="F904" i="4"/>
  <c r="Y904" i="4"/>
  <c r="E904" i="4"/>
  <c r="D904" i="4"/>
  <c r="C904" i="4"/>
  <c r="L904" i="4"/>
  <c r="J904" i="4"/>
  <c r="K904" i="4"/>
  <c r="AA904" i="4"/>
  <c r="G904" i="4"/>
  <c r="H904" i="4" s="1"/>
  <c r="AE891" i="4"/>
  <c r="AF891" i="4"/>
  <c r="AA917" i="4"/>
  <c r="G917" i="4"/>
  <c r="H917" i="4" s="1"/>
  <c r="Z917" i="4"/>
  <c r="F917" i="4"/>
  <c r="Y917" i="4"/>
  <c r="E917" i="4"/>
  <c r="D917" i="4"/>
  <c r="C917" i="4"/>
  <c r="K917" i="4"/>
  <c r="L917" i="4"/>
  <c r="J917" i="4"/>
  <c r="J836" i="4"/>
  <c r="AA836" i="4"/>
  <c r="G836" i="4"/>
  <c r="H836" i="4" s="1"/>
  <c r="Z836" i="4"/>
  <c r="F836" i="4"/>
  <c r="Y836" i="4"/>
  <c r="E836" i="4"/>
  <c r="D836" i="4"/>
  <c r="L836" i="4"/>
  <c r="C836" i="4"/>
  <c r="K836" i="4"/>
  <c r="E848" i="4"/>
  <c r="D848" i="4"/>
  <c r="L848" i="4"/>
  <c r="C848" i="4"/>
  <c r="K848" i="4"/>
  <c r="J848" i="4"/>
  <c r="Z848" i="4"/>
  <c r="G848" i="4"/>
  <c r="H848" i="4" s="1"/>
  <c r="AA848" i="4"/>
  <c r="Y848" i="4"/>
  <c r="F848" i="4"/>
  <c r="L837" i="4"/>
  <c r="K837" i="4"/>
  <c r="J837" i="4"/>
  <c r="AA837" i="4"/>
  <c r="G837" i="4"/>
  <c r="H837" i="4" s="1"/>
  <c r="Z837" i="4"/>
  <c r="F837" i="4"/>
  <c r="D837" i="4"/>
  <c r="Y837" i="4"/>
  <c r="E837" i="4"/>
  <c r="C837" i="4"/>
  <c r="AA419" i="4"/>
  <c r="G419" i="4"/>
  <c r="H419" i="4" s="1"/>
  <c r="Z419" i="4"/>
  <c r="F419" i="4"/>
  <c r="Y419" i="4"/>
  <c r="E419" i="4"/>
  <c r="D419" i="4"/>
  <c r="C419" i="4"/>
  <c r="K419" i="4"/>
  <c r="L419" i="4"/>
  <c r="J419" i="4"/>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AA457" i="4"/>
  <c r="G457" i="4"/>
  <c r="H457" i="4" s="1"/>
  <c r="Z457" i="4"/>
  <c r="F457" i="4"/>
  <c r="Y457" i="4"/>
  <c r="E457" i="4"/>
  <c r="D457" i="4"/>
  <c r="C457" i="4"/>
  <c r="K457" i="4"/>
  <c r="L457" i="4"/>
  <c r="J457" i="4"/>
  <c r="C463" i="4"/>
  <c r="L463" i="4"/>
  <c r="K463" i="4"/>
  <c r="J463" i="4"/>
  <c r="AA463" i="4"/>
  <c r="G463" i="4"/>
  <c r="H463" i="4" s="1"/>
  <c r="Y463" i="4"/>
  <c r="E463" i="4"/>
  <c r="Z463" i="4"/>
  <c r="F463" i="4"/>
  <c r="D463" i="4"/>
  <c r="D734" i="4"/>
  <c r="C734" i="4"/>
  <c r="L734" i="4"/>
  <c r="K734" i="4"/>
  <c r="J734" i="4"/>
  <c r="Z734" i="4"/>
  <c r="F734" i="4"/>
  <c r="G734" i="4"/>
  <c r="H734" i="4" s="1"/>
  <c r="E734" i="4"/>
  <c r="AA734" i="4"/>
  <c r="Y734" i="4"/>
  <c r="L746" i="4"/>
  <c r="K746" i="4"/>
  <c r="J746" i="4"/>
  <c r="AA746" i="4"/>
  <c r="G746" i="4"/>
  <c r="H746" i="4" s="1"/>
  <c r="Z746" i="4"/>
  <c r="F746" i="4"/>
  <c r="D746" i="4"/>
  <c r="Y746" i="4"/>
  <c r="E746" i="4"/>
  <c r="C746" i="4"/>
  <c r="AA542" i="4"/>
  <c r="G542" i="4"/>
  <c r="H542" i="4" s="1"/>
  <c r="Z542" i="4"/>
  <c r="F542" i="4"/>
  <c r="D542" i="4"/>
  <c r="C542" i="4"/>
  <c r="K542" i="4"/>
  <c r="Y542" i="4"/>
  <c r="J542" i="4"/>
  <c r="L542" i="4"/>
  <c r="E542" i="4"/>
  <c r="Z546" i="4"/>
  <c r="F546" i="4"/>
  <c r="Y546" i="4"/>
  <c r="E546" i="4"/>
  <c r="C546" i="4"/>
  <c r="L546" i="4"/>
  <c r="J546" i="4"/>
  <c r="K546" i="4"/>
  <c r="G546" i="4"/>
  <c r="H546" i="4" s="1"/>
  <c r="D546" i="4"/>
  <c r="AA546" i="4"/>
  <c r="D557" i="4"/>
  <c r="C557" i="4"/>
  <c r="L557" i="4"/>
  <c r="K557" i="4"/>
  <c r="J557" i="4"/>
  <c r="Z557" i="4"/>
  <c r="F557" i="4"/>
  <c r="AA557" i="4"/>
  <c r="Y557" i="4"/>
  <c r="G557" i="4"/>
  <c r="H557" i="4" s="1"/>
  <c r="E557" i="4"/>
  <c r="K340" i="4"/>
  <c r="J340" i="4"/>
  <c r="G340" i="4"/>
  <c r="H340" i="4" s="1"/>
  <c r="F340" i="4"/>
  <c r="E340" i="4"/>
  <c r="C340" i="4"/>
  <c r="L340" i="4"/>
  <c r="D340" i="4"/>
  <c r="AA340" i="4"/>
  <c r="Y340" i="4"/>
  <c r="Z340" i="4"/>
  <c r="F336" i="4"/>
  <c r="E336" i="4"/>
  <c r="D336" i="4"/>
  <c r="C336" i="4"/>
  <c r="L336" i="4"/>
  <c r="J336" i="4"/>
  <c r="G336" i="4"/>
  <c r="H336" i="4" s="1"/>
  <c r="K336" i="4"/>
  <c r="Y336" i="4"/>
  <c r="AA336" i="4"/>
  <c r="Z336" i="4"/>
  <c r="AE331" i="4"/>
  <c r="X34" i="10" s="1"/>
  <c r="AF331" i="4"/>
  <c r="Y34" i="10" s="1"/>
  <c r="D1194" i="4"/>
  <c r="AA1194" i="4"/>
  <c r="L1194" i="4"/>
  <c r="K1194" i="4"/>
  <c r="J1194" i="4"/>
  <c r="G1194" i="4"/>
  <c r="H1194" i="4" s="1"/>
  <c r="F1194" i="4"/>
  <c r="Y1194" i="4"/>
  <c r="C1194" i="4"/>
  <c r="Z1194" i="4"/>
  <c r="E1194" i="4"/>
  <c r="K1198" i="4"/>
  <c r="Y1198" i="4"/>
  <c r="E1198" i="4"/>
  <c r="F1198" i="4"/>
  <c r="AA1198" i="4"/>
  <c r="D1198" i="4"/>
  <c r="Z1198" i="4"/>
  <c r="C1198" i="4"/>
  <c r="J1198" i="4"/>
  <c r="L1198" i="4"/>
  <c r="G1198" i="4"/>
  <c r="H1198" i="4" s="1"/>
  <c r="Z1201" i="4"/>
  <c r="F1201" i="4"/>
  <c r="L1201" i="4"/>
  <c r="E1201" i="4"/>
  <c r="AA1201" i="4"/>
  <c r="D1201" i="4"/>
  <c r="Y1201" i="4"/>
  <c r="C1201" i="4"/>
  <c r="J1201" i="4"/>
  <c r="K1201" i="4"/>
  <c r="G1201" i="4"/>
  <c r="H1201" i="4" s="1"/>
  <c r="AA883" i="4"/>
  <c r="G883" i="4"/>
  <c r="H883" i="4" s="1"/>
  <c r="Z883" i="4"/>
  <c r="F883" i="4"/>
  <c r="Y883" i="4"/>
  <c r="E883" i="4"/>
  <c r="D883" i="4"/>
  <c r="C883" i="4"/>
  <c r="K883" i="4"/>
  <c r="L883" i="4"/>
  <c r="J883" i="4"/>
  <c r="Z878" i="4"/>
  <c r="F878" i="4"/>
  <c r="Y878" i="4"/>
  <c r="E878" i="4"/>
  <c r="D878" i="4"/>
  <c r="C878" i="4"/>
  <c r="L878" i="4"/>
  <c r="J878" i="4"/>
  <c r="AA878" i="4"/>
  <c r="K878" i="4"/>
  <c r="G878" i="4"/>
  <c r="H878" i="4" s="1"/>
  <c r="C881" i="4"/>
  <c r="L881" i="4"/>
  <c r="K881" i="4"/>
  <c r="J881" i="4"/>
  <c r="AA881" i="4"/>
  <c r="G881" i="4"/>
  <c r="H881" i="4" s="1"/>
  <c r="Y881" i="4"/>
  <c r="E881" i="4"/>
  <c r="Z881" i="4"/>
  <c r="F881" i="4"/>
  <c r="D881" i="4"/>
  <c r="AA687" i="4"/>
  <c r="G687" i="4"/>
  <c r="H687" i="4" s="1"/>
  <c r="Z687" i="4"/>
  <c r="F687" i="4"/>
  <c r="Y687" i="4"/>
  <c r="E687" i="4"/>
  <c r="D687" i="4"/>
  <c r="C687" i="4"/>
  <c r="K687" i="4"/>
  <c r="L687" i="4"/>
  <c r="J687" i="4"/>
  <c r="Z682" i="4"/>
  <c r="F682" i="4"/>
  <c r="Y682" i="4"/>
  <c r="E682" i="4"/>
  <c r="D682" i="4"/>
  <c r="C682" i="4"/>
  <c r="L682" i="4"/>
  <c r="J682" i="4"/>
  <c r="K682" i="4"/>
  <c r="G682" i="4"/>
  <c r="H682" i="4" s="1"/>
  <c r="AA682" i="4"/>
  <c r="C680" i="4"/>
  <c r="L680" i="4"/>
  <c r="K680" i="4"/>
  <c r="J680" i="4"/>
  <c r="AA680" i="4"/>
  <c r="G680" i="4"/>
  <c r="H680" i="4" s="1"/>
  <c r="Y680" i="4"/>
  <c r="E680" i="4"/>
  <c r="Z680" i="4"/>
  <c r="F680" i="4"/>
  <c r="D680" i="4"/>
  <c r="AA397" i="4"/>
  <c r="Z397" i="4"/>
  <c r="G397" i="4"/>
  <c r="H397" i="4" s="1"/>
  <c r="Y397" i="4"/>
  <c r="F397" i="4"/>
  <c r="E397" i="4"/>
  <c r="D397" i="4"/>
  <c r="K397" i="4"/>
  <c r="L397" i="4"/>
  <c r="J397" i="4"/>
  <c r="C397" i="4"/>
  <c r="Y400" i="4"/>
  <c r="E400" i="4"/>
  <c r="D400" i="4"/>
  <c r="C400" i="4"/>
  <c r="L400" i="4"/>
  <c r="K400" i="4"/>
  <c r="AA400" i="4"/>
  <c r="G400" i="4"/>
  <c r="H400" i="4" s="1"/>
  <c r="Z400" i="4"/>
  <c r="J400" i="4"/>
  <c r="F400" i="4"/>
  <c r="K403" i="4"/>
  <c r="J403" i="4"/>
  <c r="AA403" i="4"/>
  <c r="Z403" i="4"/>
  <c r="G403" i="4"/>
  <c r="H403" i="4" s="1"/>
  <c r="Y403" i="4"/>
  <c r="F403" i="4"/>
  <c r="D403" i="4"/>
  <c r="C403" i="4"/>
  <c r="L403" i="4"/>
  <c r="E403" i="4"/>
  <c r="K1284" i="4"/>
  <c r="J1284" i="4"/>
  <c r="AA1284" i="4"/>
  <c r="G1284" i="4"/>
  <c r="H1284" i="4" s="1"/>
  <c r="Z1284" i="4"/>
  <c r="F1284" i="4"/>
  <c r="Y1284" i="4"/>
  <c r="E1284" i="4"/>
  <c r="C1284" i="4"/>
  <c r="L1284" i="4"/>
  <c r="D1284" i="4"/>
  <c r="K1280" i="4"/>
  <c r="J1280" i="4"/>
  <c r="AA1280" i="4"/>
  <c r="Z1280" i="4"/>
  <c r="G1280" i="4"/>
  <c r="H1280" i="4" s="1"/>
  <c r="Y1280" i="4"/>
  <c r="F1280" i="4"/>
  <c r="D1280" i="4"/>
  <c r="L1280" i="4"/>
  <c r="C1280" i="4"/>
  <c r="E1280" i="4"/>
  <c r="D141" i="4"/>
  <c r="C141" i="4"/>
  <c r="L141" i="4"/>
  <c r="K141" i="4"/>
  <c r="J141" i="4"/>
  <c r="G141" i="4"/>
  <c r="H141" i="4" s="1"/>
  <c r="F141" i="4"/>
  <c r="E141" i="4"/>
  <c r="Y141" i="4"/>
  <c r="Z141" i="4"/>
  <c r="AA141" i="4"/>
  <c r="K298" i="4"/>
  <c r="J298" i="4"/>
  <c r="G298" i="4"/>
  <c r="H298" i="4" s="1"/>
  <c r="F298" i="4"/>
  <c r="E298" i="4"/>
  <c r="C298" i="4"/>
  <c r="L298" i="4"/>
  <c r="D298" i="4"/>
  <c r="Z298" i="4"/>
  <c r="Y298" i="4"/>
  <c r="AA298"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Z1002" i="4"/>
  <c r="F1002" i="4"/>
  <c r="L1002" i="4"/>
  <c r="E1002" i="4"/>
  <c r="AA1002" i="4"/>
  <c r="D1002" i="4"/>
  <c r="Y1002" i="4"/>
  <c r="C1002" i="4"/>
  <c r="K1002" i="4"/>
  <c r="J1002" i="4"/>
  <c r="G1002" i="4"/>
  <c r="H1002" i="4" s="1"/>
  <c r="Z388" i="4"/>
  <c r="F388" i="4"/>
  <c r="Y388" i="4"/>
  <c r="E388" i="4"/>
  <c r="D388" i="4"/>
  <c r="C388" i="4"/>
  <c r="L388" i="4"/>
  <c r="J388" i="4"/>
  <c r="AA388" i="4"/>
  <c r="K388" i="4"/>
  <c r="G388" i="4"/>
  <c r="H388" i="4" s="1"/>
  <c r="C377" i="4"/>
  <c r="L377" i="4"/>
  <c r="K377" i="4"/>
  <c r="J377" i="4"/>
  <c r="AA377" i="4"/>
  <c r="G377" i="4"/>
  <c r="H377" i="4" s="1"/>
  <c r="Y377" i="4"/>
  <c r="E377" i="4"/>
  <c r="Z377" i="4"/>
  <c r="F377" i="4"/>
  <c r="D377" i="4"/>
  <c r="K518" i="4"/>
  <c r="Y518" i="4"/>
  <c r="E518" i="4"/>
  <c r="L518" i="4"/>
  <c r="J518" i="4"/>
  <c r="G518" i="4"/>
  <c r="H518" i="4" s="1"/>
  <c r="F518" i="4"/>
  <c r="AA518" i="4"/>
  <c r="D518" i="4"/>
  <c r="Z518" i="4"/>
  <c r="C518" i="4"/>
  <c r="AA517" i="4"/>
  <c r="D517" i="4"/>
  <c r="Y517" i="4"/>
  <c r="C517" i="4"/>
  <c r="L517" i="4"/>
  <c r="K517" i="4"/>
  <c r="J517" i="4"/>
  <c r="F517" i="4"/>
  <c r="Z517" i="4"/>
  <c r="G517" i="4"/>
  <c r="H517" i="4" s="1"/>
  <c r="E517" i="4"/>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J1034" i="4"/>
  <c r="AA1034" i="4"/>
  <c r="Z1034" i="4"/>
  <c r="G1034" i="4"/>
  <c r="H1034" i="4" s="1"/>
  <c r="Y1034" i="4"/>
  <c r="F1034" i="4"/>
  <c r="E1034" i="4"/>
  <c r="L1034" i="4"/>
  <c r="C1034" i="4"/>
  <c r="K1034" i="4"/>
  <c r="D1034" i="4"/>
  <c r="Y1037" i="4"/>
  <c r="E1037" i="4"/>
  <c r="D1037" i="4"/>
  <c r="C1037" i="4"/>
  <c r="L1037" i="4"/>
  <c r="K1037" i="4"/>
  <c r="AA1037" i="4"/>
  <c r="G1037" i="4"/>
  <c r="H1037" i="4" s="1"/>
  <c r="F1037" i="4"/>
  <c r="Z1037" i="4"/>
  <c r="J1037" i="4"/>
  <c r="L1035" i="4"/>
  <c r="K1035" i="4"/>
  <c r="J1035" i="4"/>
  <c r="AA1035" i="4"/>
  <c r="G1035" i="4"/>
  <c r="H1035" i="4" s="1"/>
  <c r="Z1035" i="4"/>
  <c r="F1035" i="4"/>
  <c r="D1035" i="4"/>
  <c r="C1035" i="4"/>
  <c r="Y1035" i="4"/>
  <c r="E103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L641" i="4"/>
  <c r="K641" i="4"/>
  <c r="J641" i="4"/>
  <c r="AA641" i="4"/>
  <c r="G641" i="4"/>
  <c r="H641" i="4" s="1"/>
  <c r="Z641" i="4"/>
  <c r="F641" i="4"/>
  <c r="D641" i="4"/>
  <c r="Y641" i="4"/>
  <c r="E641" i="4"/>
  <c r="C641" i="4"/>
  <c r="J862" i="4"/>
  <c r="AA862" i="4"/>
  <c r="Z862" i="4"/>
  <c r="G862" i="4"/>
  <c r="H862" i="4" s="1"/>
  <c r="Y862" i="4"/>
  <c r="F862" i="4"/>
  <c r="E862" i="4"/>
  <c r="L862" i="4"/>
  <c r="C862" i="4"/>
  <c r="D862" i="4"/>
  <c r="K862" i="4"/>
  <c r="D864" i="4"/>
  <c r="C864" i="4"/>
  <c r="L864" i="4"/>
  <c r="K864" i="4"/>
  <c r="J864" i="4"/>
  <c r="Z864" i="4"/>
  <c r="F864" i="4"/>
  <c r="G864" i="4"/>
  <c r="H864" i="4" s="1"/>
  <c r="E864" i="4"/>
  <c r="AA864" i="4"/>
  <c r="Y864" i="4"/>
  <c r="AA1257" i="4"/>
  <c r="G1257" i="4"/>
  <c r="H1257" i="4" s="1"/>
  <c r="Z1257" i="4"/>
  <c r="F1257" i="4"/>
  <c r="Y1257" i="4"/>
  <c r="E1257" i="4"/>
  <c r="D1257" i="4"/>
  <c r="C1257" i="4"/>
  <c r="K1257" i="4"/>
  <c r="J1257" i="4"/>
  <c r="L1257" i="4"/>
  <c r="AA436" i="4"/>
  <c r="G436" i="4"/>
  <c r="H436" i="4" s="1"/>
  <c r="Z436" i="4"/>
  <c r="F436" i="4"/>
  <c r="Y436" i="4"/>
  <c r="E436" i="4"/>
  <c r="D436" i="4"/>
  <c r="C436" i="4"/>
  <c r="K436" i="4"/>
  <c r="L436" i="4"/>
  <c r="J436" i="4"/>
  <c r="Z444" i="4"/>
  <c r="F444" i="4"/>
  <c r="Y444" i="4"/>
  <c r="E444" i="4"/>
  <c r="D444" i="4"/>
  <c r="C444" i="4"/>
  <c r="L444" i="4"/>
  <c r="J444" i="4"/>
  <c r="AA444" i="4"/>
  <c r="K444" i="4"/>
  <c r="G444" i="4"/>
  <c r="H444" i="4" s="1"/>
  <c r="AA823" i="4"/>
  <c r="G823" i="4"/>
  <c r="H823" i="4" s="1"/>
  <c r="Z823" i="4"/>
  <c r="F823" i="4"/>
  <c r="Y823" i="4"/>
  <c r="E823" i="4"/>
  <c r="D823" i="4"/>
  <c r="C823" i="4"/>
  <c r="K823" i="4"/>
  <c r="L823" i="4"/>
  <c r="J823" i="4"/>
  <c r="Y822" i="4"/>
  <c r="F822" i="4"/>
  <c r="E822" i="4"/>
  <c r="D822" i="4"/>
  <c r="L822" i="4"/>
  <c r="C822" i="4"/>
  <c r="K822" i="4"/>
  <c r="AA822" i="4"/>
  <c r="J822" i="4"/>
  <c r="G822" i="4"/>
  <c r="H822" i="4" s="1"/>
  <c r="Z822" i="4"/>
  <c r="C815" i="4"/>
  <c r="L815" i="4"/>
  <c r="K815" i="4"/>
  <c r="J815" i="4"/>
  <c r="AA815" i="4"/>
  <c r="G815" i="4"/>
  <c r="H815" i="4" s="1"/>
  <c r="Y815" i="4"/>
  <c r="E815" i="4"/>
  <c r="Z815" i="4"/>
  <c r="F815" i="4"/>
  <c r="D815" i="4"/>
  <c r="J218" i="4"/>
  <c r="G218" i="4"/>
  <c r="H218" i="4" s="1"/>
  <c r="E218" i="4"/>
  <c r="D218" i="4"/>
  <c r="L218" i="4"/>
  <c r="K218" i="4"/>
  <c r="F218" i="4"/>
  <c r="C218" i="4"/>
  <c r="AA218" i="4"/>
  <c r="Y218" i="4"/>
  <c r="Z218" i="4"/>
  <c r="AE211" i="4"/>
  <c r="X22" i="10" s="1"/>
  <c r="AF211" i="4"/>
  <c r="Y22" i="10" s="1"/>
  <c r="J495" i="4"/>
  <c r="AA495" i="4"/>
  <c r="G495" i="4"/>
  <c r="H495" i="4" s="1"/>
  <c r="Z495" i="4"/>
  <c r="F495" i="4"/>
  <c r="Y495" i="4"/>
  <c r="E495" i="4"/>
  <c r="D495" i="4"/>
  <c r="L495" i="4"/>
  <c r="K495" i="4"/>
  <c r="C495" i="4"/>
  <c r="AF491" i="4"/>
  <c r="Y50" i="10" s="1"/>
  <c r="AE491" i="4"/>
  <c r="X50" i="10" s="1"/>
  <c r="Z508" i="4"/>
  <c r="F508" i="4"/>
  <c r="L508" i="4"/>
  <c r="K508" i="4"/>
  <c r="J508" i="4"/>
  <c r="G508" i="4"/>
  <c r="H508" i="4" s="1"/>
  <c r="E508" i="4"/>
  <c r="AA508" i="4"/>
  <c r="D508" i="4"/>
  <c r="Y508" i="4"/>
  <c r="C508" i="4"/>
  <c r="K1100" i="4"/>
  <c r="J1100" i="4"/>
  <c r="AA1100" i="4"/>
  <c r="G1100" i="4"/>
  <c r="H1100" i="4" s="1"/>
  <c r="Z1100" i="4"/>
  <c r="F1100" i="4"/>
  <c r="Y1100" i="4"/>
  <c r="E1100" i="4"/>
  <c r="C1100" i="4"/>
  <c r="L1100" i="4"/>
  <c r="D1100" i="4"/>
  <c r="C1101" i="4"/>
  <c r="L1101" i="4"/>
  <c r="K1101" i="4"/>
  <c r="J1101" i="4"/>
  <c r="AA1101" i="4"/>
  <c r="G1101" i="4"/>
  <c r="H1101" i="4" s="1"/>
  <c r="Y1101" i="4"/>
  <c r="E1101" i="4"/>
  <c r="D1101" i="4"/>
  <c r="Z1101" i="4"/>
  <c r="F1101" i="4"/>
  <c r="AA124" i="4"/>
  <c r="Z124" i="4"/>
  <c r="G124" i="4"/>
  <c r="H124" i="4" s="1"/>
  <c r="Y124" i="4"/>
  <c r="F124" i="4"/>
  <c r="E124" i="4"/>
  <c r="D124" i="4"/>
  <c r="L124" i="4"/>
  <c r="C124" i="4"/>
  <c r="K124" i="4"/>
  <c r="J124" i="4"/>
  <c r="D118" i="4"/>
  <c r="C118" i="4"/>
  <c r="L118" i="4"/>
  <c r="K118" i="4"/>
  <c r="J118" i="4"/>
  <c r="G118" i="4"/>
  <c r="H118" i="4" s="1"/>
  <c r="F118" i="4"/>
  <c r="E118" i="4"/>
  <c r="AA118" i="4"/>
  <c r="Y118" i="4"/>
  <c r="Z118" i="4"/>
  <c r="L128" i="4"/>
  <c r="Z128" i="4"/>
  <c r="F128" i="4"/>
  <c r="Y128" i="4"/>
  <c r="C128" i="4"/>
  <c r="K128" i="4"/>
  <c r="J128" i="4"/>
  <c r="G128" i="4"/>
  <c r="H128" i="4" s="1"/>
  <c r="E128" i="4"/>
  <c r="AA128" i="4"/>
  <c r="D128" i="4"/>
  <c r="J757" i="4"/>
  <c r="AA757" i="4"/>
  <c r="G757" i="4"/>
  <c r="H757" i="4" s="1"/>
  <c r="Z757" i="4"/>
  <c r="F757" i="4"/>
  <c r="Y757" i="4"/>
  <c r="E757" i="4"/>
  <c r="D757" i="4"/>
  <c r="L757" i="4"/>
  <c r="C757" i="4"/>
  <c r="K757" i="4"/>
  <c r="L763" i="4"/>
  <c r="K763" i="4"/>
  <c r="J763" i="4"/>
  <c r="AA763" i="4"/>
  <c r="G763" i="4"/>
  <c r="H763" i="4" s="1"/>
  <c r="Z763" i="4"/>
  <c r="F763" i="4"/>
  <c r="D763" i="4"/>
  <c r="E763" i="4"/>
  <c r="C763" i="4"/>
  <c r="Y763" i="4"/>
  <c r="K1224" i="4"/>
  <c r="J1224" i="4"/>
  <c r="AA1224" i="4"/>
  <c r="Z1224" i="4"/>
  <c r="F1224" i="4"/>
  <c r="Y1224" i="4"/>
  <c r="E1224" i="4"/>
  <c r="C1224" i="4"/>
  <c r="L1224" i="4"/>
  <c r="G1224" i="4"/>
  <c r="H1224" i="4" s="1"/>
  <c r="D1224" i="4"/>
  <c r="J1228" i="4"/>
  <c r="AA1228" i="4"/>
  <c r="G1228" i="4"/>
  <c r="H1228" i="4" s="1"/>
  <c r="Z1228" i="4"/>
  <c r="F1228" i="4"/>
  <c r="Y1228" i="4"/>
  <c r="E1228" i="4"/>
  <c r="D1228" i="4"/>
  <c r="L1228" i="4"/>
  <c r="K1228" i="4"/>
  <c r="C1228" i="4"/>
  <c r="L1220" i="4"/>
  <c r="K1220" i="4"/>
  <c r="Z1220" i="4"/>
  <c r="F1220" i="4"/>
  <c r="D1220" i="4"/>
  <c r="J1220" i="4"/>
  <c r="G1220" i="4"/>
  <c r="H1220" i="4" s="1"/>
  <c r="E1220" i="4"/>
  <c r="C1220" i="4"/>
  <c r="AA1220" i="4"/>
  <c r="Y1220" i="4"/>
  <c r="L775" i="4"/>
  <c r="K775" i="4"/>
  <c r="J775" i="4"/>
  <c r="AA775" i="4"/>
  <c r="G775" i="4"/>
  <c r="H775" i="4" s="1"/>
  <c r="Z775" i="4"/>
  <c r="F775" i="4"/>
  <c r="D775" i="4"/>
  <c r="Y775" i="4"/>
  <c r="E775" i="4"/>
  <c r="C775" i="4"/>
  <c r="D314" i="4"/>
  <c r="C314" i="4"/>
  <c r="L314" i="4"/>
  <c r="K314" i="4"/>
  <c r="J314" i="4"/>
  <c r="F314" i="4"/>
  <c r="G314" i="4"/>
  <c r="H314" i="4" s="1"/>
  <c r="E314" i="4"/>
  <c r="Y314" i="4"/>
  <c r="Z314" i="4"/>
  <c r="AA314" i="4"/>
  <c r="Z1060" i="4"/>
  <c r="F1060" i="4"/>
  <c r="Y1060" i="4"/>
  <c r="E1060" i="4"/>
  <c r="D1060" i="4"/>
  <c r="C1060" i="4"/>
  <c r="L1060" i="4"/>
  <c r="J1060" i="4"/>
  <c r="AA1060" i="4"/>
  <c r="K1060" i="4"/>
  <c r="G1060" i="4"/>
  <c r="H1060" i="4" s="1"/>
  <c r="E155" i="4"/>
  <c r="J155" i="4"/>
  <c r="L155" i="4"/>
  <c r="K155" i="4"/>
  <c r="G155" i="4"/>
  <c r="H155" i="4" s="1"/>
  <c r="F155" i="4"/>
  <c r="D155" i="4"/>
  <c r="C155" i="4"/>
  <c r="AA155" i="4"/>
  <c r="Y155" i="4"/>
  <c r="Z155" i="4"/>
  <c r="Y962" i="4"/>
  <c r="E962" i="4"/>
  <c r="D962" i="4"/>
  <c r="C962" i="4"/>
  <c r="L962" i="4"/>
  <c r="K962" i="4"/>
  <c r="J962" i="4"/>
  <c r="G962" i="4"/>
  <c r="H962" i="4" s="1"/>
  <c r="F962" i="4"/>
  <c r="AA962" i="4"/>
  <c r="Z962" i="4"/>
  <c r="AF61" i="3"/>
  <c r="AF18" i="3"/>
  <c r="D255" i="4"/>
  <c r="C255" i="4"/>
  <c r="L255" i="4"/>
  <c r="K255" i="4"/>
  <c r="J255" i="4"/>
  <c r="F255" i="4"/>
  <c r="E255" i="4"/>
  <c r="G255" i="4"/>
  <c r="H255" i="4" s="1"/>
  <c r="AA255" i="4"/>
  <c r="Y255" i="4"/>
  <c r="Z255" i="4"/>
  <c r="AF471" i="4"/>
  <c r="Y48" i="10" s="1"/>
  <c r="AE471" i="4"/>
  <c r="X48" i="10" s="1"/>
  <c r="K1143" i="4"/>
  <c r="J1143" i="4"/>
  <c r="AA1143" i="4"/>
  <c r="G1143" i="4"/>
  <c r="H1143" i="4" s="1"/>
  <c r="Z1143" i="4"/>
  <c r="F1143" i="4"/>
  <c r="Y1143" i="4"/>
  <c r="E1143" i="4"/>
  <c r="C1143" i="4"/>
  <c r="L1143" i="4"/>
  <c r="D1143" i="4"/>
  <c r="D366" i="4"/>
  <c r="C366" i="4"/>
  <c r="L366" i="4"/>
  <c r="K366" i="4"/>
  <c r="J366" i="4"/>
  <c r="Z366" i="4"/>
  <c r="F366" i="4"/>
  <c r="AA366" i="4"/>
  <c r="Y366" i="4"/>
  <c r="G366" i="4"/>
  <c r="H366" i="4" s="1"/>
  <c r="E366" i="4"/>
  <c r="Z1123" i="4"/>
  <c r="F1123" i="4"/>
  <c r="Y1123" i="4"/>
  <c r="E1123" i="4"/>
  <c r="D1123" i="4"/>
  <c r="C1123" i="4"/>
  <c r="L1123" i="4"/>
  <c r="J1123" i="4"/>
  <c r="G1123" i="4"/>
  <c r="H1123" i="4" s="1"/>
  <c r="AA1123" i="4"/>
  <c r="K1123" i="4"/>
  <c r="L928" i="4"/>
  <c r="K928" i="4"/>
  <c r="J928" i="4"/>
  <c r="AA928" i="4"/>
  <c r="G928" i="4"/>
  <c r="H928" i="4" s="1"/>
  <c r="Z928" i="4"/>
  <c r="F928" i="4"/>
  <c r="D928" i="4"/>
  <c r="E928" i="4"/>
  <c r="C928" i="4"/>
  <c r="Y928" i="4"/>
  <c r="Z428" i="4"/>
  <c r="F428" i="4"/>
  <c r="Y428" i="4"/>
  <c r="E428" i="4"/>
  <c r="D428" i="4"/>
  <c r="C428" i="4"/>
  <c r="L428" i="4"/>
  <c r="J428" i="4"/>
  <c r="AA428" i="4"/>
  <c r="K428" i="4"/>
  <c r="G428" i="4"/>
  <c r="H428" i="4" s="1"/>
  <c r="Z740" i="4"/>
  <c r="F740" i="4"/>
  <c r="Y740" i="4"/>
  <c r="E740" i="4"/>
  <c r="D740" i="4"/>
  <c r="C740" i="4"/>
  <c r="L740" i="4"/>
  <c r="J740" i="4"/>
  <c r="AA740" i="4"/>
  <c r="K740" i="4"/>
  <c r="G740" i="4"/>
  <c r="H740" i="4" s="1"/>
  <c r="AA563" i="4"/>
  <c r="Z563" i="4"/>
  <c r="G563" i="4"/>
  <c r="H563" i="4" s="1"/>
  <c r="Y563" i="4"/>
  <c r="F563" i="4"/>
  <c r="E563" i="4"/>
  <c r="D563" i="4"/>
  <c r="K563" i="4"/>
  <c r="C563" i="4"/>
  <c r="L563" i="4"/>
  <c r="J563" i="4"/>
  <c r="E676" i="4"/>
  <c r="D676" i="4"/>
  <c r="L676" i="4"/>
  <c r="C676" i="4"/>
  <c r="K676" i="4"/>
  <c r="J676" i="4"/>
  <c r="Z676" i="4"/>
  <c r="G676" i="4"/>
  <c r="H676" i="4" s="1"/>
  <c r="AA676" i="4"/>
  <c r="Y676" i="4"/>
  <c r="F676" i="4"/>
  <c r="J1274" i="4"/>
  <c r="AA1274" i="4"/>
  <c r="G1274" i="4"/>
  <c r="H1274" i="4" s="1"/>
  <c r="Z1274" i="4"/>
  <c r="F1274" i="4"/>
  <c r="Y1274" i="4"/>
  <c r="E1274" i="4"/>
  <c r="D1274" i="4"/>
  <c r="L1274" i="4"/>
  <c r="K1274" i="4"/>
  <c r="C1274" i="4"/>
  <c r="J296" i="4"/>
  <c r="G296" i="4"/>
  <c r="H296" i="4" s="1"/>
  <c r="F296" i="4"/>
  <c r="E296" i="4"/>
  <c r="L296" i="4"/>
  <c r="C296" i="4"/>
  <c r="K296" i="4"/>
  <c r="D296" i="4"/>
  <c r="Z296" i="4"/>
  <c r="Y296" i="4"/>
  <c r="AA296" i="4"/>
  <c r="K437" i="4"/>
  <c r="J437" i="4"/>
  <c r="AA437" i="4"/>
  <c r="G437" i="4"/>
  <c r="H437" i="4" s="1"/>
  <c r="Z437" i="4"/>
  <c r="F437" i="4"/>
  <c r="Y437" i="4"/>
  <c r="E437" i="4"/>
  <c r="C437" i="4"/>
  <c r="L437" i="4"/>
  <c r="D437" i="4"/>
  <c r="A737" i="5"/>
  <c r="A736" i="5"/>
  <c r="W731" i="5"/>
  <c r="A735" i="5"/>
  <c r="A734" i="5"/>
  <c r="V731" i="5"/>
  <c r="A748" i="5"/>
  <c r="U731" i="5"/>
  <c r="A747" i="5"/>
  <c r="A746" i="5"/>
  <c r="G731" i="5"/>
  <c r="A745" i="5"/>
  <c r="A744" i="5"/>
  <c r="F731" i="5"/>
  <c r="A741" i="5"/>
  <c r="A740" i="5"/>
  <c r="A742" i="5"/>
  <c r="A738" i="5"/>
  <c r="A743" i="5"/>
  <c r="E731" i="5"/>
  <c r="AD731" i="5"/>
  <c r="A739" i="5"/>
  <c r="E177" i="4"/>
  <c r="J177" i="4"/>
  <c r="G177" i="4"/>
  <c r="H177" i="4" s="1"/>
  <c r="F177" i="4"/>
  <c r="D177" i="4"/>
  <c r="C177" i="4"/>
  <c r="L177" i="4"/>
  <c r="K177" i="4"/>
  <c r="AA177" i="4"/>
  <c r="Y177" i="4"/>
  <c r="Z177" i="4"/>
  <c r="K57" i="4"/>
  <c r="J57" i="4"/>
  <c r="G57" i="4"/>
  <c r="H57" i="4" s="1"/>
  <c r="F57" i="4"/>
  <c r="E57" i="4"/>
  <c r="D57" i="4"/>
  <c r="C57" i="4"/>
  <c r="L57" i="4"/>
  <c r="Y57" i="4"/>
  <c r="Z57" i="4"/>
  <c r="AA57" i="4"/>
  <c r="J657" i="4"/>
  <c r="AA657" i="4"/>
  <c r="Z657" i="4"/>
  <c r="G657" i="4"/>
  <c r="H657" i="4" s="1"/>
  <c r="Y657" i="4"/>
  <c r="F657" i="4"/>
  <c r="E657" i="4"/>
  <c r="L657" i="4"/>
  <c r="C657" i="4"/>
  <c r="K657" i="4"/>
  <c r="D657" i="4"/>
  <c r="J100" i="4"/>
  <c r="G100" i="4"/>
  <c r="H100" i="4" s="1"/>
  <c r="F100" i="4"/>
  <c r="E100" i="4"/>
  <c r="D100" i="4"/>
  <c r="C100" i="4"/>
  <c r="L100" i="4"/>
  <c r="K100" i="4"/>
  <c r="AA100" i="4"/>
  <c r="Z100" i="4"/>
  <c r="Y100" i="4"/>
  <c r="Y967" i="4"/>
  <c r="E967" i="4"/>
  <c r="D967" i="4"/>
  <c r="C967" i="4"/>
  <c r="L967" i="4"/>
  <c r="K967" i="4"/>
  <c r="J967" i="4"/>
  <c r="AA967" i="4"/>
  <c r="G967" i="4"/>
  <c r="H967" i="4" s="1"/>
  <c r="Z967" i="4"/>
  <c r="F967" i="4"/>
  <c r="AA946" i="4"/>
  <c r="G946" i="4"/>
  <c r="H946" i="4" s="1"/>
  <c r="Z946" i="4"/>
  <c r="F946" i="4"/>
  <c r="Y946" i="4"/>
  <c r="E946" i="4"/>
  <c r="D946" i="4"/>
  <c r="C946" i="4"/>
  <c r="K946" i="4"/>
  <c r="J946" i="4"/>
  <c r="L946" i="4"/>
  <c r="AF46" i="3"/>
  <c r="AF19" i="3"/>
  <c r="K256" i="4"/>
  <c r="J256" i="4"/>
  <c r="G256" i="4"/>
  <c r="H256" i="4" s="1"/>
  <c r="F256" i="4"/>
  <c r="E256" i="4"/>
  <c r="C256" i="4"/>
  <c r="L256" i="4"/>
  <c r="D256" i="4"/>
  <c r="Z256" i="4"/>
  <c r="AA256" i="4"/>
  <c r="Y256" i="4"/>
  <c r="AA977" i="4"/>
  <c r="Z977" i="4"/>
  <c r="G977" i="4"/>
  <c r="H977" i="4" s="1"/>
  <c r="Y977" i="4"/>
  <c r="F977" i="4"/>
  <c r="E977" i="4"/>
  <c r="D977" i="4"/>
  <c r="L977" i="4"/>
  <c r="C977" i="4"/>
  <c r="K977" i="4"/>
  <c r="J977" i="4"/>
  <c r="Y794" i="4"/>
  <c r="E794" i="4"/>
  <c r="D794" i="4"/>
  <c r="C794" i="4"/>
  <c r="L794" i="4"/>
  <c r="K794" i="4"/>
  <c r="AA794" i="4"/>
  <c r="G794" i="4"/>
  <c r="H794" i="4" s="1"/>
  <c r="J794" i="4"/>
  <c r="Z794" i="4"/>
  <c r="F794" i="4"/>
  <c r="AA1137" i="4"/>
  <c r="Z1137" i="4"/>
  <c r="G1137" i="4"/>
  <c r="H1137" i="4" s="1"/>
  <c r="Y1137" i="4"/>
  <c r="F1137" i="4"/>
  <c r="E1137" i="4"/>
  <c r="D1137" i="4"/>
  <c r="K1137" i="4"/>
  <c r="L1137" i="4"/>
  <c r="J1137" i="4"/>
  <c r="C1137" i="4"/>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AA88" i="4"/>
  <c r="G88" i="4"/>
  <c r="H88" i="4" s="1"/>
  <c r="Z88" i="4"/>
  <c r="F88" i="4"/>
  <c r="Y88" i="4"/>
  <c r="E88" i="4"/>
  <c r="D88" i="4"/>
  <c r="C88" i="4"/>
  <c r="L88" i="4"/>
  <c r="K88" i="4"/>
  <c r="J88" i="4"/>
  <c r="L897" i="4"/>
  <c r="K897" i="4"/>
  <c r="J897" i="4"/>
  <c r="AA897" i="4"/>
  <c r="G897" i="4"/>
  <c r="H897" i="4" s="1"/>
  <c r="Z897" i="4"/>
  <c r="F897" i="4"/>
  <c r="D897" i="4"/>
  <c r="E897" i="4"/>
  <c r="C897" i="4"/>
  <c r="Y897" i="4"/>
  <c r="D838" i="4"/>
  <c r="C838" i="4"/>
  <c r="L838" i="4"/>
  <c r="K838" i="4"/>
  <c r="J838" i="4"/>
  <c r="Z838" i="4"/>
  <c r="F838" i="4"/>
  <c r="AA838" i="4"/>
  <c r="G838" i="4"/>
  <c r="H838" i="4" s="1"/>
  <c r="Y838" i="4"/>
  <c r="E838" i="4"/>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K684" i="4"/>
  <c r="J684" i="4"/>
  <c r="AA684" i="4"/>
  <c r="G684" i="4"/>
  <c r="H684" i="4" s="1"/>
  <c r="Z684" i="4"/>
  <c r="F684" i="4"/>
  <c r="Y684" i="4"/>
  <c r="E684" i="4"/>
  <c r="C684" i="4"/>
  <c r="D684" i="4"/>
  <c r="L684" i="4"/>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AF291" i="4"/>
  <c r="Y30" i="10" s="1"/>
  <c r="AE291" i="4"/>
  <c r="X30" i="10" s="1"/>
  <c r="L1004" i="4"/>
  <c r="Z1004" i="4"/>
  <c r="F1004" i="4"/>
  <c r="K1004" i="4"/>
  <c r="J1004" i="4"/>
  <c r="G1004" i="4"/>
  <c r="H1004" i="4" s="1"/>
  <c r="E1004" i="4"/>
  <c r="AA1004" i="4"/>
  <c r="D1004" i="4"/>
  <c r="Y1004" i="4"/>
  <c r="C1004" i="4"/>
  <c r="C519" i="4"/>
  <c r="AA519" i="4"/>
  <c r="G519" i="4"/>
  <c r="H519" i="4" s="1"/>
  <c r="F519" i="4"/>
  <c r="E519" i="4"/>
  <c r="Z519" i="4"/>
  <c r="D519" i="4"/>
  <c r="Y519" i="4"/>
  <c r="K519" i="4"/>
  <c r="J519" i="4"/>
  <c r="L519" i="4"/>
  <c r="D1036" i="4"/>
  <c r="L1036" i="4"/>
  <c r="C1036" i="4"/>
  <c r="K1036" i="4"/>
  <c r="J1036" i="4"/>
  <c r="AA1036" i="4"/>
  <c r="Y1036" i="4"/>
  <c r="F1036" i="4"/>
  <c r="Z1036" i="4"/>
  <c r="G1036" i="4"/>
  <c r="H1036" i="4" s="1"/>
  <c r="E1036" i="4"/>
  <c r="C859" i="4"/>
  <c r="L859" i="4"/>
  <c r="K859" i="4"/>
  <c r="J859" i="4"/>
  <c r="AA859" i="4"/>
  <c r="G859" i="4"/>
  <c r="H859" i="4" s="1"/>
  <c r="Y859" i="4"/>
  <c r="E859" i="4"/>
  <c r="Z859" i="4"/>
  <c r="F859" i="4"/>
  <c r="D859" i="4"/>
  <c r="Y439" i="4"/>
  <c r="E439" i="4"/>
  <c r="D439" i="4"/>
  <c r="C439" i="4"/>
  <c r="L439" i="4"/>
  <c r="K439" i="4"/>
  <c r="AA439" i="4"/>
  <c r="G439" i="4"/>
  <c r="H439" i="4" s="1"/>
  <c r="Z439" i="4"/>
  <c r="J439" i="4"/>
  <c r="F439" i="4"/>
  <c r="K228" i="4"/>
  <c r="J228" i="4"/>
  <c r="AA228" i="4"/>
  <c r="G228" i="4"/>
  <c r="H228" i="4" s="1"/>
  <c r="Z228" i="4"/>
  <c r="F228" i="4"/>
  <c r="Y228" i="4"/>
  <c r="E228" i="4"/>
  <c r="C228" i="4"/>
  <c r="L228" i="4"/>
  <c r="D228" i="4"/>
  <c r="K1096" i="4"/>
  <c r="J1096" i="4"/>
  <c r="AA1096" i="4"/>
  <c r="G1096" i="4"/>
  <c r="H1096" i="4" s="1"/>
  <c r="Z1096" i="4"/>
  <c r="F1096" i="4"/>
  <c r="Y1096" i="4"/>
  <c r="E1096" i="4"/>
  <c r="C1096" i="4"/>
  <c r="L1096" i="4"/>
  <c r="D1096" i="4"/>
  <c r="A242" i="5"/>
  <c r="W231" i="5"/>
  <c r="A240" i="5"/>
  <c r="A238" i="5"/>
  <c r="A236" i="5"/>
  <c r="A234" i="5"/>
  <c r="V231" i="5"/>
  <c r="U231" i="5"/>
  <c r="G231" i="5"/>
  <c r="G25" i="10" s="1"/>
  <c r="A248" i="5"/>
  <c r="A247" i="5"/>
  <c r="A246" i="5"/>
  <c r="A245" i="5"/>
  <c r="A244" i="5"/>
  <c r="A243" i="5"/>
  <c r="F231" i="5"/>
  <c r="H25" i="10" s="1"/>
  <c r="A235" i="5"/>
  <c r="A237" i="5"/>
  <c r="A239" i="5"/>
  <c r="A241" i="5"/>
  <c r="E231" i="5"/>
  <c r="F25" i="10" s="1"/>
  <c r="AD231" i="5"/>
  <c r="C607" i="4"/>
  <c r="L607" i="4"/>
  <c r="K607" i="4"/>
  <c r="J607" i="4"/>
  <c r="AA607" i="4"/>
  <c r="G607" i="4"/>
  <c r="H607" i="4" s="1"/>
  <c r="Y607" i="4"/>
  <c r="E607" i="4"/>
  <c r="F607" i="4"/>
  <c r="D607" i="4"/>
  <c r="Z607" i="4"/>
  <c r="Z778" i="4"/>
  <c r="G778" i="4"/>
  <c r="H778" i="4" s="1"/>
  <c r="Y778" i="4"/>
  <c r="F778" i="4"/>
  <c r="E778" i="4"/>
  <c r="D778" i="4"/>
  <c r="L778" i="4"/>
  <c r="C778" i="4"/>
  <c r="J778" i="4"/>
  <c r="K778" i="4"/>
  <c r="AA778" i="4"/>
  <c r="Y782" i="4"/>
  <c r="F782" i="4"/>
  <c r="E782" i="4"/>
  <c r="D782" i="4"/>
  <c r="L782" i="4"/>
  <c r="C782" i="4"/>
  <c r="K782" i="4"/>
  <c r="AA782" i="4"/>
  <c r="Z782" i="4"/>
  <c r="J782" i="4"/>
  <c r="G782" i="4"/>
  <c r="H782" i="4" s="1"/>
  <c r="J176" i="4"/>
  <c r="E176" i="4"/>
  <c r="K176" i="4"/>
  <c r="G176" i="4"/>
  <c r="H176" i="4" s="1"/>
  <c r="F176" i="4"/>
  <c r="D176" i="4"/>
  <c r="C176" i="4"/>
  <c r="L176" i="4"/>
  <c r="AA176" i="4"/>
  <c r="Z176" i="4"/>
  <c r="Y176" i="4"/>
  <c r="L185" i="4"/>
  <c r="C185" i="4"/>
  <c r="Z185" i="4"/>
  <c r="G185" i="4"/>
  <c r="H185" i="4" s="1"/>
  <c r="F185" i="4"/>
  <c r="AA185" i="4"/>
  <c r="E185" i="4"/>
  <c r="Y185" i="4"/>
  <c r="D185" i="4"/>
  <c r="K185" i="4"/>
  <c r="J185" i="4"/>
  <c r="J324" i="4"/>
  <c r="AA324" i="4"/>
  <c r="G324" i="4"/>
  <c r="H324" i="4" s="1"/>
  <c r="Z324" i="4"/>
  <c r="F324" i="4"/>
  <c r="Y324" i="4"/>
  <c r="E324" i="4"/>
  <c r="D324" i="4"/>
  <c r="L324" i="4"/>
  <c r="K324" i="4"/>
  <c r="C324" i="4"/>
  <c r="L325" i="4"/>
  <c r="K325" i="4"/>
  <c r="J325" i="4"/>
  <c r="AA325" i="4"/>
  <c r="G325" i="4"/>
  <c r="H325" i="4" s="1"/>
  <c r="Z325" i="4"/>
  <c r="F325" i="4"/>
  <c r="D325" i="4"/>
  <c r="C325" i="4"/>
  <c r="Y325" i="4"/>
  <c r="E325" i="4"/>
  <c r="D1063" i="4"/>
  <c r="C1063" i="4"/>
  <c r="L1063" i="4"/>
  <c r="K1063" i="4"/>
  <c r="J1063" i="4"/>
  <c r="Z1063" i="4"/>
  <c r="F1063" i="4"/>
  <c r="Y1063" i="4"/>
  <c r="G1063" i="4"/>
  <c r="H1063" i="4" s="1"/>
  <c r="E1063" i="4"/>
  <c r="AA1063" i="4"/>
  <c r="AA656" i="4"/>
  <c r="G656" i="4"/>
  <c r="H656" i="4" s="1"/>
  <c r="Z656" i="4"/>
  <c r="F656" i="4"/>
  <c r="Y656" i="4"/>
  <c r="E656" i="4"/>
  <c r="D656" i="4"/>
  <c r="C656" i="4"/>
  <c r="K656" i="4"/>
  <c r="L656" i="4"/>
  <c r="J656" i="4"/>
  <c r="Y655" i="4"/>
  <c r="F655" i="4"/>
  <c r="E655" i="4"/>
  <c r="D655" i="4"/>
  <c r="L655" i="4"/>
  <c r="C655" i="4"/>
  <c r="K655" i="4"/>
  <c r="AA655" i="4"/>
  <c r="J655" i="4"/>
  <c r="G655" i="4"/>
  <c r="H655" i="4" s="1"/>
  <c r="Z655" i="4"/>
  <c r="D663" i="4"/>
  <c r="L663" i="4"/>
  <c r="C663" i="4"/>
  <c r="K663" i="4"/>
  <c r="J663" i="4"/>
  <c r="AA663" i="4"/>
  <c r="Y663" i="4"/>
  <c r="F663" i="4"/>
  <c r="Z663" i="4"/>
  <c r="G663" i="4"/>
  <c r="H663" i="4" s="1"/>
  <c r="E663" i="4"/>
  <c r="J154" i="4"/>
  <c r="D154" i="4"/>
  <c r="L154" i="4"/>
  <c r="K154" i="4"/>
  <c r="G154" i="4"/>
  <c r="H154" i="4" s="1"/>
  <c r="F154" i="4"/>
  <c r="E154" i="4"/>
  <c r="C154" i="4"/>
  <c r="AA154" i="4"/>
  <c r="Z154" i="4"/>
  <c r="Y154" i="4"/>
  <c r="J167" i="4"/>
  <c r="D167" i="4"/>
  <c r="K167" i="4"/>
  <c r="G167" i="4"/>
  <c r="H167" i="4" s="1"/>
  <c r="F167" i="4"/>
  <c r="AA167" i="4"/>
  <c r="E167" i="4"/>
  <c r="Z167" i="4"/>
  <c r="C167" i="4"/>
  <c r="Y167" i="4"/>
  <c r="L167" i="4"/>
  <c r="F162" i="4"/>
  <c r="L162" i="4"/>
  <c r="G162" i="4"/>
  <c r="H162" i="4" s="1"/>
  <c r="E162" i="4"/>
  <c r="D162" i="4"/>
  <c r="C162" i="4"/>
  <c r="K162" i="4"/>
  <c r="J162" i="4"/>
  <c r="AA162" i="4"/>
  <c r="Y162" i="4"/>
  <c r="Z162" i="4"/>
  <c r="K102" i="4"/>
  <c r="J102" i="4"/>
  <c r="G102" i="4"/>
  <c r="H102" i="4" s="1"/>
  <c r="F102" i="4"/>
  <c r="E102" i="4"/>
  <c r="D102" i="4"/>
  <c r="C102" i="4"/>
  <c r="L102" i="4"/>
  <c r="AA102" i="4"/>
  <c r="Y102" i="4"/>
  <c r="Z102" i="4"/>
  <c r="F103" i="4"/>
  <c r="E103" i="4"/>
  <c r="D103" i="4"/>
  <c r="L103" i="4"/>
  <c r="C103" i="4"/>
  <c r="K103" i="4"/>
  <c r="J103" i="4"/>
  <c r="G103" i="4"/>
  <c r="H103" i="4" s="1"/>
  <c r="AA103" i="4"/>
  <c r="Y103" i="4"/>
  <c r="Z103" i="4"/>
  <c r="C99" i="4"/>
  <c r="L99" i="4"/>
  <c r="K99" i="4"/>
  <c r="J99" i="4"/>
  <c r="G99" i="4"/>
  <c r="H99" i="4" s="1"/>
  <c r="F99" i="4"/>
  <c r="E99" i="4"/>
  <c r="D99" i="4"/>
  <c r="AA99" i="4"/>
  <c r="Z99" i="4"/>
  <c r="Y99" i="4"/>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Z723" i="4"/>
  <c r="F723" i="4"/>
  <c r="Y723" i="4"/>
  <c r="E723" i="4"/>
  <c r="D723" i="4"/>
  <c r="C723" i="4"/>
  <c r="L723" i="4"/>
  <c r="J723" i="4"/>
  <c r="K723" i="4"/>
  <c r="G723" i="4"/>
  <c r="H723" i="4" s="1"/>
  <c r="AA723" i="4"/>
  <c r="L721" i="4"/>
  <c r="C721" i="4"/>
  <c r="K721" i="4"/>
  <c r="J721" i="4"/>
  <c r="AA721" i="4"/>
  <c r="Z721" i="4"/>
  <c r="G721" i="4"/>
  <c r="H721" i="4" s="1"/>
  <c r="E721" i="4"/>
  <c r="F721" i="4"/>
  <c r="D721" i="4"/>
  <c r="Y721" i="4"/>
  <c r="Y957" i="4"/>
  <c r="E957" i="4"/>
  <c r="D957" i="4"/>
  <c r="C957" i="4"/>
  <c r="L957" i="4"/>
  <c r="K957" i="4"/>
  <c r="AA957" i="4"/>
  <c r="Z957" i="4"/>
  <c r="J957" i="4"/>
  <c r="G957" i="4"/>
  <c r="H957" i="4" s="1"/>
  <c r="F957" i="4"/>
  <c r="L965" i="4"/>
  <c r="C965" i="4"/>
  <c r="K965" i="4"/>
  <c r="J965" i="4"/>
  <c r="AA965" i="4"/>
  <c r="Z965" i="4"/>
  <c r="G965" i="4"/>
  <c r="H965" i="4" s="1"/>
  <c r="Y965" i="4"/>
  <c r="F965" i="4"/>
  <c r="E965" i="4"/>
  <c r="D965" i="4"/>
  <c r="K623" i="4"/>
  <c r="J623" i="4"/>
  <c r="AA623" i="4"/>
  <c r="G623" i="4"/>
  <c r="H623" i="4" s="1"/>
  <c r="Z623" i="4"/>
  <c r="F623" i="4"/>
  <c r="Y623" i="4"/>
  <c r="E623" i="4"/>
  <c r="C623" i="4"/>
  <c r="D623" i="4"/>
  <c r="L623" i="4"/>
  <c r="Z616" i="4"/>
  <c r="F616" i="4"/>
  <c r="Y616" i="4"/>
  <c r="E616" i="4"/>
  <c r="D616" i="4"/>
  <c r="C616" i="4"/>
  <c r="L616" i="4"/>
  <c r="J616" i="4"/>
  <c r="K616" i="4"/>
  <c r="G616" i="4"/>
  <c r="H616" i="4" s="1"/>
  <c r="AA616" i="4"/>
  <c r="Z934" i="4"/>
  <c r="G934" i="4"/>
  <c r="H934" i="4" s="1"/>
  <c r="Y934" i="4"/>
  <c r="F934" i="4"/>
  <c r="E934" i="4"/>
  <c r="D934" i="4"/>
  <c r="L934" i="4"/>
  <c r="C934" i="4"/>
  <c r="J934" i="4"/>
  <c r="K934" i="4"/>
  <c r="AA934" i="4"/>
  <c r="AF931" i="4"/>
  <c r="AE931" i="4"/>
  <c r="L936" i="4"/>
  <c r="K936" i="4"/>
  <c r="J936" i="4"/>
  <c r="AA936" i="4"/>
  <c r="G936" i="4"/>
  <c r="H936" i="4" s="1"/>
  <c r="Z936" i="4"/>
  <c r="F936" i="4"/>
  <c r="D936" i="4"/>
  <c r="Y936" i="4"/>
  <c r="E936" i="4"/>
  <c r="C936" i="4"/>
  <c r="AF1071" i="4"/>
  <c r="AE1071" i="4"/>
  <c r="Z1082" i="4"/>
  <c r="F1082" i="4"/>
  <c r="Y1082" i="4"/>
  <c r="E1082" i="4"/>
  <c r="D1082" i="4"/>
  <c r="C1082" i="4"/>
  <c r="L1082" i="4"/>
  <c r="J1082" i="4"/>
  <c r="AA1082" i="4"/>
  <c r="K1082" i="4"/>
  <c r="G1082" i="4"/>
  <c r="H1082" i="4" s="1"/>
  <c r="C1080" i="4"/>
  <c r="L1080" i="4"/>
  <c r="K1080" i="4"/>
  <c r="J1080" i="4"/>
  <c r="AA1080" i="4"/>
  <c r="G1080" i="4"/>
  <c r="H1080" i="4" s="1"/>
  <c r="Y1080" i="4"/>
  <c r="E1080" i="4"/>
  <c r="Z1080" i="4"/>
  <c r="F1080" i="4"/>
  <c r="D1080" i="4"/>
  <c r="Z286" i="4"/>
  <c r="F286" i="4"/>
  <c r="Y286" i="4"/>
  <c r="E286" i="4"/>
  <c r="D286" i="4"/>
  <c r="C286" i="4"/>
  <c r="L286" i="4"/>
  <c r="J286" i="4"/>
  <c r="AA286" i="4"/>
  <c r="K286" i="4"/>
  <c r="G286" i="4"/>
  <c r="H286" i="4" s="1"/>
  <c r="C282" i="4"/>
  <c r="L282" i="4"/>
  <c r="K282" i="4"/>
  <c r="J282" i="4"/>
  <c r="G282" i="4"/>
  <c r="H282" i="4" s="1"/>
  <c r="E282" i="4"/>
  <c r="F282" i="4"/>
  <c r="D282" i="4"/>
  <c r="AA282" i="4"/>
  <c r="Y282" i="4"/>
  <c r="Z282" i="4"/>
  <c r="J1176" i="4"/>
  <c r="AA1176" i="4"/>
  <c r="G1176" i="4"/>
  <c r="H1176" i="4" s="1"/>
  <c r="Z1176" i="4"/>
  <c r="F1176" i="4"/>
  <c r="Y1176" i="4"/>
  <c r="E1176" i="4"/>
  <c r="D1176" i="4"/>
  <c r="L1176" i="4"/>
  <c r="K1176" i="4"/>
  <c r="C1176" i="4"/>
  <c r="D1182" i="4"/>
  <c r="J1182" i="4"/>
  <c r="F1182" i="4"/>
  <c r="AA1182" i="4"/>
  <c r="E1182" i="4"/>
  <c r="Z1182" i="4"/>
  <c r="C1182" i="4"/>
  <c r="Y1182" i="4"/>
  <c r="K1182" i="4"/>
  <c r="L1182" i="4"/>
  <c r="G1182" i="4"/>
  <c r="H1182" i="4" s="1"/>
  <c r="L1177" i="4"/>
  <c r="K1177" i="4"/>
  <c r="J1177" i="4"/>
  <c r="AA1177" i="4"/>
  <c r="G1177" i="4"/>
  <c r="H1177" i="4" s="1"/>
  <c r="Z1177" i="4"/>
  <c r="F1177" i="4"/>
  <c r="D1177" i="4"/>
  <c r="Y1177" i="4"/>
  <c r="E1177" i="4"/>
  <c r="C1177" i="4"/>
  <c r="K580" i="4"/>
  <c r="J580" i="4"/>
  <c r="AA580" i="4"/>
  <c r="G580" i="4"/>
  <c r="H580" i="4" s="1"/>
  <c r="Z580" i="4"/>
  <c r="F580" i="4"/>
  <c r="Y580" i="4"/>
  <c r="E580" i="4"/>
  <c r="C580" i="4"/>
  <c r="L580" i="4"/>
  <c r="D580" i="4"/>
  <c r="Y583" i="4"/>
  <c r="F583" i="4"/>
  <c r="E583" i="4"/>
  <c r="D583" i="4"/>
  <c r="L583" i="4"/>
  <c r="C583" i="4"/>
  <c r="K583" i="4"/>
  <c r="AA583" i="4"/>
  <c r="J583" i="4"/>
  <c r="Z583" i="4"/>
  <c r="G583" i="4"/>
  <c r="H583" i="4" s="1"/>
  <c r="C586" i="4"/>
  <c r="L586" i="4"/>
  <c r="K586" i="4"/>
  <c r="J586" i="4"/>
  <c r="AA586" i="4"/>
  <c r="G586" i="4"/>
  <c r="H586" i="4" s="1"/>
  <c r="Y586" i="4"/>
  <c r="E586" i="4"/>
  <c r="Z586" i="4"/>
  <c r="F586" i="4"/>
  <c r="D586" i="4"/>
  <c r="AF78" i="3"/>
  <c r="AF53" i="3"/>
  <c r="AF81" i="3"/>
  <c r="AF45" i="3"/>
  <c r="AF56" i="3"/>
  <c r="AF66" i="3"/>
  <c r="AF17" i="3"/>
  <c r="AF25" i="3"/>
  <c r="AF33" i="3"/>
  <c r="AF41" i="3"/>
  <c r="AF52" i="3"/>
  <c r="Y266" i="4"/>
  <c r="E266" i="4"/>
  <c r="D266" i="4"/>
  <c r="C266" i="4"/>
  <c r="L266" i="4"/>
  <c r="K266" i="4"/>
  <c r="AA266" i="4"/>
  <c r="G266" i="4"/>
  <c r="H266" i="4" s="1"/>
  <c r="Z266" i="4"/>
  <c r="J266" i="4"/>
  <c r="F266" i="4"/>
  <c r="J978" i="4"/>
  <c r="AA978" i="4"/>
  <c r="Z978" i="4"/>
  <c r="G978" i="4"/>
  <c r="H978" i="4" s="1"/>
  <c r="Y978" i="4"/>
  <c r="F978" i="4"/>
  <c r="E978" i="4"/>
  <c r="D978" i="4"/>
  <c r="L978" i="4"/>
  <c r="C978" i="4"/>
  <c r="K978" i="4"/>
  <c r="Z981" i="4"/>
  <c r="F981" i="4"/>
  <c r="Y981" i="4"/>
  <c r="E981" i="4"/>
  <c r="D981" i="4"/>
  <c r="C981" i="4"/>
  <c r="L981" i="4"/>
  <c r="K981" i="4"/>
  <c r="AA981" i="4"/>
  <c r="J981" i="4"/>
  <c r="G981" i="4"/>
  <c r="H981" i="4" s="1"/>
  <c r="Y808" i="4"/>
  <c r="F808" i="4"/>
  <c r="E808" i="4"/>
  <c r="D808" i="4"/>
  <c r="L808" i="4"/>
  <c r="C808" i="4"/>
  <c r="K808" i="4"/>
  <c r="AA808" i="4"/>
  <c r="Z808" i="4"/>
  <c r="J808" i="4"/>
  <c r="G808" i="4"/>
  <c r="H808" i="4" s="1"/>
  <c r="AE791" i="4"/>
  <c r="AF791" i="4"/>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J483" i="4"/>
  <c r="AA483" i="4"/>
  <c r="G483" i="4"/>
  <c r="H483" i="4" s="1"/>
  <c r="Z483" i="4"/>
  <c r="F483" i="4"/>
  <c r="Y483" i="4"/>
  <c r="E483" i="4"/>
  <c r="D483" i="4"/>
  <c r="L483" i="4"/>
  <c r="K483" i="4"/>
  <c r="C483" i="4"/>
  <c r="D485" i="4"/>
  <c r="L485" i="4"/>
  <c r="C485" i="4"/>
  <c r="K485" i="4"/>
  <c r="J485" i="4"/>
  <c r="AA485" i="4"/>
  <c r="Y485" i="4"/>
  <c r="F485" i="4"/>
  <c r="Z485" i="4"/>
  <c r="G485" i="4"/>
  <c r="H485" i="4" s="1"/>
  <c r="E485" i="4"/>
  <c r="K42" i="4"/>
  <c r="J42" i="4"/>
  <c r="G42" i="4"/>
  <c r="H42" i="4" s="1"/>
  <c r="F42" i="4"/>
  <c r="E42" i="4"/>
  <c r="D42" i="4"/>
  <c r="C42" i="4"/>
  <c r="L42" i="4"/>
  <c r="AA42" i="4"/>
  <c r="Z42" i="4"/>
  <c r="Y42" i="4"/>
  <c r="F43" i="4"/>
  <c r="E43" i="4"/>
  <c r="D43" i="4"/>
  <c r="C43" i="4"/>
  <c r="L43" i="4"/>
  <c r="K43" i="4"/>
  <c r="J43" i="4"/>
  <c r="G43" i="4"/>
  <c r="H43" i="4" s="1"/>
  <c r="Z43" i="4"/>
  <c r="AA43" i="4"/>
  <c r="Y43" i="4"/>
  <c r="L37" i="4"/>
  <c r="C37" i="4"/>
  <c r="K37" i="4"/>
  <c r="J37" i="4"/>
  <c r="G37" i="4"/>
  <c r="H37" i="4" s="1"/>
  <c r="F37" i="4"/>
  <c r="E37" i="4"/>
  <c r="D37" i="4"/>
  <c r="AA37" i="4"/>
  <c r="Z37" i="4"/>
  <c r="Y37" i="4"/>
  <c r="D206" i="4"/>
  <c r="C206" i="4"/>
  <c r="K206" i="4"/>
  <c r="J206" i="4"/>
  <c r="Z206" i="4"/>
  <c r="F206" i="4"/>
  <c r="AA206" i="4"/>
  <c r="Y206" i="4"/>
  <c r="L206" i="4"/>
  <c r="G206" i="4"/>
  <c r="H206" i="4" s="1"/>
  <c r="E206" i="4"/>
  <c r="Z207" i="4"/>
  <c r="F207" i="4"/>
  <c r="Y207" i="4"/>
  <c r="E207" i="4"/>
  <c r="C207" i="4"/>
  <c r="L207" i="4"/>
  <c r="J207" i="4"/>
  <c r="AA207" i="4"/>
  <c r="K207" i="4"/>
  <c r="G207" i="4"/>
  <c r="H207" i="4" s="1"/>
  <c r="D207" i="4"/>
  <c r="J1138" i="4"/>
  <c r="AA1138" i="4"/>
  <c r="Z1138" i="4"/>
  <c r="G1138" i="4"/>
  <c r="H1138" i="4" s="1"/>
  <c r="Y1138" i="4"/>
  <c r="F1138" i="4"/>
  <c r="E1138" i="4"/>
  <c r="L1138" i="4"/>
  <c r="C1138" i="4"/>
  <c r="K1138" i="4"/>
  <c r="D1138" i="4"/>
  <c r="Z1146" i="4"/>
  <c r="F1146" i="4"/>
  <c r="Y1146" i="4"/>
  <c r="E1146" i="4"/>
  <c r="D1146" i="4"/>
  <c r="C1146" i="4"/>
  <c r="L1146" i="4"/>
  <c r="J1146" i="4"/>
  <c r="AA1146" i="4"/>
  <c r="K1146" i="4"/>
  <c r="G1146" i="4"/>
  <c r="H1146" i="4" s="1"/>
  <c r="C1144" i="4"/>
  <c r="L1144" i="4"/>
  <c r="K1144" i="4"/>
  <c r="J1144" i="4"/>
  <c r="AA1144" i="4"/>
  <c r="G1144" i="4"/>
  <c r="H1144" i="4" s="1"/>
  <c r="Y1144" i="4"/>
  <c r="E1144" i="4"/>
  <c r="Z1144" i="4"/>
  <c r="F1144" i="4"/>
  <c r="D1144" i="4"/>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L1156" i="4"/>
  <c r="K1156" i="4"/>
  <c r="J1156" i="4"/>
  <c r="AA1156" i="4"/>
  <c r="G1156" i="4"/>
  <c r="H1156" i="4" s="1"/>
  <c r="Z1156" i="4"/>
  <c r="F1156" i="4"/>
  <c r="D1156" i="4"/>
  <c r="C1156" i="4"/>
  <c r="Y1156" i="4"/>
  <c r="E1156" i="4"/>
  <c r="AA1235" i="4"/>
  <c r="G1235" i="4"/>
  <c r="H1235" i="4" s="1"/>
  <c r="Z1235" i="4"/>
  <c r="F1235" i="4"/>
  <c r="Y1235" i="4"/>
  <c r="E1235" i="4"/>
  <c r="D1235" i="4"/>
  <c r="C1235" i="4"/>
  <c r="K1235" i="4"/>
  <c r="J1235" i="4"/>
  <c r="L1235" i="4"/>
  <c r="Y1234" i="4"/>
  <c r="E1234" i="4"/>
  <c r="D1234" i="4"/>
  <c r="C1234" i="4"/>
  <c r="L1234" i="4"/>
  <c r="K1234" i="4"/>
  <c r="AA1234" i="4"/>
  <c r="G1234" i="4"/>
  <c r="H1234" i="4" s="1"/>
  <c r="Z1234" i="4"/>
  <c r="J1234" i="4"/>
  <c r="F1234" i="4"/>
  <c r="L1247" i="4"/>
  <c r="K1247" i="4"/>
  <c r="J1247" i="4"/>
  <c r="AA1247" i="4"/>
  <c r="G1247" i="4"/>
  <c r="H1247" i="4" s="1"/>
  <c r="Z1247" i="4"/>
  <c r="F1247" i="4"/>
  <c r="D1247" i="4"/>
  <c r="Y1247" i="4"/>
  <c r="C1247" i="4"/>
  <c r="E1247" i="4"/>
  <c r="J696" i="4"/>
  <c r="AA696" i="4"/>
  <c r="G696" i="4"/>
  <c r="H696" i="4" s="1"/>
  <c r="Z696" i="4"/>
  <c r="F696" i="4"/>
  <c r="Y696" i="4"/>
  <c r="E696" i="4"/>
  <c r="D696" i="4"/>
  <c r="L696" i="4"/>
  <c r="K696" i="4"/>
  <c r="C696" i="4"/>
  <c r="D704" i="4"/>
  <c r="C704" i="4"/>
  <c r="L704" i="4"/>
  <c r="K704" i="4"/>
  <c r="J704" i="4"/>
  <c r="Z704" i="4"/>
  <c r="F704" i="4"/>
  <c r="AA704" i="4"/>
  <c r="G704" i="4"/>
  <c r="H704" i="4" s="1"/>
  <c r="E704" i="4"/>
  <c r="Y704" i="4"/>
  <c r="G79" i="4"/>
  <c r="H79" i="4" s="1"/>
  <c r="F79" i="4"/>
  <c r="E79" i="4"/>
  <c r="D79" i="4"/>
  <c r="C79" i="4"/>
  <c r="L79" i="4"/>
  <c r="K79" i="4"/>
  <c r="J79" i="4"/>
  <c r="Y79" i="4"/>
  <c r="Z79" i="4"/>
  <c r="AA79" i="4"/>
  <c r="J247" i="4"/>
  <c r="AA247" i="4"/>
  <c r="G247" i="4"/>
  <c r="H247" i="4" s="1"/>
  <c r="Z247" i="4"/>
  <c r="F247" i="4"/>
  <c r="Y247" i="4"/>
  <c r="E247" i="4"/>
  <c r="D247" i="4"/>
  <c r="L247" i="4"/>
  <c r="K247" i="4"/>
  <c r="C247" i="4"/>
  <c r="E245" i="4"/>
  <c r="D245" i="4"/>
  <c r="L245" i="4"/>
  <c r="C245" i="4"/>
  <c r="K245" i="4"/>
  <c r="J245" i="4"/>
  <c r="Z245" i="4"/>
  <c r="G245" i="4"/>
  <c r="H245" i="4" s="1"/>
  <c r="AA245" i="4"/>
  <c r="Y245" i="4"/>
  <c r="F245" i="4"/>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J1026" i="4"/>
  <c r="AA1026" i="4"/>
  <c r="G1026" i="4"/>
  <c r="H1026" i="4" s="1"/>
  <c r="Y1026" i="4"/>
  <c r="E1026" i="4"/>
  <c r="D1026" i="4"/>
  <c r="L1026" i="4"/>
  <c r="Z1026" i="4"/>
  <c r="K1026" i="4"/>
  <c r="F1026" i="4"/>
  <c r="C1026" i="4"/>
  <c r="D360" i="4"/>
  <c r="C360" i="4"/>
  <c r="L360" i="4"/>
  <c r="K360" i="4"/>
  <c r="J360" i="4"/>
  <c r="F360" i="4"/>
  <c r="G360" i="4"/>
  <c r="H360" i="4" s="1"/>
  <c r="E360" i="4"/>
  <c r="AA360" i="4"/>
  <c r="Z360" i="4"/>
  <c r="Y360" i="4"/>
  <c r="Y1118" i="4"/>
  <c r="F1118" i="4"/>
  <c r="E1118" i="4"/>
  <c r="D1118" i="4"/>
  <c r="L1118" i="4"/>
  <c r="C1118" i="4"/>
  <c r="K1118" i="4"/>
  <c r="AA1118" i="4"/>
  <c r="Z1118" i="4"/>
  <c r="J1118" i="4"/>
  <c r="G1118" i="4"/>
  <c r="H1118" i="4" s="1"/>
  <c r="L1126" i="4"/>
  <c r="C1126" i="4"/>
  <c r="K1126" i="4"/>
  <c r="J1126" i="4"/>
  <c r="AA1126" i="4"/>
  <c r="Z1126" i="4"/>
  <c r="G1126" i="4"/>
  <c r="H1126" i="4" s="1"/>
  <c r="E1126" i="4"/>
  <c r="Y1126" i="4"/>
  <c r="F1126" i="4"/>
  <c r="D1126" i="4"/>
  <c r="AA900" i="4"/>
  <c r="G900" i="4"/>
  <c r="H900" i="4" s="1"/>
  <c r="Z900" i="4"/>
  <c r="F900" i="4"/>
  <c r="Y900" i="4"/>
  <c r="E900" i="4"/>
  <c r="D900" i="4"/>
  <c r="C900" i="4"/>
  <c r="K900" i="4"/>
  <c r="L900" i="4"/>
  <c r="J900" i="4"/>
  <c r="C902" i="4"/>
  <c r="L902" i="4"/>
  <c r="K902" i="4"/>
  <c r="J902" i="4"/>
  <c r="AA902" i="4"/>
  <c r="G902" i="4"/>
  <c r="H902" i="4" s="1"/>
  <c r="Y902" i="4"/>
  <c r="E902" i="4"/>
  <c r="Z902" i="4"/>
  <c r="F902" i="4"/>
  <c r="D902" i="4"/>
  <c r="Z926" i="4"/>
  <c r="G926" i="4"/>
  <c r="H926" i="4" s="1"/>
  <c r="Y926" i="4"/>
  <c r="F926" i="4"/>
  <c r="E926" i="4"/>
  <c r="D926" i="4"/>
  <c r="L926" i="4"/>
  <c r="C926" i="4"/>
  <c r="J926" i="4"/>
  <c r="K926" i="4"/>
  <c r="AA926" i="4"/>
  <c r="Y925" i="4"/>
  <c r="E925" i="4"/>
  <c r="D925" i="4"/>
  <c r="C925" i="4"/>
  <c r="L925" i="4"/>
  <c r="K925" i="4"/>
  <c r="AA925" i="4"/>
  <c r="G925" i="4"/>
  <c r="H925" i="4" s="1"/>
  <c r="Z925" i="4"/>
  <c r="J925" i="4"/>
  <c r="F925" i="4"/>
  <c r="L914" i="4"/>
  <c r="K914" i="4"/>
  <c r="J914" i="4"/>
  <c r="AA914" i="4"/>
  <c r="G914" i="4"/>
  <c r="H914" i="4" s="1"/>
  <c r="Z914" i="4"/>
  <c r="F914" i="4"/>
  <c r="D914" i="4"/>
  <c r="Y914" i="4"/>
  <c r="E914" i="4"/>
  <c r="C914" i="4"/>
  <c r="J840" i="4"/>
  <c r="AA840" i="4"/>
  <c r="G840" i="4"/>
  <c r="H840" i="4" s="1"/>
  <c r="Z840" i="4"/>
  <c r="F840" i="4"/>
  <c r="Y840" i="4"/>
  <c r="E840" i="4"/>
  <c r="D840" i="4"/>
  <c r="L840" i="4"/>
  <c r="C840" i="4"/>
  <c r="K840" i="4"/>
  <c r="L841" i="4"/>
  <c r="K841" i="4"/>
  <c r="J841" i="4"/>
  <c r="AA841" i="4"/>
  <c r="G841" i="4"/>
  <c r="H841" i="4" s="1"/>
  <c r="Z841" i="4"/>
  <c r="F841" i="4"/>
  <c r="D841" i="4"/>
  <c r="Y841" i="4"/>
  <c r="E841" i="4"/>
  <c r="C841" i="4"/>
  <c r="J415" i="4"/>
  <c r="AA415" i="4"/>
  <c r="Z415" i="4"/>
  <c r="G415" i="4"/>
  <c r="H415" i="4" s="1"/>
  <c r="Y415" i="4"/>
  <c r="F415" i="4"/>
  <c r="E415" i="4"/>
  <c r="L415" i="4"/>
  <c r="C415" i="4"/>
  <c r="K415" i="4"/>
  <c r="D415" i="4"/>
  <c r="Y423" i="4"/>
  <c r="F423" i="4"/>
  <c r="E423" i="4"/>
  <c r="D423" i="4"/>
  <c r="L423" i="4"/>
  <c r="C423" i="4"/>
  <c r="K423" i="4"/>
  <c r="AA423" i="4"/>
  <c r="Z423" i="4"/>
  <c r="J423" i="4"/>
  <c r="G423" i="4"/>
  <c r="H423" i="4" s="1"/>
  <c r="AA466" i="4"/>
  <c r="G466" i="4"/>
  <c r="H466" i="4" s="1"/>
  <c r="Z466" i="4"/>
  <c r="F466" i="4"/>
  <c r="Y466" i="4"/>
  <c r="E466" i="4"/>
  <c r="D466" i="4"/>
  <c r="C466" i="4"/>
  <c r="K466" i="4"/>
  <c r="L466" i="4"/>
  <c r="J466" i="4"/>
  <c r="Y456" i="4"/>
  <c r="E456" i="4"/>
  <c r="D456" i="4"/>
  <c r="C456" i="4"/>
  <c r="L456" i="4"/>
  <c r="K456" i="4"/>
  <c r="AA456" i="4"/>
  <c r="G456" i="4"/>
  <c r="H456" i="4" s="1"/>
  <c r="Z456" i="4"/>
  <c r="J456" i="4"/>
  <c r="F456" i="4"/>
  <c r="C468" i="4"/>
  <c r="L468" i="4"/>
  <c r="K468" i="4"/>
  <c r="J468" i="4"/>
  <c r="AA468" i="4"/>
  <c r="G468" i="4"/>
  <c r="H468" i="4" s="1"/>
  <c r="Y468" i="4"/>
  <c r="E468" i="4"/>
  <c r="Z468" i="4"/>
  <c r="F468" i="4"/>
  <c r="D468" i="4"/>
  <c r="Z735" i="4"/>
  <c r="F735" i="4"/>
  <c r="Y735" i="4"/>
  <c r="E735" i="4"/>
  <c r="D735" i="4"/>
  <c r="C735" i="4"/>
  <c r="L735" i="4"/>
  <c r="J735" i="4"/>
  <c r="AA735" i="4"/>
  <c r="K735" i="4"/>
  <c r="G735" i="4"/>
  <c r="H735" i="4" s="1"/>
  <c r="D743" i="4"/>
  <c r="C743" i="4"/>
  <c r="L743" i="4"/>
  <c r="K743" i="4"/>
  <c r="J743" i="4"/>
  <c r="Z743" i="4"/>
  <c r="F743" i="4"/>
  <c r="G743" i="4"/>
  <c r="H743" i="4" s="1"/>
  <c r="E743" i="4"/>
  <c r="AA743" i="4"/>
  <c r="Y743" i="4"/>
  <c r="E545" i="4"/>
  <c r="D545" i="4"/>
  <c r="K545" i="4"/>
  <c r="J545" i="4"/>
  <c r="Z545" i="4"/>
  <c r="G545" i="4"/>
  <c r="H545" i="4" s="1"/>
  <c r="C545" i="4"/>
  <c r="AA545" i="4"/>
  <c r="Y545" i="4"/>
  <c r="L545" i="4"/>
  <c r="F545" i="4"/>
  <c r="J555" i="4"/>
  <c r="AA555" i="4"/>
  <c r="Z555" i="4"/>
  <c r="G555" i="4"/>
  <c r="H555" i="4" s="1"/>
  <c r="Y555" i="4"/>
  <c r="F555" i="4"/>
  <c r="E555" i="4"/>
  <c r="L555" i="4"/>
  <c r="C555" i="4"/>
  <c r="K555" i="4"/>
  <c r="D555" i="4"/>
  <c r="J559" i="4"/>
  <c r="AA559" i="4"/>
  <c r="G559" i="4"/>
  <c r="H559" i="4" s="1"/>
  <c r="Z559" i="4"/>
  <c r="F559" i="4"/>
  <c r="Y559" i="4"/>
  <c r="E559" i="4"/>
  <c r="D559" i="4"/>
  <c r="L559" i="4"/>
  <c r="C559" i="4"/>
  <c r="K559" i="4"/>
  <c r="D561" i="4"/>
  <c r="C561" i="4"/>
  <c r="L561" i="4"/>
  <c r="K561" i="4"/>
  <c r="J561" i="4"/>
  <c r="Z561" i="4"/>
  <c r="F561" i="4"/>
  <c r="AA561" i="4"/>
  <c r="G561" i="4"/>
  <c r="H561" i="4" s="1"/>
  <c r="Y561" i="4"/>
  <c r="E561" i="4"/>
  <c r="G338" i="4"/>
  <c r="H338" i="4" s="1"/>
  <c r="F338" i="4"/>
  <c r="E338" i="4"/>
  <c r="D338" i="4"/>
  <c r="C338" i="4"/>
  <c r="K338" i="4"/>
  <c r="L338" i="4"/>
  <c r="J338" i="4"/>
  <c r="AA338" i="4"/>
  <c r="Y338" i="4"/>
  <c r="Z338" i="4"/>
  <c r="Z341" i="4"/>
  <c r="F341" i="4"/>
  <c r="Y341" i="4"/>
  <c r="E341" i="4"/>
  <c r="D341" i="4"/>
  <c r="C341" i="4"/>
  <c r="L341" i="4"/>
  <c r="J341" i="4"/>
  <c r="AA341" i="4"/>
  <c r="K341" i="4"/>
  <c r="G341" i="4"/>
  <c r="H341" i="4" s="1"/>
  <c r="L337" i="4"/>
  <c r="C337" i="4"/>
  <c r="K337" i="4"/>
  <c r="J337" i="4"/>
  <c r="G337" i="4"/>
  <c r="H337" i="4" s="1"/>
  <c r="E337" i="4"/>
  <c r="F337" i="4"/>
  <c r="D337" i="4"/>
  <c r="AA337" i="4"/>
  <c r="Y337" i="4"/>
  <c r="Z337" i="4"/>
  <c r="AA1197" i="4"/>
  <c r="G1197" i="4"/>
  <c r="H1197" i="4" s="1"/>
  <c r="C1197" i="4"/>
  <c r="K1197" i="4"/>
  <c r="J1197" i="4"/>
  <c r="F1197" i="4"/>
  <c r="E1197" i="4"/>
  <c r="Z1197" i="4"/>
  <c r="D1197" i="4"/>
  <c r="Y1197" i="4"/>
  <c r="L1197" i="4"/>
  <c r="D1204" i="4"/>
  <c r="J1204" i="4"/>
  <c r="F1204" i="4"/>
  <c r="AA1204" i="4"/>
  <c r="E1204" i="4"/>
  <c r="Z1204" i="4"/>
  <c r="C1204" i="4"/>
  <c r="Y1204" i="4"/>
  <c r="K1204" i="4"/>
  <c r="L1204" i="4"/>
  <c r="G1204" i="4"/>
  <c r="H1204" i="4" s="1"/>
  <c r="Z1205" i="4"/>
  <c r="F1205" i="4"/>
  <c r="L1205" i="4"/>
  <c r="Y1205" i="4"/>
  <c r="C1205" i="4"/>
  <c r="K1205" i="4"/>
  <c r="J1205" i="4"/>
  <c r="E1205" i="4"/>
  <c r="D1205" i="4"/>
  <c r="AA1205" i="4"/>
  <c r="G1205" i="4"/>
  <c r="H1205" i="4" s="1"/>
  <c r="K875" i="4"/>
  <c r="J875" i="4"/>
  <c r="AA875" i="4"/>
  <c r="G875" i="4"/>
  <c r="H875" i="4" s="1"/>
  <c r="Z875" i="4"/>
  <c r="F875" i="4"/>
  <c r="Y875" i="4"/>
  <c r="E875" i="4"/>
  <c r="C875" i="4"/>
  <c r="D875" i="4"/>
  <c r="L875" i="4"/>
  <c r="Z887" i="4"/>
  <c r="F887" i="4"/>
  <c r="Y887" i="4"/>
  <c r="E887" i="4"/>
  <c r="D887" i="4"/>
  <c r="C887" i="4"/>
  <c r="L887" i="4"/>
  <c r="J887" i="4"/>
  <c r="AA887" i="4"/>
  <c r="K887" i="4"/>
  <c r="G887" i="4"/>
  <c r="H887" i="4" s="1"/>
  <c r="K679" i="4"/>
  <c r="J679" i="4"/>
  <c r="AA679" i="4"/>
  <c r="G679" i="4"/>
  <c r="H679" i="4" s="1"/>
  <c r="Z679" i="4"/>
  <c r="F679" i="4"/>
  <c r="Y679" i="4"/>
  <c r="E679" i="4"/>
  <c r="C679" i="4"/>
  <c r="L679" i="4"/>
  <c r="D679" i="4"/>
  <c r="C685" i="4"/>
  <c r="L685" i="4"/>
  <c r="K685" i="4"/>
  <c r="J685" i="4"/>
  <c r="AA685" i="4"/>
  <c r="G685" i="4"/>
  <c r="H685" i="4" s="1"/>
  <c r="Y685" i="4"/>
  <c r="E685" i="4"/>
  <c r="Z685" i="4"/>
  <c r="F685" i="4"/>
  <c r="D685" i="4"/>
  <c r="J402" i="4"/>
  <c r="AA402" i="4"/>
  <c r="G402" i="4"/>
  <c r="H402" i="4" s="1"/>
  <c r="Z402" i="4"/>
  <c r="F402" i="4"/>
  <c r="Y402" i="4"/>
  <c r="E402" i="4"/>
  <c r="D402" i="4"/>
  <c r="L402" i="4"/>
  <c r="K402" i="4"/>
  <c r="C402" i="4"/>
  <c r="E405" i="4"/>
  <c r="D405" i="4"/>
  <c r="L405" i="4"/>
  <c r="C405" i="4"/>
  <c r="K405" i="4"/>
  <c r="J405" i="4"/>
  <c r="Z405" i="4"/>
  <c r="G405" i="4"/>
  <c r="H405" i="4" s="1"/>
  <c r="F405" i="4"/>
  <c r="AA405" i="4"/>
  <c r="Y405" i="4"/>
  <c r="L408" i="4"/>
  <c r="K408" i="4"/>
  <c r="J408" i="4"/>
  <c r="AA408" i="4"/>
  <c r="G408" i="4"/>
  <c r="H408" i="4" s="1"/>
  <c r="Z408" i="4"/>
  <c r="F408" i="4"/>
  <c r="D408" i="4"/>
  <c r="Y408" i="4"/>
  <c r="E408" i="4"/>
  <c r="C408" i="4"/>
  <c r="D1276" i="4"/>
  <c r="L1276" i="4"/>
  <c r="C1276" i="4"/>
  <c r="K1276" i="4"/>
  <c r="J1276" i="4"/>
  <c r="AA1276" i="4"/>
  <c r="Y1276" i="4"/>
  <c r="F1276" i="4"/>
  <c r="Z1276" i="4"/>
  <c r="G1276" i="4"/>
  <c r="H1276" i="4" s="1"/>
  <c r="E1276" i="4"/>
  <c r="D136" i="4"/>
  <c r="F136" i="4"/>
  <c r="E136" i="4"/>
  <c r="C136" i="4"/>
  <c r="L136" i="4"/>
  <c r="K136" i="4"/>
  <c r="J136" i="4"/>
  <c r="G136" i="4"/>
  <c r="H136" i="4" s="1"/>
  <c r="Y136" i="4"/>
  <c r="Z136" i="4"/>
  <c r="AA136" i="4"/>
  <c r="D142" i="4"/>
  <c r="J142" i="4"/>
  <c r="L142" i="4"/>
  <c r="K142" i="4"/>
  <c r="G142" i="4"/>
  <c r="H142" i="4" s="1"/>
  <c r="F142" i="4"/>
  <c r="E142" i="4"/>
  <c r="C142" i="4"/>
  <c r="AA142" i="4"/>
  <c r="Y142" i="4"/>
  <c r="Z142" i="4"/>
  <c r="Z299" i="4"/>
  <c r="F299" i="4"/>
  <c r="Y299" i="4"/>
  <c r="E299" i="4"/>
  <c r="D299" i="4"/>
  <c r="C299" i="4"/>
  <c r="L299" i="4"/>
  <c r="J299" i="4"/>
  <c r="G299" i="4"/>
  <c r="H299" i="4" s="1"/>
  <c r="AA299" i="4"/>
  <c r="K299" i="4"/>
  <c r="C306" i="4"/>
  <c r="L306" i="4"/>
  <c r="K306" i="4"/>
  <c r="J306" i="4"/>
  <c r="AA306" i="4"/>
  <c r="G306" i="4"/>
  <c r="H306" i="4" s="1"/>
  <c r="Y306" i="4"/>
  <c r="E306" i="4"/>
  <c r="D306" i="4"/>
  <c r="Z306" i="4"/>
  <c r="F306" i="4"/>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K380" i="4"/>
  <c r="J380" i="4"/>
  <c r="AA380" i="4"/>
  <c r="G380" i="4"/>
  <c r="H380" i="4" s="1"/>
  <c r="Z380" i="4"/>
  <c r="F380" i="4"/>
  <c r="Y380" i="4"/>
  <c r="E380" i="4"/>
  <c r="C380" i="4"/>
  <c r="L380" i="4"/>
  <c r="D380" i="4"/>
  <c r="L381" i="4"/>
  <c r="C381" i="4"/>
  <c r="K381" i="4"/>
  <c r="J381" i="4"/>
  <c r="AA381" i="4"/>
  <c r="Z381" i="4"/>
  <c r="G381" i="4"/>
  <c r="H381" i="4" s="1"/>
  <c r="E381" i="4"/>
  <c r="D381" i="4"/>
  <c r="Y381" i="4"/>
  <c r="F381" i="4"/>
  <c r="Z521" i="4"/>
  <c r="G521" i="4"/>
  <c r="H521" i="4" s="1"/>
  <c r="L521" i="4"/>
  <c r="C521" i="4"/>
  <c r="K521" i="4"/>
  <c r="J521" i="4"/>
  <c r="F521" i="4"/>
  <c r="AA521" i="4"/>
  <c r="E521" i="4"/>
  <c r="Y521" i="4"/>
  <c r="D521" i="4"/>
  <c r="Y520" i="4"/>
  <c r="E520" i="4"/>
  <c r="K520" i="4"/>
  <c r="Z520" i="4"/>
  <c r="C520" i="4"/>
  <c r="L520" i="4"/>
  <c r="J520" i="4"/>
  <c r="F520" i="4"/>
  <c r="AA520" i="4"/>
  <c r="G520" i="4"/>
  <c r="H520" i="4" s="1"/>
  <c r="D520" i="4"/>
  <c r="L523" i="4"/>
  <c r="Z523" i="4"/>
  <c r="F523" i="4"/>
  <c r="D523" i="4"/>
  <c r="G523" i="4"/>
  <c r="H523" i="4" s="1"/>
  <c r="E523" i="4"/>
  <c r="C523" i="4"/>
  <c r="AA523" i="4"/>
  <c r="Y523" i="4"/>
  <c r="K523" i="4"/>
  <c r="J523" i="4"/>
  <c r="AA1043" i="4"/>
  <c r="G1043" i="4"/>
  <c r="H1043" i="4" s="1"/>
  <c r="Z1043" i="4"/>
  <c r="F1043" i="4"/>
  <c r="Y1043" i="4"/>
  <c r="E1043" i="4"/>
  <c r="D1043" i="4"/>
  <c r="C1043" i="4"/>
  <c r="K1043" i="4"/>
  <c r="L1043" i="4"/>
  <c r="J1043" i="4"/>
  <c r="Y1042" i="4"/>
  <c r="E1042" i="4"/>
  <c r="D1042" i="4"/>
  <c r="C1042" i="4"/>
  <c r="L1042" i="4"/>
  <c r="K1042" i="4"/>
  <c r="AA1042" i="4"/>
  <c r="G1042" i="4"/>
  <c r="H1042" i="4" s="1"/>
  <c r="Z1042" i="4"/>
  <c r="J1042" i="4"/>
  <c r="F1042" i="4"/>
  <c r="L1045" i="4"/>
  <c r="K1045" i="4"/>
  <c r="J1045" i="4"/>
  <c r="AA1045" i="4"/>
  <c r="G1045" i="4"/>
  <c r="H1045" i="4" s="1"/>
  <c r="Z1045" i="4"/>
  <c r="F1045" i="4"/>
  <c r="D1045" i="4"/>
  <c r="Y1045" i="4"/>
  <c r="E1045" i="4"/>
  <c r="C1045" i="4"/>
  <c r="Y638" i="4"/>
  <c r="E638" i="4"/>
  <c r="D638" i="4"/>
  <c r="C638" i="4"/>
  <c r="L638" i="4"/>
  <c r="K638" i="4"/>
  <c r="AA638" i="4"/>
  <c r="G638" i="4"/>
  <c r="H638" i="4" s="1"/>
  <c r="J638" i="4"/>
  <c r="F638" i="4"/>
  <c r="Z638"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AA1262" i="4"/>
  <c r="G1262" i="4"/>
  <c r="H1262" i="4" s="1"/>
  <c r="Z1262" i="4"/>
  <c r="F1262" i="4"/>
  <c r="Y1262" i="4"/>
  <c r="E1262" i="4"/>
  <c r="D1262" i="4"/>
  <c r="C1262" i="4"/>
  <c r="K1262" i="4"/>
  <c r="J1262" i="4"/>
  <c r="L1262" i="4"/>
  <c r="AA1266" i="4"/>
  <c r="G1266" i="4"/>
  <c r="H1266" i="4" s="1"/>
  <c r="Z1266" i="4"/>
  <c r="F1266" i="4"/>
  <c r="Y1266" i="4"/>
  <c r="E1266" i="4"/>
  <c r="D1266" i="4"/>
  <c r="C1266" i="4"/>
  <c r="K1266" i="4"/>
  <c r="J1266" i="4"/>
  <c r="L1266" i="4"/>
  <c r="J441" i="4"/>
  <c r="AA441" i="4"/>
  <c r="Z441" i="4"/>
  <c r="G441" i="4"/>
  <c r="H441" i="4" s="1"/>
  <c r="Y441" i="4"/>
  <c r="F441" i="4"/>
  <c r="E441" i="4"/>
  <c r="L441" i="4"/>
  <c r="C441" i="4"/>
  <c r="K441" i="4"/>
  <c r="D441" i="4"/>
  <c r="C434" i="4"/>
  <c r="L434" i="4"/>
  <c r="K434" i="4"/>
  <c r="J434" i="4"/>
  <c r="AA434" i="4"/>
  <c r="G434" i="4"/>
  <c r="H434" i="4" s="1"/>
  <c r="Y434" i="4"/>
  <c r="E434" i="4"/>
  <c r="Z434" i="4"/>
  <c r="F434" i="4"/>
  <c r="D434" i="4"/>
  <c r="Z817" i="4"/>
  <c r="G817" i="4"/>
  <c r="H817" i="4" s="1"/>
  <c r="Y817" i="4"/>
  <c r="F817" i="4"/>
  <c r="E817" i="4"/>
  <c r="D817" i="4"/>
  <c r="L817" i="4"/>
  <c r="C817" i="4"/>
  <c r="J817" i="4"/>
  <c r="AA817" i="4"/>
  <c r="K817" i="4"/>
  <c r="Z827" i="4"/>
  <c r="F827" i="4"/>
  <c r="Y827" i="4"/>
  <c r="E827" i="4"/>
  <c r="D827" i="4"/>
  <c r="C827" i="4"/>
  <c r="L827" i="4"/>
  <c r="J827" i="4"/>
  <c r="K827" i="4"/>
  <c r="G827" i="4"/>
  <c r="H827" i="4" s="1"/>
  <c r="AA827" i="4"/>
  <c r="C825" i="4"/>
  <c r="L825" i="4"/>
  <c r="K825" i="4"/>
  <c r="J825" i="4"/>
  <c r="AA825" i="4"/>
  <c r="G825" i="4"/>
  <c r="H825" i="4" s="1"/>
  <c r="Y825" i="4"/>
  <c r="E825" i="4"/>
  <c r="Z825" i="4"/>
  <c r="F825" i="4"/>
  <c r="D825" i="4"/>
  <c r="L215" i="4"/>
  <c r="K215" i="4"/>
  <c r="G215" i="4"/>
  <c r="H215" i="4" s="1"/>
  <c r="F215" i="4"/>
  <c r="D215" i="4"/>
  <c r="J215" i="4"/>
  <c r="E215" i="4"/>
  <c r="C215" i="4"/>
  <c r="AA215" i="4"/>
  <c r="Z215" i="4"/>
  <c r="Y215" i="4"/>
  <c r="AA499" i="4"/>
  <c r="G499" i="4"/>
  <c r="H499" i="4" s="1"/>
  <c r="C499" i="4"/>
  <c r="L499" i="4"/>
  <c r="K499" i="4"/>
  <c r="J499" i="4"/>
  <c r="F499" i="4"/>
  <c r="E499" i="4"/>
  <c r="Y499" i="4"/>
  <c r="Z499" i="4"/>
  <c r="D499" i="4"/>
  <c r="D497" i="4"/>
  <c r="L497" i="4"/>
  <c r="C497" i="4"/>
  <c r="K497" i="4"/>
  <c r="J497" i="4"/>
  <c r="AA497" i="4"/>
  <c r="Y497" i="4"/>
  <c r="F497" i="4"/>
  <c r="G497" i="4"/>
  <c r="H497" i="4" s="1"/>
  <c r="E497" i="4"/>
  <c r="Z497" i="4"/>
  <c r="K505" i="4"/>
  <c r="Y505" i="4"/>
  <c r="F505" i="4"/>
  <c r="L505" i="4"/>
  <c r="J505" i="4"/>
  <c r="G505" i="4"/>
  <c r="H505" i="4" s="1"/>
  <c r="AA505" i="4"/>
  <c r="E505" i="4"/>
  <c r="C505" i="4"/>
  <c r="Z505" i="4"/>
  <c r="D505" i="4"/>
  <c r="Y1094" i="4"/>
  <c r="E1094" i="4"/>
  <c r="D1094" i="4"/>
  <c r="C1094" i="4"/>
  <c r="L1094" i="4"/>
  <c r="K1094" i="4"/>
  <c r="AA1094" i="4"/>
  <c r="G1094" i="4"/>
  <c r="H1094" i="4" s="1"/>
  <c r="F1094" i="4"/>
  <c r="Z1094" i="4"/>
  <c r="J1094" i="4"/>
  <c r="C1105" i="4"/>
  <c r="L1105" i="4"/>
  <c r="K1105" i="4"/>
  <c r="J1105" i="4"/>
  <c r="AA1105" i="4"/>
  <c r="G1105" i="4"/>
  <c r="H1105" i="4" s="1"/>
  <c r="Y1105" i="4"/>
  <c r="E1105" i="4"/>
  <c r="F1105" i="4"/>
  <c r="D1105" i="4"/>
  <c r="Z1105" i="4"/>
  <c r="G115" i="4"/>
  <c r="H115" i="4" s="1"/>
  <c r="F115" i="4"/>
  <c r="E115" i="4"/>
  <c r="D115" i="4"/>
  <c r="L115" i="4"/>
  <c r="C115" i="4"/>
  <c r="K115" i="4"/>
  <c r="J115" i="4"/>
  <c r="AA115" i="4"/>
  <c r="Z115" i="4"/>
  <c r="Y115" i="4"/>
  <c r="D123" i="4"/>
  <c r="L123" i="4"/>
  <c r="C123" i="4"/>
  <c r="K123" i="4"/>
  <c r="J123" i="4"/>
  <c r="G123" i="4"/>
  <c r="H123" i="4" s="1"/>
  <c r="F123" i="4"/>
  <c r="E123" i="4"/>
  <c r="AA123" i="4"/>
  <c r="Z123" i="4"/>
  <c r="Y123" i="4"/>
  <c r="J762" i="4"/>
  <c r="AA762" i="4"/>
  <c r="G762" i="4"/>
  <c r="H762" i="4" s="1"/>
  <c r="Z762" i="4"/>
  <c r="F762" i="4"/>
  <c r="Y762" i="4"/>
  <c r="E762" i="4"/>
  <c r="D762" i="4"/>
  <c r="L762" i="4"/>
  <c r="K762" i="4"/>
  <c r="C762" i="4"/>
  <c r="D759" i="4"/>
  <c r="L759" i="4"/>
  <c r="C759" i="4"/>
  <c r="K759" i="4"/>
  <c r="J759" i="4"/>
  <c r="AA759" i="4"/>
  <c r="Y759" i="4"/>
  <c r="F759" i="4"/>
  <c r="Z759" i="4"/>
  <c r="G759" i="4"/>
  <c r="H759" i="4" s="1"/>
  <c r="E759" i="4"/>
  <c r="L767" i="4"/>
  <c r="K767" i="4"/>
  <c r="J767" i="4"/>
  <c r="AA767" i="4"/>
  <c r="G767" i="4"/>
  <c r="H767" i="4" s="1"/>
  <c r="Z767" i="4"/>
  <c r="F767" i="4"/>
  <c r="D767" i="4"/>
  <c r="Y767" i="4"/>
  <c r="E767" i="4"/>
  <c r="C767" i="4"/>
  <c r="AE1211" i="4"/>
  <c r="AF1211" i="4"/>
  <c r="R11" i="5" l="1"/>
  <c r="N3" i="10" s="1"/>
  <c r="Y4" i="10"/>
  <c r="K1231" i="4"/>
  <c r="K431" i="4"/>
  <c r="J44" i="10" s="1"/>
  <c r="K931" i="4"/>
  <c r="K311" i="4"/>
  <c r="J32" i="10" s="1"/>
  <c r="K1111" i="4"/>
  <c r="K571" i="4"/>
  <c r="J58" i="10" s="1"/>
  <c r="K231" i="4"/>
  <c r="J24" i="10" s="1"/>
  <c r="K1251" i="4"/>
  <c r="K51" i="4"/>
  <c r="K731" i="4"/>
  <c r="K1131" i="4"/>
  <c r="K551" i="4"/>
  <c r="J56" i="10" s="1"/>
  <c r="K611" i="4"/>
  <c r="J62" i="10" s="1"/>
  <c r="K591" i="4"/>
  <c r="J60" i="10" s="1"/>
  <c r="K31" i="4"/>
  <c r="J4" i="10" s="1"/>
  <c r="K971" i="4"/>
  <c r="K911" i="4"/>
  <c r="K791" i="4"/>
  <c r="K271" i="4"/>
  <c r="J28" i="10" s="1"/>
  <c r="K1211" i="4"/>
  <c r="K331" i="4"/>
  <c r="J34" i="10" s="1"/>
  <c r="K1171" i="4"/>
  <c r="K1191" i="4"/>
  <c r="K1071" i="4"/>
  <c r="K851" i="4"/>
  <c r="K671" i="4"/>
  <c r="K871" i="4"/>
  <c r="K711" i="4"/>
  <c r="K451" i="4"/>
  <c r="J46" i="10" s="1"/>
  <c r="K1271" i="4"/>
  <c r="K371" i="4"/>
  <c r="J38" i="10" s="1"/>
  <c r="K631" i="4"/>
  <c r="J64" i="10" s="1"/>
  <c r="K131" i="4"/>
  <c r="J14" i="10" s="1"/>
  <c r="K211" i="4"/>
  <c r="J22" i="10" s="1"/>
  <c r="K691" i="4"/>
  <c r="K831" i="4"/>
  <c r="K111" i="4"/>
  <c r="J12" i="10" s="1"/>
  <c r="K291" i="4"/>
  <c r="J30" i="10" s="1"/>
  <c r="K991" i="4"/>
  <c r="K351" i="4"/>
  <c r="J36" i="10" s="1"/>
  <c r="K1151" i="4"/>
  <c r="K251" i="4"/>
  <c r="J26" i="10" s="1"/>
  <c r="K1011" i="4"/>
  <c r="K1031" i="4"/>
  <c r="K191" i="4"/>
  <c r="J20" i="10" s="1"/>
  <c r="K471" i="4"/>
  <c r="J48" i="10" s="1"/>
  <c r="K891" i="4"/>
  <c r="K511" i="4"/>
  <c r="J52" i="10" s="1"/>
  <c r="K71" i="4"/>
  <c r="K951" i="4"/>
  <c r="K531" i="4"/>
  <c r="J54" i="10" s="1"/>
  <c r="K491" i="4"/>
  <c r="J50" i="10" s="1"/>
  <c r="K391" i="4"/>
  <c r="J40" i="10" s="1"/>
  <c r="K771" i="4"/>
  <c r="K1091" i="4"/>
  <c r="K151" i="4"/>
  <c r="J16" i="10" s="1"/>
  <c r="K411" i="4"/>
  <c r="J42" i="10" s="1"/>
  <c r="K91" i="4"/>
  <c r="J10" i="10" s="1"/>
  <c r="K651" i="4"/>
  <c r="K1051" i="4"/>
  <c r="K171" i="4"/>
  <c r="J18" i="10" s="1"/>
  <c r="K811" i="4"/>
  <c r="K751" i="4"/>
  <c r="P10" i="5"/>
  <c r="P3" i="10" s="1"/>
  <c r="P50" i="5"/>
  <c r="P7" i="10" s="1"/>
  <c r="Q10" i="5"/>
  <c r="Q3" i="10" s="1"/>
  <c r="R10" i="5"/>
  <c r="R3" i="10" s="1"/>
  <c r="Q165" i="6"/>
  <c r="Q140" i="6"/>
  <c r="Q137" i="6" s="1"/>
  <c r="Q90" i="6"/>
  <c r="Q87" i="6" s="1"/>
  <c r="Q215" i="6"/>
  <c r="Q115" i="6"/>
  <c r="Q112" i="6" s="1"/>
  <c r="Q190" i="6"/>
  <c r="Q240" i="6"/>
  <c r="Q65" i="6"/>
  <c r="Q15" i="6"/>
  <c r="Q40" i="6"/>
  <c r="Q34" i="5"/>
  <c r="Q30" i="5" s="1"/>
  <c r="Q5" i="10" s="1"/>
  <c r="R240" i="6"/>
  <c r="R190" i="6"/>
  <c r="R165" i="6"/>
  <c r="R115" i="6"/>
  <c r="R90" i="6"/>
  <c r="R215" i="6"/>
  <c r="R140" i="6"/>
  <c r="R137" i="6" s="1"/>
  <c r="R65" i="6"/>
  <c r="R62" i="6" s="1"/>
  <c r="R40" i="6"/>
  <c r="R15" i="6"/>
  <c r="R34" i="5"/>
  <c r="R30" i="5" s="1"/>
  <c r="R5" i="10" s="1"/>
  <c r="V75" i="10"/>
  <c r="C9" i="10"/>
  <c r="E9" i="10"/>
  <c r="W9" i="10"/>
  <c r="B9" i="10"/>
  <c r="A9" i="10"/>
  <c r="V25" i="10"/>
  <c r="AB517" i="4"/>
  <c r="AB878" i="4"/>
  <c r="AB1259" i="4"/>
  <c r="AB1288" i="4"/>
  <c r="AB368" i="4"/>
  <c r="AB328" i="4"/>
  <c r="AB117" i="4"/>
  <c r="AB604" i="4"/>
  <c r="AB522" i="4"/>
  <c r="AB204" i="4"/>
  <c r="AB218" i="4"/>
  <c r="AB118" i="4"/>
  <c r="AB383" i="4"/>
  <c r="AB1068" i="4"/>
  <c r="AB99" i="4"/>
  <c r="AB143" i="4"/>
  <c r="AB357" i="4"/>
  <c r="AB403" i="4"/>
  <c r="AB1039" i="4"/>
  <c r="AB718" i="4"/>
  <c r="AB142" i="4"/>
  <c r="AB128" i="4"/>
  <c r="AB883" i="4"/>
  <c r="AB917" i="4"/>
  <c r="AB681" i="4"/>
  <c r="AB63" i="4"/>
  <c r="AB945" i="4"/>
  <c r="AB1128" i="4"/>
  <c r="AB1228" i="4"/>
  <c r="AB720" i="4"/>
  <c r="AB1226" i="4"/>
  <c r="AB839" i="4"/>
  <c r="AB39" i="4"/>
  <c r="AB56" i="4"/>
  <c r="AB645" i="4"/>
  <c r="AB797" i="4"/>
  <c r="AB115" i="4"/>
  <c r="AB520" i="4"/>
  <c r="AB902" i="4"/>
  <c r="AA1113" i="4"/>
  <c r="AB1138" i="4"/>
  <c r="AB167" i="4"/>
  <c r="AB977" i="4"/>
  <c r="AB1002" i="4"/>
  <c r="AB680" i="4"/>
  <c r="AB542" i="4"/>
  <c r="AB181" i="4"/>
  <c r="AB217" i="4"/>
  <c r="AB303" i="4"/>
  <c r="AA113" i="4"/>
  <c r="AB643" i="4"/>
  <c r="AB398" i="4"/>
  <c r="AB203" i="4"/>
  <c r="AA1053" i="4"/>
  <c r="AB865" i="4"/>
  <c r="AB901" i="4"/>
  <c r="AB727" i="4"/>
  <c r="AB646" i="4"/>
  <c r="AB404" i="4"/>
  <c r="AB465" i="4"/>
  <c r="AB1175" i="4"/>
  <c r="AB1078" i="4"/>
  <c r="AB966" i="4"/>
  <c r="AB158" i="4"/>
  <c r="AB1058" i="4"/>
  <c r="AB1104" i="4"/>
  <c r="AB480" i="4"/>
  <c r="AB935" i="4"/>
  <c r="AB1238" i="4"/>
  <c r="AB979" i="4"/>
  <c r="AB164" i="4"/>
  <c r="AB325" i="4"/>
  <c r="AB825" i="4"/>
  <c r="AB638" i="4"/>
  <c r="AB957" i="4"/>
  <c r="AB1063" i="4"/>
  <c r="AB366" i="4"/>
  <c r="AB457" i="4"/>
  <c r="AB1246" i="4"/>
  <c r="AB576" i="4"/>
  <c r="AB225" i="4"/>
  <c r="AB525" i="4"/>
  <c r="AB742" i="4"/>
  <c r="AB896" i="4"/>
  <c r="AB1041" i="4"/>
  <c r="AB888" i="4"/>
  <c r="AB537" i="4"/>
  <c r="AB1016" i="4"/>
  <c r="AB722" i="4"/>
  <c r="AB66" i="4"/>
  <c r="AB127" i="4"/>
  <c r="AB257" i="4"/>
  <c r="AB1178" i="4"/>
  <c r="AB605" i="4"/>
  <c r="AB526" i="4"/>
  <c r="AB137" i="4"/>
  <c r="AB1088" i="4"/>
  <c r="AB1279" i="4"/>
  <c r="AB317" i="4"/>
  <c r="AB1084" i="4"/>
  <c r="AB1079" i="4"/>
  <c r="AB596" i="4"/>
  <c r="AB1007" i="4"/>
  <c r="AB184" i="4"/>
  <c r="AB282" i="4"/>
  <c r="AB297" i="4"/>
  <c r="AB238" i="4"/>
  <c r="AB875" i="4"/>
  <c r="AB468" i="4"/>
  <c r="Z33" i="4"/>
  <c r="AB266" i="4"/>
  <c r="AB897" i="4"/>
  <c r="AB1137" i="4"/>
  <c r="L1271" i="4"/>
  <c r="K128" i="10" s="1"/>
  <c r="AB775" i="4"/>
  <c r="AB508" i="4"/>
  <c r="AB815" i="4"/>
  <c r="AB298" i="4"/>
  <c r="AB1201" i="4"/>
  <c r="AB1198" i="4"/>
  <c r="AB807" i="4"/>
  <c r="AA573" i="4"/>
  <c r="AB598" i="4"/>
  <c r="AB477" i="4"/>
  <c r="AB122" i="4"/>
  <c r="AB866" i="4"/>
  <c r="AB1287" i="4"/>
  <c r="AB395" i="4"/>
  <c r="AB1136" i="4"/>
  <c r="AB476" i="4"/>
  <c r="AB224" i="4"/>
  <c r="AB715" i="4"/>
  <c r="AB507" i="4"/>
  <c r="AB1117" i="4"/>
  <c r="AB484" i="4"/>
  <c r="AB287" i="4"/>
  <c r="AB717" i="4"/>
  <c r="AB688" i="4"/>
  <c r="AA1253" i="4"/>
  <c r="AB379" i="4"/>
  <c r="AB265" i="4"/>
  <c r="AB104" i="4"/>
  <c r="AB1107" i="4"/>
  <c r="AB868" i="4"/>
  <c r="AB305" i="4"/>
  <c r="AB418" i="4"/>
  <c r="AB338" i="4"/>
  <c r="AB177" i="4"/>
  <c r="AB95" i="4"/>
  <c r="AB1006" i="4"/>
  <c r="AB559" i="4"/>
  <c r="AB37" i="4"/>
  <c r="AB978" i="4"/>
  <c r="AB286" i="4"/>
  <c r="AB607" i="4"/>
  <c r="AB88" i="4"/>
  <c r="AB740" i="4"/>
  <c r="AB1257" i="4"/>
  <c r="AB984" i="4"/>
  <c r="AB59" i="4"/>
  <c r="AB1064" i="4"/>
  <c r="AB384" i="4"/>
  <c r="AB876" i="4"/>
  <c r="AB541" i="4"/>
  <c r="AB420" i="4"/>
  <c r="AB1119" i="4"/>
  <c r="AB706" i="4"/>
  <c r="AB1160" i="4"/>
  <c r="AB47" i="4"/>
  <c r="AB959" i="4"/>
  <c r="AB1061" i="4"/>
  <c r="Z993" i="4"/>
  <c r="AB1225" i="4"/>
  <c r="AB828" i="4"/>
  <c r="AB375" i="4"/>
  <c r="AB662" i="4"/>
  <c r="AB67" i="4"/>
  <c r="AB744" i="4"/>
  <c r="AB356" i="4"/>
  <c r="AB1217" i="4"/>
  <c r="AB500" i="4"/>
  <c r="AB639" i="4"/>
  <c r="AB1019" i="4"/>
  <c r="AB182" i="4"/>
  <c r="AB276" i="4"/>
  <c r="AB908" i="4"/>
  <c r="AB1157" i="4"/>
  <c r="AB1164" i="4"/>
  <c r="AB475" i="4"/>
  <c r="AB1187" i="4"/>
  <c r="AB156" i="4"/>
  <c r="AB816" i="4"/>
  <c r="AB483" i="4"/>
  <c r="AB1123" i="4"/>
  <c r="AB763" i="4"/>
  <c r="AB757" i="4"/>
  <c r="AB1101" i="4"/>
  <c r="AB1284" i="4"/>
  <c r="AB557" i="4"/>
  <c r="AB361" i="4"/>
  <c r="AB1141" i="4"/>
  <c r="AB1077" i="4"/>
  <c r="AB1000" i="4"/>
  <c r="AB578" i="4"/>
  <c r="AB564" i="4"/>
  <c r="AB1167" i="4"/>
  <c r="AB498" i="4"/>
  <c r="AB1265" i="4"/>
  <c r="AB1038" i="4"/>
  <c r="AB1195" i="4"/>
  <c r="AB903" i="4"/>
  <c r="AB237" i="4"/>
  <c r="AB82" i="4"/>
  <c r="AB1241" i="4"/>
  <c r="AB55" i="4"/>
  <c r="L171" i="4"/>
  <c r="K18" i="10" s="1"/>
  <c r="AB216" i="4"/>
  <c r="AB244" i="4"/>
  <c r="AB196" i="4"/>
  <c r="AB399" i="4"/>
  <c r="AB879" i="4"/>
  <c r="AB535" i="4"/>
  <c r="AB1120" i="4"/>
  <c r="Z593" i="4"/>
  <c r="AB84" i="4"/>
  <c r="AB1115" i="4"/>
  <c r="AB504" i="4"/>
  <c r="AB499" i="4"/>
  <c r="Z413" i="4"/>
  <c r="AB105" i="4"/>
  <c r="AB123" i="4"/>
  <c r="AB523" i="4"/>
  <c r="AB245" i="4"/>
  <c r="AB207" i="4"/>
  <c r="Z933" i="4"/>
  <c r="AB723" i="4"/>
  <c r="AA313" i="4"/>
  <c r="AA1193" i="4"/>
  <c r="AB340" i="4"/>
  <c r="AB836" i="4"/>
  <c r="AB200" i="4"/>
  <c r="AB1244" i="4"/>
  <c r="AB568" i="4"/>
  <c r="AB1095" i="4"/>
  <c r="AB697" i="4"/>
  <c r="AB315" i="4"/>
  <c r="AB1258" i="4"/>
  <c r="AB60" i="4"/>
  <c r="AB678" i="4"/>
  <c r="AB342" i="4"/>
  <c r="AB947" i="4"/>
  <c r="AB719" i="4"/>
  <c r="AB1099" i="4"/>
  <c r="AB996" i="4"/>
  <c r="AB846" i="4"/>
  <c r="AB1245" i="4"/>
  <c r="AB45" i="4"/>
  <c r="AB479" i="4"/>
  <c r="AB982" i="4"/>
  <c r="AB421" i="4"/>
  <c r="AB485" i="4"/>
  <c r="AB62" i="4"/>
  <c r="AB43" i="4"/>
  <c r="AB176" i="4"/>
  <c r="AB859" i="4"/>
  <c r="AB428" i="4"/>
  <c r="L731" i="4"/>
  <c r="K74" i="10" s="1"/>
  <c r="AB848" i="4"/>
  <c r="AB1127" i="4"/>
  <c r="AB1163" i="4"/>
  <c r="AA193" i="4"/>
  <c r="AB481" i="4"/>
  <c r="AB795" i="4"/>
  <c r="AB976" i="4"/>
  <c r="AB1065" i="4"/>
  <c r="AB223" i="4"/>
  <c r="AB261" i="4"/>
  <c r="AB281" i="4"/>
  <c r="AB787" i="4"/>
  <c r="AB347" i="4"/>
  <c r="L71" i="4"/>
  <c r="K8" i="10" s="1"/>
  <c r="AB805" i="4"/>
  <c r="AB575" i="4"/>
  <c r="AB65" i="4"/>
  <c r="AB1203" i="4"/>
  <c r="AB600" i="4"/>
  <c r="AB1285" i="4"/>
  <c r="AB1168" i="4"/>
  <c r="AB1066" i="4"/>
  <c r="AB327" i="4"/>
  <c r="AB1056" i="4"/>
  <c r="AB1183" i="4"/>
  <c r="AB458" i="4"/>
  <c r="AB1260" i="4"/>
  <c r="AB928" i="4"/>
  <c r="AB1037" i="4"/>
  <c r="AB1262" i="4"/>
  <c r="AB1042" i="4"/>
  <c r="AB402" i="4"/>
  <c r="AB1204" i="4"/>
  <c r="AB696" i="4"/>
  <c r="AB1146" i="4"/>
  <c r="AB103" i="4"/>
  <c r="AB248" i="4"/>
  <c r="AB275" i="4"/>
  <c r="AB160" i="4"/>
  <c r="AB187" i="4"/>
  <c r="AB644" i="4"/>
  <c r="AB745" i="4"/>
  <c r="AB236" i="4"/>
  <c r="Z653" i="4"/>
  <c r="AB116" i="4"/>
  <c r="AB882" i="4"/>
  <c r="AB197" i="4"/>
  <c r="AB1223" i="4"/>
  <c r="AB860" i="4"/>
  <c r="AB998" i="4"/>
  <c r="AB199" i="4"/>
  <c r="AB38" i="4"/>
  <c r="AB975" i="4"/>
  <c r="AB944" i="4"/>
  <c r="AB301" i="4"/>
  <c r="AB1001" i="4"/>
  <c r="AB125" i="4"/>
  <c r="AB1017" i="4"/>
  <c r="AB246" i="4"/>
  <c r="AB579" i="4"/>
  <c r="AB58" i="4"/>
  <c r="AB779" i="4"/>
  <c r="AB1155" i="4"/>
  <c r="AB1087" i="4"/>
  <c r="AB1221" i="4"/>
  <c r="AB686" i="4"/>
  <c r="AB285" i="4"/>
  <c r="AB101" i="4"/>
  <c r="AB96" i="4"/>
  <c r="AS83" i="3"/>
  <c r="AS89" i="3"/>
  <c r="AS80" i="3"/>
  <c r="AS46" i="3"/>
  <c r="AB1094" i="4"/>
  <c r="Y1093" i="4"/>
  <c r="Y243" i="5"/>
  <c r="F243" i="5"/>
  <c r="E243" i="5"/>
  <c r="D243" i="5"/>
  <c r="M243" i="5"/>
  <c r="C243" i="5"/>
  <c r="L243" i="5"/>
  <c r="AA243" i="5"/>
  <c r="J243" i="5"/>
  <c r="AB243" i="5"/>
  <c r="K243" i="5"/>
  <c r="Z243" i="5"/>
  <c r="G243" i="5"/>
  <c r="H243" i="5" s="1"/>
  <c r="AB439" i="4"/>
  <c r="AA739" i="5"/>
  <c r="J739" i="5"/>
  <c r="Z739" i="5"/>
  <c r="Y739" i="5"/>
  <c r="G739" i="5"/>
  <c r="H739" i="5" s="1"/>
  <c r="F739" i="5"/>
  <c r="E739" i="5"/>
  <c r="L739" i="5"/>
  <c r="C739" i="5"/>
  <c r="AB739" i="5"/>
  <c r="M739" i="5"/>
  <c r="D739" i="5"/>
  <c r="K739" i="5"/>
  <c r="AB778" i="4"/>
  <c r="J1271" i="4"/>
  <c r="J1231" i="4"/>
  <c r="AB154" i="4"/>
  <c r="Y153" i="4"/>
  <c r="AB566" i="4"/>
  <c r="AA953" i="4"/>
  <c r="AS40" i="3"/>
  <c r="Z759" i="5"/>
  <c r="G759" i="5"/>
  <c r="H759" i="5" s="1"/>
  <c r="Y759" i="5"/>
  <c r="F759" i="5"/>
  <c r="E759" i="5"/>
  <c r="D759" i="5"/>
  <c r="M759" i="5"/>
  <c r="C759" i="5"/>
  <c r="AB759" i="5"/>
  <c r="K759" i="5"/>
  <c r="AA759" i="5"/>
  <c r="L759" i="5"/>
  <c r="J759" i="5"/>
  <c r="AB856" i="4"/>
  <c r="L671" i="4"/>
  <c r="K68" i="10" s="1"/>
  <c r="J211" i="4"/>
  <c r="I22" i="10" s="1"/>
  <c r="Z113" i="4"/>
  <c r="J491" i="4"/>
  <c r="I50" i="10" s="1"/>
  <c r="L391" i="4"/>
  <c r="K40" i="10" s="1"/>
  <c r="J871" i="4"/>
  <c r="L871" i="4"/>
  <c r="K88" i="10" s="1"/>
  <c r="AA333" i="4"/>
  <c r="L31" i="4"/>
  <c r="K4" i="10" s="1"/>
  <c r="AB714" i="4"/>
  <c r="Y713" i="4"/>
  <c r="J771" i="4"/>
  <c r="AA773" i="4"/>
  <c r="J451" i="4"/>
  <c r="I46" i="10" s="1"/>
  <c r="Y973" i="4"/>
  <c r="L1091" i="4"/>
  <c r="K110" i="10" s="1"/>
  <c r="AB827" i="4"/>
  <c r="AB434" i="4"/>
  <c r="Y433" i="4"/>
  <c r="AB441" i="4"/>
  <c r="AB1045" i="4"/>
  <c r="AB1043" i="4"/>
  <c r="AB1205" i="4"/>
  <c r="AB341" i="4"/>
  <c r="AB545" i="4"/>
  <c r="AB415" i="4"/>
  <c r="AB926" i="4"/>
  <c r="AB79" i="4"/>
  <c r="AB206" i="4"/>
  <c r="AB808" i="4"/>
  <c r="AB583" i="4"/>
  <c r="AB580" i="4"/>
  <c r="J931" i="4"/>
  <c r="Z153" i="4"/>
  <c r="AB663" i="4"/>
  <c r="AB185" i="4"/>
  <c r="AE231" i="5"/>
  <c r="X25" i="10" s="1"/>
  <c r="AF231" i="5"/>
  <c r="Y25" i="10" s="1"/>
  <c r="Y244" i="5"/>
  <c r="F244" i="5"/>
  <c r="E244" i="5"/>
  <c r="D244" i="5"/>
  <c r="M244" i="5"/>
  <c r="C244" i="5"/>
  <c r="L244" i="5"/>
  <c r="AA244" i="5"/>
  <c r="J244" i="5"/>
  <c r="AB244" i="5"/>
  <c r="Z244" i="5"/>
  <c r="K244" i="5"/>
  <c r="G244" i="5"/>
  <c r="H244" i="5" s="1"/>
  <c r="M234" i="5"/>
  <c r="C234" i="5"/>
  <c r="L234" i="5"/>
  <c r="K234" i="5"/>
  <c r="J234" i="5"/>
  <c r="G234" i="5"/>
  <c r="H234" i="5" s="1"/>
  <c r="E234" i="5"/>
  <c r="F234" i="5"/>
  <c r="D234" i="5"/>
  <c r="AB234" i="5"/>
  <c r="AA234" i="5"/>
  <c r="Y234" i="5"/>
  <c r="Z234" i="5"/>
  <c r="AB519" i="4"/>
  <c r="AB838" i="4"/>
  <c r="AE731" i="5"/>
  <c r="AF731" i="5"/>
  <c r="Y744" i="5"/>
  <c r="F744" i="5"/>
  <c r="E744" i="5"/>
  <c r="D744" i="5"/>
  <c r="M744" i="5"/>
  <c r="C744" i="5"/>
  <c r="L744" i="5"/>
  <c r="AA744" i="5"/>
  <c r="J744" i="5"/>
  <c r="K744" i="5"/>
  <c r="G744" i="5"/>
  <c r="H744" i="5" s="1"/>
  <c r="AB744" i="5"/>
  <c r="Z744" i="5"/>
  <c r="M734" i="5"/>
  <c r="C734" i="5"/>
  <c r="L734" i="5"/>
  <c r="AB734" i="5"/>
  <c r="K734" i="5"/>
  <c r="AA734" i="5"/>
  <c r="J734" i="5"/>
  <c r="Z734" i="5"/>
  <c r="G734" i="5"/>
  <c r="H734" i="5" s="1"/>
  <c r="E734" i="5"/>
  <c r="Y734" i="5"/>
  <c r="F734" i="5"/>
  <c r="D734" i="5"/>
  <c r="AA1273" i="4"/>
  <c r="AB255" i="4"/>
  <c r="AB1100" i="4"/>
  <c r="AB823" i="4"/>
  <c r="AB444" i="4"/>
  <c r="AB862" i="4"/>
  <c r="AB1035" i="4"/>
  <c r="AB388" i="4"/>
  <c r="AB687" i="4"/>
  <c r="J1191" i="4"/>
  <c r="AB746" i="4"/>
  <c r="AB837" i="4"/>
  <c r="AB904" i="4"/>
  <c r="AB1021" i="4"/>
  <c r="AB1242" i="4"/>
  <c r="J191" i="4"/>
  <c r="I20" i="10" s="1"/>
  <c r="Z473" i="4"/>
  <c r="Z573" i="4"/>
  <c r="L271" i="4"/>
  <c r="K28" i="10" s="1"/>
  <c r="AB628" i="4"/>
  <c r="AB157" i="4"/>
  <c r="AB175" i="4"/>
  <c r="AB635" i="4"/>
  <c r="AB1184" i="4"/>
  <c r="J1071" i="4"/>
  <c r="AB501" i="4"/>
  <c r="AB435" i="4"/>
  <c r="AB1048" i="4"/>
  <c r="J111" i="4"/>
  <c r="I12" i="10" s="1"/>
  <c r="AB1008" i="4"/>
  <c r="L291" i="4"/>
  <c r="K30" i="10" s="1"/>
  <c r="AB1275" i="4"/>
  <c r="AB1196" i="4"/>
  <c r="AB536" i="4"/>
  <c r="L411" i="4"/>
  <c r="K42" i="10" s="1"/>
  <c r="AB1122" i="4"/>
  <c r="AB363" i="4"/>
  <c r="AB1027" i="4"/>
  <c r="AB1020" i="4"/>
  <c r="AB698" i="4"/>
  <c r="AB208" i="4"/>
  <c r="AB577" i="4"/>
  <c r="AB1179" i="4"/>
  <c r="AB726" i="4"/>
  <c r="AB1062" i="4"/>
  <c r="Y1053" i="4"/>
  <c r="AB1054" i="4"/>
  <c r="AB595" i="4"/>
  <c r="Z465" i="5"/>
  <c r="Y465" i="5"/>
  <c r="G465" i="5"/>
  <c r="H465" i="5" s="1"/>
  <c r="F465" i="5"/>
  <c r="E465" i="5"/>
  <c r="M465" i="5"/>
  <c r="D465" i="5"/>
  <c r="AB465" i="5"/>
  <c r="K465" i="5"/>
  <c r="C465" i="5"/>
  <c r="L465" i="5"/>
  <c r="AA465" i="5"/>
  <c r="J465" i="5"/>
  <c r="M456" i="5"/>
  <c r="C456" i="5"/>
  <c r="L456" i="5"/>
  <c r="AB456" i="5"/>
  <c r="K456" i="5"/>
  <c r="AA456" i="5"/>
  <c r="J456" i="5"/>
  <c r="Z456" i="5"/>
  <c r="G456" i="5"/>
  <c r="H456" i="5" s="1"/>
  <c r="E456" i="5"/>
  <c r="Y456" i="5"/>
  <c r="F456" i="5"/>
  <c r="D456" i="5"/>
  <c r="Z193" i="4"/>
  <c r="AB786" i="4"/>
  <c r="AB346" i="4"/>
  <c r="AB747" i="4"/>
  <c r="Z1213" i="4"/>
  <c r="AB1261" i="4"/>
  <c r="AB1263" i="4"/>
  <c r="J851" i="4"/>
  <c r="AB300" i="4"/>
  <c r="AB683" i="4"/>
  <c r="AB567" i="4"/>
  <c r="AB539" i="4"/>
  <c r="AB543" i="4"/>
  <c r="AB741" i="4"/>
  <c r="AB1124" i="4"/>
  <c r="AB358" i="4"/>
  <c r="AB354" i="4"/>
  <c r="Y353" i="4"/>
  <c r="AB74" i="4"/>
  <c r="AB701" i="4"/>
  <c r="G17" i="4"/>
  <c r="H17" i="4" s="1"/>
  <c r="F17" i="4"/>
  <c r="E17" i="4"/>
  <c r="D17" i="4"/>
  <c r="L17" i="4"/>
  <c r="C17" i="4"/>
  <c r="J17" i="4"/>
  <c r="K17" i="4"/>
  <c r="Y17" i="4"/>
  <c r="AA17" i="4"/>
  <c r="Z17" i="4"/>
  <c r="Y22" i="4"/>
  <c r="E22" i="4"/>
  <c r="D22" i="4"/>
  <c r="C22" i="4"/>
  <c r="L22" i="4"/>
  <c r="K22" i="4"/>
  <c r="AA22" i="4"/>
  <c r="G22" i="4"/>
  <c r="H22" i="4" s="1"/>
  <c r="J22" i="4"/>
  <c r="F22" i="4"/>
  <c r="Z22" i="4"/>
  <c r="L16" i="4"/>
  <c r="K16" i="4"/>
  <c r="J16" i="4"/>
  <c r="G16" i="4"/>
  <c r="H16" i="4" s="1"/>
  <c r="F16" i="4"/>
  <c r="D16" i="4"/>
  <c r="E16" i="4"/>
  <c r="C16" i="4"/>
  <c r="AA16" i="4"/>
  <c r="Z16" i="4"/>
  <c r="Y16" i="4"/>
  <c r="AB724" i="4"/>
  <c r="AS18" i="3"/>
  <c r="AS88" i="3"/>
  <c r="AS81" i="3"/>
  <c r="AS91" i="3"/>
  <c r="AS51" i="3"/>
  <c r="AS92" i="3"/>
  <c r="AS49" i="3"/>
  <c r="AS77" i="3"/>
  <c r="AS73" i="3"/>
  <c r="AS63" i="3"/>
  <c r="AS41" i="3"/>
  <c r="AB814" i="4"/>
  <c r="Y813" i="4"/>
  <c r="AB780" i="4"/>
  <c r="AB1218" i="4"/>
  <c r="AB1255" i="4"/>
  <c r="Z853" i="4"/>
  <c r="AB1125" i="4"/>
  <c r="AB802" i="4"/>
  <c r="Z761" i="5"/>
  <c r="G761" i="5"/>
  <c r="H761" i="5" s="1"/>
  <c r="Y761" i="5"/>
  <c r="F761" i="5"/>
  <c r="E761" i="5"/>
  <c r="D761" i="5"/>
  <c r="M761" i="5"/>
  <c r="C761" i="5"/>
  <c r="AB761" i="5"/>
  <c r="K761" i="5"/>
  <c r="AA761" i="5"/>
  <c r="L761" i="5"/>
  <c r="J761" i="5"/>
  <c r="Z760" i="5"/>
  <c r="G760" i="5"/>
  <c r="H760" i="5" s="1"/>
  <c r="Y760" i="5"/>
  <c r="F760" i="5"/>
  <c r="E760" i="5"/>
  <c r="D760" i="5"/>
  <c r="M760" i="5"/>
  <c r="C760" i="5"/>
  <c r="AB760" i="5"/>
  <c r="K760" i="5"/>
  <c r="L760" i="5"/>
  <c r="J760" i="5"/>
  <c r="AA760" i="5"/>
  <c r="AA753" i="4"/>
  <c r="AB524" i="4"/>
  <c r="AA673" i="4"/>
  <c r="AB348" i="4"/>
  <c r="AB345" i="4"/>
  <c r="AB562" i="4"/>
  <c r="AB455" i="4"/>
  <c r="AB1162" i="4"/>
  <c r="AB41" i="4"/>
  <c r="AB983" i="4"/>
  <c r="AB283" i="4"/>
  <c r="AB961" i="4"/>
  <c r="AB716" i="4"/>
  <c r="AB108" i="4"/>
  <c r="AB168" i="4"/>
  <c r="AB668" i="4"/>
  <c r="AB1055" i="4"/>
  <c r="L51" i="4"/>
  <c r="K6" i="10" s="1"/>
  <c r="AB186" i="4"/>
  <c r="AB602" i="4"/>
  <c r="L211" i="4"/>
  <c r="K22" i="10" s="1"/>
  <c r="AB544" i="4"/>
  <c r="AB707" i="4"/>
  <c r="AB907" i="4"/>
  <c r="AB1086" i="4"/>
  <c r="AB765" i="4"/>
  <c r="AB1267" i="4"/>
  <c r="AB642" i="4"/>
  <c r="AB1281" i="4"/>
  <c r="AA393" i="4"/>
  <c r="AB396" i="4"/>
  <c r="Z873" i="4"/>
  <c r="AB547" i="4"/>
  <c r="AB1024" i="4"/>
  <c r="AB1014" i="4"/>
  <c r="AA1013" i="4"/>
  <c r="AB235" i="4"/>
  <c r="AB1142" i="4"/>
  <c r="AB202" i="4"/>
  <c r="AB258" i="4"/>
  <c r="L1171" i="4"/>
  <c r="K118" i="10" s="1"/>
  <c r="J1171" i="4"/>
  <c r="AB278" i="4"/>
  <c r="AB97" i="4"/>
  <c r="AB664" i="4"/>
  <c r="AB666" i="4"/>
  <c r="AB64" i="4"/>
  <c r="AB323" i="4"/>
  <c r="AB922" i="4"/>
  <c r="AB1159" i="4"/>
  <c r="AB201" i="4"/>
  <c r="AB667" i="4"/>
  <c r="AB195" i="4"/>
  <c r="L971" i="4"/>
  <c r="K98" i="10" s="1"/>
  <c r="AB166"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G19" i="4"/>
  <c r="H19" i="4" s="1"/>
  <c r="F19" i="4"/>
  <c r="E19" i="4"/>
  <c r="D19" i="4"/>
  <c r="C19" i="4"/>
  <c r="K19" i="4"/>
  <c r="L19" i="4"/>
  <c r="J19" i="4"/>
  <c r="Z19" i="4"/>
  <c r="Y19" i="4"/>
  <c r="AA19" i="4"/>
  <c r="AS70" i="3"/>
  <c r="L751" i="4"/>
  <c r="K76" i="10" s="1"/>
  <c r="L735" i="5"/>
  <c r="C735" i="5"/>
  <c r="AB735" i="5"/>
  <c r="K735" i="5"/>
  <c r="AA735" i="5"/>
  <c r="J735" i="5"/>
  <c r="Z735" i="5"/>
  <c r="Y735" i="5"/>
  <c r="G735" i="5"/>
  <c r="H735" i="5" s="1"/>
  <c r="E735" i="5"/>
  <c r="F735" i="5"/>
  <c r="M735" i="5"/>
  <c r="D735" i="5"/>
  <c r="Y1193" i="4"/>
  <c r="AB1194" i="4"/>
  <c r="AB241" i="4"/>
  <c r="J471" i="4"/>
  <c r="I48" i="10" s="1"/>
  <c r="Z893" i="4"/>
  <c r="AB843" i="4"/>
  <c r="AB923" i="4"/>
  <c r="AB1158" i="4"/>
  <c r="AB180" i="4"/>
  <c r="M457" i="5"/>
  <c r="C457" i="5"/>
  <c r="L457" i="5"/>
  <c r="AB457" i="5"/>
  <c r="K457" i="5"/>
  <c r="AA457" i="5"/>
  <c r="J457" i="5"/>
  <c r="Z457" i="5"/>
  <c r="G457" i="5"/>
  <c r="H457" i="5" s="1"/>
  <c r="E457" i="5"/>
  <c r="F457" i="5"/>
  <c r="D457" i="5"/>
  <c r="Y457" i="5"/>
  <c r="AB756" i="4"/>
  <c r="L351" i="4"/>
  <c r="K36" i="10" s="1"/>
  <c r="AS20" i="3"/>
  <c r="AS50" i="3"/>
  <c r="L811" i="4"/>
  <c r="K82" i="10" s="1"/>
  <c r="J1251" i="4"/>
  <c r="Z713" i="4"/>
  <c r="Z973" i="4"/>
  <c r="AA433" i="4"/>
  <c r="AB381" i="4"/>
  <c r="AB408" i="4"/>
  <c r="AB337" i="4"/>
  <c r="AB456" i="4"/>
  <c r="AB841" i="4"/>
  <c r="L911" i="4"/>
  <c r="K92" i="10" s="1"/>
  <c r="AB1118" i="4"/>
  <c r="Z1233" i="4"/>
  <c r="AB1234" i="4"/>
  <c r="Y1233" i="4"/>
  <c r="AB936" i="4"/>
  <c r="AB965" i="4"/>
  <c r="J151" i="4"/>
  <c r="I16" i="10" s="1"/>
  <c r="G241" i="5"/>
  <c r="H241" i="5" s="1"/>
  <c r="F241" i="5"/>
  <c r="E241" i="5"/>
  <c r="M241" i="5"/>
  <c r="D241" i="5"/>
  <c r="L241" i="5"/>
  <c r="C241" i="5"/>
  <c r="J241" i="5"/>
  <c r="K241" i="5"/>
  <c r="Z241" i="5"/>
  <c r="AA241" i="5"/>
  <c r="Y241" i="5"/>
  <c r="AB241" i="5"/>
  <c r="Y246" i="5"/>
  <c r="F246" i="5"/>
  <c r="E246" i="5"/>
  <c r="D246" i="5"/>
  <c r="M246" i="5"/>
  <c r="C246" i="5"/>
  <c r="L246" i="5"/>
  <c r="AA246" i="5"/>
  <c r="J246" i="5"/>
  <c r="AB246" i="5"/>
  <c r="Z246" i="5"/>
  <c r="K246" i="5"/>
  <c r="G246" i="5"/>
  <c r="H246" i="5" s="1"/>
  <c r="M238" i="5"/>
  <c r="C238" i="5"/>
  <c r="L238" i="5"/>
  <c r="K238" i="5"/>
  <c r="J238" i="5"/>
  <c r="G238" i="5"/>
  <c r="H238" i="5" s="1"/>
  <c r="E238" i="5"/>
  <c r="F238" i="5"/>
  <c r="D238" i="5"/>
  <c r="AB238" i="5"/>
  <c r="Z238" i="5"/>
  <c r="Y238" i="5"/>
  <c r="AA238" i="5"/>
  <c r="AB100" i="4"/>
  <c r="Y743" i="5"/>
  <c r="G743" i="5"/>
  <c r="H743" i="5" s="1"/>
  <c r="F743" i="5"/>
  <c r="E743" i="5"/>
  <c r="M743" i="5"/>
  <c r="D743" i="5"/>
  <c r="L743" i="5"/>
  <c r="C743" i="5"/>
  <c r="AA743" i="5"/>
  <c r="J743" i="5"/>
  <c r="AB743" i="5"/>
  <c r="Z743" i="5"/>
  <c r="K743"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AB296" i="4"/>
  <c r="AB563" i="4"/>
  <c r="J311" i="4"/>
  <c r="I32" i="10" s="1"/>
  <c r="AB641" i="4"/>
  <c r="AB397" i="4"/>
  <c r="AB546" i="4"/>
  <c r="AB355" i="4"/>
  <c r="AB242" i="4"/>
  <c r="AB703" i="4"/>
  <c r="L691" i="4"/>
  <c r="K70" i="10" s="1"/>
  <c r="J691" i="4"/>
  <c r="Y1133" i="4"/>
  <c r="AB1134" i="4"/>
  <c r="J1131" i="4"/>
  <c r="AA473" i="4"/>
  <c r="AB260" i="4"/>
  <c r="AB581" i="4"/>
  <c r="AB942" i="4"/>
  <c r="AB956" i="4"/>
  <c r="AB320" i="4"/>
  <c r="AB322" i="4"/>
  <c r="AB785" i="4"/>
  <c r="AB538" i="4"/>
  <c r="AB915" i="4"/>
  <c r="J231" i="4"/>
  <c r="I24" i="10" s="1"/>
  <c r="AB263" i="4"/>
  <c r="AB279" i="4"/>
  <c r="AB1075" i="4"/>
  <c r="AB1074" i="4"/>
  <c r="Y1073" i="4"/>
  <c r="AB960" i="4"/>
  <c r="L831" i="4"/>
  <c r="K84" i="10" s="1"/>
  <c r="J831" i="4"/>
  <c r="L891" i="4"/>
  <c r="K90" i="10" s="1"/>
  <c r="AB760" i="4"/>
  <c r="AB503" i="4"/>
  <c r="AB135" i="4"/>
  <c r="J411" i="4"/>
  <c r="I42" i="10" s="1"/>
  <c r="AB243" i="4"/>
  <c r="AB83" i="4"/>
  <c r="AB980" i="4"/>
  <c r="AB584" i="4"/>
  <c r="AB1186" i="4"/>
  <c r="AB615" i="4"/>
  <c r="AB94" i="4"/>
  <c r="Y93" i="4"/>
  <c r="AB159" i="4"/>
  <c r="AB179" i="4"/>
  <c r="AB606" i="4"/>
  <c r="Z466" i="5"/>
  <c r="G466" i="5"/>
  <c r="H466" i="5" s="1"/>
  <c r="Y466" i="5"/>
  <c r="F466" i="5"/>
  <c r="E466" i="5"/>
  <c r="D466" i="5"/>
  <c r="M466" i="5"/>
  <c r="C466" i="5"/>
  <c r="AB466" i="5"/>
  <c r="K466" i="5"/>
  <c r="AA466" i="5"/>
  <c r="L466" i="5"/>
  <c r="J466" i="5"/>
  <c r="Y468" i="5"/>
  <c r="F468" i="5"/>
  <c r="E468" i="5"/>
  <c r="D468" i="5"/>
  <c r="M468" i="5"/>
  <c r="C468" i="5"/>
  <c r="L468" i="5"/>
  <c r="AA468" i="5"/>
  <c r="J468" i="5"/>
  <c r="AB468" i="5"/>
  <c r="Z468" i="5"/>
  <c r="K468" i="5"/>
  <c r="G468" i="5"/>
  <c r="H468" i="5" s="1"/>
  <c r="M458" i="5"/>
  <c r="C458" i="5"/>
  <c r="L458" i="5"/>
  <c r="AB458" i="5"/>
  <c r="K458" i="5"/>
  <c r="AA458" i="5"/>
  <c r="J458" i="5"/>
  <c r="Z458" i="5"/>
  <c r="G458" i="5"/>
  <c r="H458" i="5" s="1"/>
  <c r="E458" i="5"/>
  <c r="Y458" i="5"/>
  <c r="F458" i="5"/>
  <c r="D458" i="5"/>
  <c r="AB220" i="4"/>
  <c r="AB386" i="4"/>
  <c r="AB877" i="4"/>
  <c r="AB259" i="4"/>
  <c r="AB937" i="4"/>
  <c r="AB222" i="4"/>
  <c r="Z133" i="4"/>
  <c r="J131" i="4"/>
  <c r="I14" i="10" s="1"/>
  <c r="AB560" i="4"/>
  <c r="Z73" i="4"/>
  <c r="AB1166" i="4"/>
  <c r="J14" i="4"/>
  <c r="G14" i="4"/>
  <c r="H14" i="4" s="1"/>
  <c r="F14" i="4"/>
  <c r="E14" i="4"/>
  <c r="D14" i="4"/>
  <c r="L14" i="4"/>
  <c r="C14" i="4"/>
  <c r="K14" i="4"/>
  <c r="AA14" i="4"/>
  <c r="Y14" i="4"/>
  <c r="Z14" i="4"/>
  <c r="D20" i="4"/>
  <c r="L20" i="4"/>
  <c r="C20" i="4"/>
  <c r="K20" i="4"/>
  <c r="J20" i="4"/>
  <c r="F20" i="4"/>
  <c r="G20" i="4"/>
  <c r="H20" i="4" s="1"/>
  <c r="E20" i="4"/>
  <c r="Z20" i="4"/>
  <c r="Y20" i="4"/>
  <c r="AA20" i="4"/>
  <c r="AS45" i="3"/>
  <c r="AS34" i="3"/>
  <c r="AS90" i="3"/>
  <c r="AS14" i="3"/>
  <c r="AS57" i="3"/>
  <c r="AS15" i="3"/>
  <c r="AS62" i="3"/>
  <c r="AS93" i="3"/>
  <c r="AS28" i="3"/>
  <c r="AS86" i="3"/>
  <c r="Z813" i="4"/>
  <c r="AB44" i="4"/>
  <c r="AB506" i="4"/>
  <c r="AA853" i="4"/>
  <c r="AB1286" i="4"/>
  <c r="Z765" i="5"/>
  <c r="G765" i="5"/>
  <c r="H765" i="5" s="1"/>
  <c r="Y765" i="5"/>
  <c r="F765" i="5"/>
  <c r="E765" i="5"/>
  <c r="D765" i="5"/>
  <c r="M765" i="5"/>
  <c r="C765" i="5"/>
  <c r="AB765" i="5"/>
  <c r="K765" i="5"/>
  <c r="AA765" i="5"/>
  <c r="L765" i="5"/>
  <c r="J765" i="5"/>
  <c r="Z764" i="5"/>
  <c r="G764" i="5"/>
  <c r="H764" i="5" s="1"/>
  <c r="Y764" i="5"/>
  <c r="F764" i="5"/>
  <c r="E764" i="5"/>
  <c r="D764" i="5"/>
  <c r="M764" i="5"/>
  <c r="C764" i="5"/>
  <c r="AB764" i="5"/>
  <c r="K764" i="5"/>
  <c r="L764" i="5"/>
  <c r="J764" i="5"/>
  <c r="AA764" i="5"/>
  <c r="Z753" i="4"/>
  <c r="AB1277" i="4"/>
  <c r="J671" i="4"/>
  <c r="AB556" i="4"/>
  <c r="AB1248" i="4"/>
  <c r="L611" i="4"/>
  <c r="K62" i="10" s="1"/>
  <c r="AB658" i="4"/>
  <c r="Y593" i="4"/>
  <c r="AB594" i="4"/>
  <c r="AB214" i="4"/>
  <c r="Y213" i="4"/>
  <c r="AB885" i="4"/>
  <c r="AB1106" i="4"/>
  <c r="L491" i="4"/>
  <c r="K50" i="10" s="1"/>
  <c r="AB494" i="4"/>
  <c r="Y493" i="4"/>
  <c r="AB1264" i="4"/>
  <c r="AB1278" i="4"/>
  <c r="L331" i="4"/>
  <c r="K34" i="10" s="1"/>
  <c r="AB365" i="4"/>
  <c r="AA353" i="4"/>
  <c r="AB1023" i="4"/>
  <c r="Y73" i="4"/>
  <c r="AB85" i="4"/>
  <c r="AB76" i="4"/>
  <c r="AA1173" i="4"/>
  <c r="AB939" i="4"/>
  <c r="J711" i="4"/>
  <c r="L711" i="4"/>
  <c r="K72" i="10" s="1"/>
  <c r="AB161" i="4"/>
  <c r="AB1222" i="4"/>
  <c r="AB61" i="4"/>
  <c r="AB144" i="4"/>
  <c r="AB974" i="4"/>
  <c r="AA973" i="4"/>
  <c r="AB599" i="4"/>
  <c r="Z1193" i="4"/>
  <c r="Z313" i="4"/>
  <c r="AA293" i="4"/>
  <c r="AS33" i="3"/>
  <c r="AB247" i="4"/>
  <c r="AB1144" i="4"/>
  <c r="Z733" i="4"/>
  <c r="AB894" i="4"/>
  <c r="Y893" i="4"/>
  <c r="AB554" i="4"/>
  <c r="Y553" i="4"/>
  <c r="AA413" i="4"/>
  <c r="AB462" i="5"/>
  <c r="K462" i="5"/>
  <c r="AA462" i="5"/>
  <c r="J462" i="5"/>
  <c r="Z462" i="5"/>
  <c r="G462" i="5"/>
  <c r="H462" i="5" s="1"/>
  <c r="Y462" i="5"/>
  <c r="F462" i="5"/>
  <c r="E462" i="5"/>
  <c r="M462" i="5"/>
  <c r="C462" i="5"/>
  <c r="L462" i="5"/>
  <c r="D462" i="5"/>
  <c r="J1151" i="4"/>
  <c r="J251" i="4"/>
  <c r="I26" i="10" s="1"/>
  <c r="AS64" i="3"/>
  <c r="AS36" i="3"/>
  <c r="A86" i="5"/>
  <c r="W71" i="5"/>
  <c r="A84" i="5"/>
  <c r="A82" i="5"/>
  <c r="A80" i="5"/>
  <c r="A78" i="5"/>
  <c r="A76" i="5"/>
  <c r="A74" i="5"/>
  <c r="V71" i="5"/>
  <c r="U71" i="5"/>
  <c r="G71" i="5"/>
  <c r="G9" i="10" s="1"/>
  <c r="A88" i="5"/>
  <c r="A87" i="5"/>
  <c r="F71" i="5"/>
  <c r="H9" i="10" s="1"/>
  <c r="A79" i="5"/>
  <c r="AD71" i="5"/>
  <c r="A81" i="5"/>
  <c r="E71" i="5"/>
  <c r="F9" i="10" s="1"/>
  <c r="A83" i="5"/>
  <c r="A75" i="5"/>
  <c r="A85" i="5"/>
  <c r="A77" i="5"/>
  <c r="AB226" i="4"/>
  <c r="AB637" i="4"/>
  <c r="AB1174" i="4"/>
  <c r="Y1173" i="4"/>
  <c r="AB1105" i="4"/>
  <c r="AB840" i="4"/>
  <c r="AA913" i="4"/>
  <c r="AB1026" i="4"/>
  <c r="L1231" i="4"/>
  <c r="K124" i="10" s="1"/>
  <c r="AB1182" i="4"/>
  <c r="AB616" i="4"/>
  <c r="AB721" i="4"/>
  <c r="AB782" i="4"/>
  <c r="G239" i="5"/>
  <c r="H239" i="5" s="1"/>
  <c r="F239" i="5"/>
  <c r="E239" i="5"/>
  <c r="D239" i="5"/>
  <c r="M239" i="5"/>
  <c r="C239" i="5"/>
  <c r="K239" i="5"/>
  <c r="L239" i="5"/>
  <c r="J239" i="5"/>
  <c r="AA239" i="5"/>
  <c r="AB239" i="5"/>
  <c r="Y239" i="5"/>
  <c r="Z239" i="5"/>
  <c r="Y247" i="5"/>
  <c r="F247" i="5"/>
  <c r="E247" i="5"/>
  <c r="D247" i="5"/>
  <c r="M247" i="5"/>
  <c r="C247" i="5"/>
  <c r="L247" i="5"/>
  <c r="AA247" i="5"/>
  <c r="J247" i="5"/>
  <c r="AB247" i="5"/>
  <c r="K247" i="5"/>
  <c r="Z247" i="5"/>
  <c r="G247" i="5"/>
  <c r="H247" i="5" s="1"/>
  <c r="M240" i="5"/>
  <c r="C240" i="5"/>
  <c r="L240" i="5"/>
  <c r="K240" i="5"/>
  <c r="J240" i="5"/>
  <c r="G240" i="5"/>
  <c r="H240" i="5" s="1"/>
  <c r="E240" i="5"/>
  <c r="F240" i="5"/>
  <c r="D240" i="5"/>
  <c r="AA240" i="5"/>
  <c r="Y240" i="5"/>
  <c r="AB240" i="5"/>
  <c r="Z240" i="5"/>
  <c r="Z793" i="4"/>
  <c r="AB738" i="5"/>
  <c r="K738" i="5"/>
  <c r="AA738" i="5"/>
  <c r="J738" i="5"/>
  <c r="Z738" i="5"/>
  <c r="G738" i="5"/>
  <c r="H738" i="5" s="1"/>
  <c r="Y738" i="5"/>
  <c r="F738" i="5"/>
  <c r="E738" i="5"/>
  <c r="M738" i="5"/>
  <c r="C738" i="5"/>
  <c r="L738" i="5"/>
  <c r="D738" i="5"/>
  <c r="E746" i="5"/>
  <c r="D746" i="5"/>
  <c r="M746" i="5"/>
  <c r="C746" i="5"/>
  <c r="L746" i="5"/>
  <c r="AB746" i="5"/>
  <c r="K746" i="5"/>
  <c r="Z746" i="5"/>
  <c r="G746" i="5"/>
  <c r="H746" i="5" s="1"/>
  <c r="J746" i="5"/>
  <c r="F746" i="5"/>
  <c r="AA746" i="5"/>
  <c r="Y746" i="5"/>
  <c r="L736" i="5"/>
  <c r="AB736" i="5"/>
  <c r="K736" i="5"/>
  <c r="AA736" i="5"/>
  <c r="J736" i="5"/>
  <c r="Z736" i="5"/>
  <c r="G736" i="5"/>
  <c r="H736" i="5" s="1"/>
  <c r="Y736" i="5"/>
  <c r="F736" i="5"/>
  <c r="D736" i="5"/>
  <c r="M736" i="5"/>
  <c r="E736" i="5"/>
  <c r="C736" i="5"/>
  <c r="Z293" i="4"/>
  <c r="AB1143" i="4"/>
  <c r="AB314" i="4"/>
  <c r="Y313" i="4"/>
  <c r="AB1034" i="4"/>
  <c r="Y1033" i="4"/>
  <c r="L1191" i="4"/>
  <c r="K120" i="10" s="1"/>
  <c r="AB1028" i="4"/>
  <c r="AB694" i="4"/>
  <c r="Y693" i="4"/>
  <c r="L191" i="4"/>
  <c r="K20" i="10" s="1"/>
  <c r="J571" i="4"/>
  <c r="I58" i="10" s="1"/>
  <c r="J271" i="4"/>
  <c r="I28" i="10" s="1"/>
  <c r="AB234" i="4"/>
  <c r="Y233" i="4"/>
  <c r="AB800" i="4"/>
  <c r="AB1185" i="4"/>
  <c r="Z373" i="4"/>
  <c r="AB834" i="4"/>
  <c r="Y833" i="4"/>
  <c r="AA893" i="4"/>
  <c r="Y513" i="4"/>
  <c r="AB514" i="4"/>
  <c r="Z553" i="4"/>
  <c r="AB548" i="4"/>
  <c r="AB461" i="4"/>
  <c r="AB921" i="4"/>
  <c r="AB1237" i="4"/>
  <c r="AB1161" i="4"/>
  <c r="Z93" i="4"/>
  <c r="J91" i="4"/>
  <c r="I10" i="10" s="1"/>
  <c r="L651" i="4"/>
  <c r="K66" i="10" s="1"/>
  <c r="J651" i="4"/>
  <c r="AA463" i="5"/>
  <c r="J463" i="5"/>
  <c r="Z463" i="5"/>
  <c r="Y463" i="5"/>
  <c r="G463" i="5"/>
  <c r="H463" i="5" s="1"/>
  <c r="F463" i="5"/>
  <c r="E463" i="5"/>
  <c r="L463" i="5"/>
  <c r="C463" i="5"/>
  <c r="D463" i="5"/>
  <c r="M463" i="5"/>
  <c r="AB463" i="5"/>
  <c r="K463" i="5"/>
  <c r="L459" i="5"/>
  <c r="C459" i="5"/>
  <c r="AB459" i="5"/>
  <c r="K459" i="5"/>
  <c r="AA459" i="5"/>
  <c r="J459" i="5"/>
  <c r="Z459" i="5"/>
  <c r="Y459" i="5"/>
  <c r="G459" i="5"/>
  <c r="H459" i="5" s="1"/>
  <c r="E459" i="5"/>
  <c r="F459" i="5"/>
  <c r="D459" i="5"/>
  <c r="M459" i="5"/>
  <c r="AB487" i="4"/>
  <c r="AB948" i="4"/>
  <c r="L991" i="4"/>
  <c r="K100" i="10" s="1"/>
  <c r="Z1093" i="4"/>
  <c r="AB861" i="4"/>
  <c r="AA633" i="4"/>
  <c r="Z633" i="4"/>
  <c r="AB145" i="4"/>
  <c r="AA133" i="4"/>
  <c r="L131" i="4"/>
  <c r="K14" i="10" s="1"/>
  <c r="AB1283" i="4"/>
  <c r="AB847" i="4"/>
  <c r="AB898" i="4"/>
  <c r="AA73" i="4"/>
  <c r="AB1148" i="4"/>
  <c r="Z253" i="4"/>
  <c r="AA23" i="4"/>
  <c r="G23" i="4"/>
  <c r="H23" i="4" s="1"/>
  <c r="Z23" i="4"/>
  <c r="F23" i="4"/>
  <c r="Y23" i="4"/>
  <c r="E23" i="4"/>
  <c r="D23" i="4"/>
  <c r="C23" i="4"/>
  <c r="K23" i="4"/>
  <c r="L23" i="4"/>
  <c r="J23" i="4"/>
  <c r="J21" i="4"/>
  <c r="G21" i="4"/>
  <c r="H21" i="4" s="1"/>
  <c r="F21" i="4"/>
  <c r="E21" i="4"/>
  <c r="D21" i="4"/>
  <c r="L21" i="4"/>
  <c r="K21" i="4"/>
  <c r="C21" i="4"/>
  <c r="AA21" i="4"/>
  <c r="Z21" i="4"/>
  <c r="Y21" i="4"/>
  <c r="D26" i="4"/>
  <c r="C26" i="4"/>
  <c r="L26" i="4"/>
  <c r="K26" i="4"/>
  <c r="J26" i="4"/>
  <c r="AA26" i="4"/>
  <c r="Z26" i="4"/>
  <c r="F26" i="4"/>
  <c r="Y26" i="4"/>
  <c r="G26" i="4"/>
  <c r="H26" i="4" s="1"/>
  <c r="E26" i="4"/>
  <c r="AB68" i="4"/>
  <c r="AS71" i="3"/>
  <c r="AS42" i="3"/>
  <c r="AS19" i="3"/>
  <c r="AS29" i="3"/>
  <c r="AS22" i="3"/>
  <c r="AS59" i="3"/>
  <c r="AS23" i="3"/>
  <c r="AS82" i="3"/>
  <c r="AS58" i="3"/>
  <c r="AS74" i="3"/>
  <c r="AS48" i="3"/>
  <c r="J811" i="4"/>
  <c r="AA813" i="4"/>
  <c r="AB636" i="4"/>
  <c r="AB565" i="4"/>
  <c r="AB899" i="4"/>
  <c r="AB619" i="4"/>
  <c r="AB665" i="4"/>
  <c r="Z767" i="5"/>
  <c r="G767" i="5"/>
  <c r="H767" i="5" s="1"/>
  <c r="Y767" i="5"/>
  <c r="F767" i="5"/>
  <c r="E767" i="5"/>
  <c r="D767" i="5"/>
  <c r="M767" i="5"/>
  <c r="C767" i="5"/>
  <c r="AB767" i="5"/>
  <c r="K767" i="5"/>
  <c r="AA767" i="5"/>
  <c r="L767" i="5"/>
  <c r="J767" i="5"/>
  <c r="Z766" i="5"/>
  <c r="G766" i="5"/>
  <c r="H766" i="5" s="1"/>
  <c r="Y766" i="5"/>
  <c r="F766" i="5"/>
  <c r="E766" i="5"/>
  <c r="D766" i="5"/>
  <c r="M766" i="5"/>
  <c r="C766" i="5"/>
  <c r="AB766" i="5"/>
  <c r="K766" i="5"/>
  <c r="L766" i="5"/>
  <c r="J766" i="5"/>
  <c r="AA766" i="5"/>
  <c r="AB1268" i="4"/>
  <c r="AB1256" i="4"/>
  <c r="AB1254" i="4"/>
  <c r="Y1253" i="4"/>
  <c r="AB1040" i="4"/>
  <c r="AB886" i="4"/>
  <c r="AB736" i="4"/>
  <c r="AB75" i="4"/>
  <c r="AB700" i="4"/>
  <c r="AB1135" i="4"/>
  <c r="AA613" i="4"/>
  <c r="AB54" i="4"/>
  <c r="Y53" i="4"/>
  <c r="J591" i="4"/>
  <c r="I60" i="10" s="1"/>
  <c r="AB534" i="4"/>
  <c r="Y533" i="4"/>
  <c r="AB985" i="4"/>
  <c r="AB1188" i="4"/>
  <c r="AB1216" i="4"/>
  <c r="AB119" i="4"/>
  <c r="AB640" i="4"/>
  <c r="AB1046" i="4"/>
  <c r="Z393" i="4"/>
  <c r="AB1202" i="4"/>
  <c r="AB1200" i="4"/>
  <c r="AB558" i="4"/>
  <c r="AB738" i="4"/>
  <c r="AB842" i="4"/>
  <c r="AB920" i="4"/>
  <c r="AB895" i="4"/>
  <c r="J1011" i="4"/>
  <c r="AB708" i="4"/>
  <c r="AB702" i="4"/>
  <c r="AB34" i="4"/>
  <c r="Y33" i="4"/>
  <c r="J31" i="4"/>
  <c r="I4" i="10" s="1"/>
  <c r="AB806" i="4"/>
  <c r="AB796" i="4"/>
  <c r="AB585" i="4"/>
  <c r="AB1081" i="4"/>
  <c r="AB625" i="4"/>
  <c r="AA713" i="4"/>
  <c r="AB774" i="4"/>
  <c r="Y773" i="4"/>
  <c r="AB364" i="4"/>
  <c r="AB695" i="4"/>
  <c r="AA1133" i="4"/>
  <c r="L91" i="4"/>
  <c r="K10" i="10" s="1"/>
  <c r="AA173" i="4"/>
  <c r="AA464" i="5"/>
  <c r="J464" i="5"/>
  <c r="Z464" i="5"/>
  <c r="G464" i="5"/>
  <c r="H464" i="5" s="1"/>
  <c r="Y464" i="5"/>
  <c r="F464" i="5"/>
  <c r="E464" i="5"/>
  <c r="D464" i="5"/>
  <c r="L464" i="5"/>
  <c r="AB464" i="5"/>
  <c r="M464" i="5"/>
  <c r="K464" i="5"/>
  <c r="C464" i="5"/>
  <c r="AS55" i="3"/>
  <c r="Z913" i="4"/>
  <c r="AB962" i="4"/>
  <c r="AB1282" i="4"/>
  <c r="AS44" i="3"/>
  <c r="AS69" i="3"/>
  <c r="AS78" i="3"/>
  <c r="Z762" i="5"/>
  <c r="G762" i="5"/>
  <c r="H762" i="5" s="1"/>
  <c r="Y762" i="5"/>
  <c r="F762" i="5"/>
  <c r="E762" i="5"/>
  <c r="D762" i="5"/>
  <c r="M762" i="5"/>
  <c r="C762" i="5"/>
  <c r="AB762" i="5"/>
  <c r="K762" i="5"/>
  <c r="L762" i="5"/>
  <c r="J762" i="5"/>
  <c r="AA762" i="5"/>
  <c r="AA873" i="4"/>
  <c r="AB380" i="4"/>
  <c r="AB679" i="4"/>
  <c r="J1091" i="4"/>
  <c r="AB505" i="4"/>
  <c r="AB521" i="4"/>
  <c r="AB306" i="4"/>
  <c r="AB136" i="4"/>
  <c r="AB735" i="4"/>
  <c r="AB466" i="4"/>
  <c r="J911" i="4"/>
  <c r="AB925" i="4"/>
  <c r="AB900" i="4"/>
  <c r="AB1126" i="4"/>
  <c r="AB1247" i="4"/>
  <c r="AA1233" i="4"/>
  <c r="AB1235" i="4"/>
  <c r="AB586" i="4"/>
  <c r="AB1177" i="4"/>
  <c r="AB1080" i="4"/>
  <c r="AB162" i="4"/>
  <c r="AB655" i="4"/>
  <c r="AB324" i="4"/>
  <c r="G237" i="5"/>
  <c r="H237" i="5" s="1"/>
  <c r="F237" i="5"/>
  <c r="E237" i="5"/>
  <c r="D237" i="5"/>
  <c r="M237" i="5"/>
  <c r="C237" i="5"/>
  <c r="K237" i="5"/>
  <c r="L237" i="5"/>
  <c r="J237" i="5"/>
  <c r="Z237" i="5"/>
  <c r="AA237" i="5"/>
  <c r="AB237" i="5"/>
  <c r="Y237" i="5"/>
  <c r="Y248" i="5"/>
  <c r="F248" i="5"/>
  <c r="E248" i="5"/>
  <c r="D248" i="5"/>
  <c r="M248" i="5"/>
  <c r="C248" i="5"/>
  <c r="L248" i="5"/>
  <c r="AA248" i="5"/>
  <c r="J248" i="5"/>
  <c r="AB248" i="5"/>
  <c r="Z248" i="5"/>
  <c r="K248" i="5"/>
  <c r="G248" i="5"/>
  <c r="H248" i="5" s="1"/>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AB228" i="4"/>
  <c r="AB684" i="4"/>
  <c r="Z833" i="4"/>
  <c r="AB794" i="4"/>
  <c r="Y793" i="4"/>
  <c r="AB946" i="4"/>
  <c r="Z742" i="5"/>
  <c r="G742" i="5"/>
  <c r="H742" i="5" s="1"/>
  <c r="Y742" i="5"/>
  <c r="F742" i="5"/>
  <c r="E742" i="5"/>
  <c r="D742" i="5"/>
  <c r="M742" i="5"/>
  <c r="C742" i="5"/>
  <c r="AB742" i="5"/>
  <c r="K742" i="5"/>
  <c r="L742" i="5"/>
  <c r="J742" i="5"/>
  <c r="AA742" i="5"/>
  <c r="E747" i="5"/>
  <c r="M747" i="5"/>
  <c r="D747" i="5"/>
  <c r="L747" i="5"/>
  <c r="C747" i="5"/>
  <c r="AB747" i="5"/>
  <c r="K747" i="5"/>
  <c r="AA747" i="5"/>
  <c r="J747" i="5"/>
  <c r="Y747" i="5"/>
  <c r="G747" i="5"/>
  <c r="H747" i="5" s="1"/>
  <c r="Z747" i="5"/>
  <c r="F747" i="5"/>
  <c r="AB737" i="5"/>
  <c r="K737" i="5"/>
  <c r="AA737" i="5"/>
  <c r="J737" i="5"/>
  <c r="Z737" i="5"/>
  <c r="Y737" i="5"/>
  <c r="G737" i="5"/>
  <c r="H737" i="5" s="1"/>
  <c r="F737" i="5"/>
  <c r="M737" i="5"/>
  <c r="D737" i="5"/>
  <c r="E737" i="5"/>
  <c r="L737" i="5"/>
  <c r="C737" i="5"/>
  <c r="AB1274" i="4"/>
  <c r="Y1273" i="4"/>
  <c r="AB436" i="4"/>
  <c r="AB864" i="4"/>
  <c r="L1031" i="4"/>
  <c r="K104" i="10" s="1"/>
  <c r="AB377" i="4"/>
  <c r="AB141" i="4"/>
  <c r="AB400" i="4"/>
  <c r="AB682" i="4"/>
  <c r="AB881" i="4"/>
  <c r="AB734" i="4"/>
  <c r="Y733" i="4"/>
  <c r="AB1114" i="4"/>
  <c r="Y1113" i="4"/>
  <c r="AB87" i="4"/>
  <c r="AA693" i="4"/>
  <c r="AB268" i="4"/>
  <c r="Z273" i="4"/>
  <c r="AB98" i="4"/>
  <c r="Z53" i="4"/>
  <c r="AB146" i="4"/>
  <c r="AB1116" i="4"/>
  <c r="Z233" i="4"/>
  <c r="Z1073" i="4"/>
  <c r="AB374" i="4"/>
  <c r="Y373" i="4"/>
  <c r="AB880" i="4"/>
  <c r="AA833" i="4"/>
  <c r="AB758" i="4"/>
  <c r="L111" i="4"/>
  <c r="K12" i="10" s="1"/>
  <c r="L511" i="4"/>
  <c r="K52" i="10" s="1"/>
  <c r="AB302" i="4"/>
  <c r="J291" i="4"/>
  <c r="I30" i="10" s="1"/>
  <c r="AB140" i="4"/>
  <c r="AB675" i="4"/>
  <c r="L551" i="4"/>
  <c r="K56" i="10" s="1"/>
  <c r="AB427" i="4"/>
  <c r="AB803" i="4"/>
  <c r="AB1085" i="4"/>
  <c r="AB1083" i="4"/>
  <c r="AB968" i="4"/>
  <c r="AA93" i="4"/>
  <c r="AB654" i="4"/>
  <c r="Y653" i="4"/>
  <c r="Z1053" i="4"/>
  <c r="J1051" i="4"/>
  <c r="AB319" i="4"/>
  <c r="AF451" i="5"/>
  <c r="Y47" i="10" s="1"/>
  <c r="AE451" i="5"/>
  <c r="X47" i="10" s="1"/>
  <c r="AB376" i="4"/>
  <c r="AB321" i="4"/>
  <c r="AB824" i="4"/>
  <c r="AB227" i="4"/>
  <c r="AB443" i="4"/>
  <c r="AB863" i="4"/>
  <c r="AB1005" i="4"/>
  <c r="AB422" i="4"/>
  <c r="AB905" i="4"/>
  <c r="AB1022" i="4"/>
  <c r="AB77" i="4"/>
  <c r="AB1239" i="4"/>
  <c r="AB1236" i="4"/>
  <c r="L1151" i="4"/>
  <c r="K116" i="10" s="1"/>
  <c r="AB1154" i="4"/>
  <c r="Y1153" i="4"/>
  <c r="AB798" i="4"/>
  <c r="AB987" i="4"/>
  <c r="Y253" i="4"/>
  <c r="AB254" i="4"/>
  <c r="J28" i="4"/>
  <c r="AA28" i="4"/>
  <c r="G28" i="4"/>
  <c r="H28" i="4" s="1"/>
  <c r="Z28" i="4"/>
  <c r="F28" i="4"/>
  <c r="Y28" i="4"/>
  <c r="E28" i="4"/>
  <c r="D28" i="4"/>
  <c r="C28" i="4"/>
  <c r="L28" i="4"/>
  <c r="K28" i="4"/>
  <c r="AB582" i="4"/>
  <c r="AB588" i="4"/>
  <c r="AB277" i="4"/>
  <c r="AB1076" i="4"/>
  <c r="AB954" i="4"/>
  <c r="Y953" i="4"/>
  <c r="AB784" i="4"/>
  <c r="AS79" i="3"/>
  <c r="AS60" i="3"/>
  <c r="AS27" i="3"/>
  <c r="AS52" i="3"/>
  <c r="AS30" i="3"/>
  <c r="AS68" i="3"/>
  <c r="AS31" i="3"/>
  <c r="AS37" i="3"/>
  <c r="AS16" i="3"/>
  <c r="AS13" i="3"/>
  <c r="AS66" i="3"/>
  <c r="AB624" i="4"/>
  <c r="Z768" i="5"/>
  <c r="G768" i="5"/>
  <c r="H768" i="5" s="1"/>
  <c r="Y768" i="5"/>
  <c r="F768" i="5"/>
  <c r="E768" i="5"/>
  <c r="D768" i="5"/>
  <c r="M768" i="5"/>
  <c r="C768" i="5"/>
  <c r="AB768" i="5"/>
  <c r="K768" i="5"/>
  <c r="L768" i="5"/>
  <c r="J768" i="5"/>
  <c r="AA768" i="5"/>
  <c r="J751" i="4"/>
  <c r="AB126" i="4"/>
  <c r="AB818" i="4"/>
  <c r="AB307" i="4"/>
  <c r="AB406" i="4"/>
  <c r="AB674" i="4"/>
  <c r="Y673" i="4"/>
  <c r="AB1206" i="4"/>
  <c r="AB425" i="4"/>
  <c r="AB198" i="4"/>
  <c r="AB941" i="4"/>
  <c r="J611" i="4"/>
  <c r="I62" i="10" s="1"/>
  <c r="AB626" i="4"/>
  <c r="AB958" i="4"/>
  <c r="AA53" i="4"/>
  <c r="J6" i="10"/>
  <c r="J51" i="4"/>
  <c r="I6" i="10" s="1"/>
  <c r="AB776" i="4"/>
  <c r="L591" i="4"/>
  <c r="K60" i="10" s="1"/>
  <c r="AA213" i="4"/>
  <c r="AB858" i="4"/>
  <c r="AB1145" i="4"/>
  <c r="AB855" i="4"/>
  <c r="AB528" i="4"/>
  <c r="AB884" i="4"/>
  <c r="Z533" i="4"/>
  <c r="L531" i="4"/>
  <c r="K54" i="10" s="1"/>
  <c r="AB1103" i="4"/>
  <c r="AA493" i="4"/>
  <c r="Z493" i="4"/>
  <c r="AB442" i="4"/>
  <c r="AB448" i="4"/>
  <c r="AB385" i="4"/>
  <c r="AB308" i="4"/>
  <c r="J391" i="4"/>
  <c r="I40" i="10" s="1"/>
  <c r="AB343" i="4"/>
  <c r="AB927" i="4"/>
  <c r="AB1121" i="4"/>
  <c r="Y1013" i="4"/>
  <c r="AA233" i="4"/>
  <c r="AB264" i="4"/>
  <c r="Z1173" i="4"/>
  <c r="AB107" i="4"/>
  <c r="AA153" i="4"/>
  <c r="AB1067" i="4"/>
  <c r="AB316" i="4"/>
  <c r="AB183" i="4"/>
  <c r="Z453" i="4"/>
  <c r="AB1018" i="4"/>
  <c r="AB955" i="4"/>
  <c r="AB764" i="4"/>
  <c r="AB502" i="4"/>
  <c r="AB845" i="4"/>
  <c r="AB1165" i="4"/>
  <c r="AS84" i="3"/>
  <c r="AF751" i="5"/>
  <c r="AE751" i="5"/>
  <c r="AA1093" i="4"/>
  <c r="L431" i="4"/>
  <c r="K44" i="10" s="1"/>
  <c r="M236" i="5"/>
  <c r="C236" i="5"/>
  <c r="L236" i="5"/>
  <c r="K236" i="5"/>
  <c r="J236" i="5"/>
  <c r="G236" i="5"/>
  <c r="H236" i="5" s="1"/>
  <c r="E236" i="5"/>
  <c r="F236" i="5"/>
  <c r="D236" i="5"/>
  <c r="AA236" i="5"/>
  <c r="Y236" i="5"/>
  <c r="AB236" i="5"/>
  <c r="Z236" i="5"/>
  <c r="F745" i="5"/>
  <c r="E745" i="5"/>
  <c r="M745" i="5"/>
  <c r="D745" i="5"/>
  <c r="L745" i="5"/>
  <c r="C745" i="5"/>
  <c r="AB745" i="5"/>
  <c r="K745" i="5"/>
  <c r="Z745" i="5"/>
  <c r="AA745" i="5"/>
  <c r="Y745" i="5"/>
  <c r="J745" i="5"/>
  <c r="G745" i="5"/>
  <c r="H745" i="5" s="1"/>
  <c r="J1111" i="4"/>
  <c r="AB1015" i="4"/>
  <c r="AA993" i="4"/>
  <c r="L631" i="4"/>
  <c r="K64" i="10" s="1"/>
  <c r="AB134" i="4"/>
  <c r="Y133" i="4"/>
  <c r="AB788" i="4"/>
  <c r="AS26" i="3"/>
  <c r="AS12" i="3"/>
  <c r="Z763" i="5"/>
  <c r="G763" i="5"/>
  <c r="H763" i="5" s="1"/>
  <c r="Y763" i="5"/>
  <c r="F763" i="5"/>
  <c r="E763" i="5"/>
  <c r="D763" i="5"/>
  <c r="M763" i="5"/>
  <c r="C763" i="5"/>
  <c r="AB763" i="5"/>
  <c r="K763" i="5"/>
  <c r="AA763" i="5"/>
  <c r="L763" i="5"/>
  <c r="J763" i="5"/>
  <c r="J1031" i="4"/>
  <c r="AB943" i="4"/>
  <c r="AB454" i="4"/>
  <c r="Y453" i="4"/>
  <c r="AB762" i="4"/>
  <c r="AB685" i="4"/>
  <c r="AB887" i="4"/>
  <c r="AB1197" i="4"/>
  <c r="AB561" i="4"/>
  <c r="AB1156" i="4"/>
  <c r="AB981" i="4"/>
  <c r="AB1176" i="4"/>
  <c r="AB1082" i="4"/>
  <c r="AA933" i="4"/>
  <c r="AB934" i="4"/>
  <c r="Y933" i="4"/>
  <c r="AB623" i="4"/>
  <c r="L151" i="4"/>
  <c r="K16" i="10" s="1"/>
  <c r="G235" i="5"/>
  <c r="H235" i="5" s="1"/>
  <c r="F235" i="5"/>
  <c r="E235" i="5"/>
  <c r="D235" i="5"/>
  <c r="M235" i="5"/>
  <c r="C235" i="5"/>
  <c r="K235" i="5"/>
  <c r="L235" i="5"/>
  <c r="J235" i="5"/>
  <c r="AA235" i="5"/>
  <c r="Z235" i="5"/>
  <c r="AB235" i="5"/>
  <c r="Y235" i="5"/>
  <c r="L242" i="5"/>
  <c r="K242" i="5"/>
  <c r="J242" i="5"/>
  <c r="G242" i="5"/>
  <c r="H242" i="5" s="1"/>
  <c r="F242" i="5"/>
  <c r="D242" i="5"/>
  <c r="M242" i="5"/>
  <c r="E242" i="5"/>
  <c r="C242" i="5"/>
  <c r="AB242" i="5"/>
  <c r="AA242" i="5"/>
  <c r="Y242" i="5"/>
  <c r="Z242" i="5"/>
  <c r="L791" i="4"/>
  <c r="K80" i="10" s="1"/>
  <c r="AA740" i="5"/>
  <c r="J740" i="5"/>
  <c r="Z740" i="5"/>
  <c r="G740" i="5"/>
  <c r="H740" i="5" s="1"/>
  <c r="Y740" i="5"/>
  <c r="F740" i="5"/>
  <c r="E740" i="5"/>
  <c r="D740" i="5"/>
  <c r="L740" i="5"/>
  <c r="M740" i="5"/>
  <c r="K740" i="5"/>
  <c r="C740" i="5"/>
  <c r="AB740" i="5"/>
  <c r="AB437" i="4"/>
  <c r="AB1060" i="4"/>
  <c r="L311" i="4"/>
  <c r="K32" i="10" s="1"/>
  <c r="AB1220" i="4"/>
  <c r="AB124" i="4"/>
  <c r="AB495" i="4"/>
  <c r="Z1033" i="4"/>
  <c r="AB518" i="4"/>
  <c r="AB1280" i="4"/>
  <c r="AA733" i="4"/>
  <c r="J731" i="4"/>
  <c r="AB463" i="4"/>
  <c r="L1131" i="4"/>
  <c r="K114" i="10" s="1"/>
  <c r="AB194" i="4"/>
  <c r="Y193" i="4"/>
  <c r="AB804" i="4"/>
  <c r="AB274" i="4"/>
  <c r="Y273" i="4"/>
  <c r="AB964" i="4"/>
  <c r="AB1059" i="4"/>
  <c r="AB699" i="4"/>
  <c r="L1071" i="4"/>
  <c r="K108" i="10" s="1"/>
  <c r="AB163" i="4"/>
  <c r="L371" i="4"/>
  <c r="K38" i="10" s="1"/>
  <c r="AB460" i="4"/>
  <c r="AB1219" i="4"/>
  <c r="AB1097" i="4"/>
  <c r="AB819" i="4"/>
  <c r="AB857" i="4"/>
  <c r="Z513" i="4"/>
  <c r="AB515" i="4"/>
  <c r="AB997" i="4"/>
  <c r="AB304" i="4"/>
  <c r="AB339" i="4"/>
  <c r="AA553" i="4"/>
  <c r="AB459" i="4"/>
  <c r="AB414" i="4"/>
  <c r="Y413" i="4"/>
  <c r="AB86" i="4"/>
  <c r="AB801" i="4"/>
  <c r="AB267" i="4"/>
  <c r="AB938" i="4"/>
  <c r="AB617" i="4"/>
  <c r="AB728" i="4"/>
  <c r="AA653" i="4"/>
  <c r="AB661" i="4"/>
  <c r="Y173" i="4"/>
  <c r="AB174" i="4"/>
  <c r="Y467" i="5"/>
  <c r="G467" i="5"/>
  <c r="H467" i="5" s="1"/>
  <c r="F467" i="5"/>
  <c r="E467" i="5"/>
  <c r="M467" i="5"/>
  <c r="D467" i="5"/>
  <c r="L467" i="5"/>
  <c r="C467" i="5"/>
  <c r="AA467" i="5"/>
  <c r="J467" i="5"/>
  <c r="AB467" i="5"/>
  <c r="K467" i="5"/>
  <c r="Z467" i="5"/>
  <c r="D454" i="5"/>
  <c r="M454" i="5"/>
  <c r="C454" i="5"/>
  <c r="L454" i="5"/>
  <c r="AB454" i="5"/>
  <c r="K454" i="5"/>
  <c r="AA454" i="5"/>
  <c r="J454" i="5"/>
  <c r="Y454" i="5"/>
  <c r="F454" i="5"/>
  <c r="Z454" i="5"/>
  <c r="G454" i="5"/>
  <c r="H454" i="5" s="1"/>
  <c r="E454" i="5"/>
  <c r="L460" i="5"/>
  <c r="AB460" i="5"/>
  <c r="K460" i="5"/>
  <c r="AA460" i="5"/>
  <c r="J460" i="5"/>
  <c r="Z460" i="5"/>
  <c r="G460" i="5"/>
  <c r="H460" i="5" s="1"/>
  <c r="Y460" i="5"/>
  <c r="F460" i="5"/>
  <c r="D460" i="5"/>
  <c r="M460" i="5"/>
  <c r="E460" i="5"/>
  <c r="C460" i="5"/>
  <c r="AB906" i="4"/>
  <c r="AB988" i="4"/>
  <c r="AB416" i="4"/>
  <c r="J1211" i="4"/>
  <c r="AB755" i="4"/>
  <c r="AB445" i="4"/>
  <c r="AB648" i="4"/>
  <c r="AB1047" i="4"/>
  <c r="AB295" i="4"/>
  <c r="AB737" i="4"/>
  <c r="AB919" i="4"/>
  <c r="AB916" i="4"/>
  <c r="AB918" i="4"/>
  <c r="J351" i="4"/>
  <c r="I36" i="10" s="1"/>
  <c r="J8" i="10"/>
  <c r="J71" i="4"/>
  <c r="I8" i="10" s="1"/>
  <c r="AB1140" i="4"/>
  <c r="AB986" i="4"/>
  <c r="AB262" i="4"/>
  <c r="AA253" i="4"/>
  <c r="L251" i="4"/>
  <c r="K26" i="10" s="1"/>
  <c r="K24" i="4"/>
  <c r="J24" i="4"/>
  <c r="AA24" i="4"/>
  <c r="G24" i="4"/>
  <c r="H24" i="4" s="1"/>
  <c r="Z24" i="4"/>
  <c r="F24" i="4"/>
  <c r="Y24" i="4"/>
  <c r="E24" i="4"/>
  <c r="C24" i="4"/>
  <c r="L24" i="4"/>
  <c r="D24" i="4"/>
  <c r="AF11" i="4"/>
  <c r="Y2" i="10" s="1"/>
  <c r="AE11" i="4"/>
  <c r="X2" i="10" s="1"/>
  <c r="L18" i="4"/>
  <c r="C18" i="4"/>
  <c r="K18" i="4"/>
  <c r="J18" i="4"/>
  <c r="G18" i="4"/>
  <c r="H18" i="4" s="1"/>
  <c r="E18" i="4"/>
  <c r="F18" i="4"/>
  <c r="D18" i="4"/>
  <c r="AA18" i="4"/>
  <c r="Z18" i="4"/>
  <c r="Y18" i="4"/>
  <c r="AB963" i="4"/>
  <c r="J951" i="4"/>
  <c r="L951" i="4"/>
  <c r="K96" i="10" s="1"/>
  <c r="AB781" i="4"/>
  <c r="AS87" i="3"/>
  <c r="AS53" i="3"/>
  <c r="AS35" i="3"/>
  <c r="AS38" i="3"/>
  <c r="AS47" i="3"/>
  <c r="AS39" i="3"/>
  <c r="AS24" i="3"/>
  <c r="AS21" i="3"/>
  <c r="AS17" i="3"/>
  <c r="AB1139" i="4"/>
  <c r="Z1253" i="4"/>
  <c r="Z755" i="5"/>
  <c r="G755" i="5"/>
  <c r="H755" i="5" s="1"/>
  <c r="Y755" i="5"/>
  <c r="F755" i="5"/>
  <c r="E755" i="5"/>
  <c r="D755" i="5"/>
  <c r="M755" i="5"/>
  <c r="C755" i="5"/>
  <c r="AB755" i="5"/>
  <c r="K755" i="5"/>
  <c r="AA755" i="5"/>
  <c r="L755" i="5"/>
  <c r="J755" i="5"/>
  <c r="Z754" i="5"/>
  <c r="G754" i="5"/>
  <c r="H754" i="5" s="1"/>
  <c r="Y754" i="5"/>
  <c r="F754" i="5"/>
  <c r="E754" i="5"/>
  <c r="D754" i="5"/>
  <c r="M754" i="5"/>
  <c r="C754" i="5"/>
  <c r="AB754" i="5"/>
  <c r="K754" i="5"/>
  <c r="L754" i="5"/>
  <c r="J754" i="5"/>
  <c r="AA754" i="5"/>
  <c r="AB1108" i="4"/>
  <c r="AB496" i="4"/>
  <c r="AB446" i="4"/>
  <c r="AB382" i="4"/>
  <c r="AB138" i="4"/>
  <c r="AB1208" i="4"/>
  <c r="AB844" i="4"/>
  <c r="AB367" i="4"/>
  <c r="AB359" i="4"/>
  <c r="AB46" i="4"/>
  <c r="AA593" i="4"/>
  <c r="AB1215" i="4"/>
  <c r="AB597" i="4"/>
  <c r="AB766" i="4"/>
  <c r="AB995" i="4"/>
  <c r="AB148" i="4"/>
  <c r="AB407" i="4"/>
  <c r="J531" i="4"/>
  <c r="I54" i="10" s="1"/>
  <c r="AA533" i="4"/>
  <c r="AB1180" i="4"/>
  <c r="AB622" i="4"/>
  <c r="AB188" i="4"/>
  <c r="AB120" i="4"/>
  <c r="Z213" i="4"/>
  <c r="AB826" i="4"/>
  <c r="Z333" i="4"/>
  <c r="J331" i="4"/>
  <c r="I34" i="10" s="1"/>
  <c r="AB748" i="4"/>
  <c r="AB426" i="4"/>
  <c r="AB835" i="4"/>
  <c r="AB1243" i="4"/>
  <c r="AB1240" i="4"/>
  <c r="AB35" i="4"/>
  <c r="AA33" i="4"/>
  <c r="AB482" i="4"/>
  <c r="AB587" i="4"/>
  <c r="AB288" i="4"/>
  <c r="AB618" i="4"/>
  <c r="Z773" i="4"/>
  <c r="AB1199" i="4"/>
  <c r="L451" i="4"/>
  <c r="K46" i="10" s="1"/>
  <c r="AB647" i="4"/>
  <c r="AB462" i="4"/>
  <c r="AB80" i="4"/>
  <c r="J971" i="4"/>
  <c r="AB621" i="4"/>
  <c r="AB660" i="4"/>
  <c r="E15" i="4"/>
  <c r="D15" i="4"/>
  <c r="C15" i="4"/>
  <c r="L15" i="4"/>
  <c r="K15" i="4"/>
  <c r="G15" i="4"/>
  <c r="H15" i="4" s="1"/>
  <c r="J15" i="4"/>
  <c r="F15" i="4"/>
  <c r="Y15" i="4"/>
  <c r="Z15" i="4"/>
  <c r="AA15" i="4"/>
  <c r="AS61" i="3"/>
  <c r="AB1102" i="4"/>
  <c r="Z758" i="5"/>
  <c r="G758" i="5"/>
  <c r="H758" i="5" s="1"/>
  <c r="Y758" i="5"/>
  <c r="F758" i="5"/>
  <c r="E758" i="5"/>
  <c r="D758" i="5"/>
  <c r="M758" i="5"/>
  <c r="C758" i="5"/>
  <c r="AB758" i="5"/>
  <c r="K758" i="5"/>
  <c r="L758" i="5"/>
  <c r="J758" i="5"/>
  <c r="AA758" i="5"/>
  <c r="Y245" i="5"/>
  <c r="F245" i="5"/>
  <c r="E245" i="5"/>
  <c r="D245" i="5"/>
  <c r="M245" i="5"/>
  <c r="C245" i="5"/>
  <c r="L245" i="5"/>
  <c r="AA245" i="5"/>
  <c r="J245" i="5"/>
  <c r="AB245" i="5"/>
  <c r="K245" i="5"/>
  <c r="Z245" i="5"/>
  <c r="G245" i="5"/>
  <c r="H245" i="5" s="1"/>
  <c r="J791" i="4"/>
  <c r="L471" i="4"/>
  <c r="K48" i="10" s="1"/>
  <c r="J371" i="4"/>
  <c r="I38" i="10" s="1"/>
  <c r="AB924" i="4"/>
  <c r="AB284" i="4"/>
  <c r="AB634" i="4"/>
  <c r="Y633" i="4"/>
  <c r="AS65" i="3"/>
  <c r="AS85" i="3"/>
  <c r="AB464" i="4"/>
  <c r="L851" i="4"/>
  <c r="K86" i="10" s="1"/>
  <c r="Z613" i="4"/>
  <c r="L1011" i="4"/>
  <c r="K102" i="10" s="1"/>
  <c r="AB799" i="4"/>
  <c r="AB497" i="4"/>
  <c r="AB215" i="4"/>
  <c r="AB767" i="4"/>
  <c r="AB759" i="4"/>
  <c r="AB817" i="4"/>
  <c r="Z433" i="4"/>
  <c r="J431" i="4"/>
  <c r="I44" i="10" s="1"/>
  <c r="AB1266" i="4"/>
  <c r="AB299" i="4"/>
  <c r="AB1276" i="4"/>
  <c r="AB405" i="4"/>
  <c r="AB555" i="4"/>
  <c r="AB743" i="4"/>
  <c r="AB423" i="4"/>
  <c r="Y913" i="4"/>
  <c r="AB914" i="4"/>
  <c r="AB360" i="4"/>
  <c r="AB704" i="4"/>
  <c r="AB42" i="4"/>
  <c r="L931" i="4"/>
  <c r="K94" i="10" s="1"/>
  <c r="AB102" i="4"/>
  <c r="AB656" i="4"/>
  <c r="AB1096" i="4"/>
  <c r="AB1036" i="4"/>
  <c r="AB1004" i="4"/>
  <c r="AA793" i="4"/>
  <c r="AB256" i="4"/>
  <c r="AB967" i="4"/>
  <c r="AB657" i="4"/>
  <c r="AB57" i="4"/>
  <c r="Z741" i="5"/>
  <c r="Y741" i="5"/>
  <c r="G741" i="5"/>
  <c r="H741" i="5" s="1"/>
  <c r="F741" i="5"/>
  <c r="E741" i="5"/>
  <c r="M741" i="5"/>
  <c r="D741" i="5"/>
  <c r="AB741" i="5"/>
  <c r="K741" i="5"/>
  <c r="AA741" i="5"/>
  <c r="L741" i="5"/>
  <c r="C741" i="5"/>
  <c r="J741" i="5"/>
  <c r="D748" i="5"/>
  <c r="M748" i="5"/>
  <c r="C748" i="5"/>
  <c r="L748" i="5"/>
  <c r="AB748" i="5"/>
  <c r="K748" i="5"/>
  <c r="AA748" i="5"/>
  <c r="J748" i="5"/>
  <c r="Y748" i="5"/>
  <c r="F748" i="5"/>
  <c r="G748" i="5"/>
  <c r="H748" i="5" s="1"/>
  <c r="E748" i="5"/>
  <c r="Z748" i="5"/>
  <c r="Z1273" i="4"/>
  <c r="AB676" i="4"/>
  <c r="AB155" i="4"/>
  <c r="AB1224" i="4"/>
  <c r="AB822" i="4"/>
  <c r="AA1033" i="4"/>
  <c r="AB336" i="4"/>
  <c r="AB419" i="4"/>
  <c r="L1111" i="4"/>
  <c r="K112" i="10" s="1"/>
  <c r="Z1113" i="4"/>
  <c r="Z693" i="4"/>
  <c r="Z1133" i="4"/>
  <c r="AB205" i="4"/>
  <c r="AB36" i="4"/>
  <c r="AB474" i="4"/>
  <c r="Y473" i="4"/>
  <c r="L571" i="4"/>
  <c r="K58" i="10" s="1"/>
  <c r="AB574" i="4"/>
  <c r="Y573" i="4"/>
  <c r="AA273" i="4"/>
  <c r="AB620" i="4"/>
  <c r="AB659" i="4"/>
  <c r="AB318" i="4"/>
  <c r="AB777" i="4"/>
  <c r="AB601" i="4"/>
  <c r="L231" i="4"/>
  <c r="K24" i="10" s="1"/>
  <c r="AB280" i="4"/>
  <c r="AA1073" i="4"/>
  <c r="AA373" i="4"/>
  <c r="J891" i="4"/>
  <c r="AB761" i="4"/>
  <c r="AB114" i="4"/>
  <c r="Y113" i="4"/>
  <c r="AB447" i="4"/>
  <c r="AB867" i="4"/>
  <c r="AA513" i="4"/>
  <c r="J511" i="4"/>
  <c r="I52" i="10" s="1"/>
  <c r="AB294" i="4"/>
  <c r="Y293" i="4"/>
  <c r="AB677" i="4"/>
  <c r="J551" i="4"/>
  <c r="I56" i="10" s="1"/>
  <c r="AB362" i="4"/>
  <c r="AB1025" i="4"/>
  <c r="L1051" i="4"/>
  <c r="K106" i="10" s="1"/>
  <c r="Z173" i="4"/>
  <c r="J171" i="4"/>
  <c r="I18" i="10" s="1"/>
  <c r="M455" i="5"/>
  <c r="D455" i="5"/>
  <c r="L455" i="5"/>
  <c r="C455" i="5"/>
  <c r="AB455" i="5"/>
  <c r="K455" i="5"/>
  <c r="AA455" i="5"/>
  <c r="J455" i="5"/>
  <c r="Z455" i="5"/>
  <c r="F455" i="5"/>
  <c r="G455" i="5"/>
  <c r="H455" i="5" s="1"/>
  <c r="E455" i="5"/>
  <c r="Y455" i="5"/>
  <c r="AB461" i="5"/>
  <c r="K461" i="5"/>
  <c r="AA461" i="5"/>
  <c r="J461" i="5"/>
  <c r="Z461" i="5"/>
  <c r="Y461" i="5"/>
  <c r="G461" i="5"/>
  <c r="H461" i="5" s="1"/>
  <c r="F461" i="5"/>
  <c r="M461" i="5"/>
  <c r="D461" i="5"/>
  <c r="E461" i="5"/>
  <c r="C461" i="5"/>
  <c r="L461" i="5"/>
  <c r="AB1098" i="4"/>
  <c r="J991" i="4"/>
  <c r="AB994" i="4"/>
  <c r="Y993" i="4"/>
  <c r="AB1214" i="4"/>
  <c r="Y1213" i="4"/>
  <c r="AB821" i="4"/>
  <c r="J631" i="4"/>
  <c r="I64" i="10" s="1"/>
  <c r="AB516" i="4"/>
  <c r="AB387" i="4"/>
  <c r="AB739" i="4"/>
  <c r="AB78" i="4"/>
  <c r="AB705" i="4"/>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27" i="4"/>
  <c r="F27" i="4"/>
  <c r="Y27" i="4"/>
  <c r="E27" i="4"/>
  <c r="D27" i="4"/>
  <c r="C27" i="4"/>
  <c r="L27" i="4"/>
  <c r="K27" i="4"/>
  <c r="J27" i="4"/>
  <c r="G27" i="4"/>
  <c r="H27" i="4" s="1"/>
  <c r="AA27" i="4"/>
  <c r="L25" i="4"/>
  <c r="C25" i="4"/>
  <c r="K25" i="4"/>
  <c r="J25" i="4"/>
  <c r="AA25" i="4"/>
  <c r="Z25" i="4"/>
  <c r="G25" i="4"/>
  <c r="H25" i="4" s="1"/>
  <c r="E25" i="4"/>
  <c r="Y25" i="4"/>
  <c r="F25" i="4"/>
  <c r="D25" i="4"/>
  <c r="AB1181" i="4"/>
  <c r="Z953" i="4"/>
  <c r="AB603" i="4"/>
  <c r="AS56" i="3"/>
  <c r="AS72" i="3"/>
  <c r="AS43" i="3"/>
  <c r="AS75" i="3"/>
  <c r="AS67" i="3"/>
  <c r="AS76" i="3"/>
  <c r="AS54" i="3"/>
  <c r="AS32" i="3"/>
  <c r="AS25" i="3"/>
  <c r="AB147" i="4"/>
  <c r="AB81" i="4"/>
  <c r="AB854" i="4"/>
  <c r="Y853" i="4"/>
  <c r="AB344" i="4"/>
  <c r="AB424" i="4"/>
  <c r="AB478" i="4"/>
  <c r="Z757" i="5"/>
  <c r="G757" i="5"/>
  <c r="H757" i="5" s="1"/>
  <c r="Y757" i="5"/>
  <c r="F757" i="5"/>
  <c r="E757" i="5"/>
  <c r="D757" i="5"/>
  <c r="M757" i="5"/>
  <c r="C757" i="5"/>
  <c r="AB757" i="5"/>
  <c r="K757" i="5"/>
  <c r="AA757" i="5"/>
  <c r="L757" i="5"/>
  <c r="J757" i="5"/>
  <c r="Z756" i="5"/>
  <c r="G756" i="5"/>
  <c r="H756" i="5" s="1"/>
  <c r="Y756" i="5"/>
  <c r="F756" i="5"/>
  <c r="E756" i="5"/>
  <c r="D756" i="5"/>
  <c r="M756" i="5"/>
  <c r="C756" i="5"/>
  <c r="AB756" i="5"/>
  <c r="K756" i="5"/>
  <c r="L756" i="5"/>
  <c r="J756" i="5"/>
  <c r="AA75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AB754" i="4"/>
  <c r="AB221" i="4"/>
  <c r="L1251" i="4"/>
  <c r="K126" i="10" s="1"/>
  <c r="AB1044" i="4"/>
  <c r="AB999" i="4"/>
  <c r="AB139" i="4"/>
  <c r="Z673" i="4"/>
  <c r="AB540" i="4"/>
  <c r="AB467" i="4"/>
  <c r="AB417" i="4"/>
  <c r="AB240" i="4"/>
  <c r="AB1147" i="4"/>
  <c r="AB486" i="4"/>
  <c r="AB488" i="4"/>
  <c r="AB614" i="4"/>
  <c r="Y613" i="4"/>
  <c r="AB627" i="4"/>
  <c r="AB165" i="4"/>
  <c r="AB178" i="4"/>
  <c r="L1211" i="4"/>
  <c r="K122" i="10" s="1"/>
  <c r="AB768" i="4"/>
  <c r="AB378" i="4"/>
  <c r="AB335" i="4"/>
  <c r="AB438" i="4"/>
  <c r="AB940" i="4"/>
  <c r="AB106" i="4"/>
  <c r="AB783" i="4"/>
  <c r="AB1227" i="4"/>
  <c r="AB121" i="4"/>
  <c r="AB219" i="4"/>
  <c r="AB820" i="4"/>
  <c r="AB440" i="4"/>
  <c r="AB527" i="4"/>
  <c r="AB1003" i="4"/>
  <c r="Y393" i="4"/>
  <c r="AB394" i="4"/>
  <c r="AB401" i="4"/>
  <c r="Y873" i="4"/>
  <c r="AB874" i="4"/>
  <c r="AB1207" i="4"/>
  <c r="AB334" i="4"/>
  <c r="Y333" i="4"/>
  <c r="Z1013" i="4"/>
  <c r="AB239" i="4"/>
  <c r="AB725" i="4"/>
  <c r="AB1057" i="4"/>
  <c r="AB326" i="4"/>
  <c r="L771" i="4"/>
  <c r="K78" i="10" s="1"/>
  <c r="AA453" i="4"/>
  <c r="AB40" i="4"/>
  <c r="AB608" i="4"/>
  <c r="AB48" i="4"/>
  <c r="R112" i="6"/>
  <c r="R87" i="6"/>
  <c r="Q62" i="6"/>
  <c r="Q11" i="5"/>
  <c r="P11" i="5"/>
  <c r="P51" i="5"/>
  <c r="R31" i="5" l="1"/>
  <c r="Q31" i="5"/>
  <c r="M3" i="10"/>
  <c r="L7" i="10"/>
  <c r="L3" i="10"/>
  <c r="K751" i="5"/>
  <c r="K451" i="5"/>
  <c r="J47" i="10" s="1"/>
  <c r="K731" i="5"/>
  <c r="K231" i="5"/>
  <c r="J25" i="10" s="1"/>
  <c r="R54" i="5"/>
  <c r="Q54" i="5"/>
  <c r="S61" i="5"/>
  <c r="S41" i="5"/>
  <c r="R25" i="6"/>
  <c r="R11" i="6" s="1"/>
  <c r="R57" i="5"/>
  <c r="R250" i="6"/>
  <c r="R236" i="6" s="1"/>
  <c r="R175" i="6"/>
  <c r="R161" i="6" s="1"/>
  <c r="R225" i="6"/>
  <c r="R211" i="6" s="1"/>
  <c r="R200" i="6"/>
  <c r="R186" i="6" s="1"/>
  <c r="R50" i="6"/>
  <c r="R36" i="6" s="1"/>
  <c r="S56" i="5"/>
  <c r="S18" i="5"/>
  <c r="S60" i="5"/>
  <c r="S35" i="5"/>
  <c r="S62" i="5"/>
  <c r="S55" i="5"/>
  <c r="S34" i="5"/>
  <c r="S23" i="5"/>
  <c r="S54" i="5"/>
  <c r="S19" i="5"/>
  <c r="S14" i="5"/>
  <c r="S22" i="5"/>
  <c r="S17" i="5"/>
  <c r="S15" i="5"/>
  <c r="S40" i="5"/>
  <c r="S16" i="5"/>
  <c r="S21" i="5"/>
  <c r="S64" i="5"/>
  <c r="S57" i="5"/>
  <c r="S45" i="5"/>
  <c r="S44" i="5"/>
  <c r="S38" i="5"/>
  <c r="S63" i="5"/>
  <c r="S43" i="5"/>
  <c r="S37" i="5"/>
  <c r="S39" i="5"/>
  <c r="Q50" i="6"/>
  <c r="Q36" i="6" s="1"/>
  <c r="Q250" i="6"/>
  <c r="Q236" i="6" s="1"/>
  <c r="Q175" i="6"/>
  <c r="Q161" i="6" s="1"/>
  <c r="Q57" i="5"/>
  <c r="Q225" i="6"/>
  <c r="Q211" i="6" s="1"/>
  <c r="Q25" i="6"/>
  <c r="Q11" i="6" s="1"/>
  <c r="Q200" i="6"/>
  <c r="Q186" i="6" s="1"/>
  <c r="S36" i="5"/>
  <c r="S58" i="5"/>
  <c r="S42" i="5"/>
  <c r="S59" i="5"/>
  <c r="S20" i="5"/>
  <c r="S65" i="5"/>
  <c r="K81" i="6"/>
  <c r="L81" i="6"/>
  <c r="L156" i="6"/>
  <c r="K131" i="6"/>
  <c r="L106" i="6"/>
  <c r="L131" i="6"/>
  <c r="M5" i="10"/>
  <c r="K106" i="6"/>
  <c r="K156" i="6"/>
  <c r="Q61" i="6"/>
  <c r="R61" i="6"/>
  <c r="R136" i="6"/>
  <c r="Q111" i="6"/>
  <c r="R86" i="6"/>
  <c r="R111" i="6"/>
  <c r="Q86" i="6"/>
  <c r="Q136" i="6"/>
  <c r="N5" i="10"/>
  <c r="V9" i="10"/>
  <c r="AB16" i="4"/>
  <c r="AC237" i="5"/>
  <c r="AC459" i="5"/>
  <c r="AB20" i="4"/>
  <c r="AC238" i="5"/>
  <c r="AC247" i="5"/>
  <c r="AC244" i="5"/>
  <c r="AC240" i="5"/>
  <c r="AC762" i="5"/>
  <c r="AC744" i="5"/>
  <c r="AC468" i="5"/>
  <c r="AC236" i="5"/>
  <c r="AC766" i="5"/>
  <c r="AC764" i="5"/>
  <c r="AB15" i="4"/>
  <c r="AC248" i="5"/>
  <c r="AB773" i="4"/>
  <c r="P787" i="4" s="1"/>
  <c r="J731" i="5"/>
  <c r="AB193" i="4"/>
  <c r="R195" i="4" s="1"/>
  <c r="K11" i="4"/>
  <c r="AB1213" i="4"/>
  <c r="Q1223" i="4" s="1"/>
  <c r="AC758" i="5"/>
  <c r="AC740" i="5"/>
  <c r="AB673" i="4"/>
  <c r="P685" i="4" s="1"/>
  <c r="AC768" i="5"/>
  <c r="AC737" i="5"/>
  <c r="AB233" i="4"/>
  <c r="AB1033" i="4"/>
  <c r="P1034" i="4" s="1"/>
  <c r="AC736" i="5"/>
  <c r="G79" i="5"/>
  <c r="H79" i="5" s="1"/>
  <c r="F79" i="5"/>
  <c r="E79" i="5"/>
  <c r="D79" i="5"/>
  <c r="M79" i="5"/>
  <c r="C79" i="5"/>
  <c r="K79" i="5"/>
  <c r="L79" i="5"/>
  <c r="J79" i="5"/>
  <c r="Y79" i="5"/>
  <c r="Z79" i="5"/>
  <c r="AB79" i="5"/>
  <c r="AA79" i="5"/>
  <c r="M76" i="5"/>
  <c r="C76" i="5"/>
  <c r="L76" i="5"/>
  <c r="K76" i="5"/>
  <c r="J76" i="5"/>
  <c r="G76" i="5"/>
  <c r="H76" i="5" s="1"/>
  <c r="E76" i="5"/>
  <c r="F76" i="5"/>
  <c r="D76" i="5"/>
  <c r="AA76" i="5"/>
  <c r="Z76" i="5"/>
  <c r="Y76" i="5"/>
  <c r="AB76" i="5"/>
  <c r="AC462" i="5"/>
  <c r="AB553" i="4"/>
  <c r="P568" i="4" s="1"/>
  <c r="AC761" i="5"/>
  <c r="Z733" i="5"/>
  <c r="L231" i="5"/>
  <c r="K25" i="10" s="1"/>
  <c r="L86" i="5"/>
  <c r="K86" i="5"/>
  <c r="J86" i="5"/>
  <c r="G86" i="5"/>
  <c r="H86" i="5" s="1"/>
  <c r="F86" i="5"/>
  <c r="D86" i="5"/>
  <c r="M86" i="5"/>
  <c r="E86" i="5"/>
  <c r="C86" i="5"/>
  <c r="AB86" i="5"/>
  <c r="AA86" i="5"/>
  <c r="Z86" i="5"/>
  <c r="Y86" i="5"/>
  <c r="J451" i="5"/>
  <c r="I47" i="10" s="1"/>
  <c r="AB133" i="4"/>
  <c r="R135" i="4" s="1"/>
  <c r="AE71" i="5"/>
  <c r="X9" i="10" s="1"/>
  <c r="AF71" i="5"/>
  <c r="Y9" i="10" s="1"/>
  <c r="AC246" i="5"/>
  <c r="AB1193" i="4"/>
  <c r="R1199" i="4" s="1"/>
  <c r="AB613" i="4"/>
  <c r="R615" i="4" s="1"/>
  <c r="AC245" i="5"/>
  <c r="AA753" i="5"/>
  <c r="AB24" i="4"/>
  <c r="AC460" i="5"/>
  <c r="Y453" i="5"/>
  <c r="AC454" i="5"/>
  <c r="AB953" i="4"/>
  <c r="Q964" i="4" s="1"/>
  <c r="AB28" i="4"/>
  <c r="AB1153" i="4"/>
  <c r="R1155" i="4" s="1"/>
  <c r="AB793" i="4"/>
  <c r="Q805" i="4" s="1"/>
  <c r="AC464" i="5"/>
  <c r="AB33" i="4"/>
  <c r="Q48" i="4" s="1"/>
  <c r="AB21" i="4"/>
  <c r="AB833" i="4"/>
  <c r="R836" i="4" s="1"/>
  <c r="AB693" i="4"/>
  <c r="P708" i="4" s="1"/>
  <c r="G77" i="5"/>
  <c r="H77" i="5" s="1"/>
  <c r="F77" i="5"/>
  <c r="E77" i="5"/>
  <c r="D77" i="5"/>
  <c r="M77" i="5"/>
  <c r="C77" i="5"/>
  <c r="K77" i="5"/>
  <c r="L77" i="5"/>
  <c r="J77" i="5"/>
  <c r="Y77" i="5"/>
  <c r="Z77" i="5"/>
  <c r="AA77" i="5"/>
  <c r="AB77" i="5"/>
  <c r="M78" i="5"/>
  <c r="C78" i="5"/>
  <c r="L78" i="5"/>
  <c r="K78" i="5"/>
  <c r="J78" i="5"/>
  <c r="G78" i="5"/>
  <c r="H78" i="5" s="1"/>
  <c r="E78" i="5"/>
  <c r="F78" i="5"/>
  <c r="D78" i="5"/>
  <c r="Y78" i="5"/>
  <c r="Z78" i="5"/>
  <c r="AA78" i="5"/>
  <c r="AB78" i="5"/>
  <c r="AB213" i="4"/>
  <c r="AC735" i="5"/>
  <c r="AC760" i="5"/>
  <c r="J11" i="4"/>
  <c r="I2" i="10" s="1"/>
  <c r="Z233" i="5"/>
  <c r="R967" i="4"/>
  <c r="AB27" i="4"/>
  <c r="Z453" i="5"/>
  <c r="M74" i="5"/>
  <c r="C74" i="5"/>
  <c r="L74" i="5"/>
  <c r="K74" i="5"/>
  <c r="J74" i="5"/>
  <c r="G74" i="5"/>
  <c r="H74" i="5" s="1"/>
  <c r="E74" i="5"/>
  <c r="F74" i="5"/>
  <c r="D74" i="5"/>
  <c r="AA74" i="5"/>
  <c r="Z74" i="5"/>
  <c r="Y74" i="5"/>
  <c r="AB74" i="5"/>
  <c r="AB1233" i="4"/>
  <c r="Q1248" i="4" s="1"/>
  <c r="AB873" i="4"/>
  <c r="Q874" i="4" s="1"/>
  <c r="AB753" i="4"/>
  <c r="Q758" i="4" s="1"/>
  <c r="AB993" i="4"/>
  <c r="P994" i="4" s="1"/>
  <c r="AC461" i="5"/>
  <c r="AB1133" i="4"/>
  <c r="P1148" i="4" s="1"/>
  <c r="AC748" i="5"/>
  <c r="AC741" i="5"/>
  <c r="AB913" i="4"/>
  <c r="R921" i="4" s="1"/>
  <c r="AC467" i="5"/>
  <c r="AB413" i="4"/>
  <c r="Q425" i="4" s="1"/>
  <c r="AB273" i="4"/>
  <c r="P284" i="4" s="1"/>
  <c r="AC242" i="5"/>
  <c r="AB453" i="4"/>
  <c r="R463" i="4" s="1"/>
  <c r="AB653" i="4"/>
  <c r="Q654" i="4" s="1"/>
  <c r="AB373" i="4"/>
  <c r="R384" i="4" s="1"/>
  <c r="Z13" i="4"/>
  <c r="AB313" i="4"/>
  <c r="P316" i="4" s="1"/>
  <c r="G85" i="5"/>
  <c r="H85" i="5" s="1"/>
  <c r="F85" i="5"/>
  <c r="E85" i="5"/>
  <c r="M85" i="5"/>
  <c r="D85" i="5"/>
  <c r="L85" i="5"/>
  <c r="C85" i="5"/>
  <c r="J85" i="5"/>
  <c r="K85" i="5"/>
  <c r="AA85" i="5"/>
  <c r="AB85" i="5"/>
  <c r="Z85" i="5"/>
  <c r="Y85" i="5"/>
  <c r="Y87" i="5"/>
  <c r="F87" i="5"/>
  <c r="E87" i="5"/>
  <c r="D87" i="5"/>
  <c r="M87" i="5"/>
  <c r="C87" i="5"/>
  <c r="L87" i="5"/>
  <c r="AA87" i="5"/>
  <c r="J87" i="5"/>
  <c r="AB87" i="5"/>
  <c r="K87" i="5"/>
  <c r="Z87" i="5"/>
  <c r="G87" i="5"/>
  <c r="H87" i="5" s="1"/>
  <c r="M80" i="5"/>
  <c r="C80" i="5"/>
  <c r="L80" i="5"/>
  <c r="K80" i="5"/>
  <c r="J80" i="5"/>
  <c r="G80" i="5"/>
  <c r="H80" i="5" s="1"/>
  <c r="E80" i="5"/>
  <c r="F80" i="5"/>
  <c r="D80" i="5"/>
  <c r="AA80" i="5"/>
  <c r="AB80" i="5"/>
  <c r="Y80" i="5"/>
  <c r="Z80" i="5"/>
  <c r="AB73" i="4"/>
  <c r="Q83" i="4" s="1"/>
  <c r="AB1053" i="4"/>
  <c r="R1057" i="4" s="1"/>
  <c r="AA733" i="5"/>
  <c r="AC234" i="5"/>
  <c r="Y233" i="5"/>
  <c r="AB713" i="4"/>
  <c r="P717" i="4" s="1"/>
  <c r="AC739" i="5"/>
  <c r="AB473" i="4"/>
  <c r="R479" i="4" s="1"/>
  <c r="J751" i="5"/>
  <c r="AB1013" i="4"/>
  <c r="P1027" i="4" s="1"/>
  <c r="G81" i="5"/>
  <c r="H81" i="5" s="1"/>
  <c r="F81" i="5"/>
  <c r="E81" i="5"/>
  <c r="D81" i="5"/>
  <c r="M81" i="5"/>
  <c r="C81" i="5"/>
  <c r="K81" i="5"/>
  <c r="L81" i="5"/>
  <c r="J81" i="5"/>
  <c r="Y81" i="5"/>
  <c r="AB81" i="5"/>
  <c r="Z81" i="5"/>
  <c r="AA81" i="5"/>
  <c r="AB453" i="5"/>
  <c r="AC767" i="5"/>
  <c r="L731" i="5"/>
  <c r="K75" i="10" s="1"/>
  <c r="AB573" i="4"/>
  <c r="R574" i="4" s="1"/>
  <c r="AC754" i="5"/>
  <c r="Y753" i="5"/>
  <c r="AA453" i="5"/>
  <c r="AB933" i="4"/>
  <c r="Q942" i="4" s="1"/>
  <c r="AB1113" i="4"/>
  <c r="R1114" i="4" s="1"/>
  <c r="AB1273" i="4"/>
  <c r="R1281" i="4" s="1"/>
  <c r="AC463" i="5"/>
  <c r="AC738" i="5"/>
  <c r="AC239" i="5"/>
  <c r="G75" i="5"/>
  <c r="H75" i="5" s="1"/>
  <c r="F75" i="5"/>
  <c r="E75" i="5"/>
  <c r="D75" i="5"/>
  <c r="M75" i="5"/>
  <c r="C75" i="5"/>
  <c r="K75" i="5"/>
  <c r="L75" i="5"/>
  <c r="J75" i="5"/>
  <c r="Y75" i="5"/>
  <c r="AA75" i="5"/>
  <c r="Z75" i="5"/>
  <c r="AB75" i="5"/>
  <c r="Y88" i="5"/>
  <c r="F88" i="5"/>
  <c r="E88" i="5"/>
  <c r="D88" i="5"/>
  <c r="M88" i="5"/>
  <c r="C88" i="5"/>
  <c r="L88" i="5"/>
  <c r="AA88" i="5"/>
  <c r="J88" i="5"/>
  <c r="AB88" i="5"/>
  <c r="Z88" i="5"/>
  <c r="K88" i="5"/>
  <c r="G88" i="5"/>
  <c r="H88" i="5" s="1"/>
  <c r="M82" i="5"/>
  <c r="C82" i="5"/>
  <c r="L82" i="5"/>
  <c r="K82" i="5"/>
  <c r="J82" i="5"/>
  <c r="G82" i="5"/>
  <c r="H82" i="5" s="1"/>
  <c r="E82" i="5"/>
  <c r="F82" i="5"/>
  <c r="D82" i="5"/>
  <c r="Y82" i="5"/>
  <c r="Z82" i="5"/>
  <c r="AA82" i="5"/>
  <c r="AB82" i="5"/>
  <c r="AB893" i="4"/>
  <c r="R903" i="4" s="1"/>
  <c r="AB493" i="4"/>
  <c r="P506" i="4" s="1"/>
  <c r="AC765" i="5"/>
  <c r="AC458" i="5"/>
  <c r="AB1073" i="4"/>
  <c r="P1082" i="4" s="1"/>
  <c r="AB17" i="4"/>
  <c r="AC456" i="5"/>
  <c r="AA233" i="5"/>
  <c r="AB973" i="4"/>
  <c r="P986" i="4" s="1"/>
  <c r="AC243" i="5"/>
  <c r="L451" i="5"/>
  <c r="K47" i="10" s="1"/>
  <c r="AB253" i="4"/>
  <c r="AB153" i="4"/>
  <c r="R160" i="4" s="1"/>
  <c r="AC763" i="5"/>
  <c r="AB19" i="4"/>
  <c r="AB25" i="4"/>
  <c r="AB853" i="4"/>
  <c r="R861" i="4" s="1"/>
  <c r="AC455" i="5"/>
  <c r="AB113" i="4"/>
  <c r="Q125" i="4" s="1"/>
  <c r="AB633" i="4"/>
  <c r="P638" i="4" s="1"/>
  <c r="L751" i="5"/>
  <c r="K77" i="10" s="1"/>
  <c r="AC755" i="5"/>
  <c r="AC235" i="5"/>
  <c r="AB53" i="4"/>
  <c r="P61" i="4" s="1"/>
  <c r="AB1253" i="4"/>
  <c r="R1256" i="4" s="1"/>
  <c r="AC746" i="5"/>
  <c r="G83" i="5"/>
  <c r="H83" i="5" s="1"/>
  <c r="F83" i="5"/>
  <c r="E83" i="5"/>
  <c r="D83" i="5"/>
  <c r="M83" i="5"/>
  <c r="C83" i="5"/>
  <c r="K83" i="5"/>
  <c r="L83" i="5"/>
  <c r="J83" i="5"/>
  <c r="AA83" i="5"/>
  <c r="AB83" i="5"/>
  <c r="Y83" i="5"/>
  <c r="Z83" i="5"/>
  <c r="M84" i="5"/>
  <c r="C84" i="5"/>
  <c r="L84" i="5"/>
  <c r="K84" i="5"/>
  <c r="J84" i="5"/>
  <c r="G84" i="5"/>
  <c r="H84" i="5" s="1"/>
  <c r="E84" i="5"/>
  <c r="F84" i="5"/>
  <c r="D84" i="5"/>
  <c r="AA84" i="5"/>
  <c r="AB84" i="5"/>
  <c r="Y84" i="5"/>
  <c r="Z84" i="5"/>
  <c r="AB14" i="4"/>
  <c r="Y13" i="4"/>
  <c r="L11" i="4"/>
  <c r="K2" i="10" s="1"/>
  <c r="AC466" i="5"/>
  <c r="AC743" i="5"/>
  <c r="AB813" i="4"/>
  <c r="P827" i="4" s="1"/>
  <c r="AB733" i="5"/>
  <c r="J231" i="5"/>
  <c r="I25" i="10" s="1"/>
  <c r="AC759" i="5"/>
  <c r="AB1093" i="4"/>
  <c r="Q1103" i="4" s="1"/>
  <c r="AC757" i="5"/>
  <c r="AB533" i="4"/>
  <c r="Q541" i="4" s="1"/>
  <c r="AB353" i="4"/>
  <c r="Q355" i="4" s="1"/>
  <c r="AC457" i="5"/>
  <c r="AB393" i="4"/>
  <c r="Q396" i="4" s="1"/>
  <c r="AB333" i="4"/>
  <c r="P335" i="4" s="1"/>
  <c r="AC756" i="5"/>
  <c r="AB293" i="4"/>
  <c r="R303" i="4" s="1"/>
  <c r="AB753" i="5"/>
  <c r="Z753" i="5"/>
  <c r="AB18" i="4"/>
  <c r="AB173" i="4"/>
  <c r="Q184" i="4" s="1"/>
  <c r="AC745" i="5"/>
  <c r="AB733" i="4"/>
  <c r="R741" i="4" s="1"/>
  <c r="AC747" i="5"/>
  <c r="AC742" i="5"/>
  <c r="AB26" i="4"/>
  <c r="AB23" i="4"/>
  <c r="AB513" i="4"/>
  <c r="P523" i="4" s="1"/>
  <c r="AB233" i="5"/>
  <c r="AB1173" i="4"/>
  <c r="Q1183" i="4" s="1"/>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593" i="4"/>
  <c r="R598" i="4" s="1"/>
  <c r="AA13" i="4"/>
  <c r="AB93" i="4"/>
  <c r="P102" i="4" s="1"/>
  <c r="AC241" i="5"/>
  <c r="AB22" i="4"/>
  <c r="AC465" i="5"/>
  <c r="AC734" i="5"/>
  <c r="Y733" i="5"/>
  <c r="AB433" i="4"/>
  <c r="P439" i="4" s="1"/>
  <c r="R237" i="6"/>
  <c r="R12" i="6"/>
  <c r="R51" i="5" l="1"/>
  <c r="N7" i="10" s="1"/>
  <c r="Q51" i="5"/>
  <c r="R37" i="6"/>
  <c r="L56" i="6" s="1"/>
  <c r="R212" i="6"/>
  <c r="L231" i="6" s="1"/>
  <c r="R187" i="6"/>
  <c r="L206" i="6" s="1"/>
  <c r="Q212" i="6"/>
  <c r="K231" i="6" s="1"/>
  <c r="J2" i="10"/>
  <c r="Q187" i="6"/>
  <c r="K206" i="6" s="1"/>
  <c r="Q237" i="6"/>
  <c r="K256" i="6" s="1"/>
  <c r="R787" i="4"/>
  <c r="K71" i="5"/>
  <c r="J9" i="10" s="1"/>
  <c r="R1045" i="4"/>
  <c r="Q788" i="4"/>
  <c r="Q776" i="4"/>
  <c r="S50" i="5"/>
  <c r="S7" i="10" s="1"/>
  <c r="S30" i="5"/>
  <c r="T30" i="5" s="1"/>
  <c r="T5" i="10" s="1"/>
  <c r="S10" i="5"/>
  <c r="S3" i="10" s="1"/>
  <c r="M7" i="10"/>
  <c r="L256" i="6"/>
  <c r="L31" i="6"/>
  <c r="Q50" i="5"/>
  <c r="Q7" i="10" s="1"/>
  <c r="R50" i="5"/>
  <c r="R7" i="10" s="1"/>
  <c r="R1046" i="4"/>
  <c r="Q1198" i="4"/>
  <c r="Q1196" i="4"/>
  <c r="Q1200" i="4"/>
  <c r="Q1208" i="4"/>
  <c r="Q1207" i="4"/>
  <c r="Q720" i="4"/>
  <c r="Q726" i="4"/>
  <c r="Q1202" i="4"/>
  <c r="Q1201" i="4"/>
  <c r="Q718" i="4"/>
  <c r="Q1194" i="4"/>
  <c r="R1048" i="4"/>
  <c r="R1163" i="4"/>
  <c r="R1037" i="4"/>
  <c r="Q1166" i="4"/>
  <c r="Q1039" i="4"/>
  <c r="Q1047" i="4"/>
  <c r="Q778" i="4"/>
  <c r="R776" i="4"/>
  <c r="Q1199" i="4"/>
  <c r="Q784" i="4"/>
  <c r="R784" i="4"/>
  <c r="R941" i="4"/>
  <c r="P1137" i="4"/>
  <c r="Q714" i="4"/>
  <c r="R788" i="4"/>
  <c r="Q717" i="4"/>
  <c r="Q724" i="4"/>
  <c r="Q716" i="4"/>
  <c r="Q728" i="4"/>
  <c r="Q727" i="4"/>
  <c r="R675" i="4"/>
  <c r="R674" i="4"/>
  <c r="R83" i="4"/>
  <c r="R561" i="4"/>
  <c r="P386" i="4"/>
  <c r="R240" i="4"/>
  <c r="Q697" i="4"/>
  <c r="Q247" i="4"/>
  <c r="R244" i="4"/>
  <c r="Q699" i="4"/>
  <c r="Q702" i="4"/>
  <c r="R148" i="4"/>
  <c r="R247" i="4"/>
  <c r="Q700" i="4"/>
  <c r="Q248" i="4"/>
  <c r="R243" i="4"/>
  <c r="R248" i="4"/>
  <c r="Q958" i="4"/>
  <c r="Q963" i="4"/>
  <c r="P1147" i="4"/>
  <c r="Q648" i="4"/>
  <c r="Q635" i="4"/>
  <c r="P1254" i="4"/>
  <c r="P584" i="4"/>
  <c r="P719" i="4"/>
  <c r="P1198" i="4"/>
  <c r="P686" i="4"/>
  <c r="Q722" i="4"/>
  <c r="Q795" i="4"/>
  <c r="Q685" i="4"/>
  <c r="Q1203" i="4"/>
  <c r="Q687" i="4"/>
  <c r="Q719" i="4"/>
  <c r="Q1205" i="4"/>
  <c r="Q721" i="4"/>
  <c r="Q715" i="4"/>
  <c r="Q1206" i="4"/>
  <c r="Q1204" i="4"/>
  <c r="R684" i="4"/>
  <c r="Q725" i="4"/>
  <c r="Q723" i="4"/>
  <c r="Q1197" i="4"/>
  <c r="Q1195" i="4"/>
  <c r="R688" i="4"/>
  <c r="Q325" i="4"/>
  <c r="Q677" i="4"/>
  <c r="R1205" i="4"/>
  <c r="Q679" i="4"/>
  <c r="R564" i="4"/>
  <c r="P1194" i="4"/>
  <c r="Q561" i="4"/>
  <c r="R647" i="4"/>
  <c r="Q1123" i="4"/>
  <c r="Q566" i="4"/>
  <c r="R645" i="4"/>
  <c r="P104" i="4"/>
  <c r="P819" i="4"/>
  <c r="R939" i="4"/>
  <c r="Q641" i="4"/>
  <c r="R934" i="4"/>
  <c r="R639" i="4"/>
  <c r="P757" i="4"/>
  <c r="R636" i="4"/>
  <c r="Q642" i="4"/>
  <c r="Q644" i="4"/>
  <c r="R935" i="4"/>
  <c r="R942" i="4"/>
  <c r="R638" i="4"/>
  <c r="R936" i="4"/>
  <c r="R943" i="4"/>
  <c r="R938" i="4"/>
  <c r="R946" i="4"/>
  <c r="Q1024" i="4"/>
  <c r="R648" i="4"/>
  <c r="Q645" i="4"/>
  <c r="R944" i="4"/>
  <c r="R948" i="4"/>
  <c r="R641" i="4"/>
  <c r="R940" i="4"/>
  <c r="R945" i="4"/>
  <c r="Q643" i="4"/>
  <c r="R947" i="4"/>
  <c r="R937" i="4"/>
  <c r="R644" i="4"/>
  <c r="Q806" i="4"/>
  <c r="R1239" i="4"/>
  <c r="P765" i="4"/>
  <c r="R815" i="4"/>
  <c r="Q802" i="4"/>
  <c r="R1242" i="4"/>
  <c r="R220" i="4"/>
  <c r="P858" i="4"/>
  <c r="Q821" i="4"/>
  <c r="P646" i="4"/>
  <c r="P862" i="4"/>
  <c r="P764" i="4"/>
  <c r="P1257" i="4"/>
  <c r="P861" i="4"/>
  <c r="P902" i="4"/>
  <c r="P759" i="4"/>
  <c r="R1243" i="4"/>
  <c r="R555" i="4"/>
  <c r="Q327" i="4"/>
  <c r="R81" i="4"/>
  <c r="R1025" i="4"/>
  <c r="Q560" i="4"/>
  <c r="R1235" i="4"/>
  <c r="R1238" i="4"/>
  <c r="R1248" i="4"/>
  <c r="Q324" i="4"/>
  <c r="R1028" i="4"/>
  <c r="R1246" i="4"/>
  <c r="R1236" i="4"/>
  <c r="Q317" i="4"/>
  <c r="R556" i="4"/>
  <c r="Q318" i="4"/>
  <c r="R1015" i="4"/>
  <c r="R1244" i="4"/>
  <c r="P766" i="4"/>
  <c r="P442" i="4"/>
  <c r="P96" i="4"/>
  <c r="R559" i="4"/>
  <c r="Q1015" i="4"/>
  <c r="Q322" i="4"/>
  <c r="P58" i="4"/>
  <c r="R1018" i="4"/>
  <c r="R1247" i="4"/>
  <c r="R1237" i="4"/>
  <c r="Q1143" i="4"/>
  <c r="P768" i="4"/>
  <c r="P1236" i="4"/>
  <c r="P448" i="4"/>
  <c r="P519" i="4"/>
  <c r="R554" i="4"/>
  <c r="Q1022" i="4"/>
  <c r="Q321" i="4"/>
  <c r="R1245" i="4"/>
  <c r="R1240" i="4"/>
  <c r="P1237" i="4"/>
  <c r="R80" i="4"/>
  <c r="R557" i="4"/>
  <c r="P307" i="4"/>
  <c r="Q1023" i="4"/>
  <c r="Q314" i="4"/>
  <c r="R76" i="4"/>
  <c r="R1241" i="4"/>
  <c r="R1234" i="4"/>
  <c r="P80" i="4"/>
  <c r="P1248" i="4"/>
  <c r="Q742" i="4"/>
  <c r="P525" i="4"/>
  <c r="R567" i="4"/>
  <c r="R568" i="4"/>
  <c r="Q1161" i="4"/>
  <c r="P1262" i="4"/>
  <c r="Q965" i="4"/>
  <c r="P868" i="4"/>
  <c r="Q704" i="4"/>
  <c r="Q706" i="4"/>
  <c r="Q563" i="4"/>
  <c r="Q567" i="4"/>
  <c r="P582" i="4"/>
  <c r="Q960" i="4"/>
  <c r="Q696" i="4"/>
  <c r="Q559" i="4"/>
  <c r="Q554" i="4"/>
  <c r="P1286" i="4"/>
  <c r="R879" i="4"/>
  <c r="P718" i="4"/>
  <c r="R958" i="4"/>
  <c r="Q156" i="4"/>
  <c r="P436" i="4"/>
  <c r="P99" i="4"/>
  <c r="R563" i="4"/>
  <c r="R565" i="4"/>
  <c r="R535" i="4"/>
  <c r="P63" i="4"/>
  <c r="Q966" i="4"/>
  <c r="Q703" i="4"/>
  <c r="Q708" i="4"/>
  <c r="Q562" i="4"/>
  <c r="Q568" i="4"/>
  <c r="P1275" i="4"/>
  <c r="P722" i="4"/>
  <c r="R956" i="4"/>
  <c r="Q698" i="4"/>
  <c r="Q705" i="4"/>
  <c r="Q556" i="4"/>
  <c r="Q565" i="4"/>
  <c r="R965" i="4"/>
  <c r="P801" i="4"/>
  <c r="Q737" i="4"/>
  <c r="P734" i="4"/>
  <c r="R558" i="4"/>
  <c r="R560" i="4"/>
  <c r="Q986" i="4"/>
  <c r="P867" i="4"/>
  <c r="Q701" i="4"/>
  <c r="Q707" i="4"/>
  <c r="Q557" i="4"/>
  <c r="Q564" i="4"/>
  <c r="R963" i="4"/>
  <c r="P802" i="4"/>
  <c r="P1196" i="4"/>
  <c r="Q161" i="4"/>
  <c r="P736" i="4"/>
  <c r="R566" i="4"/>
  <c r="R562" i="4"/>
  <c r="Q1164" i="4"/>
  <c r="R980" i="4"/>
  <c r="P1106" i="4"/>
  <c r="P1268" i="4"/>
  <c r="Q954" i="4"/>
  <c r="P856" i="4"/>
  <c r="Q695" i="4"/>
  <c r="Q694" i="4"/>
  <c r="Q558" i="4"/>
  <c r="Q555" i="4"/>
  <c r="P579" i="4"/>
  <c r="P706" i="4"/>
  <c r="P555" i="4"/>
  <c r="Q182" i="4"/>
  <c r="P1028" i="4"/>
  <c r="P486" i="4"/>
  <c r="R1162" i="4"/>
  <c r="R1167" i="4"/>
  <c r="P1156" i="4"/>
  <c r="Q1048" i="4"/>
  <c r="P628" i="4"/>
  <c r="P528" i="4"/>
  <c r="Q640" i="4"/>
  <c r="Q636" i="4"/>
  <c r="P181" i="4"/>
  <c r="P303" i="4"/>
  <c r="Q1160" i="4"/>
  <c r="Q1158" i="4"/>
  <c r="Q1026" i="4"/>
  <c r="Q1027" i="4"/>
  <c r="R1034" i="4"/>
  <c r="R1035" i="4"/>
  <c r="R219" i="4"/>
  <c r="R642" i="4"/>
  <c r="R646" i="4"/>
  <c r="P821" i="4"/>
  <c r="Q328" i="4"/>
  <c r="P1261" i="4"/>
  <c r="P64" i="4"/>
  <c r="R234" i="4"/>
  <c r="Q1124" i="4"/>
  <c r="Q961" i="4"/>
  <c r="Q955" i="4"/>
  <c r="P865" i="4"/>
  <c r="R1022" i="4"/>
  <c r="R1024" i="4"/>
  <c r="P580" i="4"/>
  <c r="P1021" i="4"/>
  <c r="P484" i="4"/>
  <c r="R1154" i="4"/>
  <c r="P1246" i="4"/>
  <c r="R954" i="4"/>
  <c r="R960" i="4"/>
  <c r="P1159" i="4"/>
  <c r="Q1043" i="4"/>
  <c r="Q1037" i="4"/>
  <c r="P615" i="4"/>
  <c r="Q1018" i="4"/>
  <c r="Q1021" i="4"/>
  <c r="R1042" i="4"/>
  <c r="Q135" i="4"/>
  <c r="R999" i="4"/>
  <c r="Q1042" i="4"/>
  <c r="Q1046" i="4"/>
  <c r="Q826" i="4"/>
  <c r="Q141" i="4"/>
  <c r="Q316" i="4"/>
  <c r="Q315" i="4"/>
  <c r="Q377" i="4"/>
  <c r="Q1087" i="4"/>
  <c r="R246" i="4"/>
  <c r="P643" i="4"/>
  <c r="Q959" i="4"/>
  <c r="Q962" i="4"/>
  <c r="P859" i="4"/>
  <c r="P860" i="4"/>
  <c r="R1023" i="4"/>
  <c r="R1019" i="4"/>
  <c r="R142" i="4"/>
  <c r="P939" i="4"/>
  <c r="P574" i="4"/>
  <c r="R620" i="4"/>
  <c r="R1164" i="4"/>
  <c r="R1158" i="4"/>
  <c r="Q616" i="4"/>
  <c r="R955" i="4"/>
  <c r="R957" i="4"/>
  <c r="P956" i="4"/>
  <c r="Q1041" i="4"/>
  <c r="Q1036" i="4"/>
  <c r="Q1159" i="4"/>
  <c r="Q1162" i="4"/>
  <c r="R1020" i="4"/>
  <c r="R1027" i="4"/>
  <c r="Q623" i="4"/>
  <c r="Q646" i="4"/>
  <c r="Q637" i="4"/>
  <c r="Q1168" i="4"/>
  <c r="Q1157" i="4"/>
  <c r="Q1014" i="4"/>
  <c r="R1036" i="4"/>
  <c r="R1043" i="4"/>
  <c r="R635" i="4"/>
  <c r="R640" i="4"/>
  <c r="Q822" i="4"/>
  <c r="P1175" i="4"/>
  <c r="Q639" i="4"/>
  <c r="Q634" i="4"/>
  <c r="Q1165" i="4"/>
  <c r="Q1154" i="4"/>
  <c r="Q1016" i="4"/>
  <c r="Q1020" i="4"/>
  <c r="R1044" i="4"/>
  <c r="R1041" i="4"/>
  <c r="P365" i="4"/>
  <c r="R643" i="4"/>
  <c r="R634" i="4"/>
  <c r="Q139" i="4"/>
  <c r="Q320" i="4"/>
  <c r="Q326" i="4"/>
  <c r="Q376" i="4"/>
  <c r="P62" i="4"/>
  <c r="Q1084" i="4"/>
  <c r="R241" i="4"/>
  <c r="R242" i="4"/>
  <c r="P637" i="4"/>
  <c r="Q968" i="4"/>
  <c r="Q967" i="4"/>
  <c r="P864" i="4"/>
  <c r="P855" i="4"/>
  <c r="P155" i="4"/>
  <c r="Q234" i="4"/>
  <c r="R1026" i="4"/>
  <c r="P1080" i="4"/>
  <c r="R145" i="4"/>
  <c r="Q838" i="4"/>
  <c r="P937" i="4"/>
  <c r="P586" i="4"/>
  <c r="R624" i="4"/>
  <c r="P1025" i="4"/>
  <c r="P478" i="4"/>
  <c r="R1159" i="4"/>
  <c r="R1166" i="4"/>
  <c r="P1234" i="4"/>
  <c r="Q619" i="4"/>
  <c r="R964" i="4"/>
  <c r="R962" i="4"/>
  <c r="P959" i="4"/>
  <c r="Q1035" i="4"/>
  <c r="Q1038" i="4"/>
  <c r="R147" i="4"/>
  <c r="R36" i="4"/>
  <c r="R618" i="4"/>
  <c r="R1161" i="4"/>
  <c r="R1157" i="4"/>
  <c r="P596" i="4"/>
  <c r="Q647" i="4"/>
  <c r="Q638" i="4"/>
  <c r="Q1156" i="4"/>
  <c r="Q1155" i="4"/>
  <c r="Q1017" i="4"/>
  <c r="Q1019" i="4"/>
  <c r="R1038" i="4"/>
  <c r="R1040" i="4"/>
  <c r="R826" i="4"/>
  <c r="R637" i="4"/>
  <c r="Q134" i="4"/>
  <c r="Q319" i="4"/>
  <c r="Q323" i="4"/>
  <c r="Q374" i="4"/>
  <c r="P56" i="4"/>
  <c r="Q1075" i="4"/>
  <c r="R237" i="4"/>
  <c r="P648" i="4"/>
  <c r="Q957" i="4"/>
  <c r="Q956" i="4"/>
  <c r="P866" i="4"/>
  <c r="P857" i="4"/>
  <c r="Q246" i="4"/>
  <c r="R1017" i="4"/>
  <c r="R1016" i="4"/>
  <c r="P1081" i="4"/>
  <c r="Q834" i="4"/>
  <c r="P947" i="4"/>
  <c r="P575" i="4"/>
  <c r="P1020" i="4"/>
  <c r="P488" i="4"/>
  <c r="R1165" i="4"/>
  <c r="R1156" i="4"/>
  <c r="P328" i="4"/>
  <c r="P1245" i="4"/>
  <c r="Q624" i="4"/>
  <c r="R966" i="4"/>
  <c r="R961" i="4"/>
  <c r="P964" i="4"/>
  <c r="Q1045" i="4"/>
  <c r="Q1044" i="4"/>
  <c r="P597" i="4"/>
  <c r="P302" i="4"/>
  <c r="Q1163" i="4"/>
  <c r="Q1167" i="4"/>
  <c r="Q1028" i="4"/>
  <c r="Q1025" i="4"/>
  <c r="R1047" i="4"/>
  <c r="R1039" i="4"/>
  <c r="P67" i="4"/>
  <c r="Q1080" i="4"/>
  <c r="R1014" i="4"/>
  <c r="R1021" i="4"/>
  <c r="P1078" i="4"/>
  <c r="P1018" i="4"/>
  <c r="P474" i="4"/>
  <c r="R1160" i="4"/>
  <c r="R1168" i="4"/>
  <c r="P324" i="4"/>
  <c r="P1243" i="4"/>
  <c r="R968" i="4"/>
  <c r="R959" i="4"/>
  <c r="P840" i="4"/>
  <c r="P1157" i="4"/>
  <c r="P965" i="4"/>
  <c r="Q1034" i="4"/>
  <c r="Q1040" i="4"/>
  <c r="Q440" i="4"/>
  <c r="R686" i="4"/>
  <c r="Q1081" i="4"/>
  <c r="Q1083" i="4"/>
  <c r="R88" i="4"/>
  <c r="R86" i="4"/>
  <c r="P1088" i="4"/>
  <c r="P1085" i="4"/>
  <c r="Q803" i="4"/>
  <c r="P946" i="4"/>
  <c r="Q780" i="4"/>
  <c r="Q775" i="4"/>
  <c r="P577" i="4"/>
  <c r="P585" i="4"/>
  <c r="P724" i="4"/>
  <c r="P83" i="4"/>
  <c r="Q683" i="4"/>
  <c r="Q688" i="4"/>
  <c r="P1241" i="4"/>
  <c r="P1240" i="4"/>
  <c r="R779" i="4"/>
  <c r="R780" i="4"/>
  <c r="P697" i="4"/>
  <c r="P799" i="4"/>
  <c r="Q1284" i="4"/>
  <c r="R482" i="4"/>
  <c r="Q576" i="4"/>
  <c r="P684" i="4"/>
  <c r="Q934" i="4"/>
  <c r="P536" i="4"/>
  <c r="R685" i="4"/>
  <c r="R687" i="4"/>
  <c r="Q1074" i="4"/>
  <c r="Q1085" i="4"/>
  <c r="R87" i="4"/>
  <c r="R79" i="4"/>
  <c r="P1084" i="4"/>
  <c r="P1076" i="4"/>
  <c r="Q794" i="4"/>
  <c r="Q800" i="4"/>
  <c r="P936" i="4"/>
  <c r="Q777" i="4"/>
  <c r="Q785" i="4"/>
  <c r="R1287" i="4"/>
  <c r="P720" i="4"/>
  <c r="Q682" i="4"/>
  <c r="Q686" i="4"/>
  <c r="R777" i="4"/>
  <c r="R781" i="4"/>
  <c r="Q1247" i="4"/>
  <c r="P795" i="4"/>
  <c r="P807" i="4"/>
  <c r="P674" i="4"/>
  <c r="R678" i="4"/>
  <c r="R680" i="4"/>
  <c r="Q1082" i="4"/>
  <c r="Q1088" i="4"/>
  <c r="R75" i="4"/>
  <c r="R82" i="4"/>
  <c r="P1086" i="4"/>
  <c r="Q797" i="4"/>
  <c r="Q799" i="4"/>
  <c r="P941" i="4"/>
  <c r="P935" i="4"/>
  <c r="R40" i="4"/>
  <c r="Q781" i="4"/>
  <c r="Q783" i="4"/>
  <c r="P726" i="4"/>
  <c r="Q676" i="4"/>
  <c r="Q684" i="4"/>
  <c r="R778" i="4"/>
  <c r="R775" i="4"/>
  <c r="P798" i="4"/>
  <c r="P558" i="4"/>
  <c r="P1046" i="4"/>
  <c r="P775" i="4"/>
  <c r="R682" i="4"/>
  <c r="R679" i="4"/>
  <c r="Q1078" i="4"/>
  <c r="R61" i="4"/>
  <c r="R77" i="4"/>
  <c r="R74" i="4"/>
  <c r="P1079" i="4"/>
  <c r="Q808" i="4"/>
  <c r="Q807" i="4"/>
  <c r="P948" i="4"/>
  <c r="P940" i="4"/>
  <c r="R45" i="4"/>
  <c r="Q787" i="4"/>
  <c r="P576" i="4"/>
  <c r="P583" i="4"/>
  <c r="P727" i="4"/>
  <c r="R1078" i="4"/>
  <c r="Q678" i="4"/>
  <c r="Q681" i="4"/>
  <c r="P1239" i="4"/>
  <c r="R785" i="4"/>
  <c r="P800" i="4"/>
  <c r="P1165" i="4"/>
  <c r="P963" i="4"/>
  <c r="P1202" i="4"/>
  <c r="P563" i="4"/>
  <c r="P1036" i="4"/>
  <c r="P788" i="4"/>
  <c r="Q736" i="4"/>
  <c r="P516" i="4"/>
  <c r="P741" i="4"/>
  <c r="R542" i="4"/>
  <c r="P344" i="4"/>
  <c r="P814" i="4"/>
  <c r="R676" i="4"/>
  <c r="R681" i="4"/>
  <c r="Q1077" i="4"/>
  <c r="Q1086" i="4"/>
  <c r="R67" i="4"/>
  <c r="Q294" i="4"/>
  <c r="R85" i="4"/>
  <c r="P1074" i="4"/>
  <c r="P504" i="4"/>
  <c r="Q804" i="4"/>
  <c r="Q798" i="4"/>
  <c r="P1276" i="4"/>
  <c r="P945" i="4"/>
  <c r="P943" i="4"/>
  <c r="Q782" i="4"/>
  <c r="Q786" i="4"/>
  <c r="P587" i="4"/>
  <c r="P581" i="4"/>
  <c r="P714" i="4"/>
  <c r="P721" i="4"/>
  <c r="Q680" i="4"/>
  <c r="P1242" i="4"/>
  <c r="R783" i="4"/>
  <c r="R786" i="4"/>
  <c r="Q482" i="4"/>
  <c r="P39" i="4"/>
  <c r="P797" i="4"/>
  <c r="P1161" i="4"/>
  <c r="P955" i="4"/>
  <c r="P1208" i="4"/>
  <c r="P145" i="4"/>
  <c r="P566" i="4"/>
  <c r="P1040" i="4"/>
  <c r="P786" i="4"/>
  <c r="R544" i="4"/>
  <c r="R677" i="4"/>
  <c r="R683" i="4"/>
  <c r="Q1076" i="4"/>
  <c r="Q1079" i="4"/>
  <c r="R84" i="4"/>
  <c r="R78" i="4"/>
  <c r="P1083" i="4"/>
  <c r="Q796" i="4"/>
  <c r="Q801" i="4"/>
  <c r="Q779" i="4"/>
  <c r="Q774" i="4"/>
  <c r="P78" i="4"/>
  <c r="Q58" i="4"/>
  <c r="Q674" i="4"/>
  <c r="Q675" i="4"/>
  <c r="R782" i="4"/>
  <c r="R774" i="4"/>
  <c r="P38" i="4"/>
  <c r="P796" i="4"/>
  <c r="P783" i="4"/>
  <c r="R266" i="4"/>
  <c r="Q818" i="4"/>
  <c r="Q827" i="4"/>
  <c r="P527" i="4"/>
  <c r="P188" i="4"/>
  <c r="Q441" i="4"/>
  <c r="P296" i="4"/>
  <c r="R817" i="4"/>
  <c r="R214" i="4"/>
  <c r="R228" i="4"/>
  <c r="P357" i="4"/>
  <c r="P822" i="4"/>
  <c r="P816" i="4"/>
  <c r="Q142" i="4"/>
  <c r="Q136" i="4"/>
  <c r="P1258" i="4"/>
  <c r="P1260" i="4"/>
  <c r="Q1117" i="4"/>
  <c r="P122" i="4"/>
  <c r="Q206" i="4"/>
  <c r="R146" i="4"/>
  <c r="R138" i="4"/>
  <c r="Q837" i="4"/>
  <c r="Q839" i="4"/>
  <c r="R1007" i="4"/>
  <c r="R1000" i="4"/>
  <c r="Q176" i="4"/>
  <c r="R1285" i="4"/>
  <c r="R882" i="4"/>
  <c r="P728" i="4"/>
  <c r="P1062" i="4"/>
  <c r="P385" i="4"/>
  <c r="Q124" i="4"/>
  <c r="Q1240" i="4"/>
  <c r="P226" i="4"/>
  <c r="P701" i="4"/>
  <c r="P844" i="4"/>
  <c r="R268" i="4"/>
  <c r="R519" i="4"/>
  <c r="P136" i="4"/>
  <c r="P142" i="4"/>
  <c r="R808" i="4"/>
  <c r="R584" i="4"/>
  <c r="Q1126" i="4"/>
  <c r="Q842" i="4"/>
  <c r="P1004" i="4"/>
  <c r="Q817" i="4"/>
  <c r="R827" i="4"/>
  <c r="R814" i="4"/>
  <c r="R222" i="4"/>
  <c r="R217" i="4"/>
  <c r="R1125" i="4"/>
  <c r="P818" i="4"/>
  <c r="Q146" i="4"/>
  <c r="Q137" i="4"/>
  <c r="Q1118" i="4"/>
  <c r="Q1116" i="4"/>
  <c r="P262" i="4"/>
  <c r="Q207" i="4"/>
  <c r="R140" i="4"/>
  <c r="R144" i="4"/>
  <c r="Q841" i="4"/>
  <c r="P1115" i="4"/>
  <c r="R1002" i="4"/>
  <c r="R994" i="4"/>
  <c r="Q867" i="4"/>
  <c r="P420" i="4"/>
  <c r="P995" i="4"/>
  <c r="Q475" i="4"/>
  <c r="P834" i="4"/>
  <c r="P135" i="4"/>
  <c r="P147" i="4"/>
  <c r="Q1115" i="4"/>
  <c r="Q843" i="4"/>
  <c r="Q823" i="4"/>
  <c r="P295" i="4"/>
  <c r="R816" i="4"/>
  <c r="R819" i="4"/>
  <c r="R225" i="4"/>
  <c r="R223" i="4"/>
  <c r="P820" i="4"/>
  <c r="Q140" i="4"/>
  <c r="P1256" i="4"/>
  <c r="P1264" i="4"/>
  <c r="P644" i="4"/>
  <c r="Q1119" i="4"/>
  <c r="Q1120" i="4"/>
  <c r="P268" i="4"/>
  <c r="R307" i="4"/>
  <c r="R139" i="4"/>
  <c r="Q846" i="4"/>
  <c r="Q847" i="4"/>
  <c r="P1281" i="4"/>
  <c r="P1127" i="4"/>
  <c r="R1008" i="4"/>
  <c r="R998" i="4"/>
  <c r="P715" i="4"/>
  <c r="P423" i="4"/>
  <c r="P1002" i="4"/>
  <c r="P224" i="4"/>
  <c r="P836" i="4"/>
  <c r="P843" i="4"/>
  <c r="P46" i="4"/>
  <c r="P803" i="4"/>
  <c r="P806" i="4"/>
  <c r="P1155" i="4"/>
  <c r="P957" i="4"/>
  <c r="P962" i="4"/>
  <c r="P1205" i="4"/>
  <c r="P134" i="4"/>
  <c r="P137" i="4"/>
  <c r="R764" i="4"/>
  <c r="P562" i="4"/>
  <c r="P1035" i="4"/>
  <c r="R426" i="4"/>
  <c r="P144" i="4"/>
  <c r="Q825" i="4"/>
  <c r="Q94" i="4"/>
  <c r="P294" i="4"/>
  <c r="R828" i="4"/>
  <c r="R820" i="4"/>
  <c r="R224" i="4"/>
  <c r="P815" i="4"/>
  <c r="Q148" i="4"/>
  <c r="Q143" i="4"/>
  <c r="P1259" i="4"/>
  <c r="P1267" i="4"/>
  <c r="Q287" i="4"/>
  <c r="Q1121" i="4"/>
  <c r="Q1127" i="4"/>
  <c r="R1059" i="4"/>
  <c r="P266" i="4"/>
  <c r="R143" i="4"/>
  <c r="Q848" i="4"/>
  <c r="Q844" i="4"/>
  <c r="P1126" i="4"/>
  <c r="R995" i="4"/>
  <c r="R1003" i="4"/>
  <c r="Q466" i="4"/>
  <c r="P422" i="4"/>
  <c r="P1003" i="4"/>
  <c r="P222" i="4"/>
  <c r="P700" i="4"/>
  <c r="P846" i="4"/>
  <c r="P841" i="4"/>
  <c r="P1166" i="4"/>
  <c r="P140" i="4"/>
  <c r="P141" i="4"/>
  <c r="Q88" i="4"/>
  <c r="P1042" i="4"/>
  <c r="P248" i="4"/>
  <c r="R847" i="4"/>
  <c r="P1128" i="4"/>
  <c r="R997" i="4"/>
  <c r="P845" i="4"/>
  <c r="P94" i="4"/>
  <c r="Q820" i="4"/>
  <c r="P107" i="4"/>
  <c r="P299" i="4"/>
  <c r="P398" i="4"/>
  <c r="R821" i="4"/>
  <c r="R823" i="4"/>
  <c r="R227" i="4"/>
  <c r="R216" i="4"/>
  <c r="P824" i="4"/>
  <c r="Q145" i="4"/>
  <c r="Q147" i="4"/>
  <c r="P1263" i="4"/>
  <c r="P1265" i="4"/>
  <c r="Q1128" i="4"/>
  <c r="Q1125" i="4"/>
  <c r="P261" i="4"/>
  <c r="Q208" i="4"/>
  <c r="Q205" i="4"/>
  <c r="R136" i="4"/>
  <c r="R134" i="4"/>
  <c r="Q835" i="4"/>
  <c r="Q845" i="4"/>
  <c r="P1287" i="4"/>
  <c r="P1116" i="4"/>
  <c r="R1004" i="4"/>
  <c r="R1005" i="4"/>
  <c r="P716" i="4"/>
  <c r="P85" i="4"/>
  <c r="Q459" i="4"/>
  <c r="P428" i="4"/>
  <c r="P1008" i="4"/>
  <c r="Q356" i="4"/>
  <c r="P696" i="4"/>
  <c r="P848" i="4"/>
  <c r="P838" i="4"/>
  <c r="R1139" i="4"/>
  <c r="P804" i="4"/>
  <c r="R699" i="4"/>
  <c r="P1162" i="4"/>
  <c r="P960" i="4"/>
  <c r="P1207" i="4"/>
  <c r="P143" i="4"/>
  <c r="P148" i="4"/>
  <c r="R867" i="4"/>
  <c r="P1037" i="4"/>
  <c r="P234" i="4"/>
  <c r="Q1268" i="4"/>
  <c r="R996" i="4"/>
  <c r="P146" i="4"/>
  <c r="Q828" i="4"/>
  <c r="P105" i="4"/>
  <c r="Q824" i="4"/>
  <c r="Q814" i="4"/>
  <c r="Q815" i="4"/>
  <c r="P518" i="4"/>
  <c r="Q107" i="4"/>
  <c r="P106" i="4"/>
  <c r="Q816" i="4"/>
  <c r="Q819" i="4"/>
  <c r="P524" i="4"/>
  <c r="Q103" i="4"/>
  <c r="R747" i="4"/>
  <c r="P187" i="4"/>
  <c r="P298" i="4"/>
  <c r="P407" i="4"/>
  <c r="R1223" i="4"/>
  <c r="R822" i="4"/>
  <c r="R824" i="4"/>
  <c r="R226" i="4"/>
  <c r="P823" i="4"/>
  <c r="P817" i="4"/>
  <c r="Q144" i="4"/>
  <c r="Q138" i="4"/>
  <c r="P1255" i="4"/>
  <c r="P1266" i="4"/>
  <c r="P66" i="4"/>
  <c r="R65" i="4"/>
  <c r="P636" i="4"/>
  <c r="Q1122" i="4"/>
  <c r="Q1114" i="4"/>
  <c r="P267" i="4"/>
  <c r="Q204" i="4"/>
  <c r="R141" i="4"/>
  <c r="R137" i="4"/>
  <c r="Q840" i="4"/>
  <c r="Q836" i="4"/>
  <c r="P1274" i="4"/>
  <c r="P1125" i="4"/>
  <c r="R1006" i="4"/>
  <c r="R1001" i="4"/>
  <c r="P942" i="4"/>
  <c r="P723" i="4"/>
  <c r="P725" i="4"/>
  <c r="P84" i="4"/>
  <c r="P464" i="4"/>
  <c r="P425" i="4"/>
  <c r="R1079" i="4"/>
  <c r="P1006" i="4"/>
  <c r="P876" i="4"/>
  <c r="P1247" i="4"/>
  <c r="P705" i="4"/>
  <c r="P835" i="4"/>
  <c r="P847" i="4"/>
  <c r="P805" i="4"/>
  <c r="R696" i="4"/>
  <c r="P1164" i="4"/>
  <c r="P954" i="4"/>
  <c r="Q1279" i="4"/>
  <c r="P1199" i="4"/>
  <c r="P138" i="4"/>
  <c r="P139" i="4"/>
  <c r="Q766" i="4"/>
  <c r="P1038" i="4"/>
  <c r="P688" i="4"/>
  <c r="Q1264" i="4"/>
  <c r="Q1184" i="4"/>
  <c r="R897" i="4"/>
  <c r="Q740" i="4"/>
  <c r="Q741" i="4"/>
  <c r="P1182" i="4"/>
  <c r="P735" i="4"/>
  <c r="P738" i="4"/>
  <c r="R739" i="4"/>
  <c r="P334" i="4"/>
  <c r="P408" i="4"/>
  <c r="P397" i="4"/>
  <c r="R1216" i="4"/>
  <c r="P1095" i="4"/>
  <c r="R55" i="4"/>
  <c r="Q347" i="4"/>
  <c r="Q298" i="4"/>
  <c r="R446" i="4"/>
  <c r="P501" i="4"/>
  <c r="R306" i="4"/>
  <c r="P900" i="4"/>
  <c r="Q261" i="4"/>
  <c r="R504" i="4"/>
  <c r="R1097" i="4"/>
  <c r="R47" i="4"/>
  <c r="Q181" i="4"/>
  <c r="R617" i="4"/>
  <c r="R883" i="4"/>
  <c r="R886" i="4"/>
  <c r="P1026" i="4"/>
  <c r="P1022" i="4"/>
  <c r="Q494" i="4"/>
  <c r="P282" i="4"/>
  <c r="P418" i="4"/>
  <c r="P419" i="4"/>
  <c r="R1082" i="4"/>
  <c r="P886" i="4"/>
  <c r="Q119" i="4"/>
  <c r="Q626" i="4"/>
  <c r="Q620" i="4"/>
  <c r="Q480" i="4"/>
  <c r="P41" i="4"/>
  <c r="R694" i="4"/>
  <c r="Q1174" i="4"/>
  <c r="Q1288" i="4"/>
  <c r="P621" i="4"/>
  <c r="P619" i="4"/>
  <c r="R484" i="4"/>
  <c r="Q394" i="4"/>
  <c r="Q77" i="4"/>
  <c r="Q767" i="4"/>
  <c r="R907" i="4"/>
  <c r="R837" i="4"/>
  <c r="Q1267" i="4"/>
  <c r="R795" i="4"/>
  <c r="Q423" i="4"/>
  <c r="Q597" i="4"/>
  <c r="R494" i="4"/>
  <c r="R887" i="4"/>
  <c r="R885" i="4"/>
  <c r="Q502" i="4"/>
  <c r="Q1179" i="4"/>
  <c r="R665" i="4"/>
  <c r="Q401" i="4"/>
  <c r="R898" i="4"/>
  <c r="Q599" i="4"/>
  <c r="Q603" i="4"/>
  <c r="Q42" i="4"/>
  <c r="Q735" i="4"/>
  <c r="Q739" i="4"/>
  <c r="P1185" i="4"/>
  <c r="P740" i="4"/>
  <c r="P739" i="4"/>
  <c r="R744" i="4"/>
  <c r="R745" i="4"/>
  <c r="P182" i="4"/>
  <c r="R536" i="4"/>
  <c r="P304" i="4"/>
  <c r="P345" i="4"/>
  <c r="P403" i="4"/>
  <c r="R1218" i="4"/>
  <c r="P534" i="4"/>
  <c r="P1104" i="4"/>
  <c r="R395" i="4"/>
  <c r="P57" i="4"/>
  <c r="Q288" i="4"/>
  <c r="R94" i="4"/>
  <c r="R57" i="4"/>
  <c r="Q340" i="4"/>
  <c r="P116" i="4"/>
  <c r="P1087" i="4"/>
  <c r="P1075" i="4"/>
  <c r="P507" i="4"/>
  <c r="P494" i="4"/>
  <c r="R297" i="4"/>
  <c r="P903" i="4"/>
  <c r="P1278" i="4"/>
  <c r="P1124" i="4"/>
  <c r="R499" i="4"/>
  <c r="P934" i="4"/>
  <c r="P938" i="4"/>
  <c r="R43" i="4"/>
  <c r="R35" i="4"/>
  <c r="P578" i="4"/>
  <c r="P588" i="4"/>
  <c r="Q183" i="4"/>
  <c r="R616" i="4"/>
  <c r="R619" i="4"/>
  <c r="R1286" i="4"/>
  <c r="R878" i="4"/>
  <c r="R875" i="4"/>
  <c r="P1016" i="4"/>
  <c r="P1019" i="4"/>
  <c r="P485" i="4"/>
  <c r="P1059" i="4"/>
  <c r="P75" i="4"/>
  <c r="Q918" i="4"/>
  <c r="P375" i="4"/>
  <c r="Q499" i="4"/>
  <c r="Q515" i="4"/>
  <c r="P416" i="4"/>
  <c r="P414" i="4"/>
  <c r="Q1142" i="4"/>
  <c r="P888" i="4"/>
  <c r="P880" i="4"/>
  <c r="Q614" i="4"/>
  <c r="Q622" i="4"/>
  <c r="Q898" i="4"/>
  <c r="P223" i="4"/>
  <c r="P227" i="4"/>
  <c r="P695" i="4"/>
  <c r="P704" i="4"/>
  <c r="P42" i="4"/>
  <c r="R721" i="4"/>
  <c r="R702" i="4"/>
  <c r="P968" i="4"/>
  <c r="P958" i="4"/>
  <c r="R658" i="4"/>
  <c r="R381" i="4"/>
  <c r="P625" i="4"/>
  <c r="R477" i="4"/>
  <c r="Q405" i="4"/>
  <c r="Q586" i="4"/>
  <c r="Q80" i="4"/>
  <c r="Q762" i="4"/>
  <c r="P1048" i="4"/>
  <c r="P1045" i="4"/>
  <c r="R906" i="4"/>
  <c r="R843" i="4"/>
  <c r="Q1254" i="4"/>
  <c r="R800" i="4"/>
  <c r="R427" i="4"/>
  <c r="R319" i="4"/>
  <c r="Q416" i="4"/>
  <c r="R1104" i="4"/>
  <c r="P505" i="4"/>
  <c r="Q901" i="4"/>
  <c r="P607" i="4"/>
  <c r="Q748" i="4"/>
  <c r="Q738" i="4"/>
  <c r="P1178" i="4"/>
  <c r="P745" i="4"/>
  <c r="P743" i="4"/>
  <c r="R735" i="4"/>
  <c r="R743" i="4"/>
  <c r="P343" i="4"/>
  <c r="P394" i="4"/>
  <c r="R1224" i="4"/>
  <c r="P545" i="4"/>
  <c r="P1107" i="4"/>
  <c r="R400" i="4"/>
  <c r="AC83" i="5"/>
  <c r="P68" i="4"/>
  <c r="P65" i="4"/>
  <c r="R105" i="4"/>
  <c r="R59" i="4"/>
  <c r="Q335" i="4"/>
  <c r="P121" i="4"/>
  <c r="P500" i="4"/>
  <c r="P497" i="4"/>
  <c r="R305" i="4"/>
  <c r="P906" i="4"/>
  <c r="R503" i="4"/>
  <c r="R37" i="4"/>
  <c r="R48" i="4"/>
  <c r="R625" i="4"/>
  <c r="R622" i="4"/>
  <c r="R1280" i="4"/>
  <c r="R884" i="4"/>
  <c r="R877" i="4"/>
  <c r="P1023" i="4"/>
  <c r="P1017" i="4"/>
  <c r="P480" i="4"/>
  <c r="P1056" i="4"/>
  <c r="P315" i="4"/>
  <c r="Q914" i="4"/>
  <c r="Q524" i="4"/>
  <c r="P421" i="4"/>
  <c r="P424" i="4"/>
  <c r="Q1144" i="4"/>
  <c r="P877" i="4"/>
  <c r="P882" i="4"/>
  <c r="Q621" i="4"/>
  <c r="Q618" i="4"/>
  <c r="Q902" i="4"/>
  <c r="P225" i="4"/>
  <c r="P228" i="4"/>
  <c r="P698" i="4"/>
  <c r="P703" i="4"/>
  <c r="P47" i="4"/>
  <c r="R722" i="4"/>
  <c r="Q1058" i="4"/>
  <c r="R378" i="4"/>
  <c r="P616" i="4"/>
  <c r="AC86" i="5"/>
  <c r="R347" i="4"/>
  <c r="Q575" i="4"/>
  <c r="Q87" i="4"/>
  <c r="Q756" i="4"/>
  <c r="P1044" i="4"/>
  <c r="P1039" i="4"/>
  <c r="Q1095" i="4"/>
  <c r="R845" i="4"/>
  <c r="P675" i="4"/>
  <c r="Q224" i="4"/>
  <c r="R799" i="4"/>
  <c r="R419" i="4"/>
  <c r="R594" i="4"/>
  <c r="Q36" i="4"/>
  <c r="Q417" i="4"/>
  <c r="R738" i="4"/>
  <c r="P499" i="4"/>
  <c r="P904" i="4"/>
  <c r="P884" i="4"/>
  <c r="Q743" i="4"/>
  <c r="P1176" i="4"/>
  <c r="P341" i="4"/>
  <c r="P405" i="4"/>
  <c r="P1100" i="4"/>
  <c r="R397" i="4"/>
  <c r="R366" i="4"/>
  <c r="R96" i="4"/>
  <c r="R1181" i="4"/>
  <c r="P502" i="4"/>
  <c r="P508" i="4"/>
  <c r="P901" i="4"/>
  <c r="P894" i="4"/>
  <c r="R506" i="4"/>
  <c r="R38" i="4"/>
  <c r="R34" i="4"/>
  <c r="Q859" i="4"/>
  <c r="R614" i="4"/>
  <c r="R628" i="4"/>
  <c r="Q1220" i="4"/>
  <c r="R184" i="4"/>
  <c r="R874" i="4"/>
  <c r="R881" i="4"/>
  <c r="Q66" i="4"/>
  <c r="P659" i="4"/>
  <c r="Q528" i="4"/>
  <c r="P883" i="4"/>
  <c r="P881" i="4"/>
  <c r="Q628" i="4"/>
  <c r="R42" i="4"/>
  <c r="Q878" i="4"/>
  <c r="P44" i="4"/>
  <c r="R728" i="4"/>
  <c r="Q1055" i="4"/>
  <c r="R514" i="4"/>
  <c r="P620" i="4"/>
  <c r="R340" i="4"/>
  <c r="R868" i="4"/>
  <c r="Q1102" i="4"/>
  <c r="P1219" i="4"/>
  <c r="R425" i="4"/>
  <c r="R606" i="4"/>
  <c r="Q1005" i="4"/>
  <c r="Q342" i="4"/>
  <c r="R505" i="4"/>
  <c r="Q734" i="4"/>
  <c r="R734" i="4"/>
  <c r="R746" i="4"/>
  <c r="P744" i="4"/>
  <c r="R742" i="4"/>
  <c r="R740" i="4"/>
  <c r="P336" i="4"/>
  <c r="P395" i="4"/>
  <c r="P1103" i="4"/>
  <c r="R408" i="4"/>
  <c r="R356" i="4"/>
  <c r="AC84" i="5"/>
  <c r="R104" i="4"/>
  <c r="R1187" i="4"/>
  <c r="P498" i="4"/>
  <c r="P495" i="4"/>
  <c r="P896" i="4"/>
  <c r="P898" i="4"/>
  <c r="R500" i="4"/>
  <c r="R46" i="4"/>
  <c r="R44" i="4"/>
  <c r="Q865" i="4"/>
  <c r="R621" i="4"/>
  <c r="R623" i="4"/>
  <c r="Q1219" i="4"/>
  <c r="R187" i="4"/>
  <c r="R888" i="4"/>
  <c r="R880" i="4"/>
  <c r="P1015" i="4"/>
  <c r="P476" i="4"/>
  <c r="P326" i="4"/>
  <c r="Q64" i="4"/>
  <c r="P665" i="4"/>
  <c r="P415" i="4"/>
  <c r="P427" i="4"/>
  <c r="P875" i="4"/>
  <c r="P878" i="4"/>
  <c r="Q615" i="4"/>
  <c r="Q625" i="4"/>
  <c r="Q876" i="4"/>
  <c r="Q1244" i="4"/>
  <c r="P707" i="4"/>
  <c r="P45" i="4"/>
  <c r="P40" i="4"/>
  <c r="R714" i="4"/>
  <c r="R527" i="4"/>
  <c r="P624" i="4"/>
  <c r="R335" i="4"/>
  <c r="R768" i="4"/>
  <c r="R862" i="4"/>
  <c r="AC76" i="5"/>
  <c r="P1041" i="4"/>
  <c r="Q1096" i="4"/>
  <c r="P676" i="4"/>
  <c r="Q226" i="4"/>
  <c r="P1215" i="4"/>
  <c r="R608" i="4"/>
  <c r="Q946" i="4"/>
  <c r="P339" i="4"/>
  <c r="P1098" i="4"/>
  <c r="P737" i="4"/>
  <c r="P746" i="4"/>
  <c r="P603" i="4"/>
  <c r="Q746" i="4"/>
  <c r="Q745" i="4"/>
  <c r="P1180" i="4"/>
  <c r="P748" i="4"/>
  <c r="P595" i="4"/>
  <c r="Q747" i="4"/>
  <c r="Q744" i="4"/>
  <c r="P1184" i="4"/>
  <c r="Q97" i="4"/>
  <c r="P742" i="4"/>
  <c r="P747" i="4"/>
  <c r="R748" i="4"/>
  <c r="R737" i="4"/>
  <c r="P177" i="4"/>
  <c r="P348" i="4"/>
  <c r="P406" i="4"/>
  <c r="R981" i="4"/>
  <c r="P363" i="4"/>
  <c r="P1096" i="4"/>
  <c r="P1108" i="4"/>
  <c r="Q987" i="4"/>
  <c r="P60" i="4"/>
  <c r="P59" i="4"/>
  <c r="R54" i="4"/>
  <c r="R1175" i="4"/>
  <c r="Q305" i="4"/>
  <c r="P988" i="4"/>
  <c r="P496" i="4"/>
  <c r="P503" i="4"/>
  <c r="P895" i="4"/>
  <c r="P899" i="4"/>
  <c r="R1101" i="4"/>
  <c r="R39" i="4"/>
  <c r="R41" i="4"/>
  <c r="Q857" i="4"/>
  <c r="R626" i="4"/>
  <c r="R627" i="4"/>
  <c r="Q1225" i="4"/>
  <c r="R178" i="4"/>
  <c r="R876" i="4"/>
  <c r="P1014" i="4"/>
  <c r="P1024" i="4"/>
  <c r="P482" i="4"/>
  <c r="P1139" i="4"/>
  <c r="P79" i="4"/>
  <c r="AC85" i="5"/>
  <c r="P319" i="4"/>
  <c r="Q59" i="4"/>
  <c r="P661" i="4"/>
  <c r="P417" i="4"/>
  <c r="P426" i="4"/>
  <c r="P924" i="4"/>
  <c r="R1088" i="4"/>
  <c r="P761" i="4"/>
  <c r="P887" i="4"/>
  <c r="P874" i="4"/>
  <c r="Q627" i="4"/>
  <c r="Q617" i="4"/>
  <c r="Q483" i="4"/>
  <c r="Q888" i="4"/>
  <c r="Q1237" i="4"/>
  <c r="P702" i="4"/>
  <c r="P842" i="4"/>
  <c r="P48" i="4"/>
  <c r="R1142" i="4"/>
  <c r="P966" i="4"/>
  <c r="Q1178" i="4"/>
  <c r="R262" i="4"/>
  <c r="R525" i="4"/>
  <c r="P627" i="4"/>
  <c r="P1197" i="4"/>
  <c r="R348" i="4"/>
  <c r="R754" i="4"/>
  <c r="R860" i="4"/>
  <c r="P561" i="4"/>
  <c r="P1047" i="4"/>
  <c r="Q1106" i="4"/>
  <c r="P683" i="4"/>
  <c r="P1218" i="4"/>
  <c r="P206" i="4"/>
  <c r="R601" i="4"/>
  <c r="Q415" i="4"/>
  <c r="R926" i="4"/>
  <c r="R922" i="4"/>
  <c r="Q544" i="4"/>
  <c r="Q539" i="4"/>
  <c r="R163" i="4"/>
  <c r="R164" i="4"/>
  <c r="R1067" i="4"/>
  <c r="R126" i="4"/>
  <c r="P434" i="4"/>
  <c r="P440" i="4"/>
  <c r="P97" i="4"/>
  <c r="P100" i="4"/>
  <c r="P598" i="4"/>
  <c r="P600" i="4"/>
  <c r="P1181" i="4"/>
  <c r="P1179" i="4"/>
  <c r="P520" i="4"/>
  <c r="P526" i="4"/>
  <c r="Q106" i="4"/>
  <c r="Q104" i="4"/>
  <c r="P185" i="4"/>
  <c r="P175" i="4"/>
  <c r="R543" i="4"/>
  <c r="R545" i="4"/>
  <c r="Q443" i="4"/>
  <c r="Q434" i="4"/>
  <c r="P305" i="4"/>
  <c r="P301" i="4"/>
  <c r="P342" i="4"/>
  <c r="P338" i="4"/>
  <c r="P400" i="4"/>
  <c r="P401" i="4"/>
  <c r="R1220" i="4"/>
  <c r="R1221" i="4"/>
  <c r="R987" i="4"/>
  <c r="R988" i="4"/>
  <c r="P360" i="4"/>
  <c r="P364" i="4"/>
  <c r="P544" i="4"/>
  <c r="P542" i="4"/>
  <c r="P1099" i="4"/>
  <c r="P1105" i="4"/>
  <c r="Q162" i="4"/>
  <c r="Q166" i="4"/>
  <c r="P825" i="4"/>
  <c r="P828" i="4"/>
  <c r="R403" i="4"/>
  <c r="R398" i="4"/>
  <c r="Q974" i="4"/>
  <c r="Q977" i="4"/>
  <c r="R365" i="4"/>
  <c r="R367" i="4"/>
  <c r="Q379" i="4"/>
  <c r="Q375" i="4"/>
  <c r="Q279" i="4"/>
  <c r="Q282" i="4"/>
  <c r="R98" i="4"/>
  <c r="R103" i="4"/>
  <c r="R62" i="4"/>
  <c r="R68" i="4"/>
  <c r="Q344" i="4"/>
  <c r="Q345" i="4"/>
  <c r="P647" i="4"/>
  <c r="P642" i="4"/>
  <c r="P119" i="4"/>
  <c r="P118" i="4"/>
  <c r="R1176" i="4"/>
  <c r="R1174" i="4"/>
  <c r="P167" i="4"/>
  <c r="P156" i="4"/>
  <c r="Q296" i="4"/>
  <c r="Q302" i="4"/>
  <c r="P977" i="4"/>
  <c r="P983" i="4"/>
  <c r="R441" i="4"/>
  <c r="R442" i="4"/>
  <c r="R302" i="4"/>
  <c r="R308" i="4"/>
  <c r="P907" i="4"/>
  <c r="Q268" i="4"/>
  <c r="P1283" i="4"/>
  <c r="P1280" i="4"/>
  <c r="P1121" i="4"/>
  <c r="P1119" i="4"/>
  <c r="R496" i="4"/>
  <c r="R507" i="4"/>
  <c r="R1102" i="4"/>
  <c r="R1105" i="4"/>
  <c r="AC753" i="5"/>
  <c r="P767" i="5" s="1"/>
  <c r="Q188" i="4"/>
  <c r="Q180" i="4"/>
  <c r="Q862" i="4"/>
  <c r="Q858" i="4"/>
  <c r="R1279" i="4"/>
  <c r="R1274" i="4"/>
  <c r="Q1215" i="4"/>
  <c r="Q1218" i="4"/>
  <c r="AC81" i="5"/>
  <c r="R185" i="4"/>
  <c r="R177" i="4"/>
  <c r="P1054" i="4"/>
  <c r="P1068" i="4"/>
  <c r="P1145" i="4"/>
  <c r="Z73" i="5"/>
  <c r="P317" i="4"/>
  <c r="Q920" i="4"/>
  <c r="Q926" i="4"/>
  <c r="Q62" i="4"/>
  <c r="Q65" i="4"/>
  <c r="P377" i="4"/>
  <c r="P379" i="4"/>
  <c r="P668" i="4"/>
  <c r="P658" i="4"/>
  <c r="Q504" i="4"/>
  <c r="Q507" i="4"/>
  <c r="Q458" i="4"/>
  <c r="P463" i="4"/>
  <c r="P456" i="4"/>
  <c r="P275" i="4"/>
  <c r="Q521" i="4"/>
  <c r="Q526" i="4"/>
  <c r="P915" i="4"/>
  <c r="P919" i="4"/>
  <c r="Q1145" i="4"/>
  <c r="Q1148" i="4"/>
  <c r="R280" i="4"/>
  <c r="R278" i="4"/>
  <c r="R1087" i="4"/>
  <c r="Q996" i="4"/>
  <c r="Q1001" i="4"/>
  <c r="Q1003" i="4"/>
  <c r="Q995" i="4"/>
  <c r="Q998" i="4"/>
  <c r="Q1002" i="4"/>
  <c r="Q1006" i="4"/>
  <c r="Q1000" i="4"/>
  <c r="Q1007" i="4"/>
  <c r="Q999" i="4"/>
  <c r="R468" i="4"/>
  <c r="R459" i="4"/>
  <c r="Q117" i="4"/>
  <c r="Q487" i="4"/>
  <c r="Q882" i="4"/>
  <c r="Q885" i="4"/>
  <c r="Q367" i="4"/>
  <c r="Q906" i="4"/>
  <c r="Q895" i="4"/>
  <c r="Q1246" i="4"/>
  <c r="Q1236" i="4"/>
  <c r="R915" i="4"/>
  <c r="R928" i="4"/>
  <c r="R723" i="4"/>
  <c r="R715" i="4"/>
  <c r="R1146" i="4"/>
  <c r="R1148" i="4"/>
  <c r="R706" i="4"/>
  <c r="R704" i="4"/>
  <c r="Q1064" i="4"/>
  <c r="Q1057" i="4"/>
  <c r="Q1187" i="4"/>
  <c r="Q1185" i="4"/>
  <c r="R664" i="4"/>
  <c r="R668" i="4"/>
  <c r="R259" i="4"/>
  <c r="Q1280" i="4"/>
  <c r="Q1274" i="4"/>
  <c r="R374" i="4"/>
  <c r="R388" i="4"/>
  <c r="R524" i="4"/>
  <c r="R523" i="4"/>
  <c r="R483" i="4"/>
  <c r="R487" i="4"/>
  <c r="Q407" i="4"/>
  <c r="Q398" i="4"/>
  <c r="R337" i="4"/>
  <c r="R334" i="4"/>
  <c r="Q579" i="4"/>
  <c r="Q577" i="4"/>
  <c r="R762" i="4"/>
  <c r="R759" i="4"/>
  <c r="Q85" i="4"/>
  <c r="Q75" i="4"/>
  <c r="R859" i="4"/>
  <c r="R865" i="4"/>
  <c r="Q757" i="4"/>
  <c r="Q760" i="4"/>
  <c r="R896" i="4"/>
  <c r="R904" i="4"/>
  <c r="Q1101" i="4"/>
  <c r="Q1097" i="4"/>
  <c r="R848" i="4"/>
  <c r="R844" i="4"/>
  <c r="Q536" i="4"/>
  <c r="Q535" i="4"/>
  <c r="Q1265" i="4"/>
  <c r="Q1260" i="4"/>
  <c r="Q222" i="4"/>
  <c r="R797" i="4"/>
  <c r="R798" i="4"/>
  <c r="P1223" i="4"/>
  <c r="P1225" i="4"/>
  <c r="R417" i="4"/>
  <c r="R428" i="4"/>
  <c r="R156" i="4"/>
  <c r="R167" i="4"/>
  <c r="R196" i="4"/>
  <c r="R208" i="4"/>
  <c r="R205" i="4"/>
  <c r="R201" i="4"/>
  <c r="R197" i="4"/>
  <c r="R207" i="4"/>
  <c r="R204" i="4"/>
  <c r="R200" i="4"/>
  <c r="R206" i="4"/>
  <c r="R603" i="4"/>
  <c r="R1197" i="4"/>
  <c r="Q419" i="4"/>
  <c r="Q1008" i="4"/>
  <c r="Q34" i="4"/>
  <c r="R198" i="4"/>
  <c r="Q660" i="4"/>
  <c r="Q446" i="4"/>
  <c r="Q165" i="4"/>
  <c r="Q984" i="4"/>
  <c r="R364" i="4"/>
  <c r="Q281" i="4"/>
  <c r="R118" i="4"/>
  <c r="R115" i="4"/>
  <c r="R122" i="4"/>
  <c r="R114" i="4"/>
  <c r="R120" i="4"/>
  <c r="R127" i="4"/>
  <c r="R116" i="4"/>
  <c r="R125" i="4"/>
  <c r="R128" i="4"/>
  <c r="R117" i="4"/>
  <c r="R123" i="4"/>
  <c r="Q927" i="4"/>
  <c r="P467" i="4"/>
  <c r="R920" i="4"/>
  <c r="R1137" i="4"/>
  <c r="R1147" i="4"/>
  <c r="P447" i="4"/>
  <c r="AC733" i="5"/>
  <c r="Q743" i="5" s="1"/>
  <c r="P95" i="4"/>
  <c r="P108" i="4"/>
  <c r="P594" i="4"/>
  <c r="P599" i="4"/>
  <c r="P1183" i="4"/>
  <c r="P1188" i="4"/>
  <c r="P514" i="4"/>
  <c r="P521" i="4"/>
  <c r="Q105" i="4"/>
  <c r="Q101" i="4"/>
  <c r="P174" i="4"/>
  <c r="P180" i="4"/>
  <c r="R547" i="4"/>
  <c r="R540" i="4"/>
  <c r="Q435" i="4"/>
  <c r="Q442" i="4"/>
  <c r="P300" i="4"/>
  <c r="P306" i="4"/>
  <c r="P347" i="4"/>
  <c r="P346" i="4"/>
  <c r="P404" i="4"/>
  <c r="P402" i="4"/>
  <c r="R1215" i="4"/>
  <c r="R983" i="4"/>
  <c r="R985" i="4"/>
  <c r="P355" i="4"/>
  <c r="P361" i="4"/>
  <c r="P547" i="4"/>
  <c r="P537" i="4"/>
  <c r="Q155" i="4"/>
  <c r="Q157" i="4"/>
  <c r="R402" i="4"/>
  <c r="R407" i="4"/>
  <c r="Q979" i="4"/>
  <c r="Q982" i="4"/>
  <c r="R359" i="4"/>
  <c r="R360" i="4"/>
  <c r="Q383" i="4"/>
  <c r="Q386" i="4"/>
  <c r="Q284" i="4"/>
  <c r="Q280" i="4"/>
  <c r="R108" i="4"/>
  <c r="R97" i="4"/>
  <c r="Q339" i="4"/>
  <c r="Q334" i="4"/>
  <c r="P127" i="4"/>
  <c r="P120" i="4"/>
  <c r="R1182" i="4"/>
  <c r="R1186" i="4"/>
  <c r="P159" i="4"/>
  <c r="P161" i="4"/>
  <c r="Q304" i="4"/>
  <c r="Q303" i="4"/>
  <c r="P980" i="4"/>
  <c r="P987" i="4"/>
  <c r="R440" i="4"/>
  <c r="R439" i="4"/>
  <c r="R296" i="4"/>
  <c r="R299" i="4"/>
  <c r="Q267" i="4"/>
  <c r="R1117" i="4"/>
  <c r="R1119" i="4"/>
  <c r="R1123" i="4"/>
  <c r="R1121" i="4"/>
  <c r="R1118" i="4"/>
  <c r="R1127" i="4"/>
  <c r="R1124" i="4"/>
  <c r="R1128" i="4"/>
  <c r="R1115" i="4"/>
  <c r="R1122" i="4"/>
  <c r="R1120" i="4"/>
  <c r="R1096" i="4"/>
  <c r="R1107" i="4"/>
  <c r="Q187" i="4"/>
  <c r="Q175" i="4"/>
  <c r="Q863" i="4"/>
  <c r="Q864" i="4"/>
  <c r="R1288" i="4"/>
  <c r="R1282" i="4"/>
  <c r="Q1216" i="4"/>
  <c r="R175" i="4"/>
  <c r="R174" i="4"/>
  <c r="P1057" i="4"/>
  <c r="P1058" i="4"/>
  <c r="P1138" i="4"/>
  <c r="P1142" i="4"/>
  <c r="AC87" i="5"/>
  <c r="P327" i="4"/>
  <c r="R322" i="4"/>
  <c r="R317" i="4"/>
  <c r="R324" i="4"/>
  <c r="R315" i="4"/>
  <c r="R314" i="4"/>
  <c r="R325" i="4"/>
  <c r="R328" i="4"/>
  <c r="R327" i="4"/>
  <c r="R316" i="4"/>
  <c r="Q928" i="4"/>
  <c r="Q915" i="4"/>
  <c r="Q60" i="4"/>
  <c r="P381" i="4"/>
  <c r="P380" i="4"/>
  <c r="P655" i="4"/>
  <c r="P664" i="4"/>
  <c r="Q508" i="4"/>
  <c r="Q505" i="4"/>
  <c r="Q462" i="4"/>
  <c r="Q457" i="4"/>
  <c r="P461" i="4"/>
  <c r="P459" i="4"/>
  <c r="P277" i="4"/>
  <c r="P286" i="4"/>
  <c r="Q516" i="4"/>
  <c r="Q517" i="4"/>
  <c r="P923" i="4"/>
  <c r="P916" i="4"/>
  <c r="Q1134" i="4"/>
  <c r="Q1137" i="4"/>
  <c r="R287" i="4"/>
  <c r="R274" i="4"/>
  <c r="R1077" i="4"/>
  <c r="R1084" i="4"/>
  <c r="R460" i="4"/>
  <c r="R454" i="4"/>
  <c r="Q122" i="4"/>
  <c r="Q121" i="4"/>
  <c r="AB73" i="5"/>
  <c r="Q481" i="4"/>
  <c r="Q485" i="4"/>
  <c r="Q875" i="4"/>
  <c r="Q886" i="4"/>
  <c r="Q366" i="4"/>
  <c r="Q368" i="4"/>
  <c r="Q907" i="4"/>
  <c r="Q904" i="4"/>
  <c r="Q1239" i="4"/>
  <c r="Q1241" i="4"/>
  <c r="R925" i="4"/>
  <c r="R919" i="4"/>
  <c r="R726" i="4"/>
  <c r="R727" i="4"/>
  <c r="R1136" i="4"/>
  <c r="R1138" i="4"/>
  <c r="R703" i="4"/>
  <c r="R701" i="4"/>
  <c r="Q1054" i="4"/>
  <c r="Q1066" i="4"/>
  <c r="Q1180" i="4"/>
  <c r="Q1188" i="4"/>
  <c r="R656" i="4"/>
  <c r="R661" i="4"/>
  <c r="AC453" i="5"/>
  <c r="Q460" i="5" s="1"/>
  <c r="R256" i="4"/>
  <c r="R257" i="4"/>
  <c r="Q1283" i="4"/>
  <c r="Q1276" i="4"/>
  <c r="R375" i="4"/>
  <c r="R377" i="4"/>
  <c r="R516" i="4"/>
  <c r="R522" i="4"/>
  <c r="R488" i="4"/>
  <c r="R475" i="4"/>
  <c r="Q400" i="4"/>
  <c r="Q399" i="4"/>
  <c r="R344" i="4"/>
  <c r="R345" i="4"/>
  <c r="Q583" i="4"/>
  <c r="Q585" i="4"/>
  <c r="R765" i="4"/>
  <c r="R757" i="4"/>
  <c r="Q86" i="4"/>
  <c r="Q79" i="4"/>
  <c r="R864" i="4"/>
  <c r="R858" i="4"/>
  <c r="Q763" i="4"/>
  <c r="AC79" i="5"/>
  <c r="R895" i="4"/>
  <c r="R908" i="4"/>
  <c r="Q1099" i="4"/>
  <c r="R842" i="4"/>
  <c r="R321" i="4"/>
  <c r="Q545" i="4"/>
  <c r="Q1257" i="4"/>
  <c r="Q1258" i="4"/>
  <c r="R805" i="4"/>
  <c r="P1224" i="4"/>
  <c r="P1216" i="4"/>
  <c r="R423" i="4"/>
  <c r="R165" i="4"/>
  <c r="R166" i="4"/>
  <c r="R597" i="4"/>
  <c r="R607" i="4"/>
  <c r="P777" i="4"/>
  <c r="P774" i="4"/>
  <c r="R577" i="4"/>
  <c r="Q661" i="4"/>
  <c r="Q608" i="4"/>
  <c r="Q941" i="4"/>
  <c r="Q943" i="4"/>
  <c r="R1116" i="4"/>
  <c r="Q939" i="4"/>
  <c r="R326" i="4"/>
  <c r="Q595" i="4"/>
  <c r="R975" i="4"/>
  <c r="P162" i="4"/>
  <c r="R445" i="4"/>
  <c r="Q456" i="4"/>
  <c r="L71" i="5"/>
  <c r="K9" i="10" s="1"/>
  <c r="Q1059" i="4"/>
  <c r="R667" i="4"/>
  <c r="R383" i="4"/>
  <c r="Q547" i="4"/>
  <c r="P443" i="4"/>
  <c r="Q102" i="4"/>
  <c r="Q95" i="4"/>
  <c r="R538" i="4"/>
  <c r="R534" i="4"/>
  <c r="Q436" i="4"/>
  <c r="Q437" i="4"/>
  <c r="R1228" i="4"/>
  <c r="R1225" i="4"/>
  <c r="R974" i="4"/>
  <c r="P367" i="4"/>
  <c r="P356" i="4"/>
  <c r="P543" i="4"/>
  <c r="P540" i="4"/>
  <c r="Q154" i="4"/>
  <c r="R404" i="4"/>
  <c r="R396" i="4"/>
  <c r="Q980" i="4"/>
  <c r="R368" i="4"/>
  <c r="R358" i="4"/>
  <c r="Q382" i="4"/>
  <c r="Q385" i="4"/>
  <c r="Q275" i="4"/>
  <c r="Q276" i="4"/>
  <c r="R106" i="4"/>
  <c r="Q346" i="4"/>
  <c r="Q343" i="4"/>
  <c r="P115" i="4"/>
  <c r="P126" i="4"/>
  <c r="R1178" i="4"/>
  <c r="R1184" i="4"/>
  <c r="P160" i="4"/>
  <c r="P154" i="4"/>
  <c r="Q300" i="4"/>
  <c r="Q306" i="4"/>
  <c r="P975" i="4"/>
  <c r="P981" i="4"/>
  <c r="R437" i="4"/>
  <c r="R435" i="4"/>
  <c r="R300" i="4"/>
  <c r="R298" i="4"/>
  <c r="R1100" i="4"/>
  <c r="R1103" i="4"/>
  <c r="Q177" i="4"/>
  <c r="Q179" i="4"/>
  <c r="Q854" i="4"/>
  <c r="Q860" i="4"/>
  <c r="R1284" i="4"/>
  <c r="Q1221" i="4"/>
  <c r="Q1217" i="4"/>
  <c r="R176" i="4"/>
  <c r="R183" i="4"/>
  <c r="P1064" i="4"/>
  <c r="P1063" i="4"/>
  <c r="P1146" i="4"/>
  <c r="P1143" i="4"/>
  <c r="P320" i="4"/>
  <c r="Q924" i="4"/>
  <c r="Q68" i="4"/>
  <c r="Q54" i="4"/>
  <c r="P387" i="4"/>
  <c r="P384" i="4"/>
  <c r="P663" i="4"/>
  <c r="P656" i="4"/>
  <c r="Q495" i="4"/>
  <c r="Q498" i="4"/>
  <c r="Q468" i="4"/>
  <c r="Q461" i="4"/>
  <c r="P455" i="4"/>
  <c r="P465" i="4"/>
  <c r="P285" i="4"/>
  <c r="P276" i="4"/>
  <c r="Q518" i="4"/>
  <c r="Q525" i="4"/>
  <c r="P925" i="4"/>
  <c r="P917" i="4"/>
  <c r="Q1135" i="4"/>
  <c r="Q1141" i="4"/>
  <c r="R285" i="4"/>
  <c r="R284" i="4"/>
  <c r="R1085" i="4"/>
  <c r="R1080" i="4"/>
  <c r="P997" i="4"/>
  <c r="P1001" i="4"/>
  <c r="P758" i="4"/>
  <c r="P763" i="4"/>
  <c r="R462" i="4"/>
  <c r="R457" i="4"/>
  <c r="Q114" i="4"/>
  <c r="Q115" i="4"/>
  <c r="AC74" i="5"/>
  <c r="Y73" i="5"/>
  <c r="Q488" i="4"/>
  <c r="Q477" i="4"/>
  <c r="Q877" i="4"/>
  <c r="Q881" i="4"/>
  <c r="Q363" i="4"/>
  <c r="Q358" i="4"/>
  <c r="Q905" i="4"/>
  <c r="Q894" i="4"/>
  <c r="Q1243" i="4"/>
  <c r="Q1234" i="4"/>
  <c r="AC78" i="5"/>
  <c r="R914" i="4"/>
  <c r="R917" i="4"/>
  <c r="R716" i="4"/>
  <c r="R724" i="4"/>
  <c r="R1145" i="4"/>
  <c r="R1141" i="4"/>
  <c r="R698" i="4"/>
  <c r="R697" i="4"/>
  <c r="Q1056" i="4"/>
  <c r="Q1067" i="4"/>
  <c r="Q1175" i="4"/>
  <c r="R657" i="4"/>
  <c r="R655" i="4"/>
  <c r="R255" i="4"/>
  <c r="Q1278" i="4"/>
  <c r="Q1275" i="4"/>
  <c r="R379" i="4"/>
  <c r="R380" i="4"/>
  <c r="R517" i="4"/>
  <c r="R518" i="4"/>
  <c r="R1204" i="4"/>
  <c r="R1206" i="4"/>
  <c r="R1196" i="4"/>
  <c r="R1203" i="4"/>
  <c r="R1200" i="4"/>
  <c r="R1195" i="4"/>
  <c r="R1201" i="4"/>
  <c r="R1198" i="4"/>
  <c r="R485" i="4"/>
  <c r="R478" i="4"/>
  <c r="Q404" i="4"/>
  <c r="Q403" i="4"/>
  <c r="R339" i="4"/>
  <c r="R343" i="4"/>
  <c r="Q574" i="4"/>
  <c r="Q584" i="4"/>
  <c r="R755" i="4"/>
  <c r="R761" i="4"/>
  <c r="Q84" i="4"/>
  <c r="Q74" i="4"/>
  <c r="R866" i="4"/>
  <c r="Q759" i="4"/>
  <c r="Q755" i="4"/>
  <c r="P557" i="4"/>
  <c r="P560" i="4"/>
  <c r="R902" i="4"/>
  <c r="Q1100" i="4"/>
  <c r="Q1105" i="4"/>
  <c r="R841" i="4"/>
  <c r="R835" i="4"/>
  <c r="P680" i="4"/>
  <c r="Q546" i="4"/>
  <c r="Q540" i="4"/>
  <c r="Q1263" i="4"/>
  <c r="Q228" i="4"/>
  <c r="Q227" i="4"/>
  <c r="R803" i="4"/>
  <c r="R802" i="4"/>
  <c r="P1222" i="4"/>
  <c r="P1226" i="4"/>
  <c r="R420" i="4"/>
  <c r="R416" i="4"/>
  <c r="R161" i="4"/>
  <c r="R168" i="4"/>
  <c r="P208" i="4"/>
  <c r="R599" i="4"/>
  <c r="P776" i="4"/>
  <c r="P782" i="4"/>
  <c r="R323" i="4"/>
  <c r="Q46" i="4"/>
  <c r="R1207" i="4"/>
  <c r="R124" i="4"/>
  <c r="Q994" i="4"/>
  <c r="R582" i="4"/>
  <c r="Q948" i="4"/>
  <c r="Q41" i="4"/>
  <c r="Q936" i="4"/>
  <c r="R279" i="4"/>
  <c r="Q439" i="4"/>
  <c r="P165" i="4"/>
  <c r="P974" i="4"/>
  <c r="Q463" i="4"/>
  <c r="P280" i="4"/>
  <c r="P921" i="4"/>
  <c r="R467" i="4"/>
  <c r="Q126" i="4"/>
  <c r="Q1061" i="4"/>
  <c r="R376" i="4"/>
  <c r="R158" i="4"/>
  <c r="R121" i="4"/>
  <c r="P437" i="4"/>
  <c r="P604" i="4"/>
  <c r="Q596" i="4"/>
  <c r="Q600" i="4"/>
  <c r="Q598" i="4"/>
  <c r="Q605" i="4"/>
  <c r="Q607" i="4"/>
  <c r="Q602" i="4"/>
  <c r="Q604" i="4"/>
  <c r="P446" i="4"/>
  <c r="Q96" i="4"/>
  <c r="P186" i="4"/>
  <c r="P184" i="4"/>
  <c r="R537" i="4"/>
  <c r="R548" i="4"/>
  <c r="Q447" i="4"/>
  <c r="Q445" i="4"/>
  <c r="R1214" i="4"/>
  <c r="R1226" i="4"/>
  <c r="R978" i="4"/>
  <c r="R986" i="4"/>
  <c r="P359" i="4"/>
  <c r="P366" i="4"/>
  <c r="P546" i="4"/>
  <c r="P541" i="4"/>
  <c r="Q164" i="4"/>
  <c r="Q160" i="4"/>
  <c r="R405" i="4"/>
  <c r="Q985" i="4"/>
  <c r="Q975" i="4"/>
  <c r="R362" i="4"/>
  <c r="R354" i="4"/>
  <c r="Q388" i="4"/>
  <c r="Q381" i="4"/>
  <c r="Q283" i="4"/>
  <c r="Q285" i="4"/>
  <c r="R99" i="4"/>
  <c r="R107" i="4"/>
  <c r="R58" i="4"/>
  <c r="R63" i="4"/>
  <c r="Q337" i="4"/>
  <c r="P635" i="4"/>
  <c r="P645" i="4"/>
  <c r="P123" i="4"/>
  <c r="P114" i="4"/>
  <c r="R1188" i="4"/>
  <c r="R1179" i="4"/>
  <c r="P163" i="4"/>
  <c r="P158" i="4"/>
  <c r="Q295" i="4"/>
  <c r="Q301" i="4"/>
  <c r="P985" i="4"/>
  <c r="P978" i="4"/>
  <c r="R448" i="4"/>
  <c r="R443" i="4"/>
  <c r="R295" i="4"/>
  <c r="R304" i="4"/>
  <c r="AC82" i="5"/>
  <c r="P1285" i="4"/>
  <c r="P1282" i="4"/>
  <c r="P1122" i="4"/>
  <c r="P1120" i="4"/>
  <c r="R502" i="4"/>
  <c r="R498" i="4"/>
  <c r="R1095" i="4"/>
  <c r="R1094" i="4"/>
  <c r="Q178" i="4"/>
  <c r="Q186" i="4"/>
  <c r="Q856" i="4"/>
  <c r="Q855" i="4"/>
  <c r="R1278" i="4"/>
  <c r="Q1224" i="4"/>
  <c r="Q1226" i="4"/>
  <c r="R181" i="4"/>
  <c r="R180" i="4"/>
  <c r="P479" i="4"/>
  <c r="P481" i="4"/>
  <c r="P1067" i="4"/>
  <c r="P1066" i="4"/>
  <c r="P1136" i="4"/>
  <c r="P1141" i="4"/>
  <c r="P76" i="4"/>
  <c r="P86" i="4"/>
  <c r="P323" i="4"/>
  <c r="P322" i="4"/>
  <c r="Q925" i="4"/>
  <c r="Q921" i="4"/>
  <c r="Q61" i="4"/>
  <c r="Q63" i="4"/>
  <c r="P382" i="4"/>
  <c r="P383" i="4"/>
  <c r="P662" i="4"/>
  <c r="P657" i="4"/>
  <c r="Q497" i="4"/>
  <c r="Q506" i="4"/>
  <c r="Q465" i="4"/>
  <c r="Q464" i="4"/>
  <c r="P458" i="4"/>
  <c r="P457" i="4"/>
  <c r="P274" i="4"/>
  <c r="P278" i="4"/>
  <c r="Q527" i="4"/>
  <c r="Q523" i="4"/>
  <c r="P914" i="4"/>
  <c r="P926" i="4"/>
  <c r="Q1138" i="4"/>
  <c r="Q1147" i="4"/>
  <c r="R286" i="4"/>
  <c r="R276" i="4"/>
  <c r="R1076" i="4"/>
  <c r="R1074" i="4"/>
  <c r="P999" i="4"/>
  <c r="P1007" i="4"/>
  <c r="P755" i="4"/>
  <c r="P760" i="4"/>
  <c r="R465" i="4"/>
  <c r="R456" i="4"/>
  <c r="Q120" i="4"/>
  <c r="Q127" i="4"/>
  <c r="Q479" i="4"/>
  <c r="Q486" i="4"/>
  <c r="Q879" i="4"/>
  <c r="Q880" i="4"/>
  <c r="Q359" i="4"/>
  <c r="Q354" i="4"/>
  <c r="Q899" i="4"/>
  <c r="Q908" i="4"/>
  <c r="Q1235" i="4"/>
  <c r="Q1238" i="4"/>
  <c r="R916" i="4"/>
  <c r="R923" i="4"/>
  <c r="R720" i="4"/>
  <c r="R718" i="4"/>
  <c r="R1140" i="4"/>
  <c r="R705" i="4"/>
  <c r="R708" i="4"/>
  <c r="Q1068" i="4"/>
  <c r="P1163" i="4"/>
  <c r="P1167" i="4"/>
  <c r="Q1181" i="4"/>
  <c r="R654" i="4"/>
  <c r="R662" i="4"/>
  <c r="R261" i="4"/>
  <c r="Q1285" i="4"/>
  <c r="Q1286" i="4"/>
  <c r="R387" i="4"/>
  <c r="R386" i="4"/>
  <c r="R526" i="4"/>
  <c r="P623" i="4"/>
  <c r="P617" i="4"/>
  <c r="P1206" i="4"/>
  <c r="P1204" i="4"/>
  <c r="R481" i="4"/>
  <c r="R480" i="4"/>
  <c r="Q402" i="4"/>
  <c r="Q408" i="4"/>
  <c r="R342" i="4"/>
  <c r="R341" i="4"/>
  <c r="Q578" i="4"/>
  <c r="Q582" i="4"/>
  <c r="R756" i="4"/>
  <c r="R758" i="4"/>
  <c r="Q78" i="4"/>
  <c r="Q76" i="4"/>
  <c r="R856" i="4"/>
  <c r="Q754" i="4"/>
  <c r="Q761" i="4"/>
  <c r="P565" i="4"/>
  <c r="P559" i="4"/>
  <c r="P246" i="4"/>
  <c r="R899" i="4"/>
  <c r="R894" i="4"/>
  <c r="Q1094" i="4"/>
  <c r="Q1108" i="4"/>
  <c r="R839" i="4"/>
  <c r="R840" i="4"/>
  <c r="P678" i="4"/>
  <c r="P682" i="4"/>
  <c r="Q538" i="4"/>
  <c r="Q543" i="4"/>
  <c r="Q1266" i="4"/>
  <c r="Q1255" i="4"/>
  <c r="Q223" i="4"/>
  <c r="R801" i="4"/>
  <c r="R796" i="4"/>
  <c r="P1221" i="4"/>
  <c r="P1217" i="4"/>
  <c r="R418" i="4"/>
  <c r="R421" i="4"/>
  <c r="R162" i="4"/>
  <c r="R154" i="4"/>
  <c r="P204" i="4"/>
  <c r="P207" i="4"/>
  <c r="R604" i="4"/>
  <c r="R596" i="4"/>
  <c r="P779" i="4"/>
  <c r="P778" i="4"/>
  <c r="R1194" i="4"/>
  <c r="Q1004" i="4"/>
  <c r="Q997" i="4"/>
  <c r="R1266" i="4"/>
  <c r="R119" i="4"/>
  <c r="Q606" i="4"/>
  <c r="Q414" i="4"/>
  <c r="AC233" i="5"/>
  <c r="R247" i="5" s="1"/>
  <c r="R979" i="4"/>
  <c r="Q168" i="4"/>
  <c r="Q981" i="4"/>
  <c r="R363" i="4"/>
  <c r="P984" i="4"/>
  <c r="R438" i="4"/>
  <c r="P279" i="4"/>
  <c r="R458" i="4"/>
  <c r="Q128" i="4"/>
  <c r="Q362" i="4"/>
  <c r="R924" i="4"/>
  <c r="Q534" i="4"/>
  <c r="P435" i="4"/>
  <c r="P602" i="4"/>
  <c r="P445" i="4"/>
  <c r="P605" i="4"/>
  <c r="P1177" i="4"/>
  <c r="P1174" i="4"/>
  <c r="Q100" i="4"/>
  <c r="R541" i="4"/>
  <c r="R1222" i="4"/>
  <c r="R1227" i="4"/>
  <c r="R984" i="4"/>
  <c r="R977" i="4"/>
  <c r="P368" i="4"/>
  <c r="P358" i="4"/>
  <c r="P548" i="4"/>
  <c r="P539" i="4"/>
  <c r="P1097" i="4"/>
  <c r="P1094" i="4"/>
  <c r="Q167" i="4"/>
  <c r="Q163" i="4"/>
  <c r="R394" i="4"/>
  <c r="R399" i="4"/>
  <c r="Q978" i="4"/>
  <c r="Q976" i="4"/>
  <c r="AB13" i="4"/>
  <c r="P22" i="4" s="1"/>
  <c r="R355" i="4"/>
  <c r="R357" i="4"/>
  <c r="Q387" i="4"/>
  <c r="Q380" i="4"/>
  <c r="Q278" i="4"/>
  <c r="R100" i="4"/>
  <c r="R102" i="4"/>
  <c r="R66" i="4"/>
  <c r="R56" i="4"/>
  <c r="Q341" i="4"/>
  <c r="Q338" i="4"/>
  <c r="P634" i="4"/>
  <c r="P640" i="4"/>
  <c r="P128" i="4"/>
  <c r="P124" i="4"/>
  <c r="R1183" i="4"/>
  <c r="R1185" i="4"/>
  <c r="P168" i="4"/>
  <c r="P164" i="4"/>
  <c r="Q308" i="4"/>
  <c r="Q307" i="4"/>
  <c r="R1060" i="4"/>
  <c r="P979" i="4"/>
  <c r="P976" i="4"/>
  <c r="R434" i="4"/>
  <c r="R436" i="4"/>
  <c r="R301" i="4"/>
  <c r="P905" i="4"/>
  <c r="Q262" i="4"/>
  <c r="P1279" i="4"/>
  <c r="P1284" i="4"/>
  <c r="P1117" i="4"/>
  <c r="P1123" i="4"/>
  <c r="R497" i="4"/>
  <c r="R508" i="4"/>
  <c r="R1098" i="4"/>
  <c r="R1108" i="4"/>
  <c r="Q185" i="4"/>
  <c r="Q866" i="4"/>
  <c r="R1277" i="4"/>
  <c r="R1275" i="4"/>
  <c r="Q1214" i="4"/>
  <c r="Q1227" i="4"/>
  <c r="R182" i="4"/>
  <c r="R179" i="4"/>
  <c r="P483" i="4"/>
  <c r="P475" i="4"/>
  <c r="P1061" i="4"/>
  <c r="P1065" i="4"/>
  <c r="P1140" i="4"/>
  <c r="P1134" i="4"/>
  <c r="P87" i="4"/>
  <c r="P82" i="4"/>
  <c r="P325" i="4"/>
  <c r="P318" i="4"/>
  <c r="Q917" i="4"/>
  <c r="Q919" i="4"/>
  <c r="Q55" i="4"/>
  <c r="Q67" i="4"/>
  <c r="P374" i="4"/>
  <c r="P388" i="4"/>
  <c r="P660" i="4"/>
  <c r="P666" i="4"/>
  <c r="Q500" i="4"/>
  <c r="Q503" i="4"/>
  <c r="Q467" i="4"/>
  <c r="Q454" i="4"/>
  <c r="P468" i="4"/>
  <c r="P454" i="4"/>
  <c r="P288" i="4"/>
  <c r="P287" i="4"/>
  <c r="Q520" i="4"/>
  <c r="Q519" i="4"/>
  <c r="P922" i="4"/>
  <c r="P918" i="4"/>
  <c r="Q1139" i="4"/>
  <c r="Q1146" i="4"/>
  <c r="R281" i="4"/>
  <c r="R275" i="4"/>
  <c r="R1081" i="4"/>
  <c r="R1075" i="4"/>
  <c r="P996" i="4"/>
  <c r="P1000" i="4"/>
  <c r="P756" i="4"/>
  <c r="P767" i="4"/>
  <c r="R461" i="4"/>
  <c r="R464" i="4"/>
  <c r="Q123" i="4"/>
  <c r="P1244" i="4"/>
  <c r="R320" i="4"/>
  <c r="AA73" i="5"/>
  <c r="J71" i="5"/>
  <c r="I9" i="10" s="1"/>
  <c r="Q484" i="4"/>
  <c r="Q474" i="4"/>
  <c r="Q887" i="4"/>
  <c r="Q884" i="4"/>
  <c r="Q365" i="4"/>
  <c r="Q364" i="4"/>
  <c r="Q897" i="4"/>
  <c r="Q900" i="4"/>
  <c r="Q1242" i="4"/>
  <c r="Q1245" i="4"/>
  <c r="AC77" i="5"/>
  <c r="R918" i="4"/>
  <c r="R927" i="4"/>
  <c r="Q37" i="4"/>
  <c r="Q43" i="4"/>
  <c r="Q39" i="4"/>
  <c r="Q45" i="4"/>
  <c r="Q35" i="4"/>
  <c r="Q47" i="4"/>
  <c r="Q38" i="4"/>
  <c r="Q44" i="4"/>
  <c r="R717" i="4"/>
  <c r="R1134" i="4"/>
  <c r="R1144" i="4"/>
  <c r="R586" i="4"/>
  <c r="R707" i="4"/>
  <c r="Q1065" i="4"/>
  <c r="Q1063" i="4"/>
  <c r="P1154" i="4"/>
  <c r="P1158" i="4"/>
  <c r="Q1177" i="4"/>
  <c r="Q1182" i="4"/>
  <c r="R666" i="4"/>
  <c r="R660" i="4"/>
  <c r="R267" i="4"/>
  <c r="Q1287" i="4"/>
  <c r="Q1282" i="4"/>
  <c r="R385" i="4"/>
  <c r="R521" i="4"/>
  <c r="R528" i="4"/>
  <c r="P626" i="4"/>
  <c r="P614" i="4"/>
  <c r="P1200" i="4"/>
  <c r="P1195" i="4"/>
  <c r="R476" i="4"/>
  <c r="R474" i="4"/>
  <c r="Q395" i="4"/>
  <c r="Q397" i="4"/>
  <c r="R338" i="4"/>
  <c r="R346" i="4"/>
  <c r="Q580" i="4"/>
  <c r="Q581" i="4"/>
  <c r="R760" i="4"/>
  <c r="R766" i="4"/>
  <c r="Q81" i="4"/>
  <c r="R863" i="4"/>
  <c r="R854" i="4"/>
  <c r="Q768" i="4"/>
  <c r="Q765" i="4"/>
  <c r="P554" i="4"/>
  <c r="P567" i="4"/>
  <c r="P247" i="4"/>
  <c r="R900" i="4"/>
  <c r="R901" i="4"/>
  <c r="Q1098" i="4"/>
  <c r="Q1104" i="4"/>
  <c r="R834" i="4"/>
  <c r="R838" i="4"/>
  <c r="P681" i="4"/>
  <c r="P679" i="4"/>
  <c r="Q548" i="4"/>
  <c r="Q542" i="4"/>
  <c r="Q1259" i="4"/>
  <c r="Q1262" i="4"/>
  <c r="R806" i="4"/>
  <c r="R807" i="4"/>
  <c r="P1214" i="4"/>
  <c r="P1227" i="4"/>
  <c r="R415" i="4"/>
  <c r="R414" i="4"/>
  <c r="R159" i="4"/>
  <c r="R157" i="4"/>
  <c r="P205" i="4"/>
  <c r="R595" i="4"/>
  <c r="R605" i="4"/>
  <c r="P785" i="4"/>
  <c r="P784" i="4"/>
  <c r="Q594" i="4"/>
  <c r="R318" i="4"/>
  <c r="R580" i="4"/>
  <c r="R1126" i="4"/>
  <c r="R282" i="4"/>
  <c r="R466" i="4"/>
  <c r="Q274" i="4"/>
  <c r="R1064" i="4"/>
  <c r="R1056" i="4"/>
  <c r="R1065" i="4"/>
  <c r="R1066" i="4"/>
  <c r="R1068" i="4"/>
  <c r="R1062" i="4"/>
  <c r="R1054" i="4"/>
  <c r="R1061" i="4"/>
  <c r="R1058" i="4"/>
  <c r="R1063" i="4"/>
  <c r="R1055" i="4"/>
  <c r="Q922" i="4"/>
  <c r="Q663" i="4"/>
  <c r="Q668" i="4"/>
  <c r="Q662" i="4"/>
  <c r="Q667" i="4"/>
  <c r="Q664" i="4"/>
  <c r="Q657" i="4"/>
  <c r="Q656" i="4"/>
  <c r="Q665" i="4"/>
  <c r="Q666" i="4"/>
  <c r="P466" i="4"/>
  <c r="P927" i="4"/>
  <c r="R277" i="4"/>
  <c r="Q357" i="4"/>
  <c r="P438" i="4"/>
  <c r="P98" i="4"/>
  <c r="P601" i="4"/>
  <c r="P517" i="4"/>
  <c r="Q98" i="4"/>
  <c r="P179" i="4"/>
  <c r="P178" i="4"/>
  <c r="R546" i="4"/>
  <c r="Q438" i="4"/>
  <c r="Q601" i="4"/>
  <c r="P444" i="4"/>
  <c r="P441" i="4"/>
  <c r="P103" i="4"/>
  <c r="P101" i="4"/>
  <c r="P608" i="4"/>
  <c r="P606" i="4"/>
  <c r="P1186" i="4"/>
  <c r="P1187" i="4"/>
  <c r="P515" i="4"/>
  <c r="P522" i="4"/>
  <c r="Q99" i="4"/>
  <c r="Q108" i="4"/>
  <c r="R736" i="4"/>
  <c r="P176" i="4"/>
  <c r="P183" i="4"/>
  <c r="R539" i="4"/>
  <c r="Q448" i="4"/>
  <c r="Q444" i="4"/>
  <c r="P297" i="4"/>
  <c r="P308" i="4"/>
  <c r="P337" i="4"/>
  <c r="P340" i="4"/>
  <c r="P396" i="4"/>
  <c r="P399" i="4"/>
  <c r="R1217" i="4"/>
  <c r="R1219" i="4"/>
  <c r="R982" i="4"/>
  <c r="R976" i="4"/>
  <c r="R825" i="4"/>
  <c r="R818" i="4"/>
  <c r="P362" i="4"/>
  <c r="P354" i="4"/>
  <c r="P538" i="4"/>
  <c r="P535" i="4"/>
  <c r="P1101" i="4"/>
  <c r="P1102" i="4"/>
  <c r="Q159" i="4"/>
  <c r="Q158" i="4"/>
  <c r="P826" i="4"/>
  <c r="R406" i="4"/>
  <c r="R401" i="4"/>
  <c r="Q988" i="4"/>
  <c r="Q983" i="4"/>
  <c r="R361" i="4"/>
  <c r="Q378" i="4"/>
  <c r="Q384" i="4"/>
  <c r="R1263" i="4"/>
  <c r="R1268" i="4"/>
  <c r="R1257" i="4"/>
  <c r="R1254" i="4"/>
  <c r="R1260" i="4"/>
  <c r="R1258" i="4"/>
  <c r="R1255" i="4"/>
  <c r="R1265" i="4"/>
  <c r="R1264" i="4"/>
  <c r="R1259" i="4"/>
  <c r="R1267" i="4"/>
  <c r="R1262" i="4"/>
  <c r="R1261" i="4"/>
  <c r="P55" i="4"/>
  <c r="Q286" i="4"/>
  <c r="Q277" i="4"/>
  <c r="R95" i="4"/>
  <c r="R101" i="4"/>
  <c r="R60" i="4"/>
  <c r="R64" i="4"/>
  <c r="Q348" i="4"/>
  <c r="Q336" i="4"/>
  <c r="P639" i="4"/>
  <c r="P641" i="4"/>
  <c r="P117" i="4"/>
  <c r="P125" i="4"/>
  <c r="P854" i="4"/>
  <c r="P863" i="4"/>
  <c r="R1177" i="4"/>
  <c r="R1180" i="4"/>
  <c r="P157" i="4"/>
  <c r="P166" i="4"/>
  <c r="Q299" i="4"/>
  <c r="Q297" i="4"/>
  <c r="P982" i="4"/>
  <c r="R447" i="4"/>
  <c r="R444" i="4"/>
  <c r="P1077" i="4"/>
  <c r="R294" i="4"/>
  <c r="P897" i="4"/>
  <c r="P908" i="4"/>
  <c r="AC88" i="5"/>
  <c r="AC75" i="5"/>
  <c r="Q266" i="4"/>
  <c r="P1288" i="4"/>
  <c r="P1277" i="4"/>
  <c r="P1114" i="4"/>
  <c r="P1118" i="4"/>
  <c r="R501" i="4"/>
  <c r="R495" i="4"/>
  <c r="R1099" i="4"/>
  <c r="R1106" i="4"/>
  <c r="P944" i="4"/>
  <c r="Q935" i="4"/>
  <c r="Q947" i="4"/>
  <c r="Q945" i="4"/>
  <c r="Q937" i="4"/>
  <c r="Q938" i="4"/>
  <c r="Q944" i="4"/>
  <c r="R588" i="4"/>
  <c r="R576" i="4"/>
  <c r="R581" i="4"/>
  <c r="R575" i="4"/>
  <c r="R578" i="4"/>
  <c r="R585" i="4"/>
  <c r="R579" i="4"/>
  <c r="R583" i="4"/>
  <c r="Q174" i="4"/>
  <c r="Q868" i="4"/>
  <c r="Q861" i="4"/>
  <c r="R1276" i="4"/>
  <c r="R1283" i="4"/>
  <c r="Q1222" i="4"/>
  <c r="Q1228" i="4"/>
  <c r="R188" i="4"/>
  <c r="R186" i="4"/>
  <c r="P487" i="4"/>
  <c r="P477" i="4"/>
  <c r="P1060" i="4"/>
  <c r="P1055" i="4"/>
  <c r="P1144" i="4"/>
  <c r="P1135" i="4"/>
  <c r="P81" i="4"/>
  <c r="P88" i="4"/>
  <c r="AC80" i="5"/>
  <c r="P314" i="4"/>
  <c r="P321" i="4"/>
  <c r="Q916" i="4"/>
  <c r="Q923" i="4"/>
  <c r="Q56" i="4"/>
  <c r="Q57" i="4"/>
  <c r="P378" i="4"/>
  <c r="P376" i="4"/>
  <c r="P654" i="4"/>
  <c r="P667" i="4"/>
  <c r="Q496" i="4"/>
  <c r="Q501" i="4"/>
  <c r="Q460" i="4"/>
  <c r="Q455" i="4"/>
  <c r="P460" i="4"/>
  <c r="P462" i="4"/>
  <c r="P281" i="4"/>
  <c r="P283" i="4"/>
  <c r="Q514" i="4"/>
  <c r="Q522" i="4"/>
  <c r="Q428" i="4"/>
  <c r="Q424" i="4"/>
  <c r="Q426" i="4"/>
  <c r="Q421" i="4"/>
  <c r="Q422" i="4"/>
  <c r="Q418" i="4"/>
  <c r="Q420" i="4"/>
  <c r="P928" i="4"/>
  <c r="P920" i="4"/>
  <c r="Q1136" i="4"/>
  <c r="Q1140" i="4"/>
  <c r="R288" i="4"/>
  <c r="R283" i="4"/>
  <c r="R1086" i="4"/>
  <c r="R1083" i="4"/>
  <c r="P1005" i="4"/>
  <c r="P998" i="4"/>
  <c r="P754" i="4"/>
  <c r="P762" i="4"/>
  <c r="R455" i="4"/>
  <c r="P885" i="4"/>
  <c r="P879" i="4"/>
  <c r="Q118" i="4"/>
  <c r="Q116" i="4"/>
  <c r="P1238" i="4"/>
  <c r="P1235" i="4"/>
  <c r="Q476" i="4"/>
  <c r="Q478" i="4"/>
  <c r="Q883" i="4"/>
  <c r="Q360" i="4"/>
  <c r="Q361" i="4"/>
  <c r="Q896" i="4"/>
  <c r="Q903" i="4"/>
  <c r="P694" i="4"/>
  <c r="P699" i="4"/>
  <c r="P839" i="4"/>
  <c r="P837" i="4"/>
  <c r="P43" i="4"/>
  <c r="R719" i="4"/>
  <c r="R725" i="4"/>
  <c r="R1135" i="4"/>
  <c r="R1143" i="4"/>
  <c r="P794" i="4"/>
  <c r="P808" i="4"/>
  <c r="R700" i="4"/>
  <c r="R695" i="4"/>
  <c r="Q1060" i="4"/>
  <c r="Q1062" i="4"/>
  <c r="P1168" i="4"/>
  <c r="P1160" i="4"/>
  <c r="P967" i="4"/>
  <c r="P961" i="4"/>
  <c r="Q1186" i="4"/>
  <c r="Q1176" i="4"/>
  <c r="R663" i="4"/>
  <c r="R659" i="4"/>
  <c r="R265" i="4"/>
  <c r="Q1281" i="4"/>
  <c r="Q1277" i="4"/>
  <c r="R382" i="4"/>
  <c r="R515" i="4"/>
  <c r="R520" i="4"/>
  <c r="P618" i="4"/>
  <c r="P622" i="4"/>
  <c r="P1201" i="4"/>
  <c r="P1203" i="4"/>
  <c r="R486" i="4"/>
  <c r="Q406" i="4"/>
  <c r="R336" i="4"/>
  <c r="Q588" i="4"/>
  <c r="Q587" i="4"/>
  <c r="R767" i="4"/>
  <c r="R763" i="4"/>
  <c r="Q82" i="4"/>
  <c r="R855" i="4"/>
  <c r="R857" i="4"/>
  <c r="Q764" i="4"/>
  <c r="P564" i="4"/>
  <c r="P556" i="4"/>
  <c r="P1043" i="4"/>
  <c r="R905" i="4"/>
  <c r="Q1107" i="4"/>
  <c r="R846" i="4"/>
  <c r="P687" i="4"/>
  <c r="P677" i="4"/>
  <c r="Q537" i="4"/>
  <c r="Q1256" i="4"/>
  <c r="Q1261" i="4"/>
  <c r="Q225" i="4"/>
  <c r="R794" i="4"/>
  <c r="R804" i="4"/>
  <c r="P1228" i="4"/>
  <c r="P1220" i="4"/>
  <c r="R422" i="4"/>
  <c r="R424" i="4"/>
  <c r="R155" i="4"/>
  <c r="R600" i="4"/>
  <c r="R602" i="4"/>
  <c r="P781" i="4"/>
  <c r="P780" i="4"/>
  <c r="R1202" i="4"/>
  <c r="Q40" i="4"/>
  <c r="Q659" i="4"/>
  <c r="Q655" i="4"/>
  <c r="Q658" i="4"/>
  <c r="Q940" i="4"/>
  <c r="R1208" i="4"/>
  <c r="Q427" i="4"/>
  <c r="R587" i="4"/>
  <c r="R162" i="6"/>
  <c r="Q162" i="6"/>
  <c r="S11" i="5"/>
  <c r="S31" i="5"/>
  <c r="Q37" i="6"/>
  <c r="Q12" i="6"/>
  <c r="S51" i="5"/>
  <c r="K31" i="6" l="1"/>
  <c r="K56" i="6"/>
  <c r="O3" i="10"/>
  <c r="O5" i="10"/>
  <c r="O7" i="10"/>
  <c r="K181" i="6"/>
  <c r="L181" i="6"/>
  <c r="T50" i="5"/>
  <c r="T7" i="10" s="1"/>
  <c r="T10" i="5"/>
  <c r="T3" i="10" s="1"/>
  <c r="S5" i="10"/>
  <c r="P1171" i="4"/>
  <c r="L118" i="10" s="1"/>
  <c r="P691" i="4"/>
  <c r="L70" i="10" s="1"/>
  <c r="R1251" i="4"/>
  <c r="N126" i="10" s="1"/>
  <c r="R1111" i="4"/>
  <c r="N112" i="10" s="1"/>
  <c r="R1011" i="4"/>
  <c r="N102" i="10" s="1"/>
  <c r="Q651" i="4"/>
  <c r="M66" i="10" s="1"/>
  <c r="P1031" i="4"/>
  <c r="L104" i="10" s="1"/>
  <c r="P991" i="4"/>
  <c r="L100" i="10" s="1"/>
  <c r="Q871" i="4"/>
  <c r="M88" i="10" s="1"/>
  <c r="P851" i="4"/>
  <c r="L86" i="10" s="1"/>
  <c r="R911" i="4"/>
  <c r="N92" i="10" s="1"/>
  <c r="R971" i="4"/>
  <c r="N98" i="10" s="1"/>
  <c r="Q811" i="4"/>
  <c r="M82" i="10" s="1"/>
  <c r="Q931" i="4"/>
  <c r="M94" i="10" s="1"/>
  <c r="R1151" i="4"/>
  <c r="N116" i="10" s="1"/>
  <c r="R671" i="4"/>
  <c r="N68" i="10" s="1"/>
  <c r="Q711" i="4"/>
  <c r="M72" i="10" s="1"/>
  <c r="P751" i="4"/>
  <c r="L76" i="10" s="1"/>
  <c r="R1051" i="4"/>
  <c r="N106" i="10" s="1"/>
  <c r="R851" i="4"/>
  <c r="N86" i="10" s="1"/>
  <c r="P1051" i="4"/>
  <c r="L106" i="10" s="1"/>
  <c r="R871" i="4"/>
  <c r="N88" i="10" s="1"/>
  <c r="Q1171" i="4"/>
  <c r="M118" i="10" s="1"/>
  <c r="R771" i="4"/>
  <c r="N78" i="10" s="1"/>
  <c r="P1231" i="4"/>
  <c r="L124" i="10" s="1"/>
  <c r="P1191" i="4"/>
  <c r="L120" i="10" s="1"/>
  <c r="P1111" i="4"/>
  <c r="L112" i="10" s="1"/>
  <c r="P1211" i="4"/>
  <c r="L122" i="10" s="1"/>
  <c r="R1091" i="4"/>
  <c r="N110" i="10" s="1"/>
  <c r="Q1231" i="4"/>
  <c r="M124" i="10" s="1"/>
  <c r="Q851" i="4"/>
  <c r="M86" i="10" s="1"/>
  <c r="R751" i="4"/>
  <c r="N76" i="10" s="1"/>
  <c r="R711" i="4"/>
  <c r="N72" i="10" s="1"/>
  <c r="P891" i="4"/>
  <c r="L90" i="10" s="1"/>
  <c r="R691" i="4"/>
  <c r="N70" i="10" s="1"/>
  <c r="R991" i="4"/>
  <c r="N100" i="10" s="1"/>
  <c r="P711" i="4"/>
  <c r="L72" i="10" s="1"/>
  <c r="Q951" i="4"/>
  <c r="M96" i="10" s="1"/>
  <c r="Q1251" i="4"/>
  <c r="M126" i="10" s="1"/>
  <c r="R811" i="4"/>
  <c r="N82" i="10" s="1"/>
  <c r="R791" i="4"/>
  <c r="N80" i="10" s="1"/>
  <c r="R1191" i="4"/>
  <c r="N120" i="10" s="1"/>
  <c r="P911" i="4"/>
  <c r="L92" i="10" s="1"/>
  <c r="R1211" i="4"/>
  <c r="N122" i="10" s="1"/>
  <c r="Q891" i="4"/>
  <c r="M90" i="10" s="1"/>
  <c r="P771" i="4"/>
  <c r="L78" i="10" s="1"/>
  <c r="Q1131" i="4"/>
  <c r="M114" i="10" s="1"/>
  <c r="R1171" i="4"/>
  <c r="N118" i="10" s="1"/>
  <c r="P1011" i="4"/>
  <c r="L102" i="10" s="1"/>
  <c r="P1271" i="4"/>
  <c r="L128" i="10" s="1"/>
  <c r="P831" i="4"/>
  <c r="L84" i="10" s="1"/>
  <c r="Q671" i="4"/>
  <c r="M68" i="10" s="1"/>
  <c r="Q1071" i="4"/>
  <c r="M108" i="10" s="1"/>
  <c r="Q1151" i="4"/>
  <c r="M116" i="10" s="1"/>
  <c r="P1251" i="4"/>
  <c r="L126" i="10" s="1"/>
  <c r="P1131" i="4"/>
  <c r="L114" i="10" s="1"/>
  <c r="Q751" i="4"/>
  <c r="M76" i="10" s="1"/>
  <c r="R1071" i="4"/>
  <c r="N108" i="10" s="1"/>
  <c r="P871" i="4"/>
  <c r="L88" i="10" s="1"/>
  <c r="Q911" i="4"/>
  <c r="M92" i="10" s="1"/>
  <c r="Q1111" i="4"/>
  <c r="M112" i="10" s="1"/>
  <c r="P1071" i="4"/>
  <c r="L108" i="10" s="1"/>
  <c r="R1131" i="4"/>
  <c r="N114" i="10" s="1"/>
  <c r="P651" i="4"/>
  <c r="L66" i="10" s="1"/>
  <c r="R831" i="4"/>
  <c r="N84" i="10" s="1"/>
  <c r="P1151" i="4"/>
  <c r="L116" i="10" s="1"/>
  <c r="Q1211" i="4"/>
  <c r="M122" i="10" s="1"/>
  <c r="Q1091" i="4"/>
  <c r="M110" i="10" s="1"/>
  <c r="Q1271" i="4"/>
  <c r="M128" i="10" s="1"/>
  <c r="R731" i="4"/>
  <c r="N74" i="10" s="1"/>
  <c r="P931" i="4"/>
  <c r="L94" i="10" s="1"/>
  <c r="P811" i="4"/>
  <c r="L82" i="10" s="1"/>
  <c r="Q791" i="4"/>
  <c r="M80" i="10" s="1"/>
  <c r="Q1011" i="4"/>
  <c r="M102" i="10" s="1"/>
  <c r="R951" i="4"/>
  <c r="N96" i="10" s="1"/>
  <c r="R1231" i="4"/>
  <c r="N124" i="10" s="1"/>
  <c r="R931" i="4"/>
  <c r="N94" i="10" s="1"/>
  <c r="Q1191" i="4"/>
  <c r="M120" i="10" s="1"/>
  <c r="P791" i="4"/>
  <c r="L80" i="10" s="1"/>
  <c r="P1091" i="4"/>
  <c r="L110" i="10" s="1"/>
  <c r="R891" i="4"/>
  <c r="N90" i="10" s="1"/>
  <c r="R651" i="4"/>
  <c r="N66" i="10" s="1"/>
  <c r="P971" i="4"/>
  <c r="L98" i="10" s="1"/>
  <c r="Q991" i="4"/>
  <c r="M100" i="10" s="1"/>
  <c r="Q1051" i="4"/>
  <c r="M106" i="10" s="1"/>
  <c r="R1271" i="4"/>
  <c r="N128" i="10" s="1"/>
  <c r="Q971" i="4"/>
  <c r="M98" i="10" s="1"/>
  <c r="Q731" i="4"/>
  <c r="M74" i="10" s="1"/>
  <c r="P951" i="4"/>
  <c r="L96" i="10" s="1"/>
  <c r="Q771" i="4"/>
  <c r="M78" i="10" s="1"/>
  <c r="P671" i="4"/>
  <c r="L68" i="10" s="1"/>
  <c r="Q1031" i="4"/>
  <c r="M104" i="10" s="1"/>
  <c r="Q831" i="4"/>
  <c r="M84" i="10" s="1"/>
  <c r="R1031" i="4"/>
  <c r="N104" i="10" s="1"/>
  <c r="Q691" i="4"/>
  <c r="M70" i="10" s="1"/>
  <c r="P731" i="4"/>
  <c r="L74" i="10" s="1"/>
  <c r="Q1190" i="4"/>
  <c r="R748" i="5"/>
  <c r="Q710" i="4"/>
  <c r="Q764" i="5"/>
  <c r="R756" i="5"/>
  <c r="R930" i="4"/>
  <c r="T930" i="4" s="1"/>
  <c r="R759" i="5"/>
  <c r="R767" i="5"/>
  <c r="Q759" i="5"/>
  <c r="R1230" i="4"/>
  <c r="T1230" i="4" s="1"/>
  <c r="R743" i="5"/>
  <c r="P739" i="5"/>
  <c r="R550" i="4"/>
  <c r="P742" i="5"/>
  <c r="R740" i="5"/>
  <c r="R747" i="5"/>
  <c r="P744" i="5"/>
  <c r="Q670" i="4"/>
  <c r="R1010" i="4"/>
  <c r="T1010" i="4" s="1"/>
  <c r="Q550" i="4"/>
  <c r="Q56" i="10" s="1"/>
  <c r="Q1030" i="4"/>
  <c r="R950" i="4"/>
  <c r="T950" i="4" s="1"/>
  <c r="Q630" i="4"/>
  <c r="Q64" i="10" s="1"/>
  <c r="R1030" i="4"/>
  <c r="T1030" i="4" s="1"/>
  <c r="Q770" i="4"/>
  <c r="R670" i="4"/>
  <c r="T670" i="4" s="1"/>
  <c r="Q690" i="4"/>
  <c r="R1150" i="4"/>
  <c r="T1150" i="4" s="1"/>
  <c r="R456" i="5"/>
  <c r="P464" i="5"/>
  <c r="Q310" i="4"/>
  <c r="Q32" i="10" s="1"/>
  <c r="R458" i="5"/>
  <c r="R457" i="5"/>
  <c r="P465" i="5"/>
  <c r="Q1150" i="4"/>
  <c r="R467" i="5"/>
  <c r="P247" i="5"/>
  <c r="R461" i="5"/>
  <c r="R463" i="5"/>
  <c r="Q1010" i="4"/>
  <c r="P460" i="5"/>
  <c r="R630" i="4"/>
  <c r="R454" i="5"/>
  <c r="P463" i="5"/>
  <c r="Q950" i="4"/>
  <c r="R465" i="5"/>
  <c r="R464" i="5"/>
  <c r="P467" i="5"/>
  <c r="Q130" i="4"/>
  <c r="Q14" i="10" s="1"/>
  <c r="Q1070" i="4"/>
  <c r="Q790" i="4"/>
  <c r="P248" i="5"/>
  <c r="R462" i="5"/>
  <c r="R459" i="5"/>
  <c r="P457" i="5"/>
  <c r="P458" i="5"/>
  <c r="R990" i="4"/>
  <c r="T990" i="4" s="1"/>
  <c r="R455" i="5"/>
  <c r="R468" i="5"/>
  <c r="P459" i="5"/>
  <c r="Q830" i="4"/>
  <c r="R770" i="4"/>
  <c r="T770" i="4" s="1"/>
  <c r="P810" i="4"/>
  <c r="P390" i="4"/>
  <c r="P40" i="10" s="1"/>
  <c r="P19" i="4"/>
  <c r="R460" i="5"/>
  <c r="R466" i="5"/>
  <c r="P456" i="5"/>
  <c r="P710" i="4"/>
  <c r="P570" i="4"/>
  <c r="P58" i="10" s="1"/>
  <c r="R755" i="5"/>
  <c r="R760" i="5"/>
  <c r="Q754" i="5"/>
  <c r="Q761" i="5"/>
  <c r="P762" i="5"/>
  <c r="R510" i="4"/>
  <c r="R764" i="5"/>
  <c r="R758" i="5"/>
  <c r="R70" i="4"/>
  <c r="R8" i="10" s="1"/>
  <c r="Q765" i="5"/>
  <c r="P760" i="5"/>
  <c r="P1010" i="4"/>
  <c r="R870" i="4"/>
  <c r="T870" i="4" s="1"/>
  <c r="Q1110" i="4"/>
  <c r="Q758" i="5"/>
  <c r="R757" i="5"/>
  <c r="R761" i="5"/>
  <c r="Q756" i="5"/>
  <c r="Q767" i="5"/>
  <c r="P763" i="5"/>
  <c r="P1250" i="4"/>
  <c r="Q755" i="5"/>
  <c r="P759" i="5"/>
  <c r="R762" i="5"/>
  <c r="Q757" i="5"/>
  <c r="Q760" i="5"/>
  <c r="P768" i="5"/>
  <c r="R768" i="5"/>
  <c r="P1070" i="4"/>
  <c r="R754" i="5"/>
  <c r="R766" i="5"/>
  <c r="Q763" i="5"/>
  <c r="Q768" i="5"/>
  <c r="R21" i="4"/>
  <c r="P754" i="5"/>
  <c r="P130" i="4"/>
  <c r="P14" i="10" s="1"/>
  <c r="R765" i="5"/>
  <c r="R763" i="5"/>
  <c r="Q766" i="5"/>
  <c r="Q762" i="5"/>
  <c r="P764" i="5"/>
  <c r="P23" i="4"/>
  <c r="P461" i="5"/>
  <c r="P761" i="5"/>
  <c r="R130" i="4"/>
  <c r="R14" i="10" s="1"/>
  <c r="P1090" i="4"/>
  <c r="Q90" i="4"/>
  <c r="Q10" i="10" s="1"/>
  <c r="Q456" i="5"/>
  <c r="P410" i="4"/>
  <c r="P42" i="10" s="1"/>
  <c r="P1230" i="4"/>
  <c r="P930" i="4"/>
  <c r="Q610" i="4"/>
  <c r="Q62" i="10" s="1"/>
  <c r="Q810" i="4"/>
  <c r="R690" i="4"/>
  <c r="T690" i="4" s="1"/>
  <c r="R735" i="5"/>
  <c r="R737" i="5"/>
  <c r="R50" i="4"/>
  <c r="R6" i="10" s="1"/>
  <c r="P26" i="4"/>
  <c r="P16" i="4"/>
  <c r="R15" i="4"/>
  <c r="Q490" i="4"/>
  <c r="Q50" i="10" s="1"/>
  <c r="Q28" i="4"/>
  <c r="P743" i="5"/>
  <c r="P741" i="5"/>
  <c r="P755" i="5"/>
  <c r="P757" i="5"/>
  <c r="Q390" i="4"/>
  <c r="Q40" i="10" s="1"/>
  <c r="Q650" i="4"/>
  <c r="R790" i="4"/>
  <c r="T790" i="4" s="1"/>
  <c r="P830" i="4"/>
  <c r="Q370" i="4"/>
  <c r="Q38" i="10" s="1"/>
  <c r="R810" i="4"/>
  <c r="T810" i="4" s="1"/>
  <c r="R742" i="5"/>
  <c r="R739" i="5"/>
  <c r="P28" i="4"/>
  <c r="R24" i="4"/>
  <c r="Q19" i="4"/>
  <c r="Q730" i="4"/>
  <c r="P734" i="5"/>
  <c r="P758" i="5"/>
  <c r="P765" i="5"/>
  <c r="R237" i="5"/>
  <c r="P90" i="4"/>
  <c r="P10" i="10" s="1"/>
  <c r="R734" i="5"/>
  <c r="P27" i="4"/>
  <c r="P18" i="4"/>
  <c r="R25" i="4"/>
  <c r="P490" i="4"/>
  <c r="P50" i="10" s="1"/>
  <c r="P990" i="4"/>
  <c r="Q1250" i="4"/>
  <c r="P510" i="4"/>
  <c r="P52" i="10" s="1"/>
  <c r="P740" i="5"/>
  <c r="P736" i="5"/>
  <c r="Q246" i="5"/>
  <c r="R242" i="5"/>
  <c r="Q745" i="5"/>
  <c r="Q24" i="4"/>
  <c r="P730" i="4"/>
  <c r="R736" i="5"/>
  <c r="R744" i="5"/>
  <c r="P1190" i="4"/>
  <c r="P370" i="4"/>
  <c r="P38" i="10" s="1"/>
  <c r="P15" i="4"/>
  <c r="P25" i="4"/>
  <c r="R27" i="4"/>
  <c r="P234" i="5"/>
  <c r="R30" i="4"/>
  <c r="R4" i="10" s="1"/>
  <c r="R750" i="4"/>
  <c r="T750" i="4" s="1"/>
  <c r="R610" i="4"/>
  <c r="P745" i="5"/>
  <c r="P746" i="5"/>
  <c r="Q458" i="5"/>
  <c r="Q234" i="5"/>
  <c r="Q735" i="5"/>
  <c r="R710" i="4"/>
  <c r="T710" i="4" s="1"/>
  <c r="P14" i="4"/>
  <c r="R570" i="4"/>
  <c r="R746" i="5"/>
  <c r="R741" i="5"/>
  <c r="P21" i="4"/>
  <c r="P24" i="4"/>
  <c r="R23" i="4"/>
  <c r="P737" i="5"/>
  <c r="P738" i="5"/>
  <c r="Q464" i="5"/>
  <c r="Q748" i="5"/>
  <c r="R18" i="4"/>
  <c r="Q870" i="4"/>
  <c r="Q930" i="4"/>
  <c r="P1270" i="4"/>
  <c r="P530" i="4"/>
  <c r="P54" i="10" s="1"/>
  <c r="R745" i="5"/>
  <c r="R738" i="5"/>
  <c r="P610" i="4"/>
  <c r="P62" i="10" s="1"/>
  <c r="P17" i="4"/>
  <c r="P20" i="4"/>
  <c r="R26" i="4"/>
  <c r="P747" i="5"/>
  <c r="P735" i="5"/>
  <c r="Q247" i="5"/>
  <c r="P350" i="4"/>
  <c r="P36" i="10" s="1"/>
  <c r="R330" i="4"/>
  <c r="R34" i="10" s="1"/>
  <c r="R1170" i="4"/>
  <c r="T1170" i="4" s="1"/>
  <c r="P790" i="4"/>
  <c r="R850" i="4"/>
  <c r="T850" i="4" s="1"/>
  <c r="P450" i="4"/>
  <c r="P46" i="10" s="1"/>
  <c r="P1170" i="4"/>
  <c r="Q750" i="4"/>
  <c r="Q110" i="4"/>
  <c r="Q12" i="10" s="1"/>
  <c r="Q25" i="4"/>
  <c r="Q20" i="4"/>
  <c r="R530" i="4"/>
  <c r="P1030" i="4"/>
  <c r="P466" i="5"/>
  <c r="S456" i="5"/>
  <c r="S458" i="5"/>
  <c r="S462" i="5"/>
  <c r="S464" i="5"/>
  <c r="S463" i="5"/>
  <c r="S457" i="5"/>
  <c r="S465" i="5"/>
  <c r="S467" i="5"/>
  <c r="S454" i="5"/>
  <c r="S461" i="5"/>
  <c r="S468" i="5"/>
  <c r="S460" i="5"/>
  <c r="S455" i="5"/>
  <c r="S466" i="5"/>
  <c r="S459" i="5"/>
  <c r="R270" i="4"/>
  <c r="R28" i="10" s="1"/>
  <c r="R110" i="4"/>
  <c r="R12" i="10" s="1"/>
  <c r="Q465" i="5"/>
  <c r="Q454" i="5"/>
  <c r="R150" i="4"/>
  <c r="R16" i="10" s="1"/>
  <c r="R370" i="4"/>
  <c r="R241" i="5"/>
  <c r="P430" i="4"/>
  <c r="P44" i="10" s="1"/>
  <c r="Q738" i="5"/>
  <c r="Q737" i="5"/>
  <c r="Q510" i="4"/>
  <c r="Q52" i="10" s="1"/>
  <c r="Q530" i="4"/>
  <c r="Q54" i="10" s="1"/>
  <c r="R1190" i="4"/>
  <c r="T1190" i="4" s="1"/>
  <c r="P690" i="4"/>
  <c r="P1110" i="4"/>
  <c r="R1250" i="4"/>
  <c r="T1250" i="4" s="1"/>
  <c r="R1130" i="4"/>
  <c r="T1130" i="4" s="1"/>
  <c r="Q450" i="4"/>
  <c r="Q46" i="10" s="1"/>
  <c r="P1130" i="4"/>
  <c r="P630" i="4"/>
  <c r="P64" i="10" s="1"/>
  <c r="R390" i="4"/>
  <c r="R20" i="4"/>
  <c r="R890" i="4"/>
  <c r="T890" i="4" s="1"/>
  <c r="R650" i="4"/>
  <c r="T650" i="4" s="1"/>
  <c r="Q350" i="4"/>
  <c r="Q36" i="10" s="1"/>
  <c r="P870" i="4"/>
  <c r="R1070" i="4"/>
  <c r="T1070" i="4" s="1"/>
  <c r="Q15" i="4"/>
  <c r="Q27" i="4"/>
  <c r="R490" i="4"/>
  <c r="R730" i="4"/>
  <c r="T730" i="4" s="1"/>
  <c r="Q459" i="5"/>
  <c r="Q467" i="5"/>
  <c r="S754" i="5"/>
  <c r="S758" i="5"/>
  <c r="S764" i="5"/>
  <c r="S760" i="5"/>
  <c r="S761" i="5"/>
  <c r="S762" i="5"/>
  <c r="S768" i="5"/>
  <c r="S763" i="5"/>
  <c r="S765" i="5"/>
  <c r="S767" i="5"/>
  <c r="S756" i="5"/>
  <c r="S766" i="5"/>
  <c r="S755" i="5"/>
  <c r="S757" i="5"/>
  <c r="S759" i="5"/>
  <c r="Q739" i="5"/>
  <c r="Q742" i="5"/>
  <c r="Q270" i="4"/>
  <c r="Q28" i="10" s="1"/>
  <c r="R970" i="4"/>
  <c r="T970" i="4" s="1"/>
  <c r="R290" i="4"/>
  <c r="R30" i="10" s="1"/>
  <c r="R470" i="4"/>
  <c r="Q1210" i="4"/>
  <c r="R17" i="4"/>
  <c r="R22" i="4"/>
  <c r="R350" i="4"/>
  <c r="R36" i="10" s="1"/>
  <c r="Q1230" i="4"/>
  <c r="Q26" i="4"/>
  <c r="Q18" i="4"/>
  <c r="Q150" i="4"/>
  <c r="Q16" i="10" s="1"/>
  <c r="P770" i="4"/>
  <c r="Q1130" i="4"/>
  <c r="R310" i="4"/>
  <c r="R32" i="10" s="1"/>
  <c r="Q462" i="5"/>
  <c r="Q457" i="5"/>
  <c r="P270" i="4"/>
  <c r="P28" i="10" s="1"/>
  <c r="R246" i="5"/>
  <c r="R248" i="5"/>
  <c r="Q744" i="5"/>
  <c r="Q741" i="5"/>
  <c r="Q1170" i="4"/>
  <c r="R1110" i="4"/>
  <c r="T1110" i="4" s="1"/>
  <c r="P150" i="4"/>
  <c r="P16" i="10" s="1"/>
  <c r="P650" i="4"/>
  <c r="Q410" i="4"/>
  <c r="Q42" i="10" s="1"/>
  <c r="Q910" i="4"/>
  <c r="P750" i="4"/>
  <c r="R1050" i="4"/>
  <c r="T1050" i="4" s="1"/>
  <c r="P890" i="4"/>
  <c r="P1150" i="4"/>
  <c r="R430" i="4"/>
  <c r="R1090" i="4"/>
  <c r="T1090" i="4" s="1"/>
  <c r="P330" i="4"/>
  <c r="P34" i="10" s="1"/>
  <c r="Q990" i="4"/>
  <c r="Q570" i="4"/>
  <c r="Q58" i="10" s="1"/>
  <c r="Q14" i="4"/>
  <c r="Q23" i="4"/>
  <c r="P470" i="4"/>
  <c r="P48" i="10" s="1"/>
  <c r="Q850" i="4"/>
  <c r="R450" i="4"/>
  <c r="P590" i="4"/>
  <c r="P60" i="10" s="1"/>
  <c r="Q468" i="5"/>
  <c r="Q30" i="4"/>
  <c r="Q4" i="10" s="1"/>
  <c r="R234" i="5"/>
  <c r="Q970" i="4"/>
  <c r="Q736" i="5"/>
  <c r="Q740" i="5"/>
  <c r="Q290" i="4"/>
  <c r="Q30" i="10" s="1"/>
  <c r="Q70" i="4"/>
  <c r="Q8" i="10" s="1"/>
  <c r="P310" i="4"/>
  <c r="P32" i="10" s="1"/>
  <c r="Q470" i="4"/>
  <c r="Q48" i="10" s="1"/>
  <c r="R910" i="4"/>
  <c r="T910" i="4" s="1"/>
  <c r="Q1270" i="4"/>
  <c r="P910" i="4"/>
  <c r="Q170" i="4"/>
  <c r="Q18" i="10" s="1"/>
  <c r="Q590" i="4"/>
  <c r="Q60" i="10" s="1"/>
  <c r="R830" i="4"/>
  <c r="T830" i="4" s="1"/>
  <c r="P550" i="4"/>
  <c r="P56" i="10" s="1"/>
  <c r="R14" i="4"/>
  <c r="R16" i="4"/>
  <c r="R590" i="4"/>
  <c r="S246" i="5"/>
  <c r="S248" i="5"/>
  <c r="S247" i="5"/>
  <c r="R1210" i="4"/>
  <c r="T1210" i="4" s="1"/>
  <c r="P970" i="4"/>
  <c r="P950" i="4"/>
  <c r="Q890" i="4"/>
  <c r="AC73" i="5"/>
  <c r="P88" i="5" s="1"/>
  <c r="Q50" i="4"/>
  <c r="Q6" i="10" s="1"/>
  <c r="Q22" i="4"/>
  <c r="Q16" i="4"/>
  <c r="P290" i="4"/>
  <c r="P30" i="10" s="1"/>
  <c r="P462" i="5"/>
  <c r="P455" i="5"/>
  <c r="P748" i="5"/>
  <c r="Q461" i="5"/>
  <c r="Q466" i="5"/>
  <c r="P670" i="4"/>
  <c r="P1050" i="4"/>
  <c r="R1270" i="4"/>
  <c r="T1270" i="4" s="1"/>
  <c r="P766" i="5"/>
  <c r="P756" i="5"/>
  <c r="R244" i="5"/>
  <c r="R243" i="5"/>
  <c r="Q430" i="4"/>
  <c r="Q44" i="10" s="1"/>
  <c r="Q746" i="5"/>
  <c r="P850" i="4"/>
  <c r="P1210" i="4"/>
  <c r="Q1090" i="4"/>
  <c r="Q330" i="4"/>
  <c r="Q34" i="10" s="1"/>
  <c r="P170" i="4"/>
  <c r="P18" i="10" s="1"/>
  <c r="R410" i="4"/>
  <c r="R28" i="4"/>
  <c r="R19" i="4"/>
  <c r="P246" i="5"/>
  <c r="P110" i="4"/>
  <c r="P12" i="10" s="1"/>
  <c r="Q21" i="4"/>
  <c r="Q17" i="4"/>
  <c r="P468" i="5"/>
  <c r="P454" i="5"/>
  <c r="Q1050" i="4"/>
  <c r="R170" i="4"/>
  <c r="R18" i="10" s="1"/>
  <c r="S740" i="5"/>
  <c r="S741" i="5"/>
  <c r="S736" i="5"/>
  <c r="S737" i="5"/>
  <c r="S748" i="5"/>
  <c r="S746" i="5"/>
  <c r="S745" i="5"/>
  <c r="S739" i="5"/>
  <c r="S743" i="5"/>
  <c r="S744" i="5"/>
  <c r="S738" i="5"/>
  <c r="S734" i="5"/>
  <c r="S735" i="5"/>
  <c r="S742" i="5"/>
  <c r="S747" i="5"/>
  <c r="Q463" i="5"/>
  <c r="Q455" i="5"/>
  <c r="R90" i="4"/>
  <c r="R10" i="10" s="1"/>
  <c r="Q248" i="5"/>
  <c r="R240" i="5"/>
  <c r="Q747" i="5"/>
  <c r="Q734" i="5"/>
  <c r="R371" i="4"/>
  <c r="R571" i="4"/>
  <c r="Q531" i="4"/>
  <c r="R91" i="4"/>
  <c r="Q91" i="4"/>
  <c r="P151" i="4"/>
  <c r="R611" i="4"/>
  <c r="R431" i="4"/>
  <c r="P531" i="4"/>
  <c r="P371" i="4"/>
  <c r="R631" i="4"/>
  <c r="R511" i="4"/>
  <c r="Q111" i="4"/>
  <c r="Q351" i="4"/>
  <c r="R451" i="4"/>
  <c r="R351" i="4"/>
  <c r="Q551" i="4"/>
  <c r="R331" i="4"/>
  <c r="Q31" i="4"/>
  <c r="P351" i="4"/>
  <c r="Q271" i="4"/>
  <c r="P591" i="4"/>
  <c r="Q131" i="4"/>
  <c r="P131" i="4"/>
  <c r="Q391" i="4"/>
  <c r="Q451" i="4"/>
  <c r="R591" i="4"/>
  <c r="P551" i="4"/>
  <c r="P311" i="4"/>
  <c r="Q491" i="4"/>
  <c r="R171" i="4"/>
  <c r="Q71" i="4"/>
  <c r="Q571" i="4"/>
  <c r="Q631" i="4"/>
  <c r="R531" i="4"/>
  <c r="Q331" i="4"/>
  <c r="R291" i="4"/>
  <c r="Q411" i="4"/>
  <c r="P491" i="4"/>
  <c r="P331" i="4"/>
  <c r="R311" i="4"/>
  <c r="R111" i="4"/>
  <c r="R151" i="4"/>
  <c r="R71" i="4"/>
  <c r="Q291" i="4"/>
  <c r="Q611" i="4"/>
  <c r="R271" i="4"/>
  <c r="R471" i="4"/>
  <c r="P391" i="4"/>
  <c r="P411" i="4"/>
  <c r="Q51" i="4"/>
  <c r="R491" i="4"/>
  <c r="Q151" i="4"/>
  <c r="P91" i="4"/>
  <c r="P171" i="4"/>
  <c r="P571" i="4"/>
  <c r="R391" i="4"/>
  <c r="P111" i="4"/>
  <c r="P451" i="4"/>
  <c r="Q311" i="4"/>
  <c r="Q471" i="4"/>
  <c r="P611" i="4"/>
  <c r="P631" i="4"/>
  <c r="Q171" i="4"/>
  <c r="R31" i="4"/>
  <c r="P511" i="4"/>
  <c r="P291" i="4"/>
  <c r="P431" i="4"/>
  <c r="Q511" i="4"/>
  <c r="Q591" i="4"/>
  <c r="Q431" i="4"/>
  <c r="R411" i="4"/>
  <c r="P271" i="4"/>
  <c r="P471" i="4"/>
  <c r="R51" i="4"/>
  <c r="Q371" i="4"/>
  <c r="R551" i="4"/>
  <c r="R131" i="4"/>
  <c r="R11" i="4" l="1"/>
  <c r="L64" i="10"/>
  <c r="N64" i="10"/>
  <c r="M64" i="10"/>
  <c r="L62" i="10"/>
  <c r="T630" i="4"/>
  <c r="T64" i="10" s="1"/>
  <c r="R64" i="10"/>
  <c r="N54" i="10"/>
  <c r="N56" i="10"/>
  <c r="M62" i="10"/>
  <c r="M58" i="10"/>
  <c r="L56" i="10"/>
  <c r="N60" i="10"/>
  <c r="M56" i="10"/>
  <c r="L60" i="10"/>
  <c r="N62" i="10"/>
  <c r="L58" i="10"/>
  <c r="L52" i="10"/>
  <c r="M54" i="10"/>
  <c r="N58" i="10"/>
  <c r="M60" i="10"/>
  <c r="L54" i="10"/>
  <c r="T570" i="4"/>
  <c r="T58" i="10" s="1"/>
  <c r="R58" i="10"/>
  <c r="T610" i="4"/>
  <c r="T62" i="10" s="1"/>
  <c r="R62" i="10"/>
  <c r="T530" i="4"/>
  <c r="T54" i="10" s="1"/>
  <c r="R54" i="10"/>
  <c r="T550" i="4"/>
  <c r="T56" i="10" s="1"/>
  <c r="R56" i="10"/>
  <c r="T590" i="4"/>
  <c r="T60" i="10" s="1"/>
  <c r="R60" i="10"/>
  <c r="L44" i="10"/>
  <c r="M50" i="10"/>
  <c r="M46" i="10"/>
  <c r="N46" i="10"/>
  <c r="N52" i="10"/>
  <c r="M48" i="10"/>
  <c r="N48" i="10"/>
  <c r="N50" i="10"/>
  <c r="L48" i="10"/>
  <c r="L46" i="10"/>
  <c r="M52" i="10"/>
  <c r="L50" i="10"/>
  <c r="T470" i="4"/>
  <c r="T48" i="10" s="1"/>
  <c r="R48" i="10"/>
  <c r="T490" i="4"/>
  <c r="T50" i="10" s="1"/>
  <c r="R50" i="10"/>
  <c r="T450" i="4"/>
  <c r="T46" i="10" s="1"/>
  <c r="R46" i="10"/>
  <c r="T510" i="4"/>
  <c r="T52" i="10" s="1"/>
  <c r="R52" i="10"/>
  <c r="L42" i="10"/>
  <c r="N44" i="10"/>
  <c r="M44" i="10"/>
  <c r="T430" i="4"/>
  <c r="T44" i="10" s="1"/>
  <c r="R44" i="10"/>
  <c r="M42" i="10"/>
  <c r="N42" i="10"/>
  <c r="L40" i="10"/>
  <c r="T410" i="4"/>
  <c r="T42" i="10" s="1"/>
  <c r="R42" i="10"/>
  <c r="N40" i="10"/>
  <c r="M40" i="10"/>
  <c r="L38" i="10"/>
  <c r="T390" i="4"/>
  <c r="T40" i="10" s="1"/>
  <c r="R40" i="10"/>
  <c r="M38" i="10"/>
  <c r="L36" i="10"/>
  <c r="N38" i="10"/>
  <c r="T370" i="4"/>
  <c r="T38" i="10" s="1"/>
  <c r="R38" i="10"/>
  <c r="M36" i="10"/>
  <c r="L34" i="10"/>
  <c r="N34" i="10"/>
  <c r="L28" i="10"/>
  <c r="L30" i="10"/>
  <c r="N32" i="10"/>
  <c r="N28" i="10"/>
  <c r="M32" i="10"/>
  <c r="M28" i="10"/>
  <c r="N30" i="10"/>
  <c r="M30" i="10"/>
  <c r="N36" i="10"/>
  <c r="L32" i="10"/>
  <c r="M34" i="10"/>
  <c r="N18" i="10"/>
  <c r="M16" i="10"/>
  <c r="M18" i="10"/>
  <c r="L16" i="10"/>
  <c r="L18" i="10"/>
  <c r="N16" i="10"/>
  <c r="M12" i="10"/>
  <c r="L14" i="10"/>
  <c r="M14" i="10"/>
  <c r="L12" i="10"/>
  <c r="N14" i="10"/>
  <c r="N12" i="10"/>
  <c r="M10" i="10"/>
  <c r="L10" i="10"/>
  <c r="N10" i="10"/>
  <c r="M4" i="10"/>
  <c r="M8" i="10"/>
  <c r="N8" i="10"/>
  <c r="M6" i="10"/>
  <c r="N6" i="10"/>
  <c r="S731" i="5"/>
  <c r="O75" i="10" s="1"/>
  <c r="Q731" i="5"/>
  <c r="M75" i="10" s="1"/>
  <c r="S751" i="5"/>
  <c r="O77" i="10" s="1"/>
  <c r="P751" i="5"/>
  <c r="L77" i="10" s="1"/>
  <c r="Q751" i="5"/>
  <c r="M77" i="10" s="1"/>
  <c r="P731" i="5"/>
  <c r="L75" i="10" s="1"/>
  <c r="R751" i="5"/>
  <c r="N77" i="10" s="1"/>
  <c r="R731" i="5"/>
  <c r="N75" i="10" s="1"/>
  <c r="N4" i="10"/>
  <c r="T170" i="4"/>
  <c r="T18" i="10" s="1"/>
  <c r="T350" i="4"/>
  <c r="T36" i="10" s="1"/>
  <c r="T30" i="4"/>
  <c r="T4" i="10" s="1"/>
  <c r="T290" i="4"/>
  <c r="T30" i="10" s="1"/>
  <c r="T110" i="4"/>
  <c r="T12" i="10" s="1"/>
  <c r="T330" i="4"/>
  <c r="T34" i="10" s="1"/>
  <c r="T270" i="4"/>
  <c r="T28" i="10" s="1"/>
  <c r="T50" i="4"/>
  <c r="T6" i="10" s="1"/>
  <c r="T70" i="4"/>
  <c r="T8" i="10" s="1"/>
  <c r="T130" i="4"/>
  <c r="T14" i="10" s="1"/>
  <c r="T90" i="4"/>
  <c r="T10" i="10" s="1"/>
  <c r="T310" i="4"/>
  <c r="T32" i="10" s="1"/>
  <c r="T150" i="4"/>
  <c r="T16" i="10" s="1"/>
  <c r="Q750" i="5"/>
  <c r="R750" i="5"/>
  <c r="R450" i="5"/>
  <c r="R47" i="10" s="1"/>
  <c r="P82" i="5"/>
  <c r="P75" i="5"/>
  <c r="P10" i="4"/>
  <c r="P2" i="10" s="1"/>
  <c r="P81" i="5"/>
  <c r="R84" i="5"/>
  <c r="P78" i="5"/>
  <c r="P79" i="5"/>
  <c r="P730" i="5"/>
  <c r="R87" i="5"/>
  <c r="R730" i="5"/>
  <c r="P87" i="5"/>
  <c r="Q86" i="5"/>
  <c r="R83" i="5"/>
  <c r="P85" i="5"/>
  <c r="Q87" i="5"/>
  <c r="P750" i="5"/>
  <c r="Q82" i="5"/>
  <c r="S78" i="5"/>
  <c r="S74" i="5"/>
  <c r="S88" i="5"/>
  <c r="S85" i="5"/>
  <c r="S84" i="5"/>
  <c r="S76" i="5"/>
  <c r="S81" i="5"/>
  <c r="S82" i="5"/>
  <c r="S79" i="5"/>
  <c r="S75" i="5"/>
  <c r="S86" i="5"/>
  <c r="S87" i="5"/>
  <c r="S80" i="5"/>
  <c r="S83" i="5"/>
  <c r="S77" i="5"/>
  <c r="Q78" i="5"/>
  <c r="Q77" i="5"/>
  <c r="R76" i="5"/>
  <c r="R82" i="5"/>
  <c r="P450" i="5"/>
  <c r="P47" i="10" s="1"/>
  <c r="P86" i="5"/>
  <c r="R10" i="4"/>
  <c r="R2" i="10" s="1"/>
  <c r="Q76" i="5"/>
  <c r="Q79" i="5"/>
  <c r="R88" i="5"/>
  <c r="R85" i="5"/>
  <c r="Q730" i="5"/>
  <c r="P84" i="5"/>
  <c r="P80" i="5"/>
  <c r="Q81" i="5"/>
  <c r="Q75" i="5"/>
  <c r="R75" i="5"/>
  <c r="R79" i="5"/>
  <c r="S750" i="5"/>
  <c r="T750" i="5" s="1"/>
  <c r="Q80" i="5"/>
  <c r="Q84" i="5"/>
  <c r="R74" i="5"/>
  <c r="R81" i="5"/>
  <c r="S450" i="5"/>
  <c r="P83" i="5"/>
  <c r="P76" i="5"/>
  <c r="Q10" i="4"/>
  <c r="Q2" i="10" s="1"/>
  <c r="Q85" i="5"/>
  <c r="Q83" i="5"/>
  <c r="R78" i="5"/>
  <c r="R80" i="5"/>
  <c r="S730" i="5"/>
  <c r="T730" i="5" s="1"/>
  <c r="Q74" i="5"/>
  <c r="Q88" i="5"/>
  <c r="Q450" i="5"/>
  <c r="Q47" i="10" s="1"/>
  <c r="R77" i="5"/>
  <c r="R86" i="5"/>
  <c r="S451" i="5"/>
  <c r="P451" i="5"/>
  <c r="Q451" i="5"/>
  <c r="R451" i="5"/>
  <c r="M47" i="10" l="1"/>
  <c r="L47" i="10"/>
  <c r="O47" i="10"/>
  <c r="N47" i="10"/>
  <c r="T450" i="5"/>
  <c r="T47" i="10" s="1"/>
  <c r="S47" i="10"/>
  <c r="T10" i="4"/>
  <c r="T2" i="10" s="1"/>
  <c r="R70" i="5"/>
  <c r="R9" i="10" s="1"/>
  <c r="Q70" i="5"/>
  <c r="Q9" i="10" s="1"/>
  <c r="S70" i="5"/>
  <c r="S9" i="10" s="1"/>
  <c r="S71" i="5"/>
  <c r="AA645" i="2"/>
  <c r="AA753" i="2"/>
  <c r="AB749" i="2"/>
  <c r="AA838" i="2"/>
  <c r="AA581" i="2"/>
  <c r="AC272" i="2"/>
  <c r="AB307" i="2"/>
  <c r="AA730" i="2"/>
  <c r="AB976" i="2"/>
  <c r="AA697" i="2"/>
  <c r="AC169" i="2"/>
  <c r="AB882" i="2"/>
  <c r="AA825" i="2"/>
  <c r="AA692" i="2"/>
  <c r="AA277" i="2"/>
  <c r="AB587" i="2"/>
  <c r="AA651" i="2"/>
  <c r="AA290" i="2"/>
  <c r="AA559" i="2"/>
  <c r="AB823" i="2"/>
  <c r="AC549" i="2"/>
  <c r="AB907" i="2"/>
  <c r="AA509" i="2"/>
  <c r="AA862" i="2"/>
  <c r="AA397" i="2"/>
  <c r="AC512" i="2"/>
  <c r="AB730" i="2"/>
  <c r="AA137" i="2"/>
  <c r="AC277" i="2"/>
  <c r="AC588" i="2"/>
  <c r="AB233" i="2"/>
  <c r="AA55" i="2"/>
  <c r="AA120" i="2"/>
  <c r="AA589" i="2"/>
  <c r="AA76" i="2"/>
  <c r="AB654" i="2"/>
  <c r="AB422" i="2"/>
  <c r="AB938" i="2"/>
  <c r="AB444" i="2"/>
  <c r="AA427" i="2"/>
  <c r="AB515" i="2"/>
  <c r="AB98" i="2"/>
  <c r="AB656" i="2"/>
  <c r="AB509" i="2"/>
  <c r="AA444" i="2"/>
  <c r="AB435" i="2"/>
  <c r="AA912" i="2"/>
  <c r="AB970" i="2"/>
  <c r="AA630" i="2"/>
  <c r="AB819" i="2"/>
  <c r="AA861" i="2"/>
  <c r="AB650" i="2"/>
  <c r="AB476" i="2"/>
  <c r="AA262" i="2"/>
  <c r="AA502" i="2"/>
  <c r="AC123" i="2"/>
  <c r="AB729" i="2"/>
  <c r="AB638" i="2"/>
  <c r="AB553" i="2"/>
  <c r="AA807" i="2"/>
  <c r="AA106" i="2"/>
  <c r="AB776" i="2"/>
  <c r="AC868" i="2"/>
  <c r="AB902" i="2"/>
  <c r="AA598" i="2"/>
  <c r="AB909" i="2"/>
  <c r="AC613" i="2"/>
  <c r="AA763" i="2"/>
  <c r="AA877" i="2"/>
  <c r="AC810" i="2"/>
  <c r="AC625" i="2"/>
  <c r="AA500" i="2"/>
  <c r="AB879" i="2"/>
  <c r="AA790" i="2"/>
  <c r="AB593" i="2"/>
  <c r="AA539" i="2"/>
  <c r="AB347" i="2"/>
  <c r="AB558" i="2"/>
  <c r="AB413" i="2"/>
  <c r="AB699" i="2"/>
  <c r="AB598" i="2"/>
  <c r="AB315" i="2"/>
  <c r="AA998" i="2"/>
  <c r="AA981" i="2"/>
  <c r="AA499" i="2"/>
  <c r="AB573" i="2"/>
  <c r="AB217" i="2"/>
  <c r="AA239" i="2"/>
  <c r="AA466" i="2"/>
  <c r="AA715" i="2"/>
  <c r="AC322" i="2"/>
  <c r="AB529" i="2"/>
  <c r="AA121" i="2"/>
  <c r="AA925" i="2"/>
  <c r="AA973" i="2"/>
  <c r="AC392" i="2"/>
  <c r="AB840" i="2"/>
  <c r="AA806" i="2"/>
  <c r="AC896" i="2"/>
  <c r="AA380" i="2"/>
  <c r="AB707" i="2"/>
  <c r="AB992" i="2"/>
  <c r="AB705" i="2"/>
  <c r="AB953" i="2"/>
  <c r="AB764" i="2"/>
  <c r="AC337" i="2"/>
  <c r="AC602" i="2"/>
  <c r="AA848" i="2"/>
  <c r="AA505" i="2"/>
  <c r="AA625" i="2"/>
  <c r="AA578" i="2"/>
  <c r="AA686" i="2"/>
  <c r="AA288" i="2"/>
  <c r="AB964" i="2"/>
  <c r="AB668" i="2"/>
  <c r="AA207" i="2"/>
  <c r="AA555" i="2"/>
  <c r="AA956" i="2"/>
  <c r="AB967" i="2"/>
  <c r="AA504" i="2"/>
  <c r="AC525" i="2"/>
  <c r="AB662" i="2"/>
  <c r="AB421" i="2"/>
  <c r="AA479" i="2"/>
  <c r="AA919" i="2"/>
  <c r="AC662" i="2"/>
  <c r="AB590" i="2"/>
  <c r="AA669" i="2"/>
  <c r="AA637" i="2"/>
  <c r="AB510" i="2"/>
  <c r="AA924" i="2"/>
  <c r="AA911" i="2"/>
  <c r="AB531" i="2"/>
  <c r="AB747" i="2"/>
  <c r="AB676" i="2"/>
  <c r="AA725" i="2"/>
  <c r="AA962" i="2"/>
  <c r="AB508" i="2"/>
  <c r="AA623" i="2"/>
  <c r="AB975" i="2"/>
  <c r="AC541" i="2"/>
  <c r="AB554" i="2"/>
  <c r="AA266" i="2"/>
  <c r="AB934" i="2"/>
  <c r="AA536" i="2"/>
  <c r="AB892" i="2"/>
  <c r="AA211" i="2"/>
  <c r="AA512" i="2"/>
  <c r="AA198" i="2"/>
  <c r="AB314" i="2"/>
  <c r="AB728" i="2"/>
  <c r="AB845" i="2"/>
  <c r="AC214" i="2"/>
  <c r="AC127" i="2"/>
  <c r="AA974" i="2"/>
  <c r="AB921" i="2"/>
  <c r="AB512" i="2"/>
  <c r="AA497" i="2"/>
  <c r="AC508" i="2"/>
  <c r="AC231" i="2"/>
  <c r="AB427" i="2"/>
  <c r="AB454" i="2"/>
  <c r="AB547" i="2"/>
  <c r="AA543" i="2"/>
  <c r="AA943" i="2"/>
  <c r="AA643" i="2"/>
  <c r="AA786" i="2"/>
  <c r="AA233" i="2"/>
  <c r="AB557" i="2"/>
  <c r="AA767" i="2"/>
  <c r="AA987" i="2"/>
  <c r="AB482" i="2"/>
  <c r="AC317" i="2"/>
  <c r="AA331" i="2"/>
  <c r="AA824" i="2"/>
  <c r="AA830" i="2"/>
  <c r="AB890" i="2"/>
  <c r="AC959" i="2"/>
  <c r="AB715" i="2"/>
  <c r="AB80" i="2"/>
  <c r="AA6" i="2"/>
  <c r="AB827" i="2"/>
  <c r="AC284" i="2"/>
  <c r="AB759" i="2"/>
  <c r="AC777" i="2"/>
  <c r="AB402" i="2"/>
  <c r="AB673" i="2"/>
  <c r="AA511" i="2"/>
  <c r="AA450" i="2"/>
  <c r="AB785" i="2"/>
  <c r="AB646" i="2"/>
  <c r="AA670" i="2"/>
  <c r="AB267" i="2"/>
  <c r="AA885" i="2"/>
  <c r="AA533" i="2"/>
  <c r="AA856" i="2"/>
  <c r="AA672" i="2"/>
  <c r="AB755" i="2"/>
  <c r="AB713" i="2"/>
  <c r="AB533" i="2"/>
  <c r="AB354" i="2"/>
  <c r="AC899" i="2"/>
  <c r="AB803" i="2"/>
  <c r="AA801" i="2"/>
  <c r="AB64" i="2"/>
  <c r="AC288" i="2"/>
  <c r="AB842" i="2"/>
  <c r="AB692" i="2"/>
  <c r="AB545" i="2"/>
  <c r="AC687" i="2"/>
  <c r="AA926" i="2"/>
  <c r="AA104" i="2"/>
  <c r="AA819" i="2"/>
  <c r="AA849" i="2"/>
  <c r="AB556" i="2"/>
  <c r="AA550" i="2"/>
  <c r="AB377" i="2"/>
  <c r="AA564" i="2"/>
  <c r="AB797" i="2"/>
  <c r="AB886" i="2"/>
  <c r="AC316" i="2"/>
  <c r="AA762" i="2"/>
  <c r="AB334" i="2"/>
  <c r="AB625" i="2"/>
  <c r="AB651" i="2"/>
  <c r="AA583" i="2"/>
  <c r="AB994" i="2"/>
  <c r="AB155" i="2"/>
  <c r="AB503" i="2"/>
  <c r="AA22" i="2"/>
  <c r="AB844" i="2"/>
  <c r="AB841" i="2"/>
  <c r="AB709" i="2"/>
  <c r="AA688" i="2"/>
  <c r="AB500" i="2"/>
  <c r="AC422" i="2"/>
  <c r="AB858" i="2"/>
  <c r="AA287" i="2"/>
  <c r="AC363" i="2"/>
  <c r="AA609" i="2"/>
  <c r="AA650" i="2"/>
  <c r="AB648" i="2"/>
  <c r="AB408" i="2"/>
  <c r="AB10" i="2"/>
  <c r="AC796" i="2"/>
  <c r="AA602" i="2"/>
  <c r="AA754" i="2"/>
  <c r="AB712" i="2"/>
  <c r="AC397" i="2"/>
  <c r="AB897" i="2"/>
  <c r="AB338" i="2"/>
  <c r="AC547" i="2"/>
  <c r="AB266" i="2"/>
  <c r="AC377" i="2"/>
  <c r="AA870" i="2"/>
  <c r="AB517" i="2"/>
  <c r="AB164" i="2"/>
  <c r="AA249" i="2"/>
  <c r="AC652" i="2"/>
  <c r="AC599" i="2"/>
  <c r="AA342" i="2"/>
  <c r="AC837" i="2"/>
  <c r="AA189" i="2"/>
  <c r="AA690" i="2"/>
  <c r="AA716" i="2"/>
  <c r="AB695" i="2"/>
  <c r="AA577" i="2"/>
  <c r="AC460" i="2"/>
  <c r="AA606" i="2"/>
  <c r="AB865" i="2"/>
  <c r="AA201" i="2"/>
  <c r="AA684" i="2"/>
  <c r="AB355" i="2"/>
  <c r="AB721" i="2"/>
  <c r="AA966" i="2"/>
  <c r="AA140" i="2"/>
  <c r="AA597" i="2"/>
  <c r="AA949" i="2"/>
  <c r="AA363" i="2"/>
  <c r="AB536" i="2"/>
  <c r="AA574" i="2"/>
  <c r="AB559" i="2"/>
  <c r="AA776" i="2"/>
  <c r="AC524" i="2"/>
  <c r="AC786" i="2"/>
  <c r="AB599" i="2"/>
  <c r="AB968" i="2"/>
  <c r="AC749" i="2"/>
  <c r="AA111" i="2"/>
  <c r="AC759" i="2"/>
  <c r="AA815" i="2"/>
  <c r="AC246" i="2"/>
  <c r="AB605" i="2"/>
  <c r="AB905" i="2"/>
  <c r="AA426" i="2"/>
  <c r="AA160" i="2"/>
  <c r="AB685" i="2"/>
  <c r="AB423" i="2"/>
  <c r="AA755" i="2"/>
  <c r="AA468" i="2"/>
  <c r="AC472" i="2"/>
  <c r="AC550" i="2"/>
  <c r="AA737" i="2"/>
  <c r="AB784" i="2"/>
  <c r="AA785" i="2"/>
  <c r="AB805" i="2"/>
  <c r="AA440" i="2"/>
  <c r="AB809" i="2"/>
  <c r="AA711" i="2"/>
  <c r="AA768" i="2"/>
  <c r="AC193" i="2"/>
  <c r="AB947" i="2"/>
  <c r="AB716" i="2"/>
  <c r="AB799" i="2"/>
  <c r="AA840" i="2"/>
  <c r="AA584" i="2"/>
  <c r="AB782" i="2"/>
  <c r="AA599" i="2"/>
  <c r="AB159" i="2"/>
  <c r="AC310" i="2"/>
  <c r="AA695" i="2"/>
  <c r="AB930" i="2"/>
  <c r="AA487" i="2"/>
  <c r="AA918" i="2"/>
  <c r="AA620" i="2"/>
  <c r="AB852" i="2"/>
  <c r="AB932" i="2"/>
  <c r="AB939" i="2"/>
  <c r="AA937" i="2"/>
  <c r="AB487" i="2"/>
  <c r="AB825" i="2"/>
  <c r="AB610" i="2"/>
  <c r="AA560" i="2"/>
  <c r="AC239" i="2"/>
  <c r="AB690" i="2"/>
  <c r="AB342" i="2"/>
  <c r="AC921" i="2"/>
  <c r="AB880" i="2"/>
  <c r="AA678" i="2"/>
  <c r="AA131" i="2"/>
  <c r="AA658" i="2"/>
  <c r="AB326" i="2"/>
  <c r="AB720" i="2"/>
  <c r="AB239" i="2"/>
  <c r="AA400" i="2"/>
  <c r="AA868" i="2"/>
  <c r="AA836" i="2"/>
  <c r="AA995" i="2"/>
  <c r="AB981" i="2"/>
  <c r="AB989" i="2"/>
  <c r="AB561" i="2"/>
  <c r="AC812" i="2"/>
  <c r="AB789" i="2"/>
  <c r="AC474" i="2"/>
  <c r="AB552" i="2"/>
  <c r="AA434" i="2"/>
  <c r="AB448" i="2"/>
  <c r="AC860" i="2"/>
  <c r="AA859" i="2"/>
  <c r="AB301" i="2"/>
  <c r="AC914" i="2"/>
  <c r="AB639" i="2"/>
  <c r="AC282" i="2"/>
  <c r="AA518" i="2"/>
  <c r="AA484" i="2"/>
  <c r="AB495" i="2"/>
  <c r="AA999" i="2"/>
  <c r="AB900" i="2"/>
  <c r="AA247" i="2"/>
  <c r="AB993" i="2"/>
  <c r="AC106" i="2"/>
  <c r="AA705" i="2"/>
  <c r="AB412" i="2"/>
  <c r="AA724" i="2"/>
  <c r="AC404" i="2"/>
  <c r="AB922" i="2"/>
  <c r="AC615" i="2"/>
  <c r="AC5" i="2"/>
  <c r="AA774" i="2"/>
  <c r="AA335" i="2"/>
  <c r="AA860" i="2"/>
  <c r="AA298" i="2"/>
  <c r="AA410" i="2"/>
  <c r="AB757" i="2"/>
  <c r="AB522" i="2"/>
  <c r="AC482" i="2"/>
  <c r="AA45" i="2"/>
  <c r="AB173" i="2"/>
  <c r="AB617" i="2"/>
  <c r="AB619" i="2"/>
  <c r="AB44" i="2"/>
  <c r="AA780" i="2"/>
  <c r="AB660" i="2"/>
  <c r="AA792" i="2"/>
  <c r="AA294" i="2"/>
  <c r="AA124" i="2"/>
  <c r="AA423" i="2"/>
  <c r="AB516" i="2"/>
  <c r="AB309" i="2"/>
  <c r="AA46" i="2"/>
  <c r="AA377" i="2"/>
  <c r="AC544" i="2"/>
  <c r="AB853" i="2"/>
  <c r="AA683" i="2"/>
  <c r="AC640" i="2"/>
  <c r="AA888" i="2"/>
  <c r="AC582" i="2"/>
  <c r="AC198" i="2"/>
  <c r="AB640" i="2"/>
  <c r="AB710" i="2"/>
  <c r="AB678" i="2"/>
  <c r="AA736" i="2"/>
  <c r="AA616" i="2"/>
  <c r="AB724" i="2"/>
  <c r="AA841" i="2"/>
  <c r="AC586" i="2"/>
  <c r="AA474" i="2"/>
  <c r="AB501" i="2"/>
  <c r="AA371" i="2"/>
  <c r="AB614" i="2"/>
  <c r="AB105" i="2"/>
  <c r="AC124" i="2"/>
  <c r="AA415" i="2"/>
  <c r="AB282" i="2"/>
  <c r="AA524" i="2"/>
  <c r="AB507" i="2"/>
  <c r="AA514" i="2"/>
  <c r="AB623" i="2"/>
  <c r="AC866" i="2"/>
  <c r="AB940" i="2"/>
  <c r="AC528" i="2"/>
  <c r="AB674" i="2"/>
  <c r="AB489" i="2"/>
  <c r="AB641" i="2"/>
  <c r="AA523" i="2"/>
  <c r="AA903" i="2"/>
  <c r="AA899" i="2"/>
  <c r="AA682" i="2"/>
  <c r="AA816" i="2"/>
  <c r="AA392" i="2"/>
  <c r="AB943" i="2"/>
  <c r="AA646" i="2"/>
  <c r="AB894" i="2"/>
  <c r="AB601" i="2"/>
  <c r="AA713" i="2"/>
  <c r="AA65" i="2"/>
  <c r="AB698" i="2"/>
  <c r="AA629" i="2"/>
  <c r="AA880" i="2"/>
  <c r="AB564" i="2"/>
  <c r="AB613" i="2"/>
  <c r="AA944" i="2"/>
  <c r="AA452" i="2"/>
  <c r="AA834" i="2"/>
  <c r="AA865" i="2"/>
  <c r="AB511" i="2"/>
  <c r="AB899" i="2"/>
  <c r="AB923" i="2"/>
  <c r="AC671" i="2"/>
  <c r="AA703" i="2"/>
  <c r="AB540" i="2"/>
  <c r="AA494" i="2"/>
  <c r="AA950" i="2"/>
  <c r="AA614" i="2"/>
  <c r="AB611" i="2"/>
  <c r="AB622" i="2"/>
  <c r="AB723" i="2"/>
  <c r="AB763" i="2"/>
  <c r="AA889" i="2"/>
  <c r="AA516" i="2"/>
  <c r="AB895" i="2"/>
  <c r="AA531" i="2"/>
  <c r="AB746" i="2"/>
  <c r="AA662" i="2"/>
  <c r="AA449" i="2"/>
  <c r="AA627" i="2"/>
  <c r="AC679" i="2"/>
  <c r="AB872" i="2"/>
  <c r="AA794" i="2"/>
  <c r="AA676" i="2"/>
  <c r="AA368" i="2"/>
  <c r="AB725" i="2"/>
  <c r="AA186" i="2"/>
  <c r="AB568" i="2"/>
  <c r="AB855" i="2"/>
  <c r="AA809" i="2"/>
  <c r="AC140" i="2"/>
  <c r="AB621" i="2"/>
  <c r="AC6" i="2"/>
  <c r="AB702" i="2"/>
  <c r="AC410" i="2"/>
  <c r="AC350" i="2"/>
  <c r="AA893" i="2"/>
  <c r="AA796" i="2"/>
  <c r="AA922" i="2"/>
  <c r="AB470" i="2"/>
  <c r="AB708" i="2"/>
  <c r="AB739" i="2"/>
  <c r="AB693" i="2"/>
  <c r="AB17" i="2"/>
  <c r="AB987" i="2"/>
  <c r="AB655" i="2"/>
  <c r="AB995" i="2"/>
  <c r="AA521" i="2"/>
  <c r="AA570" i="2"/>
  <c r="AB796" i="2"/>
  <c r="AA677" i="2"/>
  <c r="AA639" i="2"/>
  <c r="AC683" i="2"/>
  <c r="AB877" i="2"/>
  <c r="AA27" i="2"/>
  <c r="AA963" i="2"/>
  <c r="AA546" i="2"/>
  <c r="AB756" i="2"/>
  <c r="AB904" i="2"/>
  <c r="AB514" i="2"/>
  <c r="AA130" i="2"/>
  <c r="AA1001" i="2"/>
  <c r="AA869" i="2"/>
  <c r="AB821" i="2"/>
  <c r="AB624" i="2"/>
  <c r="AC584" i="2"/>
  <c r="AA802" i="2"/>
  <c r="AA821" i="2"/>
  <c r="AA875" i="2"/>
  <c r="AA126" i="2"/>
  <c r="AC457" i="2"/>
  <c r="AA960" i="2"/>
  <c r="AA267" i="2"/>
  <c r="AB768" i="2"/>
  <c r="AB579" i="2"/>
  <c r="AB100" i="2"/>
  <c r="AA871" i="2"/>
  <c r="AA953" i="2"/>
  <c r="AB848" i="2"/>
  <c r="AA594" i="2"/>
  <c r="AB468" i="2"/>
  <c r="AC736" i="2"/>
  <c r="AA805" i="2"/>
  <c r="AB566" i="2"/>
  <c r="AA784" i="2"/>
  <c r="AB889" i="2"/>
  <c r="AB806" i="2"/>
  <c r="AB761" i="2"/>
  <c r="AB207" i="2"/>
  <c r="AB143" i="2"/>
  <c r="AA557" i="2"/>
  <c r="AB888" i="2"/>
  <c r="AB141" i="2"/>
  <c r="AA127" i="2"/>
  <c r="AA879" i="2"/>
  <c r="AC901" i="2"/>
  <c r="AB538" i="2"/>
  <c r="AB363" i="2"/>
  <c r="AB851" i="2"/>
  <c r="AA530" i="2"/>
  <c r="AB917" i="2"/>
  <c r="AC553" i="2"/>
  <c r="AA333" i="2"/>
  <c r="AC267" i="2"/>
  <c r="AA541" i="2"/>
  <c r="AC603" i="2"/>
  <c r="AA656" i="2"/>
  <c r="AB350" i="2"/>
  <c r="AA503" i="2"/>
  <c r="AC587" i="2"/>
  <c r="AB691" i="2"/>
  <c r="AC677" i="2"/>
  <c r="AB569" i="2"/>
  <c r="AA835" i="2"/>
  <c r="AB647" i="2"/>
  <c r="AC707" i="2"/>
  <c r="AA694" i="2"/>
  <c r="AB706" i="2"/>
  <c r="AB76" i="2"/>
  <c r="AB600" i="2"/>
  <c r="AB1001" i="2"/>
  <c r="AB828" i="2"/>
  <c r="AC137" i="2"/>
  <c r="AA853" i="2"/>
  <c r="AB854" i="2"/>
  <c r="AB6" i="2"/>
  <c r="AB52" i="2"/>
  <c r="AB397" i="2"/>
  <c r="AB628" i="2"/>
  <c r="AA710" i="2"/>
  <c r="AC801" i="2"/>
  <c r="AA619" i="2"/>
  <c r="AA772" i="2"/>
  <c r="AB701" i="2"/>
  <c r="AA721" i="2"/>
  <c r="AB735" i="2"/>
  <c r="AA272" i="2"/>
  <c r="AB780" i="2"/>
  <c r="AA654" i="2"/>
  <c r="AB520" i="2"/>
  <c r="AC131" i="2"/>
  <c r="AA520" i="2"/>
  <c r="AB104" i="2"/>
  <c r="AB24" i="2"/>
  <c r="AC294" i="2"/>
  <c r="AA618" i="2"/>
  <c r="AB717" i="2"/>
  <c r="AB671" i="2"/>
  <c r="AA777" i="2"/>
  <c r="AC347" i="2"/>
  <c r="AB400" i="2"/>
  <c r="AA989" i="2"/>
  <c r="AC164" i="2"/>
  <c r="AA701" i="2"/>
  <c r="AB649" i="2"/>
  <c r="AA454" i="2"/>
  <c r="AB645" i="2"/>
  <c r="AC925" i="2"/>
  <c r="AB283" i="2"/>
  <c r="AA350" i="2"/>
  <c r="AA337" i="2"/>
  <c r="AB594" i="2"/>
  <c r="AB687" i="2"/>
  <c r="AB941" i="2"/>
  <c r="AB58" i="2"/>
  <c r="AA954" i="2"/>
  <c r="AB680" i="2"/>
  <c r="AB286" i="2"/>
  <c r="AA743" i="2"/>
  <c r="AB95" i="2"/>
  <c r="AA284" i="2"/>
  <c r="AA647" i="2"/>
  <c r="AB686" i="2"/>
  <c r="AA991" i="2"/>
  <c r="AB931" i="2"/>
  <c r="AC670" i="2"/>
  <c r="AA734" i="2"/>
  <c r="AC871" i="2"/>
  <c r="AA535" i="2"/>
  <c r="AA680" i="2"/>
  <c r="AB524" i="2"/>
  <c r="AA727" i="2"/>
  <c r="AA689" i="2"/>
  <c r="AA751" i="2"/>
  <c r="AA545" i="2"/>
  <c r="AA791" i="2"/>
  <c r="AA510" i="2"/>
  <c r="AA975" i="2"/>
  <c r="AA446" i="2"/>
  <c r="AC717" i="2"/>
  <c r="AB45" i="2"/>
  <c r="AA208" i="2"/>
  <c r="AB186" i="2"/>
  <c r="AA105" i="2"/>
  <c r="AB313" i="2"/>
  <c r="AB231" i="2"/>
  <c r="AC838" i="2"/>
  <c r="AB732" i="2"/>
  <c r="AB581" i="2"/>
  <c r="AA908" i="2"/>
  <c r="AA900" i="2"/>
  <c r="AB933" i="2"/>
  <c r="AA831" i="2"/>
  <c r="AC22" i="2"/>
  <c r="AB333" i="2"/>
  <c r="AB523" i="2"/>
  <c r="AB160" i="2"/>
  <c r="AA448" i="2"/>
  <c r="AA782" i="2"/>
  <c r="AA980" i="2"/>
  <c r="AB526" i="2"/>
  <c r="AA1002" i="2"/>
  <c r="AB750" i="2"/>
  <c r="AA804" i="2"/>
  <c r="AB551" i="2"/>
  <c r="AB11" i="2"/>
  <c r="AA547" i="2"/>
  <c r="AB667" i="2"/>
  <c r="AB246" i="2"/>
  <c r="AB778" i="2"/>
  <c r="AA936" i="2"/>
  <c r="AA910" i="2"/>
  <c r="AA667" i="2"/>
  <c r="AB958" i="2"/>
  <c r="AB74" i="2"/>
  <c r="AA552" i="2"/>
  <c r="AB608" i="2"/>
  <c r="AA882" i="2"/>
  <c r="AC867" i="2"/>
  <c r="AA336" i="2"/>
  <c r="AA588" i="2"/>
  <c r="AA347" i="2"/>
  <c r="AA445" i="2"/>
  <c r="AB945" i="2"/>
  <c r="AA634" i="2"/>
  <c r="AA661" i="2"/>
  <c r="AC643" i="2"/>
  <c r="AA283" i="2"/>
  <c r="AC380" i="2"/>
  <c r="AA591" i="2"/>
  <c r="AB418" i="2"/>
  <c r="AB575" i="2"/>
  <c r="AB310" i="2"/>
  <c r="AA747" i="2"/>
  <c r="AB878" i="2"/>
  <c r="AB694" i="2"/>
  <c r="AB846" i="2"/>
  <c r="AA866" i="2"/>
  <c r="AA965" i="2"/>
  <c r="AB582" i="2"/>
  <c r="AB870" i="2"/>
  <c r="AB396" i="2"/>
  <c r="AC546" i="2"/>
  <c r="AB331" i="2"/>
  <c r="AA673" i="2"/>
  <c r="AC450" i="2"/>
  <c r="AA565" i="2"/>
  <c r="AC682" i="2"/>
  <c r="AA699" i="2"/>
  <c r="AC945" i="2"/>
  <c r="AA41" i="2"/>
  <c r="AB927" i="2"/>
  <c r="AB948" i="2"/>
  <c r="AB198" i="2"/>
  <c r="AC688" i="2"/>
  <c r="AA245" i="2"/>
  <c r="AB818" i="2"/>
  <c r="AA532" i="2"/>
  <c r="AB726" i="2"/>
  <c r="AA832" i="2"/>
  <c r="AA632" i="2"/>
  <c r="AC485" i="2"/>
  <c r="AC313" i="2"/>
  <c r="AB666" i="2"/>
  <c r="AB607" i="2"/>
  <c r="AC372" i="2"/>
  <c r="AB532" i="2"/>
  <c r="AB316" i="2"/>
  <c r="AB360" i="2"/>
  <c r="AB867" i="2"/>
  <c r="AB626" i="2"/>
  <c r="AA608" i="2"/>
  <c r="AA462" i="2"/>
  <c r="AA920" i="2"/>
  <c r="AB859" i="2"/>
  <c r="AB193" i="2"/>
  <c r="AB5" i="2"/>
  <c r="AB775" i="2"/>
  <c r="AB929" i="2"/>
  <c r="AA761" i="2"/>
  <c r="AC594" i="2"/>
  <c r="AA872" i="2"/>
  <c r="AA569" i="2"/>
  <c r="AA413" i="2"/>
  <c r="AC105" i="2"/>
  <c r="AB833" i="2"/>
  <c r="AB738" i="2"/>
  <c r="AB714" i="2"/>
  <c r="AC141" i="2"/>
  <c r="AB711" i="2"/>
  <c r="AC668" i="2"/>
  <c r="AB502" i="2"/>
  <c r="AB180" i="2"/>
  <c r="AB985" i="2"/>
  <c r="AA917" i="2"/>
  <c r="AB65" i="2"/>
  <c r="AA820" i="2"/>
  <c r="AA315" i="2"/>
  <c r="AB550" i="2"/>
  <c r="AB592" i="2"/>
  <c r="AB604" i="2"/>
  <c r="AA628" i="2"/>
  <c r="AA52" i="2"/>
  <c r="AA907" i="2"/>
  <c r="AB384" i="2"/>
  <c r="AB881" i="2"/>
  <c r="AB542" i="2"/>
  <c r="AB36" i="2"/>
  <c r="AB114" i="2"/>
  <c r="AC770" i="2"/>
  <c r="AA845" i="2"/>
  <c r="AA537" i="2"/>
  <c r="AB584" i="2"/>
  <c r="AA812" i="2"/>
  <c r="AC732" i="2"/>
  <c r="AB210" i="2"/>
  <c r="AB703" i="2"/>
  <c r="AB908" i="2"/>
  <c r="AA611" i="2"/>
  <c r="AA146" i="2"/>
  <c r="AB365" i="2"/>
  <c r="AA636" i="2"/>
  <c r="AA17" i="2"/>
  <c r="AB793" i="2"/>
  <c r="AA596" i="2"/>
  <c r="AB322" i="2"/>
  <c r="AC249" i="2"/>
  <c r="AA945" i="2"/>
  <c r="AA850" i="2"/>
  <c r="AB304" i="2"/>
  <c r="AB837" i="2"/>
  <c r="AA842" i="2"/>
  <c r="AA706" i="2"/>
  <c r="AB298" i="2"/>
  <c r="AB262" i="2"/>
  <c r="AB485" i="2"/>
  <c r="AA631" i="2"/>
  <c r="AA579" i="2"/>
  <c r="AA827" i="2"/>
  <c r="AB151" i="2"/>
  <c r="AA967" i="2"/>
  <c r="AC672" i="2"/>
  <c r="AA990" i="2"/>
  <c r="AA406" i="2"/>
  <c r="AB635" i="2"/>
  <c r="AB991" i="2"/>
  <c r="AB627" i="2"/>
  <c r="AB767" i="2"/>
  <c r="AA718" i="2"/>
  <c r="AC861" i="2"/>
  <c r="AB802" i="2"/>
  <c r="AB563" i="2"/>
  <c r="AB983" i="2"/>
  <c r="AA740" i="2"/>
  <c r="AB779" i="2"/>
  <c r="AB891" i="2"/>
  <c r="AB771" i="2"/>
  <c r="AA528" i="2"/>
  <c r="AA652" i="2"/>
  <c r="AA773" i="2"/>
  <c r="AB446" i="2"/>
  <c r="AB519" i="2"/>
  <c r="AB718" i="2"/>
  <c r="AB977" i="2"/>
  <c r="AB734" i="2"/>
  <c r="AA617" i="2"/>
  <c r="AB903" i="2"/>
  <c r="AB862" i="2"/>
  <c r="AA286" i="2"/>
  <c r="AC685" i="2"/>
  <c r="AC114" i="2"/>
  <c r="AA82" i="2"/>
  <c r="AB637" i="2"/>
  <c r="AA664" i="2"/>
  <c r="AA1003" i="2"/>
  <c r="AA567" i="2"/>
  <c r="AB82" i="2"/>
  <c r="AB548" i="2"/>
  <c r="AC913" i="2"/>
  <c r="AB232" i="2"/>
  <c r="AA573" i="2"/>
  <c r="AB372" i="2"/>
  <c r="AA781" i="2"/>
  <c r="AA787" i="2"/>
  <c r="AC862" i="2"/>
  <c r="AB946" i="2"/>
  <c r="AB663" i="2"/>
  <c r="AB140" i="2"/>
  <c r="AA901" i="2"/>
  <c r="AB979" i="2"/>
  <c r="AA839" i="2"/>
  <c r="AA485" i="2"/>
  <c r="AB901" i="2"/>
  <c r="AB437" i="2"/>
  <c r="AA80" i="2"/>
  <c r="AA595" i="2"/>
  <c r="AA422" i="2"/>
  <c r="AA982" i="2"/>
  <c r="AB861" i="2"/>
  <c r="AA217" i="2"/>
  <c r="AB834" i="2"/>
  <c r="AB644" i="2"/>
  <c r="AB829" i="2"/>
  <c r="AB145" i="2"/>
  <c r="AB126" i="2"/>
  <c r="AB959" i="2"/>
  <c r="AA483" i="2"/>
  <c r="AA665" i="2"/>
  <c r="AA437" i="2"/>
  <c r="AA461" i="2"/>
  <c r="AC551" i="2"/>
  <c r="AB576" i="2"/>
  <c r="AA748" i="2"/>
  <c r="AB978" i="2"/>
  <c r="AA23" i="2"/>
  <c r="AA813" i="2"/>
  <c r="AC937" i="2"/>
  <c r="AB336" i="2"/>
  <c r="AB885" i="2"/>
  <c r="AA613" i="2"/>
  <c r="AA169" i="2"/>
  <c r="AC746" i="2"/>
  <c r="AB765" i="2"/>
  <c r="AA766" i="2"/>
  <c r="AA561" i="2"/>
  <c r="AB957" i="2"/>
  <c r="AC714" i="2"/>
  <c r="AB410" i="2"/>
  <c r="AA326" i="2"/>
  <c r="AB787" i="2"/>
  <c r="AA372" i="2"/>
  <c r="AA778" i="2"/>
  <c r="AB758" i="2"/>
  <c r="AB137" i="2"/>
  <c r="AA931" i="2"/>
  <c r="AC500" i="2"/>
  <c r="AA691" i="2"/>
  <c r="AA527" i="2"/>
  <c r="AB792" i="2"/>
  <c r="AB404" i="2"/>
  <c r="AB603" i="2"/>
  <c r="AB733" i="2"/>
  <c r="AB658" i="2"/>
  <c r="AA526" i="2"/>
  <c r="AA909" i="2"/>
  <c r="AA112" i="2"/>
  <c r="AA188" i="2"/>
  <c r="AA723" i="2"/>
  <c r="AB769" i="2"/>
  <c r="AC120" i="2"/>
  <c r="AC988" i="2"/>
  <c r="AB479" i="2"/>
  <c r="AA993" i="2"/>
  <c r="AA696" i="2"/>
  <c r="AB770" i="2"/>
  <c r="AA996" i="2"/>
  <c r="AA542" i="2"/>
  <c r="AC448" i="2"/>
  <c r="AA728" i="2"/>
  <c r="AA365" i="2"/>
  <c r="AB328" i="2"/>
  <c r="AB795" i="2"/>
  <c r="AB999" i="2"/>
  <c r="AB457" i="2"/>
  <c r="AB740" i="2"/>
  <c r="AA507" i="2"/>
  <c r="AA349" i="2"/>
  <c r="AB398" i="2"/>
  <c r="AC552" i="2"/>
  <c r="AB570" i="2"/>
  <c r="AC804" i="2"/>
  <c r="AB786" i="2"/>
  <c r="AC789" i="2"/>
  <c r="AC691" i="2"/>
  <c r="AA305" i="2"/>
  <c r="AB527" i="2"/>
  <c r="AB442" i="2"/>
  <c r="AA624" i="2"/>
  <c r="AC961" i="2"/>
  <c r="AA607" i="2"/>
  <c r="AB689" i="2"/>
  <c r="AA687" i="2"/>
  <c r="AA961" i="2"/>
  <c r="AB571" i="2"/>
  <c r="AB541" i="2"/>
  <c r="AB632" i="2"/>
  <c r="AB546" i="2"/>
  <c r="AB672" i="2"/>
  <c r="AA404" i="2"/>
  <c r="AA355" i="2"/>
  <c r="AA883" i="2"/>
  <c r="AA818" i="2"/>
  <c r="AB504" i="2"/>
  <c r="AB179" i="2"/>
  <c r="AB856" i="2"/>
  <c r="AB653" i="2"/>
  <c r="AA612" i="2"/>
  <c r="AA817" i="2"/>
  <c r="AC957" i="2"/>
  <c r="AB937" i="2"/>
  <c r="AB499" i="2"/>
  <c r="AC794" i="2"/>
  <c r="AA934" i="2"/>
  <c r="AB543" i="2"/>
  <c r="AB55" i="2"/>
  <c r="AA314" i="2"/>
  <c r="AA553" i="2"/>
  <c r="AC95" i="2"/>
  <c r="AA666" i="2"/>
  <c r="AB741" i="2"/>
  <c r="AB990" i="2"/>
  <c r="AC145" i="2"/>
  <c r="AB450" i="2"/>
  <c r="AB790" i="2"/>
  <c r="AB742" i="2"/>
  <c r="AA179" i="2"/>
  <c r="AA490" i="2"/>
  <c r="AB249" i="2"/>
  <c r="AA398" i="2"/>
  <c r="AA955" i="2"/>
  <c r="AC10" i="2"/>
  <c r="AB629" i="2"/>
  <c r="AB642" i="2"/>
  <c r="AA151" i="2"/>
  <c r="AB814" i="2"/>
  <c r="AB63" i="2"/>
  <c r="AA24" i="2"/>
  <c r="AC356" i="2"/>
  <c r="AA793" i="2"/>
  <c r="AB618" i="2"/>
  <c r="AB574" i="2"/>
  <c r="AB106" i="2"/>
  <c r="AC555" i="2"/>
  <c r="AB661" i="2"/>
  <c r="AA98" i="2"/>
  <c r="AA855" i="2"/>
  <c r="AA648" i="2"/>
  <c r="AA522" i="2"/>
  <c r="AC583" i="2"/>
  <c r="AA395" i="2"/>
  <c r="AA712" i="2"/>
  <c r="AB753" i="2"/>
  <c r="AC355" i="2"/>
  <c r="AA765" i="2"/>
  <c r="AA408" i="2"/>
  <c r="AA878" i="2"/>
  <c r="AA947" i="2"/>
  <c r="AC466" i="2"/>
  <c r="AB276" i="2"/>
  <c r="AB926" i="2"/>
  <c r="AA165" i="2"/>
  <c r="AB380" i="2"/>
  <c r="AB630" i="2"/>
  <c r="AB960" i="2"/>
  <c r="AB760" i="2"/>
  <c r="AA915" i="2"/>
  <c r="AB371" i="2"/>
  <c r="AB675" i="2"/>
  <c r="AB875" i="2"/>
  <c r="AB539" i="2"/>
  <c r="AB214" i="2"/>
  <c r="AA759" i="2"/>
  <c r="AA986" i="2"/>
  <c r="AB727" i="2"/>
  <c r="AA946" i="2"/>
  <c r="AA898" i="2"/>
  <c r="AB911" i="2"/>
  <c r="AA700" i="2"/>
  <c r="AC406" i="2"/>
  <c r="AA442" i="2"/>
  <c r="AA558" i="2"/>
  <c r="AC828" i="2"/>
  <c r="AB23" i="2"/>
  <c r="AA822" i="2"/>
  <c r="AB111" i="2"/>
  <c r="AB952" i="2"/>
  <c r="AC767" i="2"/>
  <c r="AA1004" i="2"/>
  <c r="AA384" i="2"/>
  <c r="AA476" i="2"/>
  <c r="AC331" i="2"/>
  <c r="AA742" i="2"/>
  <c r="AA758" i="2"/>
  <c r="AB762" i="2"/>
  <c r="AC64" i="2"/>
  <c r="AB591" i="2"/>
  <c r="AB156" i="2"/>
  <c r="AA418" i="2"/>
  <c r="AA702" i="2"/>
  <c r="AA851" i="2"/>
  <c r="AB800" i="2"/>
  <c r="AA638" i="2"/>
  <c r="AA958" i="2"/>
  <c r="AA979" i="2"/>
  <c r="AB123" i="2"/>
  <c r="AA884" i="2"/>
  <c r="AA886" i="2"/>
  <c r="AA928" i="2"/>
  <c r="AB426" i="2"/>
  <c r="AB631" i="2"/>
  <c r="AC368" i="2"/>
  <c r="AA854" i="2"/>
  <c r="AB124" i="2"/>
  <c r="AA538" i="2"/>
  <c r="AB595" i="2"/>
  <c r="AA964" i="2"/>
  <c r="AB918" i="2"/>
  <c r="AA970" i="2"/>
  <c r="AB961" i="2"/>
  <c r="AA719" i="2"/>
  <c r="AB395" i="2"/>
  <c r="AC396" i="2"/>
  <c r="AB41" i="2"/>
  <c r="AB915" i="2"/>
  <c r="AB606" i="2"/>
  <c r="AB664" i="2"/>
  <c r="AA788" i="2"/>
  <c r="AB847" i="2"/>
  <c r="AA905" i="2"/>
  <c r="AB295" i="2"/>
  <c r="AA224" i="2"/>
  <c r="AB657" i="2"/>
  <c r="AA375" i="2"/>
  <c r="AB146" i="2"/>
  <c r="AB670" i="2"/>
  <c r="AA948" i="2"/>
  <c r="AB652" i="2"/>
  <c r="AC121" i="2"/>
  <c r="AA789" i="2"/>
  <c r="AC46" i="2"/>
  <c r="AB247" i="2"/>
  <c r="AB998" i="2"/>
  <c r="AA938" i="2"/>
  <c r="AB94" i="2"/>
  <c r="AA354" i="2"/>
  <c r="AB781" i="2"/>
  <c r="AA232" i="2"/>
  <c r="AB835" i="2"/>
  <c r="AA731" i="2"/>
  <c r="AA213" i="2"/>
  <c r="AB696" i="2"/>
  <c r="AA276" i="2"/>
  <c r="AC41" i="2"/>
  <c r="AC212" i="2"/>
  <c r="AA916" i="2"/>
  <c r="AB883" i="2"/>
  <c r="AA586" i="2"/>
  <c r="AB683" i="2"/>
  <c r="AC538" i="2"/>
  <c r="AA942" i="2"/>
  <c r="AB277" i="2"/>
  <c r="AB864" i="2"/>
  <c r="AC307" i="2"/>
  <c r="AA114" i="2"/>
  <c r="AC841" i="2"/>
  <c r="AA94" i="2"/>
  <c r="AA707" i="2"/>
  <c r="AC987" i="2"/>
  <c r="AB798" i="2"/>
  <c r="AA582" i="2"/>
  <c r="AA997" i="2"/>
  <c r="AA304" i="2"/>
  <c r="AB916" i="2"/>
  <c r="AA158" i="2"/>
  <c r="AC676" i="2"/>
  <c r="AC813" i="2"/>
  <c r="AA182" i="2"/>
  <c r="AB962" i="2"/>
  <c r="AB131" i="2"/>
  <c r="AC760" i="2"/>
  <c r="AB474" i="2"/>
  <c r="AB169" i="2"/>
  <c r="AB1000" i="2"/>
  <c r="AB857" i="2"/>
  <c r="AB461" i="2"/>
  <c r="AA585" i="2"/>
  <c r="AC542" i="2"/>
  <c r="AA482" i="2"/>
  <c r="AA143" i="2"/>
  <c r="AA829" i="2"/>
  <c r="AC247" i="2"/>
  <c r="AB288" i="2"/>
  <c r="AB434" i="2"/>
  <c r="AA978" i="2"/>
  <c r="AB876" i="2"/>
  <c r="AA972" i="2"/>
  <c r="AA635" i="2"/>
  <c r="AA421" i="2"/>
  <c r="AB898" i="2"/>
  <c r="AA164" i="2"/>
  <c r="AA44" i="2"/>
  <c r="AB534" i="2"/>
  <c r="AA282" i="2"/>
  <c r="AB700" i="2"/>
  <c r="AC165" i="2"/>
  <c r="AA681" i="2"/>
  <c r="AA470" i="2"/>
  <c r="AA587" i="2"/>
  <c r="AA123" i="2"/>
  <c r="AA896" i="2"/>
  <c r="AB121" i="2"/>
  <c r="AA941" i="2"/>
  <c r="AA173" i="2"/>
  <c r="AA58" i="2"/>
  <c r="AA858" i="2"/>
  <c r="AA534" i="2"/>
  <c r="AB572" i="2"/>
  <c r="AB928" i="2"/>
  <c r="AB27" i="2"/>
  <c r="AA601" i="2"/>
  <c r="AC526" i="2"/>
  <c r="AB272" i="2"/>
  <c r="AA951" i="2"/>
  <c r="AA823" i="2"/>
  <c r="AA309" i="2"/>
  <c r="AA593" i="2"/>
  <c r="AB971" i="2"/>
  <c r="AA396" i="2"/>
  <c r="AB826" i="2"/>
  <c r="AB965" i="2"/>
  <c r="AA847" i="2"/>
  <c r="AA976" i="2"/>
  <c r="AB505" i="2"/>
  <c r="AB562" i="2"/>
  <c r="AA641" i="2"/>
  <c r="AB297" i="2"/>
  <c r="AA932" i="2"/>
  <c r="AA968" i="2"/>
  <c r="AA798" i="2"/>
  <c r="AA971" i="2"/>
  <c r="AA562" i="2"/>
  <c r="AB810" i="2"/>
  <c r="AA752" i="2"/>
  <c r="AC723" i="2"/>
  <c r="AA246" i="2"/>
  <c r="AB497" i="2"/>
  <c r="AB731" i="2"/>
  <c r="AC620" i="2"/>
  <c r="AC513" i="2"/>
  <c r="AB208" i="2"/>
  <c r="AA180" i="2"/>
  <c r="AB616" i="2"/>
  <c r="AB535" i="2"/>
  <c r="AA894" i="2"/>
  <c r="AC994" i="2"/>
  <c r="AB224" i="2"/>
  <c r="AA760" i="2"/>
  <c r="AA590" i="2"/>
  <c r="AC342" i="2"/>
  <c r="AB294" i="2"/>
  <c r="AA592" i="2"/>
  <c r="AB816" i="2"/>
  <c r="AA722" i="2"/>
  <c r="AA668" i="2"/>
  <c r="AB245" i="2"/>
  <c r="AB950" i="2"/>
  <c r="AC256" i="2"/>
  <c r="AA890" i="2"/>
  <c r="AA604" i="2"/>
  <c r="AB401" i="2"/>
  <c r="AA155" i="2"/>
  <c r="AB597" i="2"/>
  <c r="AA64" i="2"/>
  <c r="AA100" i="2"/>
  <c r="AB490" i="2"/>
  <c r="AC992" i="2"/>
  <c r="AB924" i="2"/>
  <c r="AB752" i="2"/>
  <c r="AA921" i="2"/>
  <c r="AB722" i="2"/>
  <c r="AA548" i="2"/>
  <c r="AA674" i="2"/>
  <c r="AB868" i="2"/>
  <c r="AB936" i="2"/>
  <c r="AB824" i="2"/>
  <c r="AA310" i="2"/>
  <c r="AB791" i="2"/>
  <c r="AC375" i="2"/>
  <c r="AA212" i="2"/>
  <c r="AA988" i="2"/>
  <c r="AB966" i="2"/>
  <c r="AA605" i="2"/>
  <c r="AA671" i="2"/>
  <c r="AA412" i="2"/>
  <c r="AA297" i="2"/>
  <c r="AA644" i="2"/>
  <c r="AB980" i="2"/>
  <c r="AB335" i="2"/>
  <c r="AA322" i="2"/>
  <c r="AB836" i="2"/>
  <c r="AA799" i="2"/>
  <c r="AB284" i="2"/>
  <c r="AB337" i="2"/>
  <c r="AA952" i="2"/>
  <c r="AB914" i="2"/>
  <c r="AA693" i="2"/>
  <c r="AB583" i="2"/>
  <c r="AB537" i="2"/>
  <c r="AB684" i="2"/>
  <c r="AB462" i="2"/>
  <c r="AA563" i="2"/>
  <c r="AA800" i="2"/>
  <c r="AB513" i="2"/>
  <c r="AA10" i="2"/>
  <c r="AC207" i="2"/>
  <c r="AA957" i="2"/>
  <c r="AA159" i="2"/>
  <c r="AB906" i="2"/>
  <c r="AB808" i="2"/>
  <c r="AC76" i="2"/>
  <c r="AA338" i="2"/>
  <c r="AB528" i="2"/>
  <c r="AA775" i="2"/>
  <c r="AA779" i="2"/>
  <c r="AB860" i="2"/>
  <c r="AB688" i="2"/>
  <c r="AA704" i="2"/>
  <c r="AB682" i="2"/>
  <c r="AA797" i="2"/>
  <c r="AA783" i="2"/>
  <c r="AB120" i="2"/>
  <c r="AC719" i="2"/>
  <c r="AB356" i="2"/>
  <c r="AB863" i="2"/>
  <c r="AB615" i="2"/>
  <c r="AA675" i="2"/>
  <c r="AA471" i="2"/>
  <c r="AA733" i="2"/>
  <c r="AA837" i="2"/>
  <c r="AB484" i="2"/>
  <c r="AC612" i="2"/>
  <c r="AA575" i="2"/>
  <c r="AA657" i="2"/>
  <c r="AB471" i="2"/>
  <c r="AB375" i="2"/>
  <c r="AA749" i="2"/>
  <c r="AB452" i="2"/>
  <c r="AB518" i="2"/>
  <c r="AA828" i="2"/>
  <c r="AB873" i="2"/>
  <c r="AA771" i="2"/>
  <c r="AA732" i="2"/>
  <c r="AA501" i="2"/>
  <c r="AB794" i="2"/>
  <c r="AB364" i="2"/>
  <c r="AA803" i="2"/>
  <c r="AC156" i="2"/>
  <c r="AA746" i="2"/>
  <c r="AA307" i="2"/>
  <c r="AC738" i="2"/>
  <c r="AA95" i="2"/>
  <c r="AA895" i="2"/>
  <c r="AA568" i="2"/>
  <c r="AB997" i="2"/>
  <c r="AA435" i="2"/>
  <c r="AA529" i="2"/>
  <c r="AB555" i="2"/>
  <c r="AB460" i="2"/>
  <c r="AB974" i="2"/>
  <c r="AB843" i="2"/>
  <c r="AA356" i="2"/>
  <c r="AB822" i="2"/>
  <c r="AB984" i="2"/>
  <c r="AA660" i="2"/>
  <c r="AB483" i="2"/>
  <c r="AA517" i="2"/>
  <c r="AB874" i="2"/>
  <c r="AB919" i="2"/>
  <c r="AB743" i="2"/>
  <c r="AC996" i="2"/>
  <c r="AA472" i="2"/>
  <c r="AB830" i="2"/>
  <c r="AA580" i="2"/>
  <c r="AA519" i="2"/>
  <c r="AA897" i="2"/>
  <c r="AA891" i="2"/>
  <c r="AA256" i="2"/>
  <c r="AB774" i="2"/>
  <c r="AB602" i="2"/>
  <c r="AA904" i="2"/>
  <c r="AA933" i="2"/>
  <c r="AB560" i="2"/>
  <c r="AC978" i="2"/>
  <c r="AB585" i="2"/>
  <c r="AB1004" i="2"/>
  <c r="AA663" i="2"/>
  <c r="AA334" i="2"/>
  <c r="AC561" i="2"/>
  <c r="AA814" i="2"/>
  <c r="AB158" i="2"/>
  <c r="AC173" i="2"/>
  <c r="AB679" i="2"/>
  <c r="AB1002" i="2"/>
  <c r="AA566" i="2"/>
  <c r="AB744" i="2"/>
  <c r="AA808" i="2"/>
  <c r="AA795" i="2"/>
  <c r="AA874" i="2"/>
  <c r="AA939" i="2"/>
  <c r="AB751" i="2"/>
  <c r="AB815" i="2"/>
  <c r="AB910" i="2"/>
  <c r="AC487" i="2"/>
  <c r="AB704" i="2"/>
  <c r="AB415" i="2"/>
  <c r="AC601" i="2"/>
  <c r="AA364" i="2"/>
  <c r="AA887" i="2"/>
  <c r="AA750" i="2"/>
  <c r="AA659" i="2"/>
  <c r="AB850" i="2"/>
  <c r="AB772" i="2"/>
  <c r="AA709" i="2"/>
  <c r="AB445" i="2"/>
  <c r="AA405" i="2"/>
  <c r="AC155" i="2"/>
  <c r="AB406" i="2"/>
  <c r="AB766" i="2"/>
  <c r="AB620" i="2"/>
  <c r="AA610" i="2"/>
  <c r="AA36" i="2"/>
  <c r="AA649" i="2"/>
  <c r="AB754" i="2"/>
  <c r="AB887" i="2"/>
  <c r="AB633" i="2"/>
  <c r="AA927" i="2"/>
  <c r="AB697" i="2"/>
  <c r="AA977" i="2"/>
  <c r="AB290" i="2"/>
  <c r="AA846" i="2"/>
  <c r="AB1003" i="2"/>
  <c r="AA653" i="2"/>
  <c r="AA460" i="2"/>
  <c r="AB588" i="2"/>
  <c r="AA401" i="2"/>
  <c r="AB912" i="2"/>
  <c r="AB449" i="2"/>
  <c r="AA495" i="2"/>
  <c r="AA833" i="2"/>
  <c r="AC637" i="2"/>
  <c r="AB612" i="2"/>
  <c r="AA769" i="2"/>
  <c r="AA231" i="2"/>
  <c r="AA984" i="2"/>
  <c r="AB609" i="2"/>
  <c r="AC898" i="2"/>
  <c r="AB544" i="2"/>
  <c r="AA642" i="2"/>
  <c r="AA214" i="2"/>
  <c r="AB392" i="2"/>
  <c r="AB669" i="2"/>
  <c r="AA852" i="2"/>
  <c r="AA513" i="2"/>
  <c r="AC201" i="2"/>
  <c r="AB807" i="2"/>
  <c r="AB659" i="2"/>
  <c r="AA576" i="2"/>
  <c r="AB212" i="2"/>
  <c r="AC533" i="2"/>
  <c r="AA729" i="2"/>
  <c r="AA857" i="2"/>
  <c r="AB944" i="2"/>
  <c r="AC663" i="2"/>
  <c r="AC635" i="2"/>
  <c r="AA764" i="2"/>
  <c r="AA556" i="2"/>
  <c r="AB811" i="2"/>
  <c r="AA141" i="2"/>
  <c r="AA328" i="2"/>
  <c r="AA5" i="2"/>
  <c r="AC490" i="2"/>
  <c r="AC975" i="2"/>
  <c r="AA935" i="2"/>
  <c r="AA902" i="2"/>
  <c r="AC962" i="2"/>
  <c r="AC497" i="2"/>
  <c r="AB368" i="2"/>
  <c r="AA914" i="2"/>
  <c r="AA929" i="2"/>
  <c r="AC704" i="2"/>
  <c r="AA549" i="2"/>
  <c r="AB440" i="2"/>
  <c r="AC74" i="2"/>
  <c r="AA525" i="2"/>
  <c r="AA745" i="2"/>
  <c r="AA744" i="2"/>
  <c r="AB869" i="2"/>
  <c r="AB472" i="2"/>
  <c r="AA313" i="2"/>
  <c r="AC283" i="2"/>
  <c r="AB665" i="2"/>
  <c r="AB996" i="2"/>
  <c r="AB986" i="2"/>
  <c r="AC326" i="2"/>
  <c r="AB925" i="2"/>
  <c r="AA508" i="2"/>
  <c r="AB820" i="2"/>
  <c r="AA969" i="2"/>
  <c r="AB112" i="2"/>
  <c r="AB681" i="2"/>
  <c r="AB405" i="2"/>
  <c r="AC897" i="2"/>
  <c r="AA992" i="2"/>
  <c r="AB956" i="2"/>
  <c r="AC597" i="2"/>
  <c r="AB525" i="2"/>
  <c r="AA515" i="2"/>
  <c r="AA714" i="2"/>
  <c r="AB963" i="2"/>
  <c r="AB801" i="2"/>
  <c r="AA615" i="2"/>
  <c r="AB565" i="2"/>
  <c r="AC748" i="2"/>
  <c r="AB567" i="2"/>
  <c r="AB954" i="2"/>
  <c r="AB287" i="2"/>
  <c r="AB466" i="2"/>
  <c r="AB817" i="2"/>
  <c r="AA633" i="2"/>
  <c r="AA626" i="2"/>
  <c r="AA295" i="2"/>
  <c r="AA551" i="2"/>
  <c r="AC511" i="2"/>
  <c r="AC702" i="2"/>
  <c r="AA655" i="2"/>
  <c r="AA74" i="2"/>
  <c r="AC421" i="2"/>
  <c r="AB589" i="2"/>
  <c r="AC442" i="2"/>
  <c r="AB349" i="2"/>
  <c r="AB737" i="2"/>
  <c r="AA156" i="2"/>
  <c r="AB677" i="2"/>
  <c r="AC557" i="2"/>
  <c r="AB580" i="2"/>
  <c r="AB201" i="2"/>
  <c r="AA544" i="2"/>
  <c r="AA540" i="2"/>
  <c r="AA360" i="2"/>
  <c r="AB577" i="2"/>
  <c r="AA985" i="2"/>
  <c r="AA685" i="2"/>
  <c r="AB838" i="2"/>
  <c r="AA863" i="2"/>
  <c r="AC778" i="2"/>
  <c r="AB165" i="2"/>
  <c r="AB783" i="2"/>
  <c r="AA826" i="2"/>
  <c r="AC755" i="2"/>
  <c r="AA739" i="2"/>
  <c r="AA402" i="2"/>
  <c r="AB586" i="2"/>
  <c r="AA698" i="2"/>
  <c r="AB973" i="2"/>
  <c r="AB773" i="2"/>
  <c r="AB972" i="2"/>
  <c r="AC408" i="2"/>
  <c r="AB866" i="2"/>
  <c r="AA756" i="2"/>
  <c r="AB578" i="2"/>
  <c r="AA720" i="2"/>
  <c r="AB14" i="2"/>
  <c r="AA726" i="2"/>
  <c r="AC160" i="2"/>
  <c r="AB969" i="2"/>
  <c r="AA873" i="2"/>
  <c r="AB920" i="2"/>
  <c r="AB736" i="2"/>
  <c r="AA906" i="2"/>
  <c r="AB813" i="2"/>
  <c r="AB549" i="2"/>
  <c r="AC232" i="2"/>
  <c r="AB22" i="2"/>
  <c r="AB804" i="2"/>
  <c r="AB831" i="2"/>
  <c r="AA301" i="2"/>
  <c r="AB935" i="2"/>
  <c r="AA892" i="2"/>
  <c r="AA11" i="2"/>
  <c r="AA864" i="2"/>
  <c r="AB942" i="2"/>
  <c r="AB893" i="2"/>
  <c r="AB643" i="2"/>
  <c r="AA959" i="2"/>
  <c r="AA810" i="2"/>
  <c r="AC159" i="2"/>
  <c r="AB719" i="2"/>
  <c r="AC208" i="2"/>
  <c r="AB636" i="2"/>
  <c r="AC661" i="2"/>
  <c r="AA708" i="2"/>
  <c r="AB988" i="2"/>
  <c r="AA210" i="2"/>
  <c r="AC400" i="2"/>
  <c r="AB913" i="2"/>
  <c r="AB955" i="2"/>
  <c r="AA881" i="2"/>
  <c r="AB745" i="2"/>
  <c r="AA600" i="2"/>
  <c r="AB317" i="2"/>
  <c r="AB213" i="2"/>
  <c r="AA717" i="2"/>
  <c r="AA63" i="2"/>
  <c r="AB777" i="2"/>
  <c r="AB839" i="2"/>
  <c r="AA554" i="2"/>
  <c r="AA867" i="2"/>
  <c r="AB211" i="2"/>
  <c r="AA571" i="2"/>
  <c r="AB884" i="2"/>
  <c r="AA770" i="2"/>
  <c r="AA940" i="2"/>
  <c r="AB949" i="2"/>
  <c r="AB832" i="2"/>
  <c r="AA876" i="2"/>
  <c r="AA317" i="2"/>
  <c r="AB748" i="2"/>
  <c r="AB896" i="2"/>
  <c r="AC530" i="2"/>
  <c r="AA923" i="2"/>
  <c r="AB596" i="2"/>
  <c r="AA640" i="2"/>
  <c r="AA843" i="2"/>
  <c r="AB982" i="2"/>
  <c r="AA622" i="2"/>
  <c r="AB849" i="2"/>
  <c r="AC892" i="2"/>
  <c r="AA913" i="2"/>
  <c r="AA735" i="2"/>
  <c r="AA14" i="2"/>
  <c r="AB530" i="2"/>
  <c r="AA844" i="2"/>
  <c r="AB788" i="2"/>
  <c r="AA1000" i="2"/>
  <c r="AC423" i="2"/>
  <c r="AB634" i="2"/>
  <c r="AC834" i="2"/>
  <c r="AA489" i="2"/>
  <c r="AB951" i="2"/>
  <c r="AA983" i="2"/>
  <c r="AA621" i="2"/>
  <c r="AA811" i="2"/>
  <c r="AA679" i="2"/>
  <c r="AA738" i="2"/>
  <c r="AC737" i="2"/>
  <c r="AB871" i="2"/>
  <c r="AA994" i="2"/>
  <c r="AA603" i="2"/>
  <c r="AA930" i="2"/>
  <c r="AA741" i="2"/>
  <c r="AB812" i="2"/>
  <c r="AB521" i="2"/>
  <c r="AA572" i="2"/>
  <c r="AA757" i="2"/>
  <c r="AB494" i="2"/>
  <c r="R71" i="5"/>
  <c r="P11" i="4"/>
  <c r="Q71" i="5"/>
  <c r="Q11" i="4"/>
  <c r="S265" i="5" l="1"/>
  <c r="Q265" i="5"/>
  <c r="P265" i="5"/>
  <c r="Q265" i="4"/>
  <c r="P265" i="4"/>
  <c r="Q245" i="4"/>
  <c r="R245" i="4"/>
  <c r="P245" i="4"/>
  <c r="S245" i="5"/>
  <c r="Q245" i="5"/>
  <c r="R245" i="5"/>
  <c r="P245" i="5"/>
  <c r="Q221" i="5"/>
  <c r="S221" i="5"/>
  <c r="P221" i="5"/>
  <c r="R221" i="5"/>
  <c r="Q221" i="4"/>
  <c r="P221" i="4"/>
  <c r="R221" i="4"/>
  <c r="P244" i="4"/>
  <c r="Q244" i="4"/>
  <c r="P244" i="5"/>
  <c r="S244" i="5"/>
  <c r="Q244" i="5"/>
  <c r="S203" i="5"/>
  <c r="R203" i="5"/>
  <c r="Q203" i="5"/>
  <c r="P203" i="5"/>
  <c r="R203" i="4"/>
  <c r="Q203" i="4"/>
  <c r="P203" i="4"/>
  <c r="P220" i="4"/>
  <c r="Q220" i="4"/>
  <c r="S220" i="5"/>
  <c r="P220" i="5"/>
  <c r="Q220" i="5"/>
  <c r="S219" i="5"/>
  <c r="P219" i="5"/>
  <c r="Q219" i="5"/>
  <c r="P219" i="4"/>
  <c r="Q219" i="4"/>
  <c r="Q243" i="4"/>
  <c r="P243" i="4"/>
  <c r="S243" i="5"/>
  <c r="Q243" i="5"/>
  <c r="P243" i="5"/>
  <c r="Q242" i="5"/>
  <c r="S242" i="5"/>
  <c r="P242" i="5"/>
  <c r="Q242" i="4"/>
  <c r="P242" i="4"/>
  <c r="P202" i="4"/>
  <c r="R202" i="4"/>
  <c r="Q202" i="4"/>
  <c r="S202" i="5"/>
  <c r="P202" i="5"/>
  <c r="R202" i="5"/>
  <c r="Q202" i="5"/>
  <c r="S264" i="5"/>
  <c r="R264" i="5"/>
  <c r="Q264" i="5"/>
  <c r="P264" i="5"/>
  <c r="R264" i="4"/>
  <c r="Q264" i="4"/>
  <c r="P264" i="4"/>
  <c r="P201" i="4"/>
  <c r="Q201" i="4"/>
  <c r="S201" i="5"/>
  <c r="P201" i="5"/>
  <c r="Q201" i="5"/>
  <c r="S200" i="5"/>
  <c r="Q200" i="5"/>
  <c r="P200" i="5"/>
  <c r="Q200" i="4"/>
  <c r="P200" i="4"/>
  <c r="R263" i="4"/>
  <c r="Q263" i="4"/>
  <c r="P263" i="4"/>
  <c r="R263" i="5"/>
  <c r="S263" i="5"/>
  <c r="Q263" i="5"/>
  <c r="P263" i="5"/>
  <c r="Q241" i="5"/>
  <c r="S241" i="5"/>
  <c r="P241" i="5"/>
  <c r="Q241" i="4"/>
  <c r="P241" i="4"/>
  <c r="S262" i="5"/>
  <c r="P240" i="5"/>
  <c r="S240" i="5"/>
  <c r="Q240" i="5"/>
  <c r="P240" i="4"/>
  <c r="Q240" i="4"/>
  <c r="S261" i="5"/>
  <c r="Q260" i="5"/>
  <c r="P260" i="5"/>
  <c r="S260" i="5"/>
  <c r="R260" i="5"/>
  <c r="Q260" i="4"/>
  <c r="P260" i="4"/>
  <c r="R260" i="4"/>
  <c r="P218" i="4"/>
  <c r="Q218" i="4"/>
  <c r="R218" i="4"/>
  <c r="P218" i="5"/>
  <c r="S218" i="5"/>
  <c r="Q218" i="5"/>
  <c r="R218" i="5"/>
  <c r="P199" i="5"/>
  <c r="S199" i="5"/>
  <c r="R199" i="5"/>
  <c r="Q199" i="5"/>
  <c r="P199" i="4"/>
  <c r="R199" i="4"/>
  <c r="Q199" i="4"/>
  <c r="Q239" i="4"/>
  <c r="P239" i="4"/>
  <c r="R239" i="4"/>
  <c r="S239" i="5"/>
  <c r="Q239" i="5"/>
  <c r="P239" i="5"/>
  <c r="R239" i="5"/>
  <c r="S198" i="5"/>
  <c r="Q198" i="5"/>
  <c r="P198" i="5"/>
  <c r="Q198" i="4"/>
  <c r="P198" i="4"/>
  <c r="R238" i="4"/>
  <c r="P238" i="4"/>
  <c r="Q238" i="4"/>
  <c r="S238" i="5"/>
  <c r="R238" i="5"/>
  <c r="P238" i="5"/>
  <c r="Q238" i="5"/>
  <c r="Q259" i="5"/>
  <c r="S259" i="5"/>
  <c r="P259" i="5"/>
  <c r="Q259" i="4"/>
  <c r="P259" i="4"/>
  <c r="R258" i="4"/>
  <c r="P258" i="4"/>
  <c r="Q258" i="4"/>
  <c r="S258" i="5"/>
  <c r="R258" i="5"/>
  <c r="P258" i="5"/>
  <c r="Q258" i="5"/>
  <c r="S237" i="5"/>
  <c r="P237" i="5"/>
  <c r="Q237" i="5"/>
  <c r="P237" i="4"/>
  <c r="Q237" i="4"/>
  <c r="Q217" i="4"/>
  <c r="P217" i="4"/>
  <c r="S217" i="5"/>
  <c r="Q217" i="5"/>
  <c r="P217" i="5"/>
  <c r="S216" i="5"/>
  <c r="P216" i="5"/>
  <c r="Q216" i="5"/>
  <c r="P216" i="4"/>
  <c r="Q216" i="4"/>
  <c r="P236" i="4"/>
  <c r="R236" i="4"/>
  <c r="Q236" i="4"/>
  <c r="S236" i="5"/>
  <c r="P236" i="5"/>
  <c r="R236" i="5"/>
  <c r="Q236" i="5"/>
  <c r="S215" i="5"/>
  <c r="P215" i="5"/>
  <c r="Q215" i="5"/>
  <c r="R215" i="5"/>
  <c r="P215" i="4"/>
  <c r="Q215" i="4"/>
  <c r="R215" i="4"/>
  <c r="P257" i="4"/>
  <c r="Q257" i="4"/>
  <c r="S257" i="5"/>
  <c r="P257" i="5"/>
  <c r="Q257" i="5"/>
  <c r="Q197" i="5"/>
  <c r="S197" i="5"/>
  <c r="P197" i="5"/>
  <c r="Q197" i="4"/>
  <c r="P197" i="4"/>
  <c r="R235" i="4"/>
  <c r="P235" i="4"/>
  <c r="Q235" i="4"/>
  <c r="S235" i="5"/>
  <c r="R235" i="5"/>
  <c r="P235" i="5"/>
  <c r="Q235" i="5"/>
  <c r="Q256" i="5"/>
  <c r="S256" i="5"/>
  <c r="P256" i="5"/>
  <c r="Q256" i="4"/>
  <c r="P256" i="4"/>
  <c r="P196" i="4"/>
  <c r="Q196" i="4"/>
  <c r="S196" i="5"/>
  <c r="P196" i="5"/>
  <c r="Q196" i="5"/>
  <c r="Q195" i="5"/>
  <c r="S195" i="5"/>
  <c r="P195" i="5"/>
  <c r="Q195" i="4"/>
  <c r="P195" i="4"/>
  <c r="Q255" i="4"/>
  <c r="P255" i="4"/>
  <c r="S255" i="5"/>
  <c r="Q255" i="5"/>
  <c r="P255" i="5"/>
  <c r="S254" i="5"/>
  <c r="P254" i="5"/>
  <c r="R254" i="5"/>
  <c r="Q254" i="5"/>
  <c r="S234" i="5"/>
  <c r="P254" i="4"/>
  <c r="R254" i="4"/>
  <c r="R251" i="4" s="1"/>
  <c r="Q254" i="4"/>
  <c r="Q214" i="5"/>
  <c r="P214" i="5"/>
  <c r="Q214" i="4"/>
  <c r="P214" i="4"/>
  <c r="S214" i="5"/>
  <c r="S194" i="5"/>
  <c r="R194" i="5"/>
  <c r="Q194" i="5"/>
  <c r="R194" i="4"/>
  <c r="Q194" i="4"/>
  <c r="M2" i="10"/>
  <c r="L2" i="10"/>
  <c r="M9" i="10"/>
  <c r="N9" i="10"/>
  <c r="O9" i="10"/>
  <c r="N2" i="10"/>
  <c r="T70" i="5"/>
  <c r="T9" i="10" s="1"/>
  <c r="AW15" i="2"/>
  <c r="AA116" i="2"/>
  <c r="AA145" i="2"/>
  <c r="P211" i="4" l="1"/>
  <c r="L22" i="10" s="1"/>
  <c r="R211" i="5"/>
  <c r="N23" i="10" s="1"/>
  <c r="R191" i="5"/>
  <c r="N21" i="10" s="1"/>
  <c r="R211" i="4"/>
  <c r="N22" i="10" s="1"/>
  <c r="Q211" i="5"/>
  <c r="M23" i="10" s="1"/>
  <c r="Q211" i="4"/>
  <c r="M22" i="10" s="1"/>
  <c r="P251" i="4"/>
  <c r="L26" i="10" s="1"/>
  <c r="R231" i="4"/>
  <c r="N24" i="10" s="1"/>
  <c r="Q191" i="4"/>
  <c r="M20" i="10" s="1"/>
  <c r="P231" i="4"/>
  <c r="L24" i="10" s="1"/>
  <c r="Q251" i="4"/>
  <c r="M26" i="10" s="1"/>
  <c r="Q231" i="4"/>
  <c r="M24" i="10" s="1"/>
  <c r="R191" i="4"/>
  <c r="N20" i="10" s="1"/>
  <c r="R251" i="5"/>
  <c r="N27" i="10" s="1"/>
  <c r="P251" i="5"/>
  <c r="L27" i="10" s="1"/>
  <c r="P211" i="5"/>
  <c r="L23" i="10" s="1"/>
  <c r="P231" i="5"/>
  <c r="L25" i="10" s="1"/>
  <c r="R231" i="5"/>
  <c r="N25" i="10" s="1"/>
  <c r="Q251" i="5"/>
  <c r="M27" i="10" s="1"/>
  <c r="S211" i="5"/>
  <c r="O23" i="10" s="1"/>
  <c r="Q231" i="5"/>
  <c r="M25" i="10" s="1"/>
  <c r="Q191" i="5"/>
  <c r="M21" i="10" s="1"/>
  <c r="S231" i="5"/>
  <c r="O25" i="10" s="1"/>
  <c r="S191" i="5"/>
  <c r="O21" i="10" s="1"/>
  <c r="S251" i="5"/>
  <c r="O27" i="10" s="1"/>
  <c r="P194" i="4"/>
  <c r="P190" i="4" s="1"/>
  <c r="P20" i="10" s="1"/>
  <c r="P194" i="5"/>
  <c r="P190" i="5" s="1"/>
  <c r="P21" i="10" s="1"/>
  <c r="R210" i="5"/>
  <c r="R23" i="10" s="1"/>
  <c r="R210" i="4"/>
  <c r="Q230" i="4"/>
  <c r="Q24" i="10" s="1"/>
  <c r="P230" i="4"/>
  <c r="P24" i="10" s="1"/>
  <c r="R230" i="4"/>
  <c r="Q230" i="5"/>
  <c r="Q25" i="10" s="1"/>
  <c r="P230" i="5"/>
  <c r="P25" i="10" s="1"/>
  <c r="R230" i="5"/>
  <c r="R25" i="10" s="1"/>
  <c r="Q250" i="5"/>
  <c r="Q27" i="10" s="1"/>
  <c r="R250" i="5"/>
  <c r="R27" i="10" s="1"/>
  <c r="P250" i="5"/>
  <c r="P27" i="10" s="1"/>
  <c r="S250" i="5"/>
  <c r="N26" i="10"/>
  <c r="Q250" i="4"/>
  <c r="Q26" i="10" s="1"/>
  <c r="R250" i="4"/>
  <c r="P250" i="4"/>
  <c r="P26" i="10" s="1"/>
  <c r="S230" i="5"/>
  <c r="P210" i="5"/>
  <c r="P23" i="10" s="1"/>
  <c r="Q210" i="5"/>
  <c r="Q23" i="10" s="1"/>
  <c r="P210" i="4"/>
  <c r="P22" i="10" s="1"/>
  <c r="Q210" i="4"/>
  <c r="Q22" i="10" s="1"/>
  <c r="S210" i="5"/>
  <c r="Q190" i="5"/>
  <c r="Q21" i="10" s="1"/>
  <c r="R190" i="5"/>
  <c r="R21" i="10" s="1"/>
  <c r="S190" i="5"/>
  <c r="Q190" i="4"/>
  <c r="Q20" i="10" s="1"/>
  <c r="R190" i="4"/>
  <c r="P77" i="4"/>
  <c r="P77" i="5"/>
  <c r="P74" i="5"/>
  <c r="P34" i="4"/>
  <c r="P37" i="4"/>
  <c r="P42" i="6"/>
  <c r="P36" i="5"/>
  <c r="P36" i="4"/>
  <c r="P35" i="5"/>
  <c r="P35" i="4"/>
  <c r="P74" i="4"/>
  <c r="P40" i="6"/>
  <c r="P215" i="6"/>
  <c r="P212" i="6" s="1"/>
  <c r="P140" i="6"/>
  <c r="P137" i="6" s="1"/>
  <c r="P190" i="6"/>
  <c r="P187" i="6" s="1"/>
  <c r="P65" i="6"/>
  <c r="P62" i="6" s="1"/>
  <c r="P240" i="6"/>
  <c r="P237" i="6" s="1"/>
  <c r="P165" i="6"/>
  <c r="P162" i="6" s="1"/>
  <c r="P34" i="5"/>
  <c r="P15" i="6"/>
  <c r="P12" i="6" s="1"/>
  <c r="P115" i="6"/>
  <c r="P112" i="6" s="1"/>
  <c r="P90" i="6"/>
  <c r="P87" i="6" s="1"/>
  <c r="P54" i="4"/>
  <c r="P51" i="4" s="1"/>
  <c r="AW1005" i="2"/>
  <c r="AD926" i="2"/>
  <c r="AD530" i="2"/>
  <c r="AD986" i="2"/>
  <c r="AD256" i="2"/>
  <c r="AD633" i="2"/>
  <c r="AD734" i="2"/>
  <c r="AD526" i="2"/>
  <c r="AD316" i="2"/>
  <c r="AD888" i="2"/>
  <c r="AD140" i="2"/>
  <c r="AD915" i="2"/>
  <c r="AD11" i="2"/>
  <c r="AD525" i="2"/>
  <c r="AD802" i="2"/>
  <c r="AD898" i="2"/>
  <c r="AD698" i="2"/>
  <c r="AD913" i="2"/>
  <c r="AD46" i="2"/>
  <c r="AD555" i="2"/>
  <c r="AD401" i="2"/>
  <c r="AD872" i="2"/>
  <c r="AD798" i="2"/>
  <c r="AD933" i="2"/>
  <c r="AD589" i="2"/>
  <c r="AD10" i="2"/>
  <c r="AD186" i="2"/>
  <c r="AD656" i="2"/>
  <c r="AD861" i="2"/>
  <c r="AD621" i="2"/>
  <c r="AD333" i="2"/>
  <c r="AD534" i="2"/>
  <c r="AD585" i="2"/>
  <c r="AD588" i="2"/>
  <c r="AD641" i="2"/>
  <c r="AD572" i="2"/>
  <c r="AD504" i="2"/>
  <c r="AD881" i="2"/>
  <c r="AD874" i="2"/>
  <c r="AD760" i="2"/>
  <c r="AD440" i="2"/>
  <c r="AD490" i="2"/>
  <c r="AD826" i="2"/>
  <c r="AD824" i="2"/>
  <c r="AD835" i="2"/>
  <c r="AD141" i="2"/>
  <c r="AD763" i="2"/>
  <c r="AD529" i="2"/>
  <c r="AD632" i="2"/>
  <c r="AD882" i="2"/>
  <c r="AD41" i="2"/>
  <c r="AD925" i="2"/>
  <c r="AD951" i="2"/>
  <c r="AD17" i="2"/>
  <c r="AD584" i="2"/>
  <c r="AD619" i="2"/>
  <c r="AD410" i="2"/>
  <c r="AD454" i="2"/>
  <c r="AD309" i="2"/>
  <c r="AD126" i="2"/>
  <c r="AD603" i="2"/>
  <c r="AD800" i="2"/>
  <c r="AD720" i="2"/>
  <c r="AD599" i="2"/>
  <c r="AD988" i="2"/>
  <c r="AD95" i="2"/>
  <c r="AD772" i="2"/>
  <c r="AD501" i="2"/>
  <c r="AD948" i="2"/>
  <c r="AD751" i="2"/>
  <c r="AD288" i="2"/>
  <c r="AD811" i="2"/>
  <c r="AD990" i="2"/>
  <c r="AD788" i="2"/>
  <c r="AD935" i="2"/>
  <c r="AD623" i="2"/>
  <c r="AD665" i="2"/>
  <c r="AD686" i="2"/>
  <c r="AD427" i="2"/>
  <c r="AD765" i="2"/>
  <c r="AD851" i="2"/>
  <c r="AD1001" i="2"/>
  <c r="AD940" i="2"/>
  <c r="AD922" i="2"/>
  <c r="AD644" i="2"/>
  <c r="AD797" i="2"/>
  <c r="AD743" i="2"/>
  <c r="AD570" i="2"/>
  <c r="AD817" i="2"/>
  <c r="AD878" i="2"/>
  <c r="AD967" i="2"/>
  <c r="AD721" i="2"/>
  <c r="AD906" i="2"/>
  <c r="AD934" i="2"/>
  <c r="AD981" i="2"/>
  <c r="AD923" i="2"/>
  <c r="AD715" i="2"/>
  <c r="AD233" i="2"/>
  <c r="AD749" i="2"/>
  <c r="AD999" i="2"/>
  <c r="AD561" i="2"/>
  <c r="AD909" i="2"/>
  <c r="AD703" i="2"/>
  <c r="AD768" i="2"/>
  <c r="AD356" i="2"/>
  <c r="AD298" i="2"/>
  <c r="AD182" i="2"/>
  <c r="AD844" i="2"/>
  <c r="AD111" i="2"/>
  <c r="AD762" i="2"/>
  <c r="AD266" i="2"/>
  <c r="AD916" i="2"/>
  <c r="AD694" i="2"/>
  <c r="AD864" i="2"/>
  <c r="AD601" i="2"/>
  <c r="AD445" i="2"/>
  <c r="AD636" i="2"/>
  <c r="AD45" i="2"/>
  <c r="AD702" i="2"/>
  <c r="AD954" i="2"/>
  <c r="AD663" i="2"/>
  <c r="AD833" i="2"/>
  <c r="AD769" i="2"/>
  <c r="AD290" i="2"/>
  <c r="AD520" i="2"/>
  <c r="AD738" i="2"/>
  <c r="AD272" i="2"/>
  <c r="AD900" i="2"/>
  <c r="AD854" i="2"/>
  <c r="AD282" i="2"/>
  <c r="AD112" i="2"/>
  <c r="AD936" i="2"/>
  <c r="AD326" i="2"/>
  <c r="AD231" i="2"/>
  <c r="AD44" i="2"/>
  <c r="AD338" i="2"/>
  <c r="AD405" i="2"/>
  <c r="AD277" i="2"/>
  <c r="AD679" i="2"/>
  <c r="AD446" i="2"/>
  <c r="AD524" i="2"/>
  <c r="AD554" i="2"/>
  <c r="AD753" i="2"/>
  <c r="AD852" i="2"/>
  <c r="AD422" i="2"/>
  <c r="AD696" i="2"/>
  <c r="AD855" i="2"/>
  <c r="AD568" i="2"/>
  <c r="AD615" i="2"/>
  <c r="AD146" i="2"/>
  <c r="AD780" i="2"/>
  <c r="AD823" i="2"/>
  <c r="AD508" i="2"/>
  <c r="AD553" i="2"/>
  <c r="AD239" i="2"/>
  <c r="AD945" i="2"/>
  <c r="AD875" i="2"/>
  <c r="AD831" i="2"/>
  <c r="AD450" i="2"/>
  <c r="AD789" i="2"/>
  <c r="AD869" i="2"/>
  <c r="AD317" i="2"/>
  <c r="AD577" i="2"/>
  <c r="AD677" i="2"/>
  <c r="AD717" i="2"/>
  <c r="AD80" i="2"/>
  <c r="AD509" i="2"/>
  <c r="AD675" i="2"/>
  <c r="AD704" i="2"/>
  <c r="AD365" i="2"/>
  <c r="AD614" i="2"/>
  <c r="AD545" i="2"/>
  <c r="AD123" i="2"/>
  <c r="AD515" i="2"/>
  <c r="AD487" i="2"/>
  <c r="AD973" i="2"/>
  <c r="AD693" i="2"/>
  <c r="AD435" i="2"/>
  <c r="AD377" i="2"/>
  <c r="AD838" i="2"/>
  <c r="AD979" i="2"/>
  <c r="AD400" i="2"/>
  <c r="AD987" i="2"/>
  <c r="AD76" i="2"/>
  <c r="AD870" i="2"/>
  <c r="AD607" i="2"/>
  <c r="AD756" i="2"/>
  <c r="AD692" i="2"/>
  <c r="AD471" i="2"/>
  <c r="AD1004" i="2"/>
  <c r="AD832" i="2"/>
  <c r="AD131" i="2"/>
  <c r="AD549" i="2"/>
  <c r="AD180" i="2"/>
  <c r="AD796" i="2"/>
  <c r="AD758" i="2"/>
  <c r="AD917" i="2"/>
  <c r="AD24" i="2"/>
  <c r="AD795" i="2"/>
  <c r="AD100" i="2"/>
  <c r="AD784" i="2"/>
  <c r="AD372" i="2"/>
  <c r="AD912" i="2"/>
  <c r="AD392" i="2"/>
  <c r="AD956" i="2"/>
  <c r="AD94" i="2"/>
  <c r="AD566" i="2"/>
  <c r="AD137" i="2"/>
  <c r="AD613" i="2"/>
  <c r="AD1002" i="2"/>
  <c r="AD672" i="2"/>
  <c r="AD778" i="2"/>
  <c r="AD371" i="2"/>
  <c r="AD937" i="2"/>
  <c r="AD748" i="2"/>
  <c r="AD295" i="2"/>
  <c r="AD495" i="2"/>
  <c r="AD908" i="2"/>
  <c r="AD210" i="2"/>
  <c r="AD670" i="2"/>
  <c r="AD655" i="2"/>
  <c r="AD65" i="2"/>
  <c r="AD625" i="2"/>
  <c r="AD980" i="2"/>
  <c r="AD502" i="2"/>
  <c r="AD58" i="2"/>
  <c r="AD683" i="2"/>
  <c r="AD976" i="2"/>
  <c r="AD544" i="2"/>
  <c r="AD879" i="2"/>
  <c r="AD991" i="2"/>
  <c r="AD565" i="2"/>
  <c r="AD304" i="2"/>
  <c r="AD944" i="2"/>
  <c r="AD412" i="2"/>
  <c r="AD891" i="2"/>
  <c r="AD714" i="2"/>
  <c r="AD130" i="2"/>
  <c r="AD972" i="2"/>
  <c r="AD860" i="2"/>
  <c r="AD334" i="2"/>
  <c r="AD903" i="2"/>
  <c r="AD538" i="2"/>
  <c r="AD794" i="2"/>
  <c r="AD687" i="2"/>
  <c r="AD737" i="2"/>
  <c r="AD426" i="2"/>
  <c r="AD207" i="2"/>
  <c r="AD591" i="2"/>
  <c r="AD518" i="2"/>
  <c r="AD314" i="2"/>
  <c r="AD777" i="2"/>
  <c r="AD536" i="2"/>
  <c r="AD611" i="2"/>
  <c r="AD959" i="2"/>
  <c r="AD616" i="2"/>
  <c r="AD620" i="2"/>
  <c r="AD710" i="2"/>
  <c r="AD355" i="2"/>
  <c r="AD211" i="2"/>
  <c r="AD996" i="2"/>
  <c r="AD74" i="2"/>
  <c r="AD557" i="2"/>
  <c r="AD179" i="2"/>
  <c r="AD648" i="2"/>
  <c r="AD668" i="2"/>
  <c r="AD569" i="2"/>
  <c r="AD957" i="2"/>
  <c r="AD673" i="2"/>
  <c r="AD659" i="2"/>
  <c r="AD837" i="2"/>
  <c r="AD337" i="2"/>
  <c r="AD151" i="2"/>
  <c r="AD681" i="2"/>
  <c r="AD482" i="2"/>
  <c r="AD485" i="2"/>
  <c r="AD217" i="2"/>
  <c r="AD634" i="2"/>
  <c r="AD652" i="2"/>
  <c r="AD532" i="2"/>
  <c r="AD628" i="2"/>
  <c r="AD286" i="2"/>
  <c r="AD719" i="2"/>
  <c r="AD106" i="2"/>
  <c r="AD727" i="2"/>
  <c r="AD920" i="2"/>
  <c r="AD801" i="2"/>
  <c r="AD560" i="2"/>
  <c r="AD594" i="2"/>
  <c r="AD513" i="2"/>
  <c r="AD985" i="2"/>
  <c r="AD904" i="2"/>
  <c r="AD574" i="2"/>
  <c r="AD499" i="2"/>
  <c r="AD539" i="2"/>
  <c r="AD739" i="2"/>
  <c r="AD943" i="2"/>
  <c r="AD523" i="2"/>
  <c r="AD858" i="2"/>
  <c r="AD810" i="2"/>
  <c r="AD897" i="2"/>
  <c r="AD643" i="2"/>
  <c r="AD689" i="2"/>
  <c r="AD460" i="2"/>
  <c r="AD839" i="2"/>
  <c r="AD363" i="2"/>
  <c r="AD685" i="2"/>
  <c r="AD728" i="2"/>
  <c r="AD188" i="2"/>
  <c r="AD856" i="2"/>
  <c r="AD349" i="2"/>
  <c r="AD564" i="2"/>
  <c r="AD857" i="2"/>
  <c r="AD342" i="2"/>
  <c r="AD535" i="2"/>
  <c r="AD919" i="2"/>
  <c r="AD859" i="2"/>
  <c r="AD716" i="2"/>
  <c r="AD930" i="2"/>
  <c r="AD571" i="2"/>
  <c r="AD706" i="2"/>
  <c r="AD649" i="2"/>
  <c r="AD590" i="2"/>
  <c r="AD503" i="2"/>
  <c r="AD494" i="2"/>
  <c r="AD968" i="2"/>
  <c r="AD247" i="2"/>
  <c r="AD127" i="2"/>
  <c r="AD708" i="2"/>
  <c r="AD548" i="2"/>
  <c r="AD189" i="2"/>
  <c r="AD201" i="2"/>
  <c r="AD779" i="2"/>
  <c r="AD713" i="2"/>
  <c r="AD609" i="2"/>
  <c r="AD542" i="2"/>
  <c r="AD964" i="2"/>
  <c r="AD145" i="2"/>
  <c r="AD871" i="2"/>
  <c r="AD928" i="2"/>
  <c r="AD676" i="2"/>
  <c r="AD368" i="2"/>
  <c r="AD497" i="2"/>
  <c r="AD932" i="2"/>
  <c r="AD868" i="2"/>
  <c r="AD705" i="2"/>
  <c r="AD232" i="2"/>
  <c r="AD899" i="2"/>
  <c r="AD522" i="2"/>
  <c r="AD470" i="2"/>
  <c r="AD825" i="2"/>
  <c r="AD512" i="2"/>
  <c r="AD63" i="2"/>
  <c r="AD809" i="2"/>
  <c r="AD829" i="2"/>
  <c r="AD793" i="2"/>
  <c r="AD740" i="2"/>
  <c r="AD398" i="2"/>
  <c r="AD971" i="2"/>
  <c r="AD297" i="2"/>
  <c r="AD562" i="2"/>
  <c r="AD949" i="2"/>
  <c r="AD657" i="2"/>
  <c r="AD905" i="2"/>
  <c r="AD820" i="2"/>
  <c r="AD846" i="2"/>
  <c r="AD853" i="2"/>
  <c r="AD830" i="2"/>
  <c r="AD511" i="2"/>
  <c r="AD658" i="2"/>
  <c r="AD950" i="2"/>
  <c r="AD845" i="2"/>
  <c r="AD336" i="2"/>
  <c r="AD983" i="2"/>
  <c r="AD808" i="2"/>
  <c r="AD680" i="2"/>
  <c r="AD404" i="2"/>
  <c r="AD722" i="2"/>
  <c r="AD556" i="2"/>
  <c r="AD618" i="2"/>
  <c r="AD537" i="2"/>
  <c r="AD774" i="2"/>
  <c r="AD413" i="2"/>
  <c r="AD866" i="2"/>
  <c r="AD646" i="2"/>
  <c r="AD887" i="2"/>
  <c r="AD406" i="2"/>
  <c r="AD742" i="2"/>
  <c r="AD610" i="2"/>
  <c r="AD193" i="2"/>
  <c r="AD315" i="2"/>
  <c r="AD877" i="2"/>
  <c r="AD593" i="2"/>
  <c r="AD862" i="2"/>
  <c r="AD629" i="2"/>
  <c r="AD198" i="2"/>
  <c r="AD521" i="2"/>
  <c r="AD527" i="2"/>
  <c r="AD752" i="2"/>
  <c r="AD966" i="2"/>
  <c r="AD952" i="2"/>
  <c r="AD322" i="2"/>
  <c r="AD484" i="2"/>
  <c r="AD805" i="2"/>
  <c r="AD982" i="2"/>
  <c r="AD754" i="2"/>
  <c r="AD819" i="2"/>
  <c r="AD847" i="2"/>
  <c r="AD516" i="2"/>
  <c r="AD848" i="2"/>
  <c r="AD160" i="2"/>
  <c r="AD786" i="2"/>
  <c r="AD156" i="2"/>
  <c r="AD946" i="2"/>
  <c r="AD815" i="2"/>
  <c r="AD880" i="2"/>
  <c r="AD914" i="2"/>
  <c r="AD579" i="2"/>
  <c r="AD787" i="2"/>
  <c r="AD785" i="2"/>
  <c r="AD902" i="2"/>
  <c r="AD884" i="2"/>
  <c r="AD997" i="2"/>
  <c r="AD583" i="2"/>
  <c r="AD674" i="2"/>
  <c r="AD1003" i="2"/>
  <c r="AD448" i="2"/>
  <c r="AD984" i="2"/>
  <c r="AD449" i="2"/>
  <c r="AD735" i="2"/>
  <c r="AD364" i="2"/>
  <c r="AD597" i="2"/>
  <c r="AD155" i="2"/>
  <c r="AD442" i="2"/>
  <c r="AD841" i="2"/>
  <c r="AD208" i="2"/>
  <c r="AD507" i="2"/>
  <c r="AD707" i="2"/>
  <c r="AD434" i="2"/>
  <c r="AD834" i="2"/>
  <c r="AD840" i="2"/>
  <c r="AD287" i="2"/>
  <c r="AD929" i="2"/>
  <c r="AD876" i="2"/>
  <c r="AD806" i="2"/>
  <c r="AD697" i="2"/>
  <c r="AD573" i="2"/>
  <c r="AD791" i="2"/>
  <c r="AD635" i="2"/>
  <c r="AD505" i="2"/>
  <c r="AD598" i="2"/>
  <c r="AD587" i="2"/>
  <c r="AD586" i="2"/>
  <c r="AD989" i="2"/>
  <c r="AD262" i="2"/>
  <c r="AD901" i="2"/>
  <c r="AD962" i="2"/>
  <c r="AD711" i="2"/>
  <c r="AD667" i="2"/>
  <c r="AD803" i="2"/>
  <c r="AD729" i="2"/>
  <c r="AD671" i="2"/>
  <c r="AD911" i="2"/>
  <c r="AD695" i="2"/>
  <c r="AD462" i="2"/>
  <c r="AD415" i="2"/>
  <c r="AD741" i="2"/>
  <c r="AD977" i="2"/>
  <c r="AD790" i="2"/>
  <c r="AD600" i="2"/>
  <c r="AD938" i="2"/>
  <c r="AD894" i="2"/>
  <c r="AD626" i="2"/>
  <c r="AD120" i="2"/>
  <c r="AD580" i="2"/>
  <c r="AD82" i="2"/>
  <c r="AD771" i="2"/>
  <c r="AD755" i="2"/>
  <c r="AD575" i="2"/>
  <c r="AD284" i="2"/>
  <c r="AD552" i="2"/>
  <c r="AD865" i="2"/>
  <c r="AD867" i="2"/>
  <c r="AD961" i="2"/>
  <c r="AD380" i="2"/>
  <c r="AD22" i="2"/>
  <c r="AD883" i="2"/>
  <c r="AD782" i="2"/>
  <c r="AD691" i="2"/>
  <c r="AD121" i="2"/>
  <c r="AD804" i="2"/>
  <c r="AD540" i="2"/>
  <c r="AD310" i="2"/>
  <c r="AD582" i="2"/>
  <c r="AD781" i="2"/>
  <c r="AD939" i="2"/>
  <c r="AD767" i="2"/>
  <c r="AD98" i="2"/>
  <c r="AD736" i="2"/>
  <c r="AD267" i="2"/>
  <c r="AD418" i="2"/>
  <c r="AD114" i="2"/>
  <c r="AD731" i="2"/>
  <c r="AD873" i="2"/>
  <c r="AD159" i="2"/>
  <c r="AD776" i="2"/>
  <c r="AD970" i="2"/>
  <c r="AD849" i="2"/>
  <c r="AD684" i="2"/>
  <c r="AD978" i="2"/>
  <c r="AD733" i="2"/>
  <c r="AD822" i="2"/>
  <c r="AD631" i="2"/>
  <c r="AD998" i="2"/>
  <c r="AD307" i="2"/>
  <c r="AD581" i="2"/>
  <c r="AD750" i="2"/>
  <c r="AD212" i="2"/>
  <c r="AD476" i="2"/>
  <c r="AD608" i="2"/>
  <c r="AD375" i="2"/>
  <c r="AD104" i="2"/>
  <c r="AD52" i="2"/>
  <c r="AD813" i="2"/>
  <c r="AD472" i="2"/>
  <c r="AD947" i="2"/>
  <c r="AD567" i="2"/>
  <c r="AD519" i="2"/>
  <c r="AD612" i="2"/>
  <c r="AD747" i="2"/>
  <c r="AD249" i="2"/>
  <c r="AD421" i="2"/>
  <c r="AD942" i="2"/>
  <c r="AD725" i="2"/>
  <c r="AD6" i="2"/>
  <c r="AD775" i="2"/>
  <c r="AD55" i="2"/>
  <c r="AD595" i="2"/>
  <c r="AD745" i="2"/>
  <c r="AD622" i="2"/>
  <c r="AD770" i="2"/>
  <c r="AD647" i="2"/>
  <c r="AD500" i="2"/>
  <c r="AD483" i="2"/>
  <c r="AD662" i="2"/>
  <c r="AD328" i="2"/>
  <c r="AD650" i="2"/>
  <c r="AD921" i="2"/>
  <c r="AD895" i="2"/>
  <c r="AD995" i="2"/>
  <c r="AD653" i="2"/>
  <c r="AD799" i="2"/>
  <c r="AD886" i="2"/>
  <c r="AD559" i="2"/>
  <c r="AD669" i="2"/>
  <c r="AD331" i="2"/>
  <c r="AD896" i="2"/>
  <c r="AD531" i="2"/>
  <c r="AD924" i="2"/>
  <c r="AD701" i="2"/>
  <c r="AD578" i="2"/>
  <c r="AD994" i="2"/>
  <c r="AD958" i="2"/>
  <c r="AD335" i="2"/>
  <c r="AD761" i="2"/>
  <c r="AD660" i="2"/>
  <c r="AD606" i="2"/>
  <c r="AD354" i="2"/>
  <c r="AD645" i="2"/>
  <c r="AD517" i="2"/>
  <c r="AD468" i="2"/>
  <c r="AD543" i="2"/>
  <c r="AD533" i="2"/>
  <c r="AD305" i="2"/>
  <c r="AD550" i="2"/>
  <c r="AD828" i="2"/>
  <c r="AD807" i="2"/>
  <c r="AD821" i="2"/>
  <c r="AD654" i="2"/>
  <c r="AD892" i="2"/>
  <c r="AD814" i="2"/>
  <c r="AD27" i="2"/>
  <c r="AD510" i="2"/>
  <c r="AD718" i="2"/>
  <c r="AD836" i="2"/>
  <c r="AD592" i="2"/>
  <c r="AD558" i="2"/>
  <c r="AD792" i="2"/>
  <c r="AD827" i="2"/>
  <c r="AD773" i="2"/>
  <c r="AD224" i="2"/>
  <c r="AD444" i="2"/>
  <c r="AD638" i="2"/>
  <c r="AD350" i="2"/>
  <c r="AD678" i="2"/>
  <c r="AD842" i="2"/>
  <c r="AD682" i="2"/>
  <c r="AD927" i="2"/>
  <c r="AD642" i="2"/>
  <c r="AD5" i="2"/>
  <c r="AD712" i="2"/>
  <c r="AD479" i="2"/>
  <c r="AD726" i="2"/>
  <c r="AD700" i="2"/>
  <c r="AD709" i="2"/>
  <c r="AD551" i="2"/>
  <c r="AD605" i="2"/>
  <c r="AD213" i="2"/>
  <c r="AD360" i="2"/>
  <c r="AD744" i="2"/>
  <c r="AD651" i="2"/>
  <c r="AD547" i="2"/>
  <c r="AD514" i="2"/>
  <c r="AD993" i="2"/>
  <c r="AD965" i="2"/>
  <c r="AD890" i="2"/>
  <c r="AD953" i="2"/>
  <c r="AD627" i="2"/>
  <c r="AD1000" i="2"/>
  <c r="AD214" i="2"/>
  <c r="AD931" i="2"/>
  <c r="AD105" i="2"/>
  <c r="AD640" i="2"/>
  <c r="AD850" i="2"/>
  <c r="AD746" i="2"/>
  <c r="AD816" i="2"/>
  <c r="AD893" i="2"/>
  <c r="AD975" i="2"/>
  <c r="AD158" i="2"/>
  <c r="AD313" i="2"/>
  <c r="AD461" i="2"/>
  <c r="AD245" i="2"/>
  <c r="AD528" i="2"/>
  <c r="AD402" i="2"/>
  <c r="AD724" i="2"/>
  <c r="AD384" i="2"/>
  <c r="AD437" i="2"/>
  <c r="AD452" i="2"/>
  <c r="AD164" i="2"/>
  <c r="AD143" i="2"/>
  <c r="AD766" i="2"/>
  <c r="AD457" i="2"/>
  <c r="AD294" i="2"/>
  <c r="AD408" i="2"/>
  <c r="AD576" i="2"/>
  <c r="AD889" i="2"/>
  <c r="AD474" i="2"/>
  <c r="AD14" i="2"/>
  <c r="AD637" i="2"/>
  <c r="AD124" i="2"/>
  <c r="AD596" i="2"/>
  <c r="AD396" i="2"/>
  <c r="AD783" i="2"/>
  <c r="AD169" i="2"/>
  <c r="AD960" i="2"/>
  <c r="AD992" i="2"/>
  <c r="AD563" i="2"/>
  <c r="AD732" i="2"/>
  <c r="AD466" i="2"/>
  <c r="AD246" i="2"/>
  <c r="AD941" i="2"/>
  <c r="AD624" i="2"/>
  <c r="AD276" i="2"/>
  <c r="AD395" i="2"/>
  <c r="AD661" i="2"/>
  <c r="AD173" i="2"/>
  <c r="AD489" i="2"/>
  <c r="AD397" i="2"/>
  <c r="AD664" i="2"/>
  <c r="AD918" i="2"/>
  <c r="AD283" i="2"/>
  <c r="AD818" i="2"/>
  <c r="AD863" i="2"/>
  <c r="AD347" i="2"/>
  <c r="AD688" i="2"/>
  <c r="AD541" i="2"/>
  <c r="AD630" i="2"/>
  <c r="AD639" i="2"/>
  <c r="AD730" i="2"/>
  <c r="AD907" i="2"/>
  <c r="AD64" i="2"/>
  <c r="AD546" i="2"/>
  <c r="AD423" i="2"/>
  <c r="AD955" i="2"/>
  <c r="AD969" i="2"/>
  <c r="AD165" i="2"/>
  <c r="AD812" i="2"/>
  <c r="AD690" i="2"/>
  <c r="AD885" i="2"/>
  <c r="AD843" i="2"/>
  <c r="AD764" i="2"/>
  <c r="AD23" i="2"/>
  <c r="AD36" i="2"/>
  <c r="AD974" i="2"/>
  <c r="AD963" i="2"/>
  <c r="AD910" i="2"/>
  <c r="AD604" i="2"/>
  <c r="AD617" i="2"/>
  <c r="AD666" i="2"/>
  <c r="AD723" i="2"/>
  <c r="AD699" i="2"/>
  <c r="AD759" i="2"/>
  <c r="AD602" i="2"/>
  <c r="AD301" i="2"/>
  <c r="AD757" i="2"/>
  <c r="P191" i="5"/>
  <c r="P31" i="5" l="1"/>
  <c r="L5" i="10" s="1"/>
  <c r="P191" i="4"/>
  <c r="L20" i="10" s="1"/>
  <c r="P71" i="4"/>
  <c r="L8" i="10" s="1"/>
  <c r="L21" i="10"/>
  <c r="R22" i="10"/>
  <c r="T210" i="4"/>
  <c r="T22" i="10" s="1"/>
  <c r="R24" i="10"/>
  <c r="T230" i="4"/>
  <c r="T24" i="10" s="1"/>
  <c r="S27" i="10"/>
  <c r="T250" i="5"/>
  <c r="T27" i="10" s="1"/>
  <c r="S25" i="10"/>
  <c r="T230" i="5"/>
  <c r="T25" i="10" s="1"/>
  <c r="R26" i="10"/>
  <c r="T250" i="4"/>
  <c r="T26" i="10" s="1"/>
  <c r="S23" i="10"/>
  <c r="T210" i="5"/>
  <c r="T23" i="10" s="1"/>
  <c r="S21" i="10"/>
  <c r="T190" i="5"/>
  <c r="T21" i="10" s="1"/>
  <c r="R20" i="10"/>
  <c r="T190" i="4"/>
  <c r="T20" i="10" s="1"/>
  <c r="P70" i="5"/>
  <c r="P9" i="10" s="1"/>
  <c r="P37" i="6"/>
  <c r="J56" i="6" s="1"/>
  <c r="P30" i="4"/>
  <c r="P4" i="10" s="1"/>
  <c r="P70" i="4"/>
  <c r="P8" i="10" s="1"/>
  <c r="J181" i="6"/>
  <c r="J256" i="6"/>
  <c r="J81" i="6"/>
  <c r="L6" i="10"/>
  <c r="J206" i="6"/>
  <c r="J106" i="6"/>
  <c r="J156" i="6"/>
  <c r="J131" i="6"/>
  <c r="J231" i="6"/>
  <c r="J31" i="6"/>
  <c r="P30" i="5"/>
  <c r="P5" i="10" s="1"/>
  <c r="P161" i="6"/>
  <c r="P236" i="6"/>
  <c r="P61" i="6"/>
  <c r="P50" i="4"/>
  <c r="P6" i="10" s="1"/>
  <c r="P186" i="6"/>
  <c r="P86" i="6"/>
  <c r="P136" i="6"/>
  <c r="P111" i="6"/>
  <c r="P211" i="6"/>
  <c r="P11" i="6"/>
  <c r="P36" i="6"/>
  <c r="P31" i="4"/>
  <c r="P71" i="5"/>
  <c r="L4" i="10" l="1"/>
  <c r="L9" i="10"/>
</calcChain>
</file>

<file path=xl/sharedStrings.xml><?xml version="1.0" encoding="utf-8"?>
<sst xmlns="http://schemas.openxmlformats.org/spreadsheetml/2006/main" count="44118" uniqueCount="9861">
  <si>
    <t>Vereniging</t>
  </si>
  <si>
    <t xml:space="preserve">Plaats  </t>
  </si>
  <si>
    <t>District</t>
  </si>
  <si>
    <t>Regio</t>
  </si>
  <si>
    <t>Team</t>
  </si>
  <si>
    <t>van</t>
  </si>
  <si>
    <t>t/m</t>
  </si>
  <si>
    <t>max.</t>
  </si>
  <si>
    <t>Peildatum</t>
  </si>
  <si>
    <t>Achilles (A)</t>
  </si>
  <si>
    <t>NCX11Y4</t>
  </si>
  <si>
    <t>ALMELO</t>
  </si>
  <si>
    <t>OOST</t>
  </si>
  <si>
    <t>A</t>
  </si>
  <si>
    <t>Achilles (Hg)</t>
  </si>
  <si>
    <t>NCX11Z1</t>
  </si>
  <si>
    <t>NOORDWEST</t>
  </si>
  <si>
    <t>Den Haag</t>
  </si>
  <si>
    <t>B</t>
  </si>
  <si>
    <t>Dispensatie</t>
  </si>
  <si>
    <t>ACKC</t>
  </si>
  <si>
    <t>NCX12B6</t>
  </si>
  <si>
    <t>ALMKERK</t>
  </si>
  <si>
    <t>ZUIDWEST</t>
  </si>
  <si>
    <t>Alblasserwaard</t>
  </si>
  <si>
    <t>C</t>
  </si>
  <si>
    <t>Activitas</t>
  </si>
  <si>
    <t>NCX12D0</t>
  </si>
  <si>
    <t>MAURIK</t>
  </si>
  <si>
    <t>D</t>
  </si>
  <si>
    <t>Seizoen</t>
  </si>
  <si>
    <t>ADO</t>
  </si>
  <si>
    <t>NCX12F4</t>
  </si>
  <si>
    <t>'S-GRAVENDEEL</t>
  </si>
  <si>
    <t>Zuid-Hollandse Eilanden</t>
  </si>
  <si>
    <t>E</t>
  </si>
  <si>
    <t>ADOS</t>
  </si>
  <si>
    <t>NCX12G1</t>
  </si>
  <si>
    <t>Noordkop</t>
  </si>
  <si>
    <t>F</t>
  </si>
  <si>
    <t>Zaal</t>
  </si>
  <si>
    <t>AKC (Al)</t>
  </si>
  <si>
    <t>NCX12L6</t>
  </si>
  <si>
    <t>AKC '54</t>
  </si>
  <si>
    <t>NCX12N0</t>
  </si>
  <si>
    <t>ANDEREN</t>
  </si>
  <si>
    <t>NOORD</t>
  </si>
  <si>
    <t>Midden-Drenthe/Noordenveld/Westerkwartier</t>
  </si>
  <si>
    <t>Aladna</t>
  </si>
  <si>
    <t>NCX12P4</t>
  </si>
  <si>
    <t>AALTEN</t>
  </si>
  <si>
    <t>Albatros</t>
  </si>
  <si>
    <t>NCX12Q1</t>
  </si>
  <si>
    <t>ZWIJNDRECHT</t>
  </si>
  <si>
    <t>SCHIJNDEL</t>
  </si>
  <si>
    <t>ZUID</t>
  </si>
  <si>
    <t>Langstraat/Meierij B</t>
  </si>
  <si>
    <t>ALO</t>
  </si>
  <si>
    <t>NCX12V6</t>
  </si>
  <si>
    <t>Altijd Kwiek</t>
  </si>
  <si>
    <t>NCX12Y7</t>
  </si>
  <si>
    <t>DE VEENHOOP</t>
  </si>
  <si>
    <t>Drachten/Gorredijk/Heerenveen</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</si>
  <si>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</si>
  <si>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</si>
  <si>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</si>
  <si>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</si>
  <si>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</si>
  <si>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</si>
  <si>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</si>
  <si>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</si>
  <si>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</si>
  <si>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</si>
  <si>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</si>
  <si>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</si>
  <si>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</si>
  <si>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</si>
  <si>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</si>
  <si>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</si>
  <si>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</si>
  <si>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</si>
  <si>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Gouda</t>
  </si>
  <si>
    <t>Argo</t>
  </si>
  <si>
    <t>NCX13P7</t>
  </si>
  <si>
    <t>Noord-Groningen/Oost-Groningen</t>
  </si>
  <si>
    <t>Argus</t>
  </si>
  <si>
    <t>NCX13Q4</t>
  </si>
  <si>
    <t>WEESP</t>
  </si>
  <si>
    <t>Astrantia</t>
  </si>
  <si>
    <t>NCX13T5</t>
  </si>
  <si>
    <t>MIDDELAAR</t>
  </si>
  <si>
    <t>Maas/Niers</t>
  </si>
  <si>
    <t>ASVD</t>
  </si>
  <si>
    <t>NCX13V9</t>
  </si>
  <si>
    <t>DRONTEN</t>
  </si>
  <si>
    <t>Noordwesthoek</t>
  </si>
  <si>
    <t>Atalante</t>
  </si>
  <si>
    <t>NCX13W6</t>
  </si>
  <si>
    <t>APELDOORN</t>
  </si>
  <si>
    <t>Atlantis</t>
  </si>
  <si>
    <t>NCX13X3</t>
  </si>
  <si>
    <t>MIJDRECHT</t>
  </si>
  <si>
    <t>Utrecht-West</t>
  </si>
  <si>
    <t>Atlas</t>
  </si>
  <si>
    <t>NCX13Y0</t>
  </si>
  <si>
    <t>RITTHEM</t>
  </si>
  <si>
    <t>Zeeland</t>
  </si>
  <si>
    <t>Attila</t>
  </si>
  <si>
    <t>NCX13Z7</t>
  </si>
  <si>
    <t>EINDHOVEN</t>
  </si>
  <si>
    <t>Kempen/Dommel D</t>
  </si>
  <si>
    <t>Aurora</t>
  </si>
  <si>
    <t>NCX14B2</t>
  </si>
  <si>
    <t>HAARLEM</t>
  </si>
  <si>
    <t>Kennemerland</t>
  </si>
  <si>
    <t>NCX14C9</t>
  </si>
  <si>
    <t>PIJNACKER</t>
  </si>
  <si>
    <t>Delft-Westland-Oostland</t>
  </si>
  <si>
    <t>Avanti (S)</t>
  </si>
  <si>
    <t>NCX14D6</t>
  </si>
  <si>
    <t>Avereest</t>
  </si>
  <si>
    <t>NCX14F0</t>
  </si>
  <si>
    <t>DEDEMSVAART</t>
  </si>
  <si>
    <t>Zuid-Oost Drenthe/Zuid-West Drenthe</t>
  </si>
  <si>
    <t>AVO</t>
  </si>
  <si>
    <t>NCX38W1</t>
  </si>
  <si>
    <t>ASSEN</t>
  </si>
  <si>
    <t>AW/DTV</t>
  </si>
  <si>
    <t>NCX14G7</t>
  </si>
  <si>
    <t>NCX14H4</t>
  </si>
  <si>
    <t>BADHOEVEDORP</t>
  </si>
  <si>
    <t>Be Quick</t>
  </si>
  <si>
    <t>NCX14K5</t>
  </si>
  <si>
    <t>NULAND</t>
  </si>
  <si>
    <t>Langstraat/Meierij C</t>
  </si>
  <si>
    <t>BEP</t>
  </si>
  <si>
    <t>NCX14L2</t>
  </si>
  <si>
    <t>PURMEREND</t>
  </si>
  <si>
    <t>Zaanstreek/Waterland</t>
  </si>
  <si>
    <t>BIO</t>
  </si>
  <si>
    <t>NCX14N6</t>
  </si>
  <si>
    <t>Kempen/Dommel B</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</si>
  <si>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</si>
  <si>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</si>
  <si>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</si>
  <si>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</si>
  <si>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</si>
  <si>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</si>
  <si>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</si>
  <si>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</si>
  <si>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</si>
  <si>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</si>
  <si>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</si>
  <si>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</si>
  <si>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</si>
  <si>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</si>
  <si>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</si>
  <si>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</si>
  <si>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</si>
  <si>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</si>
  <si>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</si>
  <si>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</si>
  <si>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</si>
  <si>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</si>
  <si>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Noord-Friesland/Oost-Friesland</t>
  </si>
  <si>
    <t>Celeritas</t>
  </si>
  <si>
    <t>NCX15L5</t>
  </si>
  <si>
    <t>ALKMAAR</t>
  </si>
  <si>
    <t>Celeritas (S)</t>
  </si>
  <si>
    <t>NCX15M2</t>
  </si>
  <si>
    <t>Centrum</t>
  </si>
  <si>
    <t>NCX15N9</t>
  </si>
  <si>
    <t>DE KRIM</t>
  </si>
  <si>
    <t>Club Brothers</t>
  </si>
  <si>
    <t>NCX15Q0</t>
  </si>
  <si>
    <t>GRONINGEN</t>
  </si>
  <si>
    <t>Conventus</t>
  </si>
  <si>
    <t>NCX35R7</t>
  </si>
  <si>
    <t>Corridor</t>
  </si>
  <si>
    <t>NCX15S4</t>
  </si>
  <si>
    <t>Langstraat/Meierij A</t>
  </si>
  <si>
    <t>Crescendo</t>
  </si>
  <si>
    <t>NCX15V5</t>
  </si>
  <si>
    <t>LEIDEN</t>
  </si>
  <si>
    <t>Leiden-Bollenstreek</t>
  </si>
  <si>
    <t>CSL</t>
  </si>
  <si>
    <t>NCX15W2</t>
  </si>
  <si>
    <t>Grou/Leeuwarden</t>
  </si>
  <si>
    <t>DAKOS</t>
  </si>
  <si>
    <t>NCX36N2</t>
  </si>
  <si>
    <t>SOMEREN</t>
  </si>
  <si>
    <t>Limburg/Peel A</t>
  </si>
  <si>
    <t>NCX15X9</t>
  </si>
  <si>
    <t>DRIEBERGEN-RIJSENBURG</t>
  </si>
  <si>
    <t>DDW</t>
  </si>
  <si>
    <t>NCX16B8</t>
  </si>
  <si>
    <t>Kempen/Dommel A</t>
  </si>
  <si>
    <t>NCX15C2</t>
  </si>
  <si>
    <t>De Corvers</t>
  </si>
  <si>
    <t>NCX15T1</t>
  </si>
  <si>
    <t>HILVERSUM</t>
  </si>
  <si>
    <t>De Eemvogels</t>
  </si>
  <si>
    <t>NCX10R2</t>
  </si>
  <si>
    <t>SOEST</t>
  </si>
  <si>
    <t>De Eibers</t>
  </si>
  <si>
    <t>NCX10W7</t>
  </si>
  <si>
    <t>EIBERGEN</t>
  </si>
  <si>
    <t>De Granaet</t>
  </si>
  <si>
    <t>NCX22X5</t>
  </si>
  <si>
    <t>DOKKUM</t>
  </si>
  <si>
    <t>De Hazenkamp</t>
  </si>
  <si>
    <t>NCX23M1</t>
  </si>
  <si>
    <t>NIJMEGEN</t>
  </si>
  <si>
    <t>NCX24N1</t>
  </si>
  <si>
    <t>DE HOEVE</t>
  </si>
  <si>
    <t>Gaasterland/Ooststellingwerf/Weststellingwerf</t>
  </si>
  <si>
    <t>De Horst</t>
  </si>
  <si>
    <t>NCX24V7</t>
  </si>
  <si>
    <t>GROESBEEK</t>
  </si>
  <si>
    <t>Maas/Waal</t>
  </si>
  <si>
    <t>De Issel</t>
  </si>
  <si>
    <t>NCX24Z5</t>
  </si>
  <si>
    <t>De Kangeroe</t>
  </si>
  <si>
    <t>NCX25J6</t>
  </si>
  <si>
    <t>VEGHEL</t>
  </si>
  <si>
    <t>De Korfrakkers</t>
  </si>
  <si>
    <t>NCX26Q8</t>
  </si>
  <si>
    <t>ERP</t>
  </si>
  <si>
    <t>De Lauwers</t>
  </si>
  <si>
    <t>NCX27K9</t>
  </si>
  <si>
    <t>De Maaskanters</t>
  </si>
  <si>
    <t>NCX27Y7</t>
  </si>
  <si>
    <t>De Meervogels</t>
  </si>
  <si>
    <t>NCX28L9</t>
  </si>
  <si>
    <t>ZOETERMEER</t>
  </si>
  <si>
    <t>De Meeuwen</t>
  </si>
  <si>
    <t>NCX28N3</t>
  </si>
  <si>
    <t>PUTTEN</t>
  </si>
  <si>
    <t>NCX28R1</t>
  </si>
  <si>
    <t>MELDERSLO</t>
  </si>
  <si>
    <t>Limburg/Peel B</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</si>
  <si>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</si>
  <si>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</si>
  <si>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</si>
  <si>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</si>
  <si>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</si>
  <si>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</si>
  <si>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</si>
  <si>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</si>
  <si>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</si>
  <si>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</si>
  <si>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</si>
  <si>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</si>
  <si>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</si>
  <si>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</si>
  <si>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</si>
  <si>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</si>
  <si>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</si>
  <si>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</si>
  <si>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</si>
  <si>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</si>
  <si>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</si>
  <si>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</si>
  <si>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</si>
  <si>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</si>
  <si>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</si>
  <si>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</si>
  <si>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</si>
  <si>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</si>
  <si>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</si>
  <si>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</si>
  <si>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</si>
  <si>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</si>
  <si>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</si>
  <si>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</si>
  <si>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</si>
  <si>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</si>
  <si>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</si>
  <si>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</si>
  <si>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</si>
  <si>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</si>
  <si>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</si>
  <si>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</si>
  <si>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</si>
  <si>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</si>
  <si>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</si>
  <si>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</si>
  <si>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</si>
  <si>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</si>
  <si>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</si>
  <si>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</si>
  <si>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</si>
  <si>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</si>
  <si>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</si>
  <si>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</si>
  <si>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</si>
  <si>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</si>
  <si>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</si>
  <si>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</si>
  <si>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</si>
  <si>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</si>
  <si>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</si>
  <si>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</si>
  <si>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</si>
  <si>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</si>
  <si>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</si>
  <si>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</si>
  <si>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</si>
  <si>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</si>
  <si>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</si>
  <si>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</si>
  <si>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</si>
  <si>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</si>
  <si>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</si>
  <si>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</si>
  <si>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Dordrecht</t>
  </si>
  <si>
    <t>NCX21J4</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</si>
  <si>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</si>
  <si>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</si>
  <si>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</si>
  <si>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</si>
  <si>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</si>
  <si>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</si>
  <si>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</si>
  <si>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</si>
  <si>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</si>
  <si>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</si>
  <si>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</si>
  <si>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</si>
  <si>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</si>
  <si>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</si>
  <si>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</si>
  <si>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</si>
  <si>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</si>
  <si>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</si>
  <si>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</si>
  <si>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</si>
  <si>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</si>
  <si>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</si>
  <si>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</si>
  <si>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</si>
  <si>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</si>
  <si>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</si>
  <si>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</si>
  <si>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</si>
  <si>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</si>
  <si>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West-Brabant</t>
  </si>
  <si>
    <t>DSV</t>
  </si>
  <si>
    <t>NCX09X6</t>
  </si>
  <si>
    <t>DIESSEN</t>
  </si>
  <si>
    <t>DTG</t>
  </si>
  <si>
    <t>NCX09Y3</t>
  </si>
  <si>
    <t>DTL</t>
  </si>
  <si>
    <t>NCX09Z0</t>
  </si>
  <si>
    <t>HANTUM</t>
  </si>
  <si>
    <t>DTS (E)</t>
  </si>
  <si>
    <t>NCX10B0</t>
  </si>
  <si>
    <t>ENKHUIZEN</t>
  </si>
  <si>
    <t>DTS (S)</t>
  </si>
  <si>
    <t>NCX10C7</t>
  </si>
  <si>
    <t>SURHUIZUM</t>
  </si>
  <si>
    <t>Dubbel Zes</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</si>
  <si>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</si>
  <si>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</si>
  <si>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</si>
  <si>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</si>
  <si>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</si>
  <si>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</si>
  <si>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</si>
  <si>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</si>
  <si>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</si>
  <si>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</si>
  <si>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</si>
  <si>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</si>
  <si>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</si>
  <si>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</si>
  <si>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</si>
  <si>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</si>
  <si>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</si>
  <si>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</si>
  <si>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</si>
  <si>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</si>
  <si>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</si>
  <si>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</si>
  <si>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</si>
  <si>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</si>
  <si>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</si>
  <si>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</si>
  <si>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</si>
  <si>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</si>
  <si>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</si>
  <si>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</si>
  <si>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</si>
  <si>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</si>
  <si>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</si>
  <si>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</si>
  <si>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</si>
  <si>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</si>
  <si>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</si>
  <si>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</si>
  <si>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</si>
  <si>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</si>
  <si>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</si>
  <si>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</si>
  <si>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</si>
  <si>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Rotterdam Noord</t>
  </si>
  <si>
    <t>NCX11N7</t>
  </si>
  <si>
    <t>ESDO</t>
  </si>
  <si>
    <t>NCX11P1</t>
  </si>
  <si>
    <t>KOCKENGEN</t>
  </si>
  <si>
    <t>Eureka</t>
  </si>
  <si>
    <t>NCX11Q8</t>
  </si>
  <si>
    <t>Rotterdam Zuid</t>
  </si>
  <si>
    <t>Euro Girls</t>
  </si>
  <si>
    <t>NCX11R5</t>
  </si>
  <si>
    <t>WESTERHOVEN</t>
  </si>
  <si>
    <t>Kempen/Dommel C</t>
  </si>
  <si>
    <t>Exakwa</t>
  </si>
  <si>
    <t>NCX11S2</t>
  </si>
  <si>
    <t>LELYSTAD</t>
  </si>
  <si>
    <t>Excelsior (D)</t>
  </si>
  <si>
    <t>NCX11T9</t>
  </si>
  <si>
    <t>Eyckelkorf</t>
  </si>
  <si>
    <t>NCX11X7</t>
  </si>
  <si>
    <t>BERGEIJK</t>
  </si>
  <si>
    <t>Eymerick</t>
  </si>
  <si>
    <t>NCX21P6</t>
  </si>
  <si>
    <t>HEEZE</t>
  </si>
  <si>
    <t>Feijenoord</t>
  </si>
  <si>
    <t>NLP51R0</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</si>
  <si>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</si>
  <si>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</si>
  <si>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</si>
  <si>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</si>
  <si>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</si>
  <si>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</si>
  <si>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</si>
  <si>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</si>
  <si>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</si>
  <si>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</si>
  <si>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</si>
  <si>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</si>
  <si>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</si>
  <si>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</si>
  <si>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</si>
  <si>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</si>
  <si>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</si>
  <si>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</si>
  <si>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</si>
  <si>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</si>
  <si>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</si>
  <si>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</si>
  <si>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</si>
  <si>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</si>
  <si>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Fortuna '68</t>
  </si>
  <si>
    <t>NCX22F9</t>
  </si>
  <si>
    <t>Fortuna '74</t>
  </si>
  <si>
    <t>NCX22G6</t>
  </si>
  <si>
    <t>BERGHAREN</t>
  </si>
  <si>
    <t>Fortuna/Delta Logistiek</t>
  </si>
  <si>
    <t>NCX22H3</t>
  </si>
  <si>
    <t>Forward</t>
  </si>
  <si>
    <t>NCX22J7</t>
  </si>
  <si>
    <t>Frigro</t>
  </si>
  <si>
    <t>NCX22K4</t>
  </si>
  <si>
    <t>Furore</t>
  </si>
  <si>
    <t>NCX24P5</t>
  </si>
  <si>
    <t>KROMMENIE</t>
  </si>
  <si>
    <t>Futura</t>
  </si>
  <si>
    <t>NCX22M8</t>
  </si>
  <si>
    <t>Gazelle</t>
  </si>
  <si>
    <t>NCX22N5</t>
  </si>
  <si>
    <t>GUTTECOVEN</t>
  </si>
  <si>
    <t>Limburg/Peel C</t>
  </si>
  <si>
    <t>Gemini</t>
  </si>
  <si>
    <t>NCX22R3</t>
  </si>
  <si>
    <t>GOUDA</t>
  </si>
  <si>
    <t>GKV (H)</t>
  </si>
  <si>
    <t>NCX22S0</t>
  </si>
  <si>
    <t>GKV/Enomics</t>
  </si>
  <si>
    <t>NCX22T7</t>
  </si>
  <si>
    <t>GORINCHEM</t>
  </si>
  <si>
    <t>Good Luck</t>
  </si>
  <si>
    <t>NCX22V1</t>
  </si>
  <si>
    <t>MIDDELHARNIS</t>
  </si>
  <si>
    <t>Goorecht</t>
  </si>
  <si>
    <t>NCX22W8</t>
  </si>
  <si>
    <t>Groen Geel</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</si>
  <si>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</si>
  <si>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</si>
  <si>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</si>
  <si>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</si>
  <si>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</si>
  <si>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</si>
  <si>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</si>
  <si>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</si>
  <si>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</si>
  <si>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</si>
  <si>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</si>
  <si>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</si>
  <si>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</si>
  <si>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</si>
  <si>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</si>
  <si>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</si>
  <si>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</si>
  <si>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</si>
  <si>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</si>
  <si>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</si>
  <si>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</si>
  <si>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</si>
  <si>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</si>
  <si>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</si>
  <si>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</si>
  <si>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</si>
  <si>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</si>
  <si>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</si>
  <si>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</si>
  <si>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</si>
  <si>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</si>
  <si>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</si>
  <si>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</si>
  <si>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</si>
  <si>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</si>
  <si>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</si>
  <si>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</si>
  <si>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</si>
  <si>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</si>
  <si>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</si>
  <si>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</si>
  <si>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</si>
  <si>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</si>
  <si>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</si>
  <si>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</si>
  <si>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</si>
  <si>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</si>
  <si>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</si>
  <si>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</si>
  <si>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</si>
  <si>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</si>
  <si>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</si>
  <si>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</si>
  <si>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</si>
  <si>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</si>
  <si>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</si>
  <si>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</si>
  <si>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</si>
  <si>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</si>
  <si>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</si>
  <si>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</si>
  <si>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</si>
  <si>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</si>
  <si>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</si>
  <si>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</si>
  <si>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</si>
  <si>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</si>
  <si>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</si>
  <si>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</si>
  <si>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</si>
  <si>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</si>
  <si>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</si>
  <si>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</si>
  <si>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</si>
  <si>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</si>
  <si>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</si>
  <si>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</si>
  <si>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</si>
  <si>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</si>
  <si>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</si>
  <si>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</si>
  <si>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</si>
  <si>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</si>
  <si>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</si>
  <si>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</si>
  <si>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</si>
  <si>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</si>
  <si>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</si>
  <si>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</si>
  <si>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</si>
  <si>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</si>
  <si>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</si>
  <si>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</si>
  <si>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</si>
  <si>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</si>
  <si>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</si>
  <si>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</si>
  <si>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</si>
  <si>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</si>
  <si>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</si>
  <si>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</si>
  <si>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</si>
  <si>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</si>
  <si>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</si>
  <si>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</si>
  <si>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</si>
  <si>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</si>
  <si>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</si>
  <si>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</si>
  <si>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</si>
  <si>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</si>
  <si>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</si>
  <si>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</si>
  <si>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</si>
  <si>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</si>
  <si>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</si>
  <si>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</si>
  <si>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</si>
  <si>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</si>
  <si>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</si>
  <si>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Klimroos</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</si>
  <si>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</si>
  <si>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</si>
  <si>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</si>
  <si>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</si>
  <si>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</si>
  <si>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</si>
  <si>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</si>
  <si>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</si>
  <si>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</si>
  <si>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</si>
  <si>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</si>
  <si>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</si>
  <si>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</si>
  <si>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</si>
  <si>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</si>
  <si>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</si>
  <si>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</si>
  <si>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</si>
  <si>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</si>
  <si>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</si>
  <si>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</si>
  <si>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</si>
  <si>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</si>
  <si>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</si>
  <si>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</si>
  <si>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</si>
  <si>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</si>
  <si>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</si>
  <si>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</si>
  <si>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</si>
  <si>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</si>
  <si>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</si>
  <si>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</si>
  <si>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</si>
  <si>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</si>
  <si>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</si>
  <si>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</si>
  <si>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</si>
  <si>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</si>
  <si>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KZ/Hiltex</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</si>
  <si>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</si>
  <si>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</si>
  <si>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</si>
  <si>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</si>
  <si>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</si>
  <si>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</si>
  <si>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</si>
  <si>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</si>
  <si>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</si>
  <si>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</si>
  <si>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</si>
  <si>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</si>
  <si>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</si>
  <si>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</si>
  <si>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</si>
  <si>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</si>
  <si>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</si>
  <si>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</si>
  <si>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</si>
  <si>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</si>
  <si>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</si>
  <si>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</si>
  <si>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</si>
  <si>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</si>
  <si>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</si>
  <si>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</si>
  <si>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</si>
  <si>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</si>
  <si>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</si>
  <si>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</si>
  <si>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</si>
  <si>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</si>
  <si>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</si>
  <si>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</si>
  <si>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</si>
  <si>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</si>
  <si>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</si>
  <si>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</si>
  <si>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</si>
  <si>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</si>
  <si>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</si>
  <si>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</si>
  <si>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</si>
  <si>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</si>
  <si>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</si>
  <si>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</si>
  <si>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</si>
  <si>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</si>
  <si>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</si>
  <si>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</si>
  <si>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</si>
  <si>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</si>
  <si>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</si>
  <si>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</si>
  <si>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</si>
  <si>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</si>
  <si>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</si>
  <si>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</si>
  <si>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</si>
  <si>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</si>
  <si>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</si>
  <si>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</si>
  <si>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</si>
  <si>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</si>
  <si>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</si>
  <si>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</si>
  <si>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</si>
  <si>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</si>
  <si>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</si>
  <si>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</si>
  <si>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</si>
  <si>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</si>
  <si>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</si>
  <si>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</si>
  <si>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</si>
  <si>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</si>
  <si>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</si>
  <si>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</si>
  <si>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</si>
  <si>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</si>
  <si>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</si>
  <si>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</si>
  <si>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</si>
  <si>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</si>
  <si>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</si>
  <si>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</si>
  <si>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</si>
  <si>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</si>
  <si>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</si>
  <si>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</si>
  <si>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</si>
  <si>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</si>
  <si>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</si>
  <si>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</si>
  <si>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</si>
  <si>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</si>
  <si>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</si>
  <si>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</si>
  <si>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</si>
  <si>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</si>
  <si>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</si>
  <si>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</si>
  <si>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</si>
  <si>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</si>
  <si>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</si>
  <si>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</si>
  <si>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</si>
  <si>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</si>
  <si>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</si>
  <si>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</si>
  <si>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</si>
  <si>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</si>
  <si>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</si>
  <si>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</si>
  <si>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</si>
  <si>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</si>
  <si>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</si>
  <si>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</si>
  <si>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</si>
  <si>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</si>
  <si>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</si>
  <si>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</si>
  <si>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</si>
  <si>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</si>
  <si>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</si>
  <si>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</si>
  <si>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</si>
  <si>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</si>
  <si>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</si>
  <si>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</si>
  <si>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</si>
  <si>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</si>
  <si>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</si>
  <si>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</si>
  <si>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</si>
  <si>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</si>
  <si>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</si>
  <si>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</si>
  <si>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</si>
  <si>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</si>
  <si>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</si>
  <si>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</si>
  <si>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</si>
  <si>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</si>
  <si>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</si>
  <si>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</si>
  <si>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</si>
  <si>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</si>
  <si>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</si>
  <si>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</si>
  <si>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</si>
  <si>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</si>
  <si>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</si>
  <si>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</si>
  <si>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</si>
  <si>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</si>
  <si>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</si>
  <si>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</si>
  <si>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Omhoog</t>
  </si>
  <si>
    <t>NCX18V4</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</si>
  <si>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</si>
  <si>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</si>
  <si>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</si>
  <si>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</si>
  <si>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</si>
  <si>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</si>
  <si>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</si>
  <si>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</si>
  <si>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</si>
  <si>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</si>
  <si>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</si>
  <si>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</si>
  <si>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</si>
  <si>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</si>
  <si>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</si>
  <si>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</si>
  <si>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</si>
  <si>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</si>
  <si>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</si>
  <si>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</si>
  <si>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</si>
  <si>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</si>
  <si>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</si>
  <si>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</si>
  <si>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</si>
  <si>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</si>
  <si>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</si>
  <si>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</si>
  <si>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OVVO/De Kroon</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</si>
  <si>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</si>
  <si>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</si>
  <si>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</si>
  <si>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</si>
  <si>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</si>
  <si>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</si>
  <si>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</si>
  <si>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</si>
  <si>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</si>
  <si>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</si>
  <si>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</si>
  <si>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</si>
  <si>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</si>
  <si>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</si>
  <si>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</si>
  <si>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</si>
  <si>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</si>
  <si>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</si>
  <si>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PKC/SWKGroep</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</si>
  <si>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</si>
  <si>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</si>
  <si>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</si>
  <si>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</si>
  <si>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</si>
  <si>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</si>
  <si>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</si>
  <si>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</si>
  <si>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</si>
  <si>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</si>
  <si>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</si>
  <si>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</si>
  <si>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</si>
  <si>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</si>
  <si>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</si>
  <si>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</si>
  <si>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</si>
  <si>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</si>
  <si>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</si>
  <si>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</si>
  <si>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</si>
  <si>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</si>
  <si>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</si>
  <si>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</si>
  <si>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</si>
  <si>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</si>
  <si>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</si>
  <si>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</si>
  <si>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</si>
  <si>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</si>
  <si>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</si>
  <si>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</si>
  <si>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</si>
  <si>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</si>
  <si>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</si>
  <si>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</si>
  <si>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</si>
  <si>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</si>
  <si>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</si>
  <si>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</si>
  <si>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</si>
  <si>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</si>
  <si>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</si>
  <si>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</si>
  <si>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</si>
  <si>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Rigtersbleek/Cottus</t>
  </si>
  <si>
    <t>NCX38Y5</t>
  </si>
  <si>
    <t>Ritola</t>
  </si>
  <si>
    <t>NCX38Z2</t>
  </si>
  <si>
    <t>ZUIDLAREN</t>
  </si>
  <si>
    <t>Rivalen</t>
  </si>
  <si>
    <t>NCX39B7</t>
  </si>
  <si>
    <t>DOESBURG</t>
  </si>
  <si>
    <t>Roda</t>
  </si>
  <si>
    <t>NCX39D1</t>
  </si>
  <si>
    <t>WESTZAAN</t>
  </si>
  <si>
    <t>Roda '70</t>
  </si>
  <si>
    <t>NCX39F5</t>
  </si>
  <si>
    <t>DELFZIJL</t>
  </si>
  <si>
    <t>RoDeBo</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</si>
  <si>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</si>
  <si>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</si>
  <si>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</si>
  <si>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</si>
  <si>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</si>
  <si>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</si>
  <si>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</si>
  <si>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</si>
  <si>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</si>
  <si>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</si>
  <si>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</si>
  <si>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</si>
  <si>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</si>
  <si>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</si>
  <si>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</si>
  <si>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</si>
  <si>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</si>
  <si>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</si>
  <si>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</si>
  <si>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</si>
  <si>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</si>
  <si>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</si>
  <si>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</si>
  <si>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</si>
  <si>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</si>
  <si>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</si>
  <si>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</si>
  <si>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</si>
  <si>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</si>
  <si>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</si>
  <si>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</si>
  <si>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</si>
  <si>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</si>
  <si>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SCO</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</si>
  <si>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</si>
  <si>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</si>
  <si>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</si>
  <si>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</si>
  <si>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</si>
  <si>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</si>
  <si>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</si>
  <si>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</si>
  <si>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</si>
  <si>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</si>
  <si>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</si>
  <si>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</si>
  <si>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</si>
  <si>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</si>
  <si>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</si>
  <si>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</si>
  <si>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</si>
  <si>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</si>
  <si>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</si>
  <si>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</si>
  <si>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</si>
  <si>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</si>
  <si>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</si>
  <si>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</si>
  <si>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</si>
  <si>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</si>
  <si>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</si>
  <si>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</si>
  <si>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</si>
  <si>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</si>
  <si>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SIOS (W)</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</si>
  <si>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</si>
  <si>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</si>
  <si>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</si>
  <si>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</si>
  <si>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</si>
  <si>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</si>
  <si>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</si>
  <si>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</si>
  <si>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</si>
  <si>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</si>
  <si>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</si>
  <si>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</si>
  <si>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</si>
  <si>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</si>
  <si>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</si>
  <si>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</si>
  <si>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</si>
  <si>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</si>
  <si>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</si>
  <si>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</si>
  <si>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</si>
  <si>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</si>
  <si>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</si>
  <si>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</si>
  <si>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</si>
  <si>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</si>
  <si>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</si>
  <si>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</si>
  <si>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</si>
  <si>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</si>
  <si>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</si>
  <si>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</si>
  <si>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</si>
  <si>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</si>
  <si>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</si>
  <si>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</si>
  <si>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</si>
  <si>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</si>
  <si>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</si>
  <si>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</si>
  <si>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</si>
  <si>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</si>
  <si>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</si>
  <si>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</si>
  <si>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</si>
  <si>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</si>
  <si>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</si>
  <si>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</si>
  <si>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</si>
  <si>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Sporting West</t>
  </si>
  <si>
    <t>NCX35T1</t>
  </si>
  <si>
    <t>Springfield</t>
  </si>
  <si>
    <t>NCX35W2</t>
  </si>
  <si>
    <t>HOEVEN</t>
  </si>
  <si>
    <t>Stadskanaal '74</t>
  </si>
  <si>
    <t>NCX35Y6</t>
  </si>
  <si>
    <t>STADSKANAAL</t>
  </si>
  <si>
    <t>Steeds Hooger</t>
  </si>
  <si>
    <t>NCX36B8</t>
  </si>
  <si>
    <t>Steensel</t>
  </si>
  <si>
    <t>NCX36C5</t>
  </si>
  <si>
    <t>STEENSEL</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</si>
  <si>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</si>
  <si>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</si>
  <si>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</si>
  <si>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</si>
  <si>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</si>
  <si>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</si>
  <si>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</si>
  <si>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</si>
  <si>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</si>
  <si>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</si>
  <si>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</si>
  <si>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</si>
  <si>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</si>
  <si>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</si>
  <si>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</si>
  <si>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</si>
  <si>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</si>
  <si>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</si>
  <si>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</si>
  <si>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</si>
  <si>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</si>
  <si>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</si>
  <si>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</si>
  <si>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</si>
  <si>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</si>
  <si>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</si>
  <si>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</si>
  <si>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't Overschotje</t>
  </si>
  <si>
    <t>NCX19R9</t>
  </si>
  <si>
    <t>LOCHEM</t>
  </si>
  <si>
    <t>NCX36W5</t>
  </si>
  <si>
    <t>DEINUM</t>
  </si>
  <si>
    <t>NCX36X2</t>
  </si>
  <si>
    <t>HOEVELAKEN</t>
  </si>
  <si>
    <t>Tempo</t>
  </si>
  <si>
    <t>NCX36Y9</t>
  </si>
  <si>
    <t>ALPHEN AAN DEN RIJN</t>
  </si>
  <si>
    <t>Ten Donck</t>
  </si>
  <si>
    <t>NCX36V8</t>
  </si>
  <si>
    <t>Ter Leede/De Jager</t>
  </si>
  <si>
    <t>NCX37B1</t>
  </si>
  <si>
    <t>Terda</t>
  </si>
  <si>
    <t>NCX37C8</t>
  </si>
  <si>
    <t>BREDA</t>
  </si>
  <si>
    <t>TFS</t>
  </si>
  <si>
    <t>NCX37F9</t>
  </si>
  <si>
    <t>DRACHTSTERCOMPAGNIE</t>
  </si>
  <si>
    <t>The Blue Stars</t>
  </si>
  <si>
    <t>NCX14Y3</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</si>
  <si>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</si>
  <si>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</si>
  <si>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</si>
  <si>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</si>
  <si>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</si>
  <si>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</si>
  <si>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</si>
  <si>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</si>
  <si>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</si>
  <si>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</si>
  <si>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</si>
  <si>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</si>
  <si>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</si>
  <si>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</si>
  <si>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</si>
  <si>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</si>
  <si>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</si>
  <si>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</si>
  <si>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</si>
  <si>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</si>
  <si>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</si>
  <si>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</si>
  <si>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</si>
  <si>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</si>
  <si>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</si>
  <si>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</si>
  <si>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</si>
  <si>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</si>
  <si>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</si>
  <si>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</si>
  <si>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</si>
  <si>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</si>
  <si>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</si>
  <si>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</si>
  <si>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</si>
  <si>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</si>
  <si>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</si>
  <si>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</si>
  <si>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</si>
  <si>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</si>
  <si>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</si>
  <si>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</si>
  <si>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</si>
  <si>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</si>
  <si>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</si>
  <si>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</si>
  <si>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</si>
  <si>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</si>
  <si>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t>
  </si>
  <si>
    <t>NCX38J0</t>
  </si>
  <si>
    <t>HAVELTE</t>
  </si>
  <si>
    <t>Udiros</t>
  </si>
  <si>
    <t>NCX38L4</t>
  </si>
  <si>
    <t>NIEUWEHORNE</t>
  </si>
  <si>
    <t>UNI</t>
  </si>
  <si>
    <t>NCX38M1</t>
  </si>
  <si>
    <t>Unicum</t>
  </si>
  <si>
    <t>NCX38N8</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</si>
  <si>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</si>
  <si>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</si>
  <si>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</si>
  <si>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</si>
  <si>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</si>
  <si>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</si>
  <si>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</si>
  <si>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</si>
  <si>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</si>
  <si>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</si>
  <si>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</si>
  <si>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</si>
  <si>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</si>
  <si>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</si>
  <si>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</si>
  <si>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</si>
  <si>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</si>
  <si>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</si>
  <si>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</si>
  <si>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</si>
  <si>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</si>
  <si>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</si>
  <si>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</si>
  <si>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</si>
  <si>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</si>
  <si>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</si>
  <si>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</si>
  <si>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</si>
  <si>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</si>
  <si>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Victum/War Child</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</si>
  <si>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</si>
  <si>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</si>
  <si>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</si>
  <si>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</si>
  <si>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</si>
  <si>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</si>
  <si>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</si>
  <si>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</si>
  <si>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</si>
  <si>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</si>
  <si>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</si>
  <si>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</si>
  <si>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</si>
  <si>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</si>
  <si>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</si>
  <si>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</si>
  <si>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</si>
  <si>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</si>
  <si>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</si>
  <si>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</si>
  <si>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</si>
  <si>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</si>
  <si>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</si>
  <si>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</si>
  <si>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</si>
  <si>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</si>
  <si>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</si>
  <si>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</si>
  <si>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</si>
  <si>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</si>
  <si>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</si>
  <si>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</si>
  <si>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</si>
  <si>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</si>
  <si>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</si>
  <si>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</si>
  <si>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</si>
  <si>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</si>
  <si>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</si>
  <si>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</si>
  <si>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</si>
  <si>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</si>
  <si>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</si>
  <si>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</si>
  <si>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VVO</t>
  </si>
  <si>
    <t>NCX32X0</t>
  </si>
  <si>
    <t>HAPERT</t>
  </si>
  <si>
    <t>VZK</t>
  </si>
  <si>
    <t>NCX32Y7</t>
  </si>
  <si>
    <t>HAULE</t>
  </si>
  <si>
    <t>VZOD</t>
  </si>
  <si>
    <t>NCX32Z4</t>
  </si>
  <si>
    <t>Wageningen</t>
  </si>
  <si>
    <t>NCX38R6</t>
  </si>
  <si>
    <t>Wees Kwiek</t>
  </si>
  <si>
    <t>NCX33L9</t>
  </si>
  <si>
    <t>NUIS</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</si>
  <si>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</si>
  <si>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</si>
  <si>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</si>
  <si>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</si>
  <si>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</si>
  <si>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</si>
  <si>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</si>
  <si>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</si>
  <si>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</si>
  <si>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</si>
  <si>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</si>
  <si>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</si>
  <si>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</si>
  <si>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</si>
  <si>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</si>
  <si>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</si>
  <si>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</si>
  <si>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</si>
  <si>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</si>
  <si>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</si>
  <si>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</si>
  <si>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</si>
  <si>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</si>
  <si>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</si>
  <si>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</si>
  <si>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</si>
  <si>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</si>
  <si>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</si>
  <si>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</si>
  <si>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</si>
  <si>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</si>
  <si>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</si>
  <si>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</si>
  <si>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</si>
  <si>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</si>
  <si>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</si>
  <si>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</si>
  <si>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</si>
  <si>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</si>
  <si>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</si>
  <si>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</si>
  <si>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</si>
  <si>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</si>
  <si>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</si>
  <si>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</si>
  <si>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</si>
  <si>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</si>
  <si>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</si>
  <si>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</si>
  <si>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Zierikzee</t>
  </si>
  <si>
    <t>NCX12T2</t>
  </si>
  <si>
    <t>ZIERIKZEE</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</si>
  <si>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</si>
  <si>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</si>
  <si>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</si>
  <si>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</si>
  <si>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</si>
  <si>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</si>
  <si>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</si>
  <si>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</si>
  <si>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</si>
  <si>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</si>
  <si>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</si>
  <si>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</si>
  <si>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</si>
  <si>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</si>
  <si>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</si>
  <si>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</si>
  <si>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</si>
  <si>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</si>
  <si>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</si>
  <si>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</si>
  <si>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</si>
  <si>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</si>
  <si>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</si>
  <si>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</si>
  <si>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</si>
  <si>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</si>
  <si>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</si>
  <si>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</si>
  <si>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</si>
  <si>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NCX38Z2A1</t>
  </si>
  <si>
    <t>NCX34Z0A1</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</si>
  <si>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</si>
  <si>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</si>
  <si>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</si>
  <si>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</si>
  <si>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</si>
  <si>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</si>
  <si>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</si>
  <si>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</si>
  <si>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</si>
  <si>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</si>
  <si>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</si>
  <si>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</si>
  <si>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</si>
  <si>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</si>
  <si>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</si>
  <si>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</si>
  <si>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</si>
  <si>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</si>
  <si>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</si>
  <si>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</si>
  <si>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</si>
  <si>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</si>
  <si>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</si>
  <si>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</si>
  <si>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</si>
  <si>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</si>
  <si>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</si>
  <si>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</si>
  <si>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</si>
  <si>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</si>
  <si>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</si>
  <si>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</si>
  <si>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</si>
  <si>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</si>
  <si>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</si>
  <si>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</si>
  <si>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</si>
  <si>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</si>
  <si>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</si>
  <si>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NCX18B4A1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</si>
  <si>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</si>
  <si>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</si>
  <si>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</si>
  <si>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</si>
  <si>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</si>
  <si>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</si>
  <si>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</si>
  <si>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</si>
  <si>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</si>
  <si>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</si>
  <si>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</si>
  <si>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</si>
  <si>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</si>
  <si>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</si>
  <si>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</si>
  <si>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</si>
  <si>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</si>
  <si>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</si>
  <si>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</si>
  <si>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</si>
  <si>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</si>
  <si>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NCX20B5A1</t>
  </si>
  <si>
    <t>NCX24X1A1</t>
  </si>
  <si>
    <t>NCX24N1A1</t>
  </si>
  <si>
    <t>NCX09Q7A2</t>
  </si>
  <si>
    <t>NCX38W1A2</t>
  </si>
  <si>
    <t>NCX33T5A1</t>
  </si>
  <si>
    <t>NCX24D1A1</t>
  </si>
  <si>
    <t>NCX16V8A2</t>
  </si>
  <si>
    <t>NCX24S6A2</t>
  </si>
  <si>
    <t>NCX17D5A1</t>
  </si>
  <si>
    <t>NCX25H2A1</t>
  </si>
  <si>
    <t>NCX28W6A1</t>
  </si>
  <si>
    <t>NCX38Y5A1</t>
  </si>
  <si>
    <t>NCX10Y1A1</t>
  </si>
  <si>
    <t>NCX34Z0A2</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</si>
  <si>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</si>
  <si>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</si>
  <si>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</si>
  <si>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</si>
  <si>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</si>
  <si>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</si>
  <si>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</si>
  <si>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</si>
  <si>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</si>
  <si>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</si>
  <si>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</si>
  <si>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</si>
  <si>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</si>
  <si>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</si>
  <si>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</si>
  <si>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</si>
  <si>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</si>
  <si>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</si>
  <si>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NCX17H3A1</t>
  </si>
  <si>
    <t>NCX36X2A1</t>
  </si>
  <si>
    <t>NCX13J5A2</t>
  </si>
  <si>
    <t>NCX13H1A1</t>
  </si>
  <si>
    <t>NCX37K4A1</t>
  </si>
  <si>
    <t>NCX09S1A2</t>
  </si>
  <si>
    <t>NCX37M8A2</t>
  </si>
  <si>
    <t>NCX08S8A1</t>
  </si>
  <si>
    <t>NCX17F9A1</t>
  </si>
  <si>
    <t>NCX20L5A1</t>
  </si>
  <si>
    <t>NCX39T3A1</t>
  </si>
  <si>
    <t>NCX35B5A1</t>
  </si>
  <si>
    <t>NCX27B6A1</t>
  </si>
  <si>
    <t>NCX10B0A1</t>
  </si>
  <si>
    <t>NCX18K7A1</t>
  </si>
  <si>
    <t>NCX13K2A1</t>
  </si>
  <si>
    <t>NCX08Y0A1</t>
  </si>
  <si>
    <t>NCX11B3A2</t>
  </si>
  <si>
    <t>NCX31J9A1</t>
  </si>
  <si>
    <t>NCX15V5A1</t>
  </si>
  <si>
    <t>NCX35T1A1</t>
  </si>
  <si>
    <t>NCX14B2A1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</si>
  <si>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</si>
  <si>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</si>
  <si>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</si>
  <si>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</si>
  <si>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</si>
  <si>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</si>
  <si>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</si>
  <si>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</si>
  <si>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</si>
  <si>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</si>
  <si>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</si>
  <si>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</si>
  <si>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</si>
  <si>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</si>
  <si>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</si>
  <si>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</si>
  <si>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</si>
  <si>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</si>
  <si>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</si>
  <si>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</si>
  <si>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</si>
  <si>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</si>
  <si>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</si>
  <si>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</si>
  <si>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NCX31L3A1</t>
  </si>
  <si>
    <t>NCX22T7A2</t>
  </si>
  <si>
    <t>NCX37N5A1</t>
  </si>
  <si>
    <t>NCX19B7A1</t>
  </si>
  <si>
    <t>NCX29J8A1</t>
  </si>
  <si>
    <t>NCX31C0A2</t>
  </si>
  <si>
    <t>NCX25G5A1</t>
  </si>
  <si>
    <t>NCX37Q6A1</t>
  </si>
  <si>
    <t>NCX14T8A1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</si>
  <si>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</si>
  <si>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</si>
  <si>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</si>
  <si>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</si>
  <si>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</si>
  <si>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</si>
  <si>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</si>
  <si>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</si>
  <si>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</si>
  <si>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</si>
  <si>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</si>
  <si>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</si>
  <si>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</si>
  <si>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</si>
  <si>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</si>
  <si>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</si>
  <si>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</si>
  <si>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</si>
  <si>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</si>
  <si>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</si>
  <si>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</si>
  <si>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</si>
  <si>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</si>
  <si>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</si>
  <si>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</si>
  <si>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</si>
  <si>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</si>
  <si>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</si>
  <si>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</si>
  <si>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</si>
  <si>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</si>
  <si>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</si>
  <si>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</si>
  <si>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</si>
  <si>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</si>
  <si>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</si>
  <si>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</si>
  <si>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</si>
  <si>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NCX14R4A1</t>
  </si>
  <si>
    <t>NCX39L7A1</t>
  </si>
  <si>
    <t>NCX16Y9A1</t>
  </si>
  <si>
    <t>NCX27F4A1</t>
  </si>
  <si>
    <t>NCX16D2A2</t>
  </si>
  <si>
    <t>NCX31C0A1</t>
  </si>
  <si>
    <t>NCX20G0A2</t>
  </si>
  <si>
    <t>NCX15D9A1</t>
  </si>
  <si>
    <t>NCX12Q1A1</t>
  </si>
  <si>
    <t>NCX39V7A1</t>
  </si>
  <si>
    <t>NCX28R1A1</t>
  </si>
  <si>
    <t>NCX19K0A1</t>
  </si>
  <si>
    <t>NCX24V7A1</t>
  </si>
  <si>
    <t>NCX14K5A1</t>
  </si>
  <si>
    <t>NCX14D6A1</t>
  </si>
  <si>
    <t>NCX18M1A1</t>
  </si>
  <si>
    <t>NCX40C2A1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</si>
  <si>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</si>
  <si>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</si>
  <si>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</si>
  <si>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</si>
  <si>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</si>
  <si>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</si>
  <si>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</si>
  <si>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</si>
  <si>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</si>
  <si>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</si>
  <si>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</si>
  <si>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</si>
  <si>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</si>
  <si>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</si>
  <si>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</si>
  <si>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</si>
  <si>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</si>
  <si>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</si>
  <si>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</si>
  <si>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</si>
  <si>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</si>
  <si>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NCX31T9B1</t>
  </si>
  <si>
    <t>NCX34K5B1</t>
  </si>
  <si>
    <t>NCX21D2B1</t>
  </si>
  <si>
    <t>NCX29Y3B2</t>
  </si>
  <si>
    <t>NCX13H1B1</t>
  </si>
  <si>
    <t>NCX09M9B1</t>
  </si>
  <si>
    <t>NCX17F9B1</t>
  </si>
  <si>
    <t>NCX13J5B1</t>
  </si>
  <si>
    <t>NCX26K6B1</t>
  </si>
  <si>
    <t>NCX36X2B1</t>
  </si>
  <si>
    <t>NCX11B3B1</t>
  </si>
  <si>
    <t>NCX30X4B1</t>
  </si>
  <si>
    <t>NCX31R5B1</t>
  </si>
  <si>
    <t>NCX28W6B1</t>
  </si>
  <si>
    <t>NCX21S7B1</t>
  </si>
  <si>
    <t>NCX14L2B1</t>
  </si>
  <si>
    <t>NCX27B6B1</t>
  </si>
  <si>
    <t>NCX21V8B1</t>
  </si>
  <si>
    <t>NCX35T1B1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</si>
  <si>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</si>
  <si>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</si>
  <si>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</si>
  <si>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</si>
  <si>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</si>
  <si>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</si>
  <si>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</si>
  <si>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</si>
  <si>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</si>
  <si>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</si>
  <si>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</si>
  <si>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</si>
  <si>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</si>
  <si>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</si>
  <si>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</si>
  <si>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</si>
  <si>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</si>
  <si>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NCX25K3B2</t>
  </si>
  <si>
    <t>NCX32T2B1</t>
  </si>
  <si>
    <t>NCX24H9B1</t>
  </si>
  <si>
    <t>NCX20G0B2</t>
  </si>
  <si>
    <t>NCX32H8B1</t>
  </si>
  <si>
    <t>NCX39V7B1</t>
  </si>
  <si>
    <t>NCX19J3B2</t>
  </si>
  <si>
    <t>NCX22B1B1</t>
  </si>
  <si>
    <t>NCX28T5B1</t>
  </si>
  <si>
    <t>NCX37R3B1</t>
  </si>
  <si>
    <t>NCX19B7B1</t>
  </si>
  <si>
    <t>NCX16N2B1</t>
  </si>
  <si>
    <t>NCX25Y1B1</t>
  </si>
  <si>
    <t>NJN02L0B1</t>
  </si>
  <si>
    <t>NCX21W5B1</t>
  </si>
  <si>
    <t>NCX38W1B2</t>
  </si>
  <si>
    <t>NCX16V8B1</t>
  </si>
  <si>
    <t>NCX09K5B1</t>
  </si>
  <si>
    <t>NCX11S2B1</t>
  </si>
  <si>
    <t>NCX11B3B2</t>
  </si>
  <si>
    <t>NCX28N3B2</t>
  </si>
  <si>
    <t>NCX15X9B2</t>
  </si>
  <si>
    <t>NCX23K7B1</t>
  </si>
  <si>
    <t>NCX39N1B1</t>
  </si>
  <si>
    <t>NCX12L6B1</t>
  </si>
  <si>
    <t>NCX38R6B2</t>
  </si>
  <si>
    <t>NCX10G5B1</t>
  </si>
  <si>
    <t>NCX17T7B1</t>
  </si>
  <si>
    <t>NCX21K1B1</t>
  </si>
  <si>
    <t>NCX13J5B2</t>
  </si>
  <si>
    <t>NCX25H2B1</t>
  </si>
  <si>
    <t>NCX09S1B2</t>
  </si>
  <si>
    <t>NCX36S7B1</t>
  </si>
  <si>
    <t>NCX37K4B1</t>
  </si>
  <si>
    <t>NCX22D5B1</t>
  </si>
  <si>
    <t>NCX40K8B1</t>
  </si>
  <si>
    <t>NCX24P5B1</t>
  </si>
  <si>
    <t>NCX35C2B2</t>
  </si>
  <si>
    <t>NCX14R4B1</t>
  </si>
  <si>
    <t>NCX26B3B1</t>
  </si>
  <si>
    <t>NCX31W0B1</t>
  </si>
  <si>
    <t>NCX14G7B1</t>
  </si>
  <si>
    <t>NCX35S4B1</t>
  </si>
  <si>
    <t>NCX34R4B1</t>
  </si>
  <si>
    <t>NCX40H7B1</t>
  </si>
  <si>
    <t>NCX26M0B1</t>
  </si>
  <si>
    <t>NCX16Y9B2</t>
  </si>
  <si>
    <t>NCX36Y9B2</t>
  </si>
  <si>
    <t>NCX15Y6B1</t>
  </si>
  <si>
    <t>NCX11Z1B2</t>
  </si>
  <si>
    <t>NCX12V6B1</t>
  </si>
  <si>
    <t>NCX26J9B1</t>
  </si>
  <si>
    <t>NCX10N4B1</t>
  </si>
  <si>
    <t>NCX14C9B2</t>
  </si>
  <si>
    <t>NCX33M6B2</t>
  </si>
  <si>
    <t>NCX22H3B2</t>
  </si>
  <si>
    <t>NCX12Q1B1</t>
  </si>
  <si>
    <t>NCX27T2B1</t>
  </si>
  <si>
    <t>NCX27Z4B2</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</si>
  <si>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</si>
  <si>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</si>
  <si>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</si>
  <si>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</si>
  <si>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</si>
  <si>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</si>
  <si>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</si>
  <si>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</si>
  <si>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</si>
  <si>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</si>
  <si>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</si>
  <si>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</si>
  <si>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</si>
  <si>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</si>
  <si>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</si>
  <si>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</si>
  <si>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</si>
  <si>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</si>
  <si>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</si>
  <si>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</si>
  <si>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</si>
  <si>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</si>
  <si>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</si>
  <si>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</si>
  <si>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</si>
  <si>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</si>
  <si>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</si>
  <si>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</si>
  <si>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</si>
  <si>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</si>
  <si>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</si>
  <si>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</si>
  <si>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</si>
  <si>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</si>
  <si>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</si>
  <si>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</si>
  <si>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</si>
  <si>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</si>
  <si>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</si>
  <si>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NCX30T6B1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</si>
  <si>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</si>
  <si>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</si>
  <si>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</si>
  <si>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</si>
  <si>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</si>
  <si>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</si>
  <si>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</si>
  <si>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</si>
  <si>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</si>
  <si>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</si>
  <si>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</si>
  <si>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</si>
  <si>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</si>
  <si>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</si>
  <si>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</si>
  <si>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</si>
  <si>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</si>
  <si>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</si>
  <si>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</si>
  <si>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</si>
  <si>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</si>
  <si>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</si>
  <si>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</si>
  <si>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</si>
  <si>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</si>
  <si>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</si>
  <si>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</si>
  <si>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</si>
  <si>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</si>
  <si>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</si>
  <si>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</si>
  <si>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</si>
  <si>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</si>
  <si>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</si>
  <si>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</si>
  <si>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</si>
  <si>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</si>
  <si>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</si>
  <si>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</si>
  <si>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</si>
  <si>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</si>
  <si>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</si>
  <si>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</si>
  <si>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</si>
  <si>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</si>
  <si>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</si>
  <si>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</si>
  <si>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</si>
  <si>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</si>
  <si>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</si>
  <si>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</si>
  <si>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</si>
  <si>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</si>
  <si>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</si>
  <si>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</si>
  <si>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</si>
  <si>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</si>
  <si>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</si>
  <si>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</si>
  <si>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</si>
  <si>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</si>
  <si>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</si>
  <si>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</si>
  <si>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</si>
  <si>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NCX11J9C1</t>
  </si>
  <si>
    <t>NCX34Z0C1</t>
  </si>
  <si>
    <t>NCX16N2C1</t>
  </si>
  <si>
    <t>NJN02L0C1</t>
  </si>
  <si>
    <t>NCX18J0C1</t>
  </si>
  <si>
    <t>NCX21D2C1</t>
  </si>
  <si>
    <t>NCX21M5C1</t>
  </si>
  <si>
    <t>NCX29Y3C2</t>
  </si>
  <si>
    <t>NCX13D3C1</t>
  </si>
  <si>
    <t>NCX38R6C2</t>
  </si>
  <si>
    <t>NCX38Y5C1</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</si>
  <si>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</si>
  <si>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</si>
  <si>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</si>
  <si>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</si>
  <si>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</si>
  <si>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</si>
  <si>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</si>
  <si>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</si>
  <si>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</si>
  <si>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</si>
  <si>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</si>
  <si>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</si>
  <si>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</si>
  <si>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</si>
  <si>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</si>
  <si>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</si>
  <si>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</si>
  <si>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</si>
  <si>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</si>
  <si>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</si>
  <si>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</si>
  <si>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</si>
  <si>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</si>
  <si>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</si>
  <si>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</si>
  <si>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</si>
  <si>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</si>
  <si>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</si>
  <si>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</si>
  <si>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</si>
  <si>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</si>
  <si>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</si>
  <si>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NCX29J8C1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</si>
  <si>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</si>
  <si>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</si>
  <si>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</si>
  <si>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</si>
  <si>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</si>
  <si>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</si>
  <si>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</si>
  <si>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</si>
  <si>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</si>
  <si>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</si>
  <si>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</si>
  <si>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</si>
  <si>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</si>
  <si>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</si>
  <si>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</si>
  <si>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</si>
  <si>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</si>
  <si>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</si>
  <si>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</si>
  <si>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</si>
  <si>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</si>
  <si>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</si>
  <si>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</si>
  <si>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</si>
  <si>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</si>
  <si>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NCX24L7C1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</si>
  <si>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</si>
  <si>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</si>
  <si>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</si>
  <si>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</si>
  <si>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</si>
  <si>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</si>
  <si>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</si>
  <si>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</si>
  <si>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</si>
  <si>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</si>
  <si>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</si>
  <si>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</si>
  <si>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</si>
  <si>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</si>
  <si>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</si>
  <si>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</si>
  <si>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</si>
  <si>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</si>
  <si>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</si>
  <si>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</si>
  <si>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</si>
  <si>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</si>
  <si>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</si>
  <si>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</si>
  <si>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</si>
  <si>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</si>
  <si>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</si>
  <si>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</si>
  <si>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</si>
  <si>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</si>
  <si>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</si>
  <si>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</si>
  <si>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</si>
  <si>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</si>
  <si>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</si>
  <si>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</si>
  <si>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</si>
  <si>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</si>
  <si>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</si>
  <si>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</si>
  <si>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</si>
  <si>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</si>
  <si>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</si>
  <si>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</si>
  <si>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</si>
  <si>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NCX12V6D1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</si>
  <si>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</si>
  <si>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</si>
  <si>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</si>
  <si>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</si>
  <si>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</si>
  <si>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</si>
  <si>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</si>
  <si>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</si>
  <si>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</si>
  <si>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</si>
  <si>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</si>
  <si>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</si>
  <si>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</si>
  <si>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</si>
  <si>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</si>
  <si>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</si>
  <si>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</si>
  <si>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</si>
  <si>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</si>
  <si>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</si>
  <si>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</si>
  <si>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</si>
  <si>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</si>
  <si>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</si>
  <si>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</si>
  <si>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</si>
  <si>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</si>
  <si>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</si>
  <si>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</si>
  <si>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</si>
  <si>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</si>
  <si>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</si>
  <si>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</si>
  <si>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</si>
  <si>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</si>
  <si>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</si>
  <si>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</si>
  <si>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</si>
  <si>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</si>
  <si>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</si>
  <si>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</si>
  <si>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</si>
  <si>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</si>
  <si>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</si>
  <si>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</si>
  <si>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</si>
  <si>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</si>
  <si>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</si>
  <si>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</si>
  <si>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</si>
  <si>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</si>
  <si>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</si>
  <si>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</si>
  <si>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</si>
  <si>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</si>
  <si>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</si>
  <si>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</si>
  <si>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</si>
  <si>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</si>
  <si>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</si>
  <si>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</si>
  <si>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</si>
  <si>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</si>
  <si>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</si>
  <si>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</si>
  <si>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</si>
  <si>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</si>
  <si>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</si>
  <si>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</si>
  <si>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</si>
  <si>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</si>
  <si>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</si>
  <si>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</si>
  <si>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</si>
  <si>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</si>
  <si>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</si>
  <si>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</si>
  <si>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</si>
  <si>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</si>
  <si>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</si>
  <si>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</si>
  <si>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</si>
  <si>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</si>
  <si>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NCX09J8S4</t>
  </si>
  <si>
    <t>NCX27M3S2</t>
  </si>
  <si>
    <t>NCX27L6S3</t>
  </si>
  <si>
    <t>NCX16N2S4</t>
  </si>
  <si>
    <t>NCX32M3S2</t>
  </si>
  <si>
    <t>NCX20R7S2</t>
  </si>
  <si>
    <t>NJN02L0S4</t>
  </si>
  <si>
    <t>NCX30M7S2</t>
  </si>
  <si>
    <t>NCX38Z2S2</t>
  </si>
  <si>
    <t>NCX16N2S3</t>
  </si>
  <si>
    <t>NCX32J2S2</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</si>
  <si>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</si>
  <si>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</si>
  <si>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</si>
  <si>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</si>
  <si>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</si>
  <si>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</si>
  <si>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</si>
  <si>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</si>
  <si>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</si>
  <si>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</si>
  <si>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</si>
  <si>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</si>
  <si>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</si>
  <si>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</si>
  <si>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</si>
  <si>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</si>
  <si>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</si>
  <si>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</si>
  <si>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</si>
  <si>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</si>
  <si>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</si>
  <si>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</si>
  <si>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</si>
  <si>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</si>
  <si>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</si>
  <si>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</si>
  <si>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</si>
  <si>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</si>
  <si>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</si>
  <si>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</si>
  <si>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</si>
  <si>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</si>
  <si>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</si>
  <si>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</si>
  <si>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</si>
  <si>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</si>
  <si>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</si>
  <si>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</si>
  <si>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</si>
  <si>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</si>
  <si>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</si>
  <si>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</si>
  <si>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</si>
  <si>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</si>
  <si>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</si>
  <si>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</si>
  <si>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</si>
  <si>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</si>
  <si>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</si>
  <si>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</si>
  <si>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NCX35S4S3</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</si>
  <si>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</si>
  <si>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</si>
  <si>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</si>
  <si>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</si>
  <si>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</si>
  <si>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</si>
  <si>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</si>
  <si>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</si>
  <si>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</si>
  <si>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</si>
  <si>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</si>
  <si>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</si>
  <si>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</si>
  <si>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</si>
  <si>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</si>
  <si>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</si>
  <si>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</si>
  <si>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</si>
  <si>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</si>
  <si>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</si>
  <si>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</si>
  <si>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</si>
  <si>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NCX08T5S2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</si>
  <si>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</si>
  <si>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</si>
  <si>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</si>
  <si>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</si>
  <si>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</si>
  <si>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</si>
  <si>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</si>
  <si>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</si>
  <si>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</si>
  <si>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</si>
  <si>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</si>
  <si>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</si>
  <si>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</si>
  <si>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</si>
  <si>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</si>
  <si>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</si>
  <si>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</si>
  <si>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</si>
  <si>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</si>
  <si>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</si>
  <si>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</si>
  <si>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</si>
  <si>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</si>
  <si>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</si>
  <si>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</si>
  <si>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</si>
  <si>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</si>
  <si>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</si>
  <si>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</si>
  <si>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</si>
  <si>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</si>
  <si>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NCX39H9S3</t>
  </si>
  <si>
    <t>NCX37F9S2</t>
  </si>
  <si>
    <t>NCX33T5S3</t>
  </si>
  <si>
    <t>NCX18J0S2</t>
  </si>
  <si>
    <t>NCX26X7S2</t>
  </si>
  <si>
    <t>NCX19T3S3</t>
  </si>
  <si>
    <t>NCX32Y7S2</t>
  </si>
  <si>
    <t>NCX14X6S4</t>
  </si>
  <si>
    <t>NCX38Y5S3</t>
  </si>
  <si>
    <t>NCX34L2S2</t>
  </si>
  <si>
    <t>NCX29V2S2</t>
  </si>
  <si>
    <t>NCX39H9S2</t>
  </si>
  <si>
    <t>NCX38W1S5</t>
  </si>
  <si>
    <t>NCX32D0S2</t>
  </si>
  <si>
    <t>NCX16N2S5</t>
  </si>
  <si>
    <t>NCX10L0S2</t>
  </si>
  <si>
    <t>NCX15W2S3</t>
  </si>
  <si>
    <t>NCX19Y8S4</t>
  </si>
  <si>
    <t>NCX22X5S2</t>
  </si>
  <si>
    <t>NCX23L4S2</t>
  </si>
  <si>
    <t>NCX27R8S2</t>
  </si>
  <si>
    <t>NCX10C7S2</t>
  </si>
  <si>
    <t>NCX15W2S4</t>
  </si>
  <si>
    <t>NCX23L4S3</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</si>
  <si>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</si>
  <si>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</si>
  <si>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</si>
  <si>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</si>
  <si>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</si>
  <si>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</si>
  <si>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</si>
  <si>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</si>
  <si>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</si>
  <si>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</si>
  <si>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</si>
  <si>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</si>
  <si>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</si>
  <si>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</si>
  <si>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</si>
  <si>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</si>
  <si>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</si>
  <si>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</si>
  <si>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</si>
  <si>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</si>
  <si>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</si>
  <si>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</si>
  <si>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</si>
  <si>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</si>
  <si>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</si>
  <si>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</si>
  <si>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</si>
  <si>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</si>
  <si>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</si>
  <si>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</si>
  <si>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</si>
  <si>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</si>
  <si>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</si>
  <si>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</si>
  <si>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</si>
  <si>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</si>
  <si>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</si>
  <si>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</si>
  <si>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NCX24J3S2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</si>
  <si>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</si>
  <si>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</si>
  <si>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</si>
  <si>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</si>
  <si>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</si>
  <si>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</si>
  <si>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</si>
  <si>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</si>
  <si>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</si>
  <si>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</si>
  <si>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</si>
  <si>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</si>
  <si>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</si>
  <si>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</si>
  <si>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</si>
  <si>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</si>
  <si>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</si>
  <si>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</si>
  <si>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</si>
  <si>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</si>
  <si>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</si>
  <si>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</si>
  <si>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</si>
  <si>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NCX15V5S2</t>
  </si>
  <si>
    <t>NCX36P6S3</t>
  </si>
  <si>
    <t>NCX35C2S4</t>
  </si>
  <si>
    <t>NCX35C2S3</t>
  </si>
  <si>
    <t>NCX36P6S2</t>
  </si>
  <si>
    <t>NCX15Y6S3</t>
  </si>
  <si>
    <t>NCX35T1S2</t>
  </si>
  <si>
    <t>NCX23F2S2</t>
  </si>
  <si>
    <t>NCX24L7S4</t>
  </si>
  <si>
    <t>NCX23T0S3</t>
  </si>
  <si>
    <t>NCX35S4S4</t>
  </si>
  <si>
    <t>NCX24L7S5</t>
  </si>
  <si>
    <t>NCX37M8S4</t>
  </si>
  <si>
    <t>NCX08T5S3</t>
  </si>
  <si>
    <t>NCX22H3S5</t>
  </si>
  <si>
    <t>NCX15Y6S4</t>
  </si>
  <si>
    <t>NCX19W4S3</t>
  </si>
  <si>
    <t>NCX22D5S2</t>
  </si>
  <si>
    <t>NCX21S7S2</t>
  </si>
  <si>
    <t>NCX13K2S4</t>
  </si>
  <si>
    <t>NCX26B3S2</t>
  </si>
  <si>
    <t>NCX31V3S2</t>
  </si>
  <si>
    <t>NCX40G0S2</t>
  </si>
  <si>
    <t>NCX09T8S2</t>
  </si>
  <si>
    <t>NCX19G2S2</t>
  </si>
  <si>
    <t>NCX39L7S4</t>
  </si>
  <si>
    <t>NCX11Z1S3</t>
  </si>
  <si>
    <t>NCX20C2S4</t>
  </si>
  <si>
    <t>NCX37T7S5</t>
  </si>
  <si>
    <t>NCX36Y9S5</t>
  </si>
  <si>
    <t>NCX35B5S3</t>
  </si>
  <si>
    <t>NCX28L9S3</t>
  </si>
  <si>
    <t>NCX08X3S2</t>
  </si>
  <si>
    <t>NCX36Y9S4</t>
  </si>
  <si>
    <t>NCX18Z2S2</t>
  </si>
  <si>
    <t>NCX27V6S2</t>
  </si>
  <si>
    <t>NCX21S7S3</t>
  </si>
  <si>
    <t>NCX38H6S4</t>
  </si>
  <si>
    <t>NCX31J9S3</t>
  </si>
  <si>
    <t>NCX38D8S2</t>
  </si>
  <si>
    <t>NCX22M8S2</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</si>
  <si>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</si>
  <si>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</si>
  <si>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</si>
  <si>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</si>
  <si>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</si>
  <si>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</si>
  <si>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</si>
  <si>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</si>
  <si>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</si>
  <si>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</si>
  <si>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</si>
  <si>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</si>
  <si>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</si>
  <si>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</si>
  <si>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</si>
  <si>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</si>
  <si>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</si>
  <si>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</si>
  <si>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</si>
  <si>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</si>
  <si>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</si>
  <si>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</si>
  <si>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</si>
  <si>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</si>
  <si>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</si>
  <si>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</si>
  <si>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</si>
  <si>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</si>
  <si>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</si>
  <si>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</si>
  <si>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</si>
  <si>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</si>
  <si>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</si>
  <si>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</si>
  <si>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</si>
  <si>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</si>
  <si>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</si>
  <si>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</si>
  <si>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</si>
  <si>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</si>
  <si>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</si>
  <si>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</si>
  <si>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</si>
  <si>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</si>
  <si>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</si>
  <si>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</si>
  <si>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</si>
  <si>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</si>
  <si>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</si>
  <si>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</si>
  <si>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</si>
  <si>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</si>
  <si>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</si>
  <si>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</si>
  <si>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</si>
  <si>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</si>
  <si>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</si>
  <si>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</si>
  <si>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</si>
  <si>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</si>
  <si>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</si>
  <si>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</si>
  <si>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NCX27P4S2</t>
  </si>
  <si>
    <t>NCX09J8S5</t>
  </si>
  <si>
    <t>NCX16S7S2</t>
  </si>
  <si>
    <t>NCX26C0S3</t>
  </si>
  <si>
    <t>NCX38Z2S4</t>
  </si>
  <si>
    <t>NCX27R8S3</t>
  </si>
  <si>
    <t>NCX34L2S3</t>
  </si>
  <si>
    <t>NCX34Z0S4</t>
  </si>
  <si>
    <t>NCX25Y1S2</t>
  </si>
  <si>
    <t>NCX27L6S4</t>
  </si>
  <si>
    <t>NCX18P2S2</t>
  </si>
  <si>
    <t>NCX15Q0S2</t>
  </si>
  <si>
    <t>NCX33T5S4</t>
  </si>
  <si>
    <t>NCX39H9S4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</si>
  <si>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</si>
  <si>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</si>
  <si>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</si>
  <si>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</si>
  <si>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</si>
  <si>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</si>
  <si>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</si>
  <si>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</si>
  <si>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</si>
  <si>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</si>
  <si>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</si>
  <si>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</si>
  <si>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</si>
  <si>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</si>
  <si>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</si>
  <si>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</si>
  <si>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</si>
  <si>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</si>
  <si>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</si>
  <si>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</si>
  <si>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</si>
  <si>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</si>
  <si>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NCX18T0S2</t>
  </si>
  <si>
    <t>NCX21D2S2</t>
  </si>
  <si>
    <t>NCX25P8S3</t>
  </si>
  <si>
    <t>NCX13J5S5</t>
  </si>
  <si>
    <t>NCX34K5S3</t>
  </si>
  <si>
    <t>NCX24K0S4</t>
  </si>
  <si>
    <t>NCX36S7S5</t>
  </si>
  <si>
    <t>NCX28Z7S2</t>
  </si>
  <si>
    <t>NCX17H3S3</t>
  </si>
  <si>
    <t>NCX29S1S2</t>
  </si>
  <si>
    <t>NCX25R2S2</t>
  </si>
  <si>
    <t>NCX28N3S5</t>
  </si>
  <si>
    <t>NCX24W4S2</t>
  </si>
  <si>
    <t>NCX09H4S3</t>
  </si>
  <si>
    <t>NCX13J5S3</t>
  </si>
  <si>
    <t>NCX17T7S4</t>
  </si>
  <si>
    <t>NCX23P2S2</t>
  </si>
  <si>
    <t>NCX39N1S2</t>
  </si>
  <si>
    <t>NCX15T1S2</t>
  </si>
  <si>
    <t>NCX14R4S6</t>
  </si>
  <si>
    <t>NCX35T1S3</t>
  </si>
  <si>
    <t>NCX12G1S3</t>
  </si>
  <si>
    <t>NCX22Z9S6</t>
  </si>
  <si>
    <t>NCX20M2S2</t>
  </si>
  <si>
    <t>NCX23F2S3</t>
  </si>
  <si>
    <t>NCX18K7S3</t>
  </si>
  <si>
    <t>NCX14L2S4</t>
  </si>
  <si>
    <t>NCX14B2S2</t>
  </si>
  <si>
    <t>NCX14G7S4</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</si>
  <si>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</si>
  <si>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</si>
  <si>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</si>
  <si>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</si>
  <si>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</si>
  <si>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</si>
  <si>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</si>
  <si>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</si>
  <si>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</si>
  <si>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</si>
  <si>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</si>
  <si>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</si>
  <si>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</si>
  <si>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</si>
  <si>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</si>
  <si>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</si>
  <si>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</si>
  <si>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</si>
  <si>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NCX37G6S3</t>
  </si>
  <si>
    <t>NCX32Z4S2</t>
  </si>
  <si>
    <t>NCX28C6S3</t>
  </si>
  <si>
    <t>NCX31W0S2</t>
  </si>
  <si>
    <t>NCX13X3S2</t>
  </si>
  <si>
    <t>NCX11Z1S6</t>
  </si>
  <si>
    <t>NCX12V6S3</t>
  </si>
  <si>
    <t>NCX11P1S2</t>
  </si>
  <si>
    <t>NCX31J9S4</t>
  </si>
  <si>
    <t>NCX21F6S2</t>
  </si>
  <si>
    <t>NCX11Z1S4</t>
  </si>
  <si>
    <t>NCX14C9S5</t>
  </si>
  <si>
    <t>NCX25K3S6</t>
  </si>
  <si>
    <t>NCX38T0S5</t>
  </si>
  <si>
    <t>NCX22S0S3</t>
  </si>
  <si>
    <t>NCX22M8S3</t>
  </si>
  <si>
    <t>NCX38T0S4</t>
  </si>
  <si>
    <t>NCX22S0S4</t>
  </si>
  <si>
    <t>NCX19X1S2</t>
  </si>
  <si>
    <t>NCX33M6S3</t>
  </si>
  <si>
    <t>NCX16F6S5</t>
  </si>
  <si>
    <t>NCX18B4S4</t>
  </si>
  <si>
    <t>NCX14C9S6</t>
  </si>
  <si>
    <t>NCX27F4S6</t>
  </si>
  <si>
    <t>NCX19H9S3</t>
  </si>
  <si>
    <t>NCX24H9S4</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</si>
  <si>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</si>
  <si>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</si>
  <si>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</si>
  <si>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</si>
  <si>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</si>
  <si>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</si>
  <si>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</si>
  <si>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</si>
  <si>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</si>
  <si>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</si>
  <si>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</si>
  <si>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</si>
  <si>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</si>
  <si>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</si>
  <si>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</si>
  <si>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</si>
  <si>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</si>
  <si>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</si>
  <si>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</si>
  <si>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NCX36G3S2</t>
  </si>
  <si>
    <t>NCX15K8S2</t>
  </si>
  <si>
    <t>NCX36V8S3</t>
  </si>
  <si>
    <t>NCX15V5S3</t>
  </si>
  <si>
    <t>NCX08T5S4</t>
  </si>
  <si>
    <t>NCX10F8S2</t>
  </si>
  <si>
    <t>NCX12V6S4</t>
  </si>
  <si>
    <t>NCX11Z1S5</t>
  </si>
  <si>
    <t>NCX30R2S3</t>
  </si>
  <si>
    <t>NCX15Y6S5</t>
  </si>
  <si>
    <t>NCX30R2S2</t>
  </si>
  <si>
    <t>NCX21G3S4</t>
  </si>
  <si>
    <t>NCX35R7S2</t>
  </si>
  <si>
    <t>NCX25G5S3</t>
  </si>
  <si>
    <t>NCX18N8S3</t>
  </si>
  <si>
    <t>NCX24L7S6</t>
  </si>
  <si>
    <t>NCX10F8S3</t>
  </si>
  <si>
    <t>NCX36V8S2</t>
  </si>
  <si>
    <t>NCX37M8S5</t>
  </si>
  <si>
    <t>NCX39T3S6</t>
  </si>
  <si>
    <t>NCX17K4S4</t>
  </si>
  <si>
    <t>NCX13W6S3</t>
  </si>
  <si>
    <t>NCX18H6S2</t>
  </si>
  <si>
    <t>NCX14Z0S2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</si>
  <si>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</si>
  <si>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</si>
  <si>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</si>
  <si>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</si>
  <si>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</si>
  <si>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</si>
  <si>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</si>
  <si>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</si>
  <si>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</si>
  <si>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</si>
  <si>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</si>
  <si>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</si>
  <si>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</si>
  <si>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</si>
  <si>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</si>
  <si>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</si>
  <si>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</si>
  <si>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</si>
  <si>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</si>
  <si>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</si>
  <si>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</si>
  <si>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</si>
  <si>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</si>
  <si>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</si>
  <si>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</si>
  <si>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</si>
  <si>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</si>
  <si>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</si>
  <si>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</si>
  <si>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</si>
  <si>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</si>
  <si>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</si>
  <si>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</si>
  <si>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</si>
  <si>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NCX38Y5S2</t>
  </si>
  <si>
    <t>NCX30N4S2</t>
  </si>
  <si>
    <t>NCX24S6S2</t>
  </si>
  <si>
    <t>NCX29Y3S2</t>
  </si>
  <si>
    <t>NCX09Q7S2</t>
  </si>
  <si>
    <t>NCX09J8S3</t>
  </si>
  <si>
    <t>NCX38H6S2</t>
  </si>
  <si>
    <t>NCX40H7S2</t>
  </si>
  <si>
    <t>NCX09K5S2</t>
  </si>
  <si>
    <t>NCX27F4S3</t>
  </si>
  <si>
    <t>NCX22T7S2</t>
  </si>
  <si>
    <t>NCX37T7S4</t>
  </si>
  <si>
    <t>NCX22Z9S2</t>
  </si>
  <si>
    <t>NCX25K3S3</t>
  </si>
  <si>
    <t>NCX15X9S4</t>
  </si>
  <si>
    <t>NCX29Y3S3</t>
  </si>
  <si>
    <t>NCX14C9S3</t>
  </si>
  <si>
    <t>NCX20G0S3</t>
  </si>
  <si>
    <t>NCX31C0S2</t>
  </si>
  <si>
    <t>NCX28L9S2</t>
  </si>
  <si>
    <t>NCX15D9S2</t>
  </si>
  <si>
    <t>NCX23G9S2</t>
  </si>
  <si>
    <t>NCX15X9S3</t>
  </si>
  <si>
    <t>NCX31R5S2</t>
  </si>
  <si>
    <t>NCX39T3S2</t>
  </si>
  <si>
    <t>NCX32B6S1</t>
  </si>
  <si>
    <t>NCX23N8S1</t>
  </si>
  <si>
    <t>NCX37P9S1</t>
  </si>
  <si>
    <t>NCX11M0S1</t>
  </si>
  <si>
    <t>NCX27S5S1</t>
  </si>
  <si>
    <t>NCX28S8S1</t>
  </si>
  <si>
    <t>NCX36L8S1</t>
  </si>
  <si>
    <t>NCX22G6S1</t>
  </si>
  <si>
    <t>NCX21Y9S1</t>
  </si>
  <si>
    <t>NCX16T4S1</t>
  </si>
  <si>
    <t>NCX37Y2S1</t>
  </si>
  <si>
    <t>NCX17X5S1</t>
  </si>
  <si>
    <t>NCX11X7S1</t>
  </si>
  <si>
    <t>NCX25J6S1</t>
  </si>
  <si>
    <t>NCX26R5S1</t>
  </si>
  <si>
    <t>NCX31N7S1</t>
  </si>
  <si>
    <t>NCX14N6S1</t>
  </si>
  <si>
    <t>NCX32V6S1</t>
  </si>
  <si>
    <t>NCX17N5S1</t>
  </si>
  <si>
    <t>NCX08Q4S1</t>
  </si>
  <si>
    <t>NCX12S5S1</t>
  </si>
  <si>
    <t>NCX39M4S1</t>
  </si>
  <si>
    <t>NCX11F1S1</t>
  </si>
  <si>
    <t>NCX29F0S1</t>
  </si>
  <si>
    <t>NCX28Y0S1</t>
  </si>
  <si>
    <t>NCX29L2S1</t>
  </si>
  <si>
    <t>NCX22N5S1</t>
  </si>
  <si>
    <t>NCX36D2S1</t>
  </si>
  <si>
    <t>NCX19K0S1</t>
  </si>
  <si>
    <t>NCX15R7S1</t>
  </si>
  <si>
    <t>NCX18M1S1</t>
  </si>
  <si>
    <t>NCX12K9S1</t>
  </si>
  <si>
    <t>NCX14Q7S1</t>
  </si>
  <si>
    <t>NCX24V7S1</t>
  </si>
  <si>
    <t>NCX17V1S1</t>
  </si>
  <si>
    <t>NCX15S4S1</t>
  </si>
  <si>
    <t>NCX19Z5S1</t>
  </si>
  <si>
    <t>NCX28R1S1</t>
  </si>
  <si>
    <t>NCX14D6S1</t>
  </si>
  <si>
    <t>NCX26H5S1</t>
  </si>
  <si>
    <t>NCX36M5S1</t>
  </si>
  <si>
    <t>NCX25B0S1</t>
  </si>
  <si>
    <t>NCX32X0S1</t>
  </si>
  <si>
    <t>NCX24C4S1</t>
  </si>
  <si>
    <t>NCX36N2S1</t>
  </si>
  <si>
    <t>NCX13T5S1</t>
  </si>
  <si>
    <t>NCX21X2S1</t>
  </si>
  <si>
    <t>NCX14Z0S1</t>
  </si>
  <si>
    <t>NCX15M2S1</t>
  </si>
  <si>
    <t>NCX38F2S1</t>
  </si>
  <si>
    <t>NCX30Y1S1</t>
  </si>
  <si>
    <t>NCX09X6S1</t>
  </si>
  <si>
    <t>NCX38X8S1</t>
  </si>
  <si>
    <t>NCX11K6S1</t>
  </si>
  <si>
    <t>NCX40C2S1</t>
  </si>
  <si>
    <t>NCX29C9S1</t>
  </si>
  <si>
    <t>NCX09N6S1</t>
  </si>
  <si>
    <t>NCX26G8S1</t>
  </si>
  <si>
    <t>NCX32X0S2</t>
  </si>
  <si>
    <t>NCX36R0S3</t>
  </si>
  <si>
    <t>NCX15R7S2</t>
  </si>
  <si>
    <t>NCX18M1S2</t>
  </si>
  <si>
    <t>NCX15M2S2</t>
  </si>
  <si>
    <t>NCX24V7S2</t>
  </si>
  <si>
    <t>NCX28R1S2</t>
  </si>
  <si>
    <t>NCX36M5S2</t>
  </si>
  <si>
    <t>NCX21X2S2</t>
  </si>
  <si>
    <t>NCX40C2S2</t>
  </si>
  <si>
    <t>NCX17V1S2</t>
  </si>
  <si>
    <t>NCX12W3S4</t>
  </si>
  <si>
    <t>NCX14K5S4</t>
  </si>
  <si>
    <t>NCX26Q8S4</t>
  </si>
  <si>
    <t>NCX26Q8S5</t>
  </si>
  <si>
    <t>NCX26H5S2</t>
  </si>
  <si>
    <t>NCX20K8S3</t>
  </si>
  <si>
    <t>NCX38X8S2</t>
  </si>
  <si>
    <t>NCX11K6S3</t>
  </si>
  <si>
    <t>NCX16T4S2</t>
  </si>
  <si>
    <t>NCX26G8S2</t>
  </si>
  <si>
    <t>NCX26H5S3</t>
  </si>
  <si>
    <t>NCX13T5S2</t>
  </si>
  <si>
    <t>NCX37P9S2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</si>
  <si>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</si>
  <si>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</si>
  <si>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</si>
  <si>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</si>
  <si>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</si>
  <si>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</si>
  <si>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</si>
  <si>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</si>
  <si>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</si>
  <si>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</si>
  <si>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</si>
  <si>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</si>
  <si>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</si>
  <si>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</si>
  <si>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</si>
  <si>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</si>
  <si>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</si>
  <si>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</si>
  <si>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</si>
  <si>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</si>
  <si>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</si>
  <si>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</si>
  <si>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</si>
  <si>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</si>
  <si>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</si>
  <si>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</si>
  <si>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</si>
  <si>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</si>
  <si>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</si>
  <si>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</si>
  <si>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</si>
  <si>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</si>
  <si>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</si>
  <si>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</si>
  <si>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NCX38Y5S1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</si>
  <si>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</si>
  <si>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</si>
  <si>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</si>
  <si>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</si>
  <si>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</si>
  <si>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</si>
  <si>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</si>
  <si>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</si>
  <si>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</si>
  <si>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</si>
  <si>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</si>
  <si>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</si>
  <si>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</si>
  <si>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</si>
  <si>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</si>
  <si>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NCX21M5S1</t>
  </si>
  <si>
    <t>NCX16R0S1</t>
  </si>
  <si>
    <t>NCX28W6S1</t>
  </si>
  <si>
    <t>NCX19L7S1</t>
  </si>
  <si>
    <t>NCX21V8S1</t>
  </si>
  <si>
    <t>NCX20V5S1</t>
  </si>
  <si>
    <t>NCX36X2S1</t>
  </si>
  <si>
    <t>NCX17K4S1</t>
  </si>
  <si>
    <t>NCX15Y6S1</t>
  </si>
  <si>
    <t>NCX12V6S1</t>
  </si>
  <si>
    <t>NCX21G3S1</t>
  </si>
  <si>
    <t>NCX29J8S1</t>
  </si>
  <si>
    <t>NCX11Z1S1</t>
  </si>
  <si>
    <t>NCX28T5S1</t>
  </si>
  <si>
    <t>NCX38T0S1</t>
  </si>
  <si>
    <t>NCX11T9S1</t>
  </si>
  <si>
    <t>NCX39D1S1</t>
  </si>
  <si>
    <t>NCX16F6S1</t>
  </si>
  <si>
    <t>NCX22M8S1</t>
  </si>
  <si>
    <t>NCX39V7S1</t>
  </si>
  <si>
    <t>NCX37M8S1</t>
  </si>
  <si>
    <t>NCX32T2S1</t>
  </si>
  <si>
    <t>NCX36Q3S1</t>
  </si>
  <si>
    <t>NCX34R4S1</t>
  </si>
  <si>
    <t>NCX22B1S1</t>
  </si>
  <si>
    <t>NCX32H8S1</t>
  </si>
  <si>
    <t>NCX34C9S1</t>
  </si>
  <si>
    <t>NCX31M0S1</t>
  </si>
  <si>
    <t>NCX33T5S1</t>
  </si>
  <si>
    <t>NCX20R7S1</t>
  </si>
  <si>
    <t>NCX34J8S1</t>
  </si>
  <si>
    <t>NCX16S7S1</t>
  </si>
  <si>
    <t>NCX32D0S1</t>
  </si>
  <si>
    <t>NCX30M7S1</t>
  </si>
  <si>
    <t>NCX39H9S1</t>
  </si>
  <si>
    <t>NCX34L2S1</t>
  </si>
  <si>
    <t>NCX33F7S1</t>
  </si>
  <si>
    <t>NCX36W5S1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</si>
  <si>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</si>
  <si>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</si>
  <si>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</si>
  <si>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</si>
  <si>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</si>
  <si>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</si>
  <si>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</si>
  <si>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</si>
  <si>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</si>
  <si>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</si>
  <si>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</si>
  <si>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</si>
  <si>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</si>
  <si>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</si>
  <si>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</si>
  <si>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</si>
  <si>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</si>
  <si>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</si>
  <si>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NCX09M9S1</t>
  </si>
  <si>
    <t>NCX24J3S1</t>
  </si>
  <si>
    <t>NCX10G5S1</t>
  </si>
  <si>
    <t>NCX08S8S1</t>
  </si>
  <si>
    <t>NCX09H4S1</t>
  </si>
  <si>
    <t>NCX11B3S1</t>
  </si>
  <si>
    <t>NCX08W6S1</t>
  </si>
  <si>
    <t>NCX24K0S1</t>
  </si>
  <si>
    <t>NCX37K4S1</t>
  </si>
  <si>
    <t>NCX21K1S1</t>
  </si>
  <si>
    <t>NCX10M7S1</t>
  </si>
  <si>
    <t>NCX25R2S1</t>
  </si>
  <si>
    <t>NCX13K2S1</t>
  </si>
  <si>
    <t>NCX12G1S1</t>
  </si>
  <si>
    <t>NCX36P6S1</t>
  </si>
  <si>
    <t>NCX08T5S1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</si>
  <si>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</si>
  <si>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</si>
  <si>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</si>
  <si>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</si>
  <si>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</si>
  <si>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</si>
  <si>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</si>
  <si>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</si>
  <si>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</si>
  <si>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</si>
  <si>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</si>
  <si>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</si>
  <si>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</si>
  <si>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</si>
  <si>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</si>
  <si>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</si>
  <si>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</si>
  <si>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</si>
  <si>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</si>
  <si>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</si>
  <si>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</si>
  <si>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</si>
  <si>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</si>
  <si>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</si>
  <si>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</si>
  <si>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</si>
  <si>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</si>
  <si>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</si>
  <si>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</si>
  <si>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</si>
  <si>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</si>
  <si>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</si>
  <si>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</si>
  <si>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NCX16G3S1</t>
  </si>
  <si>
    <t>NCX40J1S1</t>
  </si>
  <si>
    <t>NCX22X5S1</t>
  </si>
  <si>
    <t>NCX24X1S1</t>
  </si>
  <si>
    <t>NCX33R1S1</t>
  </si>
  <si>
    <t>NCX10L0S1</t>
  </si>
  <si>
    <t>NCX23L4S1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</si>
  <si>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</si>
  <si>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</si>
  <si>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</si>
  <si>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</si>
  <si>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</si>
  <si>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</si>
  <si>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</si>
  <si>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</si>
  <si>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</si>
  <si>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</si>
  <si>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</si>
  <si>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</si>
  <si>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</si>
  <si>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</si>
  <si>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</si>
  <si>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NCX38S3S1</t>
  </si>
  <si>
    <t>NCX10Z8S1</t>
  </si>
  <si>
    <t>NCX19C4S1</t>
  </si>
  <si>
    <t>NCX39P5S1</t>
  </si>
  <si>
    <t>NCX17H3S1</t>
  </si>
  <si>
    <t>NCX34K5S1</t>
  </si>
  <si>
    <t>NCX13H1S1</t>
  </si>
  <si>
    <t>NCX21D2S1</t>
  </si>
  <si>
    <t>NCX25P8S1</t>
  </si>
  <si>
    <t>NCX20Z3S1</t>
  </si>
  <si>
    <t>NCX13M6S1</t>
  </si>
  <si>
    <t>NCX29Q7S1</t>
  </si>
  <si>
    <t>NCX10F8S1</t>
  </si>
  <si>
    <t>NCX18K7S1</t>
  </si>
  <si>
    <t>NCX15V5S1</t>
  </si>
  <si>
    <t>NCX24P5S1</t>
  </si>
  <si>
    <t>NCX08Y0S1</t>
  </si>
  <si>
    <t>NCX23T0S1</t>
  </si>
  <si>
    <t>NCX36V8S1</t>
  </si>
  <si>
    <t>NCX14B2S1</t>
  </si>
  <si>
    <t>NCX26B3S1</t>
  </si>
  <si>
    <t>NCX21S7S1</t>
  </si>
  <si>
    <t>NCX31V3S1</t>
  </si>
  <si>
    <t>NCX19G2S1</t>
  </si>
  <si>
    <t>NCX22D5S1</t>
  </si>
  <si>
    <t>NCX09T8S1</t>
  </si>
  <si>
    <t>NCX40G0S1</t>
  </si>
  <si>
    <t>NCX10R2S1</t>
  </si>
  <si>
    <t>NCX28Z7S1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</si>
  <si>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</si>
  <si>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</si>
  <si>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</si>
  <si>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</si>
  <si>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</si>
  <si>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</si>
  <si>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</si>
  <si>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</si>
  <si>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</si>
  <si>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</si>
  <si>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</si>
  <si>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</si>
  <si>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</si>
  <si>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</si>
  <si>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</si>
  <si>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</si>
  <si>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</si>
  <si>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</si>
  <si>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</si>
  <si>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</si>
  <si>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NCX32C3S1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</si>
  <si>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</si>
  <si>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</si>
  <si>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</si>
  <si>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</si>
  <si>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</si>
  <si>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</si>
  <si>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</si>
  <si>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</si>
  <si>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</si>
  <si>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</si>
  <si>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</si>
  <si>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</si>
  <si>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</si>
  <si>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</si>
  <si>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</si>
  <si>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</si>
  <si>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</si>
  <si>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</si>
  <si>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</si>
  <si>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</si>
  <si>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</si>
  <si>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</si>
  <si>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</si>
  <si>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</si>
  <si>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</si>
  <si>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</si>
  <si>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</si>
  <si>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</si>
  <si>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</si>
  <si>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</si>
  <si>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</si>
  <si>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</si>
  <si>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</si>
  <si>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</si>
  <si>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</si>
  <si>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</si>
  <si>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</si>
  <si>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NCX19R9S1</t>
  </si>
  <si>
    <t>NCX39B7S1</t>
  </si>
  <si>
    <t>NCX20D9S1</t>
  </si>
  <si>
    <t>NCX33Q4S1</t>
  </si>
  <si>
    <t>NCX33Y0S1</t>
  </si>
  <si>
    <t>NCX16Q3S1</t>
  </si>
  <si>
    <t>NCX30B0S1</t>
  </si>
  <si>
    <t>NCX25L0S1</t>
  </si>
  <si>
    <t>NCX23P2S1</t>
  </si>
  <si>
    <t>NCX40L5S1</t>
  </si>
  <si>
    <t>NCX34G7S1</t>
  </si>
  <si>
    <t>NCX16C5S1</t>
  </si>
  <si>
    <t>NCX23D8S1</t>
  </si>
  <si>
    <t>NCX29W9S1</t>
  </si>
  <si>
    <t>NCX08X3S1</t>
  </si>
  <si>
    <t>NCX13G4S1</t>
  </si>
  <si>
    <t>NCX14H4S1</t>
  </si>
  <si>
    <t>NCX32L6S1</t>
  </si>
  <si>
    <t>NCX37G6S1</t>
  </si>
  <si>
    <t>NCX13Q4S1</t>
  </si>
  <si>
    <t>NCX13S8S1</t>
  </si>
  <si>
    <t>NCX09C9S1</t>
  </si>
  <si>
    <t>NCX20M2S1</t>
  </si>
  <si>
    <t>NCX36F6S1</t>
  </si>
  <si>
    <t>NCX37X5S1</t>
  </si>
  <si>
    <t>NCX19D1S1</t>
  </si>
  <si>
    <t>NCX33H1S1</t>
  </si>
  <si>
    <t>NCX34T8S1</t>
  </si>
  <si>
    <t>NCX34Q7S1</t>
  </si>
  <si>
    <t>NCX14T8S1</t>
  </si>
  <si>
    <t>NCX17B1S1</t>
  </si>
  <si>
    <t>NCX40B5S1</t>
  </si>
  <si>
    <t>NCX19V7S1</t>
  </si>
  <si>
    <t>NCX32P4S1</t>
  </si>
  <si>
    <t>NCX27T2S1</t>
  </si>
  <si>
    <t>NCX35F3S1</t>
  </si>
  <si>
    <t>NCX11L3S1</t>
  </si>
  <si>
    <t>NCX30C7S1</t>
  </si>
  <si>
    <t>NCX37H3S1</t>
  </si>
  <si>
    <t>NCX23X8S1</t>
  </si>
  <si>
    <t>NCX32Q1S1</t>
  </si>
  <si>
    <t>NCX29S1S1</t>
  </si>
  <si>
    <t>NCX37B1S1</t>
  </si>
  <si>
    <t>NCX35W2S1</t>
  </si>
  <si>
    <t>NCX18F2S1</t>
  </si>
  <si>
    <t>NCX21J4S1</t>
  </si>
  <si>
    <t>NCX28B9S1</t>
  </si>
  <si>
    <t>NCX15C2S1</t>
  </si>
  <si>
    <t>NCX22F9S1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</si>
  <si>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</si>
  <si>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</si>
  <si>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</si>
  <si>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</si>
  <si>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</si>
  <si>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</si>
  <si>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</si>
  <si>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</si>
  <si>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</si>
  <si>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</si>
  <si>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</si>
  <si>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</si>
  <si>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</si>
  <si>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</si>
  <si>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</si>
  <si>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</si>
  <si>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</si>
  <si>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</si>
  <si>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</si>
  <si>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</si>
  <si>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</si>
  <si>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</si>
  <si>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</si>
  <si>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</si>
  <si>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</si>
  <si>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</si>
  <si>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</si>
  <si>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</si>
  <si>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</si>
  <si>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</si>
  <si>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</si>
  <si>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</si>
  <si>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</si>
  <si>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</si>
  <si>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</si>
  <si>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</si>
  <si>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</si>
  <si>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</si>
  <si>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</si>
  <si>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</si>
  <si>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</si>
  <si>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</si>
  <si>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</si>
  <si>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</si>
  <si>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</si>
  <si>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</si>
  <si>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</si>
  <si>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</si>
  <si>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</si>
  <si>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</si>
  <si>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</si>
  <si>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</si>
  <si>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</si>
  <si>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</si>
  <si>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</si>
  <si>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</si>
  <si>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</si>
  <si>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</si>
  <si>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</si>
  <si>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NCX39H9A1</t>
  </si>
  <si>
    <t>NCX10L0A1</t>
  </si>
  <si>
    <t>NCX38W1A3</t>
  </si>
  <si>
    <t>NCX32D0A1</t>
  </si>
  <si>
    <t>NCX25Y1A1</t>
  </si>
  <si>
    <t>NCX27R8A1</t>
  </si>
  <si>
    <t>NCX38L4A1</t>
  </si>
  <si>
    <t>NCX26C0A2</t>
  </si>
  <si>
    <t>NCX16N2A2</t>
  </si>
  <si>
    <t>NCX21W5A2</t>
  </si>
  <si>
    <t>NCX17C8A1</t>
  </si>
  <si>
    <t>NCX27L6A3</t>
  </si>
  <si>
    <t>NCX32J2A1</t>
  </si>
  <si>
    <t>NCX20B5A2</t>
  </si>
  <si>
    <t>NCX22X5A1</t>
  </si>
  <si>
    <t>NCX33F7A1</t>
  </si>
  <si>
    <t>NCX10C7A1</t>
  </si>
  <si>
    <t>NCX16N2A3</t>
  </si>
  <si>
    <t>NCX33X3A1</t>
  </si>
  <si>
    <t>NCX33R1A1</t>
  </si>
  <si>
    <t>NCX35K8A1</t>
  </si>
  <si>
    <t>NCX16S7A1</t>
  </si>
  <si>
    <t>NCX24S6A3</t>
  </si>
  <si>
    <t>NCX27R8A2</t>
  </si>
  <si>
    <t>NCX09J8A3</t>
  </si>
  <si>
    <t>NCX29V2A2</t>
  </si>
  <si>
    <t>NCX26S2A1</t>
  </si>
  <si>
    <t>NCX29G7A1</t>
  </si>
  <si>
    <t>NCX17M8A1</t>
  </si>
  <si>
    <t>NCX22L1A1</t>
  </si>
  <si>
    <t>NCX25D4A1</t>
  </si>
  <si>
    <t>NCX39K0A1</t>
  </si>
  <si>
    <t>NCX16G3A1</t>
  </si>
  <si>
    <t>NCX09Z0A1</t>
  </si>
  <si>
    <t>NCX20R7A1</t>
  </si>
  <si>
    <t>NCX31G8A1</t>
  </si>
  <si>
    <t>NCX15W2A1</t>
  </si>
  <si>
    <t>NCX22X5A2</t>
  </si>
  <si>
    <t>NCX18P2A1</t>
  </si>
  <si>
    <t>NCX11J9B1</t>
  </si>
  <si>
    <t>NCX27L6B2</t>
  </si>
  <si>
    <t>NCX09Q7B2</t>
  </si>
  <si>
    <t>NCX30J6B1</t>
  </si>
  <si>
    <t>NCX09Y3B1</t>
  </si>
  <si>
    <t>NCX09J8B2</t>
  </si>
  <si>
    <t>NCX26C0B1</t>
  </si>
  <si>
    <t>NCX40J1B1</t>
  </si>
  <si>
    <t>NCX38W1B3</t>
  </si>
  <si>
    <t>NCX17G6B1</t>
  </si>
  <si>
    <t>NCX16S7B1</t>
  </si>
  <si>
    <t>NCX34J8B1</t>
  </si>
  <si>
    <t>NCX25D4B1</t>
  </si>
  <si>
    <t>NCX29V2B2</t>
  </si>
  <si>
    <t>NCX09P0B1</t>
  </si>
  <si>
    <t>NCX21Q3B1</t>
  </si>
  <si>
    <t>NCX22X5B1</t>
  </si>
  <si>
    <t>NCX16N2B2</t>
  </si>
  <si>
    <t>NCX23L4B1</t>
  </si>
  <si>
    <t>NCX32Y7B1</t>
  </si>
  <si>
    <t>NCX32D0B1</t>
  </si>
  <si>
    <t>NCX39H9B1</t>
  </si>
  <si>
    <t>NCX38L4B1</t>
  </si>
  <si>
    <t>NCX17J7B1</t>
  </si>
  <si>
    <t>NCX24D1B1</t>
  </si>
  <si>
    <t>NCX24N1B1</t>
  </si>
  <si>
    <t>NCX28Q4B1</t>
  </si>
  <si>
    <t>NCX32J2B1</t>
  </si>
  <si>
    <t>NCX09Q7B3</t>
  </si>
  <si>
    <t>NJN02L0B2</t>
  </si>
  <si>
    <t>NCX33F7B1</t>
  </si>
  <si>
    <t>NCX11J9B2</t>
  </si>
  <si>
    <t>NCX27R8B1</t>
  </si>
  <si>
    <t>NCX25Y1B2</t>
  </si>
  <si>
    <t>NCX09J8B3</t>
  </si>
  <si>
    <t>NCX24N1B2</t>
  </si>
  <si>
    <t>NCX26C0B2</t>
  </si>
  <si>
    <t>NCX20R7B1</t>
  </si>
  <si>
    <t>NCX36W5B1</t>
  </si>
  <si>
    <t>NCX24X1B1</t>
  </si>
  <si>
    <t>NCX22L1B1</t>
  </si>
  <si>
    <t>NCX17G6B2</t>
  </si>
  <si>
    <t>NCX17M8B1</t>
  </si>
  <si>
    <t>NCX10C7B1</t>
  </si>
  <si>
    <t>NCX15W2B1</t>
  </si>
  <si>
    <t>NCX18P2B1</t>
  </si>
  <si>
    <t>NCX33X3B1</t>
  </si>
  <si>
    <t>NCX33R1B1</t>
  </si>
  <si>
    <t>NCX21W5C1</t>
  </si>
  <si>
    <t>NCX27L6C2</t>
  </si>
  <si>
    <t>NCX10C7C1</t>
  </si>
  <si>
    <t>NCX09Q7C2</t>
  </si>
  <si>
    <t>NCX17M8C1</t>
  </si>
  <si>
    <t>NCX32D0C1</t>
  </si>
  <si>
    <t>NCX09J8C2</t>
  </si>
  <si>
    <t>NCX26C0C2</t>
  </si>
  <si>
    <t>NCX39P5C1</t>
  </si>
  <si>
    <t>NCX24N1C2</t>
  </si>
  <si>
    <t>NCX25D4C1</t>
  </si>
  <si>
    <t>NCX24N1C1</t>
  </si>
  <si>
    <t>NCX27L6C3</t>
  </si>
  <si>
    <t>NCX40D9C1</t>
  </si>
  <si>
    <t>NCX30J6C1</t>
  </si>
  <si>
    <t>NCX11J9C2</t>
  </si>
  <si>
    <t>NCX38L4C1</t>
  </si>
  <si>
    <t>NCX25Y1C1</t>
  </si>
  <si>
    <t>NCX27P4C1</t>
  </si>
  <si>
    <t>NCX33F7C1</t>
  </si>
  <si>
    <t>NCX14X6C2</t>
  </si>
  <si>
    <t>NCX19T3C1</t>
  </si>
  <si>
    <t>NCX40J1C1</t>
  </si>
  <si>
    <t>NCX24S6C2</t>
  </si>
  <si>
    <t>NCX21Q3C1</t>
  </si>
  <si>
    <t>NCX32M3C1</t>
  </si>
  <si>
    <t>NCX17C8C1</t>
  </si>
  <si>
    <t>NJN02L0C2</t>
  </si>
  <si>
    <t>NCX32J2C1</t>
  </si>
  <si>
    <t>NCX24D1C1</t>
  </si>
  <si>
    <t>NCX09J8C3</t>
  </si>
  <si>
    <t>NCX16S7C1</t>
  </si>
  <si>
    <t>NCX25S9C1</t>
  </si>
  <si>
    <t>NCX17J7C1</t>
  </si>
  <si>
    <t>NCX22X5C1</t>
  </si>
  <si>
    <t>NCX20B5C1</t>
  </si>
  <si>
    <t>NCX38L4C2</t>
  </si>
  <si>
    <t>NCX16N2C2</t>
  </si>
  <si>
    <t>NCX22L1C1</t>
  </si>
  <si>
    <t>NCX09Z0C1</t>
  </si>
  <si>
    <t>NCX39H9C1</t>
  </si>
  <si>
    <t>NCX38W1C2</t>
  </si>
  <si>
    <t>NCX17G6C2</t>
  </si>
  <si>
    <t>NCX16V8C2</t>
  </si>
  <si>
    <t>NCX24S6C3</t>
  </si>
  <si>
    <t>NCX20R7C1</t>
  </si>
  <si>
    <t>NCX23K7C1</t>
  </si>
  <si>
    <t>NCX21W5C2</t>
  </si>
  <si>
    <t>NCX22X5C2</t>
  </si>
  <si>
    <t>NCX27M3C1</t>
  </si>
  <si>
    <t>NCX15W2C2</t>
  </si>
  <si>
    <t>NCX37J7C1</t>
  </si>
  <si>
    <t>NCX32D0C2</t>
  </si>
  <si>
    <t>NCX28Q4C1</t>
  </si>
  <si>
    <t>NCX39Y8C1</t>
  </si>
  <si>
    <t>NCX30M7C1</t>
  </si>
  <si>
    <t>NCX35K8C1</t>
  </si>
  <si>
    <t>NCX26X7C1</t>
  </si>
  <si>
    <t>NCX34L2C1</t>
  </si>
  <si>
    <t>NCX17G6C1</t>
  </si>
  <si>
    <t>NCX34J8C1</t>
  </si>
  <si>
    <t>NJN02L0C3</t>
  </si>
  <si>
    <t>NCX18P2C1</t>
  </si>
  <si>
    <t>NCX33R1C1</t>
  </si>
  <si>
    <t>NCX09Q7C3</t>
  </si>
  <si>
    <t>NCX27L6C4</t>
  </si>
  <si>
    <t>NCX36W5C1</t>
  </si>
  <si>
    <t>NCX33T5C1</t>
  </si>
  <si>
    <t>NCX09P0C1</t>
  </si>
  <si>
    <t>NCX18J0C2</t>
  </si>
  <si>
    <t>NCX30M7D1</t>
  </si>
  <si>
    <t>NCX09Y3D1</t>
  </si>
  <si>
    <t>NCX25Y1D1</t>
  </si>
  <si>
    <t>NCX17G6D1</t>
  </si>
  <si>
    <t>NCX12Y7D1</t>
  </si>
  <si>
    <t>NCX19T3D1</t>
  </si>
  <si>
    <t>NJN02L0D5</t>
  </si>
  <si>
    <t>NCX33X3D1</t>
  </si>
  <si>
    <t>NCX34P0D1</t>
  </si>
  <si>
    <t>NCX17G6D2</t>
  </si>
  <si>
    <t>NCX16G3D1</t>
  </si>
  <si>
    <t>NCX14X6D3</t>
  </si>
  <si>
    <t>NCX33F7D1</t>
  </si>
  <si>
    <t>NCX32M3D1</t>
  </si>
  <si>
    <t>NJN02L0D1</t>
  </si>
  <si>
    <t>NCX24S6D1</t>
  </si>
  <si>
    <t>NCX16N2D1</t>
  </si>
  <si>
    <t>NCX40D9D1</t>
  </si>
  <si>
    <t>NCX30J6D1</t>
  </si>
  <si>
    <t>NCX18J0D1</t>
  </si>
  <si>
    <t>NCX10Y1D1</t>
  </si>
  <si>
    <t>NCX18J0D2</t>
  </si>
  <si>
    <t>NCX27L6D2</t>
  </si>
  <si>
    <t>NCX24N1D1</t>
  </si>
  <si>
    <t>NCX37J7D1</t>
  </si>
  <si>
    <t>NCX29V2D1</t>
  </si>
  <si>
    <t>NCX22X5D1</t>
  </si>
  <si>
    <t>NCX27R8D1</t>
  </si>
  <si>
    <t>NCX34J8D1</t>
  </si>
  <si>
    <t>NCX14X6D2</t>
  </si>
  <si>
    <t>NCX21Q3D2</t>
  </si>
  <si>
    <t>NCX34Z0D1</t>
  </si>
  <si>
    <t>NCX16V8D1</t>
  </si>
  <si>
    <t>NCX38W1D1</t>
  </si>
  <si>
    <t>NCX26C0D1</t>
  </si>
  <si>
    <t>NCX09J8D3</t>
  </si>
  <si>
    <t>NCX09Z0D1</t>
  </si>
  <si>
    <t>NCX21W5D1</t>
  </si>
  <si>
    <t>NCX09P0D1</t>
  </si>
  <si>
    <t>NCX24S6D2</t>
  </si>
  <si>
    <t>NCX20R7D1</t>
  </si>
  <si>
    <t>NJN02L0D3</t>
  </si>
  <si>
    <t>NCX23K7D1</t>
  </si>
  <si>
    <t>NCX32D0D1</t>
  </si>
  <si>
    <t>NCX09J8D2</t>
  </si>
  <si>
    <t>NCX11J9D1</t>
  </si>
  <si>
    <t>NCX39P5D1</t>
  </si>
  <si>
    <t>NCX24N1D2</t>
  </si>
  <si>
    <t>NJN02L0D2</t>
  </si>
  <si>
    <t>NCX22X5D2</t>
  </si>
  <si>
    <t>NCX24X1D1</t>
  </si>
  <si>
    <t>NCX22L1D1</t>
  </si>
  <si>
    <t>NCX09Q7D3</t>
  </si>
  <si>
    <t>NCX22K4D1</t>
  </si>
  <si>
    <t>NCX34J8D2</t>
  </si>
  <si>
    <t>NCX38Z2D1</t>
  </si>
  <si>
    <t>NCX10L0D1</t>
  </si>
  <si>
    <t>NCX17J7D1</t>
  </si>
  <si>
    <t>NCX25S9D1</t>
  </si>
  <si>
    <t>NCX38J0D1</t>
  </si>
  <si>
    <t>NCX16N2D2</t>
  </si>
  <si>
    <t>NCX29V2D2</t>
  </si>
  <si>
    <t>NCX23L4D1</t>
  </si>
  <si>
    <t>NJN02L0D4</t>
  </si>
  <si>
    <t>NCX20B5D1</t>
  </si>
  <si>
    <t>NCX20R7D2</t>
  </si>
  <si>
    <t>NCX33R1D1</t>
  </si>
  <si>
    <t>NCX17M8D1</t>
  </si>
  <si>
    <t>NCX31G8D1</t>
  </si>
  <si>
    <t>NCX22X5D3</t>
  </si>
  <si>
    <t>NCX16S7D1</t>
  </si>
  <si>
    <t>NCX09D6D1</t>
  </si>
  <si>
    <t>NCX09Q7D2</t>
  </si>
  <si>
    <t>NCX10C7D1</t>
  </si>
  <si>
    <t>NCX21W5D2</t>
  </si>
  <si>
    <t>NCX16N2D3</t>
  </si>
  <si>
    <t>NCX32J2D1</t>
  </si>
  <si>
    <t>NCX18P2D1</t>
  </si>
  <si>
    <t>NCX27L6D3</t>
  </si>
  <si>
    <t>NCX38L4D1</t>
  </si>
  <si>
    <t>NCX34N6D1</t>
  </si>
  <si>
    <t>NCX24D1D1</t>
  </si>
  <si>
    <t>NCX34L2D1</t>
  </si>
  <si>
    <t>NCX35Y6D1</t>
  </si>
  <si>
    <t>NCX35K8D1</t>
  </si>
  <si>
    <t>NCX28Q4D1</t>
  </si>
  <si>
    <t>NCX27L6E1</t>
  </si>
  <si>
    <t>NCX38W1E1</t>
  </si>
  <si>
    <t>NCX18J0E1</t>
  </si>
  <si>
    <t>NCX15W2E1</t>
  </si>
  <si>
    <t>NCX16N2E1</t>
  </si>
  <si>
    <t>NCX14X6E1</t>
  </si>
  <si>
    <t>NCX15B5E1</t>
  </si>
  <si>
    <t>NCX27L6E2</t>
  </si>
  <si>
    <t>NCX09J8E1</t>
  </si>
  <si>
    <t>NCX34J8E1</t>
  </si>
  <si>
    <t>NCX26C0E1</t>
  </si>
  <si>
    <t>NCX24N1E2</t>
  </si>
  <si>
    <t>NCX39P5E1</t>
  </si>
  <si>
    <t>NCX14X6E2</t>
  </si>
  <si>
    <t>NCX23L4E1</t>
  </si>
  <si>
    <t>NCX32M3E1</t>
  </si>
  <si>
    <t>NCX24S6E1</t>
  </si>
  <si>
    <t>NCX24X1E1</t>
  </si>
  <si>
    <t>NCX16N2E3</t>
  </si>
  <si>
    <t>NCX30M7E1</t>
  </si>
  <si>
    <t>NCX17G6E1</t>
  </si>
  <si>
    <t>NCX16V8E1</t>
  </si>
  <si>
    <t>NCX38W1E2</t>
  </si>
  <si>
    <t>NCX30S9E1</t>
  </si>
  <si>
    <t>NJN02L0E1</t>
  </si>
  <si>
    <t>NCX20R7E1</t>
  </si>
  <si>
    <t>NCX21W5E1</t>
  </si>
  <si>
    <t>NCX23K7E1</t>
  </si>
  <si>
    <t>NCX15W2E2</t>
  </si>
  <si>
    <t>NCX11J9E1</t>
  </si>
  <si>
    <t>NCX39Y8E1</t>
  </si>
  <si>
    <t>NCX40D9E1</t>
  </si>
  <si>
    <t>NCX32D0E1</t>
  </si>
  <si>
    <t>NCX09J8E2</t>
  </si>
  <si>
    <t>NCX24N1E1</t>
  </si>
  <si>
    <t>NCX29V2E2</t>
  </si>
  <si>
    <t>NCX09Q7E1</t>
  </si>
  <si>
    <t>NCX16N2E2</t>
  </si>
  <si>
    <t>NCX39H9E1</t>
  </si>
  <si>
    <t>NCX27R8E2</t>
  </si>
  <si>
    <t>NCX14X6E4</t>
  </si>
  <si>
    <t>NCX24D1E1</t>
  </si>
  <si>
    <t>NCX38Z2E1</t>
  </si>
  <si>
    <t>NCX10Y1E1</t>
  </si>
  <si>
    <t>NCX22X5E1</t>
  </si>
  <si>
    <t>NCX25Y1E1</t>
  </si>
  <si>
    <t>NCX14X6E5</t>
  </si>
  <si>
    <t>NCX36W5E1</t>
  </si>
  <si>
    <t>NCX09Q7E2</t>
  </si>
  <si>
    <t>NCX09D6E1</t>
  </si>
  <si>
    <t>NCX27L6E3</t>
  </si>
  <si>
    <t>NCX27L6E4</t>
  </si>
  <si>
    <t>NJN02L0E3</t>
  </si>
  <si>
    <t>NCX09Y3E1</t>
  </si>
  <si>
    <t>NCX30J6E1</t>
  </si>
  <si>
    <t>NCX21Q3E1</t>
  </si>
  <si>
    <t>NCX34J8E2</t>
  </si>
  <si>
    <t>NCX27L6E5</t>
  </si>
  <si>
    <t>NCX27R8E1</t>
  </si>
  <si>
    <t>NCX37J7E1</t>
  </si>
  <si>
    <t>NCX09J8E3</t>
  </si>
  <si>
    <t>NCX09Z0E1</t>
  </si>
  <si>
    <t>NCX29V2E1</t>
  </si>
  <si>
    <t>NCX17J7E1</t>
  </si>
  <si>
    <t>NCX26C0E2</t>
  </si>
  <si>
    <t>NJN02L0E2</t>
  </si>
  <si>
    <t>NCX29V2E3</t>
  </si>
  <si>
    <t>NCX33R1E1</t>
  </si>
  <si>
    <t>NCX09Q7E4</t>
  </si>
  <si>
    <t>NCX23H6E1</t>
  </si>
  <si>
    <t>NCX22L1E1</t>
  </si>
  <si>
    <t>NCX21W5E3</t>
  </si>
  <si>
    <t>NCX16N2E4</t>
  </si>
  <si>
    <t>NCX10C7E1</t>
  </si>
  <si>
    <t>NCX21W5E2</t>
  </si>
  <si>
    <t>NCX17M8E1</t>
  </si>
  <si>
    <t>NCX09Q7E3</t>
  </si>
  <si>
    <t>NCX09Z0E2</t>
  </si>
  <si>
    <t>NCX21Q3E2</t>
  </si>
  <si>
    <t>NCX10C7E2</t>
  </si>
  <si>
    <t>NCX39K0E1</t>
  </si>
  <si>
    <t>NCX10L0E1</t>
  </si>
  <si>
    <t>NCX17J7E2</t>
  </si>
  <si>
    <t>NCX28Q4E1</t>
  </si>
  <si>
    <t>NCX20B5E1</t>
  </si>
  <si>
    <t>NCX39P5E2</t>
  </si>
  <si>
    <t>NCX34P0E1</t>
  </si>
  <si>
    <t>NCX32J2E1</t>
  </si>
  <si>
    <t>NCX35K8E1</t>
  </si>
  <si>
    <t>NJN02L0E4</t>
  </si>
  <si>
    <t>NCX16G3E1</t>
  </si>
  <si>
    <t>NCX14X6F1</t>
  </si>
  <si>
    <t>NCX27L6F1</t>
  </si>
  <si>
    <t>NCX09J8F1</t>
  </si>
  <si>
    <t>NCX18J0F1</t>
  </si>
  <si>
    <t>NCX38Z2F1</t>
  </si>
  <si>
    <t>NCX38W1F1</t>
  </si>
  <si>
    <t>NCX15W2F1</t>
  </si>
  <si>
    <t>NCX20R7F1</t>
  </si>
  <si>
    <t>NCX32M3F1</t>
  </si>
  <si>
    <t>NCX10C7F1</t>
  </si>
  <si>
    <t>NCX30J6F1</t>
  </si>
  <si>
    <t>NCX17M8F1</t>
  </si>
  <si>
    <t>NCX29V2F1</t>
  </si>
  <si>
    <t>NCX37J7F1</t>
  </si>
  <si>
    <t>NCX09D6F1</t>
  </si>
  <si>
    <t>NCX39P5F1</t>
  </si>
  <si>
    <t>NCX16V8F1</t>
  </si>
  <si>
    <t>NCX22L1F1</t>
  </si>
  <si>
    <t>NCX14X6F2</t>
  </si>
  <si>
    <t>NCX11J9F1</t>
  </si>
  <si>
    <t>NCX23K7F1</t>
  </si>
  <si>
    <t>NCX33R1F1</t>
  </si>
  <si>
    <t>NCX27R8F1</t>
  </si>
  <si>
    <t>NCX29V2F2</t>
  </si>
  <si>
    <t>NCX27L6F2</t>
  </si>
  <si>
    <t>NCX32J2F1</t>
  </si>
  <si>
    <t>NJN02L0F1</t>
  </si>
  <si>
    <t>NCX15B5F1</t>
  </si>
  <si>
    <t>NCX09Q7F1</t>
  </si>
  <si>
    <t>NCX21W5F1</t>
  </si>
  <si>
    <t>NCX09Z0F1</t>
  </si>
  <si>
    <t>NCX16N2F1</t>
  </si>
  <si>
    <t>NCX24S6F1</t>
  </si>
  <si>
    <t>NCX09Z0F2</t>
  </si>
  <si>
    <t>NCX22K4F1</t>
  </si>
  <si>
    <t>NCX21Q3F1</t>
  </si>
  <si>
    <t>NCX16N2F2</t>
  </si>
  <si>
    <t>NCX24D1F1</t>
  </si>
  <si>
    <t>NCX34Z0F1</t>
  </si>
  <si>
    <t>NCX26C0F1</t>
  </si>
  <si>
    <t>NCX31H5F1</t>
  </si>
  <si>
    <t>NCX17J7F1</t>
  </si>
  <si>
    <t>NCX22L1MW2</t>
  </si>
  <si>
    <t>NCX38L4MW1</t>
  </si>
  <si>
    <t>NCX25Y1MW1</t>
  </si>
  <si>
    <t>NCX30J6MW1</t>
  </si>
  <si>
    <t>NCX34J8MW1</t>
  </si>
  <si>
    <t>NCX29T8MW1</t>
  </si>
  <si>
    <t>NCX31G8MW1</t>
  </si>
  <si>
    <t>NCX38Z2MW1</t>
  </si>
  <si>
    <t>NCX10L0MW1</t>
  </si>
  <si>
    <t>NCX16V8MW1</t>
  </si>
  <si>
    <t>NCX38W1MW2</t>
  </si>
  <si>
    <t>NCX16W5MW1</t>
  </si>
  <si>
    <t>NCX25S9MW1</t>
  </si>
  <si>
    <t>NCX20B5MW1</t>
  </si>
  <si>
    <t>NCX12Y7MW1</t>
  </si>
  <si>
    <t>NCX21W5MW1</t>
  </si>
  <si>
    <t>NCX22L1MW1</t>
  </si>
  <si>
    <t>NCX17M8MW1</t>
  </si>
  <si>
    <t>NCX33T5MW1</t>
  </si>
  <si>
    <t>NCX37J7MW1</t>
  </si>
  <si>
    <t>NCX40D9MW1</t>
  </si>
  <si>
    <t>NCX39P5MW1</t>
  </si>
  <si>
    <t>NCX24D1MW1</t>
  </si>
  <si>
    <t>NCX29H4MW1</t>
  </si>
  <si>
    <t>NCX37F9MW1</t>
  </si>
  <si>
    <t>NCX24S6MW1</t>
  </si>
  <si>
    <t>NCX14X6MW1</t>
  </si>
  <si>
    <t>NCX16P6MW1</t>
  </si>
  <si>
    <t>NCX32J2MW1</t>
  </si>
  <si>
    <t>NCX17C8MW1</t>
  </si>
  <si>
    <t>NCX18J0MW1</t>
  </si>
  <si>
    <t>NCX27L6MW1</t>
  </si>
  <si>
    <t>NCX15B5MW1</t>
  </si>
  <si>
    <t>NCX24N1MW1</t>
  </si>
  <si>
    <t>NCX29G7MW1</t>
  </si>
  <si>
    <t>NCX25D4MW1</t>
  </si>
  <si>
    <t>NCX24X1MW1</t>
  </si>
  <si>
    <t>NCX35K8MW1</t>
  </si>
  <si>
    <t>NCX38W1MW1</t>
  </si>
  <si>
    <t>NCX29H4MW2</t>
  </si>
  <si>
    <t>NCX09J8MW1</t>
  </si>
  <si>
    <t>NCX34Z0MW1</t>
  </si>
  <si>
    <t>NCX31H5MW1</t>
  </si>
  <si>
    <t>NCX27Q1MW1</t>
  </si>
  <si>
    <t>NCX17J7MW1</t>
  </si>
  <si>
    <t>NCX35Y6S1</t>
  </si>
  <si>
    <t>NCX10C7S3</t>
  </si>
  <si>
    <t>NCX17G6S4</t>
  </si>
  <si>
    <t>NCX10L0S3</t>
  </si>
  <si>
    <t>NCX38L4S3</t>
  </si>
  <si>
    <t>NCX24N1S4</t>
  </si>
  <si>
    <t>NCX33R1S2</t>
  </si>
  <si>
    <t>NJN02L0S6</t>
  </si>
  <si>
    <t>NCX17C8S1</t>
  </si>
  <si>
    <t>NCX24D1S3</t>
  </si>
  <si>
    <t>NCX19Y8S6</t>
  </si>
  <si>
    <t>NCX17W8S1</t>
  </si>
  <si>
    <t>NCX32J2S4</t>
  </si>
  <si>
    <t>NCX18J0S4</t>
  </si>
  <si>
    <t>NCX39F5S1</t>
  </si>
  <si>
    <t>NCX37J7S3</t>
  </si>
  <si>
    <t>NCX25D4S3</t>
  </si>
  <si>
    <t>NCX23K7S4</t>
  </si>
  <si>
    <t>NCX10C7S4</t>
  </si>
  <si>
    <t>NCX11J9S3</t>
  </si>
  <si>
    <t>NCX17J7S2</t>
  </si>
  <si>
    <t>NCX31G8S2</t>
  </si>
  <si>
    <t>NCX22L1S3</t>
  </si>
  <si>
    <t>NCX19Y8S7</t>
  </si>
  <si>
    <t>NCX33X3S2</t>
  </si>
  <si>
    <t>NCX09Y3S3</t>
  </si>
  <si>
    <t>NCX15W2S5</t>
  </si>
  <si>
    <t>NCX17W8S2</t>
  </si>
  <si>
    <t>NCX34N6S3</t>
  </si>
  <si>
    <t>NCX22X5S5</t>
  </si>
  <si>
    <t>NCX21Q3S4</t>
  </si>
  <si>
    <t>NCX15B5S2</t>
  </si>
  <si>
    <t>NCX18J0S3</t>
  </si>
  <si>
    <t>NCX22W8S1</t>
  </si>
  <si>
    <t>NCX40J1S2</t>
  </si>
  <si>
    <t>NCX24S6S4</t>
  </si>
  <si>
    <t>NCX15Q0S3</t>
  </si>
  <si>
    <t>NCX30S9S1</t>
  </si>
  <si>
    <t>NCX32Y7S3</t>
  </si>
  <si>
    <t>NCX27L6S6</t>
  </si>
  <si>
    <t>NCX09J8S6</t>
  </si>
  <si>
    <t>NCX26S2S2</t>
  </si>
  <si>
    <t>NCX27Q1S1</t>
  </si>
  <si>
    <t>NCX29V2S3</t>
  </si>
  <si>
    <t>NCX29H4S1</t>
  </si>
  <si>
    <t>NCX33T5S6</t>
  </si>
  <si>
    <t>NCX16G3S3</t>
  </si>
  <si>
    <t>NCX17C8S2</t>
  </si>
  <si>
    <t>NCX34L2S5</t>
  </si>
  <si>
    <t>NCX16G3S2</t>
  </si>
  <si>
    <t>NCX32D0S3</t>
  </si>
  <si>
    <t>NCX17G6S5</t>
  </si>
  <si>
    <t>NCX26X7S3</t>
  </si>
  <si>
    <t>NCX22J7S1</t>
  </si>
  <si>
    <t>NCX40J1S3</t>
  </si>
  <si>
    <t>NCX09J8S7</t>
  </si>
  <si>
    <t>NCX12N0S1</t>
  </si>
  <si>
    <t>NCX23H6S1</t>
  </si>
  <si>
    <t>NCX33L9S1</t>
  </si>
  <si>
    <t>NCX26S2S3</t>
  </si>
  <si>
    <t>NCX33T5S5</t>
  </si>
  <si>
    <t>NCX27L6S5</t>
  </si>
  <si>
    <t>NCX20B5S3</t>
  </si>
  <si>
    <t>NJN02L0S7</t>
  </si>
  <si>
    <t>NCX25Y1S3</t>
  </si>
  <si>
    <t>NCX34L2S4</t>
  </si>
  <si>
    <t>NCX15Q0S4</t>
  </si>
  <si>
    <t>NCX22W8S2</t>
  </si>
  <si>
    <t>NCX32D0S4</t>
  </si>
  <si>
    <t>NCX26C0S4</t>
  </si>
  <si>
    <t>NCX39Y8S1</t>
  </si>
  <si>
    <t>NCX39P5S3</t>
  </si>
  <si>
    <t>NCX27R8S4</t>
  </si>
  <si>
    <t>NCX25S9S2</t>
  </si>
  <si>
    <t>NCX33L9S2</t>
  </si>
  <si>
    <t>NCX18Z2A2</t>
  </si>
  <si>
    <t>NCX08T5A1</t>
  </si>
  <si>
    <t>NCX10N4A2</t>
  </si>
  <si>
    <t>NCX18B4A2</t>
  </si>
  <si>
    <t>NCX24L7A2</t>
  </si>
  <si>
    <t>NCX38T0A2</t>
  </si>
  <si>
    <t>NCX26B3A2</t>
  </si>
  <si>
    <t>NCX39D1A1</t>
  </si>
  <si>
    <t>NCX15Y6A2</t>
  </si>
  <si>
    <t>NCX14G7A2</t>
  </si>
  <si>
    <t>NCX23F2A1</t>
  </si>
  <si>
    <t>NCX35B5A2</t>
  </si>
  <si>
    <t>NCX31J9A2</t>
  </si>
  <si>
    <t>NCX28L9A2</t>
  </si>
  <si>
    <t>NCX31W0A1</t>
  </si>
  <si>
    <t>NCX11T9A2</t>
  </si>
  <si>
    <t>NCX22S0A1</t>
  </si>
  <si>
    <t>NCX14C9A3</t>
  </si>
  <si>
    <t>NCX14L2A2</t>
  </si>
  <si>
    <t>NCX26K6A3</t>
  </si>
  <si>
    <t>NCX33H1A1</t>
  </si>
  <si>
    <t>NCX23T0A1</t>
  </si>
  <si>
    <t>NCX36Y9A3</t>
  </si>
  <si>
    <t>NCX35S4A1</t>
  </si>
  <si>
    <t>NCX11Z1A3</t>
  </si>
  <si>
    <t>NCX21V8A2</t>
  </si>
  <si>
    <t>NCX37T7A4</t>
  </si>
  <si>
    <t>NCX18Z2A4</t>
  </si>
  <si>
    <t>NCX14C9A4</t>
  </si>
  <si>
    <t>NCX22H3A3</t>
  </si>
  <si>
    <t>NCX08T5A2</t>
  </si>
  <si>
    <t>NCX23G9A2</t>
  </si>
  <si>
    <t>NCX12V6A1</t>
  </si>
  <si>
    <t>NCX11Z1A4</t>
  </si>
  <si>
    <t>NCX27V6A1</t>
  </si>
  <si>
    <t>NCX40H7A2</t>
  </si>
  <si>
    <t>NCX11B3A3</t>
  </si>
  <si>
    <t>NCX11P1A1</t>
  </si>
  <si>
    <t>NCX14R4A2</t>
  </si>
  <si>
    <t>NCX15Y6A3</t>
  </si>
  <si>
    <t>NCX31J9A3</t>
  </si>
  <si>
    <t>NCX09T8A1</t>
  </si>
  <si>
    <t>NCX13X3A2</t>
  </si>
  <si>
    <t>NCX35C2A2</t>
  </si>
  <si>
    <t>NCX14L2A3</t>
  </si>
  <si>
    <t>NCX26K6A4</t>
  </si>
  <si>
    <t>NCX27F4A3</t>
  </si>
  <si>
    <t>NCX36Y9A4</t>
  </si>
  <si>
    <t>NCX28L9A3</t>
  </si>
  <si>
    <t>NCX15L5A1</t>
  </si>
  <si>
    <t>NCX21S7A2</t>
  </si>
  <si>
    <t>NCX34T8A1</t>
  </si>
  <si>
    <t>NCX19S6A3</t>
  </si>
  <si>
    <t>NCX11T9A3</t>
  </si>
  <si>
    <t>NCX18Z2A3</t>
  </si>
  <si>
    <t>NCX33M6A3</t>
  </si>
  <si>
    <t>NCX14C9A5</t>
  </si>
  <si>
    <t>NCX31J9A4</t>
  </si>
  <si>
    <t>NCX24P5A1</t>
  </si>
  <si>
    <t>NCX27B6A2</t>
  </si>
  <si>
    <t>NCX12G1A1</t>
  </si>
  <si>
    <t>NCX35T1A2</t>
  </si>
  <si>
    <t>NCX26K6A5</t>
  </si>
  <si>
    <t>NCX18K7B1</t>
  </si>
  <si>
    <t>NCX14L2B2</t>
  </si>
  <si>
    <t>NCX13X3B1</t>
  </si>
  <si>
    <t>NCX10B0B1</t>
  </si>
  <si>
    <t>NCX08X3B1</t>
  </si>
  <si>
    <t>NCX32Z4B1</t>
  </si>
  <si>
    <t>NCX39D1B1</t>
  </si>
  <si>
    <t>NCX26K6B4</t>
  </si>
  <si>
    <t>NCX18B4B1</t>
  </si>
  <si>
    <t>NCX11T9B2</t>
  </si>
  <si>
    <t>NCX31J9B1</t>
  </si>
  <si>
    <t>NCX20F3B1</t>
  </si>
  <si>
    <t>NCX16F6B1</t>
  </si>
  <si>
    <t>NCX14C9B3</t>
  </si>
  <si>
    <t>NCX38T0B2</t>
  </si>
  <si>
    <t>NCX28L9B2</t>
  </si>
  <si>
    <t>NCX20C2B1</t>
  </si>
  <si>
    <t>NCX28C6B1</t>
  </si>
  <si>
    <t>NCX31M0B1</t>
  </si>
  <si>
    <t>NCX31J9B2</t>
  </si>
  <si>
    <t>NCX21V8B2</t>
  </si>
  <si>
    <t>NCX37T7B3</t>
  </si>
  <si>
    <t>NCX21G3B1</t>
  </si>
  <si>
    <t>NCX20F3B2</t>
  </si>
  <si>
    <t>NCX28L9B3</t>
  </si>
  <si>
    <t>NCX18Z2B2</t>
  </si>
  <si>
    <t>NCX11Z1B3</t>
  </si>
  <si>
    <t>NCX22H3B3</t>
  </si>
  <si>
    <t>NCX23G9B2</t>
  </si>
  <si>
    <t>NCX27V6B1</t>
  </si>
  <si>
    <t>NCX15Y6B2</t>
  </si>
  <si>
    <t>NCX37G6B1</t>
  </si>
  <si>
    <t>NCX36Y9B3</t>
  </si>
  <si>
    <t>NCX26K6B3</t>
  </si>
  <si>
    <t>NCX18K7B2</t>
  </si>
  <si>
    <t>NCX22Z9B3</t>
  </si>
  <si>
    <t>NCX13K2B1</t>
  </si>
  <si>
    <t>NCX14C9B4</t>
  </si>
  <si>
    <t>NCX18Z2B3</t>
  </si>
  <si>
    <t>NCX18B4B2</t>
  </si>
  <si>
    <t>NCX16F6B2</t>
  </si>
  <si>
    <t>NCX35T1B2</t>
  </si>
  <si>
    <t>NCX14L2B3</t>
  </si>
  <si>
    <t>NCX21Z6B1</t>
  </si>
  <si>
    <t>NCX26B3B2</t>
  </si>
  <si>
    <t>NCX28C6B2</t>
  </si>
  <si>
    <t>NCX14C9B5</t>
  </si>
  <si>
    <t>NCX14R4B2</t>
  </si>
  <si>
    <t>NCX23T0B1</t>
  </si>
  <si>
    <t>NCX15L5B1</t>
  </si>
  <si>
    <t>NCX35B5B2</t>
  </si>
  <si>
    <t>NCX19S6B2</t>
  </si>
  <si>
    <t>NCX21S7B2</t>
  </si>
  <si>
    <t>NCX14C9B6</t>
  </si>
  <si>
    <t>NCX11P1B1</t>
  </si>
  <si>
    <t>NCX28C6B3</t>
  </si>
  <si>
    <t>NCX15Y6B3</t>
  </si>
  <si>
    <t>NCX37T7B4</t>
  </si>
  <si>
    <t>NCX36H0B1</t>
  </si>
  <si>
    <t>NCX24P5B2</t>
  </si>
  <si>
    <t>NCX12G1B1</t>
  </si>
  <si>
    <t>NCX18Z2B4</t>
  </si>
  <si>
    <t>NCX38T0B3</t>
  </si>
  <si>
    <t>NCX24L7B2</t>
  </si>
  <si>
    <t>NCX31J9B3</t>
  </si>
  <si>
    <t>NCX33M6C2</t>
  </si>
  <si>
    <t>NCX22S0C1</t>
  </si>
  <si>
    <t>NCX24L7C2</t>
  </si>
  <si>
    <t>NCX18Z2C2</t>
  </si>
  <si>
    <t>NCX18B4C1</t>
  </si>
  <si>
    <t>NCX22H3C3</t>
  </si>
  <si>
    <t>NCX21G3C2</t>
  </si>
  <si>
    <t>NCX12G1C1</t>
  </si>
  <si>
    <t>NCX14G7C1</t>
  </si>
  <si>
    <t>NCX14L2C2</t>
  </si>
  <si>
    <t>NCX35T1C1</t>
  </si>
  <si>
    <t>NCX18K7C1</t>
  </si>
  <si>
    <t>NCX26K6C3</t>
  </si>
  <si>
    <t>NCX32Z4C1</t>
  </si>
  <si>
    <t>NCX14H4C1</t>
  </si>
  <si>
    <t>NCX13X3C1</t>
  </si>
  <si>
    <t>NCX37T7C3</t>
  </si>
  <si>
    <t>NCX11B3C2</t>
  </si>
  <si>
    <t>NCX08Y0C1</t>
  </si>
  <si>
    <t>NCX35C2C2</t>
  </si>
  <si>
    <t>NCX35S4C1</t>
  </si>
  <si>
    <t>NCX16F6C2</t>
  </si>
  <si>
    <t>NCX38T0C2</t>
  </si>
  <si>
    <t>NCX27F4C2</t>
  </si>
  <si>
    <t>NCX14C9C3</t>
  </si>
  <si>
    <t>NCX15V5C1</t>
  </si>
  <si>
    <t>NCX31M0C2</t>
  </si>
  <si>
    <t>NCX21Z6C1</t>
  </si>
  <si>
    <t>NCX11P1C1</t>
  </si>
  <si>
    <t>NCX28C6C1</t>
  </si>
  <si>
    <t>NCX27V6C1</t>
  </si>
  <si>
    <t>NCX40H7C1</t>
  </si>
  <si>
    <t>NCX21S7C2</t>
  </si>
  <si>
    <t>NCX36Y9C3</t>
  </si>
  <si>
    <t>NCX11T9C1</t>
  </si>
  <si>
    <t>NCX20F3C2</t>
  </si>
  <si>
    <t>NCX10N4C2</t>
  </si>
  <si>
    <t>NCX18Z2C3</t>
  </si>
  <si>
    <t>NCX28L9C3</t>
  </si>
  <si>
    <t>NCX38T0C3</t>
  </si>
  <si>
    <t>NCX22H3C4</t>
  </si>
  <si>
    <t>NCX13K2C1</t>
  </si>
  <si>
    <t>NCX22Z9C3</t>
  </si>
  <si>
    <t>NCX24P5C3</t>
  </si>
  <si>
    <t>NCX36P6C1</t>
  </si>
  <si>
    <t>NCX21V8C1</t>
  </si>
  <si>
    <t>NCX15Y6C2</t>
  </si>
  <si>
    <t>NCX37T7C4</t>
  </si>
  <si>
    <t>NCX26B3C1</t>
  </si>
  <si>
    <t>NCX22S0C2</t>
  </si>
  <si>
    <t>NCX31J9C3</t>
  </si>
  <si>
    <t>NCX37G6C1</t>
  </si>
  <si>
    <t>NCX31W0C1</t>
  </si>
  <si>
    <t>NCX37T7C5</t>
  </si>
  <si>
    <t>NCX28L9C4</t>
  </si>
  <si>
    <t>NCX20M2C1</t>
  </si>
  <si>
    <t>NCX18K7C2</t>
  </si>
  <si>
    <t>NCX24P5C2</t>
  </si>
  <si>
    <t>NCX26K6C4</t>
  </si>
  <si>
    <t>NCX23G9C2</t>
  </si>
  <si>
    <t>NCX28C6C2</t>
  </si>
  <si>
    <t>NCX18B4C2</t>
  </si>
  <si>
    <t>NCX22M8C1</t>
  </si>
  <si>
    <t>NCX35B5C2</t>
  </si>
  <si>
    <t>NCX13S8C1</t>
  </si>
  <si>
    <t>NCX23F2C2</t>
  </si>
  <si>
    <t>NCX10B0C1</t>
  </si>
  <si>
    <t>NCX13X3C2</t>
  </si>
  <si>
    <t>NCX36Y9C4</t>
  </si>
  <si>
    <t>NCX19S6C3</t>
  </si>
  <si>
    <t>NCX11Z1C3</t>
  </si>
  <si>
    <t>NCX18Z2C4</t>
  </si>
  <si>
    <t>NCX15Y6C3</t>
  </si>
  <si>
    <t>NCX12V6C2</t>
  </si>
  <si>
    <t>NCX21V8C2</t>
  </si>
  <si>
    <t>NCX14C9C4</t>
  </si>
  <si>
    <t>NCX26B3C2</t>
  </si>
  <si>
    <t>NCX15L5C1</t>
  </si>
  <si>
    <t>NCX37T7C6</t>
  </si>
  <si>
    <t>NCX20C2C2</t>
  </si>
  <si>
    <t>NCX27F4C3</t>
  </si>
  <si>
    <t>NCX14C9C5</t>
  </si>
  <si>
    <t>NCX26K6D5</t>
  </si>
  <si>
    <t>NCX35B5D2</t>
  </si>
  <si>
    <t>NCX08X3D1</t>
  </si>
  <si>
    <t>NCX14G7D2</t>
  </si>
  <si>
    <t>NCX19D1D1</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</si>
  <si>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</si>
  <si>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</si>
  <si>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</si>
  <si>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</si>
  <si>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</si>
  <si>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</si>
  <si>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</si>
  <si>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</si>
  <si>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</si>
  <si>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</si>
  <si>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</si>
  <si>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</si>
  <si>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</si>
  <si>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</si>
  <si>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</si>
  <si>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</si>
  <si>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</si>
  <si>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</si>
  <si>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</si>
  <si>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</si>
  <si>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</si>
  <si>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</si>
  <si>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</si>
  <si>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</si>
  <si>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</si>
  <si>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</si>
  <si>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</si>
  <si>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</si>
  <si>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</si>
  <si>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</si>
  <si>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NCX14L2D3</t>
  </si>
  <si>
    <t>NCX14R4D2</t>
  </si>
  <si>
    <t>NCX09T8D1</t>
  </si>
  <si>
    <t>NCX31J9D1</t>
  </si>
  <si>
    <t>NCX15Y6D1</t>
  </si>
  <si>
    <t>NCX28C6D1</t>
  </si>
  <si>
    <t>NCX31W0D1</t>
  </si>
  <si>
    <t>NCX23F2D2</t>
  </si>
  <si>
    <t>NCX37T7D3</t>
  </si>
  <si>
    <t>NCX14C9D2</t>
  </si>
  <si>
    <t>NCX21G3D1</t>
  </si>
  <si>
    <t>NCX23G9D2</t>
  </si>
  <si>
    <t>NCX08T5D1</t>
  </si>
  <si>
    <t>NCX15Y6D2</t>
  </si>
  <si>
    <t>NCX20F3D1</t>
  </si>
  <si>
    <t>NCX22S0D1</t>
  </si>
  <si>
    <t>NCX24P5D1</t>
  </si>
  <si>
    <t>NCX35C2D2</t>
  </si>
  <si>
    <t>NCX26B3D2</t>
  </si>
  <si>
    <t>NCX26K6D3</t>
  </si>
  <si>
    <t>NCX20M2D1</t>
  </si>
  <si>
    <t>NCX22Z9D3</t>
  </si>
  <si>
    <t>NCX40H7D1</t>
  </si>
  <si>
    <t>NCX19S6D2</t>
  </si>
  <si>
    <t>NCX36Y9D3</t>
  </si>
  <si>
    <t>NCX13X3D1</t>
  </si>
  <si>
    <t>NCX08Y0D2</t>
  </si>
  <si>
    <t>NCX21S7D3</t>
  </si>
  <si>
    <t>NCX11B3D2</t>
  </si>
  <si>
    <t>NCX38T0D2</t>
  </si>
  <si>
    <t>NCX21V8D1</t>
  </si>
  <si>
    <t>NCX35S4D1</t>
  </si>
  <si>
    <t>NCX27F4D2</t>
  </si>
  <si>
    <t>NCX31M0D2</t>
  </si>
  <si>
    <t>NCX20C2D2</t>
  </si>
  <si>
    <t>NCX21S7D2</t>
  </si>
  <si>
    <t>NCX37G6D1</t>
  </si>
  <si>
    <t>NCX32Z4D1</t>
  </si>
  <si>
    <t>NCX11P1D2</t>
  </si>
  <si>
    <t>NCX27V6D1</t>
  </si>
  <si>
    <t>NCX33M6D1</t>
  </si>
  <si>
    <t>NCX10N4D1</t>
  </si>
  <si>
    <t>NCX14C9D3</t>
  </si>
  <si>
    <t>NCX38T0D3</t>
  </si>
  <si>
    <t>NCX18B4D2</t>
  </si>
  <si>
    <t>NCX18Z2D3</t>
  </si>
  <si>
    <t>NCX22H3D4</t>
  </si>
  <si>
    <t>NCX28L9D2</t>
  </si>
  <si>
    <t>NCX38T0D4</t>
  </si>
  <si>
    <t>NCX10N4D2</t>
  </si>
  <si>
    <t>NCX11T9D1</t>
  </si>
  <si>
    <t>NCX20V5D1</t>
  </si>
  <si>
    <t>NCX33H1D1</t>
  </si>
  <si>
    <t>NCX36P6D1</t>
  </si>
  <si>
    <t>NCX13K2D1</t>
  </si>
  <si>
    <t>NCX14H4D1</t>
  </si>
  <si>
    <t>NCX21Z6D1</t>
  </si>
  <si>
    <t>NCX26B3D3</t>
  </si>
  <si>
    <t>NCX31J9D2</t>
  </si>
  <si>
    <t>NCX14C9D5</t>
  </si>
  <si>
    <t>NCX28C6D2</t>
  </si>
  <si>
    <t>NCX37T7D4</t>
  </si>
  <si>
    <t>NCX36Y9D4</t>
  </si>
  <si>
    <t>NCX08Y0D1</t>
  </si>
  <si>
    <t>NCX19S6D3</t>
  </si>
  <si>
    <t>NCX14R4D3</t>
  </si>
  <si>
    <t>NCX35T1D2</t>
  </si>
  <si>
    <t>NCX36P6D2</t>
  </si>
  <si>
    <t>NCX14C9D4</t>
  </si>
  <si>
    <t>NCX15Y6D3</t>
  </si>
  <si>
    <t>NCX15V5D1</t>
  </si>
  <si>
    <t>NCX21G3D2</t>
  </si>
  <si>
    <t>NCX20C2D3</t>
  </si>
  <si>
    <t>NCX11Z1D2</t>
  </si>
  <si>
    <t>NCX22M8D1</t>
  </si>
  <si>
    <t>NCX27F4D3</t>
  </si>
  <si>
    <t>NCX18Z2D4</t>
  </si>
  <si>
    <t>NCX12G1D1</t>
  </si>
  <si>
    <t>NCX15L5D1</t>
  </si>
  <si>
    <t>NCX10B0D1</t>
  </si>
  <si>
    <t>NCX26K6D4</t>
  </si>
  <si>
    <t>NCX39D1D1</t>
  </si>
  <si>
    <t>NCX32L6D1</t>
  </si>
  <si>
    <t>NCX22Z9D4</t>
  </si>
  <si>
    <t>NCX20F3D2</t>
  </si>
  <si>
    <t>NCX13X3D2</t>
  </si>
  <si>
    <t>NCX31J9D3</t>
  </si>
  <si>
    <t>NCX28C6D3</t>
  </si>
  <si>
    <t>NCX33M6D2</t>
  </si>
  <si>
    <t>NCX14C9D6</t>
  </si>
  <si>
    <t>NCX23T0D1</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</si>
  <si>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</si>
  <si>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</si>
  <si>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</si>
  <si>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</si>
  <si>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</si>
  <si>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</si>
  <si>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</si>
  <si>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</si>
  <si>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</si>
  <si>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</si>
  <si>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</si>
  <si>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</si>
  <si>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</si>
  <si>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</si>
  <si>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</si>
  <si>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</si>
  <si>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</si>
  <si>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</si>
  <si>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</si>
  <si>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</si>
  <si>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</si>
  <si>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</si>
  <si>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</si>
  <si>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</si>
  <si>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</si>
  <si>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</si>
  <si>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</si>
  <si>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</si>
  <si>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</si>
  <si>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</si>
  <si>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</si>
  <si>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</si>
  <si>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</si>
  <si>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</si>
  <si>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</si>
  <si>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</si>
  <si>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</si>
  <si>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</si>
  <si>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</si>
  <si>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</si>
  <si>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</si>
  <si>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</si>
  <si>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</si>
  <si>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</si>
  <si>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</si>
  <si>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</si>
  <si>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</si>
  <si>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</si>
  <si>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</si>
  <si>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</si>
  <si>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</si>
  <si>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NCX32Z4E1</t>
  </si>
  <si>
    <t>NCX22Z9E1</t>
  </si>
  <si>
    <t>NCX26K6E3</t>
  </si>
  <si>
    <t>NCX13K2E2</t>
  </si>
  <si>
    <t>NCX14C9E3</t>
  </si>
  <si>
    <t>NCX21G3E2</t>
  </si>
  <si>
    <t>NCX10N4E1</t>
  </si>
  <si>
    <t>NCX31M0E1</t>
  </si>
  <si>
    <t>NCX38T0E3</t>
  </si>
  <si>
    <t>NCX18B4E3</t>
  </si>
  <si>
    <t>NCX28L9E3</t>
  </si>
  <si>
    <t>NCX13X3E1</t>
  </si>
  <si>
    <t>NCX22Z9E3</t>
  </si>
  <si>
    <t>NCX23F2E1</t>
  </si>
  <si>
    <t>NCX14B2E1</t>
  </si>
  <si>
    <t>NCX36P6E1</t>
  </si>
  <si>
    <t>NCX27B6E2</t>
  </si>
  <si>
    <t>NCX31J9E1</t>
  </si>
  <si>
    <t>NCX40H7E1</t>
  </si>
  <si>
    <t>NCX36Y9E3</t>
  </si>
  <si>
    <t>NCX11P1E1</t>
  </si>
  <si>
    <t>NCX26B3E2</t>
  </si>
  <si>
    <t>NCX31W0E1</t>
  </si>
  <si>
    <t>NCX21S7E3</t>
  </si>
  <si>
    <t>NCX19S6E4</t>
  </si>
  <si>
    <t>NCX37T7E3</t>
  </si>
  <si>
    <t>NCX14C9E6</t>
  </si>
  <si>
    <t>NCX15Y6E2</t>
  </si>
  <si>
    <t>NCX22H3E3</t>
  </si>
  <si>
    <t>NCX22H3E5</t>
  </si>
  <si>
    <t>NCX20F3E3</t>
  </si>
  <si>
    <t>NCX27F4E3</t>
  </si>
  <si>
    <t>NCX31J9E3</t>
  </si>
  <si>
    <t>NCX19S6E2</t>
  </si>
  <si>
    <t>NCX27B6E1</t>
  </si>
  <si>
    <t>NCX40H7E2</t>
  </si>
  <si>
    <t>NCX08Y0E1</t>
  </si>
  <si>
    <t>NCX14R4E2</t>
  </si>
  <si>
    <t>NCX28C6E1</t>
  </si>
  <si>
    <t>NCX21Z6E1</t>
  </si>
  <si>
    <t>NCX36Y9E4</t>
  </si>
  <si>
    <t>NCX31J9E2</t>
  </si>
  <si>
    <t>NCX20C2E3</t>
  </si>
  <si>
    <t>NCX35S4E2</t>
  </si>
  <si>
    <t>NCX32Z4E2</t>
  </si>
  <si>
    <t>NCX26B3E3</t>
  </si>
  <si>
    <t>NCX22H3E6</t>
  </si>
  <si>
    <t>NCX08T5E1</t>
  </si>
  <si>
    <t>NCX11T9E3</t>
  </si>
  <si>
    <t>NCX14C9E4</t>
  </si>
  <si>
    <t>NCX18B4E2</t>
  </si>
  <si>
    <t>NCX33M6E2</t>
  </si>
  <si>
    <t>NCX11Z1E2</t>
  </si>
  <si>
    <t>NCX14G7E1</t>
  </si>
  <si>
    <t>NCX24P5E1</t>
  </si>
  <si>
    <t>NCX12G1E1</t>
  </si>
  <si>
    <t>NCX22Z9E4</t>
  </si>
  <si>
    <t>NCX20V5E1</t>
  </si>
  <si>
    <t>NCX38T0E4</t>
  </si>
  <si>
    <t>NCX14C9E5</t>
  </si>
  <si>
    <t>NCX08T5E2</t>
  </si>
  <si>
    <t>NCX18Z2E5</t>
  </si>
  <si>
    <t>NCX21V8E1</t>
  </si>
  <si>
    <t>NCX20C2E2</t>
  </si>
  <si>
    <t>NCX21G3E3</t>
  </si>
  <si>
    <t>NCX28C6E3</t>
  </si>
  <si>
    <t>NCX22M8E1</t>
  </si>
  <si>
    <t>NKH02F9E1</t>
  </si>
  <si>
    <t>NCX35S4E1</t>
  </si>
  <si>
    <t>NCX20C2E4</t>
  </si>
  <si>
    <t>NCX28C6E4</t>
  </si>
  <si>
    <t>NCX21Z6E2</t>
  </si>
  <si>
    <t>NCX22H3E7</t>
  </si>
  <si>
    <t>NCX15Y6E3</t>
  </si>
  <si>
    <t>NCX13X3E2</t>
  </si>
  <si>
    <t>NCX19S6E3</t>
  </si>
  <si>
    <t>NCX28C6E2</t>
  </si>
  <si>
    <t>NCX23G9E3</t>
  </si>
  <si>
    <t>NCX11T9E2</t>
  </si>
  <si>
    <t>NCX14C9E7</t>
  </si>
  <si>
    <t>NCX12V6E2</t>
  </si>
  <si>
    <t>NCX18Z2E6</t>
  </si>
  <si>
    <t>NCX23F2E2</t>
  </si>
  <si>
    <t>NCX26K6E4</t>
  </si>
  <si>
    <t>NCX22Z9E2</t>
  </si>
  <si>
    <t>NCX09T8E1</t>
  </si>
  <si>
    <t>NCX15L5E1</t>
  </si>
  <si>
    <t>NCX19S6E6</t>
  </si>
  <si>
    <t>NCX21S7E2</t>
  </si>
  <si>
    <t>NCX11P1E2</t>
  </si>
  <si>
    <t>NCX27V6E1</t>
  </si>
  <si>
    <t>NCX39D1E2</t>
  </si>
  <si>
    <t>NCX35C2E2</t>
  </si>
  <si>
    <t>NCX32L6E1</t>
  </si>
  <si>
    <t>NCX35T1E1</t>
  </si>
  <si>
    <t>NCX35B5E2</t>
  </si>
  <si>
    <t>NCX33M6E3</t>
  </si>
  <si>
    <t>NCX22H3E8</t>
  </si>
  <si>
    <t>NCX18Z2E7</t>
  </si>
  <si>
    <t>NCX18B4E4</t>
  </si>
  <si>
    <t>NCX26K6E5</t>
  </si>
  <si>
    <t>NCX34T8E1</t>
  </si>
  <si>
    <t>NCX24P5E2</t>
  </si>
  <si>
    <t>NCX22Z9E5</t>
  </si>
  <si>
    <t>NCX35T1E2</t>
  </si>
  <si>
    <t>NCX36P6E2</t>
  </si>
  <si>
    <t>NCX13K2E3</t>
  </si>
  <si>
    <t>NCX37T7E5</t>
  </si>
  <si>
    <t>NCX15Y6E4</t>
  </si>
  <si>
    <t>NCX31J9E4</t>
  </si>
  <si>
    <t>NCX26B3E4</t>
  </si>
  <si>
    <t>NCX11Z1E3</t>
  </si>
  <si>
    <t>NCX37T7E4</t>
  </si>
  <si>
    <t>NCX27F4E4</t>
  </si>
  <si>
    <t>NCX10N4E2</t>
  </si>
  <si>
    <t>NCX10F8E2</t>
  </si>
  <si>
    <t>NCX11B3E2</t>
  </si>
  <si>
    <t>NCX31J9E5</t>
  </si>
  <si>
    <t>NCX40H7E3</t>
  </si>
  <si>
    <t>NCX37T7E6</t>
  </si>
  <si>
    <t>NCX35B5E3</t>
  </si>
  <si>
    <t>NCX24P5E3</t>
  </si>
  <si>
    <t>NCX22Z9E6</t>
  </si>
  <si>
    <t>NCX20F3E4</t>
  </si>
  <si>
    <t>NCX31J9F1</t>
  </si>
  <si>
    <t>NCX40H7F1</t>
  </si>
  <si>
    <t>NCX20C2F1</t>
  </si>
  <si>
    <t>NCX35S4F1</t>
  </si>
  <si>
    <t>NCX19S6F1</t>
  </si>
  <si>
    <t>NCX20F3F1</t>
  </si>
  <si>
    <t>NCX37T7F1</t>
  </si>
  <si>
    <t>NCX22Z9F1</t>
  </si>
  <si>
    <t>NCX35B5F1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</si>
  <si>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</si>
  <si>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</si>
  <si>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</si>
  <si>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</si>
  <si>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</si>
  <si>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</si>
  <si>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</si>
  <si>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</si>
  <si>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</si>
  <si>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</si>
  <si>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</si>
  <si>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</si>
  <si>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</si>
  <si>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</si>
  <si>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</si>
  <si>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</si>
  <si>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</si>
  <si>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</si>
  <si>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</si>
  <si>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NCX18K7F1</t>
  </si>
  <si>
    <t>NCX27B6F1</t>
  </si>
  <si>
    <t>NCX36Y9F1</t>
  </si>
  <si>
    <t>NCX21Z6F1</t>
  </si>
  <si>
    <t>NCX15Y6F1</t>
  </si>
  <si>
    <t>NCX28C6F1</t>
  </si>
  <si>
    <t>NCX22H3F3</t>
  </si>
  <si>
    <t>NCX38T0F1</t>
  </si>
  <si>
    <t>NCX31W0F1</t>
  </si>
  <si>
    <t>NCX21S7F1</t>
  </si>
  <si>
    <t>NCX27V6F1</t>
  </si>
  <si>
    <t>NCX37G6F1</t>
  </si>
  <si>
    <t>NCX14H4F1</t>
  </si>
  <si>
    <t>NCX22Z9F3</t>
  </si>
  <si>
    <t>NCX26K6F2</t>
  </si>
  <si>
    <t>NCX13K2F1</t>
  </si>
  <si>
    <t>NCX36P6F1</t>
  </si>
  <si>
    <t>NCX14R4F1</t>
  </si>
  <si>
    <t>NCX08Y0F1</t>
  </si>
  <si>
    <t>NCX18Z2F2</t>
  </si>
  <si>
    <t>NKH02F9F1</t>
  </si>
  <si>
    <t>NCX33M6F1</t>
  </si>
  <si>
    <t>NCX22M8F1</t>
  </si>
  <si>
    <t>NCX12V6F1</t>
  </si>
  <si>
    <t>NCX36Y9F2</t>
  </si>
  <si>
    <t>NCX14C9F2</t>
  </si>
  <si>
    <t>NCX31M0F1</t>
  </si>
  <si>
    <t>NCX21G3F1</t>
  </si>
  <si>
    <t>NCX18Z2F3</t>
  </si>
  <si>
    <t>NCX38T0F2</t>
  </si>
  <si>
    <t>NCX11Z1F2</t>
  </si>
  <si>
    <t>NCX18B4F1</t>
  </si>
  <si>
    <t>NCX22H3F4</t>
  </si>
  <si>
    <t>NCX27F4F2</t>
  </si>
  <si>
    <t>NCX18Z2F4</t>
  </si>
  <si>
    <t>NCX21G3F2</t>
  </si>
  <si>
    <t>NCX21V8F1</t>
  </si>
  <si>
    <t>NCX26B3F2</t>
  </si>
  <si>
    <t>NCX28C6F2</t>
  </si>
  <si>
    <t>NCX37T7F3</t>
  </si>
  <si>
    <t>NCX16F6F1</t>
  </si>
  <si>
    <t>NCX20C2F3</t>
  </si>
  <si>
    <t>NCX10N4F1</t>
  </si>
  <si>
    <t>NCX19G2F1</t>
  </si>
  <si>
    <t>NCX19S6F2</t>
  </si>
  <si>
    <t>NCX11B3F1</t>
  </si>
  <si>
    <t>NCX18B4F2</t>
  </si>
  <si>
    <t>NCX37T7F4</t>
  </si>
  <si>
    <t>NCX20F3F2</t>
  </si>
  <si>
    <t>NCX35C2F1</t>
  </si>
  <si>
    <t>NCX35T1F1</t>
  </si>
  <si>
    <t>NCX22Z9F4</t>
  </si>
  <si>
    <t>NCX34Q7F1</t>
  </si>
  <si>
    <t>NCX24P5F1</t>
  </si>
  <si>
    <t>NCX14C9F3</t>
  </si>
  <si>
    <t>NCX37T7F5</t>
  </si>
  <si>
    <t>NCX18B4F3</t>
  </si>
  <si>
    <t>NCX11T9F2</t>
  </si>
  <si>
    <t>NCX21V8F2</t>
  </si>
  <si>
    <t>NCX31M0F2</t>
  </si>
  <si>
    <t>NCX28C6F3</t>
  </si>
  <si>
    <t>NCX18K7F2</t>
  </si>
  <si>
    <t>NCX26K6F3</t>
  </si>
  <si>
    <t>NCX35C2F2</t>
  </si>
  <si>
    <t>NCX14B2S3</t>
  </si>
  <si>
    <t>NCX15L5S1</t>
  </si>
  <si>
    <t>NCX24P5S4</t>
  </si>
  <si>
    <t>NCX33H1S2</t>
  </si>
  <si>
    <t>NCX32N0S1</t>
  </si>
  <si>
    <t>NCX19D1S2</t>
  </si>
  <si>
    <t>NCX27B6S7</t>
  </si>
  <si>
    <t>NCX24G2S1</t>
  </si>
  <si>
    <t>NCX11Z1S7</t>
  </si>
  <si>
    <t>NCX36P6S5</t>
  </si>
  <si>
    <t>NCX08Y0S4</t>
  </si>
  <si>
    <t>NCX14L2S5</t>
  </si>
  <si>
    <t>NCX20F3S6</t>
  </si>
  <si>
    <t>NCX22M8S4</t>
  </si>
  <si>
    <t>NCX15V5S4</t>
  </si>
  <si>
    <t>NCX22H3S7</t>
  </si>
  <si>
    <t>NCX32N0S2</t>
  </si>
  <si>
    <t>NCX22Z9S7</t>
  </si>
  <si>
    <t>NCX18K7S5</t>
  </si>
  <si>
    <t>NCX24P5S3</t>
  </si>
  <si>
    <t>NCX20M2S3</t>
  </si>
  <si>
    <t>NCX27B6S5</t>
  </si>
  <si>
    <t>NCX14L2S7</t>
  </si>
  <si>
    <t>NCX40H7S5</t>
  </si>
  <si>
    <t>NCX11Z1S8</t>
  </si>
  <si>
    <t>NCX26K6S8</t>
  </si>
  <si>
    <t>NCX27B6S6</t>
  </si>
  <si>
    <t>NCX18K7S4</t>
  </si>
  <si>
    <t>NCX14L2S6</t>
  </si>
  <si>
    <t>NCX20F3S5</t>
  </si>
  <si>
    <t>NCX27V6S3</t>
  </si>
  <si>
    <t>NCX31W0S4</t>
  </si>
  <si>
    <t>NCX21V8S6</t>
  </si>
  <si>
    <t>NCX31J9S7</t>
  </si>
  <si>
    <t>NCX40H7S4</t>
  </si>
  <si>
    <t>NCX14C9S9</t>
  </si>
  <si>
    <t>NCX28C6S5</t>
  </si>
  <si>
    <t>NCX37T7S7</t>
  </si>
  <si>
    <t>NCX32L6S2</t>
  </si>
  <si>
    <t>NCX35C2S5</t>
  </si>
  <si>
    <t>NCX14H4S2</t>
  </si>
  <si>
    <t>NCX19G2S3</t>
  </si>
  <si>
    <t>NCX26B3S3</t>
  </si>
  <si>
    <t>NCX32Z4S4</t>
  </si>
  <si>
    <t>NCX36P6S6</t>
  </si>
  <si>
    <t>NCX20V5S4</t>
  </si>
  <si>
    <t>NCX10B0S2</t>
  </si>
  <si>
    <t>NCX21S7S4</t>
  </si>
  <si>
    <t>NCX32L6S3</t>
  </si>
  <si>
    <t>NCX11B3S5</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</si>
  <si>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</si>
  <si>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</si>
  <si>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</si>
  <si>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</si>
  <si>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</si>
  <si>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</si>
  <si>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</si>
  <si>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</si>
  <si>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</si>
  <si>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</si>
  <si>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</si>
  <si>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</si>
  <si>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</si>
  <si>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</si>
  <si>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</si>
  <si>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</si>
  <si>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</si>
  <si>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</si>
  <si>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NCX33H1S4</t>
  </si>
  <si>
    <t>NCX19D1S3</t>
  </si>
  <si>
    <t>NCX22M8S5</t>
  </si>
  <si>
    <t>NCX10F8S4</t>
  </si>
  <si>
    <t>NCX24L7S7</t>
  </si>
  <si>
    <t>NCX15V5S5</t>
  </si>
  <si>
    <t>NCX15Y6S8</t>
  </si>
  <si>
    <t>NCX12V6S5</t>
  </si>
  <si>
    <t>NCX21G3S5</t>
  </si>
  <si>
    <t>NCX35S4S5</t>
  </si>
  <si>
    <t>NCX23G9S6</t>
  </si>
  <si>
    <t>NCX15Y6S7</t>
  </si>
  <si>
    <t>NCX14C9S11</t>
  </si>
  <si>
    <t>NCX22H3S8</t>
  </si>
  <si>
    <t>NCX33H1S3</t>
  </si>
  <si>
    <t>NCX08Y0S5</t>
  </si>
  <si>
    <t>NCX26K6S7</t>
  </si>
  <si>
    <t>NCX20M2S4</t>
  </si>
  <si>
    <t>NCX34Q7S2</t>
  </si>
  <si>
    <t>NCX11B3S6</t>
  </si>
  <si>
    <t>NCX08X3S3</t>
  </si>
  <si>
    <t>NCX36H0S1</t>
  </si>
  <si>
    <t>NCX35B5S5</t>
  </si>
  <si>
    <t>NCX10B0S3</t>
  </si>
  <si>
    <t>NCX36Y9S8</t>
  </si>
  <si>
    <t>NCX11B3S7</t>
  </si>
  <si>
    <t>NCX21H0S1</t>
  </si>
  <si>
    <t>NCX11P1S4</t>
  </si>
  <si>
    <t>NCX37G6S4</t>
  </si>
  <si>
    <t>NCX21S7S6</t>
  </si>
  <si>
    <t>NCX13X3S4</t>
  </si>
  <si>
    <t>NCX13Q4S2</t>
  </si>
  <si>
    <t>NCX21S7S5</t>
  </si>
  <si>
    <t>NCX36Y9S6</t>
  </si>
  <si>
    <t>NCX21Z6S3</t>
  </si>
  <si>
    <t>NCX11P1S3</t>
  </si>
  <si>
    <t>NCX26B3S4</t>
  </si>
  <si>
    <t>NCX21V8S5</t>
  </si>
  <si>
    <t>NCX31J9S9</t>
  </si>
  <si>
    <t>NCX40G0S3</t>
  </si>
  <si>
    <t>NCX21Z6S2</t>
  </si>
  <si>
    <t>NCX36Y9S7</t>
  </si>
  <si>
    <t>NCX20C2S6</t>
  </si>
  <si>
    <t>NCX31J9S5</t>
  </si>
  <si>
    <t>NCX37T7S9</t>
  </si>
  <si>
    <t>NCX14C9S12</t>
  </si>
  <si>
    <t>NCX11T9S6</t>
  </si>
  <si>
    <t>NCX36Y9S9</t>
  </si>
  <si>
    <t>NCX28L9S6</t>
  </si>
  <si>
    <t>NCX14C9S10</t>
  </si>
  <si>
    <t>NCX38T0S7</t>
  </si>
  <si>
    <t>NCX31M0S5</t>
  </si>
  <si>
    <t>NCX38T0S6</t>
  </si>
  <si>
    <t>NCX11T9S5</t>
  </si>
  <si>
    <t>NCX33M6S5</t>
  </si>
  <si>
    <t>NCX28L9S7</t>
  </si>
  <si>
    <t>NCX12V6S6</t>
  </si>
  <si>
    <t>NCX15Y6S9</t>
  </si>
  <si>
    <t>NCX23G9S7</t>
  </si>
  <si>
    <t>NCX14R4S7</t>
  </si>
  <si>
    <t>NCX36F6S2</t>
  </si>
  <si>
    <t>NCX34T8S2</t>
  </si>
  <si>
    <t>NCX26K6S9</t>
  </si>
  <si>
    <t>NCX22Z9S8</t>
  </si>
  <si>
    <t>NCX15L5S2</t>
  </si>
  <si>
    <t>NCX36F6S3</t>
  </si>
  <si>
    <t>NCX20M2S5</t>
  </si>
  <si>
    <t>NCX18K7S6</t>
  </si>
  <si>
    <t>NCX21H0S2</t>
  </si>
  <si>
    <t>NCX21S7S7</t>
  </si>
  <si>
    <t>NCX11B3S8</t>
  </si>
  <si>
    <t>NCX32L6S4</t>
  </si>
  <si>
    <t>NCX13S8S3</t>
  </si>
  <si>
    <t>NCX20V5S5</t>
  </si>
  <si>
    <t>NCX35T1S5</t>
  </si>
  <si>
    <t>NCX36H0S2</t>
  </si>
  <si>
    <t>NCX38T0S8</t>
  </si>
  <si>
    <t>NCX20C2S8</t>
  </si>
  <si>
    <t>NCX18Z2S6</t>
  </si>
  <si>
    <t>NCX20C2S7</t>
  </si>
  <si>
    <t>NCX37T7S8</t>
  </si>
  <si>
    <t>NCX16F6S7</t>
  </si>
  <si>
    <t>NCX31J9S8</t>
  </si>
  <si>
    <t>NCX28C6S6</t>
  </si>
  <si>
    <t>NCX10N4S4</t>
  </si>
  <si>
    <t>NCX14W9A1</t>
  </si>
  <si>
    <t>NCX37V1A1</t>
  </si>
  <si>
    <t>NCX16M5A1</t>
  </si>
  <si>
    <t>NCX40L5A1</t>
  </si>
  <si>
    <t>NCX20D9A1</t>
  </si>
  <si>
    <t>NCX24J3A2</t>
  </si>
  <si>
    <t>NCX23W1A1</t>
  </si>
  <si>
    <t>NCX11C0A1</t>
  </si>
  <si>
    <t>NCX19L7A1</t>
  </si>
  <si>
    <t>NCX11J9A2</t>
  </si>
  <si>
    <t>NCX39N1A2</t>
  </si>
  <si>
    <t>NCX30N4A2</t>
  </si>
  <si>
    <t>NCX10Z8A1</t>
  </si>
  <si>
    <t>NCX17P9A2</t>
  </si>
  <si>
    <t>NCX29Q7A1</t>
  </si>
  <si>
    <t>NCX35M2A1</t>
  </si>
  <si>
    <t>NCX34V2A1</t>
  </si>
  <si>
    <t>NCX30X4A2</t>
  </si>
  <si>
    <t>NCX36B8A1</t>
  </si>
  <si>
    <t>NCX16R0A3</t>
  </si>
  <si>
    <t>NCX10G5A1</t>
  </si>
  <si>
    <t>NCX30K3A2</t>
  </si>
  <si>
    <t>NCX28N3A3</t>
  </si>
  <si>
    <t>NCX10M7A1</t>
  </si>
  <si>
    <t>NCX34K5A2</t>
  </si>
  <si>
    <t>NCX15T1A1</t>
  </si>
  <si>
    <t>NCX09H4A1</t>
  </si>
  <si>
    <t>NCX31T9A1</t>
  </si>
  <si>
    <t>NCX23X8A1</t>
  </si>
  <si>
    <t>NCX25L0A1</t>
  </si>
  <si>
    <t>NCX31R5A3</t>
  </si>
  <si>
    <t>NCX11Y4A1</t>
  </si>
  <si>
    <t>NCX29K5A1</t>
  </si>
  <si>
    <t>NCX25H2A2</t>
  </si>
  <si>
    <t>NCX13D3A2</t>
  </si>
  <si>
    <t>NCX24J3A3</t>
  </si>
  <si>
    <t>NCX09K5A2</t>
  </si>
  <si>
    <t>NCX11S2A2</t>
  </si>
  <si>
    <t>NCX30X4A3</t>
  </si>
  <si>
    <t>NCX13V9A2</t>
  </si>
  <si>
    <t>NCX38P2A3</t>
  </si>
  <si>
    <t>NCX38R6A3</t>
  </si>
  <si>
    <t>NCX21K1A1</t>
  </si>
  <si>
    <t>NCX29Y3A4</t>
  </si>
  <si>
    <t>NCX17T7A2</t>
  </si>
  <si>
    <t>NCX10H2A4</t>
  </si>
  <si>
    <t>NCX21D2A2</t>
  </si>
  <si>
    <t>NCX38H6A2</t>
  </si>
  <si>
    <t>NCX10R2A1</t>
  </si>
  <si>
    <t>NCX15X9A4</t>
  </si>
  <si>
    <t>NCX31T9A2</t>
  </si>
  <si>
    <t>NCX13H1A2</t>
  </si>
  <si>
    <t>NCX25R2A1</t>
  </si>
  <si>
    <t>NCX36S7A2</t>
  </si>
  <si>
    <t>NCX21L8A1</t>
  </si>
  <si>
    <t>NCX17H3A2</t>
  </si>
  <si>
    <t>NCX20Z3A1</t>
  </si>
  <si>
    <t>NCX24K0A1</t>
  </si>
  <si>
    <t>NCX28W6A2</t>
  </si>
  <si>
    <t>NCX09B2A1</t>
  </si>
  <si>
    <t>NCX18R6A1</t>
  </si>
  <si>
    <t>NCX10V0A1</t>
  </si>
  <si>
    <t>NCX16Q3A1</t>
  </si>
  <si>
    <t>NCX22D5A2</t>
  </si>
  <si>
    <t>NCX37K4A2</t>
  </si>
  <si>
    <t>NCX34V2A2</t>
  </si>
  <si>
    <t>NCX10H2A5</t>
  </si>
  <si>
    <t>NCX29Y3A5</t>
  </si>
  <si>
    <t>NCX13H1A3</t>
  </si>
  <si>
    <t>NCX34K5A3</t>
  </si>
  <si>
    <t>NCX28W6A3</t>
  </si>
  <si>
    <t>NCX34D6A2</t>
  </si>
  <si>
    <t>NCX36X2A2</t>
  </si>
  <si>
    <t>NCX09L2B1</t>
  </si>
  <si>
    <t>NCX24J3B1</t>
  </si>
  <si>
    <t>NCX13D3B2</t>
  </si>
  <si>
    <t>NCX16M5B1</t>
  </si>
  <si>
    <t>NCX40L5B1</t>
  </si>
  <si>
    <t>NCX19L7B1</t>
  </si>
  <si>
    <t>NCX23W1B1</t>
  </si>
  <si>
    <t>NCX09K5B2</t>
  </si>
  <si>
    <t>NCX30N4B2</t>
  </si>
  <si>
    <t>NCX11S2B2</t>
  </si>
  <si>
    <t>NCX16R0B2</t>
  </si>
  <si>
    <t>NCX38P2B2</t>
  </si>
  <si>
    <t>NCX21M5B1</t>
  </si>
  <si>
    <t>NCX36B8B1</t>
  </si>
  <si>
    <t>NCX38R6B3</t>
  </si>
  <si>
    <t>NCX17P9B2</t>
  </si>
  <si>
    <t>NCX33Q4B1</t>
  </si>
  <si>
    <t>NCX27G1B2</t>
  </si>
  <si>
    <t>NCX31R5B2</t>
  </si>
  <si>
    <t>NCX17H3B1</t>
  </si>
  <si>
    <t>NCX38H6B1</t>
  </si>
  <si>
    <t>NCX10H2B3</t>
  </si>
  <si>
    <t>NCX30X4B2</t>
  </si>
  <si>
    <t>NCX28W6B2</t>
  </si>
  <si>
    <t>NCX17T7B2</t>
  </si>
  <si>
    <t>NCX10R2B1</t>
  </si>
  <si>
    <t>NCX24K0B1</t>
  </si>
  <si>
    <t>NCX22D5B2</t>
  </si>
  <si>
    <t>NCX30K3B2</t>
  </si>
  <si>
    <t>NCX13H1B2</t>
  </si>
  <si>
    <t>NCX25R2B1</t>
  </si>
  <si>
    <t>NCX38R6B4</t>
  </si>
  <si>
    <t>NCX34V2B1</t>
  </si>
  <si>
    <t>NCX29Y3B3</t>
  </si>
  <si>
    <t>NCX37K4B2</t>
  </si>
  <si>
    <t>NCX11Y4B1</t>
  </si>
  <si>
    <t>NCX15N9B1</t>
  </si>
  <si>
    <t>NCX14F0B1</t>
  </si>
  <si>
    <t>NCX25H2B2</t>
  </si>
  <si>
    <t>NCX23W1B2</t>
  </si>
  <si>
    <t>NCX13V9B2</t>
  </si>
  <si>
    <t>NCX16R0B3</t>
  </si>
  <si>
    <t>NCX09K5B3</t>
  </si>
  <si>
    <t>NCX34D6B2</t>
  </si>
  <si>
    <t>NCX28N3B3</t>
  </si>
  <si>
    <t>NCX21M5B2</t>
  </si>
  <si>
    <t>NCX13W6B1</t>
  </si>
  <si>
    <t>NCX36B8B2</t>
  </si>
  <si>
    <t>NCX35M2B1</t>
  </si>
  <si>
    <t>NCX29S1B1</t>
  </si>
  <si>
    <t>NCX09M9B2</t>
  </si>
  <si>
    <t>NCX29Y3B4</t>
  </si>
  <si>
    <t>NCX30K3B3</t>
  </si>
  <si>
    <t>NCX36S7B2</t>
  </si>
  <si>
    <t>NCX30X4B3</t>
  </si>
  <si>
    <t>NCX15T1B1</t>
  </si>
  <si>
    <t>NCX31R5B3</t>
  </si>
  <si>
    <t>NCX20Z3B1</t>
  </si>
  <si>
    <t>NCX28N3B4</t>
  </si>
  <si>
    <t>NCX15G0B1</t>
  </si>
  <si>
    <t>NCX17H3B2</t>
  </si>
  <si>
    <t>NCX27G1B3</t>
  </si>
  <si>
    <t>NCX19C4B1</t>
  </si>
  <si>
    <t>NCX17D5B2</t>
  </si>
  <si>
    <t>NCX35N9B1</t>
  </si>
  <si>
    <t>NCX38R6B5</t>
  </si>
  <si>
    <t>NCX37K4B3</t>
  </si>
  <si>
    <t>NCX34V2B2</t>
  </si>
  <si>
    <t>NCX11C0B1</t>
  </si>
  <si>
    <t>NCX34G7B1</t>
  </si>
  <si>
    <t>NCX30N4B3</t>
  </si>
  <si>
    <t>NCX36X2B2</t>
  </si>
  <si>
    <t>NCX28W6B3</t>
  </si>
  <si>
    <t>NCX29Y3B5</t>
  </si>
  <si>
    <t>NCX10M7B1</t>
  </si>
  <si>
    <t>NCX38P2B3</t>
  </si>
  <si>
    <t>NCX17T7B3</t>
  </si>
  <si>
    <t>NCX29D6B1</t>
  </si>
  <si>
    <t>NCX22D5B3</t>
  </si>
  <si>
    <t>NCX12L6C1</t>
  </si>
  <si>
    <t>NCX40L5C1</t>
  </si>
  <si>
    <t>NCX11Y4C1</t>
  </si>
  <si>
    <t>NCX24J3C1</t>
  </si>
  <si>
    <t>NCX14W9C1</t>
  </si>
  <si>
    <t>NCX35N9C2</t>
  </si>
  <si>
    <t>NCX25H2C2</t>
  </si>
  <si>
    <t>NCX38M1C1</t>
  </si>
  <si>
    <t>NCX35M2C1</t>
  </si>
  <si>
    <t>NCX16M5C1</t>
  </si>
  <si>
    <t>NCX27G1C3</t>
  </si>
  <si>
    <t>NCX36B8C1</t>
  </si>
  <si>
    <t>NCX17K4C1</t>
  </si>
  <si>
    <t>NCX29Q7C1</t>
  </si>
  <si>
    <t>NCX10H2C3</t>
  </si>
  <si>
    <t>NCX38R6C3</t>
  </si>
  <si>
    <t>NCX25R2C1</t>
  </si>
  <si>
    <t>NCX29Y3C3</t>
  </si>
  <si>
    <t>NCX31T9C1</t>
  </si>
  <si>
    <t>NCX34V2C1</t>
  </si>
  <si>
    <t>NCX30X4C2</t>
  </si>
  <si>
    <t>NCX39N1C1</t>
  </si>
  <si>
    <t>NCX17T7C1</t>
  </si>
  <si>
    <t>NCX13V9C2</t>
  </si>
  <si>
    <t>NCX11C0C2</t>
  </si>
  <si>
    <t>NCX21L8C1</t>
  </si>
  <si>
    <t>NCX30N4C2</t>
  </si>
  <si>
    <t>NCX38P2C2</t>
  </si>
  <si>
    <t>NCX11C0C1</t>
  </si>
  <si>
    <t>NCX16R0C2</t>
  </si>
  <si>
    <t>NCX13J5C2</t>
  </si>
  <si>
    <t>NCX30K3C2</t>
  </si>
  <si>
    <t>NCX30X4C3</t>
  </si>
  <si>
    <t>NCX09K5C3</t>
  </si>
  <si>
    <t>NCX22D5C2</t>
  </si>
  <si>
    <t>NCX15X9C3</t>
  </si>
  <si>
    <t>NCX38H6C1</t>
  </si>
  <si>
    <t>NCX20Z3C1</t>
  </si>
  <si>
    <t>NCX31R5C2</t>
  </si>
  <si>
    <t>NCX13D3C2</t>
  </si>
  <si>
    <t>NCX37V1C1</t>
  </si>
  <si>
    <t>NCX11D7C1</t>
  </si>
  <si>
    <t>NCX14W9C2</t>
  </si>
  <si>
    <t>NCX40L5C2</t>
  </si>
  <si>
    <t>NCX15N9C1</t>
  </si>
  <si>
    <t>NCX29K5C1</t>
  </si>
  <si>
    <t>NCX20D9C1</t>
  </si>
  <si>
    <t>NCX35N9C1</t>
  </si>
  <si>
    <t>NCX16M5C3</t>
  </si>
  <si>
    <t>NCX27G1C4</t>
  </si>
  <si>
    <t>NCX10G5C1</t>
  </si>
  <si>
    <t>NCX39B7C1</t>
  </si>
  <si>
    <t>NCX21M5C2</t>
  </si>
  <si>
    <t>NCX37K4C3</t>
  </si>
  <si>
    <t>NCX38R6C4</t>
  </si>
  <si>
    <t>NCX10H2C4</t>
  </si>
  <si>
    <t>NCX09M9C2</t>
  </si>
  <si>
    <t>NCX09K5C2</t>
  </si>
  <si>
    <t>NCX16R0C3</t>
  </si>
  <si>
    <t>NCX28N3C3</t>
  </si>
  <si>
    <t>NCX39N1C2</t>
  </si>
  <si>
    <t>NCX38P2C3</t>
  </si>
  <si>
    <t>NCX23W1C1</t>
  </si>
  <si>
    <t>NCX13H1C2</t>
  </si>
  <si>
    <t>NCX15X9C4</t>
  </si>
  <si>
    <t>NCX28W6C2</t>
  </si>
  <si>
    <t>NCX25R2C2</t>
  </si>
  <si>
    <t>NCX22D5C3</t>
  </si>
  <si>
    <t>NCX38H6C2</t>
  </si>
  <si>
    <t>NCX17T7C2</t>
  </si>
  <si>
    <t>NCX36X2C2</t>
  </si>
  <si>
    <t>NCX10M7C1</t>
  </si>
  <si>
    <t>NCX11S2C2</t>
  </si>
  <si>
    <t>NCX15T1C1</t>
  </si>
  <si>
    <t>NCX16R0C4</t>
  </si>
  <si>
    <t>NCX31V3C1</t>
  </si>
  <si>
    <t>NCX24K0C1</t>
  </si>
  <si>
    <t>NCX09H4C1</t>
  </si>
  <si>
    <t>NCX25L0C1</t>
  </si>
  <si>
    <t>NCX09L2C1</t>
  </si>
  <si>
    <t>NCX25H2C3</t>
  </si>
  <si>
    <t>NCX18R6C1</t>
  </si>
  <si>
    <t>NCX21K1C1</t>
  </si>
  <si>
    <t>NCX19L7C1</t>
  </si>
  <si>
    <t>NCX36B8C2</t>
  </si>
  <si>
    <t>NCX16M5C2</t>
  </si>
  <si>
    <t>NCX09K5C4</t>
  </si>
  <si>
    <t>NCX28N3C4</t>
  </si>
  <si>
    <t>NCX34D6C2</t>
  </si>
  <si>
    <t>NCX13V9C3</t>
  </si>
  <si>
    <t>NCX23W1C2</t>
  </si>
  <si>
    <t>NCX11S2C3</t>
  </si>
  <si>
    <t>NCX29Y3C4</t>
  </si>
  <si>
    <t>NCX13M6C1</t>
  </si>
  <si>
    <t>NCX21D2C2</t>
  </si>
  <si>
    <t>NCX23M1C1</t>
  </si>
  <si>
    <t>NCX10G5C2</t>
  </si>
  <si>
    <t>NCX29Y3C6</t>
  </si>
  <si>
    <t>NCX30H2C1</t>
  </si>
  <si>
    <t>NCX17T7C3</t>
  </si>
  <si>
    <t>NCX13J5C3</t>
  </si>
  <si>
    <t>NCX28W6C4</t>
  </si>
  <si>
    <t>NCX36S7C2</t>
  </si>
  <si>
    <t>NCX28W6C3</t>
  </si>
  <si>
    <t>NCX29Y3C5</t>
  </si>
  <si>
    <t>NCX10R2C1</t>
  </si>
  <si>
    <t>NCX36S7C3</t>
  </si>
  <si>
    <t>NCX29K5D1</t>
  </si>
  <si>
    <t>NCX38Y5D1</t>
  </si>
  <si>
    <t>NCX12L6D1</t>
  </si>
  <si>
    <t>NCX19C4D1</t>
  </si>
  <si>
    <t>NCX17P9D2</t>
  </si>
  <si>
    <t>NCX23X8D1</t>
  </si>
  <si>
    <t>NCX10R2D1</t>
  </si>
  <si>
    <t>NCX13V9D3</t>
  </si>
  <si>
    <t>NCX25L0D1</t>
  </si>
  <si>
    <t>NCX21D2D3</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</si>
  <si>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</si>
  <si>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</si>
  <si>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</si>
  <si>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</si>
  <si>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</si>
  <si>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</si>
  <si>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</si>
  <si>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</si>
  <si>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</si>
  <si>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</si>
  <si>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</si>
  <si>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</si>
  <si>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</si>
  <si>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</si>
  <si>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</si>
  <si>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</si>
  <si>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</si>
  <si>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</si>
  <si>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</si>
  <si>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</si>
  <si>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</si>
  <si>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NCX13J5D1</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</si>
  <si>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</si>
  <si>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</si>
  <si>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</si>
  <si>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</si>
  <si>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</si>
  <si>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</si>
  <si>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</si>
  <si>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</si>
  <si>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</si>
  <si>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</si>
  <si>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</si>
  <si>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</si>
  <si>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</si>
  <si>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</si>
  <si>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</si>
  <si>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</si>
  <si>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</si>
  <si>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</si>
  <si>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NCX10G5D1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</si>
  <si>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</si>
  <si>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</si>
  <si>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</si>
  <si>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</si>
  <si>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</si>
  <si>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</si>
  <si>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</si>
  <si>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</si>
  <si>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</si>
  <si>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</si>
  <si>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</si>
  <si>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</si>
  <si>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</si>
  <si>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</si>
  <si>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</si>
  <si>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</si>
  <si>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</si>
  <si>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</si>
  <si>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</si>
  <si>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</si>
  <si>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</si>
  <si>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NCX29W9D1</t>
  </si>
  <si>
    <t>NCX10H2D3</t>
  </si>
  <si>
    <t>NCX35M2D1</t>
  </si>
  <si>
    <t>NCX37K4D3</t>
  </si>
  <si>
    <t>NCX28Z7D1</t>
  </si>
  <si>
    <t>NCX15X9D3</t>
  </si>
  <si>
    <t>NCX30H2D1</t>
  </si>
  <si>
    <t>NCX10H2D2</t>
  </si>
  <si>
    <t>NCX29Y3D3</t>
  </si>
  <si>
    <t>NCX13J5D2</t>
  </si>
  <si>
    <t>NCX16R0D2</t>
  </si>
  <si>
    <t>NCX38P2D2</t>
  </si>
  <si>
    <t>NCX11S2D2</t>
  </si>
  <si>
    <t>NCX39N1D2</t>
  </si>
  <si>
    <t>NCX28N3D3</t>
  </si>
  <si>
    <t>NCX19L7D1</t>
  </si>
  <si>
    <t>NCX39N1D3</t>
  </si>
  <si>
    <t>NCX38P2D3</t>
  </si>
  <si>
    <t>NCX34D6D2</t>
  </si>
  <si>
    <t>NCX11S2D3</t>
  </si>
  <si>
    <t>NCX16R0D4</t>
  </si>
  <si>
    <t>NCX38H6D2</t>
  </si>
  <si>
    <t>NCX17H3D1</t>
  </si>
  <si>
    <t>NCX30X4D3</t>
  </si>
  <si>
    <t>NCX09H4D1</t>
  </si>
  <si>
    <t>NCX22D5D3</t>
  </si>
  <si>
    <t>NCX09M9D2</t>
  </si>
  <si>
    <t>NCX13H1D2</t>
  </si>
  <si>
    <t>NCX36S7D3</t>
  </si>
  <si>
    <t>NCX31R5D3</t>
  </si>
  <si>
    <t>NCX29S1D1</t>
  </si>
  <si>
    <t>NCX38P2D4</t>
  </si>
  <si>
    <t>NCX11S2D4</t>
  </si>
  <si>
    <t>NCX17T7D2</t>
  </si>
  <si>
    <t>NCX10M7D2</t>
  </si>
  <si>
    <t>NCX36X2D2</t>
  </si>
  <si>
    <t>NCX28W6D3</t>
  </si>
  <si>
    <t>NCX26D7D1</t>
  </si>
  <si>
    <t>NCX26V3D1</t>
  </si>
  <si>
    <t>NCX11D7D1</t>
  </si>
  <si>
    <t>NCX38M1D1</t>
  </si>
  <si>
    <t>NCX15N9D1</t>
  </si>
  <si>
    <t>NCX18W1D1</t>
  </si>
  <si>
    <t>NCX14W9D2</t>
  </si>
  <si>
    <t>NCX24J3D1</t>
  </si>
  <si>
    <t>NCX16M5D2</t>
  </si>
  <si>
    <t>NCX35N9D2</t>
  </si>
  <si>
    <t>NCX18R6D1</t>
  </si>
  <si>
    <t>NCX10V0D1</t>
  </si>
  <si>
    <t>NCX13W6D2</t>
  </si>
  <si>
    <t>NCX27G1D3</t>
  </si>
  <si>
    <t>NCX21K1D1</t>
  </si>
  <si>
    <t>NCX36B8D2</t>
  </si>
  <si>
    <t>NCX18T0D1</t>
  </si>
  <si>
    <t>NCX17K4D1</t>
  </si>
  <si>
    <t>NCX12D0D1</t>
  </si>
  <si>
    <t>NCX34V2D1</t>
  </si>
  <si>
    <t>NCX13H1D3</t>
  </si>
  <si>
    <t>NCX29Y3D4</t>
  </si>
  <si>
    <t>NCX38R6D4</t>
  </si>
  <si>
    <t>NCX11C0D3</t>
  </si>
  <si>
    <t>NCX30K3D2</t>
  </si>
  <si>
    <t>NCX28N3D4</t>
  </si>
  <si>
    <t>NCX30X4D4</t>
  </si>
  <si>
    <t>NCX09K5D3</t>
  </si>
  <si>
    <t>NCX10M7D3</t>
  </si>
  <si>
    <t>NCX21L8D1</t>
  </si>
  <si>
    <t>NCX09C9D1</t>
  </si>
  <si>
    <t>NCX31T9D2</t>
  </si>
  <si>
    <t>NCX34K5D2</t>
  </si>
  <si>
    <t>NCX31V3D1</t>
  </si>
  <si>
    <t>NCX15T1D1</t>
  </si>
  <si>
    <t>NCX36S7D4</t>
  </si>
  <si>
    <t>NCX15G0D1</t>
  </si>
  <si>
    <t>NCX19S6D4</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</si>
  <si>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</si>
  <si>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</si>
  <si>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</si>
  <si>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</si>
  <si>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</si>
  <si>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</si>
  <si>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</si>
  <si>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</si>
  <si>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</si>
  <si>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</si>
  <si>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</si>
  <si>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</si>
  <si>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</si>
  <si>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</si>
  <si>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</si>
  <si>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</si>
  <si>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</si>
  <si>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</si>
  <si>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</si>
  <si>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</si>
  <si>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</si>
  <si>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</si>
  <si>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</si>
  <si>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</si>
  <si>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NCX10G5E1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</si>
  <si>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</si>
  <si>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</si>
  <si>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</si>
  <si>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</si>
  <si>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</si>
  <si>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</si>
  <si>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</si>
  <si>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</si>
  <si>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</si>
  <si>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</si>
  <si>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</si>
  <si>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</si>
  <si>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</si>
  <si>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</si>
  <si>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</si>
  <si>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</si>
  <si>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</si>
  <si>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</si>
  <si>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</si>
  <si>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</si>
  <si>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</si>
  <si>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</si>
  <si>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</si>
  <si>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</si>
  <si>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</si>
  <si>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</si>
  <si>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</si>
  <si>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</si>
  <si>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</si>
  <si>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</si>
  <si>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</si>
  <si>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</si>
  <si>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</si>
  <si>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</si>
  <si>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</si>
  <si>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</si>
  <si>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</si>
  <si>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</si>
  <si>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</si>
  <si>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</si>
  <si>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</si>
  <si>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NCX25H2E3</t>
  </si>
  <si>
    <t>NCX13D3E2</t>
  </si>
  <si>
    <t>NCX40L5E2</t>
  </si>
  <si>
    <t>NCX11Y4E2</t>
  </si>
  <si>
    <t>NCX26D7E1</t>
  </si>
  <si>
    <t>NCX39N1E2</t>
  </si>
  <si>
    <t>NCX30N4E2</t>
  </si>
  <si>
    <t>NCX19L7E1</t>
  </si>
  <si>
    <t>NCX11D7E2</t>
  </si>
  <si>
    <t>NCX25H2E4</t>
  </si>
  <si>
    <t>NCX15N9E1</t>
  </si>
  <si>
    <t>NCX24J3E1</t>
  </si>
  <si>
    <t>NCX35N9E2</t>
  </si>
  <si>
    <t>NCX29K5E2</t>
  </si>
  <si>
    <t>NCX17D5E1</t>
  </si>
  <si>
    <t>NCX16M5E3</t>
  </si>
  <si>
    <t>NCX35M2E1</t>
  </si>
  <si>
    <t>NCX10V0E1</t>
  </si>
  <si>
    <t>NCX16M5E2</t>
  </si>
  <si>
    <t>NCX21M5E2</t>
  </si>
  <si>
    <t>NCX17P9E2</t>
  </si>
  <si>
    <t>NCX13W6E2</t>
  </si>
  <si>
    <t>NCX36B8E1</t>
  </si>
  <si>
    <t>NCX21M5E1</t>
  </si>
  <si>
    <t>NCX27G1E3</t>
  </si>
  <si>
    <t>NCX33Q4E1</t>
  </si>
  <si>
    <t>NCX18T0E1</t>
  </si>
  <si>
    <t>NCX21K1E1</t>
  </si>
  <si>
    <t>NCX09K5E2</t>
  </si>
  <si>
    <t>NCX34D6E2</t>
  </si>
  <si>
    <t>NCX13V9E3</t>
  </si>
  <si>
    <t>NCX38P2E3</t>
  </si>
  <si>
    <t>NCX39N1E3</t>
  </si>
  <si>
    <t>NCX30N4E3</t>
  </si>
  <si>
    <t>NCX28N3E3</t>
  </si>
  <si>
    <t>NCX10H2E3</t>
  </si>
  <si>
    <t>NCX30X4E1</t>
  </si>
  <si>
    <t>NCX16R0E3</t>
  </si>
  <si>
    <t>NCX17T7E1</t>
  </si>
  <si>
    <t>NCX28Z7E1</t>
  </si>
  <si>
    <t>NCX30H2E1</t>
  </si>
  <si>
    <t>NCX16R0E4</t>
  </si>
  <si>
    <t>NCX36X2E2</t>
  </si>
  <si>
    <t>NCX30K3E3</t>
  </si>
  <si>
    <t>NCX38P2E4</t>
  </si>
  <si>
    <t>NCX28N3E6</t>
  </si>
  <si>
    <t>NCX21D2E2</t>
  </si>
  <si>
    <t>NCX09M9E1</t>
  </si>
  <si>
    <t>NCX10Z8E1</t>
  </si>
  <si>
    <t>NCX37K4E2</t>
  </si>
  <si>
    <t>NCX17K4E1</t>
  </si>
  <si>
    <t>NCX38R6E6</t>
  </si>
  <si>
    <t>NCX29Y3E8</t>
  </si>
  <si>
    <t>NCX29Y3E3</t>
  </si>
  <si>
    <t>NCX23X8E1</t>
  </si>
  <si>
    <t>NCX10H2E4</t>
  </si>
  <si>
    <t>NCX38R6E5</t>
  </si>
  <si>
    <t>NCX09M9E2</t>
  </si>
  <si>
    <t>NCX10H2E6</t>
  </si>
  <si>
    <t>NCX23X8E2</t>
  </si>
  <si>
    <t>NCX37K4E3</t>
  </si>
  <si>
    <t>NCX13H1E2</t>
  </si>
  <si>
    <t>NCX24W4E1</t>
  </si>
  <si>
    <t>NCX16R0E5</t>
  </si>
  <si>
    <t>NCX20Z3E1</t>
  </si>
  <si>
    <t>NCX30X4E3</t>
  </si>
  <si>
    <t>NCX30X4E2</t>
  </si>
  <si>
    <t>NCX36X2E3</t>
  </si>
  <si>
    <t>NCX10H2E5</t>
  </si>
  <si>
    <t>NCX28Z7E2</t>
  </si>
  <si>
    <t>NCX28W6E3</t>
  </si>
  <si>
    <t>NCX34K5E3</t>
  </si>
  <si>
    <t>NCX22D5E2</t>
  </si>
  <si>
    <t>NCX36S7E3</t>
  </si>
  <si>
    <t>NCX24K0E1</t>
  </si>
  <si>
    <t>NCX38H6E3</t>
  </si>
  <si>
    <t>NCX31T9E2</t>
  </si>
  <si>
    <t>NCX38H6E2</t>
  </si>
  <si>
    <t>NCX36S7E4</t>
  </si>
  <si>
    <t>NCX22D5E3</t>
  </si>
  <si>
    <t>NCX31R5E3</t>
  </si>
  <si>
    <t>NCX29D6E2</t>
  </si>
  <si>
    <t>NCX29S1E1</t>
  </si>
  <si>
    <t>NCX37V1E2</t>
  </si>
  <si>
    <t>NCX23D8E1</t>
  </si>
  <si>
    <t>NCX24J3E2</t>
  </si>
  <si>
    <t>NCX36B8E2</t>
  </si>
  <si>
    <t>NCX27G1E4</t>
  </si>
  <si>
    <t>NCX29Q7E1</t>
  </si>
  <si>
    <t>NCX39N1E4</t>
  </si>
  <si>
    <t>NCX11C0E3</t>
  </si>
  <si>
    <t>NCX21K1E2</t>
  </si>
  <si>
    <t>NCX09K5E3</t>
  </si>
  <si>
    <t>NCX28N3E5</t>
  </si>
  <si>
    <t>NCX30K3E4</t>
  </si>
  <si>
    <t>NCX23W1E2</t>
  </si>
  <si>
    <t>NCX11S2E3</t>
  </si>
  <si>
    <t>NCX28N3E7</t>
  </si>
  <si>
    <t>NCX28N3E8</t>
  </si>
  <si>
    <t>NCX10M7E1</t>
  </si>
  <si>
    <t>NCX38P2E5</t>
  </si>
  <si>
    <t>NCX28W6E4</t>
  </si>
  <si>
    <t>NCX29Y3E6</t>
  </si>
  <si>
    <t>NCX21L8E1</t>
  </si>
  <si>
    <t>NCX29Y3E9</t>
  </si>
  <si>
    <t>NCX24W4E2</t>
  </si>
  <si>
    <t>NCX17T7E2</t>
  </si>
  <si>
    <t>NCX13J5E5</t>
  </si>
  <si>
    <t>NCX29Y3E5</t>
  </si>
  <si>
    <t>NCX08W6E1</t>
  </si>
  <si>
    <t>NCX13J5E2</t>
  </si>
  <si>
    <t>NCX08W6E2</t>
  </si>
  <si>
    <t>NCX29Y3E7</t>
  </si>
  <si>
    <t>NCX10H2E7</t>
  </si>
  <si>
    <t>NCX34K5E4</t>
  </si>
  <si>
    <t>NCX13J5E4</t>
  </si>
  <si>
    <t>NCX13J5E3</t>
  </si>
  <si>
    <t>NCX36S7E6</t>
  </si>
  <si>
    <t>NCX15G0E1</t>
  </si>
  <si>
    <t>NCX15X9E3</t>
  </si>
  <si>
    <t>NCX09H4E1</t>
  </si>
  <si>
    <t>NCX29Y3E4</t>
  </si>
  <si>
    <t>NCX31R5E4</t>
  </si>
  <si>
    <t>NCX15X9E4</t>
  </si>
  <si>
    <t>NCX36S7E5</t>
  </si>
  <si>
    <t>NCX22D5E4</t>
  </si>
  <si>
    <t>NCX20Z3E2</t>
  </si>
  <si>
    <t>NCX19S6E5</t>
  </si>
  <si>
    <t>NCX21S7E4</t>
  </si>
  <si>
    <t>NCX24K0E2</t>
  </si>
  <si>
    <t>NCX38M1F1</t>
  </si>
  <si>
    <t>NCX25H2F1</t>
  </si>
  <si>
    <t>NCX37V1F1</t>
  </si>
  <si>
    <t>NCX15N9F1</t>
  </si>
  <si>
    <t>NCX40L5F1</t>
  </si>
  <si>
    <t>NCX16M5F1</t>
  </si>
  <si>
    <t>NCX13W6F1</t>
  </si>
  <si>
    <t>NCX21M5F1</t>
  </si>
  <si>
    <t>NCX36B8F1</t>
  </si>
  <si>
    <t>NCX21K1F1</t>
  </si>
  <si>
    <t>NCX27G1F1</t>
  </si>
  <si>
    <t>NCX28N3F1</t>
  </si>
  <si>
    <t>NCX38P2F1</t>
  </si>
  <si>
    <t>NCX15X9F1</t>
  </si>
  <si>
    <t>NCX31R5F1</t>
  </si>
  <si>
    <t>NCX16R0F1</t>
  </si>
  <si>
    <t>NCX22D5F1</t>
  </si>
  <si>
    <t>NCX36S7F1</t>
  </si>
  <si>
    <t>NCX29Y3F1</t>
  </si>
  <si>
    <t>NCX38R6F1</t>
  </si>
  <si>
    <t>NCX10H2F1</t>
  </si>
  <si>
    <t>NCX37K4F1</t>
  </si>
  <si>
    <t>NCX08W6F1</t>
  </si>
  <si>
    <t>NCX09M9F1</t>
  </si>
  <si>
    <t>NCX39N1F1</t>
  </si>
  <si>
    <t>NCX09K5F1</t>
  </si>
  <si>
    <t>NCX28N3F2</t>
  </si>
  <si>
    <t>NCX34D6F1</t>
  </si>
  <si>
    <t>NCX11C0F1</t>
  </si>
  <si>
    <t>NCX11S2F1</t>
  </si>
  <si>
    <t>NCX13V9F1</t>
  </si>
  <si>
    <t>NCX20Z3F1</t>
  </si>
  <si>
    <t>NCX38H6F1</t>
  </si>
  <si>
    <t>NCX30X4F1</t>
  </si>
  <si>
    <t>NCX24W4F1</t>
  </si>
  <si>
    <t>NCX29D6F1</t>
  </si>
  <si>
    <t>NCX24J3F1</t>
  </si>
  <si>
    <t>NCX18R6F1</t>
  </si>
  <si>
    <t>NCX35N9F1</t>
  </si>
  <si>
    <t>NCX17D5F1</t>
  </si>
  <si>
    <t>NCX13D3F2</t>
  </si>
  <si>
    <t>NCX17P9F1</t>
  </si>
  <si>
    <t>NCX21D2F1</t>
  </si>
  <si>
    <t>NCX10Z8F1</t>
  </si>
  <si>
    <t>NCX38R6F2</t>
  </si>
  <si>
    <t>NCX31T9F1</t>
  </si>
  <si>
    <t>NCX10H2F3</t>
  </si>
  <si>
    <t>NCX13J5F1</t>
  </si>
  <si>
    <t>NCX29Y3F2</t>
  </si>
  <si>
    <t>NCX17T7F1</t>
  </si>
  <si>
    <t>NCX15X9F2</t>
  </si>
  <si>
    <t>NCX10H2F2</t>
  </si>
  <si>
    <t>NCX30K3F1</t>
  </si>
  <si>
    <t>NCX34D6F2</t>
  </si>
  <si>
    <t>NCX38P2F2</t>
  </si>
  <si>
    <t>NCX28N3F3</t>
  </si>
  <si>
    <t>NCX30N4F1</t>
  </si>
  <si>
    <t>NCX19L7F1</t>
  </si>
  <si>
    <t>NCX11S2F2</t>
  </si>
  <si>
    <t>NCX11D7F1</t>
  </si>
  <si>
    <t>NCX26D7F1</t>
  </si>
  <si>
    <t>NCX13D3F1</t>
  </si>
  <si>
    <t>NCX13W6F2</t>
  </si>
  <si>
    <t>NCX27G1F2</t>
  </si>
  <si>
    <t>NCX36B8F2</t>
  </si>
  <si>
    <t>NCX21M5F2</t>
  </si>
  <si>
    <t>NCX16R0F2</t>
  </si>
  <si>
    <t>NCX39N1F2</t>
  </si>
  <si>
    <t>NCX23W1F1</t>
  </si>
  <si>
    <t>NCX28W6F1</t>
  </si>
  <si>
    <t>NCX34K5F1</t>
  </si>
  <si>
    <t>NCX17H3F1</t>
  </si>
  <si>
    <t>NCX17T7F2</t>
  </si>
  <si>
    <t>NCX36X2F1</t>
  </si>
  <si>
    <t>NCX38P2F3</t>
  </si>
  <si>
    <t>NCX28N3F4</t>
  </si>
  <si>
    <t>NCX30X4F2</t>
  </si>
  <si>
    <t>NCX28W6F3</t>
  </si>
  <si>
    <t>NCX38R6F3</t>
  </si>
  <si>
    <t>NCX38H6F2</t>
  </si>
  <si>
    <t>NCX28Z7F1</t>
  </si>
  <si>
    <t>NCX15G0F1</t>
  </si>
  <si>
    <t>NCX21S7F2</t>
  </si>
  <si>
    <t>NCX29S1F1</t>
  </si>
  <si>
    <t>NCX29Y3F3</t>
  </si>
  <si>
    <t>NCX28W6F2</t>
  </si>
  <si>
    <t>NCX16M5G1</t>
  </si>
  <si>
    <t>NCX27G1G1</t>
  </si>
  <si>
    <t>NCX10H2G1</t>
  </si>
  <si>
    <t>NCX16M5G2</t>
  </si>
  <si>
    <t>NCX13W6G1</t>
  </si>
  <si>
    <t>NCX11Y4MW1</t>
  </si>
  <si>
    <t>NCX17D5MW1</t>
  </si>
  <si>
    <t>NCX11D7MW1</t>
  </si>
  <si>
    <t>NCX35N9MW1</t>
  </si>
  <si>
    <t>NCX17D5MW2</t>
  </si>
  <si>
    <t>NCX16M5MW1</t>
  </si>
  <si>
    <t>NCX27G1MW1</t>
  </si>
  <si>
    <t>NCX35M2MW1</t>
  </si>
  <si>
    <t>NCX17P9MW1</t>
  </si>
  <si>
    <t>NCX36B8MW2</t>
  </si>
  <si>
    <t>NCX09B2MW1</t>
  </si>
  <si>
    <t>NCX10G5MW1</t>
  </si>
  <si>
    <t>NCX21K1MW1</t>
  </si>
  <si>
    <t>NCX11C0MW2</t>
  </si>
  <si>
    <t>NCX36B8MW1</t>
  </si>
  <si>
    <t>NCX38P2MW1</t>
  </si>
  <si>
    <t>NCX13V9MW1</t>
  </si>
  <si>
    <t>NCX09K5MW1</t>
  </si>
  <si>
    <t>NCX39N1MW1</t>
  </si>
  <si>
    <t>NCX11C0MW1</t>
  </si>
  <si>
    <t>NCX09K5MW2</t>
  </si>
  <si>
    <t>NCX30N4MW1</t>
  </si>
  <si>
    <t>NCX19L7MW1</t>
  </si>
  <si>
    <t>NCX11J9MW1</t>
  </si>
  <si>
    <t>NCX21D2MW2</t>
  </si>
  <si>
    <t>NCX33Q4MW1</t>
  </si>
  <si>
    <t>NCX34V2MW1</t>
  </si>
  <si>
    <t>NCX37K4MW1</t>
  </si>
  <si>
    <t>NCX38R6MW1</t>
  </si>
  <si>
    <t>NCX10G5MW2</t>
  </si>
  <si>
    <t>NCX35M2MW2</t>
  </si>
  <si>
    <t>NCX09M9MW1</t>
  </si>
  <si>
    <t>NCX28N3MW1</t>
  </si>
  <si>
    <t>NCX10H2MW2</t>
  </si>
  <si>
    <t>NCX15X9MW1</t>
  </si>
  <si>
    <t>NCX16R0MW1</t>
  </si>
  <si>
    <t>NCX21L8MW1</t>
  </si>
  <si>
    <t>NCX17K4MW1</t>
  </si>
  <si>
    <t>NCX29Y3MW3</t>
  </si>
  <si>
    <t>NCX21D2MW1</t>
  </si>
  <si>
    <t>NCX16C5MW1</t>
  </si>
  <si>
    <t>NCX10H2MW1</t>
  </si>
  <si>
    <t>NCX25P8MW1</t>
  </si>
  <si>
    <t>NCX29Y3MW1</t>
  </si>
  <si>
    <t>NCX30X4MW1</t>
  </si>
  <si>
    <t>NCX28W6MW1</t>
  </si>
  <si>
    <t>NCX13J5MW1</t>
  </si>
  <si>
    <t>NCX28N3MW2</t>
  </si>
  <si>
    <t>NCX31R5MW2</t>
  </si>
  <si>
    <t>NCX31V3MW1</t>
  </si>
  <si>
    <t>NCX29Y3MW2</t>
  </si>
  <si>
    <t>NCX29D6MW1</t>
  </si>
  <si>
    <t>NCX36S7MW1</t>
  </si>
  <si>
    <t>NCX23P2MW1</t>
  </si>
  <si>
    <t>NCX19S6MW1</t>
  </si>
  <si>
    <t>NCX22D5MW1</t>
  </si>
  <si>
    <t>NCX29D6MW2</t>
  </si>
  <si>
    <t>NCX38H6MW1</t>
  </si>
  <si>
    <t>NCX31R5MW1</t>
  </si>
  <si>
    <t>NCX28W6MW2</t>
  </si>
  <si>
    <t>NCX24K0MW1</t>
  </si>
  <si>
    <t>NCX21S7MW1</t>
  </si>
  <si>
    <t>NCX21F6MW1</t>
  </si>
  <si>
    <t>NCX36S7MW2</t>
  </si>
  <si>
    <t>NCX19S6MW2</t>
  </si>
  <si>
    <t>NCX22D5MW2</t>
  </si>
  <si>
    <t>NCX37G6MW1</t>
  </si>
  <si>
    <t>NCX14W9S3</t>
  </si>
  <si>
    <t>NCX17D5S4</t>
  </si>
  <si>
    <t>NCX13D3S5</t>
  </si>
  <si>
    <t>NCX11Y4S3</t>
  </si>
  <si>
    <t>NCX09L2S4</t>
  </si>
  <si>
    <t>NCX40L5S3</t>
  </si>
  <si>
    <t>NCX37V1S3</t>
  </si>
  <si>
    <t>NCX19L7S4</t>
  </si>
  <si>
    <t>NCX34D6S4</t>
  </si>
  <si>
    <t>NCX30N4S4</t>
  </si>
  <si>
    <t>NCX25H2S3</t>
  </si>
  <si>
    <t>NCX26D7S2</t>
  </si>
  <si>
    <t>NCX15N9S1</t>
  </si>
  <si>
    <t>NCX21D2S3</t>
  </si>
  <si>
    <t>NCX16M5S5</t>
  </si>
  <si>
    <t>NCX10H2S9</t>
  </si>
  <si>
    <t>NCX29Q7S2</t>
  </si>
  <si>
    <t>NCX21K1S3</t>
  </si>
  <si>
    <t>NCX17P9S4</t>
  </si>
  <si>
    <t>NCX11N7S1</t>
  </si>
  <si>
    <t>NCX17T7S5</t>
  </si>
  <si>
    <t>NCX16R0S6</t>
  </si>
  <si>
    <t>NCX28W6S6</t>
  </si>
  <si>
    <t>NCX30X4S4</t>
  </si>
  <si>
    <t>NCX10M7S4</t>
  </si>
  <si>
    <t>NCX16M5S4</t>
  </si>
  <si>
    <t>NCX17H3S4</t>
  </si>
  <si>
    <t>NCX34K5S4</t>
  </si>
  <si>
    <t>NCX16R0S7</t>
  </si>
  <si>
    <t>NCX24W4S3</t>
  </si>
  <si>
    <t>NCX38P2S6</t>
  </si>
  <si>
    <t>NCX11S2S4</t>
  </si>
  <si>
    <t>NCX23P2S3</t>
  </si>
  <si>
    <t>NCX31T9S3</t>
  </si>
  <si>
    <t>NCX09H4S4</t>
  </si>
  <si>
    <t>NCX16R0S8</t>
  </si>
  <si>
    <t>NCX36S7S8</t>
  </si>
  <si>
    <t>NCX24K0S5</t>
  </si>
  <si>
    <t>NCX31V3S3</t>
  </si>
  <si>
    <t>NCX15G0S1</t>
  </si>
  <si>
    <t>NCX10H2S8</t>
  </si>
  <si>
    <t>NCX28Z7S3</t>
  </si>
  <si>
    <t>NCX38H6S5</t>
  </si>
  <si>
    <t>NCX29D6S2</t>
  </si>
  <si>
    <t>NCX34K5S5</t>
  </si>
  <si>
    <t>NCX18R6S1</t>
  </si>
  <si>
    <t>NCX29K5S3</t>
  </si>
  <si>
    <t>NCX24J3S4</t>
  </si>
  <si>
    <t>NCX09L2S5</t>
  </si>
  <si>
    <t>NCX23M1S1</t>
  </si>
  <si>
    <t>NCX09M9S4</t>
  </si>
  <si>
    <t>NCX10Z8S3</t>
  </si>
  <si>
    <t>NCX35M2S3</t>
  </si>
  <si>
    <t>NCX10V0S3</t>
  </si>
  <si>
    <t>NCX17K4S5</t>
  </si>
  <si>
    <t>NCX14F0S1</t>
  </si>
  <si>
    <t>NCX40L5S2</t>
  </si>
  <si>
    <t>NCX25H2S4</t>
  </si>
  <si>
    <t>NCX17D5S6</t>
  </si>
  <si>
    <t>NCX26V3S1</t>
  </si>
  <si>
    <t>NCX38M1S1</t>
  </si>
  <si>
    <t>NCX14W9S4</t>
  </si>
  <si>
    <t>NCX30K3S5</t>
  </si>
  <si>
    <t>NCX11S2S3</t>
  </si>
  <si>
    <t>NCX21K1S5</t>
  </si>
  <si>
    <t>NCX13V9S5</t>
  </si>
  <si>
    <t>NCX09K5S4</t>
  </si>
  <si>
    <t>NCX27G1S5</t>
  </si>
  <si>
    <t>NCX10H2S10</t>
  </si>
  <si>
    <t>NCX09B2S3</t>
  </si>
  <si>
    <t>NCX21K1S4</t>
  </si>
  <si>
    <t>NCX29Q7S3</t>
  </si>
  <si>
    <t>NCX13W6S4</t>
  </si>
  <si>
    <t>NCX10V0S2</t>
  </si>
  <si>
    <t>NCX30B0S2</t>
  </si>
  <si>
    <t>NCX38R6S8</t>
  </si>
  <si>
    <t>NCX36S7S9</t>
  </si>
  <si>
    <t>NCX13H1S4</t>
  </si>
  <si>
    <t>NCX37K4S4</t>
  </si>
  <si>
    <t>NCX25R2S3</t>
  </si>
  <si>
    <t>NCX29Y3S5</t>
  </si>
  <si>
    <t>NCX25L0S2</t>
  </si>
  <si>
    <t>NCX10R2S2</t>
  </si>
  <si>
    <t>NCX36X2S4</t>
  </si>
  <si>
    <t>NCX13J5S6</t>
  </si>
  <si>
    <t>NCX29Y3S6</t>
  </si>
  <si>
    <t>NCX31R5S4</t>
  </si>
  <si>
    <t>NCX28W6S7</t>
  </si>
  <si>
    <t>NCX10M7S3</t>
  </si>
  <si>
    <t>NCX17T7S6</t>
  </si>
  <si>
    <t>NCX09C9S3</t>
  </si>
  <si>
    <t>NCX28W6S8</t>
  </si>
  <si>
    <t>NCX23P2S4</t>
  </si>
  <si>
    <t>NCX30K3S6</t>
  </si>
  <si>
    <t>NCX29S1S3</t>
  </si>
  <si>
    <t>NCX21F6S3</t>
  </si>
  <si>
    <t>NCX24K0S6</t>
  </si>
  <si>
    <t>NCX36S7S10</t>
  </si>
  <si>
    <t>NCX27Y7S1</t>
  </si>
  <si>
    <t>NCX09H4S5</t>
  </si>
  <si>
    <t>NCX29K5S2</t>
  </si>
  <si>
    <t>NCX12L6S4</t>
  </si>
  <si>
    <t>NCX39B7S2</t>
  </si>
  <si>
    <t>NCX18R6S2</t>
  </si>
  <si>
    <t>NCX18T0S3</t>
  </si>
  <si>
    <t>NCX33Y0S2</t>
  </si>
  <si>
    <t>NCX10Z8S4</t>
  </si>
  <si>
    <t>NCX09M9S5</t>
  </si>
  <si>
    <t>NCX10V0S4</t>
  </si>
  <si>
    <t>NCX10Z8S6</t>
  </si>
  <si>
    <t>NCX13D3S4</t>
  </si>
  <si>
    <t>NCX18W1S2</t>
  </si>
  <si>
    <t>NCX30N4S5</t>
  </si>
  <si>
    <t>NCX17D5S5</t>
  </si>
  <si>
    <t>NCX19L7S6</t>
  </si>
  <si>
    <t>NCX26D7S3</t>
  </si>
  <si>
    <t>NCX23W1S3</t>
  </si>
  <si>
    <t>NCX11S2S5</t>
  </si>
  <si>
    <t>NCX34G7S2</t>
  </si>
  <si>
    <t>NCX28W6S9</t>
  </si>
  <si>
    <t>NCX19L7S5</t>
  </si>
  <si>
    <t>NCX10R2S4</t>
  </si>
  <si>
    <t>NCX13J5S7</t>
  </si>
  <si>
    <t>NCX34V2S1</t>
  </si>
  <si>
    <t>NCX38R6S9</t>
  </si>
  <si>
    <t>NCX37K4S5</t>
  </si>
  <si>
    <t>NCX12D0S1</t>
  </si>
  <si>
    <t>NCX21D2S4</t>
  </si>
  <si>
    <t>NCX20Z3S3</t>
  </si>
  <si>
    <t>NCX36X2S5</t>
  </si>
  <si>
    <t>NCX21M5S4</t>
  </si>
  <si>
    <t>NCX10R2S3</t>
  </si>
  <si>
    <t>NCX13H1S5</t>
  </si>
  <si>
    <t>NCX36S7S11</t>
  </si>
  <si>
    <t>NCX29D6S3</t>
  </si>
  <si>
    <t>NCX22D5S4</t>
  </si>
  <si>
    <t>NCX17H3S5</t>
  </si>
  <si>
    <t>NCX36S7S12</t>
  </si>
  <si>
    <t>NCX25L0S3</t>
  </si>
  <si>
    <t>NCX18R6S3</t>
  </si>
  <si>
    <t>NCX35N9S4</t>
  </si>
  <si>
    <t>NCX12P4S1</t>
  </si>
  <si>
    <t>NCX18T0S4</t>
  </si>
  <si>
    <t>NCX33Y0S3</t>
  </si>
  <si>
    <t>NCX29K5S4</t>
  </si>
  <si>
    <t>NCX35M2S4</t>
  </si>
  <si>
    <t>NCX09B2S2</t>
  </si>
  <si>
    <t>NCX16Q3S2</t>
  </si>
  <si>
    <t>NCX10V0S5</t>
  </si>
  <si>
    <t>NCX10Z8S5</t>
  </si>
  <si>
    <t>NCX29Q7S4</t>
  </si>
  <si>
    <t>NCX40K8A2</t>
  </si>
  <si>
    <t>NCX08S8A2</t>
  </si>
  <si>
    <t>NCX09S1A3</t>
  </si>
  <si>
    <t>NCX28G4A1</t>
  </si>
  <si>
    <t>NCX22F9A1</t>
  </si>
  <si>
    <t>NCX18F2A1</t>
  </si>
  <si>
    <t>NCX18X8A1</t>
  </si>
  <si>
    <t>NCX36L8A1</t>
  </si>
  <si>
    <t>NCX13T5A1</t>
  </si>
  <si>
    <t>NCX36R0A2</t>
  </si>
  <si>
    <t>NCX28R1A2</t>
  </si>
  <si>
    <t>NCX11M0A2</t>
  </si>
  <si>
    <t>NCX27S5A1</t>
  </si>
  <si>
    <t>NCX39M4A1</t>
  </si>
  <si>
    <t>NCX22N5A1</t>
  </si>
  <si>
    <t>NCX09X6A1</t>
  </si>
  <si>
    <t>NCX38X8A1</t>
  </si>
  <si>
    <t>NCX31N7A1</t>
  </si>
  <si>
    <t>NCX14Q7A1</t>
  </si>
  <si>
    <t>NCX32V6A1</t>
  </si>
  <si>
    <t>NCX26H5A1</t>
  </si>
  <si>
    <t>NCX15R7A1</t>
  </si>
  <si>
    <t>NCX12W3A1</t>
  </si>
  <si>
    <t>NCX24C4A1</t>
  </si>
  <si>
    <t>NCX22G6A1</t>
  </si>
  <si>
    <t>NCX19Z5A2</t>
  </si>
  <si>
    <t>NCX17V1A1</t>
  </si>
  <si>
    <t>NCX08Q4A1</t>
  </si>
  <si>
    <t>NCX28S8A1</t>
  </si>
  <si>
    <t>NKB33L3A1</t>
  </si>
  <si>
    <t>NCX30Y1A1</t>
  </si>
  <si>
    <t>NCX32X0A1</t>
  </si>
  <si>
    <t>NCX39Q2A2</t>
  </si>
  <si>
    <t>NCX38F2A1</t>
  </si>
  <si>
    <t>NCX36D2A1</t>
  </si>
  <si>
    <t>NCX34B2A1</t>
  </si>
  <si>
    <t>NCX11R5A1</t>
  </si>
  <si>
    <t>NCX38F2A2</t>
  </si>
  <si>
    <t>NCX39Q2A3</t>
  </si>
  <si>
    <t>NCX37Y2A1</t>
  </si>
  <si>
    <t>NCX14S1A1</t>
  </si>
  <si>
    <t>NCX26Q8A2</t>
  </si>
  <si>
    <t>NCX35H7A1</t>
  </si>
  <si>
    <t>NCX11K6A2</t>
  </si>
  <si>
    <t>NCX14K5A2</t>
  </si>
  <si>
    <t>NCX26Q8A3</t>
  </si>
  <si>
    <t>NCX14Z0A1</t>
  </si>
  <si>
    <t>NCX36N2A2</t>
  </si>
  <si>
    <t>NCX39G2A1</t>
  </si>
  <si>
    <t>NCX14D6A2</t>
  </si>
  <si>
    <t>NCX37M8B1</t>
  </si>
  <si>
    <t>NCX09S1B3</t>
  </si>
  <si>
    <t>NCX15C2B1</t>
  </si>
  <si>
    <t>NCX26F1B1</t>
  </si>
  <si>
    <t>NCX08S8B1</t>
  </si>
  <si>
    <t>NCX21C5B1</t>
  </si>
  <si>
    <t>NCX37M8B2</t>
  </si>
  <si>
    <t>NCX37M8B3</t>
  </si>
  <si>
    <t>NKB33L3B1</t>
  </si>
  <si>
    <t>NCX19Z5B2</t>
  </si>
  <si>
    <t>NCX08Q4B1</t>
  </si>
  <si>
    <t>NCX16H0B1</t>
  </si>
  <si>
    <t>NCX24V7B1</t>
  </si>
  <si>
    <t>NCX36M5B1</t>
  </si>
  <si>
    <t>NCX32B6B1</t>
  </si>
  <si>
    <t>NCX18M1B1</t>
  </si>
  <si>
    <t>NCX28R1B1</t>
  </si>
  <si>
    <t>NCX35H7B1</t>
  </si>
  <si>
    <t>NCX26H5B1</t>
  </si>
  <si>
    <t>NCX09X6B1</t>
  </si>
  <si>
    <t>NCX30Y1B1</t>
  </si>
  <si>
    <t>NCX14Q7B1</t>
  </si>
  <si>
    <t>NCX31N7B1</t>
  </si>
  <si>
    <t>NCX38F2B1</t>
  </si>
  <si>
    <t>NCX14K5B1</t>
  </si>
  <si>
    <t>NCX11K6B1</t>
  </si>
  <si>
    <t>NCX20K8B1</t>
  </si>
  <si>
    <t>NCX26Q8B2</t>
  </si>
  <si>
    <t>NCX21X2B1</t>
  </si>
  <si>
    <t>NJX04D0B1</t>
  </si>
  <si>
    <t>NCX19K0B1</t>
  </si>
  <si>
    <t>NCX36L8B1</t>
  </si>
  <si>
    <t>NCX27S5B1</t>
  </si>
  <si>
    <t>NCX22G6B1</t>
  </si>
  <si>
    <t>NCX17V1B1</t>
  </si>
  <si>
    <t>NCX36R0B2</t>
  </si>
  <si>
    <t>NCX39M4B1</t>
  </si>
  <si>
    <t>NCX19Z5B3</t>
  </si>
  <si>
    <t>NCX39Q2B2</t>
  </si>
  <si>
    <t>NCX32X0B1</t>
  </si>
  <si>
    <t>NCX26F1B2</t>
  </si>
  <si>
    <t>NCX14D6B1</t>
  </si>
  <si>
    <t>NCX15M2B1</t>
  </si>
  <si>
    <t>NCX12W3B2</t>
  </si>
  <si>
    <t>NCX26R5B1</t>
  </si>
  <si>
    <t>NCX15R7B2</t>
  </si>
  <si>
    <t>NCX36N2B2</t>
  </si>
  <si>
    <t>NCX26Q8B3</t>
  </si>
  <si>
    <t>NCX15S4B1</t>
  </si>
  <si>
    <t>NCX40F3B1</t>
  </si>
  <si>
    <t>NCX29L2B1</t>
  </si>
  <si>
    <t>NCX15R7B1</t>
  </si>
  <si>
    <t>NCX37Y2B1</t>
  </si>
  <si>
    <t>NCX32V6B1</t>
  </si>
  <si>
    <t>NCX14Z0B1</t>
  </si>
  <si>
    <t>NCX14D6B2</t>
  </si>
  <si>
    <t>NCX25J6B1</t>
  </si>
  <si>
    <t>NCX09S1C2</t>
  </si>
  <si>
    <t>NCX37M8C2</t>
  </si>
  <si>
    <t>NCX40K8C2</t>
  </si>
  <si>
    <t>NCX15C2C1</t>
  </si>
  <si>
    <t>NCX21C5C1</t>
  </si>
  <si>
    <t>NCX18H6C1</t>
  </si>
  <si>
    <t>NCX37M8C3</t>
  </si>
  <si>
    <t>NCX40K8C3</t>
  </si>
  <si>
    <t>NCX09S1C3</t>
  </si>
  <si>
    <t>NCX32B6C1</t>
  </si>
  <si>
    <t>NCX28R1C1</t>
  </si>
  <si>
    <t>NCX16H0C1</t>
  </si>
  <si>
    <t>NKB33L3C1</t>
  </si>
  <si>
    <t>NCX22G6C1</t>
  </si>
  <si>
    <t>NCX28S8C1</t>
  </si>
  <si>
    <t>NCX11M0C1</t>
  </si>
  <si>
    <t>NCX18M1C1</t>
  </si>
  <si>
    <t>NCX36N2C2</t>
  </si>
  <si>
    <t>NCX27S5C1</t>
  </si>
  <si>
    <t>NCX39M4C1</t>
  </si>
  <si>
    <t>NCX34B2C1</t>
  </si>
  <si>
    <t>NCX14Q7C1</t>
  </si>
  <si>
    <t>NCX31N7C1</t>
  </si>
  <si>
    <t>NCX36D2C1</t>
  </si>
  <si>
    <t>NCX26H5C1</t>
  </si>
  <si>
    <t>NCX32X0C1</t>
  </si>
  <si>
    <t>NCX15M2C1</t>
  </si>
  <si>
    <t>NCX14K5C1</t>
  </si>
  <si>
    <t>NCX26Q8C2</t>
  </si>
  <si>
    <t>NCX20K8C1</t>
  </si>
  <si>
    <t>NCX14Z0C1</t>
  </si>
  <si>
    <t>NCX11K6C1</t>
  </si>
  <si>
    <t>NCX19P5C1</t>
  </si>
  <si>
    <t>NCX22G6C2</t>
  </si>
  <si>
    <t>NCX36L8C1</t>
  </si>
  <si>
    <t>NCX17V1C1</t>
  </si>
  <si>
    <t>NCX24V7C1</t>
  </si>
  <si>
    <t>NCX08Q4C1</t>
  </si>
  <si>
    <t>NCX19K0C1</t>
  </si>
  <si>
    <t>NCX36R0C2</t>
  </si>
  <si>
    <t>NCX35H7C1</t>
  </si>
  <si>
    <t>NCX22N5C1</t>
  </si>
  <si>
    <t>NCX32V6C1</t>
  </si>
  <si>
    <t>NCX39Q2C2</t>
  </si>
  <si>
    <t>NCX40M2C1</t>
  </si>
  <si>
    <t>NCX09X6C1</t>
  </si>
  <si>
    <t>NCX14D6C2</t>
  </si>
  <si>
    <t>NCX14K5C2</t>
  </si>
  <si>
    <t>NCX17X5C1</t>
  </si>
  <si>
    <t>NCX37Y2C1</t>
  </si>
  <si>
    <t>NCX26Q8C3</t>
  </si>
  <si>
    <t>NCX12W3C2</t>
  </si>
  <si>
    <t>NCX20K8C2</t>
  </si>
  <si>
    <t>NCX25B0C1</t>
  </si>
  <si>
    <t>NCX21X2C1</t>
  </si>
  <si>
    <t>NCX14S1C1</t>
  </si>
  <si>
    <t>NCX15R7C1</t>
  </si>
  <si>
    <t>NCX15S4C1</t>
  </si>
  <si>
    <t>NCX30Y1C1</t>
  </si>
  <si>
    <t>NCX09X6C2</t>
  </si>
  <si>
    <t>NCX29L2C1</t>
  </si>
  <si>
    <t>NCX20S4C1</t>
  </si>
  <si>
    <t>NCX14N6C1</t>
  </si>
  <si>
    <t>NCX14Q7C2</t>
  </si>
  <si>
    <t>NCX20K8C3</t>
  </si>
  <si>
    <t>NCX14D6C1</t>
  </si>
  <si>
    <t>NCX21X2C2</t>
  </si>
  <si>
    <t>NCX26R5C1</t>
  </si>
  <si>
    <t>NCX12K9D1</t>
  </si>
  <si>
    <t>NCX40K8D1</t>
  </si>
  <si>
    <t>NCX37M8D1</t>
  </si>
  <si>
    <t>NCX39T3D1</t>
  </si>
  <si>
    <t>NCX09S1D2</t>
  </si>
  <si>
    <t>NCX37M8D2</t>
  </si>
  <si>
    <t>NCX17F9D1</t>
  </si>
  <si>
    <t>NCX08S8D1</t>
  </si>
  <si>
    <t>NCX40K8D2</t>
  </si>
  <si>
    <t>NCX20L5D1</t>
  </si>
  <si>
    <t>NCX09S1D3</t>
  </si>
  <si>
    <t>NCX39T3D2</t>
  </si>
  <si>
    <t>NCX15C2D1</t>
  </si>
  <si>
    <t>NCX18F2D1</t>
  </si>
  <si>
    <t>NCX30T6D1</t>
  </si>
  <si>
    <t>NCX22G6D1</t>
  </si>
  <si>
    <t>NCX32B6D1</t>
  </si>
  <si>
    <t>NCX17V1D1</t>
  </si>
  <si>
    <t>NCX08Q4D1</t>
  </si>
  <si>
    <t>NCX40F3D1</t>
  </si>
  <si>
    <t>NCX36L8D1</t>
  </si>
  <si>
    <t>NCX19Z5D1</t>
  </si>
  <si>
    <t>NCX36R0D1</t>
  </si>
  <si>
    <t>NCX26Q8D1</t>
  </si>
  <si>
    <t>NCX16H0D1</t>
  </si>
  <si>
    <t>NCX36M5D1</t>
  </si>
  <si>
    <t>NCX26F1D1</t>
  </si>
  <si>
    <t>NCX28S8D1</t>
  </si>
  <si>
    <t>NCX36N2D1</t>
  </si>
  <si>
    <t>NCX31N7D1</t>
  </si>
  <si>
    <t>NCX39Q2D1</t>
  </si>
  <si>
    <t>NCX16B8D1</t>
  </si>
  <si>
    <t>NCX30Y1D1</t>
  </si>
  <si>
    <t>NCX32V6D1</t>
  </si>
  <si>
    <t>NCX26H5D1</t>
  </si>
  <si>
    <t>NCX14Q7D1</t>
  </si>
  <si>
    <t>NCX40M2D1</t>
  </si>
  <si>
    <t>NCX36D2D1</t>
  </si>
  <si>
    <t>NCX39Q2D2</t>
  </si>
  <si>
    <t>NCX32X0D1</t>
  </si>
  <si>
    <t>NCX12W3D1</t>
  </si>
  <si>
    <t>NCX20K8D1</t>
  </si>
  <si>
    <t>NCX14K5D1</t>
  </si>
  <si>
    <t>NCX14D6D1</t>
  </si>
  <si>
    <t>NCX15M2D1</t>
  </si>
  <si>
    <t>NCX26R5D1</t>
  </si>
  <si>
    <t>NCX29L2D1</t>
  </si>
  <si>
    <t>NCX37P9D1</t>
  </si>
  <si>
    <t>NCX24C4D1</t>
  </si>
  <si>
    <t>NKB33L3D1</t>
  </si>
  <si>
    <t>NCX19Z5D2</t>
  </si>
  <si>
    <t>NCX36M5D2</t>
  </si>
  <si>
    <t>NJX04D0D1</t>
  </si>
  <si>
    <t>NCX19K0D1</t>
  </si>
  <si>
    <t>NCX35H7D1</t>
  </si>
  <si>
    <t>NCX09N6D1</t>
  </si>
  <si>
    <t>NCX36N2D2</t>
  </si>
  <si>
    <t>NCX18M1D1</t>
  </si>
  <si>
    <t>NCX09X6D1</t>
  </si>
  <si>
    <t>NCX15S4D1</t>
  </si>
  <si>
    <t>NCX34B2D1</t>
  </si>
  <si>
    <t>NCX26Q8D2</t>
  </si>
  <si>
    <t>NCX19P5D1</t>
  </si>
  <si>
    <t>NCX37Y2D1</t>
  </si>
  <si>
    <t>NCX12W3D2</t>
  </si>
  <si>
    <t>NCX11K6D1</t>
  </si>
  <si>
    <t>NCX14D6D2</t>
  </si>
  <si>
    <t>NCX21X2D1</t>
  </si>
  <si>
    <t>NCX26Q8D3</t>
  </si>
  <si>
    <t>NCX15R7D1</t>
  </si>
  <si>
    <t>NCX36R0D2</t>
  </si>
  <si>
    <t>NCX11M0D1</t>
  </si>
  <si>
    <t>NCX27S5D1</t>
  </si>
  <si>
    <t>NCX14N6D1</t>
  </si>
  <si>
    <t>NCX38X8D1</t>
  </si>
  <si>
    <t>NCX11R5D1</t>
  </si>
  <si>
    <t>NCX11K6D2</t>
  </si>
  <si>
    <t>NCX14K5D3</t>
  </si>
  <si>
    <t>NCX14S1D1</t>
  </si>
  <si>
    <t>NCX17X5D1</t>
  </si>
  <si>
    <t>NCX12S5D1</t>
  </si>
  <si>
    <t>NCX14Z0D1</t>
  </si>
  <si>
    <t>NCX16T4D1</t>
  </si>
  <si>
    <t>NCX14K5D2</t>
  </si>
  <si>
    <t>NCX25B0D1</t>
  </si>
  <si>
    <t>NCX09S1E1</t>
  </si>
  <si>
    <t>NCX37M8E1</t>
  </si>
  <si>
    <t>NCX17F9E1</t>
  </si>
  <si>
    <t>NCX39T3E1</t>
  </si>
  <si>
    <t>NCX21C5E1</t>
  </si>
  <si>
    <t>NCX40K8E1</t>
  </si>
  <si>
    <t>NCX26F1E1</t>
  </si>
  <si>
    <t>NCX08S8E1</t>
  </si>
  <si>
    <t>NCX37M8E2</t>
  </si>
  <si>
    <t>NCX20L5E1</t>
  </si>
  <si>
    <t>NCX09S1E2</t>
  </si>
  <si>
    <t>NCX17F9E2</t>
  </si>
  <si>
    <t>NCX40K8E2</t>
  </si>
  <si>
    <t>NCX39T3E2</t>
  </si>
  <si>
    <t>NCX09S1E3</t>
  </si>
  <si>
    <t>NCX15C2E1</t>
  </si>
  <si>
    <t>NCX40K8E3</t>
  </si>
  <si>
    <t>NCX18F2E1</t>
  </si>
  <si>
    <t>NCX40K8E4</t>
  </si>
  <si>
    <t>NCX13T5E1</t>
  </si>
  <si>
    <t>NCX36L8E1</t>
  </si>
  <si>
    <t>NCX29L2E1</t>
  </si>
  <si>
    <t>NCX26H5E1</t>
  </si>
  <si>
    <t>NCX39Q2E1</t>
  </si>
  <si>
    <t>NCX31N7E1</t>
  </si>
  <si>
    <t>NCX39Q2E2</t>
  </si>
  <si>
    <t>NCX16B8E1</t>
  </si>
  <si>
    <t>NCX38F2E1</t>
  </si>
  <si>
    <t>NCX39Q2E3</t>
  </si>
  <si>
    <t>NCX32X0E1</t>
  </si>
  <si>
    <t>NCX32V6E1</t>
  </si>
  <si>
    <t>NCX31N7E2</t>
  </si>
  <si>
    <t>NCX14D6E1</t>
  </si>
  <si>
    <t>NCX14Z0E1</t>
  </si>
  <si>
    <t>NCX15M2E1</t>
  </si>
  <si>
    <t>NCX20K8E1</t>
  </si>
  <si>
    <t>NCX12W3E1</t>
  </si>
  <si>
    <t>NCX15R7E1</t>
  </si>
  <si>
    <t>NCX40F3E1</t>
  </si>
  <si>
    <t>NCX21X2E1</t>
  </si>
  <si>
    <t>NCX26Q8E2</t>
  </si>
  <si>
    <t>NCX26Q8E1</t>
  </si>
  <si>
    <t>NCX14K5E3</t>
  </si>
  <si>
    <t>NCX30T6E1</t>
  </si>
  <si>
    <t>NCX32B6E1</t>
  </si>
  <si>
    <t>NCX22G6E1</t>
  </si>
  <si>
    <t>NCX08Q4E1</t>
  </si>
  <si>
    <t>NCX17V1E1</t>
  </si>
  <si>
    <t>NCX24V7E1</t>
  </si>
  <si>
    <t>NCX19Z5E1</t>
  </si>
  <si>
    <t>NCX36N2E2</t>
  </si>
  <si>
    <t>NCX36N2E1</t>
  </si>
  <si>
    <t>NCX14Q7E1</t>
  </si>
  <si>
    <t>NCX09X6E1</t>
  </si>
  <si>
    <t>NCX09X6E2</t>
  </si>
  <si>
    <t>NCX40M2E1</t>
  </si>
  <si>
    <t>NCX36D2E1</t>
  </si>
  <si>
    <t>NCX16B8E2</t>
  </si>
  <si>
    <t>NCX26R5E1</t>
  </si>
  <si>
    <t>NCX14K5E1</t>
  </si>
  <si>
    <t>NCX12W3E2</t>
  </si>
  <si>
    <t>NCX26Q8E3</t>
  </si>
  <si>
    <t>NCX19P5E1</t>
  </si>
  <si>
    <t>NCX16T4E1</t>
  </si>
  <si>
    <t>NCX14K5E2</t>
  </si>
  <si>
    <t>NCX11K6E2</t>
  </si>
  <si>
    <t>NCX25J6E1</t>
  </si>
  <si>
    <t>NCX11K6E1</t>
  </si>
  <si>
    <t>NCX12S5E1</t>
  </si>
  <si>
    <t>NCX14K5E4</t>
  </si>
  <si>
    <t>NCX26R5E2</t>
  </si>
  <si>
    <t>NCX17X5E1</t>
  </si>
  <si>
    <t>NCX15R7E2</t>
  </si>
  <si>
    <t>NCX36N2E3</t>
  </si>
  <si>
    <t>NCX36R0E1</t>
  </si>
  <si>
    <t>NCX29F0E1</t>
  </si>
  <si>
    <t>NCX14N6E1</t>
  </si>
  <si>
    <t>NCX14Q7E2</t>
  </si>
  <si>
    <t>NCX36D2E2</t>
  </si>
  <si>
    <t>NCX37Y2E1</t>
  </si>
  <si>
    <t>NCX25B0E1</t>
  </si>
  <si>
    <t>NCX12W3E3</t>
  </si>
  <si>
    <t>NCX40C2E1</t>
  </si>
  <si>
    <t>NCX14Q7E3</t>
  </si>
  <si>
    <t>NCX15S4E1</t>
  </si>
  <si>
    <t>NCX39T3F1</t>
  </si>
  <si>
    <t>NCX09S1F1</t>
  </si>
  <si>
    <t>NCX20L5F1</t>
  </si>
  <si>
    <t>NCX40K8F1</t>
  </si>
  <si>
    <t>NCX18F2F1</t>
  </si>
  <si>
    <t>NCX37M8F1</t>
  </si>
  <si>
    <t>NCX15S4F1</t>
  </si>
  <si>
    <t>NCX14K5F1</t>
  </si>
  <si>
    <t>NCX37P9F1</t>
  </si>
  <si>
    <t>NCX11K6F1</t>
  </si>
  <si>
    <t>NCX14D6F1</t>
  </si>
  <si>
    <t>NCX15R7F1</t>
  </si>
  <si>
    <t>NCX26Q8F1</t>
  </si>
  <si>
    <t>NCX24C4F1</t>
  </si>
  <si>
    <t>NCX17V1F1</t>
  </si>
  <si>
    <t>NCX32B6F1</t>
  </si>
  <si>
    <t>NCX31N7F1</t>
  </si>
  <si>
    <t>NCX36D2F1</t>
  </si>
  <si>
    <t>NCX16B8F1</t>
  </si>
  <si>
    <t>NCX32V6F1</t>
  </si>
  <si>
    <t>NCX12W3F1</t>
  </si>
  <si>
    <t>NCX25B0F1</t>
  </si>
  <si>
    <t>NCX26R5F1</t>
  </si>
  <si>
    <t>NCX39Q2F1</t>
  </si>
  <si>
    <t>NCX38X8F1</t>
  </si>
  <si>
    <t>NCX36D2F2</t>
  </si>
  <si>
    <t>NCX18X8MW1</t>
  </si>
  <si>
    <t>NCX30B0MW1</t>
  </si>
  <si>
    <t>NCX20K8MW1</t>
  </si>
  <si>
    <t>NCX17V1MW1</t>
  </si>
  <si>
    <t>NCX24V7MW1</t>
  </si>
  <si>
    <t>NCX19Z5MW1</t>
  </si>
  <si>
    <t>NCX20S4MW1</t>
  </si>
  <si>
    <t>NCX19K0MW1</t>
  </si>
  <si>
    <t>NCX32B6MW1</t>
  </si>
  <si>
    <t>NCX12K9MW2</t>
  </si>
  <si>
    <t>NCX29C9MW1</t>
  </si>
  <si>
    <t>NCX36R0MW1</t>
  </si>
  <si>
    <t>NCX36M5MW1</t>
  </si>
  <si>
    <t>NCX28R1MW1</t>
  </si>
  <si>
    <t>NCX19Z5MW2</t>
  </si>
  <si>
    <t>NCX28S8MW1</t>
  </si>
  <si>
    <t>NCX12K9MW1</t>
  </si>
  <si>
    <t>NCX32B6MW2</t>
  </si>
  <si>
    <t>NCX36N2MW2</t>
  </si>
  <si>
    <t>NCX18M1MW1</t>
  </si>
  <si>
    <t>NCX27S5MW1</t>
  </si>
  <si>
    <t>NCX11M0MW1</t>
  </si>
  <si>
    <t>NCX39M4MW1</t>
  </si>
  <si>
    <t>NCX09N6MW1</t>
  </si>
  <si>
    <t>NCX36N2MW1</t>
  </si>
  <si>
    <t>NCX18M1MW2</t>
  </si>
  <si>
    <t>NCX17N5MW1</t>
  </si>
  <si>
    <t>NCX15S4MW1</t>
  </si>
  <si>
    <t>NCX35H7MW1</t>
  </si>
  <si>
    <t>NCX14N6MW1</t>
  </si>
  <si>
    <t>NCX39Q2MW1</t>
  </si>
  <si>
    <t>NCX32V6MW1</t>
  </si>
  <si>
    <t>NCX38X8MW1</t>
  </si>
  <si>
    <t>NCX36D2MW1</t>
  </si>
  <si>
    <t>NCX18V4MW1</t>
  </si>
  <si>
    <t>NCX34X6MW1</t>
  </si>
  <si>
    <t>NCX09X6MW1</t>
  </si>
  <si>
    <t>NCX38F2MW1</t>
  </si>
  <si>
    <t>NCX16B8MW1</t>
  </si>
  <si>
    <t>NCX31N7MW1</t>
  </si>
  <si>
    <t>NCX16B8MW2</t>
  </si>
  <si>
    <t>NCX30Y1MW1</t>
  </si>
  <si>
    <t>NCX09X6MW2</t>
  </si>
  <si>
    <t>NCX36D2MW2</t>
  </si>
  <si>
    <t>NCX14D6MW1</t>
  </si>
  <si>
    <t>NCX15R7MW1</t>
  </si>
  <si>
    <t>NCX14Z0MW1</t>
  </si>
  <si>
    <t>NCX25J6MW1</t>
  </si>
  <si>
    <t>NCX40C2MW1</t>
  </si>
  <si>
    <t>NCX21X2MW1</t>
  </si>
  <si>
    <t>NCX21Y9MW1</t>
  </si>
  <si>
    <t>NCX17X5MW1</t>
  </si>
  <si>
    <t>NCX25B0MW1</t>
  </si>
  <si>
    <t>NCX26R5MW1</t>
  </si>
  <si>
    <t>NCX15R7MW2</t>
  </si>
  <si>
    <t>NCX12W3MW1</t>
  </si>
  <si>
    <t>NCX16T4MW1</t>
  </si>
  <si>
    <t>NCX11K6MW1</t>
  </si>
  <si>
    <t>NCX09S1S5</t>
  </si>
  <si>
    <t>NCX18F2S2</t>
  </si>
  <si>
    <t>NCX09S1S6</t>
  </si>
  <si>
    <t>NCX40K8S5</t>
  </si>
  <si>
    <t>NCX21C5S2</t>
  </si>
  <si>
    <t>NCX28G4S1</t>
  </si>
  <si>
    <t>NCX39G2S1</t>
  </si>
  <si>
    <t>NCX17F9S3</t>
  </si>
  <si>
    <t>NCX09S1S8</t>
  </si>
  <si>
    <t>NCX26F1S2</t>
  </si>
  <si>
    <t>NCX21P6S1</t>
  </si>
  <si>
    <t>NCX09S1S7</t>
  </si>
  <si>
    <t>NCX15C2S3</t>
  </si>
  <si>
    <t>NCX37M8S6</t>
  </si>
  <si>
    <t>NCX15C2S2</t>
  </si>
  <si>
    <t>NCX21C5S3</t>
  </si>
  <si>
    <t>NCX22F9S3</t>
  </si>
  <si>
    <t>NCX28B9S2</t>
  </si>
  <si>
    <t>NCX36L8S2</t>
  </si>
  <si>
    <t>NCX10S9S1</t>
  </si>
  <si>
    <t>NCX19Z5S3</t>
  </si>
  <si>
    <t>NCX30T6S3</t>
  </si>
  <si>
    <t>NCX19K0S3</t>
  </si>
  <si>
    <t>NCX40F3S1</t>
  </si>
  <si>
    <t>NCX22G6S2</t>
  </si>
  <si>
    <t>NCX24V7S3</t>
  </si>
  <si>
    <t>NCX36M5S3</t>
  </si>
  <si>
    <t>NCX20S4S1</t>
  </si>
  <si>
    <t>NCX30T6S4</t>
  </si>
  <si>
    <t>NCX23N8S2</t>
  </si>
  <si>
    <t>NCX11M0S2</t>
  </si>
  <si>
    <t>NCX27S5S2</t>
  </si>
  <si>
    <t>NCX36R0S4</t>
  </si>
  <si>
    <t>NCX16H0S1</t>
  </si>
  <si>
    <t>NCX36D2S4</t>
  </si>
  <si>
    <t>NCX11X7S2</t>
  </si>
  <si>
    <t>NCX18V4S1</t>
  </si>
  <si>
    <t>NCX36C5S2</t>
  </si>
  <si>
    <t>NCX26Y4S1</t>
  </si>
  <si>
    <t>NCX31N7S2</t>
  </si>
  <si>
    <t>NCX36C5S1</t>
  </si>
  <si>
    <t>NCX16B8S3</t>
  </si>
  <si>
    <t>NCX32X0S3</t>
  </si>
  <si>
    <t>NCX14Q7S3</t>
  </si>
  <si>
    <t>NCX36D2S3</t>
  </si>
  <si>
    <t>NCX32X0S4</t>
  </si>
  <si>
    <t>NCX18M1S3</t>
  </si>
  <si>
    <t>NCX22F9S2</t>
  </si>
  <si>
    <t>NCX39Q2S5</t>
  </si>
  <si>
    <t>NCX30Y1S2</t>
  </si>
  <si>
    <t>NCX38F2S2</t>
  </si>
  <si>
    <t>NCX14D6S2</t>
  </si>
  <si>
    <t>NCX21Y9S4</t>
  </si>
  <si>
    <t>NCX32V6S2</t>
  </si>
  <si>
    <t>NCX25J6S2</t>
  </si>
  <si>
    <t>NCX37Y2S2</t>
  </si>
  <si>
    <t>NCX34B2S1</t>
  </si>
  <si>
    <t>NCX40M2S1</t>
  </si>
  <si>
    <t>NCX09X6S3</t>
  </si>
  <si>
    <t>NCX15M2S3</t>
  </si>
  <si>
    <t>NCX25B0S2</t>
  </si>
  <si>
    <t>NCX40C2S3</t>
  </si>
  <si>
    <t>NCX21Y9S2</t>
  </si>
  <si>
    <t>NCX08Q4S2</t>
  </si>
  <si>
    <t>NCX11K6S4</t>
  </si>
  <si>
    <t>NCX19P5S1</t>
  </si>
  <si>
    <t>NCX17N5S2</t>
  </si>
  <si>
    <t>NCX21Y9S3</t>
  </si>
  <si>
    <t>NCX15R7S3</t>
  </si>
  <si>
    <t>NCX26Q8S6</t>
  </si>
  <si>
    <t>NCX27Z4A2</t>
  </si>
  <si>
    <t>NCX12Q1A3</t>
  </si>
  <si>
    <t>NCX25X4A2</t>
  </si>
  <si>
    <t>NCX40B5A1</t>
  </si>
  <si>
    <t>NCX16D2A3</t>
  </si>
  <si>
    <t>NCX19J3A3</t>
  </si>
  <si>
    <t>NCX18N8A1</t>
  </si>
  <si>
    <t>NCX11Q8A1</t>
  </si>
  <si>
    <t>NCX22R3A1</t>
  </si>
  <si>
    <t>NCX31C0A3</t>
  </si>
  <si>
    <t>NCX34C9A1</t>
  </si>
  <si>
    <t>NCX28T5A2</t>
  </si>
  <si>
    <t>NCX39V7A2</t>
  </si>
  <si>
    <t>NCX26M0A2</t>
  </si>
  <si>
    <t>NCX15D9A3</t>
  </si>
  <si>
    <t>NCX22B1A2</t>
  </si>
  <si>
    <t>NCX37N5A2</t>
  </si>
  <si>
    <t>NCX40N9A1</t>
  </si>
  <si>
    <t>NCX19B7A2</t>
  </si>
  <si>
    <t>NCX27T2A1</t>
  </si>
  <si>
    <t>NCX16Y9A3</t>
  </si>
  <si>
    <t>NCX15K8A1</t>
  </si>
  <si>
    <t>NCX17S0A1</t>
  </si>
  <si>
    <t>NCX38C1A1</t>
  </si>
  <si>
    <t>NCX27Z4A3</t>
  </si>
  <si>
    <t>NCX32Q1A1</t>
  </si>
  <si>
    <t>NCX22T7A3</t>
  </si>
  <si>
    <t>NCX25X4A3</t>
  </si>
  <si>
    <t>NCX20G0A4</t>
  </si>
  <si>
    <t>NCX15D9A4</t>
  </si>
  <si>
    <t>NCX28T5A3</t>
  </si>
  <si>
    <t>NCX25K3A4</t>
  </si>
  <si>
    <t>NCX34C9A2</t>
  </si>
  <si>
    <t>NCX32S5A2</t>
  </si>
  <si>
    <t>NCX35R7A1</t>
  </si>
  <si>
    <t>NCX16D2A4</t>
  </si>
  <si>
    <t>NCX19H9A1</t>
  </si>
  <si>
    <t>NCX09V2A1</t>
  </si>
  <si>
    <t>NCX25N4A1</t>
  </si>
  <si>
    <t>NCX12Q1A4</t>
  </si>
  <si>
    <t>NCX12F4A2</t>
  </si>
  <si>
    <t>NCX27C3A1</t>
  </si>
  <si>
    <t>NCX37R3A2</t>
  </si>
  <si>
    <t>NCX19B7A3</t>
  </si>
  <si>
    <t>NCX37R3A3</t>
  </si>
  <si>
    <t>NCX34R4A3</t>
  </si>
  <si>
    <t>NCX16Y9A4</t>
  </si>
  <si>
    <t>NCX20G0A5</t>
  </si>
  <si>
    <t>NCX26L3A1</t>
  </si>
  <si>
    <t>NCX32C3A1</t>
  </si>
  <si>
    <t>NCX20G0A6</t>
  </si>
  <si>
    <t>NCX21J4A1</t>
  </si>
  <si>
    <t>NCX35W2A1</t>
  </si>
  <si>
    <t>NCX22V1A1</t>
  </si>
  <si>
    <t>NCX31L3A2</t>
  </si>
  <si>
    <t>NCX22R3A2</t>
  </si>
  <si>
    <t>NCX12Q1B2</t>
  </si>
  <si>
    <t>NCX29J8B1</t>
  </si>
  <si>
    <t>NCX19H9B1</t>
  </si>
  <si>
    <t>NCX12B6B1</t>
  </si>
  <si>
    <t>NCX22T7B2</t>
  </si>
  <si>
    <t>NCX12F4B1</t>
  </si>
  <si>
    <t>NCX20G0B3</t>
  </si>
  <si>
    <t>NCX28T5B2</t>
  </si>
  <si>
    <t>NCX19J3B3</t>
  </si>
  <si>
    <t>NCX25G5B1</t>
  </si>
  <si>
    <t>NCX10J6B1</t>
  </si>
  <si>
    <t>NCX25X4B2</t>
  </si>
  <si>
    <t>NCX20G0B4</t>
  </si>
  <si>
    <t>NCX16D2B3</t>
  </si>
  <si>
    <t>NCX19W4B1</t>
  </si>
  <si>
    <t>NCX15K8B1</t>
  </si>
  <si>
    <t>NCX22R3B1</t>
  </si>
  <si>
    <t>NCX11F1B1</t>
  </si>
  <si>
    <t>NCX32T2B2</t>
  </si>
  <si>
    <t>NCX40N9B1</t>
  </si>
  <si>
    <t>NCX34S1B1</t>
  </si>
  <si>
    <t>NCX37R3B2</t>
  </si>
  <si>
    <t>NCX22B1B2</t>
  </si>
  <si>
    <t>NCX20G0B5</t>
  </si>
  <si>
    <t>NCX21F6B1</t>
  </si>
  <si>
    <t>NCX26L3B1</t>
  </si>
  <si>
    <t>NCX35F3B1</t>
  </si>
  <si>
    <t>NCX09V2B1</t>
  </si>
  <si>
    <t>NCX32S5B2</t>
  </si>
  <si>
    <t>NCX15D9B3</t>
  </si>
  <si>
    <t>NCX38C1B1</t>
  </si>
  <si>
    <t>NCX17S0B1</t>
  </si>
  <si>
    <t>NCX28T5B3</t>
  </si>
  <si>
    <t>NCX18N8B1</t>
  </si>
  <si>
    <t>NCX12Q1B3</t>
  </si>
  <si>
    <t>NCX27Z4B3</t>
  </si>
  <si>
    <t>NCX30C7B1</t>
  </si>
  <si>
    <t>NCX19H9B2</t>
  </si>
  <si>
    <t>NCX34C9B1</t>
  </si>
  <si>
    <t>NCX26M0B2</t>
  </si>
  <si>
    <t>NCX35W2B1</t>
  </si>
  <si>
    <t>NCX36Q3B1</t>
  </si>
  <si>
    <t>NCX27C3B1</t>
  </si>
  <si>
    <t>NCX32Q1B1</t>
  </si>
  <si>
    <t>NCX31C0B3</t>
  </si>
  <si>
    <t>NCX37C8B1</t>
  </si>
  <si>
    <t>NCX19W4B2</t>
  </si>
  <si>
    <t>NCX22V1B1</t>
  </si>
  <si>
    <t>NCX12F4B2</t>
  </si>
  <si>
    <t>NCX20G0B6</t>
  </si>
  <si>
    <t>NCX12B6B2</t>
  </si>
  <si>
    <t>NCX26J9B2</t>
  </si>
  <si>
    <t>NCX12Q1B4</t>
  </si>
  <si>
    <t>NCX32H8B3</t>
  </si>
  <si>
    <t>NCX40B5B1</t>
  </si>
  <si>
    <t>NCX16Z6B1</t>
  </si>
  <si>
    <t>NCX18N8B2</t>
  </si>
  <si>
    <t>NCX16Y9B3</t>
  </si>
  <si>
    <t>NCX19J3B4</t>
  </si>
  <si>
    <t>NCX28T5B4</t>
  </si>
  <si>
    <t>NCX15K8B2</t>
  </si>
  <si>
    <t>NCX35W2B2</t>
  </si>
  <si>
    <t>NCX17B1B1</t>
  </si>
  <si>
    <t>NCX20G0B7</t>
  </si>
  <si>
    <t>NCX26L3B2</t>
  </si>
  <si>
    <t>NCX20G0C3</t>
  </si>
  <si>
    <t>NCX28T5C2</t>
  </si>
  <si>
    <t>NCX27Z4C2</t>
  </si>
  <si>
    <t>NCX10J6C1</t>
  </si>
  <si>
    <t>NCX12F4C1</t>
  </si>
  <si>
    <t>NCX19H9C1</t>
  </si>
  <si>
    <t>NCX19W4C1</t>
  </si>
  <si>
    <t>NCX32H8C2</t>
  </si>
  <si>
    <t>NCX22T7C2</t>
  </si>
  <si>
    <t>NCX15D9C3</t>
  </si>
  <si>
    <t>NCX20G0C4</t>
  </si>
  <si>
    <t>NCX28T5C3</t>
  </si>
  <si>
    <t>NCX25G5C1</t>
  </si>
  <si>
    <t>NCX15K8C1</t>
  </si>
  <si>
    <t>NCX09V2C1</t>
  </si>
  <si>
    <t>NCX25X4C2</t>
  </si>
  <si>
    <t>NCX34C9C1</t>
  </si>
  <si>
    <t>NCX18N8C1</t>
  </si>
  <si>
    <t>NCX31C0C3</t>
  </si>
  <si>
    <t>NCX36V8C1</t>
  </si>
  <si>
    <t>NCX40N9C1</t>
  </si>
  <si>
    <t>NCX37N5C1</t>
  </si>
  <si>
    <t>NCX27C3C1</t>
  </si>
  <si>
    <t>NCX27T2C1</t>
  </si>
  <si>
    <t>NCX19B7C1</t>
  </si>
  <si>
    <t>NCX36Q3C2</t>
  </si>
  <si>
    <t>NCX19J3C3</t>
  </si>
  <si>
    <t>NCX30C7C1</t>
  </si>
  <si>
    <t>NCX12F4C2</t>
  </si>
  <si>
    <t>NCX40B5C1</t>
  </si>
  <si>
    <t>NCX09V2C2</t>
  </si>
  <si>
    <t>NCX21F6C1</t>
  </si>
  <si>
    <t>NCX26M0C2</t>
  </si>
  <si>
    <t>NCX31L3C1</t>
  </si>
  <si>
    <t>NCX27Z4C3</t>
  </si>
  <si>
    <t>NCX39V7C1</t>
  </si>
  <si>
    <t>NCX20G0C6</t>
  </si>
  <si>
    <t>NCX26L3C1</t>
  </si>
  <si>
    <t>NCX32T2C2</t>
  </si>
  <si>
    <t>NCX12Q1C2</t>
  </si>
  <si>
    <t>NCX28T5C4</t>
  </si>
  <si>
    <t>NCX25N4C1</t>
  </si>
  <si>
    <t>NCX12B6C2</t>
  </si>
  <si>
    <t>NCX38C1C1</t>
  </si>
  <si>
    <t>NCX20G0C5</t>
  </si>
  <si>
    <t>NCX16Y9C2</t>
  </si>
  <si>
    <t>NCX32T2C3</t>
  </si>
  <si>
    <t>NCX19V7C1</t>
  </si>
  <si>
    <t>NCX19H9C2</t>
  </si>
  <si>
    <t>NCX19J3C4</t>
  </si>
  <si>
    <t>NCX17S0C1</t>
  </si>
  <si>
    <t>NCX32H8C3</t>
  </si>
  <si>
    <t>NCX16Z6C1</t>
  </si>
  <si>
    <t>NCX18N8C2</t>
  </si>
  <si>
    <t>NCX22V1C1</t>
  </si>
  <si>
    <t>NCX25K3C3</t>
  </si>
  <si>
    <t>NCX37Q6C1</t>
  </si>
  <si>
    <t>NCX22B1C2</t>
  </si>
  <si>
    <t>NCX27T2C2</t>
  </si>
  <si>
    <t>NCX19B7C2</t>
  </si>
  <si>
    <t>NCX37Q6C2</t>
  </si>
  <si>
    <t>NCX14T8C1</t>
  </si>
  <si>
    <t>NCX22R3C1</t>
  </si>
  <si>
    <t>NCX22T7C3</t>
  </si>
  <si>
    <t>NCX34R4C2</t>
  </si>
  <si>
    <t>NCX11F1C1</t>
  </si>
  <si>
    <t>NCX37C8C1</t>
  </si>
  <si>
    <t>NCX26J9C3</t>
  </si>
  <si>
    <t>NCX25X4C3</t>
  </si>
  <si>
    <t>NCX12Q1C3</t>
  </si>
  <si>
    <t>NCX12F4C3</t>
  </si>
  <si>
    <t>NCX26J9C4</t>
  </si>
  <si>
    <t>NCX18N8C3</t>
  </si>
  <si>
    <t>NCX32S5C2</t>
  </si>
  <si>
    <t>NCX12B6C3</t>
  </si>
  <si>
    <t>NCX35W2C1</t>
  </si>
  <si>
    <t>NCX26L3C2</t>
  </si>
  <si>
    <t>NCX19J3C5</t>
  </si>
  <si>
    <t>NCX25G5C2</t>
  </si>
  <si>
    <t>NCX30R2D1</t>
  </si>
  <si>
    <t>NLP51R0D1</t>
  </si>
  <si>
    <t>NCX21J4D1</t>
  </si>
  <si>
    <t>NCX32Q1D1</t>
  </si>
  <si>
    <t>NCX11H5D2</t>
  </si>
  <si>
    <t>NCX31C0D3</t>
  </si>
  <si>
    <t>NCX22B1D1</t>
  </si>
  <si>
    <t>NCX37R3D1</t>
  </si>
  <si>
    <t>NCX28T5D1</t>
  </si>
  <si>
    <t>NCX25X4D1</t>
  </si>
  <si>
    <t>NCX37Q6D1</t>
  </si>
  <si>
    <t>NCX20G0D2</t>
  </si>
  <si>
    <t>NCX34R4D1</t>
  </si>
  <si>
    <t>NCX32S5D1</t>
  </si>
  <si>
    <t>NCX17B1D1</t>
  </si>
  <si>
    <t>NCX15D9D1</t>
  </si>
  <si>
    <t>NCX27Z4D2</t>
  </si>
  <si>
    <t>NCX26M0D1</t>
  </si>
  <si>
    <t>NCX31C0D2</t>
  </si>
  <si>
    <t>NCX11Q8D1</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</si>
  <si>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</si>
  <si>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</si>
  <si>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</si>
  <si>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</si>
  <si>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</si>
  <si>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</si>
  <si>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</si>
  <si>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</si>
  <si>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</si>
  <si>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</si>
  <si>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</si>
  <si>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</si>
  <si>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</si>
  <si>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</si>
  <si>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</si>
  <si>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</si>
  <si>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</si>
  <si>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</si>
  <si>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</si>
  <si>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</si>
  <si>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</si>
  <si>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</si>
  <si>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</si>
  <si>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</si>
  <si>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</si>
  <si>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NCX12F4D2</t>
  </si>
  <si>
    <t>NCX34R4D3</t>
  </si>
  <si>
    <t>NCX19J3D3</t>
  </si>
  <si>
    <t>NCX32S5D2</t>
  </si>
  <si>
    <t>NCX26J9D2</t>
  </si>
  <si>
    <t>NCX12Q1D3</t>
  </si>
  <si>
    <t>NCX34C9D1</t>
  </si>
  <si>
    <t>NCX32T2D3</t>
  </si>
  <si>
    <t>NCX24H9D2</t>
  </si>
  <si>
    <t>NCX32H8D3</t>
  </si>
  <si>
    <t>NCX16D2D2</t>
  </si>
  <si>
    <t>NCX19J3D4</t>
  </si>
  <si>
    <t>NCX18N8D3</t>
  </si>
  <si>
    <t>NCX19W4D1</t>
  </si>
  <si>
    <t>NCX16Y9D3</t>
  </si>
  <si>
    <t>NCX10J6D1</t>
  </si>
  <si>
    <t>NCX21F6D1</t>
  </si>
  <si>
    <t>NCX28T5D3</t>
  </si>
  <si>
    <t>NCX11F1D1</t>
  </si>
  <si>
    <t>NCX26J9D3</t>
  </si>
  <si>
    <t>NCX18N8D2</t>
  </si>
  <si>
    <t>NCX17S0D1</t>
  </si>
  <si>
    <t>NCX15D9D2</t>
  </si>
  <si>
    <t>NCX15K8D1</t>
  </si>
  <si>
    <t>NCX16Y9D4</t>
  </si>
  <si>
    <t>NCX35W2D1</t>
  </si>
  <si>
    <t>NCX25G5D1</t>
  </si>
  <si>
    <t>NCX20G0D5</t>
  </si>
  <si>
    <t>NCX31L3D1</t>
  </si>
  <si>
    <t>NCX11H5D1</t>
  </si>
  <si>
    <t>NCX35R7D1</t>
  </si>
  <si>
    <t>NCX39V7D2</t>
  </si>
  <si>
    <t>NCX14P0D1</t>
  </si>
  <si>
    <t>NCX22B1D2</t>
  </si>
  <si>
    <t>NCX36G3D1</t>
  </si>
  <si>
    <t>NCX36Q3D1</t>
  </si>
  <si>
    <t>NCX32P4D1</t>
  </si>
  <si>
    <t>NCX37R3D3</t>
  </si>
  <si>
    <t>NCX22B1D3</t>
  </si>
  <si>
    <t>NCX37Q6D2</t>
  </si>
  <si>
    <t>NCX37N5D2</t>
  </si>
  <si>
    <t>NCX27T2D1</t>
  </si>
  <si>
    <t>NCX40B5D1</t>
  </si>
  <si>
    <t>NCX25G5D2</t>
  </si>
  <si>
    <t>NCX09V2D2</t>
  </si>
  <si>
    <t>NCX25N4D1</t>
  </si>
  <si>
    <t>NCX12B6D2</t>
  </si>
  <si>
    <t>NCX26M0D3</t>
  </si>
  <si>
    <t>NCX32S5D3</t>
  </si>
  <si>
    <t>NCX15D9D3</t>
  </si>
  <si>
    <t>NCX26L3D2</t>
  </si>
  <si>
    <t>NCX16Z6D1</t>
  </si>
  <si>
    <t>NCX16Y9D5</t>
  </si>
  <si>
    <t>NCX12B6D3</t>
  </si>
  <si>
    <t>NCX32T2D4</t>
  </si>
  <si>
    <t>NCX26M0D2</t>
  </si>
  <si>
    <t>NCX38C1D1</t>
  </si>
  <si>
    <t>NCX19H9D1</t>
  </si>
  <si>
    <t>NCX22T7D2</t>
  </si>
  <si>
    <t>NCX19J3D5</t>
  </si>
  <si>
    <t>NCX25X4D2</t>
  </si>
  <si>
    <t>NCX12Q1D4</t>
  </si>
  <si>
    <t>NCX30C7D1</t>
  </si>
  <si>
    <t>NCX22R3D1</t>
  </si>
  <si>
    <t>NCX28T5D4</t>
  </si>
  <si>
    <t>NCX12F4D3</t>
  </si>
  <si>
    <t>NCX38C1D2</t>
  </si>
  <si>
    <t>NCX19B7D2</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</si>
  <si>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</si>
  <si>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</si>
  <si>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</si>
  <si>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</si>
  <si>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</si>
  <si>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</si>
  <si>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</si>
  <si>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</si>
  <si>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</si>
  <si>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</si>
  <si>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</si>
  <si>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</si>
  <si>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</si>
  <si>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</si>
  <si>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</si>
  <si>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</si>
  <si>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</si>
  <si>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</si>
  <si>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</si>
  <si>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</si>
  <si>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</si>
  <si>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</si>
  <si>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</si>
  <si>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NCX32Q1E1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</si>
  <si>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</si>
  <si>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</si>
  <si>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</si>
  <si>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</si>
  <si>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</si>
  <si>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</si>
  <si>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</si>
  <si>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</si>
  <si>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</si>
  <si>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</si>
  <si>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</si>
  <si>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</si>
  <si>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</si>
  <si>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</si>
  <si>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</si>
  <si>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</si>
  <si>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</si>
  <si>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</si>
  <si>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</si>
  <si>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</si>
  <si>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</si>
  <si>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</si>
  <si>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</si>
  <si>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</si>
  <si>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</si>
  <si>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</si>
  <si>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</si>
  <si>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</si>
  <si>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NCX26J9E3</t>
  </si>
  <si>
    <t>NCX36V8E1</t>
  </si>
  <si>
    <t>NCX17S0E1</t>
  </si>
  <si>
    <t>NCX26M0E2</t>
  </si>
  <si>
    <t>NCX18N8E2</t>
  </si>
  <si>
    <t>NCX16Y9E6</t>
  </si>
  <si>
    <t>NCX17S0E2</t>
  </si>
  <si>
    <t>NCX16Y9E3</t>
  </si>
  <si>
    <t>NCX22T7E3</t>
  </si>
  <si>
    <t>NCX15D9E2</t>
  </si>
  <si>
    <t>NCX32H8E3</t>
  </si>
  <si>
    <t>NLP51R0E1</t>
  </si>
  <si>
    <t>NCX37H3E1</t>
  </si>
  <si>
    <t>NCX10J6E1</t>
  </si>
  <si>
    <t>NCX12Q1E2</t>
  </si>
  <si>
    <t>NCX18N8E3</t>
  </si>
  <si>
    <t>NCX15D9E4</t>
  </si>
  <si>
    <t>NCX30R2E1</t>
  </si>
  <si>
    <t>NCX39V7E2</t>
  </si>
  <si>
    <t>NCX25G5E2</t>
  </si>
  <si>
    <t>NCX25N4E2</t>
  </si>
  <si>
    <t>NCX11F1E1</t>
  </si>
  <si>
    <t>NCX11H5E1</t>
  </si>
  <si>
    <t>NCX32T2E3</t>
  </si>
  <si>
    <t>NCX12B6E1</t>
  </si>
  <si>
    <t>NCX22T7E2</t>
  </si>
  <si>
    <t>NCX20G0E3</t>
  </si>
  <si>
    <t>NCX29J8E1</t>
  </si>
  <si>
    <t>NCX32T2E4</t>
  </si>
  <si>
    <t>NCX31C0E1</t>
  </si>
  <si>
    <t>NCX19J3E3</t>
  </si>
  <si>
    <t>NCX25X4E2</t>
  </si>
  <si>
    <t>NCX28T5E3</t>
  </si>
  <si>
    <t>NCX20G0E4</t>
  </si>
  <si>
    <t>NCX35R7E1</t>
  </si>
  <si>
    <t>NCX20G0E6</t>
  </si>
  <si>
    <t>NCX38C1E1</t>
  </si>
  <si>
    <t>NCX30C7E1</t>
  </si>
  <si>
    <t>NCX24H9E3</t>
  </si>
  <si>
    <t>NCX19V7E1</t>
  </si>
  <si>
    <t>NCX31C0E2</t>
  </si>
  <si>
    <t>NCX12F4E2</t>
  </si>
  <si>
    <t>NCX22V1E2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</si>
  <si>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</si>
  <si>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</si>
  <si>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</si>
  <si>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</si>
  <si>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</si>
  <si>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</si>
  <si>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</si>
  <si>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</si>
  <si>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</si>
  <si>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</si>
  <si>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</si>
  <si>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</si>
  <si>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</si>
  <si>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</si>
  <si>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</si>
  <si>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NCX37N5E3</t>
  </si>
  <si>
    <t>NCX36Q3E1</t>
  </si>
  <si>
    <t>NCX37R3E4</t>
  </si>
  <si>
    <t>NCX19B7E3</t>
  </si>
  <si>
    <t>NCX22B1E3</t>
  </si>
  <si>
    <t>NCX37R3E5</t>
  </si>
  <si>
    <t>NCX37Q6E2</t>
  </si>
  <si>
    <t>NCX36Q3E2</t>
  </si>
  <si>
    <t>NCX26M0E3</t>
  </si>
  <si>
    <t>NCX25K3E2</t>
  </si>
  <si>
    <t>NCX17B1E1</t>
  </si>
  <si>
    <t>NCX16Y9E7</t>
  </si>
  <si>
    <t>NCX19H9E2</t>
  </si>
  <si>
    <t>NCX15D9E3</t>
  </si>
  <si>
    <t>NCX26M0E4</t>
  </si>
  <si>
    <t>NCX39V7E3</t>
  </si>
  <si>
    <t>NCX11Q8E1</t>
  </si>
  <si>
    <t>NCX35F3E1</t>
  </si>
  <si>
    <t>NCX18N8E4</t>
  </si>
  <si>
    <t>NCX32H8E4</t>
  </si>
  <si>
    <t>NCX15D9E5</t>
  </si>
  <si>
    <t>NCX39V7E4</t>
  </si>
  <si>
    <t>NCX15K8E1</t>
  </si>
  <si>
    <t>NCX25N4E3</t>
  </si>
  <si>
    <t>NCX40B5E1</t>
  </si>
  <si>
    <t>NCX35W2E1</t>
  </si>
  <si>
    <t>NCX28T5E4</t>
  </si>
  <si>
    <t>NCX12Q1E3</t>
  </si>
  <si>
    <t>NCX16D2E4</t>
  </si>
  <si>
    <t>NCX25X4E4</t>
  </si>
  <si>
    <t>NCX10J6E2</t>
  </si>
  <si>
    <t>NCX12B6E3</t>
  </si>
  <si>
    <t>NCX25X4E3</t>
  </si>
  <si>
    <t>NCX12Q1E4</t>
  </si>
  <si>
    <t>NCX20G0E7</t>
  </si>
  <si>
    <t>NCX16Z6E1</t>
  </si>
  <si>
    <t>NCX12B6E2</t>
  </si>
  <si>
    <t>NCX28T5E6</t>
  </si>
  <si>
    <t>NCX22T7E4</t>
  </si>
  <si>
    <t>NCX12Q1E5</t>
  </si>
  <si>
    <t>NCX22T7E5</t>
  </si>
  <si>
    <t>NCX20G0E8</t>
  </si>
  <si>
    <t>NCX28T5E5</t>
  </si>
  <si>
    <t>NCX25X4E5</t>
  </si>
  <si>
    <t>NCX35R7E3</t>
  </si>
  <si>
    <t>NCX35R7E2</t>
  </si>
  <si>
    <t>NCX31C0E4</t>
  </si>
  <si>
    <t>NCX12B6E4</t>
  </si>
  <si>
    <t>NCX26L3E3</t>
  </si>
  <si>
    <t>NCX12Q1E6</t>
  </si>
  <si>
    <t>NCX27C3E1</t>
  </si>
  <si>
    <t>NCX22B1E4</t>
  </si>
  <si>
    <t>NCX14P0E1</t>
  </si>
  <si>
    <t>NCX40N9E2</t>
  </si>
  <si>
    <t>NCX27T2E1</t>
  </si>
  <si>
    <t>NCX22B1E5</t>
  </si>
  <si>
    <t>NCX40N9E3</t>
  </si>
  <si>
    <t>NCX14P0E2</t>
  </si>
  <si>
    <t>NCX36Q3E3</t>
  </si>
  <si>
    <t>NCX36G3E1</t>
  </si>
  <si>
    <t>NCX27Z4F1</t>
  </si>
  <si>
    <t>NCX16Y9F1</t>
  </si>
  <si>
    <t>NCX17B1F1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</si>
  <si>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</si>
  <si>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</si>
  <si>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</si>
  <si>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</si>
  <si>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</si>
  <si>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</si>
  <si>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</si>
  <si>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</si>
  <si>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</si>
  <si>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</si>
  <si>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</si>
  <si>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</si>
  <si>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</si>
  <si>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</si>
  <si>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</si>
  <si>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</si>
  <si>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</si>
  <si>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NCX14P0F1</t>
  </si>
  <si>
    <t>NCX37R3F2</t>
  </si>
  <si>
    <t>NCX37Q6F1</t>
  </si>
  <si>
    <t>NCX16Y9F2</t>
  </si>
  <si>
    <t>NCX26J9F1</t>
  </si>
  <si>
    <t>NCX34C9F1</t>
  </si>
  <si>
    <t>NCX26M0F1</t>
  </si>
  <si>
    <t>NCX39V7F1</t>
  </si>
  <si>
    <t>NCX25K3F2</t>
  </si>
  <si>
    <t>NCX12Q1F3</t>
  </si>
  <si>
    <t>NCX16Z6F1</t>
  </si>
  <si>
    <t>NCX15D9F2</t>
  </si>
  <si>
    <t>NCX12Q1F2</t>
  </si>
  <si>
    <t>NCX12B6F1</t>
  </si>
  <si>
    <t>NCX32T2F2</t>
  </si>
  <si>
    <t>NCX17S0F1</t>
  </si>
  <si>
    <t>NCX25X4F1</t>
  </si>
  <si>
    <t>NCX28T5F2</t>
  </si>
  <si>
    <t>NCX20G0F3</t>
  </si>
  <si>
    <t>NCX24H9F2</t>
  </si>
  <si>
    <t>NCX22T7F2</t>
  </si>
  <si>
    <t>NCX32T2F3</t>
  </si>
  <si>
    <t>NCX25X4F2</t>
  </si>
  <si>
    <t>NCX16D2F2</t>
  </si>
  <si>
    <t>NCX19J3F2</t>
  </si>
  <si>
    <t>NCX35R7F1</t>
  </si>
  <si>
    <t>NCX24H9F3</t>
  </si>
  <si>
    <t>NCX20G0F5</t>
  </si>
  <si>
    <t>NCX12F4F1</t>
  </si>
  <si>
    <t>NCX16D2F3</t>
  </si>
  <si>
    <t>NCX09V2F1</t>
  </si>
  <si>
    <t>NCX25N4F1</t>
  </si>
  <si>
    <t>NCX25G5F1</t>
  </si>
  <si>
    <t>NCX22V1F1</t>
  </si>
  <si>
    <t>NCX09V2F2</t>
  </si>
  <si>
    <t>NCX31C0F1</t>
  </si>
  <si>
    <t>NCX19J3F3</t>
  </si>
  <si>
    <t>NCX32Q1F1</t>
  </si>
  <si>
    <t>NCX22B1F2</t>
  </si>
  <si>
    <t>NCX37N5F1</t>
  </si>
  <si>
    <t>NCX27T2F1</t>
  </si>
  <si>
    <t>NCX37R3F3</t>
  </si>
  <si>
    <t>NCX16Y9F3</t>
  </si>
  <si>
    <t>NCX26M0F2</t>
  </si>
  <si>
    <t>NCX32S5F1</t>
  </si>
  <si>
    <t>NCX34R4F2</t>
  </si>
  <si>
    <t>NCX34C9F2</t>
  </si>
  <si>
    <t>NCX26J9F2</t>
  </si>
  <si>
    <t>NCX27Z4F3</t>
  </si>
  <si>
    <t>NCX16Y9F4</t>
  </si>
  <si>
    <t>NCX39V7F2</t>
  </si>
  <si>
    <t>NCX15D9F3</t>
  </si>
  <si>
    <t>NCX27Z4F2</t>
  </si>
  <si>
    <t>NCX12Q1F4</t>
  </si>
  <si>
    <t>NCX20G0F4</t>
  </si>
  <si>
    <t>NCX24H9F4</t>
  </si>
  <si>
    <t>NCX22T7F3</t>
  </si>
  <si>
    <t>NCX28T5F3</t>
  </si>
  <si>
    <t>NCX32T2F4</t>
  </si>
  <si>
    <t>NCX30C7F1</t>
  </si>
  <si>
    <t>NCX19J3F4</t>
  </si>
  <si>
    <t>NCX20G0F8</t>
  </si>
  <si>
    <t>NCX10J6F1</t>
  </si>
  <si>
    <t>NCX25G5F3</t>
  </si>
  <si>
    <t>NCX26L3F1</t>
  </si>
  <si>
    <t>NCX31C0F2</t>
  </si>
  <si>
    <t>NCX20G0F6</t>
  </si>
  <si>
    <t>NCX40B5F1</t>
  </si>
  <si>
    <t>NCX25G5F2</t>
  </si>
  <si>
    <t>NCX18N8F1</t>
  </si>
  <si>
    <t>NCX26L3F2</t>
  </si>
  <si>
    <t>NCX20G0F7</t>
  </si>
  <si>
    <t>NCX21J4F1</t>
  </si>
  <si>
    <t>NCX19W4F1</t>
  </si>
  <si>
    <t>NCX19H9F1</t>
  </si>
  <si>
    <t>NCX16Y9F5</t>
  </si>
  <si>
    <t>NCX12Q1F5</t>
  </si>
  <si>
    <t>NCX36Q3F1</t>
  </si>
  <si>
    <t>NCX37N5F2</t>
  </si>
  <si>
    <t>NCX37R3F4</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</si>
  <si>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</si>
  <si>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</si>
  <si>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</si>
  <si>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</si>
  <si>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</si>
  <si>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</si>
  <si>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</si>
  <si>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</si>
  <si>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</si>
  <si>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</si>
  <si>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</si>
  <si>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</si>
  <si>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</si>
  <si>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</si>
  <si>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</si>
  <si>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</si>
  <si>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NCX29J8G2</t>
  </si>
  <si>
    <t>NCX10N4G2</t>
  </si>
  <si>
    <t>NCX34R4G1</t>
  </si>
  <si>
    <t>NCX34C9G2</t>
  </si>
  <si>
    <t>NCX32S5G1</t>
  </si>
  <si>
    <t>NCX28T5G2</t>
  </si>
  <si>
    <t>NCX34C9G3</t>
  </si>
  <si>
    <t>NCX15D9G1</t>
  </si>
  <si>
    <t>NCX32H8G2</t>
  </si>
  <si>
    <t>NCX18Z2G1</t>
  </si>
  <si>
    <t>NCX20G0G1</t>
  </si>
  <si>
    <t>NCX28T5S5</t>
  </si>
  <si>
    <t>NCX12Q1S7</t>
  </si>
  <si>
    <t>NCX26M0S3</t>
  </si>
  <si>
    <t>NCX16Y9S8</t>
  </si>
  <si>
    <t>NCX17B1S3</t>
  </si>
  <si>
    <t>NCX25K3S7</t>
  </si>
  <si>
    <t>NCX38B4S2</t>
  </si>
  <si>
    <t>NCX12Q1S5</t>
  </si>
  <si>
    <t>NCX16Y9S7</t>
  </si>
  <si>
    <t>NCX20G0S10</t>
  </si>
  <si>
    <t>NCX10J6S3</t>
  </si>
  <si>
    <t>NCX22R3S3</t>
  </si>
  <si>
    <t>NCX12B6S4</t>
  </si>
  <si>
    <t>NCX20G0S8</t>
  </si>
  <si>
    <t>NCX38B4S1</t>
  </si>
  <si>
    <t>NCX11Q8S1</t>
  </si>
  <si>
    <t>NCX16D2S7</t>
  </si>
  <si>
    <t>NCX26J9S5</t>
  </si>
  <si>
    <t>NCX12B6S3</t>
  </si>
  <si>
    <t>NCX12F4S4</t>
  </si>
  <si>
    <t>NCX27Z4S4</t>
  </si>
  <si>
    <t>NCX25K3S8</t>
  </si>
  <si>
    <t>NCX32Q1S3</t>
  </si>
  <si>
    <t>NCX12Q1S6</t>
  </si>
  <si>
    <t>NCX24H9S5</t>
  </si>
  <si>
    <t>NCX19J3S6</t>
  </si>
  <si>
    <t>NCX15D9S8</t>
  </si>
  <si>
    <t>NCX25X4S4</t>
  </si>
  <si>
    <t>NCX22T7S4</t>
  </si>
  <si>
    <t>NCX37H3S2</t>
  </si>
  <si>
    <t>NCX18N8S4</t>
  </si>
  <si>
    <t>NCX28T5S6</t>
  </si>
  <si>
    <t>NCX22V1S2</t>
  </si>
  <si>
    <t>NCX32T2S5</t>
  </si>
  <si>
    <t>NCX17S0S3</t>
  </si>
  <si>
    <t>NCX39V7S5</t>
  </si>
  <si>
    <t>NCX20G0S9</t>
  </si>
  <si>
    <t>NCX16D2S6</t>
  </si>
  <si>
    <t>NCX38C1S2</t>
  </si>
  <si>
    <t>NCX19V7S2</t>
  </si>
  <si>
    <t>NCX37C8S1</t>
  </si>
  <si>
    <t>NCX32H8S5</t>
  </si>
  <si>
    <t>NCX19W4S4</t>
  </si>
  <si>
    <t>NCX09V2S4</t>
  </si>
  <si>
    <t>NCX22B1S5</t>
  </si>
  <si>
    <t>NCX37R3S4</t>
  </si>
  <si>
    <t>NCX14T8S3</t>
  </si>
  <si>
    <t>NCX19B7S4</t>
  </si>
  <si>
    <t>NCX21J4S2</t>
  </si>
  <si>
    <t>NCX31K6S1</t>
  </si>
  <si>
    <t>NCX38N8S1</t>
  </si>
  <si>
    <t>NCX16D2S8</t>
  </si>
  <si>
    <t>NCX34C9S5</t>
  </si>
  <si>
    <t>NCX29J8S3</t>
  </si>
  <si>
    <t>NCX17B1S4</t>
  </si>
  <si>
    <t>NCX27Z4S5</t>
  </si>
  <si>
    <t>NCX19H9S4</t>
  </si>
  <si>
    <t>NCX28T5S8</t>
  </si>
  <si>
    <t>NCX16Y9S9</t>
  </si>
  <si>
    <t>NCX32T2S4</t>
  </si>
  <si>
    <t>NCX12Q1S9</t>
  </si>
  <si>
    <t>NCX11L3S2</t>
  </si>
  <si>
    <t>NCX34R4S5</t>
  </si>
  <si>
    <t>NCX28T5S9</t>
  </si>
  <si>
    <t>NCX19J3S8</t>
  </si>
  <si>
    <t>NCX39V7S6</t>
  </si>
  <si>
    <t>NCX20G0S11</t>
  </si>
  <si>
    <t>NCX20G0S12</t>
  </si>
  <si>
    <t>NCX22V1S3</t>
  </si>
  <si>
    <t>NCX09V2S5</t>
  </si>
  <si>
    <t>NCX15D9S7</t>
  </si>
  <si>
    <t>NCX19J3S7</t>
  </si>
  <si>
    <t>NCX32C3S2</t>
  </si>
  <si>
    <t>NCX25K3S9</t>
  </si>
  <si>
    <t>NCX16Y9S11</t>
  </si>
  <si>
    <t>NCX40B5S3</t>
  </si>
  <si>
    <t>NCX11Q8S2</t>
  </si>
  <si>
    <t>NCX28T5S7</t>
  </si>
  <si>
    <t>NCX12Q1S8</t>
  </si>
  <si>
    <t>NCX37H3S3</t>
  </si>
  <si>
    <t>NCX12F4S5</t>
  </si>
  <si>
    <t>NCX16Y9S10</t>
  </si>
  <si>
    <t>NCX12B6S5</t>
  </si>
  <si>
    <t>NCX37C8S2</t>
  </si>
  <si>
    <t>NCX40N9S4</t>
  </si>
  <si>
    <t>NCX37N5S4</t>
  </si>
  <si>
    <t>NCX36G3S3</t>
  </si>
  <si>
    <t>NCX27T2S2</t>
  </si>
  <si>
    <t>NCX34S1S2</t>
  </si>
  <si>
    <t>NCX37R3S5</t>
  </si>
  <si>
    <t>NCX37N5S5</t>
  </si>
  <si>
    <t>NCX22B1S6</t>
  </si>
  <si>
    <t>NCX37Q6S3</t>
  </si>
  <si>
    <t>NCX40N9S3</t>
  </si>
  <si>
    <t>NCX31C0S6</t>
  </si>
  <si>
    <t>NCX25G5S4</t>
  </si>
  <si>
    <t>NCX25N4S4</t>
  </si>
  <si>
    <t>NCX34C9S6</t>
  </si>
  <si>
    <t>NCX16D2S9</t>
  </si>
  <si>
    <t>NCX35R7S4</t>
  </si>
  <si>
    <t>NCX29J8S4</t>
  </si>
  <si>
    <t>NCX31C0S5</t>
  </si>
  <si>
    <t>NCX35R7S3</t>
  </si>
  <si>
    <t>NCX35W2S2</t>
  </si>
  <si>
    <t>NCX21J4S3</t>
  </si>
  <si>
    <t>NCX30C7S2</t>
  </si>
  <si>
    <t>NCX15K8S3</t>
  </si>
  <si>
    <t>NCX32H8S6</t>
  </si>
  <si>
    <t>NCX39V7S7</t>
  </si>
  <si>
    <t>NCX25X4S5</t>
  </si>
  <si>
    <t>NCX38C1S3</t>
  </si>
  <si>
    <t>NCX15D9S9</t>
  </si>
  <si>
    <t>NCX35F3S2</t>
  </si>
  <si>
    <t>NCX17B1S5</t>
  </si>
  <si>
    <t>NCX25K3S10</t>
  </si>
  <si>
    <t>NCX26M0S4</t>
  </si>
  <si>
    <t>NCX28T5S10</t>
  </si>
  <si>
    <t>NCX22T7S5</t>
  </si>
  <si>
    <t>NCX26L3S4</t>
  </si>
  <si>
    <t>NCX35F3S3</t>
  </si>
  <si>
    <t>NCX38C1S4</t>
  </si>
  <si>
    <t>NCX32C3S3</t>
  </si>
  <si>
    <t>NCX32P4S2</t>
  </si>
  <si>
    <t>NCX14P0S1</t>
  </si>
  <si>
    <t>NCX37R3S6</t>
  </si>
  <si>
    <t>NCX27C3S3</t>
  </si>
  <si>
    <t>NCX22B1S7</t>
  </si>
  <si>
    <t>NCX40N9S5</t>
  </si>
  <si>
    <t>NCX38N8S2</t>
  </si>
  <si>
    <t>NCX29J8S5</t>
  </si>
  <si>
    <t>NCX19W4S5</t>
  </si>
  <si>
    <t>NCX30N4A3</t>
  </si>
  <si>
    <t>NCX17D5A2</t>
  </si>
  <si>
    <t>NCX21M5A2</t>
  </si>
  <si>
    <t>NCX38L4B2</t>
  </si>
  <si>
    <t>NCX13H1B3</t>
  </si>
  <si>
    <t>NCX29V2C2</t>
  </si>
  <si>
    <t>NCX11H5C1</t>
  </si>
  <si>
    <t>NCX34T8C1</t>
  </si>
  <si>
    <t>NCX29Y3D6</t>
  </si>
  <si>
    <t>NKH02F9D1</t>
  </si>
  <si>
    <t>NCX21H0D1</t>
  </si>
  <si>
    <t>NCX13M6D1</t>
  </si>
  <si>
    <t>NCX22H3E1</t>
  </si>
  <si>
    <t>NCX14X6E3</t>
  </si>
  <si>
    <t>NCX22H3E2</t>
  </si>
  <si>
    <t>NCX40D9E2</t>
  </si>
  <si>
    <t>NCX24L7E2</t>
  </si>
  <si>
    <t>NCX38W1E3</t>
  </si>
  <si>
    <t>NCX37F9E1</t>
  </si>
  <si>
    <t>NCX31V3F1</t>
  </si>
  <si>
    <t>NCX30R2F1</t>
  </si>
  <si>
    <t>NCX17F9F1</t>
  </si>
  <si>
    <t>NCX32P4F1</t>
  </si>
  <si>
    <t>NCX09H4F1</t>
  </si>
  <si>
    <t>NCX23N8MW1</t>
  </si>
  <si>
    <t>NCX39Q2MW2</t>
  </si>
  <si>
    <t>NCX14Q7MW1</t>
  </si>
  <si>
    <t>NJS55B9MW2</t>
  </si>
  <si>
    <t>NCX14K5MW2</t>
  </si>
  <si>
    <t>NCX15S4MW2</t>
  </si>
  <si>
    <t>NCX14K5MW1</t>
  </si>
  <si>
    <t>NCX22G6MW1</t>
  </si>
  <si>
    <t>NCX21Y9MW2</t>
  </si>
  <si>
    <t>NCX18H6MW1</t>
  </si>
  <si>
    <t>NCX17F9MW1</t>
  </si>
  <si>
    <t>NCX08S8MW1</t>
  </si>
  <si>
    <t>NCX40K8MW1</t>
  </si>
  <si>
    <t>NJS55B9MW1</t>
  </si>
  <si>
    <t>NCX20L5MW1</t>
  </si>
  <si>
    <t>NCX26F1MW1</t>
  </si>
  <si>
    <t>NCX22F9MW1</t>
  </si>
  <si>
    <t>NCX09V2MW2</t>
  </si>
  <si>
    <t>NCX32C3MW1</t>
  </si>
  <si>
    <t>NCX12B6MW1</t>
  </si>
  <si>
    <t>NCX28T5MW2</t>
  </si>
  <si>
    <t>NCX12Q1MW1</t>
  </si>
  <si>
    <t>NCX09V2MW1</t>
  </si>
  <si>
    <t>NCX22V1MW1</t>
  </si>
  <si>
    <t>NCX31C0MW1</t>
  </si>
  <si>
    <t>NCX32T2MW1</t>
  </si>
  <si>
    <t>NCX19J3MW1</t>
  </si>
  <si>
    <t>NCX32T2MW2</t>
  </si>
  <si>
    <t>NCX30C7MW1</t>
  </si>
  <si>
    <t>NCX25X4MW1</t>
  </si>
  <si>
    <t>NCX28T5MW1</t>
  </si>
  <si>
    <t>NCX23K7MW1</t>
  </si>
  <si>
    <t>NCX21Q3MW1</t>
  </si>
  <si>
    <t>NCX39K0MW1</t>
  </si>
  <si>
    <t>NCX19T3MW1</t>
  </si>
  <si>
    <t>NCX33R1MW1</t>
  </si>
  <si>
    <t>NCX25N4MW1</t>
  </si>
  <si>
    <t>NCX26L3MW1</t>
  </si>
  <si>
    <t>NCX24H9MW1</t>
  </si>
  <si>
    <t>NCX37C8MW1</t>
  </si>
  <si>
    <t>NCX15G0MW1</t>
  </si>
  <si>
    <t>NCX34D6MW1</t>
  </si>
  <si>
    <t>NCX38S3MW1</t>
  </si>
  <si>
    <t>NCX13D3MW1</t>
  </si>
  <si>
    <t>NCX15N9MW1</t>
  </si>
  <si>
    <t>NCX20D9MW1</t>
  </si>
  <si>
    <t>NCX10H2MW3</t>
  </si>
  <si>
    <t>NCX08Y0S3</t>
  </si>
  <si>
    <t>NCX11Z1S9</t>
  </si>
  <si>
    <t>NCX22M8S6</t>
  </si>
  <si>
    <t>NCX14H4S3</t>
  </si>
  <si>
    <t>NCX26C0S6</t>
  </si>
  <si>
    <t>NCX09P0S6</t>
  </si>
  <si>
    <t>NCX23H6S2</t>
  </si>
  <si>
    <t>NCX08S8S3</t>
  </si>
  <si>
    <t>NCX36B8S4</t>
  </si>
  <si>
    <t>NCX32T2S6</t>
  </si>
  <si>
    <t>NCX18N8S5</t>
  </si>
  <si>
    <t>NCX08Y0A2</t>
  </si>
  <si>
    <t xml:space="preserve">Vereniging: </t>
  </si>
  <si>
    <t xml:space="preserve">Dameskorfbal: </t>
  </si>
  <si>
    <t xml:space="preserve">Naam invuller: </t>
  </si>
  <si>
    <t xml:space="preserve">Rel.code: </t>
  </si>
  <si>
    <t xml:space="preserve">Functie: </t>
  </si>
  <si>
    <t xml:space="preserve">Plaats: </t>
  </si>
  <si>
    <t xml:space="preserve">Tel.nr.: </t>
  </si>
  <si>
    <t xml:space="preserve">District: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</si>
  <si>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</si>
  <si>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</si>
  <si>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</si>
  <si>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</si>
  <si>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</si>
  <si>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</si>
  <si>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</si>
  <si>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</si>
  <si>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</si>
  <si>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</si>
  <si>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</si>
  <si>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</si>
  <si>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</si>
  <si>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</si>
  <si>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</si>
  <si>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</si>
  <si>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</si>
  <si>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</si>
  <si>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</si>
  <si>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</si>
  <si>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</si>
  <si>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</si>
  <si>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</si>
  <si>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</si>
  <si>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</si>
  <si>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</si>
  <si>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</si>
  <si>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</si>
  <si>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</si>
  <si>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</si>
  <si>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</si>
  <si>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</si>
  <si>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</si>
  <si>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</si>
  <si>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</si>
  <si>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</si>
  <si>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</si>
  <si>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</si>
  <si>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</si>
  <si>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</si>
  <si>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</si>
  <si>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</si>
  <si>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</si>
  <si>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</si>
  <si>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</si>
  <si>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</si>
  <si>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</si>
  <si>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</si>
  <si>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</si>
  <si>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</si>
  <si>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</si>
  <si>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</si>
  <si>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</si>
  <si>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</si>
  <si>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</si>
  <si>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</si>
  <si>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</si>
  <si>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</si>
  <si>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</si>
  <si>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</si>
  <si>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</si>
  <si>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</si>
  <si>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</si>
  <si>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</si>
  <si>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</si>
  <si>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</si>
  <si>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</si>
  <si>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</si>
  <si>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</si>
  <si>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</si>
  <si>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</si>
  <si>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</si>
  <si>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</si>
  <si>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</si>
  <si>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</si>
  <si>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</si>
  <si>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</si>
  <si>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</si>
  <si>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</si>
  <si>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</si>
  <si>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</si>
  <si>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</si>
  <si>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</si>
  <si>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</si>
  <si>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</si>
  <si>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</si>
  <si>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</si>
  <si>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</si>
  <si>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</si>
  <si>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</si>
  <si>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</si>
  <si>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</si>
  <si>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</si>
  <si>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</si>
  <si>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</si>
  <si>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</si>
  <si>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</si>
  <si>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</si>
  <si>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</si>
  <si>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</si>
  <si>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</si>
  <si>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</si>
  <si>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</si>
  <si>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</si>
  <si>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</si>
  <si>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</si>
  <si>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</si>
  <si>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</si>
  <si>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</si>
  <si>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</si>
  <si>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</si>
  <si>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</si>
  <si>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</si>
  <si>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</si>
  <si>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</si>
  <si>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</si>
  <si>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</si>
  <si>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</si>
  <si>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</si>
  <si>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</si>
  <si>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</si>
  <si>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</si>
  <si>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</si>
  <si>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</si>
  <si>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</si>
  <si>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</si>
  <si>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</si>
  <si>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</si>
  <si>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</si>
  <si>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</si>
  <si>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</si>
  <si>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</si>
  <si>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</si>
  <si>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</si>
  <si>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</si>
  <si>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</si>
  <si>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</si>
  <si>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</si>
  <si>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</si>
  <si>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</si>
  <si>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</si>
  <si>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</si>
  <si>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</si>
  <si>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</si>
  <si>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</si>
  <si>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</si>
  <si>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</si>
  <si>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</si>
  <si>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</si>
  <si>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</si>
  <si>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</si>
  <si>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</si>
  <si>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</si>
  <si>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</si>
  <si>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</si>
  <si>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</si>
  <si>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</si>
  <si>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</si>
  <si>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</si>
  <si>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</si>
  <si>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</si>
  <si>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</si>
  <si>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</si>
  <si>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District:</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</si>
  <si>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</si>
  <si>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</si>
  <si>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</si>
  <si>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</si>
  <si>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</si>
  <si>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</si>
  <si>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</si>
  <si>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</si>
  <si>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</si>
  <si>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</si>
  <si>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</si>
  <si>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</si>
  <si>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</si>
  <si>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</si>
  <si>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</si>
  <si>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</si>
  <si>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</si>
  <si>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</si>
  <si>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</si>
  <si>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</si>
  <si>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</si>
  <si>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</si>
  <si>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</si>
  <si>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</si>
  <si>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</si>
  <si>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</si>
  <si>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</si>
  <si>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</si>
  <si>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Combinatieteams/Fusieclub</t>
  </si>
  <si>
    <t>Algemene informatie</t>
  </si>
  <si>
    <t xml:space="preserve">Dameskorfbal? </t>
  </si>
  <si>
    <t>uw club</t>
  </si>
  <si>
    <t>Club dubbel</t>
  </si>
  <si>
    <t>Pn</t>
  </si>
  <si>
    <t>Pz</t>
  </si>
  <si>
    <t>Pv</t>
  </si>
  <si>
    <t>Lft</t>
  </si>
  <si>
    <t>Rel.Nr</t>
  </si>
  <si>
    <t>Naam &amp; Initialen</t>
  </si>
  <si>
    <t>Roepnaam</t>
  </si>
  <si>
    <t>Geb.Datum</t>
  </si>
  <si>
    <t>NCX09D6S1</t>
  </si>
  <si>
    <t>NCX09D6S2</t>
  </si>
  <si>
    <t>NCX09D6S3</t>
  </si>
  <si>
    <t>NCX09P0A1</t>
  </si>
  <si>
    <t>NCX09P0MW1</t>
  </si>
  <si>
    <t>NCX09P0S1</t>
  </si>
  <si>
    <t>NCX09P0S2</t>
  </si>
  <si>
    <t>NCX09P0S3</t>
  </si>
  <si>
    <t>NCX09P0S4</t>
  </si>
  <si>
    <t>NCX09P0S5</t>
  </si>
  <si>
    <t>NCX11H5S1</t>
  </si>
  <si>
    <t>NCX11H5S2</t>
  </si>
  <si>
    <t>NCX13P7A1</t>
  </si>
  <si>
    <t>NCX13P7D1</t>
  </si>
  <si>
    <t>NCX13P7E1</t>
  </si>
  <si>
    <t>NCX13P7S1</t>
  </si>
  <si>
    <t>NCX13P7S2</t>
  </si>
  <si>
    <t>NCX13P7S3</t>
  </si>
  <si>
    <t>NCX18G9A1</t>
  </si>
  <si>
    <t>NCX18G9B1</t>
  </si>
  <si>
    <t>NCX18G9C1</t>
  </si>
  <si>
    <t>NCX18G9D1</t>
  </si>
  <si>
    <t>NCX18G9E1</t>
  </si>
  <si>
    <t>NCX18G9F1</t>
  </si>
  <si>
    <t>NCX18G9MW1</t>
  </si>
  <si>
    <t>NCX18G9S1</t>
  </si>
  <si>
    <t>NCX18G9S2</t>
  </si>
  <si>
    <t>NCX18G9S4</t>
  </si>
  <si>
    <t>NCX18X8S1</t>
  </si>
  <si>
    <t>NCX18X8S2</t>
  </si>
  <si>
    <t>NCX22J7B1</t>
  </si>
  <si>
    <t>NCX22J7B2</t>
  </si>
  <si>
    <t>NCX22T7G2</t>
  </si>
  <si>
    <t>NCX24X1C1</t>
  </si>
  <si>
    <t>NCX24Z5S1</t>
  </si>
  <si>
    <t>NCX25M7S1</t>
  </si>
  <si>
    <t>NCX25M7S2</t>
  </si>
  <si>
    <t>NCX25M7S3</t>
  </si>
  <si>
    <t>NCX25M7S4</t>
  </si>
  <si>
    <t>NCX27Q1A1</t>
  </si>
  <si>
    <t>NCX27Q1B1</t>
  </si>
  <si>
    <t>NCX27Q1B2</t>
  </si>
  <si>
    <t>NCX27Q1C2</t>
  </si>
  <si>
    <t>NCX29Y3S7</t>
  </si>
  <si>
    <t>NCX31H5C1</t>
  </si>
  <si>
    <t>NCX31H5D1</t>
  </si>
  <si>
    <t>NCX33S8A1</t>
  </si>
  <si>
    <t>NCX33S8B1</t>
  </si>
  <si>
    <t>NCX33S8E1</t>
  </si>
  <si>
    <t>NCX33S8F1</t>
  </si>
  <si>
    <t>NCX33S8MW1</t>
  </si>
  <si>
    <t>NCX33S8S1</t>
  </si>
  <si>
    <t>NCX35H7S1</t>
  </si>
  <si>
    <t>NCX35H7S2</t>
  </si>
  <si>
    <t>NCX38J0S7</t>
  </si>
  <si>
    <t>NCX13P7MW1</t>
  </si>
  <si>
    <t>Twente Noord-West</t>
  </si>
  <si>
    <t>Gelderland Oost</t>
  </si>
  <si>
    <t>Utrecht Rivierenland</t>
  </si>
  <si>
    <t>Twente Oost</t>
  </si>
  <si>
    <t>NCX35N9</t>
  </si>
  <si>
    <t>Sorteer data op:</t>
  </si>
  <si>
    <t>1. MV + Naam</t>
  </si>
  <si>
    <t>2. MV + Geb.Datum</t>
  </si>
  <si>
    <t>Sortering</t>
  </si>
  <si>
    <t/>
  </si>
  <si>
    <t>P</t>
  </si>
  <si>
    <t>S</t>
  </si>
  <si>
    <t>T</t>
  </si>
  <si>
    <t>1</t>
  </si>
  <si>
    <t>2</t>
  </si>
  <si>
    <t>3</t>
  </si>
  <si>
    <t>4</t>
  </si>
  <si>
    <t>5</t>
  </si>
  <si>
    <t>0</t>
  </si>
  <si>
    <t>Wildcard/Dispensatie</t>
  </si>
  <si>
    <t>M</t>
  </si>
  <si>
    <t>G</t>
  </si>
  <si>
    <t>nD</t>
  </si>
  <si>
    <t>nH</t>
  </si>
  <si>
    <t>NCX22J7A1</t>
  </si>
  <si>
    <t>NCX22J7C2</t>
  </si>
  <si>
    <t>NCX22J7E1</t>
  </si>
  <si>
    <t>NCX27Q1C1</t>
  </si>
  <si>
    <t>NCX27Q1D1</t>
  </si>
  <si>
    <t>NCX27Q1D2</t>
  </si>
  <si>
    <t>NCX27Q1E1</t>
  </si>
  <si>
    <t>NCX27Q1E2</t>
  </si>
  <si>
    <t>NCX22J7C1</t>
  </si>
  <si>
    <t>NCX22J7D1</t>
  </si>
  <si>
    <t>NCX22J7D2</t>
  </si>
  <si>
    <t>NCX22J7E2</t>
  </si>
  <si>
    <t>NCX22J7MW1</t>
  </si>
  <si>
    <t>NCX08T5C1</t>
  </si>
  <si>
    <t>NCX08Y0B1</t>
  </si>
  <si>
    <t>NCX10C7MW1</t>
  </si>
  <si>
    <t>NCX10L0D2</t>
  </si>
  <si>
    <t>NCX10Y1A2</t>
  </si>
  <si>
    <t>NCX11C0A2</t>
  </si>
  <si>
    <t>NCX11F1S2</t>
  </si>
  <si>
    <t>NCX11S2E4</t>
  </si>
  <si>
    <t>NCX12Q1E7</t>
  </si>
  <si>
    <t>NCX12V6F2</t>
  </si>
  <si>
    <t>NCX13D3F3</t>
  </si>
  <si>
    <t>NCX13M6F1</t>
  </si>
  <si>
    <t>NCX13M6MW1</t>
  </si>
  <si>
    <t>NCX13P7D2</t>
  </si>
  <si>
    <t>NCX14G7F1</t>
  </si>
  <si>
    <t>NCX15N9F2</t>
  </si>
  <si>
    <t>NCX15R7E3</t>
  </si>
  <si>
    <t>NCX16R0F3</t>
  </si>
  <si>
    <t>NCX16Y9F6</t>
  </si>
  <si>
    <t>NCX17B1E2</t>
  </si>
  <si>
    <t>NCX17P9E3</t>
  </si>
  <si>
    <t>NCX18M1E1</t>
  </si>
  <si>
    <t>NCX18Z2E8</t>
  </si>
  <si>
    <t>NCX19W4E2</t>
  </si>
  <si>
    <t>NCX20D9B1</t>
  </si>
  <si>
    <t>NCX20F3D3</t>
  </si>
  <si>
    <t>NCX21D2F2</t>
  </si>
  <si>
    <t>NCX27C3D1</t>
  </si>
  <si>
    <t>NCX27C3F1</t>
  </si>
  <si>
    <t>NCX28L9F2</t>
  </si>
  <si>
    <t>NCX29C9D1</t>
  </si>
  <si>
    <t>NCX29J8F1</t>
  </si>
  <si>
    <t>NCX29K5F1</t>
  </si>
  <si>
    <t>NCX30S9E2</t>
  </si>
  <si>
    <t>NCX32Z4D2</t>
  </si>
  <si>
    <t>NCX34Z0E1</t>
  </si>
  <si>
    <t>NCX35W2E2</t>
  </si>
  <si>
    <t>NCX37R3F5</t>
  </si>
  <si>
    <t>NCX37T7E7</t>
  </si>
  <si>
    <t>NCX38C1F1</t>
  </si>
  <si>
    <t>NCX38M1B1</t>
  </si>
  <si>
    <t>NCX38P2F4</t>
  </si>
  <si>
    <t>NCX40D9F1</t>
  </si>
  <si>
    <t>NCX40D9F2</t>
  </si>
  <si>
    <t>NCX40N9D2</t>
  </si>
  <si>
    <t>Deinum</t>
  </si>
  <si>
    <t>DOT (O)</t>
  </si>
  <si>
    <t>Elko</t>
  </si>
  <si>
    <t>Juventa</t>
  </si>
  <si>
    <t>Melderslo</t>
  </si>
  <si>
    <t>PSV/lifovragen.nl</t>
  </si>
  <si>
    <t>Wêz Warber en Fluch</t>
  </si>
  <si>
    <t>NCX08S8B2</t>
  </si>
  <si>
    <t>NCX08W6C1</t>
  </si>
  <si>
    <t>NCX08W6E3</t>
  </si>
  <si>
    <t>NCX08W6E4</t>
  </si>
  <si>
    <t>NCX09B2D1</t>
  </si>
  <si>
    <t>NCX09D6B1</t>
  </si>
  <si>
    <t>NCX09D6D2</t>
  </si>
  <si>
    <t>NCX09J8C4</t>
  </si>
  <si>
    <t>NCX09K5A3</t>
  </si>
  <si>
    <t>NCX09K5A4</t>
  </si>
  <si>
    <t>NCX09L2C2</t>
  </si>
  <si>
    <t>NCX09L2S6</t>
  </si>
  <si>
    <t>NCX09L2S7</t>
  </si>
  <si>
    <t>NCX09Q7A3</t>
  </si>
  <si>
    <t>NCX09Q7S4</t>
  </si>
  <si>
    <t>NCX09T8B1</t>
  </si>
  <si>
    <t>NCX09Z0E3</t>
  </si>
  <si>
    <t>NCX10F8C1</t>
  </si>
  <si>
    <t>NCX10F8C2</t>
  </si>
  <si>
    <t>NCX10H2C5</t>
  </si>
  <si>
    <t>NCX10H2D4</t>
  </si>
  <si>
    <t>NCX10H2G2</t>
  </si>
  <si>
    <t>NCX10L0B1</t>
  </si>
  <si>
    <t>NCX10L0B2</t>
  </si>
  <si>
    <t>NCX10M7C2</t>
  </si>
  <si>
    <t>NCX10N4F2</t>
  </si>
  <si>
    <t>NCX10R2A2</t>
  </si>
  <si>
    <t>NCX10V0C1</t>
  </si>
  <si>
    <t>NCX10Z8D1</t>
  </si>
  <si>
    <t>NCX11B3D3</t>
  </si>
  <si>
    <t>NCX11C0B2</t>
  </si>
  <si>
    <t>NCX11D7C2</t>
  </si>
  <si>
    <t>NCX11F1A1</t>
  </si>
  <si>
    <t>NCX11L3S3</t>
  </si>
  <si>
    <t>NCX11P1B2</t>
  </si>
  <si>
    <t>NCX11Q8C1</t>
  </si>
  <si>
    <t>NCX11Q8S3</t>
  </si>
  <si>
    <t>NCX11S2E5</t>
  </si>
  <si>
    <t>NCX11S2E6</t>
  </si>
  <si>
    <t>NCX11S2E7</t>
  </si>
  <si>
    <t>NCX11T9D2</t>
  </si>
  <si>
    <t>NCX12D0B1</t>
  </si>
  <si>
    <t>NCX12F4C4</t>
  </si>
  <si>
    <t>NCX12L6A1</t>
  </si>
  <si>
    <t>NCX12P4C1</t>
  </si>
  <si>
    <t>NCX12V6A2</t>
  </si>
  <si>
    <t>NCX12V6S7</t>
  </si>
  <si>
    <t>NCX12Y7MW2</t>
  </si>
  <si>
    <t>NCX13H1MW1</t>
  </si>
  <si>
    <t>NCX13J5S8</t>
  </si>
  <si>
    <t>NCX13K2B2</t>
  </si>
  <si>
    <t>NCX13K2D2</t>
  </si>
  <si>
    <t>NCX13K2E4</t>
  </si>
  <si>
    <t>NCX13P7B1</t>
  </si>
  <si>
    <t>NCX13P7B2</t>
  </si>
  <si>
    <t>NCX13S8B1</t>
  </si>
  <si>
    <t>NCX13S8E1</t>
  </si>
  <si>
    <t>NCX14B2D1</t>
  </si>
  <si>
    <t>NCX14C9A6</t>
  </si>
  <si>
    <t>NCX14H4B1</t>
  </si>
  <si>
    <t>NCX14H4S4</t>
  </si>
  <si>
    <t>NCX14T8E1</t>
  </si>
  <si>
    <t>NCX15B5B1</t>
  </si>
  <si>
    <t>NCX15B5D1</t>
  </si>
  <si>
    <t>NCX15B5MW2</t>
  </si>
  <si>
    <t>NCX15B5S3</t>
  </si>
  <si>
    <t>NCX15B5S4</t>
  </si>
  <si>
    <t>NCX15D9E6</t>
  </si>
  <si>
    <t>NCX15K8E2</t>
  </si>
  <si>
    <t>NCX15Q0S5</t>
  </si>
  <si>
    <t>NCX15T1C2</t>
  </si>
  <si>
    <t>NCX15X9B3</t>
  </si>
  <si>
    <t>NCX15X9B4</t>
  </si>
  <si>
    <t>NCX15X9S7</t>
  </si>
  <si>
    <t>NCX15X9S8</t>
  </si>
  <si>
    <t>NCX16D2E5</t>
  </si>
  <si>
    <t>NCX16D2MW1</t>
  </si>
  <si>
    <t>NCX16M5E4</t>
  </si>
  <si>
    <t>NCX16N2C3</t>
  </si>
  <si>
    <t>NCX16P6S2</t>
  </si>
  <si>
    <t>NCX16V8A3</t>
  </si>
  <si>
    <t>NCX16V8B2</t>
  </si>
  <si>
    <t>NCX16V8B3</t>
  </si>
  <si>
    <t>NCX16W5S1</t>
  </si>
  <si>
    <t>NCX16Y9C3</t>
  </si>
  <si>
    <t>NCX16Z6S3</t>
  </si>
  <si>
    <t>NCX17B1B2</t>
  </si>
  <si>
    <t>NCX17B1E3</t>
  </si>
  <si>
    <t>NCX17C8A2</t>
  </si>
  <si>
    <t>NCX17D5E2</t>
  </si>
  <si>
    <t>NCX17D5E3</t>
  </si>
  <si>
    <t>NCX17D5E4</t>
  </si>
  <si>
    <t>NCX17J7A1</t>
  </si>
  <si>
    <t>NCX17K4B1</t>
  </si>
  <si>
    <t>NCX17T7MW1</t>
  </si>
  <si>
    <t>NCX18F2B1</t>
  </si>
  <si>
    <t>NCX18G9C2</t>
  </si>
  <si>
    <t>NCX18H6D1</t>
  </si>
  <si>
    <t>NCX18K7C3</t>
  </si>
  <si>
    <t>NCX18N8B3</t>
  </si>
  <si>
    <t>NCX18R6E1</t>
  </si>
  <si>
    <t>NCX18T0B1</t>
  </si>
  <si>
    <t>NCX18Z2B5</t>
  </si>
  <si>
    <t>NCX19G2E1</t>
  </si>
  <si>
    <t>NCX19G2MW1</t>
  </si>
  <si>
    <t>NCX19H9A2</t>
  </si>
  <si>
    <t>NCX19H9A3</t>
  </si>
  <si>
    <t>NCX19H9D2</t>
  </si>
  <si>
    <t>NCX19H9E3</t>
  </si>
  <si>
    <t>NCX19H9S5</t>
  </si>
  <si>
    <t>NCX19H9S6</t>
  </si>
  <si>
    <t>NCX19H9S7</t>
  </si>
  <si>
    <t>NCX19J3B5</t>
  </si>
  <si>
    <t>NCX19T3A1</t>
  </si>
  <si>
    <t>NCX19V7B1</t>
  </si>
  <si>
    <t>NCX19V7F1</t>
  </si>
  <si>
    <t>NCX19X1S4</t>
  </si>
  <si>
    <t>NCX20C2C3</t>
  </si>
  <si>
    <t>NCX20C2E5</t>
  </si>
  <si>
    <t>NCX20F3A2</t>
  </si>
  <si>
    <t>NCX20G0A7</t>
  </si>
  <si>
    <t>NCX20G0A8</t>
  </si>
  <si>
    <t>NCX20G0E10</t>
  </si>
  <si>
    <t>NCX20G0E9</t>
  </si>
  <si>
    <t>NCX20L5B1</t>
  </si>
  <si>
    <t>NCX20L5B2</t>
  </si>
  <si>
    <t>NCX20L5MW2</t>
  </si>
  <si>
    <t>NCX20M2F1</t>
  </si>
  <si>
    <t>NCX20Z3C2</t>
  </si>
  <si>
    <t>NCX21C5D1</t>
  </si>
  <si>
    <t>NCX21D2A3</t>
  </si>
  <si>
    <t>NCX21G3B2</t>
  </si>
  <si>
    <t>NCX21H0A1</t>
  </si>
  <si>
    <t>NCX21L8B1</t>
  </si>
  <si>
    <t>NCX21Q3C2</t>
  </si>
  <si>
    <t>NCX21Q3MW2</t>
  </si>
  <si>
    <t>NCX21S7C3</t>
  </si>
  <si>
    <t>NCX21S7C4</t>
  </si>
  <si>
    <t>NCX21W5B2</t>
  </si>
  <si>
    <t>NCX21W5S4</t>
  </si>
  <si>
    <t>NCX22H3C5</t>
  </si>
  <si>
    <t>NCX22K4A1</t>
  </si>
  <si>
    <t>NCX22K4C1</t>
  </si>
  <si>
    <t>NCX22K4MW1</t>
  </si>
  <si>
    <t>NCX22K4S2</t>
  </si>
  <si>
    <t>NCX22K4S3</t>
  </si>
  <si>
    <t>NCX22M8C2</t>
  </si>
  <si>
    <t>NCX22M8E2</t>
  </si>
  <si>
    <t>NCX22R3E1</t>
  </si>
  <si>
    <t>NCX22R3MW1</t>
  </si>
  <si>
    <t>NCX22Z9B4</t>
  </si>
  <si>
    <t>NCX22Z9E7</t>
  </si>
  <si>
    <t>NCX23F2A2</t>
  </si>
  <si>
    <t>NCX23H6D1</t>
  </si>
  <si>
    <t>NCX23K7C2</t>
  </si>
  <si>
    <t>NCX23L4B2</t>
  </si>
  <si>
    <t>NCX23L4D2</t>
  </si>
  <si>
    <t>NCX23M1MW1</t>
  </si>
  <si>
    <t>NCX23T0B2</t>
  </si>
  <si>
    <t>NCX23T0D2</t>
  </si>
  <si>
    <t>NCX23W1C3</t>
  </si>
  <si>
    <t>NCX24D1B2</t>
  </si>
  <si>
    <t>NCX24D1E2</t>
  </si>
  <si>
    <t>NCX24H9C2</t>
  </si>
  <si>
    <t>NCX24H9E4</t>
  </si>
  <si>
    <t>NCX24J3D2</t>
  </si>
  <si>
    <t>NCX24K0B2</t>
  </si>
  <si>
    <t>NCX24P5A2</t>
  </si>
  <si>
    <t>NCX24S6B2</t>
  </si>
  <si>
    <t>NCX24S6B3</t>
  </si>
  <si>
    <t>NCX24W4B1</t>
  </si>
  <si>
    <t>NCX24X1B2</t>
  </si>
  <si>
    <t>NCX24X1B3</t>
  </si>
  <si>
    <t>NCX24X1D2</t>
  </si>
  <si>
    <t>NCX24X1S3</t>
  </si>
  <si>
    <t>NCX25G5A2</t>
  </si>
  <si>
    <t>NCX25G5D3</t>
  </si>
  <si>
    <t>NCX25H2B3</t>
  </si>
  <si>
    <t>NCX25K3A3</t>
  </si>
  <si>
    <t>NCX25N4B1</t>
  </si>
  <si>
    <t>NCX25N4D2</t>
  </si>
  <si>
    <t>NCX25R2E1</t>
  </si>
  <si>
    <t>NCX25S9F1</t>
  </si>
  <si>
    <t>NCX25X4D3</t>
  </si>
  <si>
    <t>NCX25X4D4</t>
  </si>
  <si>
    <t>NCX25Y1F1</t>
  </si>
  <si>
    <t>NCX26B3C3</t>
  </si>
  <si>
    <t>NCX26C0S5</t>
  </si>
  <si>
    <t>NCX26D7C1</t>
  </si>
  <si>
    <t>NCX26J9B3</t>
  </si>
  <si>
    <t>NCX26K6S10</t>
  </si>
  <si>
    <t>NCX26K6S11</t>
  </si>
  <si>
    <t>NCX26S2B1</t>
  </si>
  <si>
    <t>NCX26V3C1</t>
  </si>
  <si>
    <t>NCX26X7E1</t>
  </si>
  <si>
    <t>NCX27B6A3</t>
  </si>
  <si>
    <t>NCX27B6F2</t>
  </si>
  <si>
    <t>NCX27C3D2</t>
  </si>
  <si>
    <t>NCX27L6B3</t>
  </si>
  <si>
    <t>NCX27M3A1</t>
  </si>
  <si>
    <t>NCX27M3D1</t>
  </si>
  <si>
    <t>NCX27P4D1</t>
  </si>
  <si>
    <t>NCX27T2F2</t>
  </si>
  <si>
    <t>NCX27V6A2</t>
  </si>
  <si>
    <t>NCX27V6E2</t>
  </si>
  <si>
    <t>NCX27Y7D1</t>
  </si>
  <si>
    <t>NCX27Z4A4</t>
  </si>
  <si>
    <t>NCX27Z4E4</t>
  </si>
  <si>
    <t>NCX28C6A2</t>
  </si>
  <si>
    <t>NCX28C6C3</t>
  </si>
  <si>
    <t>NCX28C6D4</t>
  </si>
  <si>
    <t>NCX28L9A4</t>
  </si>
  <si>
    <t>NCX28N3D5</t>
  </si>
  <si>
    <t>NCX28N3MW3</t>
  </si>
  <si>
    <t>NCX28T5B5</t>
  </si>
  <si>
    <t>NCX28T5F4</t>
  </si>
  <si>
    <t>NCX28W6S10</t>
  </si>
  <si>
    <t>NCX28Z7C1</t>
  </si>
  <si>
    <t>NCX29D6B2</t>
  </si>
  <si>
    <t>NCX29D6D1</t>
  </si>
  <si>
    <t>NCX29D6S4</t>
  </si>
  <si>
    <t>NCX29G7E1</t>
  </si>
  <si>
    <t>NCX29S1A1</t>
  </si>
  <si>
    <t>NCX29T8S2</t>
  </si>
  <si>
    <t>NCX30C7E2</t>
  </si>
  <si>
    <t>NCX30H2B1</t>
  </si>
  <si>
    <t>NCX30H2E2</t>
  </si>
  <si>
    <t>NCX30M7B1</t>
  </si>
  <si>
    <t>NCX30M7S3</t>
  </si>
  <si>
    <t>NCX30N4F2</t>
  </si>
  <si>
    <t>NCX30S9D1</t>
  </si>
  <si>
    <t>NCX30X4B4</t>
  </si>
  <si>
    <t>NCX31L3F1</t>
  </si>
  <si>
    <t>NCX31M0B2</t>
  </si>
  <si>
    <t>NCX31M0S6</t>
  </si>
  <si>
    <t>NCX31R5S5</t>
  </si>
  <si>
    <t>NCX31V3D2</t>
  </si>
  <si>
    <t>NCX32C3B1</t>
  </si>
  <si>
    <t>NCX32C3D1</t>
  </si>
  <si>
    <t>NCX32J2C2</t>
  </si>
  <si>
    <t>NCX32L6B1</t>
  </si>
  <si>
    <t>NCX32M3E2</t>
  </si>
  <si>
    <t>NCX32P4C1</t>
  </si>
  <si>
    <t>NCX32S5C3</t>
  </si>
  <si>
    <t>NCX32T2S7</t>
  </si>
  <si>
    <t>NCX32Y7A1</t>
  </si>
  <si>
    <t>NCX32Y7C1</t>
  </si>
  <si>
    <t>NCX33F7MW1</t>
  </si>
  <si>
    <t>NCX33L9D1</t>
  </si>
  <si>
    <t>NCX33M6B3</t>
  </si>
  <si>
    <t>NCX33M6E4</t>
  </si>
  <si>
    <t>NCX33Q4A1</t>
  </si>
  <si>
    <t>NCX33Q4D1</t>
  </si>
  <si>
    <t>NCX33S8D1</t>
  </si>
  <si>
    <t>NCX33T5D1</t>
  </si>
  <si>
    <t>NCX33X3A2</t>
  </si>
  <si>
    <t>NCX33Y0C1</t>
  </si>
  <si>
    <t>NCX34C9B2</t>
  </si>
  <si>
    <t>NCX34D6E3</t>
  </si>
  <si>
    <t>NCX34J8C2</t>
  </si>
  <si>
    <t>NCX34J8MW2</t>
  </si>
  <si>
    <t>NCX34L2B1</t>
  </si>
  <si>
    <t>NCX34N6C1</t>
  </si>
  <si>
    <t>NCX34Q7E2</t>
  </si>
  <si>
    <t>NCX34R4C3</t>
  </si>
  <si>
    <t>NCX34T8S3</t>
  </si>
  <si>
    <t>NCX34V2D2</t>
  </si>
  <si>
    <t>NCX34Z0B1</t>
  </si>
  <si>
    <t>NCX35C2A3</t>
  </si>
  <si>
    <t>NCX35F3A1</t>
  </si>
  <si>
    <t>NCX35N9B2</t>
  </si>
  <si>
    <t>NCX35S4E3</t>
  </si>
  <si>
    <t>NCX35S4E4</t>
  </si>
  <si>
    <t>NCX35T1S6</t>
  </si>
  <si>
    <t>NCX35Y6S2</t>
  </si>
  <si>
    <t>NCX36B8E3</t>
  </si>
  <si>
    <t>NCX36F6E1</t>
  </si>
  <si>
    <t>NCX36H0A1</t>
  </si>
  <si>
    <t>NCX36Q3D3</t>
  </si>
  <si>
    <t>NCX36S7C4</t>
  </si>
  <si>
    <t>NCX36W5A1</t>
  </si>
  <si>
    <t>NCX36X2D3</t>
  </si>
  <si>
    <t>NCX37F9B1</t>
  </si>
  <si>
    <t>NCX37H3C1</t>
  </si>
  <si>
    <t>NCX37J7B1</t>
  </si>
  <si>
    <t>NCX37J7D2</t>
  </si>
  <si>
    <t>NCX37K4S6</t>
  </si>
  <si>
    <t>NCX37Q6A2</t>
  </si>
  <si>
    <t>NCX37R3F6</t>
  </si>
  <si>
    <t>NCX37T7B5</t>
  </si>
  <si>
    <t>NCX37T7B6</t>
  </si>
  <si>
    <t>NCX37T7E8</t>
  </si>
  <si>
    <t>NCX37V1C2</t>
  </si>
  <si>
    <t>NCX37V1E3</t>
  </si>
  <si>
    <t>NCX38D8F1</t>
  </si>
  <si>
    <t>NCX38D8S3</t>
  </si>
  <si>
    <t>NCX38H6B2</t>
  </si>
  <si>
    <t>NCX38M1E1</t>
  </si>
  <si>
    <t>NCX38P2C4</t>
  </si>
  <si>
    <t>NCX38P2D5</t>
  </si>
  <si>
    <t>NCX38R6A4</t>
  </si>
  <si>
    <t>NCX38T0C4</t>
  </si>
  <si>
    <t>NCX38W1C3</t>
  </si>
  <si>
    <t>NCX39D1D2</t>
  </si>
  <si>
    <t>NCX39G2D1</t>
  </si>
  <si>
    <t>NCX39K0B1</t>
  </si>
  <si>
    <t>NCX39K0D1</t>
  </si>
  <si>
    <t>NCX39L7D1</t>
  </si>
  <si>
    <t>NCX39N1S3</t>
  </si>
  <si>
    <t>NCX39T3B1</t>
  </si>
  <si>
    <t>NCX39T3B2</t>
  </si>
  <si>
    <t>NCX39V7C2</t>
  </si>
  <si>
    <t>NCX39Y8D1</t>
  </si>
  <si>
    <t>NCX40D9B1</t>
  </si>
  <si>
    <t>NCX40D9E3</t>
  </si>
  <si>
    <t>NCX40H7C2</t>
  </si>
  <si>
    <t>NCX40J1A1</t>
  </si>
  <si>
    <t>NCX40K8B2</t>
  </si>
  <si>
    <t>NCX40K8S4</t>
  </si>
  <si>
    <t>NJN02L0C4</t>
  </si>
  <si>
    <t>NCX09S1S9</t>
  </si>
  <si>
    <t>NCX13W6G2</t>
  </si>
  <si>
    <t>NCX14P0C1</t>
  </si>
  <si>
    <t>NCX21P6A1</t>
  </si>
  <si>
    <t>NCX24J3S5</t>
  </si>
  <si>
    <t>NCX27T2S3</t>
  </si>
  <si>
    <t>NCX34Q7E1</t>
  </si>
  <si>
    <t>NCX36F6A1</t>
  </si>
  <si>
    <t>NCX38J0S6</t>
  </si>
  <si>
    <t>NCX40K8F2</t>
  </si>
  <si>
    <t>NCX09X6A2</t>
  </si>
  <si>
    <t>NCX09X6S4</t>
  </si>
  <si>
    <t>NCX11K6C2</t>
  </si>
  <si>
    <t>NCX11K6C3</t>
  </si>
  <si>
    <t>NCX11K6MW2</t>
  </si>
  <si>
    <t>NCX11X7E1</t>
  </si>
  <si>
    <t>NCX11X7MW1</t>
  </si>
  <si>
    <t>NCX12K9B1</t>
  </si>
  <si>
    <t>NCX12W3B3</t>
  </si>
  <si>
    <t>NCX13T5D1</t>
  </si>
  <si>
    <t>NCX14K5B2</t>
  </si>
  <si>
    <t>NCX15M2B2</t>
  </si>
  <si>
    <t>NCX15S4E2</t>
  </si>
  <si>
    <t>NCX16H0D2</t>
  </si>
  <si>
    <t>NCX16T4C1</t>
  </si>
  <si>
    <t>NCX17V1A2</t>
  </si>
  <si>
    <t>NCX17X5S2</t>
  </si>
  <si>
    <t>NCX18M1A2</t>
  </si>
  <si>
    <t>NCX18M1B2</t>
  </si>
  <si>
    <t>NCX18V4S2</t>
  </si>
  <si>
    <t>NCX18X8D1</t>
  </si>
  <si>
    <t>NCX19K0C2</t>
  </si>
  <si>
    <t>NCX19K0S4</t>
  </si>
  <si>
    <t>NCX19P5A1</t>
  </si>
  <si>
    <t>NCX20K8B2</t>
  </si>
  <si>
    <t>NCX21P6C1</t>
  </si>
  <si>
    <t>NCX21Y9MW3</t>
  </si>
  <si>
    <t>NCX22N5D1</t>
  </si>
  <si>
    <t>NCX23N8C1</t>
  </si>
  <si>
    <t>NCX24C4B1</t>
  </si>
  <si>
    <t>NCX24C4E1</t>
  </si>
  <si>
    <t>NCX24V7E2</t>
  </si>
  <si>
    <t>NCX26F1A1</t>
  </si>
  <si>
    <t>NCX26G8B1</t>
  </si>
  <si>
    <t>NCX26R5D2</t>
  </si>
  <si>
    <t>NCX26R5S2</t>
  </si>
  <si>
    <t>NCX26Y4D1</t>
  </si>
  <si>
    <t>NCX28R1E1</t>
  </si>
  <si>
    <t>NCX29C9A1</t>
  </si>
  <si>
    <t>NCX29L2S2</t>
  </si>
  <si>
    <t>NCX30T6B2</t>
  </si>
  <si>
    <t>NCX30T6F1</t>
  </si>
  <si>
    <t>NCX31N7S3</t>
  </si>
  <si>
    <t>NCX32B6D2</t>
  </si>
  <si>
    <t>NCX34B2B1</t>
  </si>
  <si>
    <t>NCX35H7A2</t>
  </si>
  <si>
    <t>NCX35H7E1</t>
  </si>
  <si>
    <t>NCX36D2A2</t>
  </si>
  <si>
    <t>NCX36M5C1</t>
  </si>
  <si>
    <t>NCX36M5S4</t>
  </si>
  <si>
    <t>NCX37P9E1</t>
  </si>
  <si>
    <t>NCX37Y2E2</t>
  </si>
  <si>
    <t>NCX38X8MW2</t>
  </si>
  <si>
    <t>NCX38X8S3</t>
  </si>
  <si>
    <t>NCX39Q2D3</t>
  </si>
  <si>
    <t>NCX40C2D1</t>
  </si>
  <si>
    <t>NCX40C2S4</t>
  </si>
  <si>
    <t>NCX40F3A1</t>
  </si>
  <si>
    <t>NCX40M2E2</t>
  </si>
  <si>
    <t>NJX04D0A1</t>
  </si>
  <si>
    <t>NKB33L3A2</t>
  </si>
  <si>
    <t>EFC '58</t>
  </si>
  <si>
    <t>EKCA/CIBOD</t>
  </si>
  <si>
    <t>Oranje Zwart/De Hoekse</t>
  </si>
  <si>
    <t>NCX09L2F1</t>
  </si>
  <si>
    <t>NCX10Y1E2</t>
  </si>
  <si>
    <t>NCX11B3F2</t>
  </si>
  <si>
    <t>NCX11T9F3</t>
  </si>
  <si>
    <t>NCX12L6F1</t>
  </si>
  <si>
    <t>NCX12Y7B1</t>
  </si>
  <si>
    <t>NCX13J5E6</t>
  </si>
  <si>
    <t>NCX13W6A1</t>
  </si>
  <si>
    <t>NCX13W6B2</t>
  </si>
  <si>
    <t>NCX13W6B3</t>
  </si>
  <si>
    <t>NCX13W6C2</t>
  </si>
  <si>
    <t>NCX13W6C3</t>
  </si>
  <si>
    <t>NCX13W6E3</t>
  </si>
  <si>
    <t>NCX13W6E4</t>
  </si>
  <si>
    <t>NCX13Y0S3</t>
  </si>
  <si>
    <t>NCX15M2MW1</t>
  </si>
  <si>
    <t>NCX15W2F2</t>
  </si>
  <si>
    <t>NCX16B8F2</t>
  </si>
  <si>
    <t>NCX16V8F2</t>
  </si>
  <si>
    <t>NCX19L7E2</t>
  </si>
  <si>
    <t>NCX23D8MW1</t>
  </si>
  <si>
    <t>NCX23F2S4</t>
  </si>
  <si>
    <t>NCX24K0E3</t>
  </si>
  <si>
    <t>NCX24K0S7</t>
  </si>
  <si>
    <t>NCX24S6F2</t>
  </si>
  <si>
    <t>NCX26G8D1</t>
  </si>
  <si>
    <t>NCX27K9E1</t>
  </si>
  <si>
    <t>NCX29J8F2</t>
  </si>
  <si>
    <t>NCX29K5D2</t>
  </si>
  <si>
    <t>NCX32T2F5</t>
  </si>
  <si>
    <t>NCX34G7F1</t>
  </si>
  <si>
    <t>NCX34L2F1</t>
  </si>
  <si>
    <t>NCX34T8S4</t>
  </si>
  <si>
    <t>NCX35F3D1</t>
  </si>
  <si>
    <t>NCX36B8B3</t>
  </si>
  <si>
    <t>NCX36B8C3</t>
  </si>
  <si>
    <t>NCX36B8E4</t>
  </si>
  <si>
    <t>NCX38B4E1</t>
  </si>
  <si>
    <t>NCX38C1S5</t>
  </si>
  <si>
    <t>NCX38W1A4</t>
  </si>
  <si>
    <t>NCX39H9F1</t>
  </si>
  <si>
    <t>Type aanvraag</t>
  </si>
  <si>
    <t>NCX17M8S2</t>
  </si>
  <si>
    <t>NCX23F2E3</t>
  </si>
  <si>
    <t>NCX36X2S6</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</si>
  <si>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</si>
  <si>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</si>
  <si>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</si>
  <si>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</si>
  <si>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</si>
  <si>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</si>
  <si>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Telstar/dé Register Makelaar</t>
  </si>
  <si>
    <t>NCX08Q4MW1</t>
  </si>
  <si>
    <t>NCX08W6E5</t>
  </si>
  <si>
    <t>NCX08X3D2</t>
  </si>
  <si>
    <t>NCX09J8D4</t>
  </si>
  <si>
    <t>NCX09T8F1</t>
  </si>
  <si>
    <t>NCX09X6E3</t>
  </si>
  <si>
    <t>NCX10H2D5</t>
  </si>
  <si>
    <t>NCX10S9A1</t>
  </si>
  <si>
    <t>NCX10S9E1</t>
  </si>
  <si>
    <t>NCX11L3S4</t>
  </si>
  <si>
    <t>NCX11T9E4</t>
  </si>
  <si>
    <t>NCX13W6D3</t>
  </si>
  <si>
    <t>NCX13X3MW1</t>
  </si>
  <si>
    <t>NCX14K5F2</t>
  </si>
  <si>
    <t>NCX14Q7E4</t>
  </si>
  <si>
    <t>NCX14X6E6</t>
  </si>
  <si>
    <t>NCX15B5C1</t>
  </si>
  <si>
    <t>NCX15B5C2</t>
  </si>
  <si>
    <t>NCX15D9E7</t>
  </si>
  <si>
    <t>NCX15S4E3</t>
  </si>
  <si>
    <t>NCX16Y9F7</t>
  </si>
  <si>
    <t>NCX17T7E3</t>
  </si>
  <si>
    <t>NCX18F2E2</t>
  </si>
  <si>
    <t>NCX18G9A2</t>
  </si>
  <si>
    <t>NCX18G9S3</t>
  </si>
  <si>
    <t>NCX18H6E1</t>
  </si>
  <si>
    <t>NCX18J0B1</t>
  </si>
  <si>
    <t>NCX18N8C4</t>
  </si>
  <si>
    <t>NCX18R6F2</t>
  </si>
  <si>
    <t>NCX18Z2F5</t>
  </si>
  <si>
    <t>NCX19B7F3</t>
  </si>
  <si>
    <t>NCX19C4F1</t>
  </si>
  <si>
    <t>NCX19C4MW1</t>
  </si>
  <si>
    <t>NCX19J3A4</t>
  </si>
  <si>
    <t>NCX19J3S5</t>
  </si>
  <si>
    <t>NCX20V5E2</t>
  </si>
  <si>
    <t>NCX20Z3F2</t>
  </si>
  <si>
    <t>NCX21C5E2</t>
  </si>
  <si>
    <t>NCX21D2E3</t>
  </si>
  <si>
    <t>NCX21F6E1</t>
  </si>
  <si>
    <t>NCX21F6F1</t>
  </si>
  <si>
    <t>NCX21G3D3</t>
  </si>
  <si>
    <t>NCX21P6E1</t>
  </si>
  <si>
    <t>NCX21W5F2</t>
  </si>
  <si>
    <t>NCX21Y9B1</t>
  </si>
  <si>
    <t>NCX22B1F3</t>
  </si>
  <si>
    <t>NCX22J7F1</t>
  </si>
  <si>
    <t>NCX22Z9F5</t>
  </si>
  <si>
    <t>NCX23M1B1</t>
  </si>
  <si>
    <t>NCX24N1F1</t>
  </si>
  <si>
    <t>NCX24P5D3</t>
  </si>
  <si>
    <t>NCX24P5E4</t>
  </si>
  <si>
    <t>NCX24W4D2</t>
  </si>
  <si>
    <t>NCX25K3F3</t>
  </si>
  <si>
    <t>NCX25N4F2</t>
  </si>
  <si>
    <t>NCX25X4E6</t>
  </si>
  <si>
    <t>NCX26F1E2</t>
  </si>
  <si>
    <t>NCX26G8MW1</t>
  </si>
  <si>
    <t>NCX26H5F1</t>
  </si>
  <si>
    <t>NCX26M0F3</t>
  </si>
  <si>
    <t>NCX26X7A1</t>
  </si>
  <si>
    <t>NCX27C3E2</t>
  </si>
  <si>
    <t>NCX27K9E2</t>
  </si>
  <si>
    <t>NCX27Q1F1</t>
  </si>
  <si>
    <t>NCX27R8F2</t>
  </si>
  <si>
    <t>NCX28B9C1</t>
  </si>
  <si>
    <t>NCX28L9F3</t>
  </si>
  <si>
    <t>NCX28R1D1</t>
  </si>
  <si>
    <t>NCX28T5F5</t>
  </si>
  <si>
    <t>NCX28W6F4</t>
  </si>
  <si>
    <t>NCX29S1D2</t>
  </si>
  <si>
    <t>NCX30C7A1</t>
  </si>
  <si>
    <t>NCX30M7E2</t>
  </si>
  <si>
    <t>NCX30R2E2</t>
  </si>
  <si>
    <t>NCX31J9G2</t>
  </si>
  <si>
    <t>NCX32J2A2</t>
  </si>
  <si>
    <t>NCX32J2S3</t>
  </si>
  <si>
    <t>NCX32Q1MW1</t>
  </si>
  <si>
    <t>NCX32S5S5</t>
  </si>
  <si>
    <t>NCX32Y7E1</t>
  </si>
  <si>
    <t>NCX33M6F2</t>
  </si>
  <si>
    <t>NCX33S8E2</t>
  </si>
  <si>
    <t>NCX33X3E1</t>
  </si>
  <si>
    <t>NCX34K5D3</t>
  </si>
  <si>
    <t>NCX34R4E4</t>
  </si>
  <si>
    <t>NCX34R4F3</t>
  </si>
  <si>
    <t>NCX34S1C1</t>
  </si>
  <si>
    <t>NCX35H7D2</t>
  </si>
  <si>
    <t>NCX35W2F1</t>
  </si>
  <si>
    <t>NCX35Y6C1</t>
  </si>
  <si>
    <t>NCX36B8D3</t>
  </si>
  <si>
    <t>NCX36C5MW1</t>
  </si>
  <si>
    <t>NCX36F6F1</t>
  </si>
  <si>
    <t>NCX36Q3F2</t>
  </si>
  <si>
    <t>NCX36S7F2</t>
  </si>
  <si>
    <t>NCX36W5MW1</t>
  </si>
  <si>
    <t>NCX37F9E2</t>
  </si>
  <si>
    <t>NCX37J7F2</t>
  </si>
  <si>
    <t>NCX37N5E4</t>
  </si>
  <si>
    <t>NCX38F2D1</t>
  </si>
  <si>
    <t>NCX38H6F3</t>
  </si>
  <si>
    <t>NCX38P2E6</t>
  </si>
  <si>
    <t>NCX38R6F4</t>
  </si>
  <si>
    <t>NCX38W1E4</t>
  </si>
  <si>
    <t>NCX39L7F1</t>
  </si>
  <si>
    <t>NCX39V7F3</t>
  </si>
  <si>
    <t>WKA</t>
  </si>
  <si>
    <t>ja</t>
  </si>
  <si>
    <t>nee</t>
  </si>
  <si>
    <t>31/12</t>
  </si>
  <si>
    <t>01/10</t>
  </si>
  <si>
    <t>01/01</t>
  </si>
  <si>
    <t>Zaal
1718</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</si>
  <si>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Gebruik evt “Bestuursbesluit 4.20 Verplaatsen Wedstrijd” om wedstrijden te verzetten. (</t>
    </r>
    <r>
      <rPr>
        <sz val="10"/>
        <color rgb="FF0000FF"/>
        <rFont val="Arial"/>
        <family val="2"/>
      </rPr>
      <t>www.knkv.nl/knkv-corporate/organisatie/rvw420/)</t>
    </r>
    <r>
      <rPr>
        <sz val="10"/>
        <rFont val="Arial"/>
        <family val="2"/>
      </rPr>
      <t xml:space="preserve"> 
Zie de competitieleidraad voor meer informatie. (</t>
    </r>
    <r>
      <rPr>
        <sz val="10"/>
        <color rgb="FF0000FF"/>
        <rFont val="Arial"/>
        <family val="2"/>
      </rPr>
      <t>www.knkv.nl/knkv-corporate/organisatie/programmering/</t>
    </r>
    <r>
      <rPr>
        <sz val="10"/>
        <rFont val="Arial"/>
        <family val="2"/>
      </rPr>
      <t>)</t>
    </r>
  </si>
  <si>
    <t>NCX26L3G2</t>
  </si>
  <si>
    <t>Q</t>
  </si>
  <si>
    <t>U</t>
  </si>
  <si>
    <t>nj17</t>
  </si>
  <si>
    <t>Pu1</t>
  </si>
  <si>
    <t>Pu2</t>
  </si>
  <si>
    <t>Pu3</t>
  </si>
  <si>
    <t>Pu4</t>
  </si>
  <si>
    <t>Sp1</t>
  </si>
  <si>
    <t>Sp2</t>
  </si>
  <si>
    <t>SEV</t>
  </si>
  <si>
    <t>Zwart Wit</t>
  </si>
  <si>
    <t>Apollo</t>
  </si>
  <si>
    <t>Nic.</t>
  </si>
  <si>
    <t>Arcades</t>
  </si>
  <si>
    <t>De Wâlden</t>
  </si>
  <si>
    <t>Sporting Badhoevedorp</t>
  </si>
  <si>
    <t>Eendracht</t>
  </si>
  <si>
    <t>NCX08S8C2</t>
  </si>
  <si>
    <t>NCX08S8E2</t>
  </si>
  <si>
    <t>NCX08Y0F2</t>
  </si>
  <si>
    <t>NCX09C9C1</t>
  </si>
  <si>
    <t>NCX09D6A1</t>
  </si>
  <si>
    <t>NCX09D6C1</t>
  </si>
  <si>
    <t>NCX09H4B1</t>
  </si>
  <si>
    <t>NCX09K5B4</t>
  </si>
  <si>
    <t>NCX09L2A2</t>
  </si>
  <si>
    <t>NCX09L2E1</t>
  </si>
  <si>
    <t>NCX09M9A1</t>
  </si>
  <si>
    <t>NCX09N6B1</t>
  </si>
  <si>
    <t>NCX09N6E1</t>
  </si>
  <si>
    <t>NCX09Q7A4</t>
  </si>
  <si>
    <t>NCX09Q7MW1</t>
  </si>
  <si>
    <t>NCX09S1C4</t>
  </si>
  <si>
    <t>NCX09T8C1</t>
  </si>
  <si>
    <t>NCX09V2A2</t>
  </si>
  <si>
    <t>NCX09V2D3</t>
  </si>
  <si>
    <t>NCX09X6A3</t>
  </si>
  <si>
    <t>NCX09X6F1</t>
  </si>
  <si>
    <t>NCX09X6F2</t>
  </si>
  <si>
    <t>NCX09Y3D2</t>
  </si>
  <si>
    <t>NCX09Z0D2</t>
  </si>
  <si>
    <t>NCX10B0E1</t>
  </si>
  <si>
    <t>NCX10F8A1</t>
  </si>
  <si>
    <t>NCX10F8D2</t>
  </si>
  <si>
    <t>NCX10H2A6</t>
  </si>
  <si>
    <t>NCX10J6B2</t>
  </si>
  <si>
    <t>NCX10J6D2</t>
  </si>
  <si>
    <t>NCX10J6E3</t>
  </si>
  <si>
    <t>NCX10N4A3</t>
  </si>
  <si>
    <t>NCX10N4D3</t>
  </si>
  <si>
    <t>NCX10N4F3</t>
  </si>
  <si>
    <t>NCX10R2F1</t>
  </si>
  <si>
    <t>NCX10Y1C2</t>
  </si>
  <si>
    <t>NCX10Y1MW1</t>
  </si>
  <si>
    <t>NCX10Z8C1</t>
  </si>
  <si>
    <t>NCX10Z8E2</t>
  </si>
  <si>
    <t>NCX11C0B3</t>
  </si>
  <si>
    <t>NCX11C0B4</t>
  </si>
  <si>
    <t>NCX11F1B2</t>
  </si>
  <si>
    <t>NCX11H5A1</t>
  </si>
  <si>
    <t>NCX11J9D2</t>
  </si>
  <si>
    <t>NCX11K6E3</t>
  </si>
  <si>
    <t>NCX11M0C2</t>
  </si>
  <si>
    <t>NCX11P1B3</t>
  </si>
  <si>
    <t>NCX11P1E3</t>
  </si>
  <si>
    <t>NCX11R5A2</t>
  </si>
  <si>
    <t>NCX11R5C1</t>
  </si>
  <si>
    <t>NCX11S2B3</t>
  </si>
  <si>
    <t>NCX11S2C4</t>
  </si>
  <si>
    <t>NCX11S2C5</t>
  </si>
  <si>
    <t>NCX11T9C2</t>
  </si>
  <si>
    <t>NCX11T9D3</t>
  </si>
  <si>
    <t>NCX11T9D4</t>
  </si>
  <si>
    <t>NCX11T9E5</t>
  </si>
  <si>
    <t>NCX11T9E6</t>
  </si>
  <si>
    <t>NCX11T9E7</t>
  </si>
  <si>
    <t>NCX11T9S7</t>
  </si>
  <si>
    <t>NCX11T9S8</t>
  </si>
  <si>
    <t>NCX11X7A1</t>
  </si>
  <si>
    <t>NCX11X7D1</t>
  </si>
  <si>
    <t>NCX11Y4F1</t>
  </si>
  <si>
    <t>NCX11Y4F2</t>
  </si>
  <si>
    <t>NCX11Z1D3</t>
  </si>
  <si>
    <t>NCX12B6B3</t>
  </si>
  <si>
    <t>NCX12F4F2</t>
  </si>
  <si>
    <t>NCX12K9A1</t>
  </si>
  <si>
    <t>NCX12K9E1</t>
  </si>
  <si>
    <t>NCX12K9MW3</t>
  </si>
  <si>
    <t>NCX12P4C2</t>
  </si>
  <si>
    <t>NCX12Q1C5</t>
  </si>
  <si>
    <t>NCX12Q1MW2</t>
  </si>
  <si>
    <t>NCX12T2C1</t>
  </si>
  <si>
    <t>NCX12V6B2</t>
  </si>
  <si>
    <t>NCX12V6E3</t>
  </si>
  <si>
    <t>NCX12W3A2</t>
  </si>
  <si>
    <t>NCX12W3C3</t>
  </si>
  <si>
    <t>NCX12W3E4</t>
  </si>
  <si>
    <t>NCX13D3B3</t>
  </si>
  <si>
    <t>NCX13D3D3</t>
  </si>
  <si>
    <t>NCX13H1C3</t>
  </si>
  <si>
    <t>NCX13J5B3</t>
  </si>
  <si>
    <t>NCX13J5B4</t>
  </si>
  <si>
    <t>NCX13J5D3</t>
  </si>
  <si>
    <t>NCX13J5E7</t>
  </si>
  <si>
    <t>NCX13K2C2</t>
  </si>
  <si>
    <t>NCX13M6B1</t>
  </si>
  <si>
    <t>NCX13M6E1</t>
  </si>
  <si>
    <t>NCX13M6E2</t>
  </si>
  <si>
    <t>NCX13M6E3</t>
  </si>
  <si>
    <t>NCX13Q4B1</t>
  </si>
  <si>
    <t>NCX13T5S3</t>
  </si>
  <si>
    <t>NCX13X3A3</t>
  </si>
  <si>
    <t>NCX13X3C3</t>
  </si>
  <si>
    <t>NCX13Y0F1</t>
  </si>
  <si>
    <t>NCX14B2B1</t>
  </si>
  <si>
    <t>NCX14B2B2</t>
  </si>
  <si>
    <t>NCX14B2E2</t>
  </si>
  <si>
    <t>NCX14C9A7</t>
  </si>
  <si>
    <t>NCX14C9E8</t>
  </si>
  <si>
    <t>NCX14D6C3</t>
  </si>
  <si>
    <t>NCX14H4E1</t>
  </si>
  <si>
    <t>NCX14K5C3</t>
  </si>
  <si>
    <t>NCX14K5S5</t>
  </si>
  <si>
    <t>NCX14N6B1</t>
  </si>
  <si>
    <t>NCX14N6F1</t>
  </si>
  <si>
    <t>NCX14Q7A2</t>
  </si>
  <si>
    <t>NCX14S1E1</t>
  </si>
  <si>
    <t>NCX14T8B1</t>
  </si>
  <si>
    <t>NCX14T8E2</t>
  </si>
  <si>
    <t>NCX14W9B1</t>
  </si>
  <si>
    <t>NCX14X6B1</t>
  </si>
  <si>
    <t>NCX14X6B2</t>
  </si>
  <si>
    <t>NCX14Z0C2</t>
  </si>
  <si>
    <t>NCX15B5A1</t>
  </si>
  <si>
    <t>NCX15B5C3</t>
  </si>
  <si>
    <t>NCX15B5D2</t>
  </si>
  <si>
    <t>NCX15C2A1</t>
  </si>
  <si>
    <t>NCX15C2F1</t>
  </si>
  <si>
    <t>NCX15D9D4</t>
  </si>
  <si>
    <t>NCX15D9E8</t>
  </si>
  <si>
    <t>NCX15D9S6</t>
  </si>
  <si>
    <t>NCX15G0C1</t>
  </si>
  <si>
    <t>NCX15G0E2</t>
  </si>
  <si>
    <t>NCX15K8B3</t>
  </si>
  <si>
    <t>NCX15L5B2</t>
  </si>
  <si>
    <t>NCX15M2A1</t>
  </si>
  <si>
    <t>NCX15M2F1</t>
  </si>
  <si>
    <t>NCX15R7C2</t>
  </si>
  <si>
    <t>NCX15S4A1</t>
  </si>
  <si>
    <t>NCX15T1F1</t>
  </si>
  <si>
    <t>NCX15V5C2</t>
  </si>
  <si>
    <t>NCX15V5S6</t>
  </si>
  <si>
    <t>NCX15W2B2</t>
  </si>
  <si>
    <t>NCX15W2F3</t>
  </si>
  <si>
    <t>NCX15Y6D4</t>
  </si>
  <si>
    <t>NCX15Y6S10</t>
  </si>
  <si>
    <t>NCX16B8B1</t>
  </si>
  <si>
    <t>NCX16B8S4</t>
  </si>
  <si>
    <t>NCX16D2A5</t>
  </si>
  <si>
    <t>NCX16D2C3</t>
  </si>
  <si>
    <t>NCX16F6B3</t>
  </si>
  <si>
    <t>NCX16F6D2</t>
  </si>
  <si>
    <t>NCX16F6S8</t>
  </si>
  <si>
    <t>NCX16G3B1</t>
  </si>
  <si>
    <t>NCX16H0A1</t>
  </si>
  <si>
    <t>NCX16M5B2</t>
  </si>
  <si>
    <t>NCX16N2C4</t>
  </si>
  <si>
    <t>NCX16N2E5</t>
  </si>
  <si>
    <t>NCX16T4D2</t>
  </si>
  <si>
    <t>NCX16Y9D6</t>
  </si>
  <si>
    <t>NCX16Z6A1</t>
  </si>
  <si>
    <t>NCX16Z6E2</t>
  </si>
  <si>
    <t>NCX17D5A3</t>
  </si>
  <si>
    <t>NCX17D5C2</t>
  </si>
  <si>
    <t>NCX17F9D2</t>
  </si>
  <si>
    <t>NCX17H3A3</t>
  </si>
  <si>
    <t>NCX17H3E1</t>
  </si>
  <si>
    <t>NCX17H3E2</t>
  </si>
  <si>
    <t>NCX17K4A1</t>
  </si>
  <si>
    <t>NCX17K4A2</t>
  </si>
  <si>
    <t>NCX17K4D2</t>
  </si>
  <si>
    <t>NCX17N5A1</t>
  </si>
  <si>
    <t>NCX17P9C2</t>
  </si>
  <si>
    <t>NCX17T7E4</t>
  </si>
  <si>
    <t>NCX17W8B1</t>
  </si>
  <si>
    <t>NCX17W8D1</t>
  </si>
  <si>
    <t>NCX17X5B1</t>
  </si>
  <si>
    <t>NCX17X5S3</t>
  </si>
  <si>
    <t>NCX18B4B3</t>
  </si>
  <si>
    <t>NCX18B4D3</t>
  </si>
  <si>
    <t>NCX18F2B2</t>
  </si>
  <si>
    <t>NCX18F2D2</t>
  </si>
  <si>
    <t>NCX18H6A1</t>
  </si>
  <si>
    <t>NCX18H6A2</t>
  </si>
  <si>
    <t>NCX18H6E2</t>
  </si>
  <si>
    <t>NCX18J0S5</t>
  </si>
  <si>
    <t>NCX18K7E3</t>
  </si>
  <si>
    <t>NCX18K7S7</t>
  </si>
  <si>
    <t>NCX18N8A2</t>
  </si>
  <si>
    <t>NCX18N8C5</t>
  </si>
  <si>
    <t>NCX18P2A2</t>
  </si>
  <si>
    <t>NCX18R6C2</t>
  </si>
  <si>
    <t>NCX18R7C1</t>
  </si>
  <si>
    <t>NCX18R7C2</t>
  </si>
  <si>
    <t>NCX18T0C1</t>
  </si>
  <si>
    <t>NCX18T0C2</t>
  </si>
  <si>
    <t>NCX18W1B1</t>
  </si>
  <si>
    <t>NCX18X8B1</t>
  </si>
  <si>
    <t>NCX18X8F1</t>
  </si>
  <si>
    <t>NCX19C4C1</t>
  </si>
  <si>
    <t>NCX19D1A1</t>
  </si>
  <si>
    <t>NCX19H9B3</t>
  </si>
  <si>
    <t>NCX19H9MW1</t>
  </si>
  <si>
    <t>NCX19J3F5</t>
  </si>
  <si>
    <t>NCX19K0D2</t>
  </si>
  <si>
    <t>NCX19L7A2</t>
  </si>
  <si>
    <t>NCX19L7C2</t>
  </si>
  <si>
    <t>NCX19P5B1</t>
  </si>
  <si>
    <t>NCX19P5F1</t>
  </si>
  <si>
    <t>NCX19P5F2</t>
  </si>
  <si>
    <t>NCX19S6B3</t>
  </si>
  <si>
    <t>NCX19S6C4</t>
  </si>
  <si>
    <t>NCX19T3B1</t>
  </si>
  <si>
    <t>NCX19T3B3</t>
  </si>
  <si>
    <t>NCX19T3C2</t>
  </si>
  <si>
    <t>NCX19V7A1</t>
  </si>
  <si>
    <t>NCX19V7D2</t>
  </si>
  <si>
    <t>NCX19W4A2</t>
  </si>
  <si>
    <t>NCX19W4D2</t>
  </si>
  <si>
    <t>NCX19W4F2</t>
  </si>
  <si>
    <t>NCX19Z5MW3</t>
  </si>
  <si>
    <t>NCX20C2B2</t>
  </si>
  <si>
    <t>NCX20C2E6</t>
  </si>
  <si>
    <t>NCX20C2E7</t>
  </si>
  <si>
    <t>NCX20F3C3</t>
  </si>
  <si>
    <t>NCX20F3D4</t>
  </si>
  <si>
    <t>NCX20F3E5</t>
  </si>
  <si>
    <t>NCX20G0D6</t>
  </si>
  <si>
    <t>NCX20G0G2</t>
  </si>
  <si>
    <t>NCX20H7S2</t>
  </si>
  <si>
    <t>NCX20K8E2</t>
  </si>
  <si>
    <t>NCX20K8F1</t>
  </si>
  <si>
    <t>NCX20L5E2</t>
  </si>
  <si>
    <t>NCX20L5E3</t>
  </si>
  <si>
    <t>NCX20L5E4</t>
  </si>
  <si>
    <t>NCX20L5S3</t>
  </si>
  <si>
    <t>NCX20R7C2</t>
  </si>
  <si>
    <t>NCX20R7S3</t>
  </si>
  <si>
    <t>NCX20S4D1</t>
  </si>
  <si>
    <t>NCX20V5B2</t>
  </si>
  <si>
    <t>NCX20V5E3</t>
  </si>
  <si>
    <t>NCX20V5S6</t>
  </si>
  <si>
    <t>NCX20Z3E3</t>
  </si>
  <si>
    <t>NCX21C5A1</t>
  </si>
  <si>
    <t>NCX21D2MW3</t>
  </si>
  <si>
    <t>NCX21F6A2</t>
  </si>
  <si>
    <t>NCX21G3C3</t>
  </si>
  <si>
    <t>NCX21H0C1</t>
  </si>
  <si>
    <t>NCX21J4B1</t>
  </si>
  <si>
    <t>NCX21J4E1</t>
  </si>
  <si>
    <t>NCX21K1A2</t>
  </si>
  <si>
    <t>NCX21P6E2</t>
  </si>
  <si>
    <t>NCX21P6MW1</t>
  </si>
  <si>
    <t>NCX21Q3A1</t>
  </si>
  <si>
    <t>NCX21Q3C3</t>
  </si>
  <si>
    <t>NCX21S7B3</t>
  </si>
  <si>
    <t>NCX21V8E2</t>
  </si>
  <si>
    <t>NCX21V8E3</t>
  </si>
  <si>
    <t>NCX21V8S7</t>
  </si>
  <si>
    <t>NCX21W5A3</t>
  </si>
  <si>
    <t>NCX21X2A1</t>
  </si>
  <si>
    <t>NCX21X2B2</t>
  </si>
  <si>
    <t>NCX21X2E2</t>
  </si>
  <si>
    <t>NCX21Y9D1</t>
  </si>
  <si>
    <t>NCX21Z6A1</t>
  </si>
  <si>
    <t>NCX21Z6C2</t>
  </si>
  <si>
    <t>NCX22B1B3</t>
  </si>
  <si>
    <t>NCX22B1B4</t>
  </si>
  <si>
    <t>NCX22D5A3</t>
  </si>
  <si>
    <t>NCX22G6E2</t>
  </si>
  <si>
    <t>NCX22H3B4</t>
  </si>
  <si>
    <t>NCX22J7C3</t>
  </si>
  <si>
    <t>NCX22J7D3</t>
  </si>
  <si>
    <t>NCX22J7F2</t>
  </si>
  <si>
    <t>NCX22K4A2</t>
  </si>
  <si>
    <t>NCX22K4A3</t>
  </si>
  <si>
    <t>NCX22K4B1</t>
  </si>
  <si>
    <t>NCX22K4B3</t>
  </si>
  <si>
    <t>NCX22L1B2</t>
  </si>
  <si>
    <t>NCX22M8E3</t>
  </si>
  <si>
    <t>NCX22S0B1</t>
  </si>
  <si>
    <t>NCX22S0B2</t>
  </si>
  <si>
    <t>NCX22T7G1</t>
  </si>
  <si>
    <t>NCX22V1D2</t>
  </si>
  <si>
    <t>NCX23D8B1</t>
  </si>
  <si>
    <t>NCX23D8D1</t>
  </si>
  <si>
    <t>NCX23F2A3</t>
  </si>
  <si>
    <t>NCX23G9D3</t>
  </si>
  <si>
    <t>NCX23G9S8</t>
  </si>
  <si>
    <t>NCX23H6E2</t>
  </si>
  <si>
    <t>NCX23K7A2</t>
  </si>
  <si>
    <t>NCX23K7D2</t>
  </si>
  <si>
    <t>NCX23K7E2</t>
  </si>
  <si>
    <t>NCX23L4A1</t>
  </si>
  <si>
    <t>NCX23L4A2</t>
  </si>
  <si>
    <t>NCX23L4A3</t>
  </si>
  <si>
    <t>NCX23L4B3</t>
  </si>
  <si>
    <t>NCX23L4F1</t>
  </si>
  <si>
    <t>NCX23N8D1</t>
  </si>
  <si>
    <t>NCX23W1E3</t>
  </si>
  <si>
    <t>NCX23X8B1</t>
  </si>
  <si>
    <t>NCX23X8D2</t>
  </si>
  <si>
    <t>NCX24H9A2</t>
  </si>
  <si>
    <t>NCX24H9A3</t>
  </si>
  <si>
    <t>NCX24H9D3</t>
  </si>
  <si>
    <t>NCX24H9E5</t>
  </si>
  <si>
    <t>NCX24J3E3</t>
  </si>
  <si>
    <t>NCX24K0A2</t>
  </si>
  <si>
    <t>NCX24K0C2</t>
  </si>
  <si>
    <t>NCX24K0C3</t>
  </si>
  <si>
    <t>NCX24K0MW2</t>
  </si>
  <si>
    <t>NCX24L7B3</t>
  </si>
  <si>
    <t>NCX24L7F1</t>
  </si>
  <si>
    <t>NCX24N1C3</t>
  </si>
  <si>
    <t>NCX24N1D3</t>
  </si>
  <si>
    <t>NCX24N1F2</t>
  </si>
  <si>
    <t>NCX24P5B3</t>
  </si>
  <si>
    <t>NCX24S6S5</t>
  </si>
  <si>
    <t>NCX24V7F1</t>
  </si>
  <si>
    <t>NCX24W4B2</t>
  </si>
  <si>
    <t>NCX24X1A2</t>
  </si>
  <si>
    <t>NCX24X1A3</t>
  </si>
  <si>
    <t>NCX25B0B1</t>
  </si>
  <si>
    <t>NCX25B0E2</t>
  </si>
  <si>
    <t>NCX25B0S3</t>
  </si>
  <si>
    <t>NCX25D4A2</t>
  </si>
  <si>
    <t>NCX25G5B2</t>
  </si>
  <si>
    <t>NCX25G5E3</t>
  </si>
  <si>
    <t>NCX25G5E4</t>
  </si>
  <si>
    <t>NCX25H2S5</t>
  </si>
  <si>
    <t>NCX25J6C1</t>
  </si>
  <si>
    <t>NCX25K3A5</t>
  </si>
  <si>
    <t>NCX25L0F1</t>
  </si>
  <si>
    <t>NCX25N4B2</t>
  </si>
  <si>
    <t>NCX25P8B1</t>
  </si>
  <si>
    <t>NCX25R2B2</t>
  </si>
  <si>
    <t>NCX25R2F1</t>
  </si>
  <si>
    <t>NCX25S9E1</t>
  </si>
  <si>
    <t>NCX25X4A4</t>
  </si>
  <si>
    <t>NCX25Y1A2</t>
  </si>
  <si>
    <t>NCX26D7A1</t>
  </si>
  <si>
    <t>NCX26D7A2</t>
  </si>
  <si>
    <t>NCX26F1A2</t>
  </si>
  <si>
    <t>NCX26F1D2</t>
  </si>
  <si>
    <t>NCX26H5A2</t>
  </si>
  <si>
    <t>NCX26H5C2</t>
  </si>
  <si>
    <t>NCX26J9B4</t>
  </si>
  <si>
    <t>NCX26K6D6</t>
  </si>
  <si>
    <t>NCX26K6S12</t>
  </si>
  <si>
    <t>NCX26L3A2</t>
  </si>
  <si>
    <t>NCX26L3B3</t>
  </si>
  <si>
    <t>NCX26L3E4</t>
  </si>
  <si>
    <t>NCX26L3E5</t>
  </si>
  <si>
    <t>NCX26M0C3</t>
  </si>
  <si>
    <t>NCX26M0MW1</t>
  </si>
  <si>
    <t>NCX26Q8B4</t>
  </si>
  <si>
    <t>NCX26R5A1</t>
  </si>
  <si>
    <t>NCX26Y4B1</t>
  </si>
  <si>
    <t>NCX26Y4S2</t>
  </si>
  <si>
    <t>NCX27B6C2</t>
  </si>
  <si>
    <t>NCX27C3D3</t>
  </si>
  <si>
    <t>NCX27F4B3</t>
  </si>
  <si>
    <t>NCX27F4E5</t>
  </si>
  <si>
    <t>NCX27G1A3</t>
  </si>
  <si>
    <t>NCX27G1A4</t>
  </si>
  <si>
    <t>NCX27G1C5</t>
  </si>
  <si>
    <t>NCX27K9C1</t>
  </si>
  <si>
    <t>NCX27P4B1</t>
  </si>
  <si>
    <t>NCX27P4E1</t>
  </si>
  <si>
    <t>NCX27Q1C3</t>
  </si>
  <si>
    <t>NCX27Q1D3</t>
  </si>
  <si>
    <t>NCX27Q1F2</t>
  </si>
  <si>
    <t>NCX27T2A2</t>
  </si>
  <si>
    <t>NCX27T2B2</t>
  </si>
  <si>
    <t>NCX27T2E2</t>
  </si>
  <si>
    <t>NCX27V6B2</t>
  </si>
  <si>
    <t>NCX27Y7A1</t>
  </si>
  <si>
    <t>NCX28C6A3</t>
  </si>
  <si>
    <t>NCX28C6D5</t>
  </si>
  <si>
    <t>NCX28G4C1</t>
  </si>
  <si>
    <t>NCX28G4S2</t>
  </si>
  <si>
    <t>NCX28L9A5</t>
  </si>
  <si>
    <t>NCX28N3A4</t>
  </si>
  <si>
    <t>NCX28N3A5</t>
  </si>
  <si>
    <t>NCX28S8B1</t>
  </si>
  <si>
    <t>NCX28T5D5</t>
  </si>
  <si>
    <t>NCX28W6A4</t>
  </si>
  <si>
    <t>NCX28W6E5</t>
  </si>
  <si>
    <t>NCX28W6E6</t>
  </si>
  <si>
    <t>NCX28Z7A1</t>
  </si>
  <si>
    <t>NCX28Z7D2</t>
  </si>
  <si>
    <t>NCX29C9B1</t>
  </si>
  <si>
    <t>NCX29C9E1</t>
  </si>
  <si>
    <t>NCX29C9MW3</t>
  </si>
  <si>
    <t>NCX29C9S2</t>
  </si>
  <si>
    <t>NCX29D6D2</t>
  </si>
  <si>
    <t>NCX29D6E3</t>
  </si>
  <si>
    <t>NCX29D6E4</t>
  </si>
  <si>
    <t>NCX29D6S5</t>
  </si>
  <si>
    <t>NCX29F0A1</t>
  </si>
  <si>
    <t>NCX29F0D1</t>
  </si>
  <si>
    <t>NCX29H4S2</t>
  </si>
  <si>
    <t>NCX29K5B1</t>
  </si>
  <si>
    <t>NCX29K5MW1</t>
  </si>
  <si>
    <t>NCX29L2C2</t>
  </si>
  <si>
    <t>NCX29L2E2</t>
  </si>
  <si>
    <t>NCX29Q7B1</t>
  </si>
  <si>
    <t>NCX29Q7E2</t>
  </si>
  <si>
    <t>NCX29W9B1</t>
  </si>
  <si>
    <t>NCX29Y3D7</t>
  </si>
  <si>
    <t>NCX30H2B2</t>
  </si>
  <si>
    <t>NCX30K3A3</t>
  </si>
  <si>
    <t>NCX30K3D3</t>
  </si>
  <si>
    <t>NCX30K3D4</t>
  </si>
  <si>
    <t>NCX30M7B3</t>
  </si>
  <si>
    <t>NCX30M7C2</t>
  </si>
  <si>
    <t>NCX30N4D3</t>
  </si>
  <si>
    <t>NCX30N4F3</t>
  </si>
  <si>
    <t>NCX30N4MW2</t>
  </si>
  <si>
    <t>NCX30R2E3</t>
  </si>
  <si>
    <t>NCX30T6A1</t>
  </si>
  <si>
    <t>NCX30X4D5</t>
  </si>
  <si>
    <t>NCX30Y1A2</t>
  </si>
  <si>
    <t>NCX30Y1F1</t>
  </si>
  <si>
    <t>NCX31C0A4</t>
  </si>
  <si>
    <t>NCX31C0D4</t>
  </si>
  <si>
    <t>NCX31G8B1</t>
  </si>
  <si>
    <t>NCX31H5E1</t>
  </si>
  <si>
    <t>NCX31J9A5</t>
  </si>
  <si>
    <t>NCX31L3A3</t>
  </si>
  <si>
    <t>NCX31L3F2</t>
  </si>
  <si>
    <t>NCX31L3MW1</t>
  </si>
  <si>
    <t>NCX31M0B3</t>
  </si>
  <si>
    <t>NCX31M0C3</t>
  </si>
  <si>
    <t>NCX31M0E2</t>
  </si>
  <si>
    <t>NCX31M0E3</t>
  </si>
  <si>
    <t>NCX31N7C2</t>
  </si>
  <si>
    <t>NCX31R5B4</t>
  </si>
  <si>
    <t>NCX31T9B2</t>
  </si>
  <si>
    <t>NCX31V3A1</t>
  </si>
  <si>
    <t>NCX31V3E1</t>
  </si>
  <si>
    <t>NCX31V3E2</t>
  </si>
  <si>
    <t>NCX31W0B2</t>
  </si>
  <si>
    <t>NCX31W0F2</t>
  </si>
  <si>
    <t>NCX32B6A1</t>
  </si>
  <si>
    <t>NCX32B6A2</t>
  </si>
  <si>
    <t>NCX32B6E2</t>
  </si>
  <si>
    <t>NCX32B6E3</t>
  </si>
  <si>
    <t>NCX32C3B2</t>
  </si>
  <si>
    <t>NCX32C3F1</t>
  </si>
  <si>
    <t>NCX32D0B2</t>
  </si>
  <si>
    <t>NCX32D0E2</t>
  </si>
  <si>
    <t>NCX32H8C4</t>
  </si>
  <si>
    <t>NCX32H8E5</t>
  </si>
  <si>
    <t>NCX32M3A1</t>
  </si>
  <si>
    <t>NCX32M3C2</t>
  </si>
  <si>
    <t>NCX32P4A1</t>
  </si>
  <si>
    <t>NCX32P4F2</t>
  </si>
  <si>
    <t>NCX32Q1E2</t>
  </si>
  <si>
    <t>NCX32T2E5</t>
  </si>
  <si>
    <t>NCX32T2E6</t>
  </si>
  <si>
    <t>NCX32V6B2</t>
  </si>
  <si>
    <t>NCX32X0F1</t>
  </si>
  <si>
    <t>NCX32Z4A2</t>
  </si>
  <si>
    <t>NCX32Z4D3</t>
  </si>
  <si>
    <t>NCX33F7A2</t>
  </si>
  <si>
    <t>NCX33F7F1</t>
  </si>
  <si>
    <t>NCX33H1B1</t>
  </si>
  <si>
    <t>NCX33Q4A2</t>
  </si>
  <si>
    <t>NCX33Q4E2</t>
  </si>
  <si>
    <t>NCX33R1B2</t>
  </si>
  <si>
    <t>NCX33R1D2</t>
  </si>
  <si>
    <t>NCX33S8E3</t>
  </si>
  <si>
    <t>NCX33X3E3</t>
  </si>
  <si>
    <t>NCX33X3MW1</t>
  </si>
  <si>
    <t>NCX33Y0C2</t>
  </si>
  <si>
    <t>NCX34B2F1</t>
  </si>
  <si>
    <t>NCX34B2F2</t>
  </si>
  <si>
    <t>NCX34G7E1</t>
  </si>
  <si>
    <t>NCX34J8D3</t>
  </si>
  <si>
    <t>NCX34J8D4</t>
  </si>
  <si>
    <t>NCX34K5C2</t>
  </si>
  <si>
    <t>NCX34K5MW1</t>
  </si>
  <si>
    <t>NCX34K5S6</t>
  </si>
  <si>
    <t>NCX34N6A1</t>
  </si>
  <si>
    <t>NCX34P0C2</t>
  </si>
  <si>
    <t>NCX34R4MW1</t>
  </si>
  <si>
    <t>NCX34S1F1</t>
  </si>
  <si>
    <t>NCX34V2A3</t>
  </si>
  <si>
    <t>NCX34Z0E2</t>
  </si>
  <si>
    <t>NCX35B5A3</t>
  </si>
  <si>
    <t>NCX35B5A4</t>
  </si>
  <si>
    <t>NCX35C2B3</t>
  </si>
  <si>
    <t>NCX35H7D3</t>
  </si>
  <si>
    <t>NCX35H7MW2</t>
  </si>
  <si>
    <t>NCX35K8B1</t>
  </si>
  <si>
    <t>NCX35M2A2</t>
  </si>
  <si>
    <t>NCX35N9A1</t>
  </si>
  <si>
    <t>NCX35R7B1</t>
  </si>
  <si>
    <t>NCX35R7B2</t>
  </si>
  <si>
    <t>NCX35R7B3</t>
  </si>
  <si>
    <t>NCX35R7D2</t>
  </si>
  <si>
    <t>NCX35R7MW2</t>
  </si>
  <si>
    <t>NCX35S4A2</t>
  </si>
  <si>
    <t>NCX35S4D2</t>
  </si>
  <si>
    <t>NCX35T1A3</t>
  </si>
  <si>
    <t>NCX35T1C2</t>
  </si>
  <si>
    <t>NCX35W2A2</t>
  </si>
  <si>
    <t>NCX35W2F2</t>
  </si>
  <si>
    <t>NCX35Y6F1</t>
  </si>
  <si>
    <t>NCX36B8A2</t>
  </si>
  <si>
    <t>NCX36B8S5</t>
  </si>
  <si>
    <t>NCX36B8S6</t>
  </si>
  <si>
    <t>NCX36D2E3</t>
  </si>
  <si>
    <t>NCX36F6D1</t>
  </si>
  <si>
    <t>NCX36F6D2</t>
  </si>
  <si>
    <t>NCX36G3C1</t>
  </si>
  <si>
    <t>NCX36G3F1</t>
  </si>
  <si>
    <t>NCX36L8A2</t>
  </si>
  <si>
    <t>NCX36L8E2</t>
  </si>
  <si>
    <t>NCX36M5A1</t>
  </si>
  <si>
    <t>NCX36M5C2</t>
  </si>
  <si>
    <t>NCX36N2E4</t>
  </si>
  <si>
    <t>NCX36P6A1</t>
  </si>
  <si>
    <t>NCX36P6C2</t>
  </si>
  <si>
    <t>NCX36Q3C3</t>
  </si>
  <si>
    <t>NCX36S7A3</t>
  </si>
  <si>
    <t>NCX36V8B1</t>
  </si>
  <si>
    <t>NCX36V8S4</t>
  </si>
  <si>
    <t>NCX36W5C2</t>
  </si>
  <si>
    <t>NCX36X2A3</t>
  </si>
  <si>
    <t>NCX36X2B3</t>
  </si>
  <si>
    <t>NCX36X2E4</t>
  </si>
  <si>
    <t>NCX36X2E5</t>
  </si>
  <si>
    <t>NCX36Y9A5</t>
  </si>
  <si>
    <t>NCX37C8A1</t>
  </si>
  <si>
    <t>NCX37C8D1</t>
  </si>
  <si>
    <t>NCX37F9D2</t>
  </si>
  <si>
    <t>NCX37G6A1</t>
  </si>
  <si>
    <t>NCX37G6E1</t>
  </si>
  <si>
    <t>NCX37H3A1</t>
  </si>
  <si>
    <t>NCX37H3D1</t>
  </si>
  <si>
    <t>NCX37K4A3</t>
  </si>
  <si>
    <t>NCX37K4A4</t>
  </si>
  <si>
    <t>NCX37M8A3</t>
  </si>
  <si>
    <t>NCX37N5C2</t>
  </si>
  <si>
    <t>NCX37N5S6</t>
  </si>
  <si>
    <t>NCX37P9C1</t>
  </si>
  <si>
    <t>NCX37Q6B2</t>
  </si>
  <si>
    <t>NCX37Q6S4</t>
  </si>
  <si>
    <t>NCX37R3C2</t>
  </si>
  <si>
    <t>NCX37R3C3</t>
  </si>
  <si>
    <t>NCX37R3E6</t>
  </si>
  <si>
    <t>NCX37T7C7</t>
  </si>
  <si>
    <t>NCX37T7F6</t>
  </si>
  <si>
    <t>NCX37T7S10</t>
  </si>
  <si>
    <t>NCX37T7S11</t>
  </si>
  <si>
    <t>NCX37V1B1</t>
  </si>
  <si>
    <t>NCX37Y2C2</t>
  </si>
  <si>
    <t>NCX37Y2S3</t>
  </si>
  <si>
    <t>NCX38B4C1</t>
  </si>
  <si>
    <t>NCX38C1C2</t>
  </si>
  <si>
    <t>NCX38D8A1</t>
  </si>
  <si>
    <t>NCX38D8A2</t>
  </si>
  <si>
    <t>NCX38D8C1</t>
  </si>
  <si>
    <t>NCX38H6D3</t>
  </si>
  <si>
    <t>NCX38H6MW2</t>
  </si>
  <si>
    <t>NCX38L4A2</t>
  </si>
  <si>
    <t>NCX38L4D2</t>
  </si>
  <si>
    <t>NCX38M1A1</t>
  </si>
  <si>
    <t>NCX38P2C5</t>
  </si>
  <si>
    <t>NCX38R6A5</t>
  </si>
  <si>
    <t>NCX38R6E7</t>
  </si>
  <si>
    <t>NCX38T0A3</t>
  </si>
  <si>
    <t>NCX38T0F3</t>
  </si>
  <si>
    <t>NCX38W1C4</t>
  </si>
  <si>
    <t>NCX38X8B1</t>
  </si>
  <si>
    <t>NCX38Y5A2</t>
  </si>
  <si>
    <t>NCX38Y5C2</t>
  </si>
  <si>
    <t>NCX38Y5D2</t>
  </si>
  <si>
    <t>NCX38Y5S4</t>
  </si>
  <si>
    <t>NCX38Z2C1</t>
  </si>
  <si>
    <t>NCX38Z2MW2</t>
  </si>
  <si>
    <t>NCX39B7B1</t>
  </si>
  <si>
    <t>NCX39B7E1</t>
  </si>
  <si>
    <t>NCX39B7S3</t>
  </si>
  <si>
    <t>NCX39H9B3</t>
  </si>
  <si>
    <t>NCX39H9C2</t>
  </si>
  <si>
    <t>NCX39K0D2</t>
  </si>
  <si>
    <t>NCX39L7B1</t>
  </si>
  <si>
    <t>NCX39L7E2</t>
  </si>
  <si>
    <t>NCX39L7S5</t>
  </si>
  <si>
    <t>NCX39N1C3</t>
  </si>
  <si>
    <t>NCX39P5A1</t>
  </si>
  <si>
    <t>NCX39Q2S6</t>
  </si>
  <si>
    <t>NCX39T3F2</t>
  </si>
  <si>
    <t>NCX39T3F3</t>
  </si>
  <si>
    <t>NCX39V7D3</t>
  </si>
  <si>
    <t>NCX39V7S8</t>
  </si>
  <si>
    <t>NCX40C2B1</t>
  </si>
  <si>
    <t>NCX40D9D2</t>
  </si>
  <si>
    <t>NCX40G0B1</t>
  </si>
  <si>
    <t>NCX40G0D1</t>
  </si>
  <si>
    <t>NCX40G0D2</t>
  </si>
  <si>
    <t>NCX40G0S4</t>
  </si>
  <si>
    <t>NCX40H7D2</t>
  </si>
  <si>
    <t>NCX40K8B3</t>
  </si>
  <si>
    <t>NCX40L5D2</t>
  </si>
  <si>
    <t>NCX40M2A1</t>
  </si>
  <si>
    <t>NCX40N9A2</t>
  </si>
  <si>
    <t>NCX40N9E4</t>
  </si>
  <si>
    <t>NCX40N9F2</t>
  </si>
  <si>
    <t>NJN02L0B3</t>
  </si>
  <si>
    <t>NJN02L0C5</t>
  </si>
  <si>
    <t>NJN02L0F2</t>
  </si>
  <si>
    <t>NJX04D0C1</t>
  </si>
  <si>
    <t>NKB33L3C2</t>
  </si>
  <si>
    <t>NLP51R0C1</t>
  </si>
  <si>
    <t>NCX08W6B1</t>
  </si>
  <si>
    <t>NCX08X3A1</t>
  </si>
  <si>
    <t>NCX09J8A4</t>
  </si>
  <si>
    <t>NCX09L2D2</t>
  </si>
  <si>
    <t>NCX09P0F1</t>
  </si>
  <si>
    <t>NCX09P0S7</t>
  </si>
  <si>
    <t>NCX10L0C1</t>
  </si>
  <si>
    <t>NCX10L0C2</t>
  </si>
  <si>
    <t>NCX11C0A3</t>
  </si>
  <si>
    <t>NCX11D7B1</t>
  </si>
  <si>
    <t>NCX11Y4A2</t>
  </si>
  <si>
    <t>NCX12Q1C4</t>
  </si>
  <si>
    <t>NCX13P7C1</t>
  </si>
  <si>
    <t>NCX13P7C2</t>
  </si>
  <si>
    <t>NCX13S8D1</t>
  </si>
  <si>
    <t>NCX14H4A1</t>
  </si>
  <si>
    <t>NCX14R4A3</t>
  </si>
  <si>
    <t>NCX14R4G1</t>
  </si>
  <si>
    <t>NCX14W9B2</t>
  </si>
  <si>
    <t>NCX14X6S5</t>
  </si>
  <si>
    <t>NCX15D9G2</t>
  </si>
  <si>
    <t>NCX16B8B2</t>
  </si>
  <si>
    <t>NCX16M5B3</t>
  </si>
  <si>
    <t>NCX16Q3C1</t>
  </si>
  <si>
    <t>NCX17B1G1</t>
  </si>
  <si>
    <t>NCX17D5F2</t>
  </si>
  <si>
    <t>NCX17G6A1</t>
  </si>
  <si>
    <t>NCX18J0B2</t>
  </si>
  <si>
    <t>NCX18K7E4</t>
  </si>
  <si>
    <t>NCX18M1MW3</t>
  </si>
  <si>
    <t>NCX19T3B2</t>
  </si>
  <si>
    <t>NCX20B5A3</t>
  </si>
  <si>
    <t>NCX20B5A4</t>
  </si>
  <si>
    <t>NCX22X5B2</t>
  </si>
  <si>
    <t>NCX24D1D2</t>
  </si>
  <si>
    <t>NCX24P5E5</t>
  </si>
  <si>
    <t>NCX24V7D1</t>
  </si>
  <si>
    <t>NCX24X1D3</t>
  </si>
  <si>
    <t>NCX25H2B4</t>
  </si>
  <si>
    <t>NCX26B3C4</t>
  </si>
  <si>
    <t>NCX26B3S5</t>
  </si>
  <si>
    <t>NCX26C0E3</t>
  </si>
  <si>
    <t>NCX26S2A2</t>
  </si>
  <si>
    <t>NCX26S2C1</t>
  </si>
  <si>
    <t>NCX26S2E1</t>
  </si>
  <si>
    <t>NCX27L6C5</t>
  </si>
  <si>
    <t>NCX27M3D2</t>
  </si>
  <si>
    <t>NCX27R8D2</t>
  </si>
  <si>
    <t>NCX27T2G1</t>
  </si>
  <si>
    <t>NCX28Q4S6</t>
  </si>
  <si>
    <t>NCX29C9MW2</t>
  </si>
  <si>
    <t>NCX29G7D1</t>
  </si>
  <si>
    <t>NCX30M7B2</t>
  </si>
  <si>
    <t>NCX31N7E3</t>
  </si>
  <si>
    <t>NCX33S8A2</t>
  </si>
  <si>
    <t>NCX33T5S7</t>
  </si>
  <si>
    <t>NCX33X3E2</t>
  </si>
  <si>
    <t>NCX34J8C3</t>
  </si>
  <si>
    <t>NCX34L2E1</t>
  </si>
  <si>
    <t>NCX34N6F1</t>
  </si>
  <si>
    <t>NCX34N6F2</t>
  </si>
  <si>
    <t>NCX34P0C1</t>
  </si>
  <si>
    <t>NCX34P0C3</t>
  </si>
  <si>
    <t>NCX34T8D1</t>
  </si>
  <si>
    <t>NCX35H7E2</t>
  </si>
  <si>
    <t>NCX35Y6A1</t>
  </si>
  <si>
    <t>NCX36B8G1</t>
  </si>
  <si>
    <t>NCX36B8G2</t>
  </si>
  <si>
    <t>NCX37B1G1</t>
  </si>
  <si>
    <t>NCX37F9D1</t>
  </si>
  <si>
    <t>NCX37J7C2</t>
  </si>
  <si>
    <t>NCX37J7E2</t>
  </si>
  <si>
    <t>NCX37V1B2</t>
  </si>
  <si>
    <t>NCX38J0C1</t>
  </si>
  <si>
    <t>NCX38T0D5</t>
  </si>
  <si>
    <t>NCX39H9B2</t>
  </si>
  <si>
    <t>NCX39K0A2</t>
  </si>
  <si>
    <t>NCX39N1B2</t>
  </si>
  <si>
    <t>NCX39N1S4</t>
  </si>
  <si>
    <t>NCX39P5C2</t>
  </si>
  <si>
    <t>NCX40D9E4</t>
  </si>
  <si>
    <t>NCX40J1D1</t>
  </si>
  <si>
    <t>NJN02L0A1</t>
  </si>
  <si>
    <t>NJN02L0F3</t>
  </si>
  <si>
    <t>NCX22K4B2</t>
  </si>
  <si>
    <t>NCX34J8A1</t>
  </si>
  <si>
    <t>NCX35R7MW1</t>
  </si>
  <si>
    <t>NCX10N4G3</t>
  </si>
  <si>
    <t>NCX19B7C3</t>
  </si>
  <si>
    <t>NCX20M2B1</t>
  </si>
  <si>
    <t>NCX23T0E1</t>
  </si>
  <si>
    <t>NCX32L6C1</t>
  </si>
  <si>
    <t>NCX34Q7C1</t>
  </si>
  <si>
    <t>NCX08T5A3</t>
  </si>
  <si>
    <t>NCX08T5B1</t>
  </si>
  <si>
    <t>NCX08T5B2</t>
  </si>
  <si>
    <t>NCX08T5C2</t>
  </si>
  <si>
    <t>NCX08T5D2</t>
  </si>
  <si>
    <t>NCX08T5D3</t>
  </si>
  <si>
    <t>NCX08T5D4</t>
  </si>
  <si>
    <t>NCX08T5E3</t>
  </si>
  <si>
    <t>NCX08T5E4</t>
  </si>
  <si>
    <t>NCX08T5E5</t>
  </si>
  <si>
    <t>NCX08T5E6</t>
  </si>
  <si>
    <t>NCX08T5E7</t>
  </si>
  <si>
    <t>NCX08T5F1</t>
  </si>
  <si>
    <t>NCX08T5F2</t>
  </si>
  <si>
    <t>NCX08T5S5</t>
  </si>
  <si>
    <t>NCX08T5S6</t>
  </si>
  <si>
    <t>NCX08T5S7</t>
  </si>
  <si>
    <t>NCX08T5S8</t>
  </si>
  <si>
    <t>Z
78</t>
  </si>
  <si>
    <t>Cb
78</t>
  </si>
  <si>
    <t>R</t>
  </si>
  <si>
    <t>W</t>
  </si>
  <si>
    <t>X</t>
  </si>
  <si>
    <t>ClbCode
1718</t>
  </si>
  <si>
    <t>Lidgegevens + indeling leden in nieuwe (kolom C en D) en oude seizoen (kolom PQR)</t>
  </si>
  <si>
    <t>zl78</t>
  </si>
  <si>
    <t>Dalto/Klaverblad Verzekeringen</t>
  </si>
  <si>
    <t>De Hoeve/Due Amici Fitness</t>
  </si>
  <si>
    <t>Hoogkerk</t>
  </si>
  <si>
    <t>LDODK/Rinsma Modeplein</t>
  </si>
  <si>
    <t>Merwede/Multiplaat</t>
  </si>
  <si>
    <t>SDO/BlijWerkt</t>
  </si>
  <si>
    <t>TOP/SolarCompleet</t>
  </si>
  <si>
    <t>NCX08T5F3</t>
  </si>
  <si>
    <t>NCX08Y0E2</t>
  </si>
  <si>
    <t>NCX09C9E2</t>
  </si>
  <si>
    <t>NCX09L2D3</t>
  </si>
  <si>
    <t>NCX09M9F2</t>
  </si>
  <si>
    <t>NCX09T8F2</t>
  </si>
  <si>
    <t>NCX09T8S3</t>
  </si>
  <si>
    <t>NCX10M7S5</t>
  </si>
  <si>
    <t>NCX11C0E4</t>
  </si>
  <si>
    <t>NCX11C0S3</t>
  </si>
  <si>
    <t>NCX11K6F2</t>
  </si>
  <si>
    <t>NCX11K6S5</t>
  </si>
  <si>
    <t>NCX11M0C3</t>
  </si>
  <si>
    <t>NCX11S2E8</t>
  </si>
  <si>
    <t>NCX12S5C1</t>
  </si>
  <si>
    <t>NCX13S8F1</t>
  </si>
  <si>
    <t>NCX13V9S6</t>
  </si>
  <si>
    <t>NCX13W6A2</t>
  </si>
  <si>
    <t>NCX13W6MW1</t>
  </si>
  <si>
    <t>NCX13W6MW2</t>
  </si>
  <si>
    <t>NCX13W6S5</t>
  </si>
  <si>
    <t>NCX13W6S6</t>
  </si>
  <si>
    <t>NCX13W6S7</t>
  </si>
  <si>
    <t>NCX13Y0E1</t>
  </si>
  <si>
    <t>NCX14C9E9</t>
  </si>
  <si>
    <t>NCX14T8S4</t>
  </si>
  <si>
    <t>NCX15X9F3</t>
  </si>
  <si>
    <t>NCX16V8MW2</t>
  </si>
  <si>
    <t>NCX17F9S4</t>
  </si>
  <si>
    <t>NCX17T7F3</t>
  </si>
  <si>
    <t>NCX18M1F1</t>
  </si>
  <si>
    <t>NCX18X8F2</t>
  </si>
  <si>
    <t>NCX19D1F1</t>
  </si>
  <si>
    <t>NCX19G2D1</t>
  </si>
  <si>
    <t>NCX19G2F2</t>
  </si>
  <si>
    <t>NCX19L7F2</t>
  </si>
  <si>
    <t>NCX19W4A1</t>
  </si>
  <si>
    <t>NCX20B5F1</t>
  </si>
  <si>
    <t>NCX20G0E11</t>
  </si>
  <si>
    <t>NCX20G0F9</t>
  </si>
  <si>
    <t>NCX20Z3F3</t>
  </si>
  <si>
    <t>NCX21V8E4</t>
  </si>
  <si>
    <t>NCX21W5F3</t>
  </si>
  <si>
    <t>NCX21X2E3</t>
  </si>
  <si>
    <t>NCX21Z6F2</t>
  </si>
  <si>
    <t>NCX22B1F4</t>
  </si>
  <si>
    <t>NCX22M8E4</t>
  </si>
  <si>
    <t>NCX23W1E4</t>
  </si>
  <si>
    <t>NCX24D1S4</t>
  </si>
  <si>
    <t>NCX24P5E6</t>
  </si>
  <si>
    <t>NCX24W4E3</t>
  </si>
  <si>
    <t>NCX25K3A6</t>
  </si>
  <si>
    <t>NCX25K3E3</t>
  </si>
  <si>
    <t>NCX25X4S6</t>
  </si>
  <si>
    <t>NCX27F4D4</t>
  </si>
  <si>
    <t>NCX27G1E5</t>
  </si>
  <si>
    <t>NCX28C6D6</t>
  </si>
  <si>
    <t>NCX28L9F4</t>
  </si>
  <si>
    <t>NCX28Q4S7</t>
  </si>
  <si>
    <t>NCX28W6F5</t>
  </si>
  <si>
    <t>NCX29S1S4</t>
  </si>
  <si>
    <t>NCX30M7F1</t>
  </si>
  <si>
    <t>NCX30S9C1</t>
  </si>
  <si>
    <t>NCX30X4F3</t>
  </si>
  <si>
    <t>NCX31M0E4</t>
  </si>
  <si>
    <t>NCX31V3E3</t>
  </si>
  <si>
    <t>NCX33F7F2</t>
  </si>
  <si>
    <t>NCX33T5F1</t>
  </si>
  <si>
    <t>NCX34S1S3</t>
  </si>
  <si>
    <t>NCX34X6MW2</t>
  </si>
  <si>
    <t>NCX35W2F3</t>
  </si>
  <si>
    <t>NCX36B8S7</t>
  </si>
  <si>
    <t>NCX36C5S3</t>
  </si>
  <si>
    <t>NCX36G3F2</t>
  </si>
  <si>
    <t>NCX36M5MW2</t>
  </si>
  <si>
    <t>NCX36N2F1</t>
  </si>
  <si>
    <t>NCX36Q3S5</t>
  </si>
  <si>
    <t>NCX36V8S5</t>
  </si>
  <si>
    <t>NCX37J7D3</t>
  </si>
  <si>
    <t>NCX37Q6F2</t>
  </si>
  <si>
    <t>NCX38P2E7</t>
  </si>
  <si>
    <t>NCX38T0F4</t>
  </si>
  <si>
    <t>NCX38W1E5</t>
  </si>
  <si>
    <t>NCX39F5D1</t>
  </si>
  <si>
    <t>NCX39F5F1</t>
  </si>
  <si>
    <t>NCX39Q2S7</t>
  </si>
  <si>
    <t>NCX40D9F3</t>
  </si>
  <si>
    <t>NCX40H7S6</t>
  </si>
  <si>
    <t>NCX40K8S6</t>
  </si>
  <si>
    <t>NJN02L0F4</t>
  </si>
  <si>
    <t>NKH02F9D2</t>
  </si>
  <si>
    <t>Avanti/Flexcom</t>
  </si>
  <si>
    <t>NCX12G1S4</t>
  </si>
  <si>
    <t>NCX12G1S5</t>
  </si>
  <si>
    <t>NCX13S8S4</t>
  </si>
  <si>
    <t>NCX13S8S5</t>
  </si>
  <si>
    <t>Najaar17</t>
  </si>
  <si>
    <t>NCX15C2C1d</t>
  </si>
  <si>
    <t>NCX15C2D1d</t>
  </si>
  <si>
    <t>NCX15C2S1d</t>
  </si>
  <si>
    <t>Zaal1718</t>
  </si>
  <si>
    <t>NCX11F1S91</t>
  </si>
  <si>
    <t>NCX15C2C91</t>
  </si>
  <si>
    <t>NCX15C2D91</t>
  </si>
  <si>
    <t>NCX15C2S91</t>
  </si>
  <si>
    <t>NCX22F9S91</t>
  </si>
  <si>
    <t>NCX22F9S92</t>
  </si>
  <si>
    <t>NCX30B0S91</t>
  </si>
  <si>
    <t>NCX35W2S91</t>
  </si>
  <si>
    <t>NCX36C5S91</t>
  </si>
  <si>
    <t>NCX36C5S92</t>
  </si>
  <si>
    <t>NCX12S5C91</t>
  </si>
  <si>
    <t>NCX12S5D91</t>
  </si>
  <si>
    <t>NCX12S5S91</t>
  </si>
  <si>
    <t>V
18</t>
  </si>
  <si>
    <t>N
18</t>
  </si>
  <si>
    <t>Cb
89</t>
  </si>
  <si>
    <t>zaal</t>
  </si>
  <si>
    <t>Voorjaar18</t>
  </si>
  <si>
    <t>Najaar18</t>
  </si>
  <si>
    <r>
      <t xml:space="preserve">De opgave voor de veldcompetitie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kan een rode cel blijven staan.</t>
    </r>
  </si>
  <si>
    <r>
      <t xml:space="preserve">De opgave voor de zaalcompetitie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kan een rode cel blijven staan.</t>
    </r>
  </si>
  <si>
    <t>vj18</t>
  </si>
  <si>
    <t>nj18</t>
  </si>
  <si>
    <t>3. Veldteam + MV + Naam</t>
  </si>
  <si>
    <t>4. Veldteam + MV + Geb.Datum</t>
  </si>
  <si>
    <t>5. Zaalteam + MV + Naam</t>
  </si>
  <si>
    <t>6. Zaalteam + MV + Geb.Datum</t>
  </si>
  <si>
    <t>8. ZL1718 + MV + Naam</t>
  </si>
  <si>
    <t>7. NJ2017 + MV + Naam</t>
  </si>
  <si>
    <t>9. VJ2018 + MV + Naam</t>
  </si>
  <si>
    <t xml:space="preserve">  Pn</t>
  </si>
  <si>
    <t xml:space="preserve">  Pz</t>
  </si>
  <si>
    <t xml:space="preserve">  Pv</t>
  </si>
  <si>
    <t>Zaal
1819</t>
  </si>
  <si>
    <t>Hieronder uw leden inplakken vanuit sportlink club of zelf intypen. Ook de leden van andere clubs, die in door u op te geven combiteams gaan spelen hieronder opgeven. Eventuele nieuwe leden kunt u er zelf bij typen. 
In kolom D invullen in welk zaalteam het lid naar verwachting zal gaan spelen.
In kolom L en N evt invullen van welke andere club iemand dit/volgend jaar lid is/zal zijn. Voor in te vullen cijfer zie tabblad BASIS.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</si>
  <si>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 xml:space="preserve">Hieronder kunt u voor één of meer teams een wildcard aanvragen. U vermeldt of selecteert
- in kolom C het team waarvoor u de aanvraag doet;
De spelers worden vanzelf toegevoegd op basis van uw opgave op tabblad "Zaal". 
Tenslotte motiveert u uw verzoek. Aanvragen zonder motivatie of ploegsamenstelling worden niet in behandeling genomen. </t>
  </si>
  <si>
    <t>Vallei / Nederbetuwe</t>
  </si>
  <si>
    <t>Veluwe W / Eemland</t>
  </si>
  <si>
    <t>Argento</t>
  </si>
  <si>
    <t>NCX13N3</t>
  </si>
  <si>
    <t>SCHOONHOVEN</t>
  </si>
  <si>
    <t>Veluwe M / Ijssel</t>
  </si>
  <si>
    <t>Utrecht / Gooi</t>
  </si>
  <si>
    <t>Veluwe Zoom / Overbetuwe</t>
  </si>
  <si>
    <t>De Lege Geaën</t>
  </si>
  <si>
    <t>NCX27N0</t>
  </si>
  <si>
    <t>SIBRANDABUORREN</t>
  </si>
  <si>
    <t>Hilko</t>
  </si>
  <si>
    <t>NCX24F5</t>
  </si>
  <si>
    <t>KCC/SO natural</t>
  </si>
  <si>
    <t>Korulos</t>
  </si>
  <si>
    <t>NCX26T9</t>
  </si>
  <si>
    <t>HEILIGERLEE</t>
  </si>
  <si>
    <t>RHOON</t>
  </si>
  <si>
    <t>Indien van toepassing hieronder (regel 16-20) vermelden met welke clubs uw vereniging in 2018/2019 combinatieteams vormt of in 2017/2018 vormde. Een nieuwe fusieclub dient hieronder te vermelden uit welke clubs deze is voortgekomen.
Op tabblad TEAMS dient u concreet aan te geven welke teams een combiteam zijn en van welke clubs. 
Op tabblad PLANINFO vermeldt u waar de combiteam gaan spelen.
Nb Combinatieteams dienen éénmaal opgegeven te worden en wel door de oudste vereniging, dus op het A2-formulier van de oudste club. Ook de leden van de andere club(s), waarmee één of meer combinatieteams worden gevormd, dienen dus op het tabblad LEDEN geïmporteerd te worden. In kolom L (Cb) op het tabblad LEDEN kunt u aangeven van welke andere club de speler lid is. Vul daar het hieronder vermelde clubnummer (kolom B) in.</t>
  </si>
  <si>
    <t>DEN HAAG</t>
  </si>
  <si>
    <t>HOORN NH</t>
  </si>
  <si>
    <t>GELDERMALSEN</t>
  </si>
  <si>
    <t>ZEILBERG</t>
  </si>
  <si>
    <t>RHENEN</t>
  </si>
  <si>
    <t>BEDUM</t>
  </si>
  <si>
    <t>OERLE</t>
  </si>
  <si>
    <t>KLOETINGE</t>
  </si>
  <si>
    <t>BREUGEL</t>
  </si>
  <si>
    <t>BRITSUM</t>
  </si>
  <si>
    <t>HOOGE MIERDE</t>
  </si>
  <si>
    <t>ULFT</t>
  </si>
  <si>
    <t>WARFSTERMOLEN</t>
  </si>
  <si>
    <t>WELL</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</si>
  <si>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</si>
  <si>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</si>
  <si>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</si>
  <si>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</si>
  <si>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</si>
  <si>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</si>
  <si>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</si>
  <si>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</si>
  <si>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</si>
  <si>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</si>
  <si>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</si>
  <si>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</si>
  <si>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</si>
  <si>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</si>
  <si>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</si>
  <si>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</si>
  <si>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</si>
  <si>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</si>
  <si>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</si>
  <si>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</si>
  <si>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</si>
  <si>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</si>
  <si>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</si>
  <si>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</si>
  <si>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</si>
  <si>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</si>
  <si>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</si>
  <si>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</si>
  <si>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</si>
  <si>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</si>
  <si>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</si>
  <si>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</si>
  <si>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</si>
  <si>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</si>
  <si>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</si>
  <si>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</si>
  <si>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</si>
  <si>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</si>
  <si>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</si>
  <si>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NIEUWEKERK AAN DEN IJSSEL</t>
  </si>
  <si>
    <t>NIJNSEL</t>
  </si>
  <si>
    <t>NOORDWIJK FR</t>
  </si>
  <si>
    <t>RINSUMAGEEST-BURDAARD</t>
  </si>
  <si>
    <t>OMMEL</t>
  </si>
  <si>
    <t>OLLAND</t>
  </si>
  <si>
    <t>OPENDE</t>
  </si>
  <si>
    <t>SPIJKENISSE</t>
  </si>
  <si>
    <t>TWIJZEL</t>
  </si>
  <si>
    <t>BORKELENSCHAFT</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</si>
  <si>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</si>
  <si>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</si>
  <si>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</si>
  <si>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</si>
  <si>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</si>
  <si>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</si>
  <si>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</si>
  <si>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</si>
  <si>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</si>
  <si>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</si>
  <si>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</si>
  <si>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</si>
  <si>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</si>
  <si>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</si>
  <si>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</si>
  <si>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</si>
  <si>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</si>
  <si>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</si>
  <si>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LEERDAM</t>
  </si>
  <si>
    <t>GOES</t>
  </si>
  <si>
    <t>KLOOSTERHAAR</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</si>
  <si>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</si>
  <si>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</si>
  <si>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</si>
  <si>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</si>
  <si>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</si>
  <si>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</si>
  <si>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</si>
  <si>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</si>
  <si>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</si>
  <si>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</si>
  <si>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</si>
  <si>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</si>
  <si>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</si>
  <si>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</si>
  <si>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</si>
  <si>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</si>
  <si>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</si>
  <si>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</si>
  <si>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t>Zazo</t>
  </si>
  <si>
    <t>Zoza</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</si>
  <si>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Lees ook: </t>
    </r>
    <r>
      <rPr>
        <sz val="10"/>
        <color rgb="FF0000FF"/>
        <rFont val="Arial"/>
        <family val="2"/>
      </rPr>
      <t xml:space="preserve">www.knkv.nl/competitie/wedstrijdsecretariaat/verzoeken-voor-de-competitieplanning/
</t>
    </r>
    <r>
      <rPr>
        <sz val="10"/>
        <color rgb="FFFF0000"/>
        <rFont val="Arial"/>
        <family val="2"/>
      </rPr>
      <t>Let op. Zorg ervoor dat zaalwensen overeenkomen met de zaalinhuur op B2-formulier. Als die tegenstrijdig zijn, doen we niets met de wensen.</t>
    </r>
    <r>
      <rPr>
        <sz val="10"/>
        <rFont val="Arial"/>
        <family val="2"/>
      </rPr>
      <t xml:space="preserve">
De wensen kunt u op de volgende wijze doorgeven: = samen thuis, &lt;&gt; niet samen thuis. Hieronder enkele voorbeelden.</t>
    </r>
  </si>
  <si>
    <t>Lt</t>
  </si>
  <si>
    <t>Naam/Plaats</t>
  </si>
  <si>
    <t>Combi met 
club(s)</t>
  </si>
  <si>
    <t>Plaatsnaam veld</t>
  </si>
  <si>
    <t>Plaatsnaam zaal</t>
  </si>
  <si>
    <t>Combiteam gevormd door de clubs:</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</si>
  <si>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en plaatsnaam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 de letter (zie kolom B/J bovenste blok) invullen van de veld/zaallocatie waar dat team de thuiswedstrijden speelt.            </t>
  </si>
  <si>
    <t>NCX08T5F4</t>
  </si>
  <si>
    <t>NCX08Y0F3</t>
  </si>
  <si>
    <t>NCX10H2D6</t>
  </si>
  <si>
    <t>NCX10H2E8</t>
  </si>
  <si>
    <t>NCX10H2F4</t>
  </si>
  <si>
    <t>NCX10J6F2</t>
  </si>
  <si>
    <t>NCX10M7MW1</t>
  </si>
  <si>
    <t>NCX10Y1F1</t>
  </si>
  <si>
    <t>NCX10Z8F2</t>
  </si>
  <si>
    <t>NCX11B3F3</t>
  </si>
  <si>
    <t>NCX11P1F1</t>
  </si>
  <si>
    <t>NCX11T9F4</t>
  </si>
  <si>
    <t>NCX12D0E1</t>
  </si>
  <si>
    <t>NCX12G1D2</t>
  </si>
  <si>
    <t>NCX12Q1F6</t>
  </si>
  <si>
    <t>NCX12V6D2</t>
  </si>
  <si>
    <t>NCX13H1F1</t>
  </si>
  <si>
    <t>NCX13X3F2</t>
  </si>
  <si>
    <t>NCX13Y0E2</t>
  </si>
  <si>
    <t>NCX13Z7MW1</t>
  </si>
  <si>
    <t>NCX14C9F4</t>
  </si>
  <si>
    <t>NCX14L2F2</t>
  </si>
  <si>
    <t>NCX14X6D4</t>
  </si>
  <si>
    <t>NCX14X6F3</t>
  </si>
  <si>
    <t>NCX15G0A1</t>
  </si>
  <si>
    <t>NCX15Y6F2</t>
  </si>
  <si>
    <t>NCX16D2D3</t>
  </si>
  <si>
    <t>NCX16D2F4</t>
  </si>
  <si>
    <t>NCX16M5F2</t>
  </si>
  <si>
    <t>NCX16T4F1</t>
  </si>
  <si>
    <t>NCX16V8F3</t>
  </si>
  <si>
    <t>NCX17B1E4</t>
  </si>
  <si>
    <t>NCX17D5F3</t>
  </si>
  <si>
    <t>NCX17G6E2</t>
  </si>
  <si>
    <t>NCX17J7D2</t>
  </si>
  <si>
    <t>NCX17T7E5</t>
  </si>
  <si>
    <t>NCX17V1F2</t>
  </si>
  <si>
    <t>NCX18G9E2</t>
  </si>
  <si>
    <t>NCX18H6F1</t>
  </si>
  <si>
    <t>NCX18J0C3</t>
  </si>
  <si>
    <t>NCX18J0E2</t>
  </si>
  <si>
    <t>NCX18R6E2</t>
  </si>
  <si>
    <t>NCX18Z2F6</t>
  </si>
  <si>
    <t>NCX19G2F3</t>
  </si>
  <si>
    <t>NCX19H9E4</t>
  </si>
  <si>
    <t>NCX19H9F2</t>
  </si>
  <si>
    <t>NCX19L7E3</t>
  </si>
  <si>
    <t>NCX19S6D5</t>
  </si>
  <si>
    <t>NCX19S6F3</t>
  </si>
  <si>
    <t>NCX20C2D4</t>
  </si>
  <si>
    <t>NCX20K8B3</t>
  </si>
  <si>
    <t>NCX20M2F2</t>
  </si>
  <si>
    <t>NCX20R7E2</t>
  </si>
  <si>
    <t>NCX20V5F1</t>
  </si>
  <si>
    <t>NCX21G3F3</t>
  </si>
  <si>
    <t>NCX21H0D2</t>
  </si>
  <si>
    <t>NCX21M5F3</t>
  </si>
  <si>
    <t>NCX21V8F3</t>
  </si>
  <si>
    <t>NCX22B1D4</t>
  </si>
  <si>
    <t>NCX22B1F5</t>
  </si>
  <si>
    <t>NCX22F9E1</t>
  </si>
  <si>
    <t>NCX22K4E1</t>
  </si>
  <si>
    <t>NCX22L1E2</t>
  </si>
  <si>
    <t>NCX22L1MW3</t>
  </si>
  <si>
    <t>NCX22R3E2</t>
  </si>
  <si>
    <t>NCX22X5F1</t>
  </si>
  <si>
    <t>NCX22Z9D5</t>
  </si>
  <si>
    <t>NCX22Z9F6</t>
  </si>
  <si>
    <t>NCX23G9F3</t>
  </si>
  <si>
    <t>NCX23K7F2</t>
  </si>
  <si>
    <t>NCX24S6F3</t>
  </si>
  <si>
    <t>NCX25N4F3</t>
  </si>
  <si>
    <t>NCX25X4E7</t>
  </si>
  <si>
    <t>NCX26B3F3</t>
  </si>
  <si>
    <t>NCX26F1E3</t>
  </si>
  <si>
    <t>NCX26J9D4</t>
  </si>
  <si>
    <t>NCX26M0D4</t>
  </si>
  <si>
    <t>NCX26S2F1</t>
  </si>
  <si>
    <t>NCX27C3E3</t>
  </si>
  <si>
    <t>NCX27F4F3</t>
  </si>
  <si>
    <t>NCX27G1F3</t>
  </si>
  <si>
    <t>NCX27L6D4</t>
  </si>
  <si>
    <t>NCX27L6F3</t>
  </si>
  <si>
    <t>NCX27M3E1</t>
  </si>
  <si>
    <t>NCX27P4F1</t>
  </si>
  <si>
    <t>NCX27Y7E1</t>
  </si>
  <si>
    <t>NCX28L9D3</t>
  </si>
  <si>
    <t>NCX28W6F6</t>
  </si>
  <si>
    <t>NCX29G7D2</t>
  </si>
  <si>
    <t>NCX30C7F2</t>
  </si>
  <si>
    <t>NCX30K3E5</t>
  </si>
  <si>
    <t>NCX30K3F2</t>
  </si>
  <si>
    <t>NCX30N4D4</t>
  </si>
  <si>
    <t>NCX31C0E5</t>
  </si>
  <si>
    <t>NCX31M0E5</t>
  </si>
  <si>
    <t>NCX32B6E4</t>
  </si>
  <si>
    <t>NCX32J2E2</t>
  </si>
  <si>
    <t>NCX32M3B1</t>
  </si>
  <si>
    <t>NCX32M3D2</t>
  </si>
  <si>
    <t>NCX32M3F2</t>
  </si>
  <si>
    <t>NCX32P4E2</t>
  </si>
  <si>
    <t>NCX32X0E2</t>
  </si>
  <si>
    <t>NCX32X0F2</t>
  </si>
  <si>
    <t>NCX32Z4E3</t>
  </si>
  <si>
    <t>NCX34K5F2</t>
  </si>
  <si>
    <t>NCX34L2E2</t>
  </si>
  <si>
    <t>NCX34P0F1</t>
  </si>
  <si>
    <t>NCX34R4E5</t>
  </si>
  <si>
    <t>NCX35B5E4</t>
  </si>
  <si>
    <t>NCX35M2E2</t>
  </si>
  <si>
    <t>NCX35S4F2</t>
  </si>
  <si>
    <t>NCX35T1F2</t>
  </si>
  <si>
    <t>NCX36C5A1</t>
  </si>
  <si>
    <t>NCX36C5E1</t>
  </si>
  <si>
    <t>NCX36G3E2</t>
  </si>
  <si>
    <t>NCX37Q6E3</t>
  </si>
  <si>
    <t>NCX37T7E9</t>
  </si>
  <si>
    <t>NCX38H6F4</t>
  </si>
  <si>
    <t>NCX38L4F1</t>
  </si>
  <si>
    <t>NCX38R6E8</t>
  </si>
  <si>
    <t>NCX38T0F5</t>
  </si>
  <si>
    <t>NCX38Z2E2</t>
  </si>
  <si>
    <t>NCX39D1F2</t>
  </si>
  <si>
    <t>NCX39G2E1</t>
  </si>
  <si>
    <t>NCX39L7D2</t>
  </si>
  <si>
    <t>NCX39Q2C3</t>
  </si>
  <si>
    <t>NCX39T3E3</t>
  </si>
  <si>
    <t>NCX40B5F2</t>
  </si>
  <si>
    <t>NCX40D9E5</t>
  </si>
  <si>
    <t>NCX40N9D3</t>
  </si>
  <si>
    <t>NKH02F9C1</t>
  </si>
  <si>
    <t>NCX12S5S2</t>
  </si>
  <si>
    <t>NCX31S2F1</t>
  </si>
  <si>
    <t>Nw</t>
  </si>
  <si>
    <t>Sp3</t>
  </si>
  <si>
    <t>Sp4</t>
  </si>
  <si>
    <t>Wildcards en 
dispensaties</t>
  </si>
  <si>
    <t>Nj
1819</t>
  </si>
  <si>
    <t>Nj
2017</t>
  </si>
  <si>
    <t>Vj
2018</t>
  </si>
  <si>
    <t>Nj
2018</t>
  </si>
  <si>
    <t>N
17</t>
  </si>
  <si>
    <t>DAW Schaijk</t>
  </si>
  <si>
    <t>Nee</t>
  </si>
  <si>
    <t>A2-versie: n4.43</t>
  </si>
  <si>
    <t>PE Wolff</t>
  </si>
  <si>
    <t>Technische Commissie</t>
  </si>
  <si>
    <t>0645650818</t>
  </si>
  <si>
    <t>pewolff@gmail.com</t>
  </si>
  <si>
    <t>NJK42D1</t>
  </si>
  <si>
    <t>Ardon, Linda</t>
  </si>
  <si>
    <t>Linda</t>
  </si>
  <si>
    <t>NJK08X9</t>
  </si>
  <si>
    <t>Gurp, Merel van</t>
  </si>
  <si>
    <t>Merel</t>
  </si>
  <si>
    <t>NJH51Q1</t>
  </si>
  <si>
    <t>Verweij, Mirthe</t>
  </si>
  <si>
    <t>Mirthe</t>
  </si>
  <si>
    <t>NJF17P0</t>
  </si>
  <si>
    <t>Leijdsman, Robin</t>
  </si>
  <si>
    <t>Robin</t>
  </si>
  <si>
    <t>NJC17J5</t>
  </si>
  <si>
    <t>Gent, Lex van</t>
  </si>
  <si>
    <t>Lex</t>
  </si>
  <si>
    <t>NJF24X2</t>
  </si>
  <si>
    <t>Kalkeren, Robin van</t>
  </si>
  <si>
    <t>NJF53H2</t>
  </si>
  <si>
    <t>Strijen, Lars van</t>
  </si>
  <si>
    <t>Lars</t>
  </si>
  <si>
    <t>NJF77Y3</t>
  </si>
  <si>
    <t>Klink, Marijn</t>
  </si>
  <si>
    <t>Marijn</t>
  </si>
  <si>
    <t>NJC15T9</t>
  </si>
  <si>
    <t>Visser, Diana</t>
  </si>
  <si>
    <t>Diana</t>
  </si>
  <si>
    <t>NLW98Q1</t>
  </si>
  <si>
    <t>Schryver, Karo de</t>
  </si>
  <si>
    <t>Karo</t>
  </si>
  <si>
    <t>NJF85B1</t>
  </si>
  <si>
    <t>Klink, Xanne</t>
  </si>
  <si>
    <t>Xanne</t>
  </si>
  <si>
    <t>NJF06S3</t>
  </si>
  <si>
    <t>Drooge, Lieke van</t>
  </si>
  <si>
    <t>Lieke</t>
  </si>
  <si>
    <t>NJW15C0</t>
  </si>
  <si>
    <t xml:space="preserve">Ton, S. </t>
  </si>
  <si>
    <t>Sterre</t>
  </si>
  <si>
    <t>NJX40G9</t>
  </si>
  <si>
    <t>Bax, Erinn</t>
  </si>
  <si>
    <t>Erinn</t>
  </si>
  <si>
    <t>NJQ72K1</t>
  </si>
  <si>
    <t>Dommisse, Robin</t>
  </si>
  <si>
    <t>NGD51N5</t>
  </si>
  <si>
    <t>Isarin, Thomas</t>
  </si>
  <si>
    <t>Thomas</t>
  </si>
  <si>
    <t>NJH39X4</t>
  </si>
  <si>
    <t>Brugge, Bart van der</t>
  </si>
  <si>
    <t>Bart</t>
  </si>
  <si>
    <t>NJT90P3</t>
  </si>
  <si>
    <t>Mol, Thomas</t>
  </si>
  <si>
    <t>NJF95S5</t>
  </si>
  <si>
    <t>Mans, Bob</t>
  </si>
  <si>
    <t>Bob</t>
  </si>
  <si>
    <t>NJD65S8</t>
  </si>
  <si>
    <t>Dijk, Joeri van</t>
  </si>
  <si>
    <t>Joeri</t>
  </si>
  <si>
    <t>NFX00K9</t>
  </si>
  <si>
    <t>Nelemans, Ingrid</t>
  </si>
  <si>
    <t>Ingrid</t>
  </si>
  <si>
    <t>NFW26V3</t>
  </si>
  <si>
    <t>Assem, Lisette van den</t>
  </si>
  <si>
    <t>Lisette</t>
  </si>
  <si>
    <t>NGQ19P6</t>
  </si>
  <si>
    <t>Laban-Sinke, Ingrid</t>
  </si>
  <si>
    <t>NJK34W5</t>
  </si>
  <si>
    <t>Ploeg, Lieke</t>
  </si>
  <si>
    <t>NGT43H0</t>
  </si>
  <si>
    <t>Noordam, Mirjam</t>
  </si>
  <si>
    <t>Mirjam</t>
  </si>
  <si>
    <t>NJC46R3</t>
  </si>
  <si>
    <t>Wibbens, Esther</t>
  </si>
  <si>
    <t>Esther</t>
  </si>
  <si>
    <t>NFW13Y0</t>
  </si>
  <si>
    <t>Kalkeren, Marco van</t>
  </si>
  <si>
    <t>Marco</t>
  </si>
  <si>
    <t>NFW14Y3</t>
  </si>
  <si>
    <t>Verwaal, Jan-Peter</t>
  </si>
  <si>
    <t>Jan-Peter</t>
  </si>
  <si>
    <t>NFW40D9</t>
  </si>
  <si>
    <t>Boshoven, Davy</t>
  </si>
  <si>
    <t>Davy</t>
  </si>
  <si>
    <t>NFW92M3</t>
  </si>
  <si>
    <t>Laban, Antjan</t>
  </si>
  <si>
    <t>Antjan</t>
  </si>
  <si>
    <t>NFW26G8</t>
  </si>
  <si>
    <t>Noels, Arjan</t>
  </si>
  <si>
    <t>Arjan</t>
  </si>
  <si>
    <t>NFW42L1</t>
  </si>
  <si>
    <t>Belder, Steven</t>
  </si>
  <si>
    <t>Steven</t>
  </si>
  <si>
    <t>NJD25W6</t>
  </si>
  <si>
    <t>Wieten, Karla</t>
  </si>
  <si>
    <t>Karla</t>
  </si>
  <si>
    <t>NGT43N2</t>
  </si>
  <si>
    <t>Visser, Hilde</t>
  </si>
  <si>
    <t>Hilde</t>
  </si>
  <si>
    <t>NHP43T7</t>
  </si>
  <si>
    <t>Haan-van Dijk, Suzan de</t>
  </si>
  <si>
    <t>Suzan</t>
  </si>
  <si>
    <t>NJQ72J4</t>
  </si>
  <si>
    <t>Zwoll, Simone van</t>
  </si>
  <si>
    <t>Simone</t>
  </si>
  <si>
    <t>NJB68C3</t>
  </si>
  <si>
    <t>Bruyn, Daphne de</t>
  </si>
  <si>
    <t>Daphne</t>
  </si>
  <si>
    <t>NJG35B7</t>
  </si>
  <si>
    <t xml:space="preserve">Visser, R. </t>
  </si>
  <si>
    <t>Renske</t>
  </si>
  <si>
    <t>NGL45C3</t>
  </si>
  <si>
    <t>Haan, Anne de</t>
  </si>
  <si>
    <t>Anne</t>
  </si>
  <si>
    <t>NJC15Q8</t>
  </si>
  <si>
    <t>Pierse, Jorik</t>
  </si>
  <si>
    <t>Jorik</t>
  </si>
  <si>
    <t>NKH35N9</t>
  </si>
  <si>
    <t>Jong, Jouke de</t>
  </si>
  <si>
    <t>Jouke</t>
  </si>
  <si>
    <t>NKD19Y4</t>
  </si>
  <si>
    <t>Driesprong, Bart</t>
  </si>
  <si>
    <t>NJK09N2</t>
  </si>
  <si>
    <t>Starre, Kim van der</t>
  </si>
  <si>
    <t>Kim</t>
  </si>
  <si>
    <t>NGT42S4</t>
  </si>
  <si>
    <t>Brand, Liesbeth</t>
  </si>
  <si>
    <t>Liesbeth</t>
  </si>
  <si>
    <t>NJK27R4</t>
  </si>
  <si>
    <t>Andel, Sanne van</t>
  </si>
  <si>
    <t>Sanne</t>
  </si>
  <si>
    <t>NJG42T9</t>
  </si>
  <si>
    <t>Oeveren, Kristel van</t>
  </si>
  <si>
    <t>Kristel</t>
  </si>
  <si>
    <t>NFV90Z7</t>
  </si>
  <si>
    <t>Lagendijk, Pieter</t>
  </si>
  <si>
    <t>Pieter</t>
  </si>
  <si>
    <t>NGP49D6</t>
  </si>
  <si>
    <t>Ameijden, Marijn van</t>
  </si>
  <si>
    <t>NJB72K6</t>
  </si>
  <si>
    <t>Scheurwater, Tiemen</t>
  </si>
  <si>
    <t>Tiemen</t>
  </si>
  <si>
    <t>NGZ14L2</t>
  </si>
  <si>
    <t>Stehouwer, Ferry</t>
  </si>
  <si>
    <t>Ferry</t>
  </si>
  <si>
    <t>NKL45J0</t>
  </si>
  <si>
    <t xml:space="preserve">Ridderhof, W.R. </t>
  </si>
  <si>
    <t>Wieteke</t>
  </si>
  <si>
    <t>NGW66P8</t>
  </si>
  <si>
    <t>Bezemer, Karin</t>
  </si>
  <si>
    <t>Karin</t>
  </si>
  <si>
    <t>NGT43L8</t>
  </si>
  <si>
    <t>Schenau, Laura</t>
  </si>
  <si>
    <t>Laura</t>
  </si>
  <si>
    <t>NHT58X9</t>
  </si>
  <si>
    <t>Talens, Moniek</t>
  </si>
  <si>
    <t>Moniek</t>
  </si>
  <si>
    <t>NHY54X2</t>
  </si>
  <si>
    <t>Dongen, Irene van</t>
  </si>
  <si>
    <t>Irene</t>
  </si>
  <si>
    <t>NJC15N7</t>
  </si>
  <si>
    <t xml:space="preserve">Van Haren-Leijs, R. </t>
  </si>
  <si>
    <t>Renee</t>
  </si>
  <si>
    <t>NGB14K1</t>
  </si>
  <si>
    <t>Wondergem, Mark-Jan</t>
  </si>
  <si>
    <t>Mark-Jan</t>
  </si>
  <si>
    <t>NFY89D8</t>
  </si>
  <si>
    <t>Tol, Rob van</t>
  </si>
  <si>
    <t>Rob</t>
  </si>
  <si>
    <t>NGK16P1</t>
  </si>
  <si>
    <t>Witter, Herman</t>
  </si>
  <si>
    <t>Herman</t>
  </si>
  <si>
    <t>NHY59B3</t>
  </si>
  <si>
    <t>Ton, Thomas</t>
  </si>
  <si>
    <t>NJF34K6</t>
  </si>
  <si>
    <t>Hendriks, Tom</t>
  </si>
  <si>
    <t>Tom</t>
  </si>
  <si>
    <t>NGD97S8</t>
  </si>
  <si>
    <t>Veld, Lisette in 't</t>
  </si>
  <si>
    <t>NFW40Y6</t>
  </si>
  <si>
    <t>Grootenboer-Dijk, Mariette van</t>
  </si>
  <si>
    <t>Mariette</t>
  </si>
  <si>
    <t>NFW28D3</t>
  </si>
  <si>
    <t>Veld, Dorien in 't</t>
  </si>
  <si>
    <t>Dorien</t>
  </si>
  <si>
    <t>NGL91R1</t>
  </si>
  <si>
    <t>Kuijper-Vanhooydonck, Simone</t>
  </si>
  <si>
    <t>NGT42X9</t>
  </si>
  <si>
    <t>Fruyt van Hertog, Marjolijn</t>
  </si>
  <si>
    <t>Marjolijn</t>
  </si>
  <si>
    <t>NJF95Y7</t>
  </si>
  <si>
    <t>Petegem, Johanna van</t>
  </si>
  <si>
    <t>Johanna</t>
  </si>
  <si>
    <t>NJF06P2</t>
  </si>
  <si>
    <t>Verwaal, Melanie</t>
  </si>
  <si>
    <t>Melanie</t>
  </si>
  <si>
    <t>NFW26R5</t>
  </si>
  <si>
    <t>Wiel, Martijn van der</t>
  </si>
  <si>
    <t>Martijn</t>
  </si>
  <si>
    <t>NFW28Q4</t>
  </si>
  <si>
    <t>Helmos, Roy</t>
  </si>
  <si>
    <t>Roy</t>
  </si>
  <si>
    <t>NFZ27D3</t>
  </si>
  <si>
    <t>Verstappen, Philippe</t>
  </si>
  <si>
    <t>Philippe</t>
  </si>
  <si>
    <t>NGP49B2</t>
  </si>
  <si>
    <t>Ameijden, Robbert van</t>
  </si>
  <si>
    <t>Robbert</t>
  </si>
  <si>
    <t>NGT42V5</t>
  </si>
  <si>
    <t>Draaijer, Rens</t>
  </si>
  <si>
    <t>Rens</t>
  </si>
  <si>
    <t>NJF06N8</t>
  </si>
  <si>
    <t>Verwaal, Stefan</t>
  </si>
  <si>
    <t>Stefan</t>
  </si>
  <si>
    <t>NJH50Y4</t>
  </si>
  <si>
    <t>Quarré, Martha</t>
  </si>
  <si>
    <t>Martha</t>
  </si>
  <si>
    <t>NFW41J4</t>
  </si>
  <si>
    <t>Vliet-Koster, Renate</t>
  </si>
  <si>
    <t>Renate</t>
  </si>
  <si>
    <t>NKX56Q9</t>
  </si>
  <si>
    <t>Everaarts, Damaris</t>
  </si>
  <si>
    <t>Damaris</t>
  </si>
  <si>
    <t>NFW28G4</t>
  </si>
  <si>
    <t>Bakker-Verwaal, Lieke</t>
  </si>
  <si>
    <t>NFX24T4</t>
  </si>
  <si>
    <t>Opstal-Haksteen, Tamara van</t>
  </si>
  <si>
    <t>Tamara</t>
  </si>
  <si>
    <t>NJF85H3</t>
  </si>
  <si>
    <t>Honschoten, Sylvia van</t>
  </si>
  <si>
    <t>Sylvia</t>
  </si>
  <si>
    <t>NKH71P1</t>
  </si>
  <si>
    <t>Kooij, Wilco</t>
  </si>
  <si>
    <t>Wilco</t>
  </si>
  <si>
    <t>NFW40B5</t>
  </si>
  <si>
    <t>Belder, Erwin</t>
  </si>
  <si>
    <t>Erwin</t>
  </si>
  <si>
    <t>NFW40F3</t>
  </si>
  <si>
    <t>Boshoven, Rik</t>
  </si>
  <si>
    <t>Rik</t>
  </si>
  <si>
    <t>NFW26Q8</t>
  </si>
  <si>
    <t>Vos, Egbert</t>
  </si>
  <si>
    <t>Egbert</t>
  </si>
  <si>
    <t>NJD38S2</t>
  </si>
  <si>
    <t>Ullmann, Mor</t>
  </si>
  <si>
    <t>Mor</t>
  </si>
  <si>
    <t>NJJ38C6</t>
  </si>
  <si>
    <t>Meijer, Koen</t>
  </si>
  <si>
    <t>Koen</t>
  </si>
  <si>
    <t>NJW77M6</t>
  </si>
  <si>
    <t>Schram, Merel</t>
  </si>
  <si>
    <t>NKC46R0</t>
  </si>
  <si>
    <t>Broere, Dionne</t>
  </si>
  <si>
    <t>Dionne</t>
  </si>
  <si>
    <t>NKD16N8</t>
  </si>
  <si>
    <t>Morée, Jessica de</t>
  </si>
  <si>
    <t>Jessica</t>
  </si>
  <si>
    <t>NKD20B1</t>
  </si>
  <si>
    <t>Zuijderwijk, Ilse</t>
  </si>
  <si>
    <t>Ilse</t>
  </si>
  <si>
    <t>NJR87G4</t>
  </si>
  <si>
    <t>Schild, Yannick</t>
  </si>
  <si>
    <t>Yannick</t>
  </si>
  <si>
    <t>NJT90M2</t>
  </si>
  <si>
    <t>Brouwer, Jop</t>
  </si>
  <si>
    <t>Jop</t>
  </si>
  <si>
    <t>NJR12K2</t>
  </si>
  <si>
    <t>Oppe, Bo</t>
  </si>
  <si>
    <t>Bo</t>
  </si>
  <si>
    <t>NJZ00W3</t>
  </si>
  <si>
    <t>Gent, Tim van</t>
  </si>
  <si>
    <t>Tim</t>
  </si>
  <si>
    <t>NJG60C4</t>
  </si>
  <si>
    <t>Euser, Susanne</t>
  </si>
  <si>
    <t>Susanne</t>
  </si>
  <si>
    <t>NKJ87Y9</t>
  </si>
  <si>
    <t>Kraaij, Channa</t>
  </si>
  <si>
    <t>Channa</t>
  </si>
  <si>
    <t>NKD19X7</t>
  </si>
  <si>
    <t>Driesprong, Anne</t>
  </si>
  <si>
    <t>NJX04V6</t>
  </si>
  <si>
    <t>Jong, C.C. de</t>
  </si>
  <si>
    <t>Céline</t>
  </si>
  <si>
    <t>NKG59L6</t>
  </si>
  <si>
    <t>Dijk, Demi van</t>
  </si>
  <si>
    <t>Demi</t>
  </si>
  <si>
    <t>NKG59H8</t>
  </si>
  <si>
    <t>Dommisse, Kim</t>
  </si>
  <si>
    <t>NJZ00Y7</t>
  </si>
  <si>
    <t>Jager, Sam de</t>
  </si>
  <si>
    <t>Sam</t>
  </si>
  <si>
    <t>NLB70W8</t>
  </si>
  <si>
    <t>Friebel, Luuk</t>
  </si>
  <si>
    <t>Luuk</t>
  </si>
  <si>
    <t>NJF62V2</t>
  </si>
  <si>
    <t>Lichteveld, Jarno</t>
  </si>
  <si>
    <t>Jarno</t>
  </si>
  <si>
    <t>NJX60W1</t>
  </si>
  <si>
    <t>Klink, Stijn</t>
  </si>
  <si>
    <t>Stijn</t>
  </si>
  <si>
    <t>NKW50T1</t>
  </si>
  <si>
    <t>Hooijdonk, Siem van</t>
  </si>
  <si>
    <t>Siem</t>
  </si>
  <si>
    <t>NJH13R4</t>
  </si>
  <si>
    <t>Lacroes, Jany</t>
  </si>
  <si>
    <t>Jany</t>
  </si>
  <si>
    <t>NKB62K8</t>
  </si>
  <si>
    <t>Hulsker, Nina</t>
  </si>
  <si>
    <t>Nina</t>
  </si>
  <si>
    <t>NJV63S0</t>
  </si>
  <si>
    <t>Bezooijen, D. van</t>
  </si>
  <si>
    <t>Danique</t>
  </si>
  <si>
    <t>NJY82Z9</t>
  </si>
  <si>
    <t>Dubbeld, Tessa</t>
  </si>
  <si>
    <t>Tessa</t>
  </si>
  <si>
    <t>NKC46S7</t>
  </si>
  <si>
    <t>Schram, Lara</t>
  </si>
  <si>
    <t>Lara</t>
  </si>
  <si>
    <t>NKK88P0</t>
  </si>
  <si>
    <t>Slotboom, Amber</t>
  </si>
  <si>
    <t>Amber</t>
  </si>
  <si>
    <t>NKQ70H1</t>
  </si>
  <si>
    <t>Klijn, Calvin</t>
  </si>
  <si>
    <t>Calvin</t>
  </si>
  <si>
    <t>NKT73W8</t>
  </si>
  <si>
    <t>Driel, Quinten van</t>
  </si>
  <si>
    <t>Quinten</t>
  </si>
  <si>
    <t>NKM14K0</t>
  </si>
  <si>
    <t>Jong, Erik de</t>
  </si>
  <si>
    <t>Erik</t>
  </si>
  <si>
    <t>NJY83B4</t>
  </si>
  <si>
    <t>Dubbeld, Ruben</t>
  </si>
  <si>
    <t>Ruben</t>
  </si>
  <si>
    <t>NKZ78H4</t>
  </si>
  <si>
    <t>Vossepoel, Marjoleine</t>
  </si>
  <si>
    <t>Marjoleine</t>
  </si>
  <si>
    <t>NJH77J0</t>
  </si>
  <si>
    <t>Schröder, Isabel</t>
  </si>
  <si>
    <t>Isabel</t>
  </si>
  <si>
    <t>NKM15X4</t>
  </si>
  <si>
    <t>Appelboom, Logan</t>
  </si>
  <si>
    <t>Logan</t>
  </si>
  <si>
    <t>NKM80L0</t>
  </si>
  <si>
    <t>Maas, Mara</t>
  </si>
  <si>
    <t>Mara</t>
  </si>
  <si>
    <t>NKQ14R3</t>
  </si>
  <si>
    <t>Wit, Nadia de</t>
  </si>
  <si>
    <t>Nadia</t>
  </si>
  <si>
    <t>NKQ13Q3</t>
  </si>
  <si>
    <t>Wit, Syrah de</t>
  </si>
  <si>
    <t>Syrah</t>
  </si>
  <si>
    <t>NKD39Q8</t>
  </si>
  <si>
    <t>Schindler, Mark</t>
  </si>
  <si>
    <t>Mark</t>
  </si>
  <si>
    <t>NKX56P2</t>
  </si>
  <si>
    <t>Flach, Joram</t>
  </si>
  <si>
    <t>Joram</t>
  </si>
  <si>
    <t>NKN65B6</t>
  </si>
  <si>
    <t>Baars, Luuk</t>
  </si>
  <si>
    <t>NKR20L5</t>
  </si>
  <si>
    <t>Seevinck, Djuna</t>
  </si>
  <si>
    <t>Djuna</t>
  </si>
  <si>
    <t>NKJ95L7</t>
  </si>
  <si>
    <t>Oppe, Milou</t>
  </si>
  <si>
    <t>Milou</t>
  </si>
  <si>
    <t>NKL22V5</t>
  </si>
  <si>
    <t>Schild, Quinty</t>
  </si>
  <si>
    <t>Quinty</t>
  </si>
  <si>
    <t>NKJ95M4</t>
  </si>
  <si>
    <t>Brouwer, Nynke</t>
  </si>
  <si>
    <t>Nynke</t>
  </si>
  <si>
    <t>NKG59J2</t>
  </si>
  <si>
    <t>Groeneweg, Tim</t>
  </si>
  <si>
    <t>NKG59M3</t>
  </si>
  <si>
    <t>Bras, Niels</t>
  </si>
  <si>
    <t>Niels</t>
  </si>
  <si>
    <t>NKJ95G2</t>
  </si>
  <si>
    <t>Oppe, Mees</t>
  </si>
  <si>
    <t>Mees</t>
  </si>
  <si>
    <t>NKG15N8</t>
  </si>
  <si>
    <t>Vinken, Jesper</t>
  </si>
  <si>
    <t>Jesper</t>
  </si>
  <si>
    <t>NKG18N7</t>
  </si>
  <si>
    <t>Teerds, Eva</t>
  </si>
  <si>
    <t>Eva</t>
  </si>
  <si>
    <t>NKK27B9</t>
  </si>
  <si>
    <t>Fernhout, Loïs</t>
  </si>
  <si>
    <t>Loïs</t>
  </si>
  <si>
    <t>NKW49Y8</t>
  </si>
  <si>
    <t>Volker, Lisa</t>
  </si>
  <si>
    <t>Lisa</t>
  </si>
  <si>
    <t>NKR88F7</t>
  </si>
  <si>
    <t>Horst, Bridget ter</t>
  </si>
  <si>
    <t>Bridget</t>
  </si>
  <si>
    <t>NKW21K6</t>
  </si>
  <si>
    <t>Dielessen, Amy</t>
  </si>
  <si>
    <t>Amy</t>
  </si>
  <si>
    <t>NKR57N5</t>
  </si>
  <si>
    <t>Hooijdonk, Otte van</t>
  </si>
  <si>
    <t>Otte</t>
  </si>
  <si>
    <t>NLB77H4</t>
  </si>
  <si>
    <t>Steen Redeker, David</t>
  </si>
  <si>
    <t>David</t>
  </si>
  <si>
    <t>NKN65J2</t>
  </si>
  <si>
    <t>Dalen, Freek van</t>
  </si>
  <si>
    <t>Freek</t>
  </si>
  <si>
    <t>NKY88T2</t>
  </si>
  <si>
    <t>Uijl, Daniel den</t>
  </si>
  <si>
    <t>Daniel</t>
  </si>
  <si>
    <t>NKT15G2</t>
  </si>
  <si>
    <t>Alberts, Sem</t>
  </si>
  <si>
    <t>Sem</t>
  </si>
  <si>
    <t>NKC46T4</t>
  </si>
  <si>
    <t>Koote, Laura</t>
  </si>
  <si>
    <t>NKJ95K0</t>
  </si>
  <si>
    <t>Los, Noa</t>
  </si>
  <si>
    <t>Noa</t>
  </si>
  <si>
    <t>NKJ95H9</t>
  </si>
  <si>
    <t>Auerbach, Femke</t>
  </si>
  <si>
    <t>Femke</t>
  </si>
  <si>
    <t>NKP42S8</t>
  </si>
  <si>
    <t>Klaveren, Romy van</t>
  </si>
  <si>
    <t>Romy</t>
  </si>
  <si>
    <t>NKK27G4</t>
  </si>
  <si>
    <t>Valk, Marlies</t>
  </si>
  <si>
    <t>Marlies</t>
  </si>
  <si>
    <t>NKR09G7</t>
  </si>
  <si>
    <t>Klink, Suzanne</t>
  </si>
  <si>
    <t>Suzanne</t>
  </si>
  <si>
    <t>NKR57P9</t>
  </si>
  <si>
    <t>Spijk, Jikke van</t>
  </si>
  <si>
    <t>Jikke</t>
  </si>
  <si>
    <t>NKG18P1</t>
  </si>
  <si>
    <t>Dalen, Daan van</t>
  </si>
  <si>
    <t>Daan</t>
  </si>
  <si>
    <t>NKV95Q4</t>
  </si>
  <si>
    <t>Fasbender, Tijmen</t>
  </si>
  <si>
    <t>Tijmen</t>
  </si>
  <si>
    <t>NKR24N1</t>
  </si>
  <si>
    <t>Wijngaarden, Dagmar van</t>
  </si>
  <si>
    <t>Dagmar</t>
  </si>
  <si>
    <t>NKJ29C1</t>
  </si>
  <si>
    <t>Pierse, Anniek</t>
  </si>
  <si>
    <t>Anniek</t>
  </si>
  <si>
    <t>NKL60L9</t>
  </si>
  <si>
    <t xml:space="preserve">Kok, J.N. </t>
  </si>
  <si>
    <t>Jente</t>
  </si>
  <si>
    <t>NKG18Q8</t>
  </si>
  <si>
    <t>Reus, Anouk de</t>
  </si>
  <si>
    <t>Anouk</t>
  </si>
  <si>
    <t>NKT05Q7</t>
  </si>
  <si>
    <t>Oostlander, Elise</t>
  </si>
  <si>
    <t>Elise</t>
  </si>
  <si>
    <t>NKK27F7</t>
  </si>
  <si>
    <t>Mol, Iris</t>
  </si>
  <si>
    <t>Iris</t>
  </si>
  <si>
    <t>NKX97P5</t>
  </si>
  <si>
    <t>Ardon, Annelie</t>
  </si>
  <si>
    <t>Annelie</t>
  </si>
  <si>
    <t>NLD55M5</t>
  </si>
  <si>
    <t>Klerk, Ayda de</t>
  </si>
  <si>
    <t>Ayda</t>
  </si>
  <si>
    <t>NKW50C2</t>
  </si>
  <si>
    <t>Boon, Thijs</t>
  </si>
  <si>
    <t>Thijs</t>
  </si>
  <si>
    <t>NKW30G0</t>
  </si>
  <si>
    <t>Vlaming, Jens de</t>
  </si>
  <si>
    <t>Jens</t>
  </si>
  <si>
    <t>NKX56V4</t>
  </si>
  <si>
    <t>Verhagen, Femke</t>
  </si>
  <si>
    <t>NLS08G2</t>
  </si>
  <si>
    <t>Dubbeld, Sanne</t>
  </si>
  <si>
    <t>NLN68P0</t>
  </si>
  <si>
    <t>Canli, Dilan</t>
  </si>
  <si>
    <t>Dilan</t>
  </si>
  <si>
    <t>NLB70X5</t>
  </si>
  <si>
    <t>Friebel, Angela</t>
  </si>
  <si>
    <t>Angela</t>
  </si>
  <si>
    <t>NKN64T9</t>
  </si>
  <si>
    <t>Koornneef, Lotte</t>
  </si>
  <si>
    <t>Lotte</t>
  </si>
  <si>
    <t>NLD26P4</t>
  </si>
  <si>
    <t>Taal, Lisa</t>
  </si>
  <si>
    <t>NKW49Z5</t>
  </si>
  <si>
    <t>Kloot, Elin</t>
  </si>
  <si>
    <t>Elin</t>
  </si>
  <si>
    <t>NLL37R4</t>
  </si>
  <si>
    <t>Willigen, Danique van</t>
  </si>
  <si>
    <t>NLL19Y9</t>
  </si>
  <si>
    <t>Altena, Jaron</t>
  </si>
  <si>
    <t>Jaron</t>
  </si>
  <si>
    <t>NLR23F9</t>
  </si>
  <si>
    <t>Wijgaart, Rick van de</t>
  </si>
  <si>
    <t>Rick</t>
  </si>
  <si>
    <t>NKQ40Q9</t>
  </si>
  <si>
    <t>Driesprong, Meike</t>
  </si>
  <si>
    <t>Meike</t>
  </si>
  <si>
    <t>NKS24M5</t>
  </si>
  <si>
    <t>Verbeek, Yente</t>
  </si>
  <si>
    <t>Yente</t>
  </si>
  <si>
    <t>NKK48D6</t>
  </si>
  <si>
    <t>Mol, Laura</t>
  </si>
  <si>
    <t>NKV67G5</t>
  </si>
  <si>
    <t>Zuijderwijk, Britt</t>
  </si>
  <si>
    <t>Britt</t>
  </si>
  <si>
    <t>NKR24P5</t>
  </si>
  <si>
    <t>Hoeve, Milan ten</t>
  </si>
  <si>
    <t>Milan</t>
  </si>
  <si>
    <t>NKR20M2</t>
  </si>
  <si>
    <t>Seevinck, Tim</t>
  </si>
  <si>
    <t>NKW21L3</t>
  </si>
  <si>
    <t>Minkelis, Jonathan van de</t>
  </si>
  <si>
    <t>Jonathan</t>
  </si>
  <si>
    <t>NLG59F1</t>
  </si>
  <si>
    <t>Lohuis, Jens</t>
  </si>
  <si>
    <t>NKS62Q7</t>
  </si>
  <si>
    <t>Seijner, Fabiënne</t>
  </si>
  <si>
    <t>Fabiënne</t>
  </si>
  <si>
    <t>NLB70Z9</t>
  </si>
  <si>
    <t>Lievaart, Carlijn</t>
  </si>
  <si>
    <t>Carlijn</t>
  </si>
  <si>
    <t>NLL20B6</t>
  </si>
  <si>
    <t>Wensen, Maud van</t>
  </si>
  <si>
    <t>Maud</t>
  </si>
  <si>
    <t>NLB71D8</t>
  </si>
  <si>
    <t>Boshoven, Sara</t>
  </si>
  <si>
    <t>Sara</t>
  </si>
  <si>
    <t>NLC20P5</t>
  </si>
  <si>
    <t>Uijl, Eva den</t>
  </si>
  <si>
    <t>NKW21H5</t>
  </si>
  <si>
    <t>Kuijper, David</t>
  </si>
  <si>
    <t>NKW24B2</t>
  </si>
  <si>
    <t>Dreef, Norbert</t>
  </si>
  <si>
    <t>Norbert</t>
  </si>
  <si>
    <t>NKW50B5</t>
  </si>
  <si>
    <t>Geffen, Arend van</t>
  </si>
  <si>
    <t>Arend</t>
  </si>
  <si>
    <t>NLB71F2</t>
  </si>
  <si>
    <t>Koornneef, Wouter</t>
  </si>
  <si>
    <t>Wouter</t>
  </si>
  <si>
    <t>NKP41W3</t>
  </si>
  <si>
    <t>Gent, Elsemieke van</t>
  </si>
  <si>
    <t>Elsemieke</t>
  </si>
  <si>
    <t>NKL60P7</t>
  </si>
  <si>
    <t>Reus, Kim de</t>
  </si>
  <si>
    <t>NLL49V3</t>
  </si>
  <si>
    <t>Veen, Bente van der</t>
  </si>
  <si>
    <t>Bente</t>
  </si>
  <si>
    <t>NKW30H7</t>
  </si>
  <si>
    <t>Manduapessy, Vera</t>
  </si>
  <si>
    <t>Vera</t>
  </si>
  <si>
    <t>NKX66W6</t>
  </si>
  <si>
    <t>Bäcker, Sterre</t>
  </si>
  <si>
    <t>NLB70G6</t>
  </si>
  <si>
    <t>Volker, Karlijn</t>
  </si>
  <si>
    <t>Karlijn</t>
  </si>
  <si>
    <t>NKY17P6</t>
  </si>
  <si>
    <t>Groeneweg, Roos</t>
  </si>
  <si>
    <t>Roos</t>
  </si>
  <si>
    <t>NKT92K1</t>
  </si>
  <si>
    <t>Jongh, Anouk de</t>
  </si>
  <si>
    <t>NKR88D3</t>
  </si>
  <si>
    <t>Horst, Renee ter</t>
  </si>
  <si>
    <t>NLB70Y2</t>
  </si>
  <si>
    <t>Meijer, Joeke</t>
  </si>
  <si>
    <t>Joeke</t>
  </si>
  <si>
    <t>NLM94J0</t>
  </si>
  <si>
    <t>Vegt, Laurens van der</t>
  </si>
  <si>
    <t>Laurens</t>
  </si>
  <si>
    <t>NLG15C8</t>
  </si>
  <si>
    <t>Spaanbroek, Yzan</t>
  </si>
  <si>
    <t>Yzan</t>
  </si>
  <si>
    <t>NKR62S0</t>
  </si>
  <si>
    <t>Dekker, Daniëlle</t>
  </si>
  <si>
    <t>DaniÃ«lle</t>
  </si>
  <si>
    <t>NLC93N5</t>
  </si>
  <si>
    <t>Steen Redeker, Levina</t>
  </si>
  <si>
    <t>Levina</t>
  </si>
  <si>
    <t>NLB70T7</t>
  </si>
  <si>
    <t>Boeije, Amber</t>
  </si>
  <si>
    <t>NLB70S0</t>
  </si>
  <si>
    <t>Quarrë, Elena</t>
  </si>
  <si>
    <t>Elena</t>
  </si>
  <si>
    <t>NKQ46X6</t>
  </si>
  <si>
    <t>Don, Emma</t>
  </si>
  <si>
    <t>Emma</t>
  </si>
  <si>
    <t>NLG59D7</t>
  </si>
  <si>
    <t>Leen, Marit van</t>
  </si>
  <si>
    <t>Marit</t>
  </si>
  <si>
    <t>NLG58Y1</t>
  </si>
  <si>
    <t>Rubio Cubillos, Estelle</t>
  </si>
  <si>
    <t>Estelle</t>
  </si>
  <si>
    <t>NLL37Q7</t>
  </si>
  <si>
    <t>Timmer, Jordan</t>
  </si>
  <si>
    <t>Jordan</t>
  </si>
  <si>
    <t>NKX66T5</t>
  </si>
  <si>
    <t>Wietses, JoÃ«l</t>
  </si>
  <si>
    <t>Joël</t>
  </si>
  <si>
    <t>NLJ47N9</t>
  </si>
  <si>
    <t>IJben, Chris</t>
  </si>
  <si>
    <t>Chris</t>
  </si>
  <si>
    <t>NLG57S6</t>
  </si>
  <si>
    <t>Raab, Ilse</t>
  </si>
  <si>
    <t>NLR80P0</t>
  </si>
  <si>
    <t>Tunςyürek, Süeda</t>
  </si>
  <si>
    <t>Süeda</t>
  </si>
  <si>
    <t>NLB70F9</t>
  </si>
  <si>
    <t>Auerbach, Lincy</t>
  </si>
  <si>
    <t>Lincy</t>
  </si>
  <si>
    <t>NLJ96J3</t>
  </si>
  <si>
    <t>Jonkers, Syrah</t>
  </si>
  <si>
    <t>NKV67F8</t>
  </si>
  <si>
    <t>Schindler, Rick</t>
  </si>
  <si>
    <t>NLG57K0</t>
  </si>
  <si>
    <t>Barneveld, Rob van</t>
  </si>
  <si>
    <t>NKX56T0</t>
  </si>
  <si>
    <t>Verhagen, Laurens</t>
  </si>
  <si>
    <t>NLS37J5</t>
  </si>
  <si>
    <t>Visser, Robert</t>
  </si>
  <si>
    <t>Robert</t>
  </si>
  <si>
    <t>NKW50D9</t>
  </si>
  <si>
    <t>Lange, Mathijs</t>
  </si>
  <si>
    <t>Mathijs</t>
  </si>
  <si>
    <t>NKX06P7</t>
  </si>
  <si>
    <t>Bantis, Jorgos</t>
  </si>
  <si>
    <t>Jorgos</t>
  </si>
  <si>
    <t>NLC07T4</t>
  </si>
  <si>
    <t>Everaarts, Jesse</t>
  </si>
  <si>
    <t>Jesse</t>
  </si>
  <si>
    <t>NLF50K8</t>
  </si>
  <si>
    <t>Fasbender, Lindi</t>
  </si>
  <si>
    <t>Lindi</t>
  </si>
  <si>
    <t>NKQ39J2</t>
  </si>
  <si>
    <t>Vinken, Merle</t>
  </si>
  <si>
    <t>Merle</t>
  </si>
  <si>
    <t>NKW52X5</t>
  </si>
  <si>
    <t>Driesprong, Jana</t>
  </si>
  <si>
    <t>Jana</t>
  </si>
  <si>
    <t>NLL81G4</t>
  </si>
  <si>
    <t>Manduapessy, Merel</t>
  </si>
  <si>
    <t>NLP78N3</t>
  </si>
  <si>
    <t>Wolleswinkel, Iza</t>
  </si>
  <si>
    <t>Iza</t>
  </si>
  <si>
    <t>NLG59G8</t>
  </si>
  <si>
    <t>Koster, Senne</t>
  </si>
  <si>
    <t>Senne</t>
  </si>
  <si>
    <t>NLG58W7</t>
  </si>
  <si>
    <t>Vaartmans, Jordi</t>
  </si>
  <si>
    <t>Jordi</t>
  </si>
  <si>
    <t>NLG57P5</t>
  </si>
  <si>
    <t>Bäcker, Tijn</t>
  </si>
  <si>
    <t>Tijn</t>
  </si>
  <si>
    <t>NLG57L7</t>
  </si>
  <si>
    <t>Valk, Jarno</t>
  </si>
  <si>
    <t>NKS24S7</t>
  </si>
  <si>
    <t>Wijngaarden, Bente van</t>
  </si>
  <si>
    <t>NLP78F7</t>
  </si>
  <si>
    <t>Aydin, Rana</t>
  </si>
  <si>
    <t>Rana</t>
  </si>
  <si>
    <t>NLM86T1</t>
  </si>
  <si>
    <t>Blankenstijn, Naomi</t>
  </si>
  <si>
    <t>Naomi</t>
  </si>
  <si>
    <t>NLJ05D3</t>
  </si>
  <si>
    <t>Rubio Cubillos, Luana</t>
  </si>
  <si>
    <t>Luana</t>
  </si>
  <si>
    <t>NLL19T4</t>
  </si>
  <si>
    <t>Wit, Mila de</t>
  </si>
  <si>
    <t>Mila</t>
  </si>
  <si>
    <t>NLG93G0</t>
  </si>
  <si>
    <t>Meijers, Milo</t>
  </si>
  <si>
    <t>Milo</t>
  </si>
  <si>
    <t>NLL20F4</t>
  </si>
  <si>
    <t>Burgt, Seth van de</t>
  </si>
  <si>
    <t>Seth</t>
  </si>
  <si>
    <t>NLL19V8</t>
  </si>
  <si>
    <t>Zwanenburg, Jack</t>
  </si>
  <si>
    <t>Jack</t>
  </si>
  <si>
    <t>NLP77V6</t>
  </si>
  <si>
    <t>Boeije, Thomas</t>
  </si>
  <si>
    <t>NLR59C1</t>
  </si>
  <si>
    <t>Bonnier, Fenna</t>
  </si>
  <si>
    <t>Fenna</t>
  </si>
  <si>
    <t>NLF26P6</t>
  </si>
  <si>
    <t>Prosman, Ann-Sophie</t>
  </si>
  <si>
    <t>Ann-Sophie</t>
  </si>
  <si>
    <t>NLG58Z8</t>
  </si>
  <si>
    <t>Nobel, Merle</t>
  </si>
  <si>
    <t>NLP77W3</t>
  </si>
  <si>
    <t>Mert, Rezzan</t>
  </si>
  <si>
    <t>Rezzan</t>
  </si>
  <si>
    <t>NLJ47P3</t>
  </si>
  <si>
    <t>Everdingen, Tessa van</t>
  </si>
  <si>
    <t>NLG58X4</t>
  </si>
  <si>
    <t>Dongen, Freek van</t>
  </si>
  <si>
    <t>NLS07T0</t>
  </si>
  <si>
    <t>Pagter, Levi de</t>
  </si>
  <si>
    <t>Levi</t>
  </si>
  <si>
    <t>NLM05B2</t>
  </si>
  <si>
    <t>Vliet, Tycho</t>
  </si>
  <si>
    <t>Tycho</t>
  </si>
  <si>
    <t>NLS45P6</t>
  </si>
  <si>
    <t>Geus, Noa de</t>
  </si>
  <si>
    <t>NLP78J5</t>
  </si>
  <si>
    <t>Rijkers, Ilse</t>
  </si>
  <si>
    <t>NLP78K2</t>
  </si>
  <si>
    <t>Timmer, Edith</t>
  </si>
  <si>
    <t>Edith</t>
  </si>
  <si>
    <t>NLP78B9</t>
  </si>
  <si>
    <t>Verkerke, Julia</t>
  </si>
  <si>
    <t>Julia</t>
  </si>
  <si>
    <t>NKY54N3</t>
  </si>
  <si>
    <t>Bouwknegt, Lianne</t>
  </si>
  <si>
    <t>Lianne</t>
  </si>
  <si>
    <t>NLP77Y7</t>
  </si>
  <si>
    <t>Klein, Daan</t>
  </si>
  <si>
    <t>NLW81C7</t>
  </si>
  <si>
    <t>Maas, Gijsbert</t>
  </si>
  <si>
    <t>Gijsbert</t>
  </si>
  <si>
    <t>NLT60Y5</t>
  </si>
  <si>
    <t>Westerbeek, Manuel</t>
  </si>
  <si>
    <t>Manuel</t>
  </si>
  <si>
    <t>NLL19X2</t>
  </si>
  <si>
    <t>Altena, Evan</t>
  </si>
  <si>
    <t>Evan</t>
  </si>
  <si>
    <t>NLY98N2</t>
  </si>
  <si>
    <t>Rek, S.R. de</t>
  </si>
  <si>
    <t>Stella</t>
  </si>
  <si>
    <t>NLR80N6</t>
  </si>
  <si>
    <t>Tunςyürek, Sümeyra</t>
  </si>
  <si>
    <t>Sümeyra</t>
  </si>
  <si>
    <t>NLL19W5</t>
  </si>
  <si>
    <t>Varik, Roos van</t>
  </si>
  <si>
    <t>NLP78G4</t>
  </si>
  <si>
    <t>Bozuwa, Julia</t>
  </si>
  <si>
    <t>NLP77X0</t>
  </si>
  <si>
    <t>Hage, Quindsey</t>
  </si>
  <si>
    <t>Quindsey</t>
  </si>
  <si>
    <t>NLT04D0</t>
  </si>
  <si>
    <t>Steenis, Yelena van</t>
  </si>
  <si>
    <t>Yelena</t>
  </si>
  <si>
    <t>NLB71B4</t>
  </si>
  <si>
    <t>Koornneef, Tommie</t>
  </si>
  <si>
    <t>Tommie</t>
  </si>
  <si>
    <t>NLR06X4</t>
  </si>
  <si>
    <t>Pille, Menno</t>
  </si>
  <si>
    <t>Menno</t>
  </si>
  <si>
    <t>NLW47J4</t>
  </si>
  <si>
    <t>Hashmei, Ali</t>
  </si>
  <si>
    <t>Ali</t>
  </si>
  <si>
    <t>NLT96S6</t>
  </si>
  <si>
    <t>Huijgen, Tim</t>
  </si>
  <si>
    <t>NLP78C6</t>
  </si>
  <si>
    <t>Verboom, Stella</t>
  </si>
  <si>
    <t>NLN05N7</t>
  </si>
  <si>
    <t>Klooster, Carmen van der</t>
  </si>
  <si>
    <t>Carmen</t>
  </si>
  <si>
    <t>NLL20G1</t>
  </si>
  <si>
    <t>Burgt, Elize van de</t>
  </si>
  <si>
    <t>Elize</t>
  </si>
  <si>
    <t>NLP78Q4</t>
  </si>
  <si>
    <t>Sas, Maarten</t>
  </si>
  <si>
    <t>Maarten</t>
  </si>
  <si>
    <t>NLL37S1</t>
  </si>
  <si>
    <t>Camphens, Tijn</t>
  </si>
  <si>
    <t>NLS75Y4</t>
  </si>
  <si>
    <t>Heersping, Dani</t>
  </si>
  <si>
    <t>Dani</t>
  </si>
  <si>
    <t>NLS45N2</t>
  </si>
  <si>
    <t>Kilsdonk, Sophie</t>
  </si>
  <si>
    <t>Sophie</t>
  </si>
  <si>
    <t>NLC07S7</t>
  </si>
  <si>
    <t>Everaarts, Anna</t>
  </si>
  <si>
    <t>Anna</t>
  </si>
  <si>
    <t>NLP78D3</t>
  </si>
  <si>
    <t>Linden, Benthe van der</t>
  </si>
  <si>
    <t>Benthe</t>
  </si>
  <si>
    <t>NLS85H0</t>
  </si>
  <si>
    <t>Dekker, Onno den</t>
  </si>
  <si>
    <t>Onno</t>
  </si>
  <si>
    <t>NLL49T9</t>
  </si>
  <si>
    <t>Mahabier, Jeevan</t>
  </si>
  <si>
    <t>Jeevan</t>
  </si>
  <si>
    <t>NLD36P9</t>
  </si>
  <si>
    <t>Driesprong, Niek</t>
  </si>
  <si>
    <t>NLJ04Z4</t>
  </si>
  <si>
    <t>Lohuis, Floor</t>
  </si>
  <si>
    <t>Floor</t>
  </si>
  <si>
    <t>NLS08H9</t>
  </si>
  <si>
    <t>Reuvers, Lisa</t>
  </si>
  <si>
    <t>NLS76C3</t>
  </si>
  <si>
    <t>Zwanenburg, Robin</t>
  </si>
  <si>
    <t>NLS75Z1</t>
  </si>
  <si>
    <t>Verhoef, Stefan</t>
  </si>
  <si>
    <t>NLW88N5</t>
  </si>
  <si>
    <t>Bonnier, Tijn</t>
  </si>
  <si>
    <t>NLV35B6</t>
  </si>
  <si>
    <t>Quarre, Stephan</t>
  </si>
  <si>
    <t>Stephan</t>
  </si>
  <si>
    <t>NLS08K0</t>
  </si>
  <si>
    <t>Oomens, Hanna</t>
  </si>
  <si>
    <t>Hanna</t>
  </si>
  <si>
    <t>NLV54V3</t>
  </si>
  <si>
    <t>Borsboom, Lis</t>
  </si>
  <si>
    <t>Lis</t>
  </si>
  <si>
    <t>NLT96R9</t>
  </si>
  <si>
    <t>Voorbij, Doeska</t>
  </si>
  <si>
    <t>Doeska</t>
  </si>
  <si>
    <t>NLN28Y3</t>
  </si>
  <si>
    <t>Kuijper, Raoul</t>
  </si>
  <si>
    <t>Raoul</t>
  </si>
  <si>
    <t>NLH06P8</t>
  </si>
  <si>
    <t>Est, Koen van</t>
  </si>
  <si>
    <t>NLS85J4</t>
  </si>
  <si>
    <t>Vliet, Kian</t>
  </si>
  <si>
    <t>Kian</t>
  </si>
  <si>
    <t>NLY95D3</t>
  </si>
  <si>
    <t xml:space="preserve">Robbemond, J. </t>
  </si>
  <si>
    <t>NLX08D6</t>
  </si>
  <si>
    <t>Reijerkerk, Sterre</t>
  </si>
  <si>
    <t>NLX08G7</t>
  </si>
  <si>
    <t>Kamerman, Zoë</t>
  </si>
  <si>
    <t>Zoë</t>
  </si>
  <si>
    <t>NLL53K3</t>
  </si>
  <si>
    <t>Dongen, Madelief van</t>
  </si>
  <si>
    <t>Madelief</t>
  </si>
  <si>
    <t>NLX00H0</t>
  </si>
  <si>
    <t>Bemer, Githa</t>
  </si>
  <si>
    <t>Githa</t>
  </si>
  <si>
    <t>NLY54F4</t>
  </si>
  <si>
    <t xml:space="preserve">Vos, J. </t>
  </si>
  <si>
    <t>Justin</t>
  </si>
  <si>
    <t>NLX00G3</t>
  </si>
  <si>
    <t>Sempel, Jasper</t>
  </si>
  <si>
    <t>Jasper</t>
  </si>
  <si>
    <t>NLP89W4</t>
  </si>
  <si>
    <t>Volker, Tess</t>
  </si>
  <si>
    <t>Tess</t>
  </si>
  <si>
    <t>NLN41L1</t>
  </si>
  <si>
    <t>Stomp, Noa</t>
  </si>
  <si>
    <t>NKT65Z0</t>
  </si>
  <si>
    <t>Kleingeld, Julia</t>
  </si>
  <si>
    <t>NLP78P7</t>
  </si>
  <si>
    <t>Sas, Niek</t>
  </si>
  <si>
    <t>NLY32T6</t>
  </si>
  <si>
    <t>Ven, J. van de</t>
  </si>
  <si>
    <t>Jonas</t>
  </si>
  <si>
    <t>NLW14T0</t>
  </si>
  <si>
    <t>Stomp, Joshua</t>
  </si>
  <si>
    <t>Joshua</t>
  </si>
  <si>
    <t>NLY51T3</t>
  </si>
  <si>
    <t xml:space="preserve">Plaisier, F. </t>
  </si>
  <si>
    <t>NLV80N0</t>
  </si>
  <si>
    <t>Est, Sarah van</t>
  </si>
  <si>
    <t>Sarah</t>
  </si>
  <si>
    <t>NLP77Z4</t>
  </si>
  <si>
    <t>Klooster, Danique van der</t>
  </si>
  <si>
    <t>NLL20H8</t>
  </si>
  <si>
    <t>Burgt, Feline van de</t>
  </si>
  <si>
    <t>Feline</t>
  </si>
  <si>
    <t>NLS54M7</t>
  </si>
  <si>
    <t>Baas, Nikki</t>
  </si>
  <si>
    <t>Nikki</t>
  </si>
  <si>
    <t>NLM86V5</t>
  </si>
  <si>
    <t>Vaartmans, Britt</t>
  </si>
  <si>
    <t>NLQ98H2</t>
  </si>
  <si>
    <t>Bakker, Femke</t>
  </si>
  <si>
    <t>NLS76B6</t>
  </si>
  <si>
    <t>Verhoef, Hanna</t>
  </si>
  <si>
    <t>NLX00J4</t>
  </si>
  <si>
    <t>Veld, Puck in 't</t>
  </si>
  <si>
    <t>Puck</t>
  </si>
  <si>
    <t>NLM40K0</t>
  </si>
  <si>
    <t>Bouwknegt, Enora</t>
  </si>
  <si>
    <t>Enora</t>
  </si>
  <si>
    <t>NLX08F0</t>
  </si>
  <si>
    <t>Hart, Olav 't</t>
  </si>
  <si>
    <t>Olav</t>
  </si>
  <si>
    <t>NLX04H2</t>
  </si>
  <si>
    <t>Post, Joaz</t>
  </si>
  <si>
    <t>Joaz</t>
  </si>
  <si>
    <t>NLX25R5</t>
  </si>
  <si>
    <t>Engelfriet, Demi</t>
  </si>
  <si>
    <t>NLX64V0</t>
  </si>
  <si>
    <t>Boer, Esmee de</t>
  </si>
  <si>
    <t>Esmee</t>
  </si>
  <si>
    <t>NLP78L9</t>
  </si>
  <si>
    <t>Wiel, Danique van der</t>
  </si>
  <si>
    <t>NLT36L7</t>
  </si>
  <si>
    <t>Nijhoff, Liv</t>
  </si>
  <si>
    <t>Liv</t>
  </si>
  <si>
    <t>NLV84M5</t>
  </si>
  <si>
    <t>Voorbij, Lova</t>
  </si>
  <si>
    <t>Lova</t>
  </si>
  <si>
    <t>NLV84L8</t>
  </si>
  <si>
    <t>Vercouteren, Noortje</t>
  </si>
  <si>
    <t>Noortje</t>
  </si>
  <si>
    <t>NLR34F7</t>
  </si>
  <si>
    <t>Jongkind, Floortje</t>
  </si>
  <si>
    <t>Floortje</t>
  </si>
  <si>
    <t>NLP89T3</t>
  </si>
  <si>
    <t>Grootenboer, Tess</t>
  </si>
  <si>
    <t>NLS34M7</t>
  </si>
  <si>
    <t>Camphens, Saar</t>
  </si>
  <si>
    <t>Saar</t>
  </si>
  <si>
    <t>NLV80P4</t>
  </si>
  <si>
    <t>Heersping, Sander</t>
  </si>
  <si>
    <t>Sander</t>
  </si>
  <si>
    <t>NFW54G7</t>
  </si>
  <si>
    <t>Kalkeren, Paula van</t>
  </si>
  <si>
    <t>Paula</t>
  </si>
  <si>
    <t>NFW53Z7</t>
  </si>
  <si>
    <t>Dekkers-de Bruijn, Willy</t>
  </si>
  <si>
    <t>Willy</t>
  </si>
  <si>
    <t>NFW54N6</t>
  </si>
  <si>
    <t>Veld, Tineke in 't</t>
  </si>
  <si>
    <t>Tineke</t>
  </si>
  <si>
    <t>NFW01G3</t>
  </si>
  <si>
    <t>Draaijer, Nora</t>
  </si>
  <si>
    <t>Nora</t>
  </si>
  <si>
    <t>NFW00W2</t>
  </si>
  <si>
    <t>Assem, Marian van den</t>
  </si>
  <si>
    <t>Marian</t>
  </si>
  <si>
    <t>NFW54J8</t>
  </si>
  <si>
    <t>Koegler, Nellie</t>
  </si>
  <si>
    <t>Nellie</t>
  </si>
  <si>
    <t>NJC16R8</t>
  </si>
  <si>
    <t>Batenburg, Annemarie</t>
  </si>
  <si>
    <t>Annemarie</t>
  </si>
  <si>
    <t>NFW12L6</t>
  </si>
  <si>
    <t>Mastijn, Elsa</t>
  </si>
  <si>
    <t>Elsa</t>
  </si>
  <si>
    <t>NFW54D6</t>
  </si>
  <si>
    <t>Horst, Willeke ter</t>
  </si>
  <si>
    <t>Willeke</t>
  </si>
  <si>
    <t>NFW12M3</t>
  </si>
  <si>
    <t>Oosterwijk, Pieta</t>
  </si>
  <si>
    <t>Pieta</t>
  </si>
  <si>
    <t>NFW12N0</t>
  </si>
  <si>
    <t>Mol, Marian</t>
  </si>
  <si>
    <t>NLM86Y6</t>
  </si>
  <si>
    <t>Kleingeld-van der Windt, Johanna</t>
  </si>
  <si>
    <t>NJV62X2</t>
  </si>
  <si>
    <t>Ameijden, Lenie van</t>
  </si>
  <si>
    <t>Lenie</t>
  </si>
  <si>
    <t>NJY57X5</t>
  </si>
  <si>
    <t>Tol, Annelies van</t>
  </si>
  <si>
    <t>Annelies</t>
  </si>
  <si>
    <t>NFW54P0</t>
  </si>
  <si>
    <t>Verwaal, Arja</t>
  </si>
  <si>
    <t>Arja</t>
  </si>
  <si>
    <t>NFW54F0</t>
  </si>
  <si>
    <t>Broekhuijsen, Jose</t>
  </si>
  <si>
    <t>Jose</t>
  </si>
  <si>
    <t>NGL91W6</t>
  </si>
  <si>
    <t>Molendijk, Jolanda</t>
  </si>
  <si>
    <t>Jolanda</t>
  </si>
  <si>
    <t>NFW01S7</t>
  </si>
  <si>
    <t>Koote, Ciska</t>
  </si>
  <si>
    <t>Ciska</t>
  </si>
  <si>
    <t>NFW00V5</t>
  </si>
  <si>
    <t>Ardon, Elly</t>
  </si>
  <si>
    <t>Elly</t>
  </si>
  <si>
    <t>NFW12Z4</t>
  </si>
  <si>
    <t>Vermij, Cora</t>
  </si>
  <si>
    <t>Cora</t>
  </si>
  <si>
    <t>NFW01L8</t>
  </si>
  <si>
    <t>Kalkeren-Mans, Hanneke van</t>
  </si>
  <si>
    <t>Hanneke</t>
  </si>
  <si>
    <t>NFS56R6</t>
  </si>
  <si>
    <t>Oppe-van den Broek, Monique</t>
  </si>
  <si>
    <t>Monique</t>
  </si>
  <si>
    <t>NKZ02T5</t>
  </si>
  <si>
    <t>Trooijen, Jet van</t>
  </si>
  <si>
    <t>Jet</t>
  </si>
  <si>
    <t>NFW53V9</t>
  </si>
  <si>
    <t>Mans, Corrie</t>
  </si>
  <si>
    <t>Corrie</t>
  </si>
  <si>
    <t>NFW15J1</t>
  </si>
  <si>
    <t>Klink, Ellen</t>
  </si>
  <si>
    <t>Ellen</t>
  </si>
  <si>
    <t>NFW01C5</t>
  </si>
  <si>
    <t>Dijk, Ria van</t>
  </si>
  <si>
    <t>Ria</t>
  </si>
  <si>
    <t>NFW12T2</t>
  </si>
  <si>
    <t>Reus, Annemieke de</t>
  </si>
  <si>
    <t>Annemieke</t>
  </si>
  <si>
    <t>NLM86X9</t>
  </si>
  <si>
    <t>Dreef, Lia</t>
  </si>
  <si>
    <t>Lia</t>
  </si>
  <si>
    <t>NKP97Z7</t>
  </si>
  <si>
    <t>Fernhout, Corine</t>
  </si>
  <si>
    <t>Corine</t>
  </si>
  <si>
    <t>NLH06R2</t>
  </si>
  <si>
    <t>Kloot-Post, Ilse</t>
  </si>
  <si>
    <t>NFW15M2</t>
  </si>
  <si>
    <t>Valk-Helsloot, Gunilda</t>
  </si>
  <si>
    <t>Gunilda</t>
  </si>
  <si>
    <t>NJC90M5</t>
  </si>
  <si>
    <t>Bouwknegt-Zwijnenburg, Ilonka</t>
  </si>
  <si>
    <t>Ilonka</t>
  </si>
  <si>
    <t>NFP08F0</t>
  </si>
  <si>
    <t>Tims, Mady</t>
  </si>
  <si>
    <t>Mady</t>
  </si>
  <si>
    <t>NFW39Z5</t>
  </si>
  <si>
    <t>Nobel-Verwaal, Martine</t>
  </si>
  <si>
    <t>Martine</t>
  </si>
  <si>
    <t>NFW15S4</t>
  </si>
  <si>
    <t>Zwanenburg-Moerman, Debita</t>
  </si>
  <si>
    <t>Debita</t>
  </si>
  <si>
    <t>NFW15V5</t>
  </si>
  <si>
    <t>Schipper, Annemarie</t>
  </si>
  <si>
    <t>NFW41S7</t>
  </si>
  <si>
    <t>Camphens-Moerman, Barbara</t>
  </si>
  <si>
    <t>Barbara</t>
  </si>
  <si>
    <t>NFV12W2</t>
  </si>
  <si>
    <t>Stomp-Burgt, Lianne vd</t>
  </si>
  <si>
    <t>NGT44B1</t>
  </si>
  <si>
    <t>Boer, Samantha</t>
  </si>
  <si>
    <t>Samantha</t>
  </si>
  <si>
    <t>NJK42C4</t>
  </si>
  <si>
    <t>Kleingeld-Wibbens, Liesbeth</t>
  </si>
  <si>
    <t>NGX49G5</t>
  </si>
  <si>
    <t>Ploeg- van Ballegooijen, Irene</t>
  </si>
  <si>
    <t>NGG54V3</t>
  </si>
  <si>
    <t>Batenburg, Hanneke</t>
  </si>
  <si>
    <t>NFT48H8</t>
  </si>
  <si>
    <t>Boom, Kim</t>
  </si>
  <si>
    <t>NGJ30G9</t>
  </si>
  <si>
    <t>Broekema, Juliska</t>
  </si>
  <si>
    <t>Juliska</t>
  </si>
  <si>
    <t>NJB99G9</t>
  </si>
  <si>
    <t>Vos, Robin</t>
  </si>
  <si>
    <t>NJD47Q0</t>
  </si>
  <si>
    <t>Leertouwer, Anne-Marie</t>
  </si>
  <si>
    <t>Anne-Marie</t>
  </si>
  <si>
    <t>NJD42X4</t>
  </si>
  <si>
    <t>Zuidgeest, Astrid</t>
  </si>
  <si>
    <t>Astrid</t>
  </si>
  <si>
    <t>NGT43V8</t>
  </si>
  <si>
    <t>Welgraven, Larissa</t>
  </si>
  <si>
    <t>Larissa</t>
  </si>
  <si>
    <t>NJD38L3</t>
  </si>
  <si>
    <t>Slijkhuis, Anne</t>
  </si>
  <si>
    <t>NKC66S7</t>
  </si>
  <si>
    <t>Bernaards, Natascha</t>
  </si>
  <si>
    <t>Natascha</t>
  </si>
  <si>
    <t>NJH51C3</t>
  </si>
  <si>
    <t>Ploeg, Elleke</t>
  </si>
  <si>
    <t>Elleke</t>
  </si>
  <si>
    <t>NJF95V6</t>
  </si>
  <si>
    <t>Ardon, Kim</t>
  </si>
  <si>
    <t>NJF77V2</t>
  </si>
  <si>
    <t>Honschoten, Esther van</t>
  </si>
  <si>
    <t>NJF06T0</t>
  </si>
  <si>
    <t>Isarin, Andrea</t>
  </si>
  <si>
    <t>Andrea</t>
  </si>
  <si>
    <t>NKF94H2</t>
  </si>
  <si>
    <t>Fernhout, Tirsa</t>
  </si>
  <si>
    <t>Tirsa</t>
  </si>
  <si>
    <t>NKW21M0</t>
  </si>
  <si>
    <t>Zwets, Lotte</t>
  </si>
  <si>
    <t>NJQ72Q3</t>
  </si>
  <si>
    <t>Oord, Kim van</t>
  </si>
  <si>
    <t>NJQ72R0</t>
  </si>
  <si>
    <t>Blom, Michelle</t>
  </si>
  <si>
    <t>Michelle</t>
  </si>
  <si>
    <t>NLC20R9</t>
  </si>
  <si>
    <t>Adriaansen, Isis</t>
  </si>
  <si>
    <t>Isis</t>
  </si>
  <si>
    <t>NLG57J3</t>
  </si>
  <si>
    <t>Torn, Esther</t>
  </si>
  <si>
    <t>NKN65D0</t>
  </si>
  <si>
    <t>Rijsdijk, Mirte</t>
  </si>
  <si>
    <t>Mirte</t>
  </si>
  <si>
    <t>NKG59P4</t>
  </si>
  <si>
    <t>Wesenick, Luca</t>
  </si>
  <si>
    <t>Luca</t>
  </si>
  <si>
    <t>NLJ47L5</t>
  </si>
  <si>
    <t>Rijsdijk, Bente</t>
  </si>
  <si>
    <t>NLZ39C9</t>
  </si>
  <si>
    <t xml:space="preserve">Bakker, A. </t>
  </si>
  <si>
    <t>NJW94G5</t>
  </si>
  <si>
    <t>Mol, Arie</t>
  </si>
  <si>
    <t>Arie</t>
  </si>
  <si>
    <t>NJV31M7</t>
  </si>
  <si>
    <t>Schipper, Ad</t>
  </si>
  <si>
    <t>Ad</t>
  </si>
  <si>
    <t>NFW55F3</t>
  </si>
  <si>
    <t>Hemelaar, Han</t>
  </si>
  <si>
    <t>Han</t>
  </si>
  <si>
    <t>NFW14Z0</t>
  </si>
  <si>
    <t>Verwaal, Chiel</t>
  </si>
  <si>
    <t>Chiel</t>
  </si>
  <si>
    <t>NJZ84Q3</t>
  </si>
  <si>
    <t>Merwe, Adriaan van de</t>
  </si>
  <si>
    <t>Adriaan</t>
  </si>
  <si>
    <t>NFW14W9</t>
  </si>
  <si>
    <t>Veld, Ger in 't</t>
  </si>
  <si>
    <t>Ger</t>
  </si>
  <si>
    <t>NFW13H1</t>
  </si>
  <si>
    <t>Boshoven, Walter</t>
  </si>
  <si>
    <t>Walter</t>
  </si>
  <si>
    <t>NFY34K7</t>
  </si>
  <si>
    <t>Mol, Jan</t>
  </si>
  <si>
    <t>Jan</t>
  </si>
  <si>
    <t>NJF24Y9</t>
  </si>
  <si>
    <t>Noels, Cees</t>
  </si>
  <si>
    <t>Cees</t>
  </si>
  <si>
    <t>NFW55N9</t>
  </si>
  <si>
    <t>Mol, Jaap</t>
  </si>
  <si>
    <t>Jaap</t>
  </si>
  <si>
    <t>NFW13S8</t>
  </si>
  <si>
    <t>Horst, Henk ter</t>
  </si>
  <si>
    <t>Henk</t>
  </si>
  <si>
    <t>NJZ84V8</t>
  </si>
  <si>
    <t>Strohmeijer, Anton</t>
  </si>
  <si>
    <t>Anton</t>
  </si>
  <si>
    <t>NFW13M6</t>
  </si>
  <si>
    <t>Draaijer, Cees</t>
  </si>
  <si>
    <t>NFW15G0</t>
  </si>
  <si>
    <t>Wiel, Henk van der</t>
  </si>
  <si>
    <t>NFW13X3</t>
  </si>
  <si>
    <t>Jong, Rene 't</t>
  </si>
  <si>
    <t>Rene</t>
  </si>
  <si>
    <t>NFW15D9</t>
  </si>
  <si>
    <t>Waal, Adriaan van de</t>
  </si>
  <si>
    <t>NFW55G0</t>
  </si>
  <si>
    <t>Horst, Fred ter</t>
  </si>
  <si>
    <t>Fred</t>
  </si>
  <si>
    <t>NFW14S1</t>
  </si>
  <si>
    <t>Sterk, Wim</t>
  </si>
  <si>
    <t>Wim</t>
  </si>
  <si>
    <t>NFY84P7</t>
  </si>
  <si>
    <t>Kleingeld, Kees</t>
  </si>
  <si>
    <t>Kees</t>
  </si>
  <si>
    <t>NFW13N3</t>
  </si>
  <si>
    <t>Fruyt van Hertog, Hans</t>
  </si>
  <si>
    <t>Hans</t>
  </si>
  <si>
    <t>NJY57Y2</t>
  </si>
  <si>
    <t>Schmidt, Michael</t>
  </si>
  <si>
    <t>Michael</t>
  </si>
  <si>
    <t>NFX10D5</t>
  </si>
  <si>
    <t>Wolff, Paul</t>
  </si>
  <si>
    <t>Paul</t>
  </si>
  <si>
    <t>NFW55D9</t>
  </si>
  <si>
    <t>Giessen, Ronald van der</t>
  </si>
  <si>
    <t>Ronald</t>
  </si>
  <si>
    <t>NFW15B5</t>
  </si>
  <si>
    <t>Verwaal, Michel</t>
  </si>
  <si>
    <t>Michel</t>
  </si>
  <si>
    <t>NJM89M7</t>
  </si>
  <si>
    <t>Gerritsen, Peter</t>
  </si>
  <si>
    <t>Peter</t>
  </si>
  <si>
    <t>NKX70C3</t>
  </si>
  <si>
    <t>Brugge, Henk van der</t>
  </si>
  <si>
    <t>NGT92S9</t>
  </si>
  <si>
    <t>Koote, Fred</t>
  </si>
  <si>
    <t>NKX66V9</t>
  </si>
  <si>
    <t>Seevinck, Bert</t>
  </si>
  <si>
    <t>Bert</t>
  </si>
  <si>
    <t>NFW14X6</t>
  </si>
  <si>
    <t>Verwaal, Johan</t>
  </si>
  <si>
    <t>Johan</t>
  </si>
  <si>
    <t>NJC15S2</t>
  </si>
  <si>
    <t>Molendijk, Arie</t>
  </si>
  <si>
    <t>NFX74K6</t>
  </si>
  <si>
    <t>Romijn, Aad</t>
  </si>
  <si>
    <t>Aad</t>
  </si>
  <si>
    <t>NJW93L7</t>
  </si>
  <si>
    <t>Ardon, Rob</t>
  </si>
  <si>
    <t>NFW13L9</t>
  </si>
  <si>
    <t>Dijk, Eric van</t>
  </si>
  <si>
    <t>Eric</t>
  </si>
  <si>
    <t>NFW13P7</t>
  </si>
  <si>
    <t>Goudriaan, Bert</t>
  </si>
  <si>
    <t>NFW55C2</t>
  </si>
  <si>
    <t>Gent, Peter van</t>
  </si>
  <si>
    <t>NFW54X6</t>
  </si>
  <si>
    <t>Blaak, Dick</t>
  </si>
  <si>
    <t>Dick</t>
  </si>
  <si>
    <t>NFW15F3</t>
  </si>
  <si>
    <t>Wall, Johan van der</t>
  </si>
  <si>
    <t>NJF43Q0</t>
  </si>
  <si>
    <t>Vermeul, Paul</t>
  </si>
  <si>
    <t>NFW14K5</t>
  </si>
  <si>
    <t>Mans, Leo</t>
  </si>
  <si>
    <t>Leo</t>
  </si>
  <si>
    <t>NFX11D8</t>
  </si>
  <si>
    <t>Dalen, Lex van</t>
  </si>
  <si>
    <t>NFY88Q6</t>
  </si>
  <si>
    <t>Oppe, Kees Jan</t>
  </si>
  <si>
    <t>Kees Jan</t>
  </si>
  <si>
    <t>NFW13J5</t>
  </si>
  <si>
    <t>Broek, Rende van den</t>
  </si>
  <si>
    <t>Rende</t>
  </si>
  <si>
    <t>NLJ05B9</t>
  </si>
  <si>
    <t>Zuijderwijk, Patrick</t>
  </si>
  <si>
    <t>Patrick</t>
  </si>
  <si>
    <t>NFW13K2</t>
  </si>
  <si>
    <t>Dekkers, Harjan</t>
  </si>
  <si>
    <t>Harjan</t>
  </si>
  <si>
    <t>NKQ46S1</t>
  </si>
  <si>
    <t>Dalen, Arjo van</t>
  </si>
  <si>
    <t>Arjo</t>
  </si>
  <si>
    <t>NFT23Y2</t>
  </si>
  <si>
    <t>Machielse, Ruud</t>
  </si>
  <si>
    <t>Ruud</t>
  </si>
  <si>
    <t>NKK48C9</t>
  </si>
  <si>
    <t>Bezooijen, Marco van</t>
  </si>
  <si>
    <t>NFW40G0</t>
  </si>
  <si>
    <t>Elshout, Martijn</t>
  </si>
  <si>
    <t>NFW42M8</t>
  </si>
  <si>
    <t>Boer, Alexander de</t>
  </si>
  <si>
    <t>Alexander</t>
  </si>
  <si>
    <t>NFW42Y2</t>
  </si>
  <si>
    <t>Jonker, Jeroen</t>
  </si>
  <si>
    <t>Jeroen</t>
  </si>
  <si>
    <t>NFW42K4</t>
  </si>
  <si>
    <t>Bas, Arno</t>
  </si>
  <si>
    <t>Arno</t>
  </si>
  <si>
    <t>NFW42H3</t>
  </si>
  <si>
    <t>Ameijden, Jasper van</t>
  </si>
  <si>
    <t>NFW26D7</t>
  </si>
  <si>
    <t>Muller, Arthijn</t>
  </si>
  <si>
    <t>Arthijn</t>
  </si>
  <si>
    <t>NFT37Y9</t>
  </si>
  <si>
    <t>Heumen, Erik van</t>
  </si>
  <si>
    <t>NFV13X2</t>
  </si>
  <si>
    <t>Stomp, Wilfred</t>
  </si>
  <si>
    <t>Wilfred</t>
  </si>
  <si>
    <t>NFV13V8</t>
  </si>
  <si>
    <t>Riet, Ronald</t>
  </si>
  <si>
    <t>NFW29J8</t>
  </si>
  <si>
    <t>Veld, Erwin in 't</t>
  </si>
  <si>
    <t>NFW28J5</t>
  </si>
  <si>
    <t>Ameijden, Sjoerd van</t>
  </si>
  <si>
    <t>Sjoerd</t>
  </si>
  <si>
    <t>NFY07G3</t>
  </si>
  <si>
    <t>Tijssen, Bart</t>
  </si>
  <si>
    <t>NFW28P7</t>
  </si>
  <si>
    <t>Goudriaan, Mark</t>
  </si>
  <si>
    <t>NFW29M9</t>
  </si>
  <si>
    <t>Wiel, Robbie van der</t>
  </si>
  <si>
    <t>Robbie</t>
  </si>
  <si>
    <t>NKQ40P2</t>
  </si>
  <si>
    <t>Vlaming, Roy de</t>
  </si>
  <si>
    <t>NFW28T5</t>
  </si>
  <si>
    <t>Kleingeld, Jasper</t>
  </si>
  <si>
    <t>NGG54Q8</t>
  </si>
  <si>
    <t>Ploeg, Gertjan</t>
  </si>
  <si>
    <t>Gertjan</t>
  </si>
  <si>
    <t>NFW28S8</t>
  </si>
  <si>
    <t>Kamerbeek, Ruben</t>
  </si>
  <si>
    <t>NGT09H8</t>
  </si>
  <si>
    <t>Strohmeijer, Roland</t>
  </si>
  <si>
    <t>Roland</t>
  </si>
  <si>
    <t>NFW29N6</t>
  </si>
  <si>
    <t>Ploeg, Henno</t>
  </si>
  <si>
    <t>Henno</t>
  </si>
  <si>
    <t>NFW28X3</t>
  </si>
  <si>
    <t>Mastijn, Niels</t>
  </si>
  <si>
    <t>NGH43G1</t>
  </si>
  <si>
    <t>Broek, Edwin van den</t>
  </si>
  <si>
    <t>Edwin</t>
  </si>
  <si>
    <t>NGG54S2</t>
  </si>
  <si>
    <t>Ploeg, Hans</t>
  </si>
  <si>
    <t>NJJ89L7</t>
  </si>
  <si>
    <t>Noordam, Jochem</t>
  </si>
  <si>
    <t>Jochem</t>
  </si>
  <si>
    <t>NGL91T5</t>
  </si>
  <si>
    <t>Wiel, Peter van der</t>
  </si>
  <si>
    <t>NGP79X1</t>
  </si>
  <si>
    <t>Tol, Wout van</t>
  </si>
  <si>
    <t>Wout</t>
  </si>
  <si>
    <t>NGW10M4</t>
  </si>
  <si>
    <t>Jong, Bas de</t>
  </si>
  <si>
    <t>Bas</t>
  </si>
  <si>
    <t>NGT42Z3</t>
  </si>
  <si>
    <t>Hoed, Wilbert den</t>
  </si>
  <si>
    <t>Wilbert</t>
  </si>
  <si>
    <t>NGT92Q5</t>
  </si>
  <si>
    <t>Kuperus, Steven</t>
  </si>
  <si>
    <t>NGL92K5</t>
  </si>
  <si>
    <t>Mastijn, Lennart</t>
  </si>
  <si>
    <t>Lennart</t>
  </si>
  <si>
    <t>NGX37Q4</t>
  </si>
  <si>
    <t>Vries, Rik de</t>
  </si>
  <si>
    <t>NJB81P3</t>
  </si>
  <si>
    <t>Doolaard, Christiaan</t>
  </si>
  <si>
    <t>Christiaan</t>
  </si>
  <si>
    <t>NGZ13W6</t>
  </si>
  <si>
    <t>Steen Redeker, Leon</t>
  </si>
  <si>
    <t>Leon</t>
  </si>
  <si>
    <t>NJK08W2</t>
  </si>
  <si>
    <t>Goudriaan, Rick</t>
  </si>
  <si>
    <t>NJK05M3</t>
  </si>
  <si>
    <t>Goudriaan, Stefan</t>
  </si>
  <si>
    <t>NJC21L6</t>
  </si>
  <si>
    <t>Hartman, Victor</t>
  </si>
  <si>
    <t>Victor</t>
  </si>
  <si>
    <t>NJC15P1</t>
  </si>
  <si>
    <t>Mans, Frank</t>
  </si>
  <si>
    <t>Frank</t>
  </si>
  <si>
    <t>NJF43V5</t>
  </si>
  <si>
    <t>Donkervoort, Max</t>
  </si>
  <si>
    <t>Max</t>
  </si>
  <si>
    <t>NKH56N2</t>
  </si>
  <si>
    <t>Wolff, Alexander</t>
  </si>
  <si>
    <t>NJG52P6</t>
  </si>
  <si>
    <t>Peuter, Freek de</t>
  </si>
  <si>
    <t>NJH51W3</t>
  </si>
  <si>
    <t>Berendsen, Peter</t>
  </si>
  <si>
    <t>NJH76N5</t>
  </si>
  <si>
    <t>Klink, Olivier</t>
  </si>
  <si>
    <t>Olivier</t>
  </si>
  <si>
    <t>NKC46P6</t>
  </si>
  <si>
    <t>Wall, Jeffrey van der</t>
  </si>
  <si>
    <t>Jeffrey</t>
  </si>
  <si>
    <t>NLC24S8</t>
  </si>
  <si>
    <t>Jong, Micha de</t>
  </si>
  <si>
    <t>Micha</t>
  </si>
  <si>
    <t>NKT91T1</t>
  </si>
  <si>
    <t>Tims, Shayn</t>
  </si>
  <si>
    <t>Shayn</t>
  </si>
  <si>
    <t>NLZ36K6</t>
  </si>
  <si>
    <t xml:space="preserve">Muller, A.J. </t>
  </si>
  <si>
    <t>NLV80M3</t>
  </si>
  <si>
    <t>Laban, Freek</t>
  </si>
  <si>
    <t>NLX00D2</t>
  </si>
  <si>
    <t>Sempel, Ruben</t>
  </si>
  <si>
    <t>NJD69G6</t>
  </si>
  <si>
    <t>Katbahadoer, Y.</t>
  </si>
  <si>
    <t>Yves</t>
  </si>
  <si>
    <t>NLD42V4</t>
  </si>
  <si>
    <t>Schot, D.</t>
  </si>
  <si>
    <t>Dennis</t>
  </si>
  <si>
    <t>NLZ36P1</t>
  </si>
  <si>
    <t>Belder, M.L.E.</t>
  </si>
  <si>
    <t>Matts</t>
  </si>
  <si>
    <t>NLZ81W0</t>
  </si>
  <si>
    <t>Wijnstekers, I.</t>
  </si>
  <si>
    <t>NLL19S7</t>
  </si>
  <si>
    <t>Wit, Y. de</t>
  </si>
  <si>
    <t>Yinthe</t>
  </si>
  <si>
    <t>NLZ65N9</t>
  </si>
  <si>
    <t>Tijssen, N.</t>
  </si>
  <si>
    <t>NMB03Q7</t>
  </si>
  <si>
    <t>Heeren, A.S. van</t>
  </si>
  <si>
    <t>Abby</t>
  </si>
  <si>
    <t>NMB03R4</t>
  </si>
  <si>
    <t>Exalto, L.</t>
  </si>
  <si>
    <t>DIS</t>
  </si>
  <si>
    <t>CLUB</t>
  </si>
  <si>
    <t>TABBLAD</t>
  </si>
  <si>
    <t>FOUT</t>
  </si>
  <si>
    <t>SEIZ</t>
  </si>
  <si>
    <t>zwt</t>
  </si>
  <si>
    <t>5Zaal</t>
  </si>
  <si>
    <t>REACTIE</t>
  </si>
  <si>
    <t>Los (fout)meldingen op of geef een korte reactie in kolom F</t>
  </si>
  <si>
    <t>3312 AD</t>
  </si>
  <si>
    <t>Ameijden, Joep</t>
  </si>
  <si>
    <t>Joep</t>
  </si>
  <si>
    <t>NL</t>
  </si>
  <si>
    <t>Vos, Juda</t>
  </si>
  <si>
    <t>Juda</t>
  </si>
  <si>
    <t>76 Geen oude ploeg ingevuld bij spelers F3. Gaan ze allemaal voor het eerst korfballen?</t>
  </si>
  <si>
    <t>LET OP!</t>
  </si>
  <si>
    <t>Als het antwoord op de vraag bij foutmelding 76 bevestigend is, tik dan het antwoord JA</t>
  </si>
  <si>
    <t>achter de vraag in kolom F, dan kunnen wij die foutmelding ook negeren.</t>
  </si>
  <si>
    <t>Zo niet vul dan de oude ploegen in, zodat de melding verdwijnt.</t>
  </si>
  <si>
    <t>JA</t>
  </si>
  <si>
    <t>1=2=3=B1=B2&lt;&gt;=4=A1=A2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</si>
</sst>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
  </numFmts>
  <fonts count="17"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442">
    <xf numFmtId="0" fontId="0" fillId="0" borderId="0" xfId="0"/>
    <xf numFmtId="0" fontId="3" fillId="0" borderId="1" xfId="0" applyFont="1" applyBorder="1" applyAlignment="1" applyProtection="1">
      <alignment horizontal="left"/>
    </xf>
    <xf numFmtId="0" fontId="3" fillId="0" borderId="1" xfId="0" applyFont="1" applyBorder="1" applyProtection="1"/>
    <xf numFmtId="14" fontId="3" fillId="0" borderId="1" xfId="0" applyNumberFormat="1" applyFont="1" applyBorder="1" applyProtection="1"/>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14" fontId="0" fillId="0" borderId="0" xfId="0" applyNumberFormat="1" applyProtection="1"/>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4" fontId="0" fillId="0" borderId="0" xfId="0" applyNumberFormat="1" applyFill="1" applyProtection="1">
      <protection hidden="1"/>
    </xf>
    <xf numFmtId="14" fontId="0" fillId="0" borderId="0" xfId="0" applyNumberFormat="1" applyProtection="1">
      <protection hidden="1"/>
    </xf>
    <xf numFmtId="1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4" fontId="0" fillId="0" borderId="0" xfId="0" applyNumberFormat="1" applyProtection="1">
      <protection hidden="1"/>
    </xf>
    <xf numFmtId="164" fontId="0" fillId="0" borderId="0" xfId="0" applyNumberFormat="1" applyBorder="1" applyProtection="1">
      <protection hidden="1"/>
    </xf>
    <xf numFmtId="0" fontId="1" fillId="0" borderId="0" xfId="0" applyFont="1" applyAlignment="1" applyProtection="1">
      <alignment horizontal="right"/>
      <protection hidden="1"/>
    </xf>
    <xf numFmtId="14" fontId="0" fillId="0" borderId="0" xfId="0" applyNumberFormat="1" applyFill="1" applyBorder="1" applyAlignment="1" applyProtection="1">
      <protection locked="0" hidden="1"/>
    </xf>
    <xf numFmtId="1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4"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4" fontId="6" fillId="6" borderId="14" xfId="0" applyNumberFormat="1" applyFont="1" applyFill="1" applyBorder="1" applyAlignment="1" applyProtection="1">
      <alignment horizontal="center"/>
      <protection hidden="1"/>
    </xf>
    <xf numFmtId="14" fontId="6" fillId="6" borderId="0" xfId="0" applyNumberFormat="1" applyFont="1" applyFill="1" applyProtection="1">
      <protection hidden="1"/>
    </xf>
    <xf numFmtId="164"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4" fontId="5" fillId="6" borderId="18" xfId="0" applyNumberFormat="1" applyFont="1" applyFill="1" applyBorder="1" applyProtection="1">
      <protection hidden="1"/>
    </xf>
    <xf numFmtId="14" fontId="0" fillId="4" borderId="7" xfId="0" applyNumberFormat="1" applyFill="1" applyBorder="1" applyAlignment="1" applyProtection="1">
      <protection hidden="1"/>
    </xf>
    <xf numFmtId="14" fontId="5" fillId="6" borderId="1" xfId="0" applyNumberFormat="1" applyFont="1" applyFill="1" applyBorder="1" applyProtection="1">
      <protection hidden="1"/>
    </xf>
    <xf numFmtId="0" fontId="0" fillId="6" borderId="0" xfId="0" applyFill="1" applyBorder="1" applyProtection="1">
      <protection hidden="1"/>
    </xf>
    <xf numFmtId="1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4" fontId="5" fillId="6" borderId="0" xfId="0" applyNumberFormat="1" applyFont="1" applyFill="1" applyBorder="1" applyAlignment="1" applyProtection="1">
      <alignment horizontal="right"/>
      <protection hidden="1"/>
    </xf>
    <xf numFmtId="164"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5"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6" fillId="9" borderId="1" xfId="0" applyFont="1" applyFill="1" applyBorder="1" applyAlignment="1" applyProtection="1">
      <alignment horizontal="left" vertical="top"/>
      <protection hidden="1"/>
    </xf>
    <xf numFmtId="0" fontId="6" fillId="9" borderId="1" xfId="0" applyFont="1" applyFill="1" applyBorder="1" applyAlignment="1" applyProtection="1">
      <alignment horizontal="center" vertical="top" wrapText="1"/>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protection hidden="1"/>
    </xf>
    <xf numFmtId="164" fontId="6" fillId="9" borderId="1" xfId="0" applyNumberFormat="1" applyFont="1" applyFill="1" applyBorder="1" applyAlignment="1" applyProtection="1">
      <alignment horizontal="center" vertical="top" wrapText="1"/>
      <protection hidden="1"/>
    </xf>
    <xf numFmtId="0" fontId="0" fillId="0" borderId="1" xfId="0" applyFill="1" applyBorder="1" applyAlignment="1" applyProtection="1">
      <alignment horizontal="left"/>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164" fontId="0" fillId="0" borderId="1" xfId="0" applyNumberFormat="1" applyFill="1" applyBorder="1" applyAlignment="1" applyProtection="1">
      <alignment horizontal="center"/>
      <protection hidden="1"/>
    </xf>
    <xf numFmtId="1" fontId="0" fillId="0" borderId="1" xfId="0" applyNumberFormat="1" applyFill="1" applyBorder="1" applyAlignment="1" applyProtection="1">
      <alignment horizontal="left"/>
      <protection hidden="1"/>
    </xf>
    <xf numFmtId="0" fontId="0" fillId="0" borderId="0" xfId="0" applyFill="1" applyProtection="1">
      <protection hidden="1"/>
    </xf>
    <xf numFmtId="1" fontId="0" fillId="0" borderId="0" xfId="0" applyNumberFormat="1" applyAlignment="1" applyProtection="1">
      <alignment horizontal="center"/>
      <protection hidden="1"/>
    </xf>
    <xf numFmtId="164" fontId="0" fillId="0" borderId="0" xfId="0" applyNumberFormat="1" applyAlignment="1" applyProtection="1">
      <alignment horizontal="center"/>
      <protection hidden="1"/>
    </xf>
    <xf numFmtId="1" fontId="0" fillId="0" borderId="0" xfId="0" applyNumberFormat="1" applyAlignment="1" applyProtection="1">
      <alignment horizontal="left"/>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4"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4"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4"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4" fontId="5" fillId="0" borderId="5" xfId="0" applyNumberFormat="1" applyFont="1" applyFill="1" applyBorder="1" applyAlignment="1" applyProtection="1">
      <alignment horizontal="right"/>
      <protection hidden="1"/>
    </xf>
    <xf numFmtId="1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2" fillId="0" borderId="0" xfId="0" applyFont="1" applyProtection="1"/>
    <xf numFmtId="0" fontId="0" fillId="0" borderId="0" xfId="0" applyAlignment="1" applyProtection="1">
      <alignment horizontal="right"/>
      <protection hidden="1"/>
    </xf>
    <xf numFmtId="14" fontId="0" fillId="0" borderId="0" xfId="0" applyNumberFormat="1" applyProtection="1"/>
    <xf numFmtId="1" fontId="0" fillId="0" borderId="0" xfId="0" applyNumberFormat="1" applyProtection="1"/>
    <xf numFmtId="0" fontId="5" fillId="0" borderId="0" xfId="0" applyFont="1" applyProtection="1"/>
    <xf numFmtId="14" fontId="5" fillId="0" borderId="0" xfId="0" quotePrefix="1" applyNumberFormat="1" applyFont="1" applyProtection="1"/>
    <xf numFmtId="0" fontId="1" fillId="0" borderId="0" xfId="0" quotePrefix="1" applyFont="1" applyProtection="1"/>
    <xf numFmtId="1" fontId="1" fillId="0" borderId="0" xfId="0" applyNumberFormat="1" applyFont="1" applyProtection="1"/>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4" fontId="1" fillId="0" borderId="12" xfId="0" applyNumberFormat="1" applyFont="1" applyFill="1" applyBorder="1" applyAlignment="1" applyProtection="1">
      <alignment horizontal="left" vertical="center"/>
      <protection hidden="1"/>
    </xf>
    <xf numFmtId="0" fontId="12" fillId="0" borderId="6" xfId="0" applyFont="1" applyFill="1" applyBorder="1" applyAlignment="1" applyProtection="1">
      <alignment horizontal="center" vertical="center" wrapText="1"/>
      <protection hidden="1"/>
    </xf>
    <xf numFmtId="0" fontId="13" fillId="0" borderId="6" xfId="0" applyFont="1" applyFill="1" applyBorder="1" applyAlignment="1" applyProtection="1">
      <alignment horizontal="center"/>
      <protection hidden="1"/>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14" fontId="1" fillId="0" borderId="12" xfId="0" applyNumberFormat="1" applyFont="1" applyFill="1" applyBorder="1" applyAlignment="1" applyProtection="1">
      <alignment horizontal="right" vertical="center"/>
      <protection locked="0"/>
    </xf>
    <xf numFmtId="0" fontId="5" fillId="5" borderId="1" xfId="0" applyFont="1" applyFill="1" applyBorder="1" applyAlignment="1" applyProtection="1">
      <alignment horizontal="left"/>
      <protection locked="0"/>
    </xf>
    <xf numFmtId="1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4" fontId="0" fillId="0" borderId="0" xfId="0" applyNumberFormat="1" applyFill="1" applyBorder="1" applyAlignment="1" applyProtection="1">
      <protection hidden="1"/>
    </xf>
    <xf numFmtId="164" fontId="0" fillId="8" borderId="1" xfId="0" applyNumberFormat="1" applyFill="1" applyBorder="1" applyAlignment="1" applyProtection="1">
      <alignment horizontal="center"/>
      <protection hidden="1"/>
    </xf>
    <xf numFmtId="164"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4" fontId="5" fillId="0" borderId="0" xfId="0" applyNumberFormat="1" applyFont="1" applyFill="1" applyAlignment="1" applyProtection="1">
      <alignment horizontal="center" wrapText="1"/>
      <protection hidden="1"/>
    </xf>
    <xf numFmtId="164"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0" fontId="2" fillId="0" borderId="0" xfId="0" applyFont="1" applyAlignment="1">
      <alignment horizontal="left" vertical="top"/>
    </xf>
    <xf numFmtId="1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4" fontId="0" fillId="0" borderId="15" xfId="0" applyNumberFormat="1" applyFont="1" applyBorder="1" applyAlignment="1" applyProtection="1">
      <alignment horizontal="left"/>
      <protection hidden="1"/>
    </xf>
    <xf numFmtId="1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4" fontId="0" fillId="0" borderId="17" xfId="0" applyNumberFormat="1" applyFont="1" applyBorder="1" applyAlignment="1" applyProtection="1">
      <alignment horizontal="left"/>
      <protection hidden="1"/>
    </xf>
    <xf numFmtId="0" fontId="0" fillId="0" borderId="0" xfId="0" applyFont="1" applyAlignment="1">
      <alignment horizontal="left" vertical="top"/>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4"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4"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0" fillId="0" borderId="14" xfId="0" applyFill="1" applyBorder="1" applyProtection="1">
      <protection locked="0"/>
    </xf>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0" xfId="0" applyFont="1" applyAlignment="1" applyProtection="1">
      <alignment horizontal="left" vertical="top"/>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49" fontId="0" fillId="0" borderId="0" xfId="0" applyNumberFormat="1" applyProtection="1">
      <protection hidden="1"/>
    </xf>
    <xf numFmtId="1" fontId="6" fillId="9" borderId="1" xfId="0" applyNumberFormat="1" applyFont="1" applyFill="1" applyBorder="1" applyAlignment="1" applyProtection="1">
      <alignment horizontal="left" vertical="top"/>
      <protection hidden="1"/>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6" fillId="5" borderId="6" xfId="0" applyFont="1" applyFill="1" applyBorder="1" applyAlignment="1" applyProtection="1">
      <alignment horizontal="center" vertical="center" wrapText="1"/>
      <protection hidden="1"/>
    </xf>
    <xf numFmtId="0" fontId="5" fillId="10" borderId="6" xfId="0" applyNumberFormat="1" applyFont="1" applyFill="1" applyBorder="1" applyAlignment="1" applyProtection="1">
      <alignment horizontal="center"/>
      <protection hidden="1"/>
    </xf>
    <xf numFmtId="0" fontId="0" fillId="0" borderId="0" xfId="0" applyAlignment="1" applyProtection="1">
      <alignment horizontal="right"/>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5" fillId="0" borderId="0" xfId="0" applyFont="1" applyAlignment="1" applyProtection="1">
      <alignment vertic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Font="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vertical="center"/>
      <protection locked="0"/>
    </xf>
    <xf numFmtId="1" fontId="5" fillId="0" borderId="0" xfId="0" applyNumberFormat="1" applyFont="1" applyProtection="1">
      <protection locked="0"/>
    </xf>
    <xf numFmtId="1" fontId="0" fillId="0" borderId="0" xfId="0" applyNumberFormat="1" applyProtection="1">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1" fontId="5" fillId="0" borderId="1" xfId="0" applyNumberFormat="1" applyFont="1" applyFill="1" applyBorder="1" applyProtection="1">
      <protection locked="0"/>
    </xf>
    <xf numFmtId="0" fontId="5" fillId="0" borderId="1" xfId="0" applyNumberFormat="1" applyFont="1" applyFill="1" applyBorder="1" applyAlignment="1" applyProtection="1">
      <alignment horizont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Border="1" applyAlignment="1" applyProtection="1">
      <alignment horizontal="center"/>
      <protection locked="0"/>
    </xf>
    <xf numFmtId="49" fontId="0" fillId="0" borderId="0" xfId="0" applyNumberFormat="1" applyBorder="1" applyProtection="1">
      <protection locked="0"/>
    </xf>
    <xf numFmtId="0" fontId="0" fillId="0" borderId="0" xfId="0" applyAlignment="1" applyProtection="1">
      <alignment horizontal="center"/>
      <protection hidden="1"/>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0" fillId="11" borderId="4" xfId="0" applyFill="1" applyBorder="1" applyAlignment="1" applyProtection="1">
      <alignment horizontal="left"/>
      <protection locked="0"/>
    </xf>
    <xf numFmtId="0" fontId="0" fillId="11" borderId="5" xfId="0" applyFill="1" applyBorder="1" applyAlignment="1" applyProtection="1">
      <alignment horizontal="left"/>
      <protection locked="0"/>
    </xf>
    <xf numFmtId="0" fontId="0" fillId="0" borderId="0" xfId="0" applyFill="1" applyBorder="1" applyAlignment="1" applyProtection="1">
      <alignment horizontal="center"/>
      <protection hidden="1"/>
    </xf>
    <xf numFmtId="0" fontId="0" fillId="0" borderId="9" xfId="0" applyBorder="1" applyAlignment="1" applyProtection="1">
      <alignment horizontal="center"/>
      <protection hidden="1"/>
    </xf>
    <xf numFmtId="0" fontId="2" fillId="0" borderId="1" xfId="0" applyFont="1" applyBorder="1" applyAlignment="1" applyProtection="1">
      <alignment horizontal="left"/>
      <protection hidden="1"/>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4" xfId="0" applyFont="1" applyBorder="1" applyAlignment="1" applyProtection="1">
      <alignment horizontal="left"/>
      <protection hidden="1"/>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0" borderId="0" xfId="0" applyAlignment="1" applyProtection="1">
      <alignment horizontal="right"/>
      <protection hidden="1"/>
    </xf>
    <xf numFmtId="0" fontId="0" fillId="0" borderId="0" xfId="0" applyAlignment="1" applyProtection="1">
      <alignment horizontal="center"/>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14" fontId="0" fillId="0" borderId="0" xfId="0" applyNumberFormat="1" applyBorder="1" applyAlignment="1" applyProtection="1">
      <alignment horizontal="right"/>
      <protection hidden="1"/>
    </xf>
    <xf numFmtId="14" fontId="0" fillId="0" borderId="1" xfId="0" applyNumberFormat="1" applyBorder="1" applyAlignment="1" applyProtection="1">
      <alignment horizontal="left"/>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14" fontId="0" fillId="0" borderId="0" xfId="0" applyNumberFormat="1" applyFill="1" applyAlignment="1" applyProtection="1">
      <alignment horizontal="left"/>
      <protection hidden="1"/>
    </xf>
    <xf numFmtId="14" fontId="0" fillId="0" borderId="0" xfId="0" applyNumberFormat="1" applyAlignment="1" applyProtection="1">
      <alignment horizontal="left"/>
      <protection hidden="1"/>
    </xf>
    <xf numFmtId="0" fontId="0" fillId="0" borderId="1" xfId="0" applyBorder="1" applyAlignment="1" applyProtection="1">
      <alignment horizontal="left"/>
      <protection hidden="1"/>
    </xf>
    <xf numFmtId="0" fontId="0" fillId="5" borderId="1" xfId="0" applyFill="1" applyBorder="1" applyAlignment="1" applyProtection="1">
      <alignment horizontal="left" vertical="top" wrapText="1"/>
      <protection locked="0"/>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5" fillId="6" borderId="0" xfId="0" applyFont="1" applyFill="1" applyBorder="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0" fillId="0" borderId="0" xfId="0" applyAlignment="1" applyProtection="1">
      <alignment horizontal="left"/>
    </xf>
    <xf numFmtId="0" fontId="0" fillId="0" borderId="8" xfId="0" applyBorder="1" applyAlignment="1" applyProtection="1">
      <alignment horizontal="left"/>
    </xf>
    <xf numFmtId="0" fontId="0" fillId="0" borderId="21" xfId="0" applyBorder="1" applyAlignment="1" applyProtection="1">
      <alignment horizontal="left"/>
    </xf>
    <xf numFmtId="0" fontId="0" fillId="5" borderId="1" xfId="0" applyFill="1" applyBorder="1" applyAlignment="1" applyProtection="1">
      <alignment horizontal="left"/>
      <protection locked="0"/>
    </xf>
    <xf numFmtId="0" fontId="5" fillId="0" borderId="12" xfId="0" applyFont="1" applyBorder="1" applyAlignment="1" applyProtection="1">
      <alignment horizontal="left"/>
    </xf>
    <xf numFmtId="0" fontId="0" fillId="0" borderId="12" xfId="0" applyBorder="1" applyAlignment="1" applyProtection="1">
      <alignment horizontal="left"/>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wrapText="1"/>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10" fillId="0" borderId="1" xfId="0" applyFont="1" applyBorder="1" applyAlignment="1" applyProtection="1">
      <alignment horizontal="left"/>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5" fillId="0" borderId="5"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0" fillId="0" borderId="20" xfId="0" applyBorder="1" applyAlignment="1" applyProtection="1">
      <alignment horizontal="center"/>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cellXfs>
  <cellStyles count="1">
    <cellStyle name="Normal" xfId="0" builtinId="0"/>
  </cellStyles>
  <dxfs count="123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ont>
        <color rgb="FFFF0000"/>
      </font>
    </dxf>
    <dxf>
      <font>
        <color rgb="FFFF0000"/>
      </font>
    </dxf>
    <dxf>
      <font>
        <color theme="0" tint="-0.499984740745262"/>
      </font>
    </dxf>
    <dxf>
      <font>
        <color theme="0" tint="-0.499984740745262"/>
      </font>
    </dxf>
    <dxf>
      <font>
        <color theme="0" tint="-0.499984740745262"/>
      </font>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0000"/>
      <color rgb="FFFF3300"/>
      <color rgb="FF66FFFF"/>
      <color rgb="FFFFFF99"/>
      <color rgb="FFFFFFCC"/>
      <color rgb="FFFFFF66"/>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21</xdr:row>
          <xdr:rowOff>114300</xdr:rowOff>
        </xdr:from>
        <xdr:to>
          <xdr:col>4</xdr:col>
          <xdr:colOff>2714625</xdr:colOff>
          <xdr:row>23</xdr:row>
          <xdr:rowOff>57150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NL" sz="1000" b="0" i="0" u="none" strike="noStrike" baseline="0">
                <a:solidFill>
                  <a:srgbClr val="0000FF"/>
                </a:solidFill>
                <a:latin typeface="Arial"/>
                <a:cs typeface="Arial"/>
              </a:endParaRPr>
            </a:p>
            <a:p>
              <a:pPr algn="ctr" rtl="0">
                <a:defRPr sz="1000"/>
              </a:pPr>
              <a:r>
                <a:rPr lang="en-NL" sz="1000" b="0" i="0" u="none" strike="noStrike" baseline="0">
                  <a:solidFill>
                    <a:srgbClr val="0000FF"/>
                  </a:solidFill>
                  <a:latin typeface="Arial"/>
                  <a:cs typeface="Arial"/>
                </a:rPr>
                <a:t>6 </a:t>
              </a:r>
              <a:r>
                <a:rPr lang="en-NL" sz="800" b="0" i="0" u="none" strike="noStrike" baseline="0">
                  <a:solidFill>
                    <a:srgbClr val="0000FF"/>
                  </a:solidFill>
                  <a:latin typeface="Arial"/>
                  <a:cs typeface="Arial"/>
                </a:rPr>
                <a:t>(Let op! Aanwezige data worden hierbij deels overschreven)</a:t>
              </a:r>
            </a:p>
            <a:p>
              <a:pPr algn="ctr" rtl="0">
                <a:defRPr sz="1000"/>
              </a:pPr>
              <a:endParaRPr lang="en-NL" sz="800" b="0" i="0" u="none" strike="noStrike" baseline="0">
                <a:solidFill>
                  <a:srgbClr val="0000FF"/>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29</xdr:row>
          <xdr:rowOff>114300</xdr:rowOff>
        </xdr:from>
        <xdr:to>
          <xdr:col>4</xdr:col>
          <xdr:colOff>2714625</xdr:colOff>
          <xdr:row>31</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xdr:row>
          <xdr:rowOff>76200</xdr:rowOff>
        </xdr:from>
        <xdr:to>
          <xdr:col>4</xdr:col>
          <xdr:colOff>2714625</xdr:colOff>
          <xdr:row>23</xdr:row>
          <xdr:rowOff>95250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1000" b="0" i="0" u="none" strike="noStrike" baseline="0">
                  <a:solidFill>
                    <a:srgbClr val="0000FF"/>
                  </a:solidFill>
                  <a:latin typeface="Arial"/>
                  <a:cs typeface="Arial"/>
                </a:rPr>
                <a:t>Data importeren uit ander A2-bestand </a:t>
              </a:r>
              <a:r>
                <a:rPr lang="en-NL" sz="800" b="0" i="0" u="none" strike="noStrike" baseline="0">
                  <a:solidFill>
                    <a:srgbClr val="0000FF"/>
                  </a:solidFill>
                  <a:latin typeface="Arial"/>
                  <a:cs typeface="Arial"/>
                </a:rPr>
                <a:t>(versie 4.20 of later). Let op! Alle aanwezige data worden hierbij overschreven.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25</xdr:row>
          <xdr:rowOff>66675</xdr:rowOff>
        </xdr:from>
        <xdr:to>
          <xdr:col>4</xdr:col>
          <xdr:colOff>2714625</xdr:colOff>
          <xdr:row>27</xdr:row>
          <xdr:rowOff>114300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1000" b="0" i="0" u="none" strike="noStrike" baseline="0">
                  <a:solidFill>
                    <a:srgbClr val="0000FF"/>
                  </a:solidFill>
                  <a:latin typeface="Arial"/>
                  <a:cs typeface="Arial"/>
                </a:rPr>
                <a:t>Bestand aanvullen met data uit ander A2-bestand </a:t>
              </a:r>
              <a:r>
                <a:rPr lang="en-NL" sz="800" b="0" i="0" u="none" strike="noStrike" baseline="0">
                  <a:solidFill>
                    <a:srgbClr val="0000FF"/>
                  </a:solidFill>
                  <a:latin typeface="Arial"/>
                  <a:cs typeface="Arial"/>
                </a:rPr>
                <a:t>(versie 4.20 of later). Let op! Aanwezige data worden hierbij deels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2</xdr:row>
          <xdr:rowOff>9525</xdr:rowOff>
        </xdr:from>
        <xdr:to>
          <xdr:col>10</xdr:col>
          <xdr:colOff>19050</xdr:colOff>
          <xdr:row>2</xdr:row>
          <xdr:rowOff>219075</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9525</xdr:colOff>
          <xdr:row>1</xdr:row>
          <xdr:rowOff>0</xdr:rowOff>
        </xdr:from>
        <xdr:to>
          <xdr:col>27</xdr:col>
          <xdr:colOff>485775</xdr:colOff>
          <xdr:row>3</xdr:row>
          <xdr:rowOff>28575</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customProperty" Target="../customProperty1.bin"/><Relationship Id="rId10" Type="http://schemas.openxmlformats.org/officeDocument/2006/relationships/ctrlProp" Target="../ctrlProps/ctrlProp3.xml"/><Relationship Id="rId4" Type="http://schemas.openxmlformats.org/officeDocument/2006/relationships/printerSettings" Target="../printerSettings/printerSettings4.bin"/><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rinterSettings" Target="../printerSettings/printerSettings7.bin"/><Relationship Id="rId7" Type="http://schemas.openxmlformats.org/officeDocument/2006/relationships/customProperty" Target="../customProperty2.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printerSettings" Target="../printerSettings/printerSettings10.bin"/><Relationship Id="rId11" Type="http://schemas.openxmlformats.org/officeDocument/2006/relationships/image" Target="../media/image1.emf"/><Relationship Id="rId5" Type="http://schemas.openxmlformats.org/officeDocument/2006/relationships/printerSettings" Target="../printerSettings/printerSettings9.bin"/><Relationship Id="rId10" Type="http://schemas.openxmlformats.org/officeDocument/2006/relationships/control" Target="../activeX/activeX1.xml"/><Relationship Id="rId4" Type="http://schemas.openxmlformats.org/officeDocument/2006/relationships/printerSettings" Target="../printerSettings/printerSettings8.bin"/><Relationship Id="rId9"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ustomProperty" Target="../customProperty4.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printerSettings" Target="../printerSettings/printerSettings18.bin"/><Relationship Id="rId5" Type="http://schemas.openxmlformats.org/officeDocument/2006/relationships/printerSettings" Target="../printerSettings/printerSettings17.bin"/><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1.bin"/><Relationship Id="rId7" Type="http://schemas.openxmlformats.org/officeDocument/2006/relationships/customProperty" Target="../customProperty5.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26.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1.bin"/><Relationship Id="rId7" Type="http://schemas.openxmlformats.org/officeDocument/2006/relationships/customProperty" Target="../customProperty9.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printerSettings" Target="../printerSettings/printerSettings34.bin"/><Relationship Id="rId5" Type="http://schemas.openxmlformats.org/officeDocument/2006/relationships/printerSettings" Target="../printerSettings/printerSettings33.bin"/><Relationship Id="rId4" Type="http://schemas.openxmlformats.org/officeDocument/2006/relationships/printerSettings" Target="../printerSettings/printerSettings32.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ctrlProp" Target="../ctrlProps/ctrlProp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9.bin"/><Relationship Id="rId7" Type="http://schemas.openxmlformats.org/officeDocument/2006/relationships/customProperty" Target="../customProperty12.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printerSettings" Target="../printerSettings/printerSettings42.bin"/><Relationship Id="rId5" Type="http://schemas.openxmlformats.org/officeDocument/2006/relationships/printerSettings" Target="../printerSettings/printerSettings41.bin"/><Relationship Id="rId4"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pageSetUpPr autoPageBreaks="0"/>
  </sheetPr>
  <dimension ref="A1:J32"/>
  <sheetViews>
    <sheetView showZeros="0" zoomScaleNormal="100" workbookViewId="0">
      <pane ySplit="10" topLeftCell="A11" activePane="bottomLeft" state="frozen"/>
      <selection pane="bottomLeft" activeCell="C6" sqref="C6"/>
    </sheetView>
  </sheetViews>
  <sheetFormatPr defaultRowHeight="12.75" x14ac:dyDescent="0.2"/>
  <cols>
    <col min="1" max="1" width="1" style="20" customWidth="1"/>
    <col min="2" max="2" width="13.7109375" style="20" customWidth="1"/>
    <col min="3" max="3" width="30.7109375" style="20" customWidth="1"/>
    <col min="4" max="4" width="17.7109375" style="20" customWidth="1"/>
    <col min="5" max="5" width="41.7109375" style="235" customWidth="1"/>
    <col min="6" max="6" width="8.5703125" style="20" customWidth="1"/>
    <col min="7" max="7" width="13.85546875" style="21" hidden="1" customWidth="1"/>
    <col min="8" max="8" width="3.28515625" style="167" hidden="1" customWidth="1"/>
    <col min="9" max="10" width="9.140625" style="21" hidden="1" customWidth="1"/>
    <col min="11" max="16384" width="9.140625" style="21"/>
  </cols>
  <sheetData>
    <row r="1" spans="1:9" ht="6.75" customHeight="1" x14ac:dyDescent="0.2"/>
    <row r="2" spans="1:9" ht="15.75" x14ac:dyDescent="0.25">
      <c r="B2" s="363" t="s">
        <v>6601</v>
      </c>
      <c r="C2" s="364"/>
      <c r="D2" s="364"/>
      <c r="E2" s="199" t="s">
        <v>8485</v>
      </c>
      <c r="G2" s="236"/>
    </row>
    <row r="3" spans="1:9" ht="59.25" customHeight="1" x14ac:dyDescent="0.2">
      <c r="B3" s="360" t="s">
        <v>7198</v>
      </c>
      <c r="C3" s="361"/>
      <c r="D3" s="361"/>
      <c r="E3" s="362"/>
    </row>
    <row r="4" spans="1:9" x14ac:dyDescent="0.2">
      <c r="B4" s="237"/>
      <c r="C4" s="238"/>
      <c r="D4" s="238"/>
      <c r="E4" s="239"/>
    </row>
    <row r="5" spans="1:9" x14ac:dyDescent="0.2">
      <c r="B5" s="240" t="s">
        <v>6400</v>
      </c>
      <c r="C5" s="241" t="s">
        <v>828</v>
      </c>
      <c r="D5" s="242" t="s">
        <v>6602</v>
      </c>
      <c r="E5" s="23" t="s">
        <v>8484</v>
      </c>
    </row>
    <row r="6" spans="1:9" x14ac:dyDescent="0.2">
      <c r="B6" s="237" t="s">
        <v>6402</v>
      </c>
      <c r="C6" s="243" t="s">
        <v>8486</v>
      </c>
      <c r="D6" s="244" t="s">
        <v>6403</v>
      </c>
      <c r="E6" s="245" t="str">
        <f>IFERROR(VLOOKUP(C$5,ClubsTotaal,2,0),"")</f>
        <v>NCX19J3</v>
      </c>
    </row>
    <row r="7" spans="1:9" x14ac:dyDescent="0.2">
      <c r="B7" s="237" t="s">
        <v>6404</v>
      </c>
      <c r="C7" s="243" t="s">
        <v>8487</v>
      </c>
      <c r="D7" s="244" t="s">
        <v>6405</v>
      </c>
      <c r="E7" s="245" t="str">
        <f>IFERROR(VLOOKUP(C$5,ClubsTotaal,3,0),"")</f>
        <v>DORDRECHT</v>
      </c>
    </row>
    <row r="8" spans="1:9" x14ac:dyDescent="0.2">
      <c r="B8" s="237" t="s">
        <v>6406</v>
      </c>
      <c r="C8" s="243" t="s">
        <v>8488</v>
      </c>
      <c r="D8" s="244" t="s">
        <v>6407</v>
      </c>
      <c r="E8" s="245" t="str">
        <f>IFERROR(VLOOKUP(C$5,ClubsTotaal,4,0),"")</f>
        <v>ZUIDWEST</v>
      </c>
    </row>
    <row r="9" spans="1:9" x14ac:dyDescent="0.2">
      <c r="B9" s="246" t="s">
        <v>6408</v>
      </c>
      <c r="C9" s="243" t="s">
        <v>8489</v>
      </c>
      <c r="D9" s="247" t="s">
        <v>6409</v>
      </c>
      <c r="E9" s="245" t="str">
        <f>IFERROR(VLOOKUP(C$5,ClubsTotaal,5,0),"")</f>
        <v>Zuid-Hollandse Eilanden</v>
      </c>
    </row>
    <row r="10" spans="1:9" s="161" customFormat="1" x14ac:dyDescent="0.2">
      <c r="A10" s="157"/>
      <c r="B10" s="157"/>
      <c r="C10" s="158"/>
      <c r="D10" s="159"/>
      <c r="E10" s="160"/>
      <c r="F10" s="157"/>
      <c r="H10" s="168"/>
    </row>
    <row r="11" spans="1:9" ht="15.75" x14ac:dyDescent="0.25">
      <c r="B11" s="363" t="s">
        <v>6600</v>
      </c>
      <c r="C11" s="364"/>
      <c r="D11" s="364"/>
      <c r="E11" s="365"/>
    </row>
    <row r="12" spans="1:9" ht="129.75" customHeight="1" x14ac:dyDescent="0.2">
      <c r="B12" s="360" t="s">
        <v>8228</v>
      </c>
      <c r="C12" s="361"/>
      <c r="D12" s="361"/>
      <c r="E12" s="362"/>
    </row>
    <row r="13" spans="1:9" x14ac:dyDescent="0.2">
      <c r="B13" s="237"/>
      <c r="C13" s="238"/>
      <c r="D13" s="238"/>
      <c r="E13" s="248"/>
    </row>
    <row r="14" spans="1:9" x14ac:dyDescent="0.2">
      <c r="B14" s="24" t="s">
        <v>6410</v>
      </c>
      <c r="C14" s="25" t="s">
        <v>0</v>
      </c>
      <c r="D14" s="25" t="s">
        <v>6411</v>
      </c>
      <c r="E14" s="26" t="s">
        <v>6412</v>
      </c>
      <c r="G14" s="250" t="s">
        <v>6604</v>
      </c>
      <c r="H14" s="251" t="s">
        <v>6417</v>
      </c>
      <c r="I14" s="250" t="s">
        <v>6589</v>
      </c>
    </row>
    <row r="15" spans="1:9" s="166" customFormat="1" x14ac:dyDescent="0.2">
      <c r="A15" s="162"/>
      <c r="B15" s="163" t="s">
        <v>6603</v>
      </c>
      <c r="C15" s="164" t="str">
        <f>C5</f>
        <v>Oranje Wit (D)</v>
      </c>
      <c r="D15" s="165" t="str">
        <f>E6</f>
        <v>NCX19J3</v>
      </c>
      <c r="E15" s="165">
        <f t="shared" ref="E15:E20" si="0">IFERROR(VLOOKUP(C15,ClubsTotaal,6,0),"")</f>
        <v>9687</v>
      </c>
      <c r="F15" s="162"/>
      <c r="G15" s="250"/>
      <c r="H15" s="169"/>
      <c r="I15" s="170" t="str">
        <f t="shared" ref="I15:I20" si="1">D15</f>
        <v>NCX19J3</v>
      </c>
    </row>
    <row r="16" spans="1:9" x14ac:dyDescent="0.2">
      <c r="B16" s="252" t="s">
        <v>6682</v>
      </c>
      <c r="C16" s="253"/>
      <c r="D16" s="249" t="str">
        <f>IFERROR(VLOOKUP(C16,ClubsTotaal,2,0),"")</f>
        <v/>
      </c>
      <c r="E16" s="249" t="str">
        <f t="shared" si="0"/>
        <v/>
      </c>
      <c r="G16" s="250" t="str">
        <f>IF(ISBLANK(C16),"",IFERROR(VLOOKUP(C16,C$15:C15,1,0),""))</f>
        <v/>
      </c>
      <c r="H16" s="251" t="str">
        <f>IF(OR(C16="",D16=""),"",B16)</f>
        <v/>
      </c>
      <c r="I16" s="170" t="str">
        <f t="shared" si="1"/>
        <v/>
      </c>
    </row>
    <row r="17" spans="2:9" x14ac:dyDescent="0.2">
      <c r="B17" s="252" t="s">
        <v>6683</v>
      </c>
      <c r="C17" s="253"/>
      <c r="D17" s="249" t="str">
        <f>IFERROR(VLOOKUP(C17,ClubsTotaal,2,0),"")</f>
        <v/>
      </c>
      <c r="E17" s="249" t="str">
        <f t="shared" si="0"/>
        <v/>
      </c>
      <c r="G17" s="250" t="str">
        <f>IF(ISBLANK(C17),"",IFERROR(VLOOKUP(C17,C$15:C16,1,0),""))</f>
        <v/>
      </c>
      <c r="H17" s="251" t="str">
        <f>IF(OR(C17="",D17=""),"",B17)</f>
        <v/>
      </c>
      <c r="I17" s="170" t="str">
        <f t="shared" si="1"/>
        <v/>
      </c>
    </row>
    <row r="18" spans="2:9" x14ac:dyDescent="0.2">
      <c r="B18" s="254" t="s">
        <v>6684</v>
      </c>
      <c r="C18" s="253"/>
      <c r="D18" s="249" t="str">
        <f>IFERROR(VLOOKUP(C18,ClubsTotaal,2,0),"")</f>
        <v/>
      </c>
      <c r="E18" s="249" t="str">
        <f t="shared" si="0"/>
        <v/>
      </c>
      <c r="G18" s="250" t="str">
        <f>IF(ISBLANK(C18),"",IFERROR(VLOOKUP(C18,C$15:C17,1,0),""))</f>
        <v/>
      </c>
      <c r="H18" s="251" t="str">
        <f>IF(OR(C18="",D18=""),"",B18)</f>
        <v/>
      </c>
      <c r="I18" s="170" t="str">
        <f t="shared" si="1"/>
        <v/>
      </c>
    </row>
    <row r="19" spans="2:9" x14ac:dyDescent="0.2">
      <c r="B19" s="254" t="s">
        <v>6685</v>
      </c>
      <c r="C19" s="253"/>
      <c r="D19" s="249" t="str">
        <f>IFERROR(VLOOKUP(C19,ClubsTotaal,2,0),"")</f>
        <v/>
      </c>
      <c r="E19" s="249" t="str">
        <f t="shared" si="0"/>
        <v/>
      </c>
      <c r="G19" s="250" t="str">
        <f>IF(ISBLANK(C19),"",IFERROR(VLOOKUP(C19,C$15:C18,1,0),""))</f>
        <v/>
      </c>
      <c r="H19" s="251" t="str">
        <f>IF(OR(C19="",D19=""),"",B19)</f>
        <v/>
      </c>
      <c r="I19" s="170" t="str">
        <f t="shared" si="1"/>
        <v/>
      </c>
    </row>
    <row r="20" spans="2:9" x14ac:dyDescent="0.2">
      <c r="B20" s="254" t="s">
        <v>6686</v>
      </c>
      <c r="C20" s="253"/>
      <c r="D20" s="249" t="str">
        <f>IFERROR(VLOOKUP(C20,ClubsTotaal,2,0),"")</f>
        <v/>
      </c>
      <c r="E20" s="249" t="str">
        <f t="shared" si="0"/>
        <v/>
      </c>
      <c r="G20" s="250" t="str">
        <f>IF(ISBLANK(C20),"",IFERROR(VLOOKUP(C20,C$15:C19,1,0),""))</f>
        <v/>
      </c>
      <c r="H20" s="251" t="str">
        <f>IF(OR(C20="",D20=""),"",B20)</f>
        <v/>
      </c>
      <c r="I20" s="170" t="str">
        <f t="shared" si="1"/>
        <v/>
      </c>
    </row>
    <row r="22" spans="2:9" x14ac:dyDescent="0.2">
      <c r="B22" s="240"/>
      <c r="C22" s="255"/>
      <c r="D22" s="255"/>
      <c r="E22" s="256"/>
    </row>
    <row r="23" spans="2:9" x14ac:dyDescent="0.2">
      <c r="B23" s="237"/>
      <c r="C23" s="238"/>
      <c r="D23" s="238"/>
      <c r="E23" s="248"/>
    </row>
    <row r="24" spans="2:9" x14ac:dyDescent="0.2">
      <c r="B24" s="246"/>
      <c r="C24" s="257"/>
      <c r="D24" s="257"/>
      <c r="E24" s="258"/>
    </row>
    <row r="26" spans="2:9" x14ac:dyDescent="0.2">
      <c r="B26" s="240"/>
      <c r="C26" s="255"/>
      <c r="D26" s="255"/>
      <c r="E26" s="256"/>
    </row>
    <row r="27" spans="2:9" x14ac:dyDescent="0.2">
      <c r="B27" s="237"/>
      <c r="C27" s="238"/>
      <c r="D27" s="238"/>
      <c r="E27" s="248"/>
    </row>
    <row r="28" spans="2:9" x14ac:dyDescent="0.2">
      <c r="B28" s="246"/>
      <c r="C28" s="257"/>
      <c r="D28" s="257"/>
      <c r="E28" s="258"/>
    </row>
    <row r="30" spans="2:9" x14ac:dyDescent="0.2">
      <c r="B30" s="240"/>
      <c r="C30" s="255"/>
      <c r="D30" s="255"/>
      <c r="E30" s="256"/>
    </row>
    <row r="31" spans="2:9" x14ac:dyDescent="0.2">
      <c r="B31" s="237"/>
      <c r="C31" s="238"/>
      <c r="D31" s="238"/>
      <c r="E31" s="248"/>
    </row>
    <row r="32" spans="2:9" x14ac:dyDescent="0.2">
      <c r="B32" s="246"/>
      <c r="C32" s="257"/>
      <c r="D32" s="257"/>
      <c r="E32" s="258"/>
    </row>
  </sheetData>
  <sheetProtection password="CA7A" sheet="1" objects="1" scenarios="1"/>
  <customSheetViews>
    <customSheetView guid="{1B185DFC-D55B-4228-8730-0095ADC6AB88}" zeroValues="0" hiddenColumns="1">
      <pane ySplit="10" topLeftCell="A11" activePane="bottomLeft" state="frozen"/>
      <selection pane="bottomLeft" activeCell="C6" sqref="C6"/>
      <pageMargins left="0.7" right="0.7" top="0.75" bottom="0.75" header="0.3" footer="0.3"/>
    </customSheetView>
    <customSheetView guid="{180B6EB0-564F-4AF7-BBE8-865BB1B70D35}" zeroValues="0">
      <pane ySplit="10" topLeftCell="A11" activePane="bottomLeft" state="frozen"/>
      <selection pane="bottomLeft" activeCell="B3" sqref="B3:E3"/>
      <pageMargins left="0.7" right="0.7" top="0.75" bottom="0.75" header="0.3" footer="0.3"/>
    </customSheetView>
    <customSheetView guid="{CD87A05E-54C4-46A2-9ABD-17FE825C7DB4}" zeroValues="0" hiddenColumns="1">
      <pane ySplit="10" topLeftCell="A11" activePane="bottomLeft" state="frozen"/>
      <selection pane="bottomLeft" activeCell="L39" sqref="L39"/>
      <pageMargins left="0.7" right="0.7" top="0.75" bottom="0.75" header="0.3" footer="0.3"/>
      <pageSetup paperSize="9" orientation="portrait" r:id="rId1"/>
    </customSheetView>
    <customSheetView guid="{31784761-D1EA-4590-8692-13B1749AE3CA}" zeroValues="0" hiddenColumns="1">
      <pane ySplit="10" topLeftCell="A11" activePane="bottomLeft" state="frozen"/>
      <selection pane="bottomLeft" activeCell="C4" sqref="C4"/>
      <pageMargins left="0.7" right="0.7" top="0.75" bottom="0.75" header="0.3" footer="0.3"/>
      <pageSetup paperSize="9" orientation="portrait" r:id="rId2"/>
    </customSheetView>
    <customSheetView guid="{9B880FFF-D6F2-498F-BCF4-A061799698C0}" zeroValues="0" hiddenColumns="1">
      <pane ySplit="10" topLeftCell="A11" activePane="bottomLeft" state="frozen"/>
      <selection pane="bottomLeft" activeCell="C37" sqref="C37"/>
      <pageMargins left="0.7" right="0.7" top="0.75" bottom="0.75" header="0.3" footer="0.3"/>
      <pageSetup paperSize="9" orientation="portrait" r:id="rId3"/>
    </customSheetView>
  </customSheetViews>
  <mergeCells count="4">
    <mergeCell ref="B3:E3"/>
    <mergeCell ref="B12:E12"/>
    <mergeCell ref="B11:E11"/>
    <mergeCell ref="B2:D2"/>
  </mergeCells>
  <conditionalFormatting sqref="C6:C9">
    <cfRule type="expression" dxfId="1236" priority="2">
      <formula>AND(C6="",C$5&lt;&gt;"")</formula>
    </cfRule>
  </conditionalFormatting>
  <conditionalFormatting sqref="C5">
    <cfRule type="expression" dxfId="1235" priority="3">
      <formula>AND(C5&lt;&gt;"",ISERROR(E6))</formula>
    </cfRule>
  </conditionalFormatting>
  <conditionalFormatting sqref="E5">
    <cfRule type="expression" dxfId="1234" priority="4">
      <formula>AND(E5="",C$5&lt;&gt;"")</formula>
    </cfRule>
  </conditionalFormatting>
  <conditionalFormatting sqref="C16:C20">
    <cfRule type="expression" dxfId="1233" priority="390">
      <formula>AND(C16&lt;&gt;"",OR(ISERROR(D16),D16="",G16&lt;&gt;""))</formula>
    </cfRule>
  </conditionalFormatting>
  <dataValidations count="2">
    <dataValidation type="list" allowBlank="1" showInputMessage="1" showErrorMessage="1" sqref="C16:C20 C5" xr:uid="{00000000-0002-0000-0000-000000000000}">
      <formula1>Clubs</formula1>
    </dataValidation>
    <dataValidation type="list" allowBlank="1" showInputMessage="1" showErrorMessage="1" sqref="E5" xr:uid="{00000000-0002-0000-0000-000001000000}">
      <formula1>"Ja,Nee"</formula1>
    </dataValidation>
  </dataValidations>
  <pageMargins left="0.7" right="0.7" top="0.75" bottom="0.75" header="0.3" footer="0.3"/>
  <pageSetup paperSize="9" orientation="portrait" r:id="rId4"/>
  <customProperties>
    <customPr name="LastActive" r:id="rId5"/>
  </customProperties>
  <drawing r:id="rId6"/>
  <legacyDrawing r:id="rId7"/>
  <mc:AlternateContent xmlns:mc="http://schemas.openxmlformats.org/markup-compatibility/2006">
    <mc:Choice Requires="x14">
      <controls>
        <mc:AlternateContent xmlns:mc="http://schemas.openxmlformats.org/markup-compatibility/2006">
          <mc:Choice Requires="x14">
            <control shapeId="12292" r:id="rId8" name="Button 4">
              <controlPr defaultSize="0" print="0" autoFill="0" autoPict="0" macro="[0]!CheckFormulier">
                <anchor moveWithCells="1">
                  <from>
                    <xdr:col>1</xdr:col>
                    <xdr:colOff>57150</xdr:colOff>
                    <xdr:row>29</xdr:row>
                    <xdr:rowOff>114300</xdr:rowOff>
                  </from>
                  <to>
                    <xdr:col>4</xdr:col>
                    <xdr:colOff>2714625</xdr:colOff>
                    <xdr:row>31</xdr:row>
                    <xdr:rowOff>57150</xdr:rowOff>
                  </to>
                </anchor>
              </controlPr>
            </control>
          </mc:Choice>
        </mc:AlternateContent>
        <mc:AlternateContent xmlns:mc="http://schemas.openxmlformats.org/markup-compatibility/2006">
          <mc:Choice Requires="x14">
            <control shapeId="12290" r:id="rId9" name="Button 2">
              <controlPr defaultSize="0" print="0" autoFill="0" autoPict="0" macro="[0]!A2FileAanvullen">
                <anchor moveWithCells="1">
                  <from>
                    <xdr:col>1</xdr:col>
                    <xdr:colOff>57150</xdr:colOff>
                    <xdr:row>21</xdr:row>
                    <xdr:rowOff>114300</xdr:rowOff>
                  </from>
                  <to>
                    <xdr:col>4</xdr:col>
                    <xdr:colOff>2714625</xdr:colOff>
                    <xdr:row>23</xdr:row>
                    <xdr:rowOff>57150</xdr:rowOff>
                  </to>
                </anchor>
              </controlPr>
            </control>
          </mc:Choice>
        </mc:AlternateContent>
        <mc:AlternateContent xmlns:mc="http://schemas.openxmlformats.org/markup-compatibility/2006">
          <mc:Choice Requires="x14">
            <control shapeId="12293" r:id="rId10" name="Button 5">
              <controlPr defaultSize="0" print="0" autoFill="0" autoPict="0" macro="[0]!ImportA2File">
                <anchor moveWithCells="1">
                  <from>
                    <xdr:col>1</xdr:col>
                    <xdr:colOff>57150</xdr:colOff>
                    <xdr:row>21</xdr:row>
                    <xdr:rowOff>76200</xdr:rowOff>
                  </from>
                  <to>
                    <xdr:col>4</xdr:col>
                    <xdr:colOff>2714625</xdr:colOff>
                    <xdr:row>23</xdr:row>
                    <xdr:rowOff>95250</xdr:rowOff>
                  </to>
                </anchor>
              </controlPr>
            </control>
          </mc:Choice>
        </mc:AlternateContent>
        <mc:AlternateContent xmlns:mc="http://schemas.openxmlformats.org/markup-compatibility/2006">
          <mc:Choice Requires="x14">
            <control shapeId="12295" r:id="rId11" name="Button 7">
              <controlPr defaultSize="0" print="0" autoFill="0" autoPict="0" macro="[0]!A2FileAanvullen">
                <anchor moveWithCells="1">
                  <from>
                    <xdr:col>1</xdr:col>
                    <xdr:colOff>57150</xdr:colOff>
                    <xdr:row>25</xdr:row>
                    <xdr:rowOff>66675</xdr:rowOff>
                  </from>
                  <to>
                    <xdr:col>4</xdr:col>
                    <xdr:colOff>2714625</xdr:colOff>
                    <xdr:row>27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autoPageBreaks="0"/>
  </sheetPr>
  <dimension ref="A1:BG1005"/>
  <sheetViews>
    <sheetView tabSelected="1" topLeftCell="C1" zoomScale="80" zoomScaleNormal="80" workbookViewId="0">
      <pane ySplit="4" topLeftCell="A332" activePane="bottomLeft" state="frozen"/>
      <selection activeCell="C1" sqref="C1"/>
      <selection pane="bottomLeft" activeCell="F4" sqref="F4:R498"/>
    </sheetView>
  </sheetViews>
  <sheetFormatPr defaultRowHeight="12.75" x14ac:dyDescent="0.2"/>
  <cols>
    <col min="1" max="1" width="5.28515625" style="34" hidden="1" customWidth="1"/>
    <col min="2" max="2" width="5.7109375" style="34" hidden="1" customWidth="1"/>
    <col min="3" max="4" width="5.7109375" style="35" customWidth="1"/>
    <col min="5" max="5" width="1.28515625" style="36" bestFit="1" customWidth="1"/>
    <col min="6" max="6" width="4.140625" style="35" bestFit="1" customWidth="1"/>
    <col min="7" max="7" width="10.28515625" style="34" bestFit="1" customWidth="1"/>
    <col min="8" max="8" width="26.7109375" style="34" bestFit="1" customWidth="1"/>
    <col min="9" max="9" width="18.7109375" style="34" bestFit="1" customWidth="1"/>
    <col min="10" max="10" width="11.28515625" style="37" bestFit="1" customWidth="1"/>
    <col min="11" max="11" width="1.28515625" style="36" customWidth="1"/>
    <col min="12" max="12" width="3.5703125" style="38" bestFit="1" customWidth="1"/>
    <col min="13" max="13" width="1.5703125" style="179" customWidth="1"/>
    <col min="14" max="14" width="3.5703125" style="38" bestFit="1" customWidth="1"/>
    <col min="15" max="15" width="1.7109375" style="179" customWidth="1"/>
    <col min="16" max="18" width="5.5703125" style="38" bestFit="1" customWidth="1"/>
    <col min="19" max="19" width="5.5703125" style="38" customWidth="1"/>
    <col min="20" max="20" width="1" style="39" customWidth="1"/>
    <col min="21" max="22" width="3" style="40" customWidth="1"/>
    <col min="23" max="23" width="3" style="40" bestFit="1" customWidth="1"/>
    <col min="24" max="24" width="3" style="40" customWidth="1"/>
    <col min="25" max="25" width="2.140625" style="39" customWidth="1"/>
    <col min="26" max="26" width="3.85546875" style="150" hidden="1" customWidth="1"/>
    <col min="27" max="30" width="4.42578125" style="150" hidden="1" customWidth="1"/>
    <col min="31" max="31" width="0.7109375" style="150" hidden="1" customWidth="1"/>
    <col min="32" max="33" width="9.5703125" style="343" hidden="1" customWidth="1"/>
    <col min="34" max="37" width="5.5703125" style="343" hidden="1" customWidth="1"/>
    <col min="38" max="38" width="1.28515625" style="344" hidden="1" customWidth="1"/>
    <col min="39" max="39" width="4.42578125" style="18" hidden="1" customWidth="1"/>
    <col min="40" max="41" width="3.42578125" style="18" hidden="1" customWidth="1"/>
    <col min="42" max="42" width="8" style="18" hidden="1" customWidth="1"/>
    <col min="43" max="44" width="5.5703125" style="18" hidden="1" customWidth="1"/>
    <col min="45" max="45" width="0.7109375" style="18" hidden="1" customWidth="1"/>
    <col min="46" max="47" width="5.5703125" style="345" hidden="1" customWidth="1"/>
    <col min="48" max="48" width="1" style="345" hidden="1" customWidth="1"/>
    <col min="49" max="52" width="3.7109375" style="345" hidden="1" customWidth="1"/>
    <col min="53" max="53" width="3.42578125" style="18" hidden="1" customWidth="1"/>
    <col min="54" max="54" width="3.85546875" style="346" hidden="1" customWidth="1"/>
    <col min="55" max="55" width="9.5703125" style="42" hidden="1" customWidth="1"/>
    <col min="56" max="56" width="3.42578125" style="18" hidden="1" customWidth="1"/>
    <col min="57" max="57" width="28.7109375" style="18" hidden="1" customWidth="1"/>
    <col min="58" max="58" width="10.85546875" style="34" hidden="1" customWidth="1"/>
    <col min="59" max="59" width="4.42578125" style="34" customWidth="1"/>
    <col min="60" max="60" width="3.5703125" style="34" bestFit="1" customWidth="1"/>
    <col min="61" max="61" width="4.42578125" style="34" bestFit="1" customWidth="1"/>
    <col min="62" max="16384" width="9.140625" style="34"/>
  </cols>
  <sheetData>
    <row r="1" spans="1:59" s="171" customFormat="1" ht="18" customHeight="1" x14ac:dyDescent="0.2">
      <c r="C1" s="366" t="s">
        <v>8064</v>
      </c>
      <c r="D1" s="367"/>
      <c r="E1" s="367"/>
      <c r="F1" s="367"/>
      <c r="G1" s="367"/>
      <c r="H1" s="367"/>
      <c r="I1" s="367"/>
      <c r="J1" s="367"/>
      <c r="K1" s="367"/>
      <c r="L1" s="367"/>
      <c r="M1" s="367"/>
      <c r="N1" s="367"/>
      <c r="O1" s="367"/>
      <c r="P1" s="367"/>
      <c r="Q1" s="367"/>
      <c r="R1" s="367"/>
      <c r="S1" s="367"/>
      <c r="T1" s="367"/>
      <c r="U1" s="367"/>
      <c r="V1" s="367"/>
      <c r="W1" s="367"/>
      <c r="X1" s="368"/>
      <c r="Y1" s="172"/>
      <c r="Z1" s="341"/>
      <c r="AA1" s="301"/>
      <c r="AB1" s="301"/>
      <c r="AC1" s="301"/>
      <c r="AD1" s="301"/>
      <c r="AE1" s="301"/>
      <c r="AF1" s="301"/>
      <c r="AG1" s="301"/>
      <c r="AH1" s="301"/>
      <c r="AI1" s="301"/>
      <c r="AJ1" s="301"/>
      <c r="AK1" s="301"/>
      <c r="AL1" s="301"/>
      <c r="AM1" s="301"/>
      <c r="AN1" s="301"/>
      <c r="AO1" s="301"/>
      <c r="AP1" s="301"/>
      <c r="AQ1" s="301"/>
      <c r="AR1" s="301"/>
      <c r="AS1" s="301"/>
      <c r="AT1" s="301"/>
      <c r="AU1" s="301"/>
      <c r="AV1" s="301"/>
      <c r="AW1" s="301"/>
      <c r="AX1" s="301"/>
      <c r="AY1" s="301"/>
      <c r="AZ1" s="301"/>
      <c r="BA1" s="301"/>
      <c r="BB1" s="301"/>
      <c r="BC1" s="301"/>
      <c r="BD1" s="301"/>
      <c r="BE1" s="342"/>
    </row>
    <row r="2" spans="1:59" ht="153.75" customHeight="1" x14ac:dyDescent="0.2">
      <c r="C2" s="360" t="s">
        <v>8208</v>
      </c>
      <c r="D2" s="361"/>
      <c r="E2" s="361"/>
      <c r="F2" s="361"/>
      <c r="G2" s="361"/>
      <c r="H2" s="361"/>
      <c r="I2" s="361"/>
      <c r="J2" s="361"/>
      <c r="K2" s="361"/>
      <c r="L2" s="361"/>
      <c r="M2" s="361"/>
      <c r="N2" s="361"/>
      <c r="O2" s="361"/>
      <c r="P2" s="361"/>
      <c r="Q2" s="361"/>
      <c r="R2" s="361"/>
      <c r="S2" s="361"/>
      <c r="T2" s="361"/>
      <c r="U2" s="361"/>
      <c r="V2" s="361"/>
      <c r="W2" s="361"/>
      <c r="X2" s="362"/>
    </row>
    <row r="3" spans="1:59" s="194" customFormat="1" ht="18.75" customHeight="1" x14ac:dyDescent="0.2">
      <c r="C3" s="196" t="s">
        <v>6674</v>
      </c>
      <c r="D3" s="197"/>
      <c r="E3" s="197"/>
      <c r="F3" s="198"/>
      <c r="G3" s="192"/>
      <c r="H3" s="192"/>
      <c r="I3" s="192"/>
      <c r="J3" s="192"/>
      <c r="K3" s="193"/>
      <c r="L3" s="193"/>
      <c r="M3" s="193"/>
      <c r="N3" s="193"/>
      <c r="O3" s="193"/>
      <c r="P3" s="211"/>
      <c r="Q3" s="193"/>
      <c r="R3" s="193"/>
      <c r="S3" s="193"/>
      <c r="T3" s="216"/>
      <c r="U3" s="193"/>
      <c r="V3" s="193"/>
      <c r="W3" s="193"/>
      <c r="X3" s="193"/>
      <c r="Y3" s="195"/>
      <c r="Z3" s="302"/>
      <c r="AA3" s="302" t="s">
        <v>6679</v>
      </c>
      <c r="AB3" s="302" t="s">
        <v>7319</v>
      </c>
      <c r="AC3" s="302" t="s">
        <v>8060</v>
      </c>
      <c r="AD3" s="302" t="s">
        <v>6680</v>
      </c>
      <c r="AE3" s="302"/>
      <c r="AF3" s="334"/>
      <c r="AG3" s="334"/>
      <c r="AH3" s="302" t="s">
        <v>6679</v>
      </c>
      <c r="AI3" s="302" t="s">
        <v>7319</v>
      </c>
      <c r="AJ3" s="302" t="s">
        <v>8060</v>
      </c>
      <c r="AK3" s="302" t="s">
        <v>6680</v>
      </c>
      <c r="AL3" s="335"/>
      <c r="AM3" s="336"/>
      <c r="AN3" s="336" t="s">
        <v>25</v>
      </c>
      <c r="AO3" s="336" t="s">
        <v>29</v>
      </c>
      <c r="AP3" s="336"/>
      <c r="AQ3" s="336" t="s">
        <v>25</v>
      </c>
      <c r="AR3" s="336" t="s">
        <v>29</v>
      </c>
      <c r="AS3" s="336"/>
      <c r="AT3" s="337" t="s">
        <v>25</v>
      </c>
      <c r="AU3" s="337" t="s">
        <v>29</v>
      </c>
      <c r="AV3" s="337"/>
      <c r="AW3" s="338" t="s">
        <v>7320</v>
      </c>
      <c r="AX3" s="338" t="s">
        <v>6420</v>
      </c>
      <c r="AY3" s="338" t="s">
        <v>8061</v>
      </c>
      <c r="AZ3" s="338" t="s">
        <v>8062</v>
      </c>
      <c r="BA3" s="336"/>
      <c r="BB3" s="339"/>
      <c r="BC3" s="340" t="str">
        <f>CONCATENATE(BB5,BB6,BB7,BB8,BB9,BB10)</f>
        <v>0</v>
      </c>
      <c r="BD3" s="336"/>
      <c r="BE3" s="336" t="s">
        <v>6678</v>
      </c>
    </row>
    <row r="4" spans="1:59" s="190" customFormat="1" ht="29.25" customHeight="1" x14ac:dyDescent="0.2">
      <c r="A4" s="183" t="s">
        <v>6413</v>
      </c>
      <c r="B4" s="184" t="s">
        <v>6414</v>
      </c>
      <c r="C4" s="209" t="s">
        <v>8478</v>
      </c>
      <c r="D4" s="209" t="s">
        <v>8207</v>
      </c>
      <c r="E4" s="186" t="s">
        <v>6415</v>
      </c>
      <c r="F4" s="185" t="s">
        <v>6416</v>
      </c>
      <c r="G4" s="187" t="s">
        <v>6609</v>
      </c>
      <c r="H4" s="187" t="s">
        <v>6610</v>
      </c>
      <c r="I4" s="187" t="s">
        <v>6611</v>
      </c>
      <c r="J4" s="188" t="s">
        <v>6612</v>
      </c>
      <c r="K4" s="186" t="s">
        <v>6415</v>
      </c>
      <c r="L4" s="209" t="s">
        <v>8059</v>
      </c>
      <c r="M4" s="189"/>
      <c r="N4" s="209" t="s">
        <v>8189</v>
      </c>
      <c r="O4" s="189"/>
      <c r="P4" s="209" t="s">
        <v>8479</v>
      </c>
      <c r="Q4" s="209" t="s">
        <v>7316</v>
      </c>
      <c r="R4" s="209" t="s">
        <v>8480</v>
      </c>
      <c r="S4" s="297" t="s">
        <v>8481</v>
      </c>
      <c r="T4" s="186"/>
      <c r="U4" s="210" t="s">
        <v>8482</v>
      </c>
      <c r="V4" s="210" t="s">
        <v>8058</v>
      </c>
      <c r="W4" s="210" t="s">
        <v>8187</v>
      </c>
      <c r="X4" s="210" t="s">
        <v>8188</v>
      </c>
      <c r="Y4" s="212"/>
      <c r="Z4" s="303" t="s">
        <v>6608</v>
      </c>
      <c r="AA4" s="303" t="s">
        <v>6605</v>
      </c>
      <c r="AB4" s="303" t="s">
        <v>6606</v>
      </c>
      <c r="AC4" s="303" t="s">
        <v>6607</v>
      </c>
      <c r="AD4" s="303" t="s">
        <v>6605</v>
      </c>
      <c r="AE4" s="303"/>
      <c r="AF4" s="347" t="s">
        <v>8063</v>
      </c>
      <c r="AG4" s="347" t="s">
        <v>8063</v>
      </c>
      <c r="AH4" s="347" t="s">
        <v>6425</v>
      </c>
      <c r="AI4" s="347" t="s">
        <v>6424</v>
      </c>
      <c r="AJ4" s="347" t="s">
        <v>6426</v>
      </c>
      <c r="AK4" s="347" t="s">
        <v>6425</v>
      </c>
      <c r="AL4" s="348"/>
      <c r="AM4" s="291" t="s">
        <v>6421</v>
      </c>
      <c r="AN4" s="291" t="s">
        <v>6420</v>
      </c>
      <c r="AO4" s="291" t="s">
        <v>6419</v>
      </c>
      <c r="AP4" s="291" t="s">
        <v>6422</v>
      </c>
      <c r="AQ4" s="291" t="s">
        <v>6423</v>
      </c>
      <c r="AR4" s="291" t="s">
        <v>6423</v>
      </c>
      <c r="AS4" s="291"/>
      <c r="AT4" s="349" t="s">
        <v>6424</v>
      </c>
      <c r="AU4" s="349" t="s">
        <v>6424</v>
      </c>
      <c r="AV4" s="349"/>
      <c r="AW4" s="350" t="s">
        <v>6418</v>
      </c>
      <c r="AX4" s="350" t="s">
        <v>6419</v>
      </c>
      <c r="AY4" s="350" t="s">
        <v>6420</v>
      </c>
      <c r="AZ4" s="350" t="s">
        <v>6418</v>
      </c>
      <c r="BA4" s="291"/>
      <c r="BB4" s="350" t="s">
        <v>6417</v>
      </c>
      <c r="BC4" s="351" t="s">
        <v>6589</v>
      </c>
      <c r="BD4" s="291"/>
      <c r="BE4" s="351" t="s">
        <v>6677</v>
      </c>
    </row>
    <row r="5" spans="1:59" ht="12.75" customHeight="1" x14ac:dyDescent="0.2">
      <c r="A5" s="28" t="str">
        <f>C5&amp;"x1"</f>
        <v>x1</v>
      </c>
      <c r="B5" s="29" t="str">
        <f>D5&amp;"x1"</f>
        <v>x1</v>
      </c>
      <c r="C5" s="30"/>
      <c r="D5" s="30"/>
      <c r="E5" s="181"/>
      <c r="F5" s="30" t="s">
        <v>6420</v>
      </c>
      <c r="G5" s="269" t="s">
        <v>9554</v>
      </c>
      <c r="H5" s="269" t="s">
        <v>9555</v>
      </c>
      <c r="I5" s="269" t="s">
        <v>9556</v>
      </c>
      <c r="J5" s="218">
        <v>36801</v>
      </c>
      <c r="K5" s="181"/>
      <c r="L5" s="31" t="s">
        <v>6678</v>
      </c>
      <c r="M5" s="262" t="str">
        <f t="shared" ref="M5:M68" si="0">LEFT(L5&amp;"0",1)</f>
        <v>0</v>
      </c>
      <c r="N5" s="31" t="s">
        <v>6678</v>
      </c>
      <c r="O5" s="262" t="str">
        <f t="shared" ref="O5:O68" si="1">LEFT(N5&amp;"0",1)</f>
        <v>0</v>
      </c>
      <c r="P5" s="31" t="s">
        <v>6678</v>
      </c>
      <c r="Q5" s="31" t="s">
        <v>6678</v>
      </c>
      <c r="R5" s="31"/>
      <c r="S5" s="298" t="str">
        <f t="shared" ref="S5:S68" si="2">IF(C5=0,"",C5)</f>
        <v/>
      </c>
      <c r="T5" s="214"/>
      <c r="U5" s="33"/>
      <c r="V5" s="33"/>
      <c r="W5" s="33"/>
      <c r="X5" s="33"/>
      <c r="Y5" s="213"/>
      <c r="Z5" s="352">
        <f t="shared" ref="Z5:Z68" si="3">IF(AND(ISNUMBER(J5),J5&lt;&gt;0),DATEDIF(J5,Peildatum,"Y"),"")</f>
        <v>18</v>
      </c>
      <c r="AA5" s="304" t="e">
        <f t="shared" ref="AA5:AA65" ca="1" si="4">TmPunt($C5:$D5,$F5:$J5,$Z5,$AF5&amp;AH5,"Punten1AB",U5,AW5,$AI5&amp;$AJ5&amp;$AK5)</f>
        <v>#NAME?</v>
      </c>
      <c r="AB5" s="304" t="e">
        <f t="shared" ref="AB5:AB65" ca="1" si="5">TmPunt($C5:$D5,$F5:$J5,$Z5,$AF5&amp;AI5,"Punten2DE",V5,AX5,$AH5&amp;$AJ5&amp;$AK5)</f>
        <v>#NAME?</v>
      </c>
      <c r="AC5" s="304" t="e">
        <f t="shared" ref="AC5:AC65" ca="1" si="6">TmPunt($C5:$D5,$F5:$J5,$Z5,$AF5&amp;AJ5,"Punten3GH",W5,AY5,$AH5&amp;$AI5&amp;$AK5)</f>
        <v>#NAME?</v>
      </c>
      <c r="AD5" s="304" t="e">
        <f t="shared" ref="AD5:AD65" ca="1" si="7">TmPunt($C5:$D5,$F5:$J5,$Z5,$AG5&amp;AK5,"Punten4JK",X5,AZ5,$AH5&amp;$AI5&amp;$AJ5)</f>
        <v>#NAME?</v>
      </c>
      <c r="AE5" s="304"/>
      <c r="AF5" s="353" t="str">
        <f t="shared" ref="AF5:AF68" si="8">IFERROR(VLOOKUP(M5,CbRc,2,0),"")</f>
        <v>NCX19J3</v>
      </c>
      <c r="AG5" s="353" t="str">
        <f t="shared" ref="AG5:AG68" si="9">IFERROR(VLOOKUP(O5,CbRc,2,0),"")</f>
        <v>NCX19J3</v>
      </c>
      <c r="AH5" s="353" t="str">
        <f t="shared" ref="AH5:AH68" si="10">IF(ISNA(VLOOKUP($AF5&amp;P5,IsTm1A,1,0)),"",P5)</f>
        <v/>
      </c>
      <c r="AI5" s="353" t="str">
        <f t="shared" ref="AI5:AI68" si="11">IF(ISNA(VLOOKUP($AF5&amp;Q5,IsTm2D,1,0)),"",Q5)</f>
        <v/>
      </c>
      <c r="AJ5" s="353" t="str">
        <f t="shared" ref="AJ5:AJ68" si="12">IF(ISNA(VLOOKUP($AG5&amp;R5,IsTm3G,1,0)),"",R5)</f>
        <v/>
      </c>
      <c r="AK5" s="353" t="str">
        <f t="shared" ref="AK5:AK68" si="13">IF(ISNA(VLOOKUP($AG5&amp;S5,IsTm4J,1,0)),"",S5)</f>
        <v/>
      </c>
      <c r="AL5" s="343"/>
      <c r="AN5" s="18">
        <v>0</v>
      </c>
      <c r="AO5" s="18">
        <v>0</v>
      </c>
      <c r="AT5" s="345" t="str">
        <f t="shared" ref="AT5:AT68" si="14">IF(C5="","",IFERROR(VLOOKUP(C5,AQ:AQ,1,0),"FOUT"))</f>
        <v/>
      </c>
      <c r="AU5" s="345" t="str">
        <f t="shared" ref="AU5:AU68" si="15">IF(D5="","",IFERROR(VLOOKUP(D5,AR:AR,1,0),"FOUT"))</f>
        <v/>
      </c>
      <c r="AW5" s="354">
        <f t="shared" ref="AW5:AW68" si="16">IF(OR(P5="",U5=""),0,SUMIFS(U$5:U$1004,$M$5:$M$1004,$M5,P$5:P$1004,P5))</f>
        <v>0</v>
      </c>
      <c r="AX5" s="354">
        <f t="shared" ref="AX5:AX68" si="17">IF(OR(Q5="",V5=""),0,SUMIFS(V$5:V$1004,$M$5:$M$1004,$M5,Q$5:Q$1004,Q5))</f>
        <v>0</v>
      </c>
      <c r="AY5" s="354">
        <f t="shared" ref="AY5:AY68" si="18">IF(OR(R5="",W5=""),0,SUMIFS(W$5:W$1004,$M$5:$M$1004,$M5,R$5:R$1004,R5))</f>
        <v>0</v>
      </c>
      <c r="AZ5" s="354">
        <f t="shared" ref="AZ5:AZ68" si="19">IF(OR(S5="",X5=""),0,SUMIFS(X$5:X$1004,$O$5:$O$1004,$O5,S$5:S$1004,S5))</f>
        <v>0</v>
      </c>
      <c r="BB5" s="355" t="s">
        <v>6687</v>
      </c>
      <c r="BC5" s="356" t="str">
        <f>Basis!I15</f>
        <v>NCX19J3</v>
      </c>
      <c r="BE5" s="356" t="s">
        <v>6675</v>
      </c>
      <c r="BG5" s="292"/>
    </row>
    <row r="6" spans="1:59" ht="12.75" customHeight="1" x14ac:dyDescent="0.2">
      <c r="A6" s="28" t="str">
        <f>C6&amp;"x"&amp;TEXT(COUNTIF(C$5:C5,C6)+1,0)</f>
        <v>x1</v>
      </c>
      <c r="B6" s="29" t="str">
        <f>D6&amp;"x"&amp;TEXT(COUNTIF(D$5:D5,D6)+1,0)</f>
        <v>x1</v>
      </c>
      <c r="C6" s="30"/>
      <c r="D6" s="30"/>
      <c r="E6" s="181"/>
      <c r="F6" s="30" t="s">
        <v>6420</v>
      </c>
      <c r="G6" s="269" t="s">
        <v>9429</v>
      </c>
      <c r="H6" s="269" t="s">
        <v>9430</v>
      </c>
      <c r="I6" s="269" t="s">
        <v>9431</v>
      </c>
      <c r="J6" s="218">
        <v>21916</v>
      </c>
      <c r="K6" s="181"/>
      <c r="L6" s="31" t="s">
        <v>6678</v>
      </c>
      <c r="M6" s="262" t="str">
        <f t="shared" si="0"/>
        <v>0</v>
      </c>
      <c r="N6" s="31" t="s">
        <v>6678</v>
      </c>
      <c r="O6" s="262" t="str">
        <f t="shared" si="1"/>
        <v>0</v>
      </c>
      <c r="P6" s="31" t="s">
        <v>6678</v>
      </c>
      <c r="Q6" s="31" t="s">
        <v>6678</v>
      </c>
      <c r="R6" s="31"/>
      <c r="S6" s="298" t="str">
        <f t="shared" si="2"/>
        <v/>
      </c>
      <c r="T6" s="214"/>
      <c r="U6" s="33"/>
      <c r="V6" s="33"/>
      <c r="W6" s="33"/>
      <c r="X6" s="33"/>
      <c r="Y6" s="213"/>
      <c r="Z6" s="352">
        <f t="shared" si="3"/>
        <v>58</v>
      </c>
      <c r="AA6" s="304" t="e">
        <f t="shared" ca="1" si="4"/>
        <v>#NAME?</v>
      </c>
      <c r="AB6" s="304" t="e">
        <f t="shared" ca="1" si="5"/>
        <v>#NAME?</v>
      </c>
      <c r="AC6" s="304" t="e">
        <f t="shared" ca="1" si="6"/>
        <v>#NAME?</v>
      </c>
      <c r="AD6" s="304" t="e">
        <f t="shared" ca="1" si="7"/>
        <v>#NAME?</v>
      </c>
      <c r="AE6" s="304"/>
      <c r="AF6" s="353" t="str">
        <f t="shared" si="8"/>
        <v>NCX19J3</v>
      </c>
      <c r="AG6" s="353" t="str">
        <f t="shared" si="9"/>
        <v>NCX19J3</v>
      </c>
      <c r="AH6" s="353" t="str">
        <f t="shared" si="10"/>
        <v/>
      </c>
      <c r="AI6" s="353" t="str">
        <f t="shared" si="11"/>
        <v/>
      </c>
      <c r="AJ6" s="353" t="str">
        <f t="shared" si="12"/>
        <v/>
      </c>
      <c r="AK6" s="353" t="str">
        <f t="shared" si="13"/>
        <v/>
      </c>
      <c r="AL6" s="343"/>
      <c r="AM6" s="18">
        <v>1</v>
      </c>
      <c r="AN6" s="18">
        <f t="shared" ref="AN6:AN69" si="20">AN5+IF(COUNTIF(C:C,AP6)=0,0,1)</f>
        <v>1</v>
      </c>
      <c r="AO6" s="18">
        <f t="shared" ref="AO6:AO69" si="21">AO5+IF(COUNTIF(D:D,AP6)=0,0,1)</f>
        <v>1</v>
      </c>
      <c r="AP6" s="18" t="s">
        <v>6427</v>
      </c>
      <c r="AQ6" s="18" t="str">
        <f t="shared" ref="AQ6:AQ37" si="22">IFERROR(VLOOKUP(AM6,AN:AP,3,0),"")</f>
        <v>S1</v>
      </c>
      <c r="AR6" s="18" t="str">
        <f t="shared" ref="AR6:AR37" si="23">IFERROR(VLOOKUP(AM6,AO:AQ,2,0),"")</f>
        <v>S1</v>
      </c>
      <c r="AT6" s="345" t="str">
        <f t="shared" si="14"/>
        <v/>
      </c>
      <c r="AU6" s="345" t="str">
        <f t="shared" si="15"/>
        <v/>
      </c>
      <c r="AW6" s="354">
        <f t="shared" si="16"/>
        <v>0</v>
      </c>
      <c r="AX6" s="354">
        <f t="shared" si="17"/>
        <v>0</v>
      </c>
      <c r="AY6" s="354">
        <f t="shared" si="18"/>
        <v>0</v>
      </c>
      <c r="AZ6" s="354">
        <f t="shared" si="19"/>
        <v>0</v>
      </c>
      <c r="BB6" s="355" t="str">
        <f>Basis!H16</f>
        <v/>
      </c>
      <c r="BC6" s="356" t="str">
        <f>Basis!I16</f>
        <v/>
      </c>
      <c r="BE6" s="356" t="s">
        <v>6676</v>
      </c>
      <c r="BG6" s="292"/>
    </row>
    <row r="7" spans="1:59" ht="12.75" customHeight="1" x14ac:dyDescent="0.2">
      <c r="A7" s="28" t="str">
        <f>C7&amp;"x"&amp;TEXT(COUNTIF(C$5:C6,C7)+1,0)</f>
        <v>S5x1</v>
      </c>
      <c r="B7" s="29" t="str">
        <f>D7&amp;"x"&amp;TEXT(COUNTIF(D$5:D6,D7)+1,0)</f>
        <v>S5x1</v>
      </c>
      <c r="C7" s="30" t="s">
        <v>6431</v>
      </c>
      <c r="D7" s="30" t="s">
        <v>6431</v>
      </c>
      <c r="E7" s="181"/>
      <c r="F7" s="30" t="s">
        <v>6420</v>
      </c>
      <c r="G7" s="269" t="s">
        <v>8616</v>
      </c>
      <c r="H7" s="269" t="s">
        <v>8617</v>
      </c>
      <c r="I7" s="269" t="s">
        <v>8618</v>
      </c>
      <c r="J7" s="218">
        <v>33211</v>
      </c>
      <c r="K7" s="181"/>
      <c r="L7" s="31" t="s">
        <v>6678</v>
      </c>
      <c r="M7" s="262" t="str">
        <f t="shared" si="0"/>
        <v>0</v>
      </c>
      <c r="N7" s="31" t="s">
        <v>6678</v>
      </c>
      <c r="O7" s="262" t="str">
        <f t="shared" si="1"/>
        <v>0</v>
      </c>
      <c r="P7" s="31" t="s">
        <v>6431</v>
      </c>
      <c r="Q7" s="31" t="s">
        <v>6431</v>
      </c>
      <c r="R7" s="31" t="s">
        <v>6431</v>
      </c>
      <c r="S7" s="298" t="str">
        <f t="shared" si="2"/>
        <v>S5</v>
      </c>
      <c r="T7" s="214"/>
      <c r="U7" s="33"/>
      <c r="V7" s="33"/>
      <c r="W7" s="33"/>
      <c r="X7" s="33"/>
      <c r="Y7" s="213"/>
      <c r="Z7" s="352">
        <f t="shared" si="3"/>
        <v>28</v>
      </c>
      <c r="AA7" s="304" t="e">
        <f ca="1">TmPunt($C7:$D7,$F7:$J7,$Z7,$AF7&amp;AH7,"Punten1AB",U7,AW7,$AI7&amp;$AJ7&amp;$AK7)</f>
        <v>#NAME?</v>
      </c>
      <c r="AB7" s="304" t="e">
        <f ca="1">TmPunt($C7:$D7,$F7:$J7,$Z7,$AF7&amp;AI7,"Punten2DE",V7,AX7,$AH7&amp;$AJ7&amp;$AK7)</f>
        <v>#NAME?</v>
      </c>
      <c r="AC7" s="304" t="e">
        <f ca="1">TmPunt($C7:$D7,$F7:$J7,$Z7,$AF7&amp;AJ7,"Punten3GH",W7,AY7,$AH7&amp;$AI7&amp;$AK7)</f>
        <v>#NAME?</v>
      </c>
      <c r="AD7" s="304" t="e">
        <f ca="1">TmPunt($C7:$D7,$F7:$J7,$Z7,$AG7&amp;AK7,"Punten4JK",X7,AZ7,$AH7&amp;$AI7&amp;$AJ7)</f>
        <v>#NAME?</v>
      </c>
      <c r="AE7" s="304"/>
      <c r="AF7" s="353" t="str">
        <f t="shared" si="8"/>
        <v>NCX19J3</v>
      </c>
      <c r="AG7" s="353" t="str">
        <f t="shared" si="9"/>
        <v>NCX19J3</v>
      </c>
      <c r="AH7" s="353" t="str">
        <f t="shared" si="10"/>
        <v>S5</v>
      </c>
      <c r="AI7" s="353" t="str">
        <f t="shared" si="11"/>
        <v>S5</v>
      </c>
      <c r="AJ7" s="353" t="str">
        <f t="shared" si="12"/>
        <v>S5</v>
      </c>
      <c r="AK7" s="353" t="str">
        <f t="shared" si="13"/>
        <v/>
      </c>
      <c r="AL7" s="343"/>
      <c r="AM7" s="18">
        <v>2</v>
      </c>
      <c r="AN7" s="18">
        <f t="shared" si="20"/>
        <v>2</v>
      </c>
      <c r="AO7" s="18">
        <f t="shared" si="21"/>
        <v>2</v>
      </c>
      <c r="AP7" s="18" t="s">
        <v>6428</v>
      </c>
      <c r="AQ7" s="18" t="str">
        <f t="shared" si="22"/>
        <v>S2</v>
      </c>
      <c r="AR7" s="18" t="str">
        <f t="shared" si="23"/>
        <v>S2</v>
      </c>
      <c r="AT7" s="345" t="str">
        <f t="shared" si="14"/>
        <v>S5</v>
      </c>
      <c r="AU7" s="345" t="str">
        <f t="shared" si="15"/>
        <v>S5</v>
      </c>
      <c r="AW7" s="354">
        <f t="shared" si="16"/>
        <v>0</v>
      </c>
      <c r="AX7" s="354">
        <f t="shared" si="17"/>
        <v>0</v>
      </c>
      <c r="AY7" s="354">
        <f t="shared" si="18"/>
        <v>0</v>
      </c>
      <c r="AZ7" s="354">
        <f t="shared" si="19"/>
        <v>0</v>
      </c>
      <c r="BB7" s="355" t="str">
        <f>Basis!H17</f>
        <v/>
      </c>
      <c r="BC7" s="356" t="str">
        <f>Basis!I17</f>
        <v/>
      </c>
      <c r="BE7" s="356" t="s">
        <v>8197</v>
      </c>
      <c r="BG7" s="292"/>
    </row>
    <row r="8" spans="1:59" ht="12.75" customHeight="1" x14ac:dyDescent="0.2">
      <c r="A8" s="28" t="str">
        <f>C8&amp;"x"&amp;TEXT(COUNTIF(C$5:C7,C8)+1,0)</f>
        <v>A3x1</v>
      </c>
      <c r="B8" s="29" t="str">
        <f>D8&amp;"x"&amp;TEXT(COUNTIF(D$5:D7,D8)+1,0)</f>
        <v>A3x1</v>
      </c>
      <c r="C8" s="30" t="s">
        <v>1317</v>
      </c>
      <c r="D8" s="30" t="s">
        <v>1317</v>
      </c>
      <c r="E8" s="181"/>
      <c r="F8" s="30" t="s">
        <v>6420</v>
      </c>
      <c r="G8" s="269" t="s">
        <v>8827</v>
      </c>
      <c r="H8" s="269" t="s">
        <v>8828</v>
      </c>
      <c r="I8" s="269" t="s">
        <v>8829</v>
      </c>
      <c r="J8" s="218">
        <v>36758</v>
      </c>
      <c r="K8" s="181"/>
      <c r="L8" s="31" t="s">
        <v>6678</v>
      </c>
      <c r="M8" s="262" t="str">
        <f t="shared" si="0"/>
        <v>0</v>
      </c>
      <c r="N8" s="31" t="s">
        <v>6678</v>
      </c>
      <c r="O8" s="262" t="str">
        <f t="shared" si="1"/>
        <v>0</v>
      </c>
      <c r="P8" s="31" t="s">
        <v>1318</v>
      </c>
      <c r="Q8" s="31" t="s">
        <v>1318</v>
      </c>
      <c r="R8" s="31" t="s">
        <v>1318</v>
      </c>
      <c r="S8" s="298" t="str">
        <f t="shared" si="2"/>
        <v>A3</v>
      </c>
      <c r="T8" s="214"/>
      <c r="U8" s="33"/>
      <c r="V8" s="33"/>
      <c r="W8" s="33"/>
      <c r="X8" s="33"/>
      <c r="Y8" s="213"/>
      <c r="Z8" s="352">
        <f t="shared" si="3"/>
        <v>18</v>
      </c>
      <c r="AA8" s="304" t="e">
        <f ca="1">TmPunt($C8:$D8,$F8:$J8,$Z8,$AF8&amp;AH8,"Punten1AB",U8,AW8,$AI8&amp;$AJ8&amp;$AK8)</f>
        <v>#NAME?</v>
      </c>
      <c r="AB8" s="304" t="e">
        <f ca="1">TmPunt($C8:$D8,$F8:$J8,$Z8,$AF8&amp;AI8,"Punten2DE",V8,AX8,$AH8&amp;$AJ8&amp;$AK8)</f>
        <v>#NAME?</v>
      </c>
      <c r="AC8" s="304" t="e">
        <f ca="1">TmPunt($C8:$D8,$F8:$J8,$Z8,$AF8&amp;AJ8,"Punten3GH",W8,AY8,$AH8&amp;$AI8&amp;$AK8)</f>
        <v>#NAME?</v>
      </c>
      <c r="AD8" s="304" t="e">
        <f ca="1">TmPunt($C8:$D8,$F8:$J8,$Z8,$AG8&amp;AK8,"Punten4JK",X8,AZ8,$AH8&amp;$AI8&amp;$AJ8)</f>
        <v>#NAME?</v>
      </c>
      <c r="AE8" s="304"/>
      <c r="AF8" s="353" t="str">
        <f t="shared" si="8"/>
        <v>NCX19J3</v>
      </c>
      <c r="AG8" s="353" t="str">
        <f t="shared" si="9"/>
        <v>NCX19J3</v>
      </c>
      <c r="AH8" s="353" t="str">
        <f t="shared" si="10"/>
        <v>A4</v>
      </c>
      <c r="AI8" s="353" t="str">
        <f t="shared" si="11"/>
        <v>A4</v>
      </c>
      <c r="AJ8" s="353" t="str">
        <f t="shared" si="12"/>
        <v>A4</v>
      </c>
      <c r="AK8" s="353" t="str">
        <f t="shared" si="13"/>
        <v/>
      </c>
      <c r="AL8" s="343"/>
      <c r="AM8" s="18">
        <v>3</v>
      </c>
      <c r="AN8" s="18">
        <f t="shared" si="20"/>
        <v>3</v>
      </c>
      <c r="AO8" s="18">
        <f t="shared" si="21"/>
        <v>3</v>
      </c>
      <c r="AP8" s="18" t="s">
        <v>6429</v>
      </c>
      <c r="AQ8" s="18" t="str">
        <f t="shared" si="22"/>
        <v>S3</v>
      </c>
      <c r="AR8" s="18" t="str">
        <f t="shared" si="23"/>
        <v>S3</v>
      </c>
      <c r="AT8" s="345" t="str">
        <f t="shared" si="14"/>
        <v>A3</v>
      </c>
      <c r="AU8" s="345" t="str">
        <f t="shared" si="15"/>
        <v>A3</v>
      </c>
      <c r="AW8" s="354">
        <f t="shared" si="16"/>
        <v>0</v>
      </c>
      <c r="AX8" s="354">
        <f t="shared" si="17"/>
        <v>0</v>
      </c>
      <c r="AY8" s="354">
        <f t="shared" si="18"/>
        <v>0</v>
      </c>
      <c r="AZ8" s="354">
        <f t="shared" si="19"/>
        <v>0</v>
      </c>
      <c r="BB8" s="355" t="str">
        <f>Basis!H18</f>
        <v/>
      </c>
      <c r="BC8" s="356" t="str">
        <f>Basis!I18</f>
        <v/>
      </c>
      <c r="BE8" s="356" t="s">
        <v>8198</v>
      </c>
      <c r="BG8" s="292"/>
    </row>
    <row r="9" spans="1:59" ht="12.75" customHeight="1" x14ac:dyDescent="0.2">
      <c r="A9" s="28" t="str">
        <f>C9&amp;"x"&amp;TEXT(COUNTIF(C$5:C8,C9)+1,0)</f>
        <v>x1</v>
      </c>
      <c r="B9" s="29" t="str">
        <f>D9&amp;"x"&amp;TEXT(COUNTIF(D$5:D8,D9)+1,0)</f>
        <v>x1</v>
      </c>
      <c r="C9" s="30"/>
      <c r="D9" s="30"/>
      <c r="E9" s="181"/>
      <c r="F9" s="30" t="s">
        <v>6420</v>
      </c>
      <c r="G9" s="269" t="s">
        <v>8944</v>
      </c>
      <c r="H9" s="269" t="s">
        <v>8945</v>
      </c>
      <c r="I9" s="269" t="s">
        <v>8946</v>
      </c>
      <c r="J9" s="218">
        <v>37669</v>
      </c>
      <c r="K9" s="181"/>
      <c r="L9" s="31" t="s">
        <v>6678</v>
      </c>
      <c r="M9" s="262" t="str">
        <f t="shared" si="0"/>
        <v>0</v>
      </c>
      <c r="N9" s="31" t="s">
        <v>6678</v>
      </c>
      <c r="O9" s="262" t="str">
        <f t="shared" si="1"/>
        <v>0</v>
      </c>
      <c r="P9" s="31" t="s">
        <v>6464</v>
      </c>
      <c r="Q9" s="31" t="s">
        <v>6464</v>
      </c>
      <c r="R9" s="31" t="s">
        <v>6464</v>
      </c>
      <c r="S9" s="298" t="str">
        <f t="shared" si="2"/>
        <v/>
      </c>
      <c r="T9" s="214"/>
      <c r="U9" s="33"/>
      <c r="V9" s="33"/>
      <c r="W9" s="33"/>
      <c r="X9" s="33"/>
      <c r="Y9" s="213"/>
      <c r="Z9" s="352">
        <f t="shared" si="3"/>
        <v>15</v>
      </c>
      <c r="AA9" s="304" t="e">
        <f ca="1">TmPunt($C9:$D9,$F9:$J9,$Z9,$AF9&amp;AH9,"Punten1AB",U9,AW9,$AI9&amp;$AJ9&amp;$AK9)</f>
        <v>#NAME?</v>
      </c>
      <c r="AB9" s="304" t="e">
        <f ca="1">TmPunt($C9:$D9,$F9:$J9,$Z9,$AF9&amp;AI9,"Punten2DE",V9,AX9,$AH9&amp;$AJ9&amp;$AK9)</f>
        <v>#NAME?</v>
      </c>
      <c r="AC9" s="304" t="e">
        <f ca="1">TmPunt($C9:$D9,$F9:$J9,$Z9,$AF9&amp;AJ9,"Punten3GH",W9,AY9,$AH9&amp;$AI9&amp;$AK9)</f>
        <v>#NAME?</v>
      </c>
      <c r="AD9" s="304" t="e">
        <f ca="1">TmPunt($C9:$D9,$F9:$J9,$Z9,$AG9&amp;AK9,"Punten4JK",X9,AZ9,$AH9&amp;$AI9&amp;$AJ9)</f>
        <v>#NAME?</v>
      </c>
      <c r="AE9" s="304"/>
      <c r="AF9" s="353" t="str">
        <f t="shared" si="8"/>
        <v>NCX19J3</v>
      </c>
      <c r="AG9" s="353" t="str">
        <f t="shared" si="9"/>
        <v>NCX19J3</v>
      </c>
      <c r="AH9" s="353" t="str">
        <f t="shared" si="10"/>
        <v>B4</v>
      </c>
      <c r="AI9" s="353" t="str">
        <f t="shared" si="11"/>
        <v>B4</v>
      </c>
      <c r="AJ9" s="353" t="str">
        <f t="shared" si="12"/>
        <v>B4</v>
      </c>
      <c r="AK9" s="353" t="str">
        <f t="shared" si="13"/>
        <v/>
      </c>
      <c r="AL9" s="343"/>
      <c r="AM9" s="18">
        <v>4</v>
      </c>
      <c r="AN9" s="18">
        <f t="shared" si="20"/>
        <v>4</v>
      </c>
      <c r="AO9" s="18">
        <f t="shared" si="21"/>
        <v>4</v>
      </c>
      <c r="AP9" s="18" t="s">
        <v>6430</v>
      </c>
      <c r="AQ9" s="18" t="str">
        <f t="shared" si="22"/>
        <v>S4</v>
      </c>
      <c r="AR9" s="18" t="str">
        <f t="shared" si="23"/>
        <v>S4</v>
      </c>
      <c r="AT9" s="345" t="str">
        <f t="shared" si="14"/>
        <v/>
      </c>
      <c r="AU9" s="345" t="str">
        <f t="shared" si="15"/>
        <v/>
      </c>
      <c r="AW9" s="354">
        <f t="shared" si="16"/>
        <v>0</v>
      </c>
      <c r="AX9" s="354">
        <f t="shared" si="17"/>
        <v>0</v>
      </c>
      <c r="AY9" s="354">
        <f t="shared" si="18"/>
        <v>0</v>
      </c>
      <c r="AZ9" s="354">
        <f t="shared" si="19"/>
        <v>0</v>
      </c>
      <c r="BB9" s="355" t="str">
        <f>Basis!H19</f>
        <v/>
      </c>
      <c r="BC9" s="356" t="str">
        <f>Basis!I19</f>
        <v/>
      </c>
      <c r="BE9" s="356" t="s">
        <v>8199</v>
      </c>
      <c r="BG9" s="292"/>
    </row>
    <row r="10" spans="1:59" ht="12.75" customHeight="1" x14ac:dyDescent="0.2">
      <c r="A10" s="28" t="str">
        <f>C10&amp;"x"&amp;TEXT(COUNTIF(C$5:C9,C10)+1,0)</f>
        <v>x1</v>
      </c>
      <c r="B10" s="29" t="str">
        <f>D10&amp;"x"&amp;TEXT(COUNTIF(D$5:D9,D10)+1,0)</f>
        <v>x1</v>
      </c>
      <c r="C10" s="30"/>
      <c r="D10" s="30"/>
      <c r="E10" s="181"/>
      <c r="F10" s="30" t="s">
        <v>6420</v>
      </c>
      <c r="G10" s="269" t="s">
        <v>9447</v>
      </c>
      <c r="H10" s="269" t="s">
        <v>9448</v>
      </c>
      <c r="I10" s="269" t="s">
        <v>9449</v>
      </c>
      <c r="J10" s="218">
        <v>23707</v>
      </c>
      <c r="K10" s="181"/>
      <c r="L10" s="31" t="s">
        <v>6678</v>
      </c>
      <c r="M10" s="262" t="str">
        <f t="shared" si="0"/>
        <v>0</v>
      </c>
      <c r="N10" s="31" t="s">
        <v>6678</v>
      </c>
      <c r="O10" s="262" t="str">
        <f t="shared" si="1"/>
        <v>0</v>
      </c>
      <c r="P10" s="31" t="s">
        <v>6678</v>
      </c>
      <c r="Q10" s="31" t="s">
        <v>6678</v>
      </c>
      <c r="R10" s="31"/>
      <c r="S10" s="298" t="str">
        <f t="shared" si="2"/>
        <v/>
      </c>
      <c r="T10" s="214"/>
      <c r="U10" s="33"/>
      <c r="V10" s="33"/>
      <c r="W10" s="33"/>
      <c r="X10" s="33"/>
      <c r="Y10" s="213"/>
      <c r="Z10" s="352">
        <f t="shared" si="3"/>
        <v>54</v>
      </c>
      <c r="AA10" s="304" t="e">
        <f t="shared" ca="1" si="4"/>
        <v>#NAME?</v>
      </c>
      <c r="AB10" s="304" t="e">
        <f t="shared" ca="1" si="5"/>
        <v>#NAME?</v>
      </c>
      <c r="AC10" s="304" t="e">
        <f t="shared" ca="1" si="6"/>
        <v>#NAME?</v>
      </c>
      <c r="AD10" s="304" t="e">
        <f t="shared" ca="1" si="7"/>
        <v>#NAME?</v>
      </c>
      <c r="AE10" s="304"/>
      <c r="AF10" s="353" t="str">
        <f t="shared" si="8"/>
        <v>NCX19J3</v>
      </c>
      <c r="AG10" s="353" t="str">
        <f t="shared" si="9"/>
        <v>NCX19J3</v>
      </c>
      <c r="AH10" s="353" t="str">
        <f t="shared" si="10"/>
        <v/>
      </c>
      <c r="AI10" s="353" t="str">
        <f t="shared" si="11"/>
        <v/>
      </c>
      <c r="AJ10" s="353" t="str">
        <f t="shared" si="12"/>
        <v/>
      </c>
      <c r="AK10" s="353" t="str">
        <f t="shared" si="13"/>
        <v/>
      </c>
      <c r="AL10" s="343"/>
      <c r="AM10" s="18">
        <v>5</v>
      </c>
      <c r="AN10" s="18">
        <f t="shared" si="20"/>
        <v>5</v>
      </c>
      <c r="AO10" s="18">
        <f t="shared" si="21"/>
        <v>5</v>
      </c>
      <c r="AP10" s="18" t="s">
        <v>6431</v>
      </c>
      <c r="AQ10" s="18" t="str">
        <f t="shared" si="22"/>
        <v>S5</v>
      </c>
      <c r="AR10" s="18" t="str">
        <f t="shared" si="23"/>
        <v>S5</v>
      </c>
      <c r="AT10" s="345" t="str">
        <f t="shared" si="14"/>
        <v/>
      </c>
      <c r="AU10" s="345" t="str">
        <f t="shared" si="15"/>
        <v/>
      </c>
      <c r="AW10" s="354">
        <f t="shared" si="16"/>
        <v>0</v>
      </c>
      <c r="AX10" s="354">
        <f t="shared" si="17"/>
        <v>0</v>
      </c>
      <c r="AY10" s="354">
        <f t="shared" si="18"/>
        <v>0</v>
      </c>
      <c r="AZ10" s="354">
        <f t="shared" si="19"/>
        <v>0</v>
      </c>
      <c r="BB10" s="355" t="str">
        <f>Basis!H20</f>
        <v/>
      </c>
      <c r="BC10" s="356" t="str">
        <f>Basis!I20</f>
        <v/>
      </c>
      <c r="BE10" s="356" t="s">
        <v>8200</v>
      </c>
    </row>
    <row r="11" spans="1:59" ht="12.75" customHeight="1" x14ac:dyDescent="0.2">
      <c r="A11" s="28" t="str">
        <f>C11&amp;"x"&amp;TEXT(COUNTIF(C$5:C10,C11)+1,0)</f>
        <v>x1</v>
      </c>
      <c r="B11" s="29" t="str">
        <f>D11&amp;"x"&amp;TEXT(COUNTIF(D$5:D10,D11)+1,0)</f>
        <v>x1</v>
      </c>
      <c r="C11" s="30"/>
      <c r="D11" s="30"/>
      <c r="E11" s="181"/>
      <c r="F11" s="30" t="s">
        <v>6420</v>
      </c>
      <c r="G11" s="269" t="s">
        <v>9537</v>
      </c>
      <c r="H11" s="269" t="s">
        <v>9538</v>
      </c>
      <c r="I11" s="269" t="s">
        <v>8612</v>
      </c>
      <c r="J11" s="218">
        <v>35153</v>
      </c>
      <c r="K11" s="181"/>
      <c r="L11" s="31" t="s">
        <v>6678</v>
      </c>
      <c r="M11" s="262" t="str">
        <f t="shared" si="0"/>
        <v>0</v>
      </c>
      <c r="N11" s="31" t="s">
        <v>6678</v>
      </c>
      <c r="O11" s="262" t="str">
        <f t="shared" si="1"/>
        <v>0</v>
      </c>
      <c r="P11" s="31" t="s">
        <v>6678</v>
      </c>
      <c r="Q11" s="31" t="s">
        <v>6678</v>
      </c>
      <c r="R11" s="31"/>
      <c r="S11" s="298" t="str">
        <f t="shared" si="2"/>
        <v/>
      </c>
      <c r="T11" s="214"/>
      <c r="U11" s="33"/>
      <c r="V11" s="33"/>
      <c r="W11" s="33"/>
      <c r="X11" s="33"/>
      <c r="Y11" s="213"/>
      <c r="Z11" s="352">
        <f t="shared" si="3"/>
        <v>22</v>
      </c>
      <c r="AA11" s="304" t="e">
        <f t="shared" ca="1" si="4"/>
        <v>#NAME?</v>
      </c>
      <c r="AB11" s="304" t="e">
        <f t="shared" ca="1" si="5"/>
        <v>#NAME?</v>
      </c>
      <c r="AC11" s="304" t="e">
        <f t="shared" ca="1" si="6"/>
        <v>#NAME?</v>
      </c>
      <c r="AD11" s="304" t="e">
        <f t="shared" ca="1" si="7"/>
        <v>#NAME?</v>
      </c>
      <c r="AE11" s="304"/>
      <c r="AF11" s="353" t="str">
        <f t="shared" si="8"/>
        <v>NCX19J3</v>
      </c>
      <c r="AG11" s="353" t="str">
        <f t="shared" si="9"/>
        <v>NCX19J3</v>
      </c>
      <c r="AH11" s="353" t="str">
        <f t="shared" si="10"/>
        <v/>
      </c>
      <c r="AI11" s="353" t="str">
        <f t="shared" si="11"/>
        <v/>
      </c>
      <c r="AJ11" s="353" t="str">
        <f t="shared" si="12"/>
        <v/>
      </c>
      <c r="AK11" s="353" t="str">
        <f t="shared" si="13"/>
        <v/>
      </c>
      <c r="AL11" s="343"/>
      <c r="AM11" s="18">
        <v>6</v>
      </c>
      <c r="AN11" s="18">
        <f t="shared" si="20"/>
        <v>6</v>
      </c>
      <c r="AO11" s="18">
        <f t="shared" si="21"/>
        <v>6</v>
      </c>
      <c r="AP11" s="18" t="s">
        <v>6432</v>
      </c>
      <c r="AQ11" s="18" t="str">
        <f t="shared" si="22"/>
        <v>S6</v>
      </c>
      <c r="AR11" s="18" t="str">
        <f t="shared" si="23"/>
        <v>S6</v>
      </c>
      <c r="AT11" s="345" t="str">
        <f t="shared" si="14"/>
        <v/>
      </c>
      <c r="AU11" s="345" t="str">
        <f t="shared" si="15"/>
        <v/>
      </c>
      <c r="AW11" s="354">
        <f t="shared" si="16"/>
        <v>0</v>
      </c>
      <c r="AX11" s="354">
        <f t="shared" si="17"/>
        <v>0</v>
      </c>
      <c r="AY11" s="354">
        <f t="shared" si="18"/>
        <v>0</v>
      </c>
      <c r="AZ11" s="354">
        <f t="shared" si="19"/>
        <v>0</v>
      </c>
      <c r="BB11" s="357"/>
      <c r="BE11" s="356" t="s">
        <v>8202</v>
      </c>
    </row>
    <row r="12" spans="1:59" ht="12.75" customHeight="1" x14ac:dyDescent="0.2">
      <c r="A12" s="28" t="str">
        <f>C12&amp;"x"&amp;TEXT(COUNTIF(C$5:C11,C12)+1,0)</f>
        <v>S1x1</v>
      </c>
      <c r="B12" s="29" t="str">
        <f>D12&amp;"x"&amp;TEXT(COUNTIF(D$5:D11,D12)+1,0)</f>
        <v>S1x1</v>
      </c>
      <c r="C12" s="30" t="s">
        <v>6427</v>
      </c>
      <c r="D12" s="30" t="s">
        <v>6427</v>
      </c>
      <c r="E12" s="181"/>
      <c r="F12" s="30" t="s">
        <v>6420</v>
      </c>
      <c r="G12" s="269" t="s">
        <v>8490</v>
      </c>
      <c r="H12" s="269" t="s">
        <v>8491</v>
      </c>
      <c r="I12" s="269" t="s">
        <v>8492</v>
      </c>
      <c r="J12" s="218">
        <v>33696</v>
      </c>
      <c r="K12" s="181"/>
      <c r="L12" s="31" t="s">
        <v>6678</v>
      </c>
      <c r="M12" s="262" t="str">
        <f t="shared" si="0"/>
        <v>0</v>
      </c>
      <c r="N12" s="31" t="s">
        <v>6678</v>
      </c>
      <c r="O12" s="262" t="str">
        <f t="shared" si="1"/>
        <v>0</v>
      </c>
      <c r="P12" s="31" t="s">
        <v>6427</v>
      </c>
      <c r="Q12" s="31" t="s">
        <v>6427</v>
      </c>
      <c r="R12" s="31" t="s">
        <v>6427</v>
      </c>
      <c r="S12" s="298" t="str">
        <f t="shared" si="2"/>
        <v>S1</v>
      </c>
      <c r="T12" s="214"/>
      <c r="U12" s="33"/>
      <c r="V12" s="33"/>
      <c r="W12" s="33"/>
      <c r="X12" s="33"/>
      <c r="Y12" s="213"/>
      <c r="Z12" s="352">
        <f t="shared" si="3"/>
        <v>26</v>
      </c>
      <c r="AA12" s="304" t="e">
        <f ca="1">TmPunt($C12:$D12,$F12:$J12,$Z12,$AF12&amp;AH12,"Punten1AB",U12,AW12,$AI12&amp;$AJ12&amp;$AK12)</f>
        <v>#NAME?</v>
      </c>
      <c r="AB12" s="304" t="e">
        <f ca="1">TmPunt($C12:$D12,$F12:$J12,$Z12,$AF12&amp;AI12,"Punten2DE",V12,AX12,$AH12&amp;$AJ12&amp;$AK12)</f>
        <v>#NAME?</v>
      </c>
      <c r="AC12" s="304" t="e">
        <f ca="1">TmPunt($C12:$D12,$F12:$J12,$Z12,$AF12&amp;AJ12,"Punten3GH",W12,AY12,$AH12&amp;$AI12&amp;$AK12)</f>
        <v>#NAME?</v>
      </c>
      <c r="AD12" s="304" t="e">
        <f ca="1">TmPunt($C12:$D12,$F12:$J12,$Z12,$AG12&amp;AK12,"Punten4JK",X12,AZ12,$AH12&amp;$AI12&amp;$AJ12)</f>
        <v>#NAME?</v>
      </c>
      <c r="AE12" s="304"/>
      <c r="AF12" s="353" t="str">
        <f t="shared" si="8"/>
        <v>NCX19J3</v>
      </c>
      <c r="AG12" s="353" t="str">
        <f t="shared" si="9"/>
        <v>NCX19J3</v>
      </c>
      <c r="AH12" s="353" t="str">
        <f t="shared" si="10"/>
        <v>S1</v>
      </c>
      <c r="AI12" s="353" t="str">
        <f t="shared" si="11"/>
        <v>S1</v>
      </c>
      <c r="AJ12" s="353" t="str">
        <f t="shared" si="12"/>
        <v>S1</v>
      </c>
      <c r="AK12" s="353" t="str">
        <f t="shared" si="13"/>
        <v/>
      </c>
      <c r="AL12" s="343"/>
      <c r="AM12" s="18">
        <v>7</v>
      </c>
      <c r="AN12" s="18">
        <f t="shared" si="20"/>
        <v>6</v>
      </c>
      <c r="AO12" s="18">
        <f t="shared" si="21"/>
        <v>6</v>
      </c>
      <c r="AP12" s="18" t="s">
        <v>6433</v>
      </c>
      <c r="AQ12" s="18" t="str">
        <f t="shared" si="22"/>
        <v>A1</v>
      </c>
      <c r="AR12" s="18" t="str">
        <f t="shared" si="23"/>
        <v>A1</v>
      </c>
      <c r="AT12" s="345" t="str">
        <f t="shared" si="14"/>
        <v>S1</v>
      </c>
      <c r="AU12" s="345" t="str">
        <f t="shared" si="15"/>
        <v>S1</v>
      </c>
      <c r="AW12" s="354">
        <f t="shared" si="16"/>
        <v>0</v>
      </c>
      <c r="AX12" s="354">
        <f t="shared" si="17"/>
        <v>0</v>
      </c>
      <c r="AY12" s="354">
        <f t="shared" si="18"/>
        <v>0</v>
      </c>
      <c r="AZ12" s="354">
        <f t="shared" si="19"/>
        <v>0</v>
      </c>
      <c r="BB12" s="357"/>
      <c r="BE12" s="356" t="s">
        <v>8201</v>
      </c>
    </row>
    <row r="13" spans="1:59" ht="12.75" customHeight="1" x14ac:dyDescent="0.2">
      <c r="A13" s="28" t="str">
        <f>C13&amp;"x"&amp;TEXT(COUNTIF(C$5:C12,C13)+1,0)</f>
        <v>S4x1</v>
      </c>
      <c r="B13" s="29" t="str">
        <f>D13&amp;"x"&amp;TEXT(COUNTIF(D$5:D12,D13)+1,0)</f>
        <v>S4x1</v>
      </c>
      <c r="C13" s="30" t="s">
        <v>6430</v>
      </c>
      <c r="D13" s="30" t="s">
        <v>6430</v>
      </c>
      <c r="E13" s="181"/>
      <c r="F13" s="30" t="s">
        <v>6420</v>
      </c>
      <c r="G13" s="269" t="s">
        <v>8550</v>
      </c>
      <c r="H13" s="269" t="s">
        <v>8551</v>
      </c>
      <c r="I13" s="269" t="s">
        <v>8552</v>
      </c>
      <c r="J13" s="218">
        <v>30573</v>
      </c>
      <c r="K13" s="181"/>
      <c r="L13" s="31" t="s">
        <v>6678</v>
      </c>
      <c r="M13" s="262" t="str">
        <f t="shared" si="0"/>
        <v>0</v>
      </c>
      <c r="N13" s="31" t="s">
        <v>6678</v>
      </c>
      <c r="O13" s="262" t="str">
        <f t="shared" si="1"/>
        <v>0</v>
      </c>
      <c r="P13" s="31" t="s">
        <v>6429</v>
      </c>
      <c r="Q13" s="31" t="s">
        <v>6430</v>
      </c>
      <c r="R13" s="31" t="s">
        <v>6429</v>
      </c>
      <c r="S13" s="298" t="str">
        <f t="shared" si="2"/>
        <v>S4</v>
      </c>
      <c r="T13" s="214"/>
      <c r="U13" s="33"/>
      <c r="V13" s="33"/>
      <c r="W13" s="33"/>
      <c r="X13" s="33"/>
      <c r="Y13" s="213"/>
      <c r="Z13" s="352">
        <f t="shared" si="3"/>
        <v>35</v>
      </c>
      <c r="AA13" s="304" t="e">
        <f ca="1">TmPunt($C13:$D13,$F13:$J13,$Z13,$AF13&amp;AH13,"Punten1AB",U13,AW13,$AI13&amp;$AJ13&amp;$AK13)</f>
        <v>#NAME?</v>
      </c>
      <c r="AB13" s="304" t="e">
        <f ca="1">TmPunt($C13:$D13,$F13:$J13,$Z13,$AF13&amp;AI13,"Punten2DE",V13,AX13,$AH13&amp;$AJ13&amp;$AK13)</f>
        <v>#NAME?</v>
      </c>
      <c r="AC13" s="304" t="e">
        <f ca="1">TmPunt($C13:$D13,$F13:$J13,$Z13,$AF13&amp;AJ13,"Punten3GH",W13,AY13,$AH13&amp;$AI13&amp;$AK13)</f>
        <v>#NAME?</v>
      </c>
      <c r="AD13" s="304" t="e">
        <f ca="1">TmPunt($C13:$D13,$F13:$J13,$Z13,$AG13&amp;AK13,"Punten4JK",X13,AZ13,$AH13&amp;$AI13&amp;$AJ13)</f>
        <v>#NAME?</v>
      </c>
      <c r="AE13" s="304"/>
      <c r="AF13" s="353" t="str">
        <f t="shared" si="8"/>
        <v>NCX19J3</v>
      </c>
      <c r="AG13" s="353" t="str">
        <f t="shared" si="9"/>
        <v>NCX19J3</v>
      </c>
      <c r="AH13" s="353" t="str">
        <f t="shared" si="10"/>
        <v>S3</v>
      </c>
      <c r="AI13" s="353" t="str">
        <f t="shared" si="11"/>
        <v>S4</v>
      </c>
      <c r="AJ13" s="353" t="str">
        <f t="shared" si="12"/>
        <v>S3</v>
      </c>
      <c r="AK13" s="353" t="str">
        <f t="shared" si="13"/>
        <v/>
      </c>
      <c r="AL13" s="343"/>
      <c r="AM13" s="18">
        <v>8</v>
      </c>
      <c r="AN13" s="18">
        <f t="shared" si="20"/>
        <v>6</v>
      </c>
      <c r="AO13" s="18">
        <f t="shared" si="21"/>
        <v>6</v>
      </c>
      <c r="AP13" s="18" t="s">
        <v>6434</v>
      </c>
      <c r="AQ13" s="18" t="str">
        <f t="shared" si="22"/>
        <v>A2</v>
      </c>
      <c r="AR13" s="18" t="str">
        <f t="shared" si="23"/>
        <v>A2</v>
      </c>
      <c r="AT13" s="345" t="str">
        <f t="shared" si="14"/>
        <v>S4</v>
      </c>
      <c r="AU13" s="345" t="str">
        <f t="shared" si="15"/>
        <v>S4</v>
      </c>
      <c r="AW13" s="354">
        <f t="shared" si="16"/>
        <v>0</v>
      </c>
      <c r="AX13" s="354">
        <f t="shared" si="17"/>
        <v>0</v>
      </c>
      <c r="AY13" s="354">
        <f t="shared" si="18"/>
        <v>0</v>
      </c>
      <c r="AZ13" s="354">
        <f t="shared" si="19"/>
        <v>0</v>
      </c>
      <c r="BB13" s="357"/>
      <c r="BE13" s="356" t="s">
        <v>8203</v>
      </c>
    </row>
    <row r="14" spans="1:59" ht="12.75" customHeight="1" x14ac:dyDescent="0.2">
      <c r="A14" s="28" t="str">
        <f>C14&amp;"x"&amp;TEXT(COUNTIF(C$5:C13,C14)+1,0)</f>
        <v>x1</v>
      </c>
      <c r="B14" s="29" t="str">
        <f>D14&amp;"x"&amp;TEXT(COUNTIF(D$5:D13,D14)+1,0)</f>
        <v>x1</v>
      </c>
      <c r="C14" s="30"/>
      <c r="D14" s="30"/>
      <c r="E14" s="181"/>
      <c r="F14" s="30" t="s">
        <v>6420</v>
      </c>
      <c r="G14" s="269" t="s">
        <v>9407</v>
      </c>
      <c r="H14" s="269" t="s">
        <v>9408</v>
      </c>
      <c r="I14" s="269" t="s">
        <v>9409</v>
      </c>
      <c r="J14" s="218">
        <v>20526</v>
      </c>
      <c r="K14" s="181"/>
      <c r="L14" s="31" t="s">
        <v>6678</v>
      </c>
      <c r="M14" s="262" t="str">
        <f t="shared" si="0"/>
        <v>0</v>
      </c>
      <c r="N14" s="31" t="s">
        <v>6678</v>
      </c>
      <c r="O14" s="262" t="str">
        <f t="shared" si="1"/>
        <v>0</v>
      </c>
      <c r="P14" s="31" t="s">
        <v>6678</v>
      </c>
      <c r="Q14" s="31" t="s">
        <v>6678</v>
      </c>
      <c r="R14" s="31"/>
      <c r="S14" s="298" t="str">
        <f t="shared" si="2"/>
        <v/>
      </c>
      <c r="T14" s="214"/>
      <c r="U14" s="33"/>
      <c r="V14" s="33"/>
      <c r="W14" s="33"/>
      <c r="X14" s="33"/>
      <c r="Y14" s="213"/>
      <c r="Z14" s="352">
        <f t="shared" si="3"/>
        <v>62</v>
      </c>
      <c r="AA14" s="304" t="e">
        <f t="shared" ca="1" si="4"/>
        <v>#NAME?</v>
      </c>
      <c r="AB14" s="304" t="e">
        <f t="shared" ca="1" si="5"/>
        <v>#NAME?</v>
      </c>
      <c r="AC14" s="304" t="e">
        <f t="shared" ca="1" si="6"/>
        <v>#NAME?</v>
      </c>
      <c r="AD14" s="304" t="e">
        <f t="shared" ca="1" si="7"/>
        <v>#NAME?</v>
      </c>
      <c r="AE14" s="304"/>
      <c r="AF14" s="353" t="str">
        <f t="shared" si="8"/>
        <v>NCX19J3</v>
      </c>
      <c r="AG14" s="353" t="str">
        <f t="shared" si="9"/>
        <v>NCX19J3</v>
      </c>
      <c r="AH14" s="353" t="str">
        <f t="shared" si="10"/>
        <v/>
      </c>
      <c r="AI14" s="353" t="str">
        <f t="shared" si="11"/>
        <v/>
      </c>
      <c r="AJ14" s="353" t="str">
        <f t="shared" si="12"/>
        <v/>
      </c>
      <c r="AK14" s="353" t="str">
        <f t="shared" si="13"/>
        <v/>
      </c>
      <c r="AL14" s="343"/>
      <c r="AM14" s="18">
        <v>9</v>
      </c>
      <c r="AN14" s="18">
        <f t="shared" si="20"/>
        <v>6</v>
      </c>
      <c r="AO14" s="18">
        <f t="shared" si="21"/>
        <v>6</v>
      </c>
      <c r="AP14" s="18" t="s">
        <v>6435</v>
      </c>
      <c r="AQ14" s="18" t="str">
        <f t="shared" si="22"/>
        <v>A3</v>
      </c>
      <c r="AR14" s="18" t="str">
        <f t="shared" si="23"/>
        <v>A3</v>
      </c>
      <c r="AT14" s="345" t="str">
        <f t="shared" si="14"/>
        <v/>
      </c>
      <c r="AU14" s="345" t="str">
        <f t="shared" si="15"/>
        <v/>
      </c>
      <c r="AW14" s="354">
        <f t="shared" si="16"/>
        <v>0</v>
      </c>
      <c r="AX14" s="354">
        <f t="shared" si="17"/>
        <v>0</v>
      </c>
      <c r="AY14" s="354">
        <f t="shared" si="18"/>
        <v>0</v>
      </c>
      <c r="AZ14" s="354">
        <f t="shared" si="19"/>
        <v>0</v>
      </c>
      <c r="BB14" s="357"/>
    </row>
    <row r="15" spans="1:59" ht="12.75" customHeight="1" x14ac:dyDescent="0.2">
      <c r="A15" s="28" t="str">
        <f>C15&amp;"x"&amp;TEXT(COUNTIF(C$5:C14,C15)+1,0)</f>
        <v>A4x1</v>
      </c>
      <c r="B15" s="29" t="str">
        <f>D15&amp;"x"&amp;TEXT(COUNTIF(D$5:D14,D15)+1,0)</f>
        <v>A4x1</v>
      </c>
      <c r="C15" s="30" t="s">
        <v>1318</v>
      </c>
      <c r="D15" s="30" t="s">
        <v>1318</v>
      </c>
      <c r="E15" s="181"/>
      <c r="F15" s="30" t="s">
        <v>6420</v>
      </c>
      <c r="G15" s="269" t="s">
        <v>8905</v>
      </c>
      <c r="H15" s="269" t="s">
        <v>8906</v>
      </c>
      <c r="I15" s="269" t="s">
        <v>8907</v>
      </c>
      <c r="J15" s="218">
        <v>37481</v>
      </c>
      <c r="K15" s="181"/>
      <c r="L15" s="31" t="s">
        <v>6678</v>
      </c>
      <c r="M15" s="262" t="str">
        <f t="shared" si="0"/>
        <v>0</v>
      </c>
      <c r="N15" s="31" t="s">
        <v>6678</v>
      </c>
      <c r="O15" s="262" t="str">
        <f t="shared" si="1"/>
        <v>0</v>
      </c>
      <c r="P15" s="31" t="s">
        <v>6463</v>
      </c>
      <c r="Q15" s="31" t="s">
        <v>6463</v>
      </c>
      <c r="R15" s="31" t="s">
        <v>6463</v>
      </c>
      <c r="S15" s="298" t="str">
        <f t="shared" si="2"/>
        <v>A4</v>
      </c>
      <c r="T15" s="214"/>
      <c r="U15" s="33"/>
      <c r="V15" s="33"/>
      <c r="W15" s="33"/>
      <c r="X15" s="33"/>
      <c r="Y15" s="213"/>
      <c r="Z15" s="352">
        <f t="shared" si="3"/>
        <v>16</v>
      </c>
      <c r="AA15" s="304" t="e">
        <f ca="1">TmPunt($C15:$D15,$F15:$J15,$Z15,$AF15&amp;AH15,"Punten1AB",U15,AW15,$AI15&amp;$AJ15&amp;$AK15)</f>
        <v>#NAME?</v>
      </c>
      <c r="AB15" s="304" t="e">
        <f ca="1">TmPunt($C15:$D15,$F15:$J15,$Z15,$AF15&amp;AI15,"Punten2DE",V15,AX15,$AH15&amp;$AJ15&amp;$AK15)</f>
        <v>#NAME?</v>
      </c>
      <c r="AC15" s="304" t="e">
        <f ca="1">TmPunt($C15:$D15,$F15:$J15,$Z15,$AF15&amp;AJ15,"Punten3GH",W15,AY15,$AH15&amp;$AI15&amp;$AK15)</f>
        <v>#NAME?</v>
      </c>
      <c r="AD15" s="304" t="e">
        <f ca="1">TmPunt($C15:$D15,$F15:$J15,$Z15,$AG15&amp;AK15,"Punten4JK",X15,AZ15,$AH15&amp;$AI15&amp;$AJ15)</f>
        <v>#NAME?</v>
      </c>
      <c r="AE15" s="304"/>
      <c r="AF15" s="353" t="str">
        <f t="shared" si="8"/>
        <v>NCX19J3</v>
      </c>
      <c r="AG15" s="353" t="str">
        <f t="shared" si="9"/>
        <v>NCX19J3</v>
      </c>
      <c r="AH15" s="353" t="str">
        <f t="shared" si="10"/>
        <v>B3</v>
      </c>
      <c r="AI15" s="353" t="str">
        <f t="shared" si="11"/>
        <v>B3</v>
      </c>
      <c r="AJ15" s="353" t="str">
        <f t="shared" si="12"/>
        <v>B3</v>
      </c>
      <c r="AK15" s="353" t="str">
        <f t="shared" si="13"/>
        <v/>
      </c>
      <c r="AL15" s="343"/>
      <c r="AM15" s="18">
        <v>10</v>
      </c>
      <c r="AN15" s="18">
        <f t="shared" si="20"/>
        <v>6</v>
      </c>
      <c r="AO15" s="18">
        <f t="shared" si="21"/>
        <v>6</v>
      </c>
      <c r="AP15" s="18" t="s">
        <v>6436</v>
      </c>
      <c r="AQ15" s="18" t="str">
        <f t="shared" si="22"/>
        <v>A4</v>
      </c>
      <c r="AR15" s="18" t="str">
        <f t="shared" si="23"/>
        <v>A4</v>
      </c>
      <c r="AT15" s="345" t="str">
        <f t="shared" si="14"/>
        <v>A4</v>
      </c>
      <c r="AU15" s="345" t="str">
        <f t="shared" si="15"/>
        <v>A4</v>
      </c>
      <c r="AW15" s="354">
        <f t="shared" si="16"/>
        <v>0</v>
      </c>
      <c r="AX15" s="354">
        <f t="shared" si="17"/>
        <v>0</v>
      </c>
      <c r="AY15" s="354">
        <f t="shared" si="18"/>
        <v>0</v>
      </c>
      <c r="AZ15" s="354">
        <f t="shared" si="19"/>
        <v>0</v>
      </c>
    </row>
    <row r="16" spans="1:59" ht="12.75" customHeight="1" x14ac:dyDescent="0.2">
      <c r="A16" s="28" t="str">
        <f>C16&amp;"x"&amp;TEXT(COUNTIF(C$5:C15,C16)+1,0)</f>
        <v>C3x1</v>
      </c>
      <c r="B16" s="29" t="str">
        <f>D16&amp;"x"&amp;TEXT(COUNTIF(D$5:D15,D16)+1,0)</f>
        <v>C3x1</v>
      </c>
      <c r="C16" s="30" t="s">
        <v>6473</v>
      </c>
      <c r="D16" s="30" t="s">
        <v>6473</v>
      </c>
      <c r="E16" s="181"/>
      <c r="F16" s="30" t="s">
        <v>6420</v>
      </c>
      <c r="G16" s="269" t="s">
        <v>9094</v>
      </c>
      <c r="H16" s="269" t="s">
        <v>9095</v>
      </c>
      <c r="I16" s="269" t="s">
        <v>9096</v>
      </c>
      <c r="J16" s="218">
        <v>38693</v>
      </c>
      <c r="K16" s="181"/>
      <c r="L16" s="31" t="s">
        <v>6678</v>
      </c>
      <c r="M16" s="262" t="str">
        <f t="shared" si="0"/>
        <v>0</v>
      </c>
      <c r="N16" s="31" t="s">
        <v>6678</v>
      </c>
      <c r="O16" s="262" t="str">
        <f t="shared" si="1"/>
        <v>0</v>
      </c>
      <c r="P16" s="31" t="s">
        <v>6475</v>
      </c>
      <c r="Q16" s="31" t="s">
        <v>6475</v>
      </c>
      <c r="R16" s="31" t="s">
        <v>6475</v>
      </c>
      <c r="S16" s="298" t="str">
        <f t="shared" si="2"/>
        <v>C3</v>
      </c>
      <c r="T16" s="214"/>
      <c r="U16" s="33"/>
      <c r="V16" s="33"/>
      <c r="W16" s="33"/>
      <c r="X16" s="33"/>
      <c r="Y16" s="213"/>
      <c r="Z16" s="352">
        <f t="shared" si="3"/>
        <v>13</v>
      </c>
      <c r="AA16" s="304" t="e">
        <f ca="1">TmPunt($C16:$D16,$F16:$J16,$Z16,$AF16&amp;AH16,"Punten1AB",U16,AW16,$AI16&amp;$AJ16&amp;$AK16)</f>
        <v>#NAME?</v>
      </c>
      <c r="AB16" s="304" t="e">
        <f ca="1">TmPunt($C16:$D16,$F16:$J16,$Z16,$AF16&amp;AI16,"Punten2DE",V16,AX16,$AH16&amp;$AJ16&amp;$AK16)</f>
        <v>#NAME?</v>
      </c>
      <c r="AC16" s="304" t="e">
        <f ca="1">TmPunt($C16:$D16,$F16:$J16,$Z16,$AF16&amp;AJ16,"Punten3GH",W16,AY16,$AH16&amp;$AI16&amp;$AK16)</f>
        <v>#NAME?</v>
      </c>
      <c r="AD16" s="304" t="e">
        <f ca="1">TmPunt($C16:$D16,$F16:$J16,$Z16,$AG16&amp;AK16,"Punten4JK",X16,AZ16,$AH16&amp;$AI16&amp;$AJ16)</f>
        <v>#NAME?</v>
      </c>
      <c r="AE16" s="304"/>
      <c r="AF16" s="353" t="str">
        <f t="shared" si="8"/>
        <v>NCX19J3</v>
      </c>
      <c r="AG16" s="353" t="str">
        <f t="shared" si="9"/>
        <v>NCX19J3</v>
      </c>
      <c r="AH16" s="353" t="str">
        <f t="shared" si="10"/>
        <v>C5</v>
      </c>
      <c r="AI16" s="353" t="str">
        <f t="shared" si="11"/>
        <v>C5</v>
      </c>
      <c r="AJ16" s="353" t="str">
        <f t="shared" si="12"/>
        <v>C5</v>
      </c>
      <c r="AK16" s="353" t="str">
        <f t="shared" si="13"/>
        <v/>
      </c>
      <c r="AL16" s="343"/>
      <c r="AM16" s="18">
        <v>11</v>
      </c>
      <c r="AN16" s="18">
        <f t="shared" si="20"/>
        <v>6</v>
      </c>
      <c r="AO16" s="18">
        <f t="shared" si="21"/>
        <v>6</v>
      </c>
      <c r="AP16" s="18" t="s">
        <v>6437</v>
      </c>
      <c r="AQ16" s="18" t="str">
        <f t="shared" si="22"/>
        <v>A5</v>
      </c>
      <c r="AR16" s="18" t="str">
        <f t="shared" si="23"/>
        <v>A5</v>
      </c>
      <c r="AT16" s="345" t="str">
        <f t="shared" si="14"/>
        <v>C3</v>
      </c>
      <c r="AU16" s="345" t="str">
        <f t="shared" si="15"/>
        <v>C3</v>
      </c>
      <c r="AW16" s="354">
        <f t="shared" si="16"/>
        <v>0</v>
      </c>
      <c r="AX16" s="354">
        <f t="shared" si="17"/>
        <v>0</v>
      </c>
      <c r="AY16" s="354">
        <f t="shared" si="18"/>
        <v>0</v>
      </c>
      <c r="AZ16" s="354">
        <f t="shared" si="19"/>
        <v>0</v>
      </c>
      <c r="BC16" s="358"/>
    </row>
    <row r="17" spans="1:52" ht="12.75" customHeight="1" x14ac:dyDescent="0.2">
      <c r="A17" s="28" t="str">
        <f>C17&amp;"x"&amp;TEXT(COUNTIF(C$5:C16,C17)+1,0)</f>
        <v>x1</v>
      </c>
      <c r="B17" s="29" t="str">
        <f>D17&amp;"x"&amp;TEXT(COUNTIF(D$5:D16,D17)+1,0)</f>
        <v>x1</v>
      </c>
      <c r="C17" s="30"/>
      <c r="D17" s="30"/>
      <c r="E17" s="181"/>
      <c r="F17" s="30" t="s">
        <v>6420</v>
      </c>
      <c r="G17" s="269" t="s">
        <v>9144</v>
      </c>
      <c r="H17" s="269" t="s">
        <v>9145</v>
      </c>
      <c r="I17" s="269" t="s">
        <v>9146</v>
      </c>
      <c r="J17" s="218">
        <v>39026</v>
      </c>
      <c r="K17" s="181"/>
      <c r="L17" s="31" t="s">
        <v>6678</v>
      </c>
      <c r="M17" s="262" t="str">
        <f t="shared" si="0"/>
        <v>0</v>
      </c>
      <c r="N17" s="31" t="s">
        <v>6678</v>
      </c>
      <c r="O17" s="262" t="str">
        <f t="shared" si="1"/>
        <v>0</v>
      </c>
      <c r="P17" s="31" t="s">
        <v>6484</v>
      </c>
      <c r="Q17" s="31" t="s">
        <v>6484</v>
      </c>
      <c r="R17" s="31" t="s">
        <v>6484</v>
      </c>
      <c r="S17" s="298" t="str">
        <f t="shared" si="2"/>
        <v/>
      </c>
      <c r="T17" s="214"/>
      <c r="U17" s="33"/>
      <c r="V17" s="33"/>
      <c r="W17" s="33"/>
      <c r="X17" s="33"/>
      <c r="Y17" s="213"/>
      <c r="Z17" s="352">
        <f t="shared" si="3"/>
        <v>12</v>
      </c>
      <c r="AA17" s="304" t="e">
        <f t="shared" ca="1" si="4"/>
        <v>#NAME?</v>
      </c>
      <c r="AB17" s="304" t="e">
        <f t="shared" ca="1" si="5"/>
        <v>#NAME?</v>
      </c>
      <c r="AC17" s="304" t="e">
        <f t="shared" ca="1" si="6"/>
        <v>#NAME?</v>
      </c>
      <c r="AD17" s="304" t="e">
        <f t="shared" ca="1" si="7"/>
        <v>#NAME?</v>
      </c>
      <c r="AE17" s="304"/>
      <c r="AF17" s="353" t="str">
        <f t="shared" si="8"/>
        <v>NCX19J3</v>
      </c>
      <c r="AG17" s="353" t="str">
        <f t="shared" si="9"/>
        <v>NCX19J3</v>
      </c>
      <c r="AH17" s="353" t="str">
        <f t="shared" si="10"/>
        <v>D2</v>
      </c>
      <c r="AI17" s="353" t="str">
        <f t="shared" si="11"/>
        <v>D2</v>
      </c>
      <c r="AJ17" s="353" t="str">
        <f t="shared" si="12"/>
        <v>D2</v>
      </c>
      <c r="AK17" s="353" t="str">
        <f t="shared" si="13"/>
        <v/>
      </c>
      <c r="AL17" s="343"/>
      <c r="AM17" s="18">
        <v>12</v>
      </c>
      <c r="AN17" s="18">
        <f t="shared" si="20"/>
        <v>6</v>
      </c>
      <c r="AO17" s="18">
        <f t="shared" si="21"/>
        <v>6</v>
      </c>
      <c r="AP17" s="18" t="s">
        <v>6438</v>
      </c>
      <c r="AQ17" s="18" t="str">
        <f t="shared" si="22"/>
        <v>B1</v>
      </c>
      <c r="AR17" s="18" t="str">
        <f t="shared" si="23"/>
        <v>B1</v>
      </c>
      <c r="AT17" s="345" t="str">
        <f t="shared" si="14"/>
        <v/>
      </c>
      <c r="AU17" s="345" t="str">
        <f t="shared" si="15"/>
        <v/>
      </c>
      <c r="AW17" s="354">
        <f t="shared" si="16"/>
        <v>0</v>
      </c>
      <c r="AX17" s="354">
        <f t="shared" si="17"/>
        <v>0</v>
      </c>
      <c r="AY17" s="354">
        <f t="shared" si="18"/>
        <v>0</v>
      </c>
      <c r="AZ17" s="354">
        <f t="shared" si="19"/>
        <v>0</v>
      </c>
    </row>
    <row r="18" spans="1:52" ht="12.75" customHeight="1" x14ac:dyDescent="0.2">
      <c r="A18" s="28" t="str">
        <f>C18&amp;"x"&amp;TEXT(COUNTIF(C$5:C17,C18)+1,0)</f>
        <v>E4x1</v>
      </c>
      <c r="B18" s="29" t="str">
        <f>D18&amp;"x"&amp;TEXT(COUNTIF(D$5:D17,D18)+1,0)</f>
        <v>E4x1</v>
      </c>
      <c r="C18" s="30" t="s">
        <v>6498</v>
      </c>
      <c r="D18" s="30" t="s">
        <v>6498</v>
      </c>
      <c r="E18" s="181"/>
      <c r="F18" s="30" t="s">
        <v>6420</v>
      </c>
      <c r="G18" s="269" t="s">
        <v>9347</v>
      </c>
      <c r="H18" s="269" t="s">
        <v>9348</v>
      </c>
      <c r="I18" s="269" t="s">
        <v>9349</v>
      </c>
      <c r="J18" s="218">
        <v>40498</v>
      </c>
      <c r="K18" s="181"/>
      <c r="L18" s="31" t="s">
        <v>6678</v>
      </c>
      <c r="M18" s="262" t="str">
        <f t="shared" si="0"/>
        <v>0</v>
      </c>
      <c r="N18" s="31" t="s">
        <v>6678</v>
      </c>
      <c r="O18" s="262" t="str">
        <f t="shared" si="1"/>
        <v>0</v>
      </c>
      <c r="P18" s="31" t="s">
        <v>6511</v>
      </c>
      <c r="Q18" s="31" t="s">
        <v>6511</v>
      </c>
      <c r="R18" s="31" t="s">
        <v>6511</v>
      </c>
      <c r="S18" s="298" t="str">
        <f t="shared" si="2"/>
        <v>E4</v>
      </c>
      <c r="T18" s="214"/>
      <c r="U18" s="33"/>
      <c r="V18" s="33"/>
      <c r="W18" s="33"/>
      <c r="X18" s="33"/>
      <c r="Y18" s="213"/>
      <c r="Z18" s="352">
        <f t="shared" si="3"/>
        <v>8</v>
      </c>
      <c r="AA18" s="304" t="e">
        <f ca="1">TmPunt($C18:$D18,$F18:$J18,$Z18,$AF18&amp;AH18,"Punten1AB",U18,AW18,$AI18&amp;$AJ18&amp;$AK18)</f>
        <v>#NAME?</v>
      </c>
      <c r="AB18" s="304" t="e">
        <f ca="1">TmPunt($C18:$D18,$F18:$J18,$Z18,$AF18&amp;AI18,"Punten2DE",V18,AX18,$AH18&amp;$AJ18&amp;$AK18)</f>
        <v>#NAME?</v>
      </c>
      <c r="AC18" s="304" t="e">
        <f ca="1">TmPunt($C18:$D18,$F18:$J18,$Z18,$AF18&amp;AJ18,"Punten3GH",W18,AY18,$AH18&amp;$AI18&amp;$AK18)</f>
        <v>#NAME?</v>
      </c>
      <c r="AD18" s="304" t="e">
        <f ca="1">TmPunt($C18:$D18,$F18:$J18,$Z18,$AG18&amp;AK18,"Punten4JK",X18,AZ18,$AH18&amp;$AI18&amp;$AJ18)</f>
        <v>#NAME?</v>
      </c>
      <c r="AE18" s="304"/>
      <c r="AF18" s="353" t="str">
        <f t="shared" si="8"/>
        <v>NCX19J3</v>
      </c>
      <c r="AG18" s="353" t="str">
        <f t="shared" si="9"/>
        <v>NCX19J3</v>
      </c>
      <c r="AH18" s="353" t="str">
        <f t="shared" si="10"/>
        <v>F2</v>
      </c>
      <c r="AI18" s="353" t="str">
        <f t="shared" si="11"/>
        <v>F2</v>
      </c>
      <c r="AJ18" s="353" t="str">
        <f t="shared" si="12"/>
        <v>F2</v>
      </c>
      <c r="AK18" s="353" t="str">
        <f t="shared" si="13"/>
        <v/>
      </c>
      <c r="AL18" s="343"/>
      <c r="AM18" s="18">
        <v>13</v>
      </c>
      <c r="AN18" s="18">
        <f t="shared" si="20"/>
        <v>6</v>
      </c>
      <c r="AO18" s="18">
        <f t="shared" si="21"/>
        <v>6</v>
      </c>
      <c r="AP18" s="18" t="s">
        <v>6439</v>
      </c>
      <c r="AQ18" s="18" t="str">
        <f t="shared" si="22"/>
        <v>B2</v>
      </c>
      <c r="AR18" s="18" t="str">
        <f t="shared" si="23"/>
        <v>B2</v>
      </c>
      <c r="AT18" s="345" t="str">
        <f t="shared" si="14"/>
        <v>E4</v>
      </c>
      <c r="AU18" s="345" t="str">
        <f t="shared" si="15"/>
        <v>E4</v>
      </c>
      <c r="AW18" s="354">
        <f t="shared" si="16"/>
        <v>0</v>
      </c>
      <c r="AX18" s="354">
        <f t="shared" si="17"/>
        <v>0</v>
      </c>
      <c r="AY18" s="354">
        <f t="shared" si="18"/>
        <v>0</v>
      </c>
      <c r="AZ18" s="354">
        <f t="shared" si="19"/>
        <v>0</v>
      </c>
    </row>
    <row r="19" spans="1:52" ht="12.75" customHeight="1" x14ac:dyDescent="0.2">
      <c r="A19" s="28" t="str">
        <f>C19&amp;"x"&amp;TEXT(COUNTIF(C$5:C18,C19)+1,0)</f>
        <v>B3x1</v>
      </c>
      <c r="B19" s="29" t="str">
        <f>D19&amp;"x"&amp;TEXT(COUNTIF(D$5:D18,D19)+1,0)</f>
        <v>B3x1</v>
      </c>
      <c r="C19" s="30" t="s">
        <v>6463</v>
      </c>
      <c r="D19" s="30" t="s">
        <v>6463</v>
      </c>
      <c r="E19" s="181"/>
      <c r="F19" s="30" t="s">
        <v>6420</v>
      </c>
      <c r="G19" s="269" t="s">
        <v>9039</v>
      </c>
      <c r="H19" s="269" t="s">
        <v>9040</v>
      </c>
      <c r="I19" s="269" t="s">
        <v>8527</v>
      </c>
      <c r="J19" s="218">
        <v>38342</v>
      </c>
      <c r="K19" s="181"/>
      <c r="L19" s="31" t="s">
        <v>6678</v>
      </c>
      <c r="M19" s="262" t="str">
        <f t="shared" si="0"/>
        <v>0</v>
      </c>
      <c r="N19" s="31" t="s">
        <v>6678</v>
      </c>
      <c r="O19" s="262" t="str">
        <f t="shared" si="1"/>
        <v>0</v>
      </c>
      <c r="P19" s="31" t="s">
        <v>6473</v>
      </c>
      <c r="Q19" s="31" t="s">
        <v>6473</v>
      </c>
      <c r="R19" s="31" t="s">
        <v>6473</v>
      </c>
      <c r="S19" s="298" t="str">
        <f t="shared" si="2"/>
        <v>B3</v>
      </c>
      <c r="T19" s="214"/>
      <c r="U19" s="33"/>
      <c r="V19" s="33"/>
      <c r="W19" s="33"/>
      <c r="X19" s="33"/>
      <c r="Y19" s="213"/>
      <c r="Z19" s="352">
        <f t="shared" si="3"/>
        <v>14</v>
      </c>
      <c r="AA19" s="304" t="e">
        <f ca="1">TmPunt($C19:$D19,$F19:$J19,$Z19,$AF19&amp;AH19,"Punten1AB",U19,AW19,$AI19&amp;$AJ19&amp;$AK19)</f>
        <v>#NAME?</v>
      </c>
      <c r="AB19" s="304" t="e">
        <f ca="1">TmPunt($C19:$D19,$F19:$J19,$Z19,$AF19&amp;AI19,"Punten2DE",V19,AX19,$AH19&amp;$AJ19&amp;$AK19)</f>
        <v>#NAME?</v>
      </c>
      <c r="AC19" s="304" t="e">
        <f ca="1">TmPunt($C19:$D19,$F19:$J19,$Z19,$AF19&amp;AJ19,"Punten3GH",W19,AY19,$AH19&amp;$AI19&amp;$AK19)</f>
        <v>#NAME?</v>
      </c>
      <c r="AD19" s="304" t="e">
        <f ca="1">TmPunt($C19:$D19,$F19:$J19,$Z19,$AG19&amp;AK19,"Punten4JK",X19,AZ19,$AH19&amp;$AI19&amp;$AJ19)</f>
        <v>#NAME?</v>
      </c>
      <c r="AE19" s="304"/>
      <c r="AF19" s="353" t="str">
        <f t="shared" si="8"/>
        <v>NCX19J3</v>
      </c>
      <c r="AG19" s="353" t="str">
        <f t="shared" si="9"/>
        <v>NCX19J3</v>
      </c>
      <c r="AH19" s="353" t="str">
        <f t="shared" si="10"/>
        <v>C3</v>
      </c>
      <c r="AI19" s="353" t="str">
        <f t="shared" si="11"/>
        <v>C3</v>
      </c>
      <c r="AJ19" s="353" t="str">
        <f t="shared" si="12"/>
        <v>C3</v>
      </c>
      <c r="AK19" s="353" t="str">
        <f t="shared" si="13"/>
        <v/>
      </c>
      <c r="AL19" s="343"/>
      <c r="AM19" s="18">
        <v>14</v>
      </c>
      <c r="AN19" s="18">
        <f t="shared" si="20"/>
        <v>6</v>
      </c>
      <c r="AO19" s="18">
        <f t="shared" si="21"/>
        <v>6</v>
      </c>
      <c r="AP19" s="18" t="s">
        <v>6440</v>
      </c>
      <c r="AQ19" s="18" t="str">
        <f t="shared" si="22"/>
        <v>B3</v>
      </c>
      <c r="AR19" s="18" t="str">
        <f t="shared" si="23"/>
        <v>B3</v>
      </c>
      <c r="AT19" s="345" t="str">
        <f t="shared" si="14"/>
        <v>B3</v>
      </c>
      <c r="AU19" s="345" t="str">
        <f t="shared" si="15"/>
        <v>B3</v>
      </c>
      <c r="AW19" s="354">
        <f t="shared" si="16"/>
        <v>0</v>
      </c>
      <c r="AX19" s="354">
        <f t="shared" si="17"/>
        <v>0</v>
      </c>
      <c r="AY19" s="354">
        <f t="shared" si="18"/>
        <v>0</v>
      </c>
      <c r="AZ19" s="354">
        <f t="shared" si="19"/>
        <v>0</v>
      </c>
    </row>
    <row r="20" spans="1:52" ht="12.75" customHeight="1" x14ac:dyDescent="0.2">
      <c r="A20" s="28" t="str">
        <f>C20&amp;"x"&amp;TEXT(COUNTIF(C$5:C19,C20)+1,0)</f>
        <v>F3x1</v>
      </c>
      <c r="B20" s="29" t="str">
        <f>D20&amp;"x"&amp;TEXT(COUNTIF(D$5:D19,D20)+1,0)</f>
        <v>F3x1</v>
      </c>
      <c r="C20" s="30" t="s">
        <v>6512</v>
      </c>
      <c r="D20" s="30" t="s">
        <v>6512</v>
      </c>
      <c r="E20" s="181"/>
      <c r="F20" s="30" t="s">
        <v>6420</v>
      </c>
      <c r="G20" s="269" t="s">
        <v>9567</v>
      </c>
      <c r="H20" s="269" t="s">
        <v>9568</v>
      </c>
      <c r="I20" s="269" t="s">
        <v>8937</v>
      </c>
      <c r="J20" s="218">
        <v>41214</v>
      </c>
      <c r="K20" s="181"/>
      <c r="L20" s="31"/>
      <c r="M20" s="262" t="str">
        <f t="shared" si="0"/>
        <v>0</v>
      </c>
      <c r="N20" s="31"/>
      <c r="O20" s="262" t="str">
        <f t="shared" si="1"/>
        <v>0</v>
      </c>
      <c r="P20" s="31" t="s">
        <v>6678</v>
      </c>
      <c r="Q20" s="31" t="s">
        <v>6678</v>
      </c>
      <c r="R20" s="31"/>
      <c r="S20" s="298" t="str">
        <f t="shared" si="2"/>
        <v>F3</v>
      </c>
      <c r="T20" s="214"/>
      <c r="U20" s="33"/>
      <c r="V20" s="33"/>
      <c r="W20" s="33"/>
      <c r="X20" s="33"/>
      <c r="Y20" s="213"/>
      <c r="Z20" s="352">
        <f t="shared" si="3"/>
        <v>6</v>
      </c>
      <c r="AA20" s="304" t="e">
        <f ca="1">TmPunt($C20:$D20,$F20:$J20,$Z20,$AF20&amp;AH20,"Punten1AB",U20,AW20,$AI20&amp;$AJ20&amp;$AK20)</f>
        <v>#NAME?</v>
      </c>
      <c r="AB20" s="304" t="e">
        <f ca="1">TmPunt($C20:$D20,$F20:$J20,$Z20,$AF20&amp;AI20,"Punten2DE",V20,AX20,$AH20&amp;$AJ20&amp;$AK20)</f>
        <v>#NAME?</v>
      </c>
      <c r="AC20" s="304" t="e">
        <f ca="1">TmPunt($C20:$D20,$F20:$J20,$Z20,$AF20&amp;AJ20,"Punten3GH",W20,AY20,$AH20&amp;$AI20&amp;$AK20)</f>
        <v>#NAME?</v>
      </c>
      <c r="AD20" s="304" t="e">
        <f ca="1">TmPunt($C20:$D20,$F20:$J20,$Z20,$AG20&amp;AK20,"Punten4JK",X20,AZ20,$AH20&amp;$AI20&amp;$AJ20)</f>
        <v>#NAME?</v>
      </c>
      <c r="AE20" s="304"/>
      <c r="AF20" s="353" t="str">
        <f t="shared" si="8"/>
        <v>NCX19J3</v>
      </c>
      <c r="AG20" s="353" t="str">
        <f t="shared" si="9"/>
        <v>NCX19J3</v>
      </c>
      <c r="AH20" s="353" t="str">
        <f t="shared" si="10"/>
        <v/>
      </c>
      <c r="AI20" s="353" t="str">
        <f t="shared" si="11"/>
        <v/>
      </c>
      <c r="AJ20" s="353" t="str">
        <f t="shared" si="12"/>
        <v/>
      </c>
      <c r="AK20" s="353" t="str">
        <f t="shared" si="13"/>
        <v/>
      </c>
      <c r="AL20" s="343"/>
      <c r="AM20" s="18">
        <v>15</v>
      </c>
      <c r="AN20" s="18">
        <f t="shared" si="20"/>
        <v>6</v>
      </c>
      <c r="AO20" s="18">
        <f t="shared" si="21"/>
        <v>6</v>
      </c>
      <c r="AP20" s="18" t="s">
        <v>6441</v>
      </c>
      <c r="AQ20" s="18" t="str">
        <f t="shared" si="22"/>
        <v>B4</v>
      </c>
      <c r="AR20" s="18" t="str">
        <f t="shared" si="23"/>
        <v>B4</v>
      </c>
      <c r="AT20" s="345" t="str">
        <f t="shared" si="14"/>
        <v>F3</v>
      </c>
      <c r="AU20" s="345" t="str">
        <f t="shared" si="15"/>
        <v>F3</v>
      </c>
      <c r="AW20" s="354">
        <f t="shared" si="16"/>
        <v>0</v>
      </c>
      <c r="AX20" s="354">
        <f t="shared" si="17"/>
        <v>0</v>
      </c>
      <c r="AY20" s="354">
        <f t="shared" si="18"/>
        <v>0</v>
      </c>
      <c r="AZ20" s="354">
        <f t="shared" si="19"/>
        <v>0</v>
      </c>
    </row>
    <row r="21" spans="1:52" ht="12.75" customHeight="1" x14ac:dyDescent="0.2">
      <c r="A21" s="28" t="str">
        <f>C21&amp;"x"&amp;TEXT(COUNTIF(C$5:C20,C21)+1,0)</f>
        <v>E5x1</v>
      </c>
      <c r="B21" s="29" t="str">
        <f>D21&amp;"x"&amp;TEXT(COUNTIF(D$5:D20,D21)+1,0)</f>
        <v>E5x1</v>
      </c>
      <c r="C21" s="30" t="s">
        <v>6499</v>
      </c>
      <c r="D21" s="30" t="s">
        <v>6499</v>
      </c>
      <c r="E21" s="181"/>
      <c r="F21" s="30" t="s">
        <v>6420</v>
      </c>
      <c r="G21" s="269" t="s">
        <v>9352</v>
      </c>
      <c r="H21" s="269" t="s">
        <v>9353</v>
      </c>
      <c r="I21" s="269" t="s">
        <v>8907</v>
      </c>
      <c r="J21" s="218">
        <v>40344</v>
      </c>
      <c r="K21" s="181"/>
      <c r="L21" s="31" t="s">
        <v>6678</v>
      </c>
      <c r="M21" s="262" t="str">
        <f t="shared" si="0"/>
        <v>0</v>
      </c>
      <c r="N21" s="31" t="s">
        <v>6678</v>
      </c>
      <c r="O21" s="262" t="str">
        <f t="shared" si="1"/>
        <v>0</v>
      </c>
      <c r="P21" s="31" t="s">
        <v>6512</v>
      </c>
      <c r="Q21" s="31" t="s">
        <v>6512</v>
      </c>
      <c r="R21" s="31" t="s">
        <v>6512</v>
      </c>
      <c r="S21" s="298" t="str">
        <f t="shared" si="2"/>
        <v>E5</v>
      </c>
      <c r="T21" s="214"/>
      <c r="U21" s="33"/>
      <c r="V21" s="33"/>
      <c r="W21" s="33"/>
      <c r="X21" s="33"/>
      <c r="Y21" s="213"/>
      <c r="Z21" s="352">
        <f t="shared" si="3"/>
        <v>8</v>
      </c>
      <c r="AA21" s="304" t="e">
        <f ca="1">TmPunt($C21:$D21,$F21:$J21,$Z21,$AF21&amp;AH21,"Punten1AB",U21,AW21,$AI21&amp;$AJ21&amp;$AK21)</f>
        <v>#NAME?</v>
      </c>
      <c r="AB21" s="304" t="e">
        <f ca="1">TmPunt($C21:$D21,$F21:$J21,$Z21,$AF21&amp;AI21,"Punten2DE",V21,AX21,$AH21&amp;$AJ21&amp;$AK21)</f>
        <v>#NAME?</v>
      </c>
      <c r="AC21" s="304" t="e">
        <f ca="1">TmPunt($C21:$D21,$F21:$J21,$Z21,$AF21&amp;AJ21,"Punten3GH",W21,AY21,$AH21&amp;$AI21&amp;$AK21)</f>
        <v>#NAME?</v>
      </c>
      <c r="AD21" s="304" t="e">
        <f ca="1">TmPunt($C21:$D21,$F21:$J21,$Z21,$AG21&amp;AK21,"Punten4JK",X21,AZ21,$AH21&amp;$AI21&amp;$AJ21)</f>
        <v>#NAME?</v>
      </c>
      <c r="AE21" s="304"/>
      <c r="AF21" s="353" t="str">
        <f t="shared" si="8"/>
        <v>NCX19J3</v>
      </c>
      <c r="AG21" s="353" t="str">
        <f t="shared" si="9"/>
        <v>NCX19J3</v>
      </c>
      <c r="AH21" s="353" t="str">
        <f t="shared" si="10"/>
        <v>F3</v>
      </c>
      <c r="AI21" s="353" t="str">
        <f t="shared" si="11"/>
        <v>F3</v>
      </c>
      <c r="AJ21" s="353" t="str">
        <f t="shared" si="12"/>
        <v>F3</v>
      </c>
      <c r="AK21" s="353" t="str">
        <f t="shared" si="13"/>
        <v/>
      </c>
      <c r="AL21" s="343"/>
      <c r="AM21" s="18">
        <v>16</v>
      </c>
      <c r="AN21" s="18">
        <f t="shared" si="20"/>
        <v>6</v>
      </c>
      <c r="AO21" s="18">
        <f t="shared" si="21"/>
        <v>6</v>
      </c>
      <c r="AP21" s="18" t="s">
        <v>6442</v>
      </c>
      <c r="AQ21" s="18" t="str">
        <f t="shared" si="22"/>
        <v>C1</v>
      </c>
      <c r="AR21" s="18" t="str">
        <f t="shared" si="23"/>
        <v>C1</v>
      </c>
      <c r="AT21" s="345" t="str">
        <f t="shared" si="14"/>
        <v>E5</v>
      </c>
      <c r="AU21" s="345" t="str">
        <f t="shared" si="15"/>
        <v>E5</v>
      </c>
      <c r="AW21" s="354">
        <f t="shared" si="16"/>
        <v>0</v>
      </c>
      <c r="AX21" s="354">
        <f t="shared" si="17"/>
        <v>0</v>
      </c>
      <c r="AY21" s="354">
        <f t="shared" si="18"/>
        <v>0</v>
      </c>
      <c r="AZ21" s="354">
        <f t="shared" si="19"/>
        <v>0</v>
      </c>
    </row>
    <row r="22" spans="1:52" ht="12.75" customHeight="1" x14ac:dyDescent="0.2">
      <c r="A22" s="28" t="str">
        <f>C22&amp;"x"&amp;TEXT(COUNTIF(C$5:C21,C22)+1,0)</f>
        <v>x1</v>
      </c>
      <c r="B22" s="29" t="str">
        <f>D22&amp;"x"&amp;TEXT(COUNTIF(D$5:D21,D22)+1,0)</f>
        <v>x1</v>
      </c>
      <c r="C22" s="30"/>
      <c r="D22" s="30"/>
      <c r="E22" s="181"/>
      <c r="F22" s="30" t="s">
        <v>6420</v>
      </c>
      <c r="G22" s="269" t="s">
        <v>8711</v>
      </c>
      <c r="H22" s="269" t="s">
        <v>8712</v>
      </c>
      <c r="I22" s="269" t="s">
        <v>8524</v>
      </c>
      <c r="J22" s="218">
        <v>30344</v>
      </c>
      <c r="K22" s="181"/>
      <c r="L22" s="31" t="s">
        <v>6678</v>
      </c>
      <c r="M22" s="262" t="str">
        <f t="shared" si="0"/>
        <v>0</v>
      </c>
      <c r="N22" s="31" t="s">
        <v>6678</v>
      </c>
      <c r="O22" s="262" t="str">
        <f t="shared" si="1"/>
        <v>0</v>
      </c>
      <c r="P22" s="31" t="s">
        <v>6442</v>
      </c>
      <c r="Q22" s="31" t="s">
        <v>6678</v>
      </c>
      <c r="R22" s="31" t="s">
        <v>6442</v>
      </c>
      <c r="S22" s="298" t="str">
        <f t="shared" si="2"/>
        <v/>
      </c>
      <c r="T22" s="214"/>
      <c r="U22" s="33"/>
      <c r="V22" s="33"/>
      <c r="W22" s="33"/>
      <c r="X22" s="33"/>
      <c r="Y22" s="213"/>
      <c r="Z22" s="352">
        <f t="shared" si="3"/>
        <v>35</v>
      </c>
      <c r="AA22" s="304" t="e">
        <f t="shared" ca="1" si="4"/>
        <v>#NAME?</v>
      </c>
      <c r="AB22" s="304" t="e">
        <f t="shared" ca="1" si="5"/>
        <v>#NAME?</v>
      </c>
      <c r="AC22" s="304" t="e">
        <f t="shared" ca="1" si="6"/>
        <v>#NAME?</v>
      </c>
      <c r="AD22" s="304" t="e">
        <f t="shared" ca="1" si="7"/>
        <v>#NAME?</v>
      </c>
      <c r="AE22" s="304"/>
      <c r="AF22" s="353" t="str">
        <f t="shared" si="8"/>
        <v>NCX19J3</v>
      </c>
      <c r="AG22" s="353" t="str">
        <f t="shared" si="9"/>
        <v>NCX19J3</v>
      </c>
      <c r="AH22" s="353" t="str">
        <f t="shared" si="10"/>
        <v>MW1</v>
      </c>
      <c r="AI22" s="353" t="str">
        <f t="shared" si="11"/>
        <v/>
      </c>
      <c r="AJ22" s="353" t="str">
        <f t="shared" si="12"/>
        <v>MW1</v>
      </c>
      <c r="AK22" s="353" t="str">
        <f t="shared" si="13"/>
        <v/>
      </c>
      <c r="AL22" s="343"/>
      <c r="AM22" s="18">
        <v>17</v>
      </c>
      <c r="AN22" s="18">
        <f t="shared" si="20"/>
        <v>6</v>
      </c>
      <c r="AO22" s="18">
        <f t="shared" si="21"/>
        <v>6</v>
      </c>
      <c r="AP22" s="18" t="s">
        <v>6443</v>
      </c>
      <c r="AQ22" s="18" t="str">
        <f t="shared" si="22"/>
        <v>C2</v>
      </c>
      <c r="AR22" s="18" t="str">
        <f t="shared" si="23"/>
        <v>C2</v>
      </c>
      <c r="AT22" s="345" t="str">
        <f t="shared" si="14"/>
        <v/>
      </c>
      <c r="AU22" s="345" t="str">
        <f t="shared" si="15"/>
        <v/>
      </c>
      <c r="AW22" s="354">
        <f t="shared" si="16"/>
        <v>0</v>
      </c>
      <c r="AX22" s="354">
        <f t="shared" si="17"/>
        <v>0</v>
      </c>
      <c r="AY22" s="354">
        <f t="shared" si="18"/>
        <v>0</v>
      </c>
      <c r="AZ22" s="354">
        <f t="shared" si="19"/>
        <v>0</v>
      </c>
    </row>
    <row r="23" spans="1:52" ht="12.75" customHeight="1" x14ac:dyDescent="0.2">
      <c r="A23" s="28" t="str">
        <f>C23&amp;"x"&amp;TEXT(COUNTIF(C$5:C22,C23)+1,0)</f>
        <v>x1</v>
      </c>
      <c r="B23" s="29" t="str">
        <f>D23&amp;"x"&amp;TEXT(COUNTIF(D$5:D22,D23)+1,0)</f>
        <v>x1</v>
      </c>
      <c r="C23" s="30"/>
      <c r="D23" s="30"/>
      <c r="E23" s="181"/>
      <c r="F23" s="30" t="s">
        <v>6420</v>
      </c>
      <c r="G23" s="269" t="s">
        <v>9413</v>
      </c>
      <c r="H23" s="269" t="s">
        <v>9414</v>
      </c>
      <c r="I23" s="269" t="s">
        <v>9415</v>
      </c>
      <c r="J23" s="218">
        <v>20724</v>
      </c>
      <c r="K23" s="181"/>
      <c r="L23" s="31" t="s">
        <v>6678</v>
      </c>
      <c r="M23" s="262" t="str">
        <f t="shared" si="0"/>
        <v>0</v>
      </c>
      <c r="N23" s="31" t="s">
        <v>6678</v>
      </c>
      <c r="O23" s="262" t="str">
        <f t="shared" si="1"/>
        <v>0</v>
      </c>
      <c r="P23" s="31" t="s">
        <v>6678</v>
      </c>
      <c r="Q23" s="31" t="s">
        <v>6678</v>
      </c>
      <c r="R23" s="31"/>
      <c r="S23" s="298" t="str">
        <f t="shared" si="2"/>
        <v/>
      </c>
      <c r="T23" s="214"/>
      <c r="U23" s="33"/>
      <c r="V23" s="33"/>
      <c r="W23" s="33"/>
      <c r="X23" s="33"/>
      <c r="Y23" s="213"/>
      <c r="Z23" s="352">
        <f t="shared" si="3"/>
        <v>62</v>
      </c>
      <c r="AA23" s="304" t="e">
        <f t="shared" ca="1" si="4"/>
        <v>#NAME?</v>
      </c>
      <c r="AB23" s="304" t="e">
        <f t="shared" ca="1" si="5"/>
        <v>#NAME?</v>
      </c>
      <c r="AC23" s="304" t="e">
        <f t="shared" ca="1" si="6"/>
        <v>#NAME?</v>
      </c>
      <c r="AD23" s="304" t="e">
        <f t="shared" ca="1" si="7"/>
        <v>#NAME?</v>
      </c>
      <c r="AE23" s="304"/>
      <c r="AF23" s="353" t="str">
        <f t="shared" si="8"/>
        <v>NCX19J3</v>
      </c>
      <c r="AG23" s="353" t="str">
        <f t="shared" si="9"/>
        <v>NCX19J3</v>
      </c>
      <c r="AH23" s="353" t="str">
        <f t="shared" si="10"/>
        <v/>
      </c>
      <c r="AI23" s="353" t="str">
        <f t="shared" si="11"/>
        <v/>
      </c>
      <c r="AJ23" s="353" t="str">
        <f t="shared" si="12"/>
        <v/>
      </c>
      <c r="AK23" s="353" t="str">
        <f t="shared" si="13"/>
        <v/>
      </c>
      <c r="AL23" s="343"/>
      <c r="AM23" s="18">
        <v>18</v>
      </c>
      <c r="AN23" s="18">
        <f t="shared" si="20"/>
        <v>6</v>
      </c>
      <c r="AO23" s="18">
        <f t="shared" si="21"/>
        <v>6</v>
      </c>
      <c r="AP23" s="18" t="s">
        <v>6444</v>
      </c>
      <c r="AQ23" s="18" t="str">
        <f t="shared" si="22"/>
        <v>C3</v>
      </c>
      <c r="AR23" s="18" t="str">
        <f t="shared" si="23"/>
        <v>C3</v>
      </c>
      <c r="AT23" s="345" t="str">
        <f t="shared" si="14"/>
        <v/>
      </c>
      <c r="AU23" s="345" t="str">
        <f t="shared" si="15"/>
        <v/>
      </c>
      <c r="AW23" s="354">
        <f t="shared" si="16"/>
        <v>0</v>
      </c>
      <c r="AX23" s="354">
        <f t="shared" si="17"/>
        <v>0</v>
      </c>
      <c r="AY23" s="354">
        <f t="shared" si="18"/>
        <v>0</v>
      </c>
      <c r="AZ23" s="354">
        <f t="shared" si="19"/>
        <v>0</v>
      </c>
    </row>
    <row r="24" spans="1:52" ht="12.75" customHeight="1" x14ac:dyDescent="0.2">
      <c r="A24" s="28" t="str">
        <f>C24&amp;"x"&amp;TEXT(COUNTIF(C$5:C23,C24)+1,0)</f>
        <v>x1</v>
      </c>
      <c r="B24" s="29" t="str">
        <f>D24&amp;"x"&amp;TEXT(COUNTIF(D$5:D23,D24)+1,0)</f>
        <v>x1</v>
      </c>
      <c r="C24" s="30"/>
      <c r="D24" s="30"/>
      <c r="E24" s="181"/>
      <c r="F24" s="30" t="s">
        <v>6420</v>
      </c>
      <c r="G24" s="269" t="s">
        <v>9511</v>
      </c>
      <c r="H24" s="269" t="s">
        <v>9512</v>
      </c>
      <c r="I24" s="269" t="s">
        <v>9455</v>
      </c>
      <c r="J24" s="218">
        <v>32050</v>
      </c>
      <c r="K24" s="181"/>
      <c r="L24" s="31" t="s">
        <v>6678</v>
      </c>
      <c r="M24" s="262" t="str">
        <f t="shared" si="0"/>
        <v>0</v>
      </c>
      <c r="N24" s="31" t="s">
        <v>6678</v>
      </c>
      <c r="O24" s="262" t="str">
        <f t="shared" si="1"/>
        <v>0</v>
      </c>
      <c r="P24" s="31" t="s">
        <v>6678</v>
      </c>
      <c r="Q24" s="31" t="s">
        <v>6678</v>
      </c>
      <c r="R24" s="31"/>
      <c r="S24" s="298" t="str">
        <f t="shared" si="2"/>
        <v/>
      </c>
      <c r="T24" s="214"/>
      <c r="U24" s="33"/>
      <c r="V24" s="33"/>
      <c r="W24" s="33"/>
      <c r="X24" s="33"/>
      <c r="Y24" s="213"/>
      <c r="Z24" s="352">
        <f t="shared" si="3"/>
        <v>31</v>
      </c>
      <c r="AA24" s="304" t="e">
        <f t="shared" ca="1" si="4"/>
        <v>#NAME?</v>
      </c>
      <c r="AB24" s="304" t="e">
        <f t="shared" ca="1" si="5"/>
        <v>#NAME?</v>
      </c>
      <c r="AC24" s="304" t="e">
        <f t="shared" ca="1" si="6"/>
        <v>#NAME?</v>
      </c>
      <c r="AD24" s="304" t="e">
        <f t="shared" ca="1" si="7"/>
        <v>#NAME?</v>
      </c>
      <c r="AE24" s="304"/>
      <c r="AF24" s="353" t="str">
        <f t="shared" si="8"/>
        <v>NCX19J3</v>
      </c>
      <c r="AG24" s="353" t="str">
        <f t="shared" si="9"/>
        <v>NCX19J3</v>
      </c>
      <c r="AH24" s="353" t="str">
        <f t="shared" si="10"/>
        <v/>
      </c>
      <c r="AI24" s="353" t="str">
        <f t="shared" si="11"/>
        <v/>
      </c>
      <c r="AJ24" s="353" t="str">
        <f t="shared" si="12"/>
        <v/>
      </c>
      <c r="AK24" s="353" t="str">
        <f t="shared" si="13"/>
        <v/>
      </c>
      <c r="AL24" s="343"/>
      <c r="AM24" s="18">
        <v>19</v>
      </c>
      <c r="AN24" s="18">
        <f t="shared" si="20"/>
        <v>6</v>
      </c>
      <c r="AO24" s="18">
        <f t="shared" si="21"/>
        <v>6</v>
      </c>
      <c r="AP24" s="18" t="s">
        <v>6445</v>
      </c>
      <c r="AQ24" s="18" t="str">
        <f t="shared" si="22"/>
        <v>C4</v>
      </c>
      <c r="AR24" s="18" t="str">
        <f t="shared" si="23"/>
        <v>C4</v>
      </c>
      <c r="AT24" s="345" t="str">
        <f t="shared" si="14"/>
        <v/>
      </c>
      <c r="AU24" s="345" t="str">
        <f t="shared" si="15"/>
        <v/>
      </c>
      <c r="AW24" s="354">
        <f t="shared" si="16"/>
        <v>0</v>
      </c>
      <c r="AX24" s="354">
        <f t="shared" si="17"/>
        <v>0</v>
      </c>
      <c r="AY24" s="354">
        <f t="shared" si="18"/>
        <v>0</v>
      </c>
      <c r="AZ24" s="354">
        <f t="shared" si="19"/>
        <v>0</v>
      </c>
    </row>
    <row r="25" spans="1:52" ht="12.75" customHeight="1" x14ac:dyDescent="0.2">
      <c r="A25" s="28" t="str">
        <f>C25&amp;"x"&amp;TEXT(COUNTIF(C$5:C24,C25)+1,0)</f>
        <v>x1</v>
      </c>
      <c r="B25" s="29" t="str">
        <f>D25&amp;"x"&amp;TEXT(COUNTIF(D$5:D24,D25)+1,0)</f>
        <v>x1</v>
      </c>
      <c r="C25" s="30"/>
      <c r="D25" s="30"/>
      <c r="E25" s="181"/>
      <c r="F25" s="30" t="s">
        <v>6420</v>
      </c>
      <c r="G25" s="269" t="s">
        <v>8528</v>
      </c>
      <c r="H25" s="269" t="s">
        <v>8529</v>
      </c>
      <c r="I25" s="269" t="s">
        <v>8530</v>
      </c>
      <c r="J25" s="218">
        <v>36032</v>
      </c>
      <c r="K25" s="181"/>
      <c r="L25" s="31" t="s">
        <v>6678</v>
      </c>
      <c r="M25" s="262" t="str">
        <f t="shared" si="0"/>
        <v>0</v>
      </c>
      <c r="N25" s="31" t="s">
        <v>6678</v>
      </c>
      <c r="O25" s="262" t="str">
        <f t="shared" si="1"/>
        <v>0</v>
      </c>
      <c r="P25" s="31" t="s">
        <v>6427</v>
      </c>
      <c r="Q25" s="31" t="s">
        <v>6428</v>
      </c>
      <c r="R25" s="31" t="s">
        <v>6428</v>
      </c>
      <c r="S25" s="298" t="str">
        <f t="shared" si="2"/>
        <v/>
      </c>
      <c r="T25" s="214"/>
      <c r="U25" s="33"/>
      <c r="V25" s="33"/>
      <c r="W25" s="33"/>
      <c r="X25" s="33"/>
      <c r="Y25" s="213"/>
      <c r="Z25" s="352">
        <f t="shared" si="3"/>
        <v>20</v>
      </c>
      <c r="AA25" s="304" t="e">
        <f t="shared" ca="1" si="4"/>
        <v>#NAME?</v>
      </c>
      <c r="AB25" s="304" t="e">
        <f t="shared" ca="1" si="5"/>
        <v>#NAME?</v>
      </c>
      <c r="AC25" s="304" t="e">
        <f t="shared" ca="1" si="6"/>
        <v>#NAME?</v>
      </c>
      <c r="AD25" s="304" t="e">
        <f t="shared" ca="1" si="7"/>
        <v>#NAME?</v>
      </c>
      <c r="AE25" s="304"/>
      <c r="AF25" s="353" t="str">
        <f t="shared" si="8"/>
        <v>NCX19J3</v>
      </c>
      <c r="AG25" s="353" t="str">
        <f t="shared" si="9"/>
        <v>NCX19J3</v>
      </c>
      <c r="AH25" s="353" t="str">
        <f t="shared" si="10"/>
        <v>S1</v>
      </c>
      <c r="AI25" s="353" t="str">
        <f t="shared" si="11"/>
        <v>S2</v>
      </c>
      <c r="AJ25" s="353" t="str">
        <f t="shared" si="12"/>
        <v>S2</v>
      </c>
      <c r="AK25" s="353" t="str">
        <f t="shared" si="13"/>
        <v/>
      </c>
      <c r="AL25" s="343"/>
      <c r="AM25" s="18">
        <v>20</v>
      </c>
      <c r="AN25" s="18">
        <f t="shared" si="20"/>
        <v>6</v>
      </c>
      <c r="AO25" s="18">
        <f t="shared" si="21"/>
        <v>6</v>
      </c>
      <c r="AP25" s="18" t="s">
        <v>6446</v>
      </c>
      <c r="AQ25" s="18" t="str">
        <f t="shared" si="22"/>
        <v>D1</v>
      </c>
      <c r="AR25" s="18" t="str">
        <f t="shared" si="23"/>
        <v>D1</v>
      </c>
      <c r="AT25" s="345" t="str">
        <f t="shared" si="14"/>
        <v/>
      </c>
      <c r="AU25" s="345" t="str">
        <f t="shared" si="15"/>
        <v/>
      </c>
      <c r="AW25" s="354">
        <f t="shared" si="16"/>
        <v>0</v>
      </c>
      <c r="AX25" s="354">
        <f t="shared" si="17"/>
        <v>0</v>
      </c>
      <c r="AY25" s="354">
        <f t="shared" si="18"/>
        <v>0</v>
      </c>
      <c r="AZ25" s="354">
        <f t="shared" si="19"/>
        <v>0</v>
      </c>
    </row>
    <row r="26" spans="1:52" ht="12.75" customHeight="1" x14ac:dyDescent="0.2">
      <c r="A26" s="28" t="str">
        <f>C26&amp;"x"&amp;TEXT(COUNTIF(C$5:C25,C26)+1,0)</f>
        <v>E2x1</v>
      </c>
      <c r="B26" s="29" t="str">
        <f>D26&amp;"x"&amp;TEXT(COUNTIF(D$5:D25,D26)+1,0)</f>
        <v>E2x1</v>
      </c>
      <c r="C26" s="30" t="s">
        <v>6496</v>
      </c>
      <c r="D26" s="30" t="s">
        <v>6496</v>
      </c>
      <c r="E26" s="181"/>
      <c r="F26" s="30" t="s">
        <v>6420</v>
      </c>
      <c r="G26" s="269" t="s">
        <v>9313</v>
      </c>
      <c r="H26" s="269" t="s">
        <v>9314</v>
      </c>
      <c r="I26" s="269" t="s">
        <v>9315</v>
      </c>
      <c r="J26" s="218">
        <v>40169</v>
      </c>
      <c r="K26" s="181"/>
      <c r="L26" s="31" t="s">
        <v>6678</v>
      </c>
      <c r="M26" s="262" t="str">
        <f t="shared" si="0"/>
        <v>0</v>
      </c>
      <c r="N26" s="31" t="s">
        <v>6678</v>
      </c>
      <c r="O26" s="262" t="str">
        <f t="shared" si="1"/>
        <v>0</v>
      </c>
      <c r="P26" s="31" t="s">
        <v>6499</v>
      </c>
      <c r="Q26" s="31" t="s">
        <v>6499</v>
      </c>
      <c r="R26" s="31" t="s">
        <v>6499</v>
      </c>
      <c r="S26" s="298" t="str">
        <f t="shared" si="2"/>
        <v>E2</v>
      </c>
      <c r="T26" s="214"/>
      <c r="U26" s="33"/>
      <c r="V26" s="33"/>
      <c r="W26" s="33"/>
      <c r="X26" s="33"/>
      <c r="Y26" s="213"/>
      <c r="Z26" s="352">
        <f t="shared" si="3"/>
        <v>9</v>
      </c>
      <c r="AA26" s="304" t="e">
        <f ca="1">TmPunt($C26:$D26,$F26:$J26,$Z26,$AF26&amp;AH26,"Punten1AB",U26,AW26,$AI26&amp;$AJ26&amp;$AK26)</f>
        <v>#NAME?</v>
      </c>
      <c r="AB26" s="304" t="e">
        <f ca="1">TmPunt($C26:$D26,$F26:$J26,$Z26,$AF26&amp;AI26,"Punten2DE",V26,AX26,$AH26&amp;$AJ26&amp;$AK26)</f>
        <v>#NAME?</v>
      </c>
      <c r="AC26" s="304" t="e">
        <f ca="1">TmPunt($C26:$D26,$F26:$J26,$Z26,$AF26&amp;AJ26,"Punten3GH",W26,AY26,$AH26&amp;$AI26&amp;$AK26)</f>
        <v>#NAME?</v>
      </c>
      <c r="AD26" s="304" t="e">
        <f ca="1">TmPunt($C26:$D26,$F26:$J26,$Z26,$AG26&amp;AK26,"Punten4JK",X26,AZ26,$AH26&amp;$AI26&amp;$AJ26)</f>
        <v>#NAME?</v>
      </c>
      <c r="AE26" s="304"/>
      <c r="AF26" s="353" t="str">
        <f t="shared" si="8"/>
        <v>NCX19J3</v>
      </c>
      <c r="AG26" s="353" t="str">
        <f t="shared" si="9"/>
        <v>NCX19J3</v>
      </c>
      <c r="AH26" s="353" t="str">
        <f t="shared" si="10"/>
        <v>E5</v>
      </c>
      <c r="AI26" s="353" t="str">
        <f t="shared" si="11"/>
        <v>E5</v>
      </c>
      <c r="AJ26" s="353" t="str">
        <f t="shared" si="12"/>
        <v>E5</v>
      </c>
      <c r="AK26" s="353" t="str">
        <f t="shared" si="13"/>
        <v/>
      </c>
      <c r="AL26" s="343"/>
      <c r="AM26" s="18">
        <v>21</v>
      </c>
      <c r="AN26" s="18">
        <f t="shared" si="20"/>
        <v>6</v>
      </c>
      <c r="AO26" s="18">
        <f t="shared" si="21"/>
        <v>6</v>
      </c>
      <c r="AP26" s="18" t="s">
        <v>6447</v>
      </c>
      <c r="AQ26" s="18" t="str">
        <f t="shared" si="22"/>
        <v>D2</v>
      </c>
      <c r="AR26" s="18" t="str">
        <f t="shared" si="23"/>
        <v>D2</v>
      </c>
      <c r="AT26" s="345" t="str">
        <f t="shared" si="14"/>
        <v>E2</v>
      </c>
      <c r="AU26" s="345" t="str">
        <f t="shared" si="15"/>
        <v>E2</v>
      </c>
      <c r="AW26" s="354">
        <f t="shared" si="16"/>
        <v>0</v>
      </c>
      <c r="AX26" s="354">
        <f t="shared" si="17"/>
        <v>0</v>
      </c>
      <c r="AY26" s="354">
        <f t="shared" si="18"/>
        <v>0</v>
      </c>
      <c r="AZ26" s="354">
        <f t="shared" si="19"/>
        <v>0</v>
      </c>
    </row>
    <row r="27" spans="1:52" ht="12.75" customHeight="1" x14ac:dyDescent="0.2">
      <c r="A27" s="28" t="str">
        <f>C27&amp;"x"&amp;TEXT(COUNTIF(C$5:C26,C27)+1,0)</f>
        <v>x1</v>
      </c>
      <c r="B27" s="29" t="str">
        <f>D27&amp;"x"&amp;TEXT(COUNTIF(D$5:D26,D27)+1,0)</f>
        <v>x1</v>
      </c>
      <c r="C27" s="30"/>
      <c r="D27" s="30"/>
      <c r="E27" s="181"/>
      <c r="F27" s="30" t="s">
        <v>6420</v>
      </c>
      <c r="G27" s="269" t="s">
        <v>9531</v>
      </c>
      <c r="H27" s="269" t="s">
        <v>9532</v>
      </c>
      <c r="I27" s="269" t="s">
        <v>9533</v>
      </c>
      <c r="J27" s="218">
        <v>34074</v>
      </c>
      <c r="K27" s="181"/>
      <c r="L27" s="31" t="s">
        <v>6678</v>
      </c>
      <c r="M27" s="262" t="str">
        <f t="shared" si="0"/>
        <v>0</v>
      </c>
      <c r="N27" s="31" t="s">
        <v>6678</v>
      </c>
      <c r="O27" s="262" t="str">
        <f t="shared" si="1"/>
        <v>0</v>
      </c>
      <c r="P27" s="31" t="s">
        <v>6678</v>
      </c>
      <c r="Q27" s="31" t="s">
        <v>6678</v>
      </c>
      <c r="R27" s="31"/>
      <c r="S27" s="298" t="str">
        <f t="shared" si="2"/>
        <v/>
      </c>
      <c r="T27" s="214"/>
      <c r="U27" s="33"/>
      <c r="V27" s="33"/>
      <c r="W27" s="33"/>
      <c r="X27" s="33"/>
      <c r="Y27" s="213"/>
      <c r="Z27" s="352">
        <f t="shared" si="3"/>
        <v>25</v>
      </c>
      <c r="AA27" s="304" t="e">
        <f t="shared" ca="1" si="4"/>
        <v>#NAME?</v>
      </c>
      <c r="AB27" s="304" t="e">
        <f t="shared" ca="1" si="5"/>
        <v>#NAME?</v>
      </c>
      <c r="AC27" s="304" t="e">
        <f t="shared" ca="1" si="6"/>
        <v>#NAME?</v>
      </c>
      <c r="AD27" s="304" t="e">
        <f t="shared" ca="1" si="7"/>
        <v>#NAME?</v>
      </c>
      <c r="AE27" s="304"/>
      <c r="AF27" s="353" t="str">
        <f t="shared" si="8"/>
        <v>NCX19J3</v>
      </c>
      <c r="AG27" s="353" t="str">
        <f t="shared" si="9"/>
        <v>NCX19J3</v>
      </c>
      <c r="AH27" s="353" t="str">
        <f t="shared" si="10"/>
        <v/>
      </c>
      <c r="AI27" s="353" t="str">
        <f t="shared" si="11"/>
        <v/>
      </c>
      <c r="AJ27" s="353" t="str">
        <f t="shared" si="12"/>
        <v/>
      </c>
      <c r="AK27" s="353" t="str">
        <f t="shared" si="13"/>
        <v/>
      </c>
      <c r="AL27" s="343"/>
      <c r="AM27" s="18">
        <v>22</v>
      </c>
      <c r="AN27" s="18">
        <f t="shared" si="20"/>
        <v>6</v>
      </c>
      <c r="AO27" s="18">
        <f t="shared" si="21"/>
        <v>6</v>
      </c>
      <c r="AP27" s="18" t="s">
        <v>6448</v>
      </c>
      <c r="AQ27" s="18" t="str">
        <f t="shared" si="22"/>
        <v>D3</v>
      </c>
      <c r="AR27" s="18" t="str">
        <f t="shared" si="23"/>
        <v>D3</v>
      </c>
      <c r="AT27" s="345" t="str">
        <f t="shared" si="14"/>
        <v/>
      </c>
      <c r="AU27" s="345" t="str">
        <f t="shared" si="15"/>
        <v/>
      </c>
      <c r="AW27" s="354">
        <f t="shared" si="16"/>
        <v>0</v>
      </c>
      <c r="AX27" s="354">
        <f t="shared" si="17"/>
        <v>0</v>
      </c>
      <c r="AY27" s="354">
        <f t="shared" si="18"/>
        <v>0</v>
      </c>
      <c r="AZ27" s="354">
        <f t="shared" si="19"/>
        <v>0</v>
      </c>
    </row>
    <row r="28" spans="1:52" ht="12.75" customHeight="1" x14ac:dyDescent="0.2">
      <c r="A28" s="28" t="str">
        <f>C28&amp;"x"&amp;TEXT(COUNTIF(C$5:C27,C28)+1,0)</f>
        <v>x1</v>
      </c>
      <c r="B28" s="29" t="str">
        <f>D28&amp;"x"&amp;TEXT(COUNTIF(D$5:D27,D28)+1,0)</f>
        <v>x1</v>
      </c>
      <c r="C28" s="30"/>
      <c r="D28" s="30"/>
      <c r="E28" s="181"/>
      <c r="F28" s="30" t="s">
        <v>6420</v>
      </c>
      <c r="G28" s="269" t="s">
        <v>8636</v>
      </c>
      <c r="H28" s="269" t="s">
        <v>8637</v>
      </c>
      <c r="I28" s="269" t="s">
        <v>8638</v>
      </c>
      <c r="J28" s="218">
        <v>33243</v>
      </c>
      <c r="K28" s="181"/>
      <c r="L28" s="31" t="s">
        <v>6678</v>
      </c>
      <c r="M28" s="262" t="str">
        <f t="shared" si="0"/>
        <v>0</v>
      </c>
      <c r="N28" s="31" t="s">
        <v>6678</v>
      </c>
      <c r="O28" s="262" t="str">
        <f t="shared" si="1"/>
        <v>0</v>
      </c>
      <c r="P28" s="31" t="s">
        <v>6433</v>
      </c>
      <c r="Q28" s="31" t="s">
        <v>6432</v>
      </c>
      <c r="R28" s="31" t="s">
        <v>6432</v>
      </c>
      <c r="S28" s="298" t="str">
        <f t="shared" si="2"/>
        <v/>
      </c>
      <c r="T28" s="214"/>
      <c r="U28" s="33"/>
      <c r="V28" s="33"/>
      <c r="W28" s="33"/>
      <c r="X28" s="33"/>
      <c r="Y28" s="213"/>
      <c r="Z28" s="352">
        <f t="shared" si="3"/>
        <v>27</v>
      </c>
      <c r="AA28" s="304" t="e">
        <f t="shared" ca="1" si="4"/>
        <v>#NAME?</v>
      </c>
      <c r="AB28" s="304" t="e">
        <f t="shared" ca="1" si="5"/>
        <v>#NAME?</v>
      </c>
      <c r="AC28" s="304" t="e">
        <f t="shared" ca="1" si="6"/>
        <v>#NAME?</v>
      </c>
      <c r="AD28" s="304" t="e">
        <f t="shared" ca="1" si="7"/>
        <v>#NAME?</v>
      </c>
      <c r="AE28" s="304"/>
      <c r="AF28" s="353" t="str">
        <f t="shared" si="8"/>
        <v>NCX19J3</v>
      </c>
      <c r="AG28" s="353" t="str">
        <f t="shared" si="9"/>
        <v>NCX19J3</v>
      </c>
      <c r="AH28" s="353" t="str">
        <f t="shared" si="10"/>
        <v>S7</v>
      </c>
      <c r="AI28" s="353" t="str">
        <f t="shared" si="11"/>
        <v>S6</v>
      </c>
      <c r="AJ28" s="353" t="str">
        <f t="shared" si="12"/>
        <v>S6</v>
      </c>
      <c r="AK28" s="353" t="str">
        <f t="shared" si="13"/>
        <v/>
      </c>
      <c r="AL28" s="343"/>
      <c r="AM28" s="18">
        <v>23</v>
      </c>
      <c r="AN28" s="18">
        <f t="shared" si="20"/>
        <v>6</v>
      </c>
      <c r="AO28" s="18">
        <f t="shared" si="21"/>
        <v>6</v>
      </c>
      <c r="AP28" s="18" t="s">
        <v>6449</v>
      </c>
      <c r="AQ28" s="18" t="str">
        <f t="shared" si="22"/>
        <v>D4</v>
      </c>
      <c r="AR28" s="18" t="str">
        <f t="shared" si="23"/>
        <v>D4</v>
      </c>
      <c r="AT28" s="345" t="str">
        <f t="shared" si="14"/>
        <v/>
      </c>
      <c r="AU28" s="345" t="str">
        <f t="shared" si="15"/>
        <v/>
      </c>
      <c r="AW28" s="354">
        <f t="shared" si="16"/>
        <v>0</v>
      </c>
      <c r="AX28" s="354">
        <f t="shared" si="17"/>
        <v>0</v>
      </c>
      <c r="AY28" s="354">
        <f t="shared" si="18"/>
        <v>0</v>
      </c>
      <c r="AZ28" s="354">
        <f t="shared" si="19"/>
        <v>0</v>
      </c>
    </row>
    <row r="29" spans="1:52" ht="12.75" customHeight="1" x14ac:dyDescent="0.2">
      <c r="A29" s="28" t="str">
        <f>C29&amp;"x"&amp;TEXT(COUNTIF(C$5:C28,C29)+1,0)</f>
        <v>A3x2</v>
      </c>
      <c r="B29" s="29" t="str">
        <f>D29&amp;"x"&amp;TEXT(COUNTIF(D$5:D28,D29)+1,0)</f>
        <v>A3x2</v>
      </c>
      <c r="C29" s="30" t="s">
        <v>1317</v>
      </c>
      <c r="D29" s="30" t="s">
        <v>1317</v>
      </c>
      <c r="E29" s="181"/>
      <c r="F29" s="30" t="s">
        <v>6420</v>
      </c>
      <c r="G29" s="269" t="s">
        <v>8797</v>
      </c>
      <c r="H29" s="269" t="s">
        <v>8798</v>
      </c>
      <c r="I29" s="269" t="s">
        <v>8799</v>
      </c>
      <c r="J29" s="218">
        <v>36530</v>
      </c>
      <c r="K29" s="181"/>
      <c r="L29" s="31"/>
      <c r="M29" s="262" t="str">
        <f t="shared" si="0"/>
        <v>0</v>
      </c>
      <c r="N29" s="31"/>
      <c r="O29" s="262" t="str">
        <f t="shared" si="1"/>
        <v>0</v>
      </c>
      <c r="P29" s="31" t="s">
        <v>1317</v>
      </c>
      <c r="Q29" s="31" t="s">
        <v>1317</v>
      </c>
      <c r="R29" s="31" t="s">
        <v>1317</v>
      </c>
      <c r="S29" s="298" t="str">
        <f t="shared" si="2"/>
        <v>A3</v>
      </c>
      <c r="T29" s="214"/>
      <c r="U29" s="33"/>
      <c r="V29" s="33"/>
      <c r="W29" s="33"/>
      <c r="X29" s="33"/>
      <c r="Y29" s="213"/>
      <c r="Z29" s="352">
        <f t="shared" si="3"/>
        <v>18</v>
      </c>
      <c r="AA29" s="304" t="e">
        <f t="shared" ref="AA29:AA35" ca="1" si="24">TmPunt($C29:$D29,$F29:$J29,$Z29,$AF29&amp;AH29,"Punten1AB",U29,AW29,$AI29&amp;$AJ29&amp;$AK29)</f>
        <v>#NAME?</v>
      </c>
      <c r="AB29" s="304" t="e">
        <f t="shared" ref="AB29:AB35" ca="1" si="25">TmPunt($C29:$D29,$F29:$J29,$Z29,$AF29&amp;AI29,"Punten2DE",V29,AX29,$AH29&amp;$AJ29&amp;$AK29)</f>
        <v>#NAME?</v>
      </c>
      <c r="AC29" s="304" t="e">
        <f t="shared" ref="AC29:AC35" ca="1" si="26">TmPunt($C29:$D29,$F29:$J29,$Z29,$AF29&amp;AJ29,"Punten3GH",W29,AY29,$AH29&amp;$AI29&amp;$AK29)</f>
        <v>#NAME?</v>
      </c>
      <c r="AD29" s="304" t="e">
        <f t="shared" ref="AD29:AD35" ca="1" si="27">TmPunt($C29:$D29,$F29:$J29,$Z29,$AG29&amp;AK29,"Punten4JK",X29,AZ29,$AH29&amp;$AI29&amp;$AJ29)</f>
        <v>#NAME?</v>
      </c>
      <c r="AE29" s="304"/>
      <c r="AF29" s="353" t="str">
        <f t="shared" si="8"/>
        <v>NCX19J3</v>
      </c>
      <c r="AG29" s="353" t="str">
        <f t="shared" si="9"/>
        <v>NCX19J3</v>
      </c>
      <c r="AH29" s="353" t="str">
        <f t="shared" si="10"/>
        <v>A3</v>
      </c>
      <c r="AI29" s="353" t="str">
        <f t="shared" si="11"/>
        <v>A3</v>
      </c>
      <c r="AJ29" s="353" t="str">
        <f t="shared" si="12"/>
        <v>A3</v>
      </c>
      <c r="AK29" s="353" t="str">
        <f t="shared" si="13"/>
        <v/>
      </c>
      <c r="AL29" s="343"/>
      <c r="AM29" s="18">
        <v>24</v>
      </c>
      <c r="AN29" s="18">
        <f t="shared" si="20"/>
        <v>6</v>
      </c>
      <c r="AO29" s="18">
        <f t="shared" si="21"/>
        <v>6</v>
      </c>
      <c r="AP29" s="18" t="s">
        <v>6450</v>
      </c>
      <c r="AQ29" s="18" t="str">
        <f t="shared" si="22"/>
        <v>E1</v>
      </c>
      <c r="AR29" s="18" t="str">
        <f t="shared" si="23"/>
        <v>E1</v>
      </c>
      <c r="AT29" s="345" t="str">
        <f t="shared" si="14"/>
        <v>A3</v>
      </c>
      <c r="AU29" s="345" t="str">
        <f t="shared" si="15"/>
        <v>A3</v>
      </c>
      <c r="AW29" s="354">
        <f t="shared" si="16"/>
        <v>0</v>
      </c>
      <c r="AX29" s="354">
        <f t="shared" si="17"/>
        <v>0</v>
      </c>
      <c r="AY29" s="354">
        <f t="shared" si="18"/>
        <v>0</v>
      </c>
      <c r="AZ29" s="354">
        <f t="shared" si="19"/>
        <v>0</v>
      </c>
    </row>
    <row r="30" spans="1:52" ht="12.75" customHeight="1" x14ac:dyDescent="0.2">
      <c r="A30" s="28" t="str">
        <f>C30&amp;"x"&amp;TEXT(COUNTIF(C$5:C29,C30)+1,0)</f>
        <v>D2x1</v>
      </c>
      <c r="B30" s="29" t="str">
        <f>D30&amp;"x"&amp;TEXT(COUNTIF(D$5:D29,D30)+1,0)</f>
        <v>D2x1</v>
      </c>
      <c r="C30" s="30" t="s">
        <v>6484</v>
      </c>
      <c r="D30" s="30" t="s">
        <v>6484</v>
      </c>
      <c r="E30" s="181"/>
      <c r="F30" s="30" t="s">
        <v>6420</v>
      </c>
      <c r="G30" s="269" t="s">
        <v>9147</v>
      </c>
      <c r="H30" s="269" t="s">
        <v>9148</v>
      </c>
      <c r="I30" s="269" t="s">
        <v>9149</v>
      </c>
      <c r="J30" s="218">
        <v>39220</v>
      </c>
      <c r="K30" s="181"/>
      <c r="L30" s="31" t="s">
        <v>6678</v>
      </c>
      <c r="M30" s="262" t="str">
        <f t="shared" si="0"/>
        <v>0</v>
      </c>
      <c r="N30" s="31" t="s">
        <v>6678</v>
      </c>
      <c r="O30" s="262" t="str">
        <f t="shared" si="1"/>
        <v>0</v>
      </c>
      <c r="P30" s="31" t="s">
        <v>6484</v>
      </c>
      <c r="Q30" s="31" t="s">
        <v>6484</v>
      </c>
      <c r="R30" s="31" t="s">
        <v>6484</v>
      </c>
      <c r="S30" s="298" t="str">
        <f t="shared" si="2"/>
        <v>D2</v>
      </c>
      <c r="T30" s="214"/>
      <c r="U30" s="33"/>
      <c r="V30" s="33"/>
      <c r="W30" s="33"/>
      <c r="X30" s="33"/>
      <c r="Y30" s="213"/>
      <c r="Z30" s="352">
        <f t="shared" si="3"/>
        <v>11</v>
      </c>
      <c r="AA30" s="304" t="e">
        <f t="shared" ca="1" si="24"/>
        <v>#NAME?</v>
      </c>
      <c r="AB30" s="304" t="e">
        <f t="shared" ca="1" si="25"/>
        <v>#NAME?</v>
      </c>
      <c r="AC30" s="304" t="e">
        <f t="shared" ca="1" si="26"/>
        <v>#NAME?</v>
      </c>
      <c r="AD30" s="304" t="e">
        <f t="shared" ca="1" si="27"/>
        <v>#NAME?</v>
      </c>
      <c r="AE30" s="304"/>
      <c r="AF30" s="353" t="str">
        <f t="shared" si="8"/>
        <v>NCX19J3</v>
      </c>
      <c r="AG30" s="353" t="str">
        <f t="shared" si="9"/>
        <v>NCX19J3</v>
      </c>
      <c r="AH30" s="353" t="str">
        <f t="shared" si="10"/>
        <v>D2</v>
      </c>
      <c r="AI30" s="353" t="str">
        <f t="shared" si="11"/>
        <v>D2</v>
      </c>
      <c r="AJ30" s="353" t="str">
        <f t="shared" si="12"/>
        <v>D2</v>
      </c>
      <c r="AK30" s="353" t="str">
        <f t="shared" si="13"/>
        <v/>
      </c>
      <c r="AL30" s="343"/>
      <c r="AM30" s="18">
        <v>25</v>
      </c>
      <c r="AN30" s="18">
        <f t="shared" si="20"/>
        <v>6</v>
      </c>
      <c r="AO30" s="18">
        <f t="shared" si="21"/>
        <v>6</v>
      </c>
      <c r="AP30" s="18" t="s">
        <v>6451</v>
      </c>
      <c r="AQ30" s="18" t="str">
        <f t="shared" si="22"/>
        <v>E2</v>
      </c>
      <c r="AR30" s="18" t="str">
        <f t="shared" si="23"/>
        <v>E2</v>
      </c>
      <c r="AT30" s="345" t="str">
        <f t="shared" si="14"/>
        <v>D2</v>
      </c>
      <c r="AU30" s="345" t="str">
        <f t="shared" si="15"/>
        <v>D2</v>
      </c>
      <c r="AW30" s="354">
        <f t="shared" si="16"/>
        <v>0</v>
      </c>
      <c r="AX30" s="354">
        <f t="shared" si="17"/>
        <v>0</v>
      </c>
      <c r="AY30" s="354">
        <f t="shared" si="18"/>
        <v>0</v>
      </c>
      <c r="AZ30" s="354">
        <f t="shared" si="19"/>
        <v>0</v>
      </c>
    </row>
    <row r="31" spans="1:52" ht="12.75" customHeight="1" x14ac:dyDescent="0.2">
      <c r="A31" s="28" t="str">
        <f>C31&amp;"x"&amp;TEXT(COUNTIF(C$5:C30,C31)+1,0)</f>
        <v>S3x1</v>
      </c>
      <c r="B31" s="29" t="str">
        <f>D31&amp;"x"&amp;TEXT(COUNTIF(D$5:D30,D31)+1,0)</f>
        <v>S3x1</v>
      </c>
      <c r="C31" s="30" t="s">
        <v>6429</v>
      </c>
      <c r="D31" s="30" t="s">
        <v>6429</v>
      </c>
      <c r="E31" s="181"/>
      <c r="F31" s="30" t="s">
        <v>6420</v>
      </c>
      <c r="G31" s="269" t="s">
        <v>9551</v>
      </c>
      <c r="H31" s="269" t="s">
        <v>9552</v>
      </c>
      <c r="I31" s="269" t="s">
        <v>9553</v>
      </c>
      <c r="J31" s="218">
        <v>36479</v>
      </c>
      <c r="K31" s="181"/>
      <c r="L31" s="31" t="s">
        <v>6678</v>
      </c>
      <c r="M31" s="262" t="str">
        <f t="shared" si="0"/>
        <v>0</v>
      </c>
      <c r="N31" s="31" t="s">
        <v>6678</v>
      </c>
      <c r="O31" s="262" t="str">
        <f t="shared" si="1"/>
        <v>0</v>
      </c>
      <c r="P31" s="31" t="s">
        <v>1316</v>
      </c>
      <c r="Q31" s="31" t="s">
        <v>1316</v>
      </c>
      <c r="R31" s="31" t="s">
        <v>1316</v>
      </c>
      <c r="S31" s="298" t="str">
        <f t="shared" si="2"/>
        <v>S3</v>
      </c>
      <c r="T31" s="214"/>
      <c r="U31" s="33"/>
      <c r="V31" s="33"/>
      <c r="W31" s="33"/>
      <c r="X31" s="33"/>
      <c r="Y31" s="213"/>
      <c r="Z31" s="352">
        <f t="shared" si="3"/>
        <v>19</v>
      </c>
      <c r="AA31" s="304" t="e">
        <f t="shared" ca="1" si="24"/>
        <v>#NAME?</v>
      </c>
      <c r="AB31" s="304" t="e">
        <f t="shared" ca="1" si="25"/>
        <v>#NAME?</v>
      </c>
      <c r="AC31" s="304" t="e">
        <f t="shared" ca="1" si="26"/>
        <v>#NAME?</v>
      </c>
      <c r="AD31" s="304" t="e">
        <f t="shared" ca="1" si="27"/>
        <v>#NAME?</v>
      </c>
      <c r="AE31" s="304"/>
      <c r="AF31" s="353" t="str">
        <f t="shared" si="8"/>
        <v>NCX19J3</v>
      </c>
      <c r="AG31" s="353" t="str">
        <f t="shared" si="9"/>
        <v>NCX19J3</v>
      </c>
      <c r="AH31" s="353" t="str">
        <f t="shared" si="10"/>
        <v>A2</v>
      </c>
      <c r="AI31" s="353" t="str">
        <f t="shared" si="11"/>
        <v>A2</v>
      </c>
      <c r="AJ31" s="353" t="str">
        <f t="shared" si="12"/>
        <v>A2</v>
      </c>
      <c r="AK31" s="353" t="str">
        <f t="shared" si="13"/>
        <v/>
      </c>
      <c r="AL31" s="343"/>
      <c r="AM31" s="18">
        <v>26</v>
      </c>
      <c r="AN31" s="18">
        <f t="shared" si="20"/>
        <v>6</v>
      </c>
      <c r="AO31" s="18">
        <f t="shared" si="21"/>
        <v>6</v>
      </c>
      <c r="AP31" s="18" t="s">
        <v>6452</v>
      </c>
      <c r="AQ31" s="18" t="str">
        <f t="shared" si="22"/>
        <v>E3</v>
      </c>
      <c r="AR31" s="18" t="str">
        <f t="shared" si="23"/>
        <v>E3</v>
      </c>
      <c r="AT31" s="345" t="str">
        <f t="shared" si="14"/>
        <v>S3</v>
      </c>
      <c r="AU31" s="345" t="str">
        <f t="shared" si="15"/>
        <v>S3</v>
      </c>
      <c r="AW31" s="354">
        <f t="shared" si="16"/>
        <v>0</v>
      </c>
      <c r="AX31" s="354">
        <f t="shared" si="17"/>
        <v>0</v>
      </c>
      <c r="AY31" s="354">
        <f t="shared" si="18"/>
        <v>0</v>
      </c>
      <c r="AZ31" s="354">
        <f t="shared" si="19"/>
        <v>0</v>
      </c>
    </row>
    <row r="32" spans="1:52" ht="12.75" customHeight="1" x14ac:dyDescent="0.2">
      <c r="A32" s="28" t="str">
        <f>C32&amp;"x"&amp;TEXT(COUNTIF(C$5:C31,C32)+1,0)</f>
        <v>C3x2</v>
      </c>
      <c r="B32" s="29" t="str">
        <f>D32&amp;"x"&amp;TEXT(COUNTIF(D$5:D31,D32)+1,0)</f>
        <v>C3x2</v>
      </c>
      <c r="C32" s="30" t="s">
        <v>6473</v>
      </c>
      <c r="D32" s="30" t="s">
        <v>6473</v>
      </c>
      <c r="E32" s="181"/>
      <c r="F32" s="30" t="s">
        <v>6420</v>
      </c>
      <c r="G32" s="269" t="s">
        <v>9066</v>
      </c>
      <c r="H32" s="269" t="s">
        <v>9067</v>
      </c>
      <c r="I32" s="269" t="s">
        <v>8808</v>
      </c>
      <c r="J32" s="218">
        <v>38480</v>
      </c>
      <c r="K32" s="181"/>
      <c r="L32" s="31" t="s">
        <v>6678</v>
      </c>
      <c r="M32" s="262" t="str">
        <f t="shared" si="0"/>
        <v>0</v>
      </c>
      <c r="N32" s="31" t="s">
        <v>6678</v>
      </c>
      <c r="O32" s="262" t="str">
        <f t="shared" si="1"/>
        <v>0</v>
      </c>
      <c r="P32" s="31" t="s">
        <v>6474</v>
      </c>
      <c r="Q32" s="31" t="s">
        <v>6474</v>
      </c>
      <c r="R32" s="31" t="s">
        <v>6474</v>
      </c>
      <c r="S32" s="298" t="str">
        <f t="shared" si="2"/>
        <v>C3</v>
      </c>
      <c r="T32" s="214"/>
      <c r="U32" s="33"/>
      <c r="V32" s="33"/>
      <c r="W32" s="33"/>
      <c r="X32" s="33"/>
      <c r="Y32" s="213"/>
      <c r="Z32" s="352">
        <f t="shared" si="3"/>
        <v>13</v>
      </c>
      <c r="AA32" s="304" t="e">
        <f t="shared" ca="1" si="24"/>
        <v>#NAME?</v>
      </c>
      <c r="AB32" s="304" t="e">
        <f t="shared" ca="1" si="25"/>
        <v>#NAME?</v>
      </c>
      <c r="AC32" s="304" t="e">
        <f t="shared" ca="1" si="26"/>
        <v>#NAME?</v>
      </c>
      <c r="AD32" s="304" t="e">
        <f t="shared" ca="1" si="27"/>
        <v>#NAME?</v>
      </c>
      <c r="AE32" s="304"/>
      <c r="AF32" s="353" t="str">
        <f t="shared" si="8"/>
        <v>NCX19J3</v>
      </c>
      <c r="AG32" s="353" t="str">
        <f t="shared" si="9"/>
        <v>NCX19J3</v>
      </c>
      <c r="AH32" s="353" t="str">
        <f t="shared" si="10"/>
        <v>C4</v>
      </c>
      <c r="AI32" s="353" t="str">
        <f t="shared" si="11"/>
        <v>C4</v>
      </c>
      <c r="AJ32" s="353" t="str">
        <f t="shared" si="12"/>
        <v>C4</v>
      </c>
      <c r="AK32" s="353" t="str">
        <f t="shared" si="13"/>
        <v/>
      </c>
      <c r="AL32" s="343"/>
      <c r="AM32" s="18">
        <v>27</v>
      </c>
      <c r="AN32" s="18">
        <f t="shared" si="20"/>
        <v>6</v>
      </c>
      <c r="AO32" s="18">
        <f t="shared" si="21"/>
        <v>6</v>
      </c>
      <c r="AP32" s="18" t="s">
        <v>6453</v>
      </c>
      <c r="AQ32" s="18" t="str">
        <f t="shared" si="22"/>
        <v>E4</v>
      </c>
      <c r="AR32" s="18" t="str">
        <f t="shared" si="23"/>
        <v>E4</v>
      </c>
      <c r="AT32" s="345" t="str">
        <f t="shared" si="14"/>
        <v>C3</v>
      </c>
      <c r="AU32" s="345" t="str">
        <f t="shared" si="15"/>
        <v>C3</v>
      </c>
      <c r="AW32" s="354">
        <f t="shared" si="16"/>
        <v>0</v>
      </c>
      <c r="AX32" s="354">
        <f t="shared" si="17"/>
        <v>0</v>
      </c>
      <c r="AY32" s="354">
        <f t="shared" si="18"/>
        <v>0</v>
      </c>
      <c r="AZ32" s="354">
        <f t="shared" si="19"/>
        <v>0</v>
      </c>
    </row>
    <row r="33" spans="1:52" ht="12.75" customHeight="1" x14ac:dyDescent="0.2">
      <c r="A33" s="28" t="str">
        <f>C33&amp;"x"&amp;TEXT(COUNTIF(C$5:C32,C33)+1,0)</f>
        <v>E5x2</v>
      </c>
      <c r="B33" s="29" t="str">
        <f>D33&amp;"x"&amp;TEXT(COUNTIF(D$5:D32,D33)+1,0)</f>
        <v>E5x2</v>
      </c>
      <c r="C33" s="30" t="s">
        <v>6499</v>
      </c>
      <c r="D33" s="30" t="s">
        <v>6499</v>
      </c>
      <c r="E33" s="181"/>
      <c r="F33" s="30" t="s">
        <v>6420</v>
      </c>
      <c r="G33" s="269" t="s">
        <v>9370</v>
      </c>
      <c r="H33" s="269" t="s">
        <v>9371</v>
      </c>
      <c r="I33" s="269" t="s">
        <v>9372</v>
      </c>
      <c r="J33" s="218">
        <v>40328</v>
      </c>
      <c r="K33" s="181"/>
      <c r="L33" s="31" t="s">
        <v>6678</v>
      </c>
      <c r="M33" s="262" t="str">
        <f t="shared" si="0"/>
        <v>0</v>
      </c>
      <c r="N33" s="31" t="s">
        <v>6678</v>
      </c>
      <c r="O33" s="262" t="str">
        <f t="shared" si="1"/>
        <v>0</v>
      </c>
      <c r="P33" s="31" t="s">
        <v>6513</v>
      </c>
      <c r="Q33" s="31" t="s">
        <v>6513</v>
      </c>
      <c r="R33" s="31" t="s">
        <v>6513</v>
      </c>
      <c r="S33" s="298" t="str">
        <f t="shared" si="2"/>
        <v>E5</v>
      </c>
      <c r="T33" s="214"/>
      <c r="U33" s="33"/>
      <c r="V33" s="33"/>
      <c r="W33" s="33"/>
      <c r="X33" s="33"/>
      <c r="Y33" s="213"/>
      <c r="Z33" s="352">
        <f t="shared" si="3"/>
        <v>8</v>
      </c>
      <c r="AA33" s="304" t="e">
        <f t="shared" ca="1" si="24"/>
        <v>#NAME?</v>
      </c>
      <c r="AB33" s="304" t="e">
        <f t="shared" ca="1" si="25"/>
        <v>#NAME?</v>
      </c>
      <c r="AC33" s="304" t="e">
        <f t="shared" ca="1" si="26"/>
        <v>#NAME?</v>
      </c>
      <c r="AD33" s="304" t="e">
        <f t="shared" ca="1" si="27"/>
        <v>#NAME?</v>
      </c>
      <c r="AE33" s="304"/>
      <c r="AF33" s="353" t="str">
        <f t="shared" si="8"/>
        <v>NCX19J3</v>
      </c>
      <c r="AG33" s="353" t="str">
        <f t="shared" si="9"/>
        <v>NCX19J3</v>
      </c>
      <c r="AH33" s="353" t="str">
        <f t="shared" si="10"/>
        <v>F4</v>
      </c>
      <c r="AI33" s="353" t="str">
        <f t="shared" si="11"/>
        <v>F4</v>
      </c>
      <c r="AJ33" s="353" t="str">
        <f t="shared" si="12"/>
        <v>F4</v>
      </c>
      <c r="AK33" s="353" t="str">
        <f t="shared" si="13"/>
        <v/>
      </c>
      <c r="AL33" s="343"/>
      <c r="AM33" s="18">
        <v>28</v>
      </c>
      <c r="AN33" s="18">
        <f t="shared" si="20"/>
        <v>6</v>
      </c>
      <c r="AO33" s="18">
        <f t="shared" si="21"/>
        <v>6</v>
      </c>
      <c r="AP33" s="18" t="s">
        <v>6454</v>
      </c>
      <c r="AQ33" s="18" t="str">
        <f t="shared" si="22"/>
        <v>E5</v>
      </c>
      <c r="AR33" s="18" t="str">
        <f t="shared" si="23"/>
        <v>E5</v>
      </c>
      <c r="AT33" s="345" t="str">
        <f t="shared" si="14"/>
        <v>E5</v>
      </c>
      <c r="AU33" s="345" t="str">
        <f t="shared" si="15"/>
        <v>E5</v>
      </c>
      <c r="AW33" s="354">
        <f t="shared" si="16"/>
        <v>0</v>
      </c>
      <c r="AX33" s="354">
        <f t="shared" si="17"/>
        <v>0</v>
      </c>
      <c r="AY33" s="354">
        <f t="shared" si="18"/>
        <v>0</v>
      </c>
      <c r="AZ33" s="354">
        <f t="shared" si="19"/>
        <v>0</v>
      </c>
    </row>
    <row r="34" spans="1:52" ht="12.75" customHeight="1" x14ac:dyDescent="0.2">
      <c r="A34" s="28" t="str">
        <f>C34&amp;"x"&amp;TEXT(COUNTIF(C$5:C33,C34)+1,0)</f>
        <v>S6x1</v>
      </c>
      <c r="B34" s="29" t="str">
        <f>D34&amp;"x"&amp;TEXT(COUNTIF(D$5:D33,D34)+1,0)</f>
        <v>S6x1</v>
      </c>
      <c r="C34" s="30" t="s">
        <v>6432</v>
      </c>
      <c r="D34" s="30" t="s">
        <v>6432</v>
      </c>
      <c r="E34" s="181"/>
      <c r="F34" s="30" t="s">
        <v>6420</v>
      </c>
      <c r="G34" s="269" t="s">
        <v>9504</v>
      </c>
      <c r="H34" s="269" t="s">
        <v>9505</v>
      </c>
      <c r="I34" s="269" t="s">
        <v>9506</v>
      </c>
      <c r="J34" s="218">
        <v>31758</v>
      </c>
      <c r="K34" s="181"/>
      <c r="L34" s="31" t="s">
        <v>6678</v>
      </c>
      <c r="M34" s="262" t="str">
        <f t="shared" si="0"/>
        <v>0</v>
      </c>
      <c r="N34" s="31" t="s">
        <v>6678</v>
      </c>
      <c r="O34" s="262" t="str">
        <f t="shared" si="1"/>
        <v>0</v>
      </c>
      <c r="P34" s="31" t="s">
        <v>6434</v>
      </c>
      <c r="Q34" s="31" t="s">
        <v>6433</v>
      </c>
      <c r="R34" s="31" t="s">
        <v>6433</v>
      </c>
      <c r="S34" s="298" t="str">
        <f t="shared" si="2"/>
        <v>S6</v>
      </c>
      <c r="T34" s="214"/>
      <c r="U34" s="33"/>
      <c r="V34" s="33"/>
      <c r="W34" s="33"/>
      <c r="X34" s="33"/>
      <c r="Y34" s="213"/>
      <c r="Z34" s="352">
        <f t="shared" si="3"/>
        <v>32</v>
      </c>
      <c r="AA34" s="304" t="e">
        <f t="shared" ca="1" si="24"/>
        <v>#NAME?</v>
      </c>
      <c r="AB34" s="304" t="e">
        <f t="shared" ca="1" si="25"/>
        <v>#NAME?</v>
      </c>
      <c r="AC34" s="304" t="e">
        <f t="shared" ca="1" si="26"/>
        <v>#NAME?</v>
      </c>
      <c r="AD34" s="304" t="e">
        <f t="shared" ca="1" si="27"/>
        <v>#NAME?</v>
      </c>
      <c r="AE34" s="304"/>
      <c r="AF34" s="353" t="str">
        <f t="shared" si="8"/>
        <v>NCX19J3</v>
      </c>
      <c r="AG34" s="353" t="str">
        <f t="shared" si="9"/>
        <v>NCX19J3</v>
      </c>
      <c r="AH34" s="353" t="str">
        <f t="shared" si="10"/>
        <v>S8</v>
      </c>
      <c r="AI34" s="353" t="str">
        <f t="shared" si="11"/>
        <v>S7</v>
      </c>
      <c r="AJ34" s="353" t="str">
        <f t="shared" si="12"/>
        <v>S7</v>
      </c>
      <c r="AK34" s="353" t="str">
        <f t="shared" si="13"/>
        <v/>
      </c>
      <c r="AL34" s="343"/>
      <c r="AM34" s="18">
        <v>29</v>
      </c>
      <c r="AN34" s="18">
        <f t="shared" si="20"/>
        <v>7</v>
      </c>
      <c r="AO34" s="18">
        <f t="shared" si="21"/>
        <v>7</v>
      </c>
      <c r="AP34" s="18" t="s">
        <v>1315</v>
      </c>
      <c r="AQ34" s="18" t="str">
        <f t="shared" si="22"/>
        <v>E6</v>
      </c>
      <c r="AR34" s="18" t="str">
        <f t="shared" si="23"/>
        <v>E6</v>
      </c>
      <c r="AT34" s="345" t="str">
        <f t="shared" si="14"/>
        <v>S6</v>
      </c>
      <c r="AU34" s="345" t="str">
        <f t="shared" si="15"/>
        <v>S6</v>
      </c>
      <c r="AW34" s="354">
        <f t="shared" si="16"/>
        <v>0</v>
      </c>
      <c r="AX34" s="354">
        <f t="shared" si="17"/>
        <v>0</v>
      </c>
      <c r="AY34" s="354">
        <f t="shared" si="18"/>
        <v>0</v>
      </c>
      <c r="AZ34" s="354">
        <f t="shared" si="19"/>
        <v>0</v>
      </c>
    </row>
    <row r="35" spans="1:52" x14ac:dyDescent="0.2">
      <c r="A35" s="28" t="str">
        <f>C35&amp;"x"&amp;TEXT(COUNTIF(C$5:C34,C35)+1,0)</f>
        <v>C3x3</v>
      </c>
      <c r="B35" s="29" t="str">
        <f>D35&amp;"x"&amp;TEXT(COUNTIF(D$5:D34,D35)+1,0)</f>
        <v>C3x3</v>
      </c>
      <c r="C35" s="30" t="s">
        <v>6473</v>
      </c>
      <c r="D35" s="30" t="s">
        <v>6473</v>
      </c>
      <c r="E35" s="181"/>
      <c r="F35" s="30" t="s">
        <v>6420</v>
      </c>
      <c r="G35" s="269" t="s">
        <v>9167</v>
      </c>
      <c r="H35" s="269" t="s">
        <v>9168</v>
      </c>
      <c r="I35" s="269" t="s">
        <v>9169</v>
      </c>
      <c r="J35" s="218">
        <v>38778</v>
      </c>
      <c r="K35" s="181"/>
      <c r="L35" s="31" t="s">
        <v>6678</v>
      </c>
      <c r="M35" s="262" t="str">
        <f t="shared" si="0"/>
        <v>0</v>
      </c>
      <c r="N35" s="31" t="s">
        <v>6678</v>
      </c>
      <c r="O35" s="262" t="str">
        <f t="shared" si="1"/>
        <v>0</v>
      </c>
      <c r="P35" s="31" t="s">
        <v>6486</v>
      </c>
      <c r="Q35" s="31" t="s">
        <v>6485</v>
      </c>
      <c r="R35" s="31" t="s">
        <v>6485</v>
      </c>
      <c r="S35" s="298" t="str">
        <f t="shared" si="2"/>
        <v>C3</v>
      </c>
      <c r="T35" s="214"/>
      <c r="U35" s="33"/>
      <c r="V35" s="33"/>
      <c r="W35" s="33"/>
      <c r="X35" s="33"/>
      <c r="Y35" s="213"/>
      <c r="Z35" s="352">
        <f t="shared" si="3"/>
        <v>12</v>
      </c>
      <c r="AA35" s="304" t="e">
        <f t="shared" ca="1" si="24"/>
        <v>#NAME?</v>
      </c>
      <c r="AB35" s="304" t="e">
        <f t="shared" ca="1" si="25"/>
        <v>#NAME?</v>
      </c>
      <c r="AC35" s="304" t="e">
        <f t="shared" ca="1" si="26"/>
        <v>#NAME?</v>
      </c>
      <c r="AD35" s="304" t="e">
        <f t="shared" ca="1" si="27"/>
        <v>#NAME?</v>
      </c>
      <c r="AE35" s="304"/>
      <c r="AF35" s="353" t="str">
        <f t="shared" si="8"/>
        <v>NCX19J3</v>
      </c>
      <c r="AG35" s="353" t="str">
        <f t="shared" si="9"/>
        <v>NCX19J3</v>
      </c>
      <c r="AH35" s="353" t="str">
        <f t="shared" si="10"/>
        <v>D4</v>
      </c>
      <c r="AI35" s="353" t="str">
        <f t="shared" si="11"/>
        <v>D3</v>
      </c>
      <c r="AJ35" s="353" t="str">
        <f t="shared" si="12"/>
        <v>D3</v>
      </c>
      <c r="AK35" s="353" t="str">
        <f t="shared" si="13"/>
        <v/>
      </c>
      <c r="AL35" s="343"/>
      <c r="AM35" s="18">
        <v>30</v>
      </c>
      <c r="AN35" s="18">
        <f t="shared" si="20"/>
        <v>8</v>
      </c>
      <c r="AO35" s="18">
        <f t="shared" si="21"/>
        <v>8</v>
      </c>
      <c r="AP35" s="18" t="s">
        <v>1316</v>
      </c>
      <c r="AQ35" s="18" t="str">
        <f t="shared" si="22"/>
        <v>F1</v>
      </c>
      <c r="AR35" s="18" t="str">
        <f t="shared" si="23"/>
        <v>F1</v>
      </c>
      <c r="AT35" s="345" t="str">
        <f t="shared" si="14"/>
        <v>C3</v>
      </c>
      <c r="AU35" s="345" t="str">
        <f t="shared" si="15"/>
        <v>C3</v>
      </c>
      <c r="AW35" s="354">
        <f t="shared" si="16"/>
        <v>0</v>
      </c>
      <c r="AX35" s="354">
        <f t="shared" si="17"/>
        <v>0</v>
      </c>
      <c r="AY35" s="354">
        <f t="shared" si="18"/>
        <v>0</v>
      </c>
      <c r="AZ35" s="354">
        <f t="shared" si="19"/>
        <v>0</v>
      </c>
    </row>
    <row r="36" spans="1:52" x14ac:dyDescent="0.2">
      <c r="A36" s="28" t="str">
        <f>C36&amp;"x"&amp;TEXT(COUNTIF(C$5:C35,C36)+1,0)</f>
        <v>x1</v>
      </c>
      <c r="B36" s="29" t="str">
        <f>D36&amp;"x"&amp;TEXT(COUNTIF(D$5:D35,D36)+1,0)</f>
        <v>x1</v>
      </c>
      <c r="C36" s="30"/>
      <c r="D36" s="30"/>
      <c r="E36" s="181"/>
      <c r="F36" s="30" t="s">
        <v>6420</v>
      </c>
      <c r="G36" s="269" t="s">
        <v>9513</v>
      </c>
      <c r="H36" s="269" t="s">
        <v>9514</v>
      </c>
      <c r="I36" s="269" t="s">
        <v>8612</v>
      </c>
      <c r="J36" s="218">
        <v>32058</v>
      </c>
      <c r="K36" s="181"/>
      <c r="L36" s="31" t="s">
        <v>6678</v>
      </c>
      <c r="M36" s="262" t="str">
        <f t="shared" si="0"/>
        <v>0</v>
      </c>
      <c r="N36" s="31" t="s">
        <v>6678</v>
      </c>
      <c r="O36" s="262" t="str">
        <f t="shared" si="1"/>
        <v>0</v>
      </c>
      <c r="P36" s="31" t="s">
        <v>6678</v>
      </c>
      <c r="Q36" s="31" t="s">
        <v>6678</v>
      </c>
      <c r="R36" s="31"/>
      <c r="S36" s="298" t="str">
        <f t="shared" si="2"/>
        <v/>
      </c>
      <c r="T36" s="214"/>
      <c r="U36" s="33"/>
      <c r="V36" s="33"/>
      <c r="W36" s="33"/>
      <c r="X36" s="33"/>
      <c r="Y36" s="213"/>
      <c r="Z36" s="352">
        <f t="shared" si="3"/>
        <v>31</v>
      </c>
      <c r="AA36" s="304" t="e">
        <f t="shared" ca="1" si="4"/>
        <v>#NAME?</v>
      </c>
      <c r="AB36" s="304" t="e">
        <f t="shared" ca="1" si="5"/>
        <v>#NAME?</v>
      </c>
      <c r="AC36" s="304" t="e">
        <f t="shared" ca="1" si="6"/>
        <v>#NAME?</v>
      </c>
      <c r="AD36" s="304" t="e">
        <f t="shared" ca="1" si="7"/>
        <v>#NAME?</v>
      </c>
      <c r="AE36" s="304"/>
      <c r="AF36" s="353" t="str">
        <f t="shared" si="8"/>
        <v>NCX19J3</v>
      </c>
      <c r="AG36" s="353" t="str">
        <f t="shared" si="9"/>
        <v>NCX19J3</v>
      </c>
      <c r="AH36" s="353" t="str">
        <f t="shared" si="10"/>
        <v/>
      </c>
      <c r="AI36" s="353" t="str">
        <f t="shared" si="11"/>
        <v/>
      </c>
      <c r="AJ36" s="353" t="str">
        <f t="shared" si="12"/>
        <v/>
      </c>
      <c r="AK36" s="353" t="str">
        <f t="shared" si="13"/>
        <v/>
      </c>
      <c r="AL36" s="343"/>
      <c r="AM36" s="18">
        <v>31</v>
      </c>
      <c r="AN36" s="18">
        <f t="shared" si="20"/>
        <v>9</v>
      </c>
      <c r="AO36" s="18">
        <f t="shared" si="21"/>
        <v>9</v>
      </c>
      <c r="AP36" s="18" t="s">
        <v>1317</v>
      </c>
      <c r="AQ36" s="18" t="str">
        <f t="shared" si="22"/>
        <v>F2</v>
      </c>
      <c r="AR36" s="18" t="str">
        <f t="shared" si="23"/>
        <v>F2</v>
      </c>
      <c r="AT36" s="345" t="str">
        <f t="shared" si="14"/>
        <v/>
      </c>
      <c r="AU36" s="345" t="str">
        <f t="shared" si="15"/>
        <v/>
      </c>
      <c r="AW36" s="354">
        <f t="shared" si="16"/>
        <v>0</v>
      </c>
      <c r="AX36" s="354">
        <f t="shared" si="17"/>
        <v>0</v>
      </c>
      <c r="AY36" s="354">
        <f t="shared" si="18"/>
        <v>0</v>
      </c>
      <c r="AZ36" s="354">
        <f t="shared" si="19"/>
        <v>0</v>
      </c>
    </row>
    <row r="37" spans="1:52" x14ac:dyDescent="0.2">
      <c r="A37" s="28" t="str">
        <f>C37&amp;"x"&amp;TEXT(COUNTIF(C$5:C36,C37)+1,0)</f>
        <v>D4x1</v>
      </c>
      <c r="B37" s="29" t="str">
        <f>D37&amp;"x"&amp;TEXT(COUNTIF(D$5:D36,D37)+1,0)</f>
        <v>D4x1</v>
      </c>
      <c r="C37" s="30" t="s">
        <v>6486</v>
      </c>
      <c r="D37" s="30" t="s">
        <v>6486</v>
      </c>
      <c r="E37" s="181"/>
      <c r="F37" s="30" t="s">
        <v>6420</v>
      </c>
      <c r="G37" s="269" t="s">
        <v>9289</v>
      </c>
      <c r="H37" s="269" t="s">
        <v>9290</v>
      </c>
      <c r="I37" s="269" t="s">
        <v>9291</v>
      </c>
      <c r="J37" s="218">
        <v>39637</v>
      </c>
      <c r="K37" s="181"/>
      <c r="L37" s="31" t="s">
        <v>6678</v>
      </c>
      <c r="M37" s="262" t="str">
        <f t="shared" si="0"/>
        <v>0</v>
      </c>
      <c r="N37" s="31" t="s">
        <v>6678</v>
      </c>
      <c r="O37" s="262" t="str">
        <f t="shared" si="1"/>
        <v>0</v>
      </c>
      <c r="P37" s="31" t="s">
        <v>6498</v>
      </c>
      <c r="Q37" s="31" t="s">
        <v>6498</v>
      </c>
      <c r="R37" s="31" t="s">
        <v>6498</v>
      </c>
      <c r="S37" s="298" t="str">
        <f t="shared" si="2"/>
        <v>D4</v>
      </c>
      <c r="T37" s="214"/>
      <c r="U37" s="33"/>
      <c r="V37" s="33"/>
      <c r="W37" s="33"/>
      <c r="X37" s="33"/>
      <c r="Y37" s="213"/>
      <c r="Z37" s="352">
        <f t="shared" si="3"/>
        <v>10</v>
      </c>
      <c r="AA37" s="304" t="e">
        <f ca="1">TmPunt($C37:$D37,$F37:$J37,$Z37,$AF37&amp;AH37,"Punten1AB",U37,AW37,$AI37&amp;$AJ37&amp;$AK37)</f>
        <v>#NAME?</v>
      </c>
      <c r="AB37" s="304" t="e">
        <f ca="1">TmPunt($C37:$D37,$F37:$J37,$Z37,$AF37&amp;AI37,"Punten2DE",V37,AX37,$AH37&amp;$AJ37&amp;$AK37)</f>
        <v>#NAME?</v>
      </c>
      <c r="AC37" s="304" t="e">
        <f ca="1">TmPunt($C37:$D37,$F37:$J37,$Z37,$AF37&amp;AJ37,"Punten3GH",W37,AY37,$AH37&amp;$AI37&amp;$AK37)</f>
        <v>#NAME?</v>
      </c>
      <c r="AD37" s="304" t="e">
        <f ca="1">TmPunt($C37:$D37,$F37:$J37,$Z37,$AG37&amp;AK37,"Punten4JK",X37,AZ37,$AH37&amp;$AI37&amp;$AJ37)</f>
        <v>#NAME?</v>
      </c>
      <c r="AE37" s="304"/>
      <c r="AF37" s="353" t="str">
        <f t="shared" si="8"/>
        <v>NCX19J3</v>
      </c>
      <c r="AG37" s="353" t="str">
        <f t="shared" si="9"/>
        <v>NCX19J3</v>
      </c>
      <c r="AH37" s="353" t="str">
        <f t="shared" si="10"/>
        <v>E4</v>
      </c>
      <c r="AI37" s="353" t="str">
        <f t="shared" si="11"/>
        <v>E4</v>
      </c>
      <c r="AJ37" s="353" t="str">
        <f t="shared" si="12"/>
        <v>E4</v>
      </c>
      <c r="AK37" s="353" t="str">
        <f t="shared" si="13"/>
        <v/>
      </c>
      <c r="AL37" s="343"/>
      <c r="AM37" s="18">
        <v>32</v>
      </c>
      <c r="AN37" s="18">
        <f t="shared" si="20"/>
        <v>10</v>
      </c>
      <c r="AO37" s="18">
        <f t="shared" si="21"/>
        <v>10</v>
      </c>
      <c r="AP37" s="18" t="s">
        <v>1318</v>
      </c>
      <c r="AQ37" s="18" t="str">
        <f t="shared" si="22"/>
        <v>F3</v>
      </c>
      <c r="AR37" s="18" t="str">
        <f t="shared" si="23"/>
        <v>F3</v>
      </c>
      <c r="AT37" s="345" t="str">
        <f t="shared" si="14"/>
        <v>D4</v>
      </c>
      <c r="AU37" s="345" t="str">
        <f t="shared" si="15"/>
        <v>D4</v>
      </c>
      <c r="AW37" s="354">
        <f t="shared" si="16"/>
        <v>0</v>
      </c>
      <c r="AX37" s="354">
        <f t="shared" si="17"/>
        <v>0</v>
      </c>
      <c r="AY37" s="354">
        <f t="shared" si="18"/>
        <v>0</v>
      </c>
      <c r="AZ37" s="354">
        <f t="shared" si="19"/>
        <v>0</v>
      </c>
    </row>
    <row r="38" spans="1:52" x14ac:dyDescent="0.2">
      <c r="A38" s="28" t="str">
        <f>C38&amp;"x"&amp;TEXT(COUNTIF(C$5:C37,C38)+1,0)</f>
        <v>C1x1</v>
      </c>
      <c r="B38" s="29" t="str">
        <f>D38&amp;"x"&amp;TEXT(COUNTIF(D$5:D37,D38)+1,0)</f>
        <v>C1x1</v>
      </c>
      <c r="C38" s="30" t="s">
        <v>6471</v>
      </c>
      <c r="D38" s="30" t="s">
        <v>6471</v>
      </c>
      <c r="E38" s="181"/>
      <c r="F38" s="30" t="s">
        <v>6420</v>
      </c>
      <c r="G38" s="269" t="s">
        <v>9012</v>
      </c>
      <c r="H38" s="269" t="s">
        <v>9013</v>
      </c>
      <c r="I38" s="269" t="s">
        <v>9014</v>
      </c>
      <c r="J38" s="218">
        <v>38635</v>
      </c>
      <c r="K38" s="181"/>
      <c r="L38" s="31" t="s">
        <v>6678</v>
      </c>
      <c r="M38" s="262" t="str">
        <f t="shared" si="0"/>
        <v>0</v>
      </c>
      <c r="N38" s="31" t="s">
        <v>6678</v>
      </c>
      <c r="O38" s="262" t="str">
        <f t="shared" si="1"/>
        <v>0</v>
      </c>
      <c r="P38" s="31" t="s">
        <v>6472</v>
      </c>
      <c r="Q38" s="31" t="s">
        <v>6472</v>
      </c>
      <c r="R38" s="31" t="s">
        <v>6472</v>
      </c>
      <c r="S38" s="298" t="str">
        <f t="shared" si="2"/>
        <v>C1</v>
      </c>
      <c r="T38" s="214"/>
      <c r="U38" s="33"/>
      <c r="V38" s="33"/>
      <c r="W38" s="33"/>
      <c r="X38" s="33"/>
      <c r="Y38" s="213"/>
      <c r="Z38" s="352">
        <f t="shared" si="3"/>
        <v>13</v>
      </c>
      <c r="AA38" s="304" t="e">
        <f ca="1">TmPunt($C38:$D38,$F38:$J38,$Z38,$AF38&amp;AH38,"Punten1AB",U38,AW38,$AI38&amp;$AJ38&amp;$AK38)</f>
        <v>#NAME?</v>
      </c>
      <c r="AB38" s="304" t="e">
        <f ca="1">TmPunt($C38:$D38,$F38:$J38,$Z38,$AF38&amp;AI38,"Punten2DE",V38,AX38,$AH38&amp;$AJ38&amp;$AK38)</f>
        <v>#NAME?</v>
      </c>
      <c r="AC38" s="304" t="e">
        <f ca="1">TmPunt($C38:$D38,$F38:$J38,$Z38,$AF38&amp;AJ38,"Punten3GH",W38,AY38,$AH38&amp;$AI38&amp;$AK38)</f>
        <v>#NAME?</v>
      </c>
      <c r="AD38" s="304" t="e">
        <f ca="1">TmPunt($C38:$D38,$F38:$J38,$Z38,$AG38&amp;AK38,"Punten4JK",X38,AZ38,$AH38&amp;$AI38&amp;$AJ38)</f>
        <v>#NAME?</v>
      </c>
      <c r="AE38" s="304"/>
      <c r="AF38" s="353" t="str">
        <f t="shared" si="8"/>
        <v>NCX19J3</v>
      </c>
      <c r="AG38" s="353" t="str">
        <f t="shared" si="9"/>
        <v>NCX19J3</v>
      </c>
      <c r="AH38" s="353" t="str">
        <f t="shared" si="10"/>
        <v>C2</v>
      </c>
      <c r="AI38" s="353" t="str">
        <f t="shared" si="11"/>
        <v>C2</v>
      </c>
      <c r="AJ38" s="353" t="str">
        <f t="shared" si="12"/>
        <v>C2</v>
      </c>
      <c r="AK38" s="353" t="str">
        <f t="shared" si="13"/>
        <v/>
      </c>
      <c r="AL38" s="343"/>
      <c r="AM38" s="18">
        <v>33</v>
      </c>
      <c r="AN38" s="18">
        <f t="shared" si="20"/>
        <v>11</v>
      </c>
      <c r="AO38" s="18">
        <f t="shared" si="21"/>
        <v>11</v>
      </c>
      <c r="AP38" s="18" t="s">
        <v>6455</v>
      </c>
      <c r="AQ38" s="18" t="str">
        <f t="shared" ref="AQ38:AQ69" si="28">IFERROR(VLOOKUP(AM38,AN:AP,3,0),"")</f>
        <v/>
      </c>
      <c r="AR38" s="18" t="str">
        <f t="shared" ref="AR38:AR69" si="29">IFERROR(VLOOKUP(AM38,AO:AQ,2,0),"")</f>
        <v/>
      </c>
      <c r="AT38" s="345" t="str">
        <f t="shared" si="14"/>
        <v>C1</v>
      </c>
      <c r="AU38" s="345" t="str">
        <f t="shared" si="15"/>
        <v>C1</v>
      </c>
      <c r="AW38" s="354">
        <f t="shared" si="16"/>
        <v>0</v>
      </c>
      <c r="AX38" s="354">
        <f t="shared" si="17"/>
        <v>0</v>
      </c>
      <c r="AY38" s="354">
        <f t="shared" si="18"/>
        <v>0</v>
      </c>
      <c r="AZ38" s="354">
        <f t="shared" si="19"/>
        <v>0</v>
      </c>
    </row>
    <row r="39" spans="1:52" x14ac:dyDescent="0.2">
      <c r="A39" s="28" t="str">
        <f>C39&amp;"x"&amp;TEXT(COUNTIF(C$5:C38,C39)+1,0)</f>
        <v>E5x3</v>
      </c>
      <c r="B39" s="29" t="str">
        <f>D39&amp;"x"&amp;TEXT(COUNTIF(D$5:D38,D39)+1,0)</f>
        <v>E5x3</v>
      </c>
      <c r="C39" s="30" t="s">
        <v>6499</v>
      </c>
      <c r="D39" s="30" t="s">
        <v>6499</v>
      </c>
      <c r="E39" s="181"/>
      <c r="F39" s="30" t="s">
        <v>6420</v>
      </c>
      <c r="G39" s="269" t="s">
        <v>9359</v>
      </c>
      <c r="H39" s="269" t="s">
        <v>9360</v>
      </c>
      <c r="I39" s="269" t="s">
        <v>9361</v>
      </c>
      <c r="J39" s="218">
        <v>40512</v>
      </c>
      <c r="K39" s="181"/>
      <c r="L39" s="31" t="s">
        <v>6678</v>
      </c>
      <c r="M39" s="262" t="str">
        <f t="shared" si="0"/>
        <v>0</v>
      </c>
      <c r="N39" s="31" t="s">
        <v>6678</v>
      </c>
      <c r="O39" s="262" t="str">
        <f t="shared" si="1"/>
        <v>0</v>
      </c>
      <c r="P39" s="31" t="s">
        <v>6512</v>
      </c>
      <c r="Q39" s="31" t="s">
        <v>6512</v>
      </c>
      <c r="R39" s="31" t="s">
        <v>6512</v>
      </c>
      <c r="S39" s="298" t="str">
        <f t="shared" si="2"/>
        <v>E5</v>
      </c>
      <c r="T39" s="214"/>
      <c r="U39" s="33"/>
      <c r="V39" s="33"/>
      <c r="W39" s="33"/>
      <c r="X39" s="33"/>
      <c r="Y39" s="213"/>
      <c r="Z39" s="352">
        <f t="shared" si="3"/>
        <v>8</v>
      </c>
      <c r="AA39" s="304" t="e">
        <f ca="1">TmPunt($C39:$D39,$F39:$J39,$Z39,$AF39&amp;AH39,"Punten1AB",U39,AW39,$AI39&amp;$AJ39&amp;$AK39)</f>
        <v>#NAME?</v>
      </c>
      <c r="AB39" s="304" t="e">
        <f ca="1">TmPunt($C39:$D39,$F39:$J39,$Z39,$AF39&amp;AI39,"Punten2DE",V39,AX39,$AH39&amp;$AJ39&amp;$AK39)</f>
        <v>#NAME?</v>
      </c>
      <c r="AC39" s="304" t="e">
        <f ca="1">TmPunt($C39:$D39,$F39:$J39,$Z39,$AF39&amp;AJ39,"Punten3GH",W39,AY39,$AH39&amp;$AI39&amp;$AK39)</f>
        <v>#NAME?</v>
      </c>
      <c r="AD39" s="304" t="e">
        <f ca="1">TmPunt($C39:$D39,$F39:$J39,$Z39,$AG39&amp;AK39,"Punten4JK",X39,AZ39,$AH39&amp;$AI39&amp;$AJ39)</f>
        <v>#NAME?</v>
      </c>
      <c r="AE39" s="304"/>
      <c r="AF39" s="353" t="str">
        <f t="shared" si="8"/>
        <v>NCX19J3</v>
      </c>
      <c r="AG39" s="353" t="str">
        <f t="shared" si="9"/>
        <v>NCX19J3</v>
      </c>
      <c r="AH39" s="353" t="str">
        <f t="shared" si="10"/>
        <v>F3</v>
      </c>
      <c r="AI39" s="353" t="str">
        <f t="shared" si="11"/>
        <v>F3</v>
      </c>
      <c r="AJ39" s="353" t="str">
        <f t="shared" si="12"/>
        <v>F3</v>
      </c>
      <c r="AK39" s="353" t="str">
        <f t="shared" si="13"/>
        <v/>
      </c>
      <c r="AL39" s="343"/>
      <c r="AM39" s="18">
        <v>34</v>
      </c>
      <c r="AN39" s="18">
        <f t="shared" si="20"/>
        <v>11</v>
      </c>
      <c r="AO39" s="18">
        <f t="shared" si="21"/>
        <v>11</v>
      </c>
      <c r="AP39" s="18" t="s">
        <v>6456</v>
      </c>
      <c r="AQ39" s="18" t="str">
        <f t="shared" si="28"/>
        <v/>
      </c>
      <c r="AR39" s="18" t="str">
        <f t="shared" si="29"/>
        <v/>
      </c>
      <c r="AT39" s="345" t="str">
        <f t="shared" si="14"/>
        <v>E5</v>
      </c>
      <c r="AU39" s="345" t="str">
        <f t="shared" si="15"/>
        <v>E5</v>
      </c>
      <c r="AW39" s="354">
        <f t="shared" si="16"/>
        <v>0</v>
      </c>
      <c r="AX39" s="354">
        <f t="shared" si="17"/>
        <v>0</v>
      </c>
      <c r="AY39" s="354">
        <f t="shared" si="18"/>
        <v>0</v>
      </c>
      <c r="AZ39" s="354">
        <f t="shared" si="19"/>
        <v>0</v>
      </c>
    </row>
    <row r="40" spans="1:52" x14ac:dyDescent="0.2">
      <c r="A40" s="28" t="str">
        <f>C40&amp;"x"&amp;TEXT(COUNTIF(C$5:C39,C40)+1,0)</f>
        <v>D3x1</v>
      </c>
      <c r="B40" s="29" t="str">
        <f>D40&amp;"x"&amp;TEXT(COUNTIF(D$5:D39,D40)+1,0)</f>
        <v>D3x1</v>
      </c>
      <c r="C40" s="30" t="s">
        <v>6485</v>
      </c>
      <c r="D40" s="30" t="s">
        <v>6485</v>
      </c>
      <c r="E40" s="181"/>
      <c r="F40" s="30" t="s">
        <v>6420</v>
      </c>
      <c r="G40" s="269" t="s">
        <v>9198</v>
      </c>
      <c r="H40" s="269" t="s">
        <v>9199</v>
      </c>
      <c r="I40" s="269" t="s">
        <v>9200</v>
      </c>
      <c r="J40" s="218">
        <v>39199</v>
      </c>
      <c r="K40" s="181"/>
      <c r="L40" s="31" t="s">
        <v>6678</v>
      </c>
      <c r="M40" s="262" t="str">
        <f t="shared" si="0"/>
        <v>0</v>
      </c>
      <c r="N40" s="31" t="s">
        <v>6678</v>
      </c>
      <c r="O40" s="262" t="str">
        <f t="shared" si="1"/>
        <v>0</v>
      </c>
      <c r="P40" s="31" t="s">
        <v>6486</v>
      </c>
      <c r="Q40" s="31" t="s">
        <v>6486</v>
      </c>
      <c r="R40" s="31" t="s">
        <v>6486</v>
      </c>
      <c r="S40" s="298" t="str">
        <f t="shared" si="2"/>
        <v>D3</v>
      </c>
      <c r="T40" s="214"/>
      <c r="U40" s="33"/>
      <c r="V40" s="33"/>
      <c r="W40" s="33"/>
      <c r="X40" s="33"/>
      <c r="Y40" s="213"/>
      <c r="Z40" s="352">
        <f t="shared" si="3"/>
        <v>11</v>
      </c>
      <c r="AA40" s="304" t="e">
        <f ca="1">TmPunt($C40:$D40,$F40:$J40,$Z40,$AF40&amp;AH40,"Punten1AB",U40,AW40,$AI40&amp;$AJ40&amp;$AK40)</f>
        <v>#NAME?</v>
      </c>
      <c r="AB40" s="304" t="e">
        <f ca="1">TmPunt($C40:$D40,$F40:$J40,$Z40,$AF40&amp;AI40,"Punten2DE",V40,AX40,$AH40&amp;$AJ40&amp;$AK40)</f>
        <v>#NAME?</v>
      </c>
      <c r="AC40" s="304" t="e">
        <f ca="1">TmPunt($C40:$D40,$F40:$J40,$Z40,$AF40&amp;AJ40,"Punten3GH",W40,AY40,$AH40&amp;$AI40&amp;$AK40)</f>
        <v>#NAME?</v>
      </c>
      <c r="AD40" s="304" t="e">
        <f ca="1">TmPunt($C40:$D40,$F40:$J40,$Z40,$AG40&amp;AK40,"Punten4JK",X40,AZ40,$AH40&amp;$AI40&amp;$AJ40)</f>
        <v>#NAME?</v>
      </c>
      <c r="AE40" s="304"/>
      <c r="AF40" s="353" t="str">
        <f t="shared" si="8"/>
        <v>NCX19J3</v>
      </c>
      <c r="AG40" s="353" t="str">
        <f t="shared" si="9"/>
        <v>NCX19J3</v>
      </c>
      <c r="AH40" s="353" t="str">
        <f t="shared" si="10"/>
        <v>D4</v>
      </c>
      <c r="AI40" s="353" t="str">
        <f t="shared" si="11"/>
        <v>D4</v>
      </c>
      <c r="AJ40" s="353" t="str">
        <f t="shared" si="12"/>
        <v>D4</v>
      </c>
      <c r="AK40" s="353" t="str">
        <f t="shared" si="13"/>
        <v/>
      </c>
      <c r="AL40" s="343"/>
      <c r="AM40" s="18">
        <v>35</v>
      </c>
      <c r="AN40" s="18">
        <f t="shared" si="20"/>
        <v>11</v>
      </c>
      <c r="AO40" s="18">
        <f t="shared" si="21"/>
        <v>11</v>
      </c>
      <c r="AP40" s="18" t="s">
        <v>6457</v>
      </c>
      <c r="AQ40" s="18" t="str">
        <f t="shared" si="28"/>
        <v/>
      </c>
      <c r="AR40" s="18" t="str">
        <f t="shared" si="29"/>
        <v/>
      </c>
      <c r="AT40" s="345" t="str">
        <f t="shared" si="14"/>
        <v>D3</v>
      </c>
      <c r="AU40" s="345" t="str">
        <f t="shared" si="15"/>
        <v>D3</v>
      </c>
      <c r="AW40" s="354">
        <f t="shared" si="16"/>
        <v>0</v>
      </c>
      <c r="AX40" s="354">
        <f t="shared" si="17"/>
        <v>0</v>
      </c>
      <c r="AY40" s="354">
        <f t="shared" si="18"/>
        <v>0</v>
      </c>
      <c r="AZ40" s="354">
        <f t="shared" si="19"/>
        <v>0</v>
      </c>
    </row>
    <row r="41" spans="1:52" x14ac:dyDescent="0.2">
      <c r="A41" s="28" t="str">
        <f>C41&amp;"x"&amp;TEXT(COUNTIF(C$5:C40,C41)+1,0)</f>
        <v>x1</v>
      </c>
      <c r="B41" s="29" t="str">
        <f>D41&amp;"x"&amp;TEXT(COUNTIF(D$5:D40,D41)+1,0)</f>
        <v>x1</v>
      </c>
      <c r="C41" s="30"/>
      <c r="D41" s="30"/>
      <c r="E41" s="181"/>
      <c r="F41" s="30" t="s">
        <v>6420</v>
      </c>
      <c r="G41" s="269" t="s">
        <v>9485</v>
      </c>
      <c r="H41" s="269" t="s">
        <v>9486</v>
      </c>
      <c r="I41" s="269" t="s">
        <v>9487</v>
      </c>
      <c r="J41" s="218">
        <v>27792</v>
      </c>
      <c r="K41" s="181"/>
      <c r="L41" s="31"/>
      <c r="M41" s="262" t="str">
        <f t="shared" si="0"/>
        <v>0</v>
      </c>
      <c r="N41" s="31"/>
      <c r="O41" s="262" t="str">
        <f t="shared" si="1"/>
        <v>0</v>
      </c>
      <c r="P41" s="31" t="s">
        <v>6678</v>
      </c>
      <c r="Q41" s="31" t="s">
        <v>6678</v>
      </c>
      <c r="R41" s="31"/>
      <c r="S41" s="298" t="str">
        <f t="shared" si="2"/>
        <v/>
      </c>
      <c r="T41" s="214"/>
      <c r="U41" s="33"/>
      <c r="V41" s="33"/>
      <c r="W41" s="33"/>
      <c r="X41" s="33"/>
      <c r="Y41" s="213"/>
      <c r="Z41" s="352">
        <f t="shared" si="3"/>
        <v>42</v>
      </c>
      <c r="AA41" s="304" t="e">
        <f t="shared" ca="1" si="4"/>
        <v>#NAME?</v>
      </c>
      <c r="AB41" s="304" t="e">
        <f t="shared" ca="1" si="5"/>
        <v>#NAME?</v>
      </c>
      <c r="AC41" s="304" t="e">
        <f t="shared" ca="1" si="6"/>
        <v>#NAME?</v>
      </c>
      <c r="AD41" s="304" t="e">
        <f t="shared" ca="1" si="7"/>
        <v>#NAME?</v>
      </c>
      <c r="AE41" s="304"/>
      <c r="AF41" s="353" t="str">
        <f t="shared" si="8"/>
        <v>NCX19J3</v>
      </c>
      <c r="AG41" s="353" t="str">
        <f t="shared" si="9"/>
        <v>NCX19J3</v>
      </c>
      <c r="AH41" s="353" t="str">
        <f t="shared" si="10"/>
        <v/>
      </c>
      <c r="AI41" s="353" t="str">
        <f t="shared" si="11"/>
        <v/>
      </c>
      <c r="AJ41" s="353" t="str">
        <f t="shared" si="12"/>
        <v/>
      </c>
      <c r="AK41" s="353" t="str">
        <f t="shared" si="13"/>
        <v/>
      </c>
      <c r="AL41" s="343"/>
      <c r="AM41" s="18">
        <v>36</v>
      </c>
      <c r="AN41" s="18">
        <f t="shared" si="20"/>
        <v>11</v>
      </c>
      <c r="AO41" s="18">
        <f t="shared" si="21"/>
        <v>11</v>
      </c>
      <c r="AP41" s="18" t="s">
        <v>6458</v>
      </c>
      <c r="AQ41" s="18" t="str">
        <f t="shared" si="28"/>
        <v/>
      </c>
      <c r="AR41" s="18" t="str">
        <f t="shared" si="29"/>
        <v/>
      </c>
      <c r="AT41" s="345" t="str">
        <f t="shared" si="14"/>
        <v/>
      </c>
      <c r="AU41" s="345" t="str">
        <f t="shared" si="15"/>
        <v/>
      </c>
      <c r="AW41" s="354">
        <f t="shared" si="16"/>
        <v>0</v>
      </c>
      <c r="AX41" s="354">
        <f t="shared" si="17"/>
        <v>0</v>
      </c>
      <c r="AY41" s="354">
        <f t="shared" si="18"/>
        <v>0</v>
      </c>
      <c r="AZ41" s="354">
        <f t="shared" si="19"/>
        <v>0</v>
      </c>
    </row>
    <row r="42" spans="1:52" x14ac:dyDescent="0.2">
      <c r="A42" s="28" t="str">
        <f>C42&amp;"x"&amp;TEXT(COUNTIF(C$5:C41,C42)+1,0)</f>
        <v>D4x2</v>
      </c>
      <c r="B42" s="29" t="str">
        <f>D42&amp;"x"&amp;TEXT(COUNTIF(D$5:D41,D42)+1,0)</f>
        <v>D4x2</v>
      </c>
      <c r="C42" s="30" t="s">
        <v>6486</v>
      </c>
      <c r="D42" s="30" t="s">
        <v>6486</v>
      </c>
      <c r="E42" s="181"/>
      <c r="F42" s="30" t="s">
        <v>6420</v>
      </c>
      <c r="G42" s="269" t="s">
        <v>9220</v>
      </c>
      <c r="H42" s="269" t="s">
        <v>9221</v>
      </c>
      <c r="I42" s="269" t="s">
        <v>9197</v>
      </c>
      <c r="J42" s="218">
        <v>39274</v>
      </c>
      <c r="K42" s="181"/>
      <c r="L42" s="31" t="s">
        <v>6678</v>
      </c>
      <c r="M42" s="262" t="str">
        <f t="shared" si="0"/>
        <v>0</v>
      </c>
      <c r="N42" s="31" t="s">
        <v>6678</v>
      </c>
      <c r="O42" s="262" t="str">
        <f t="shared" si="1"/>
        <v>0</v>
      </c>
      <c r="P42" s="31" t="s">
        <v>6487</v>
      </c>
      <c r="Q42" s="31" t="s">
        <v>6487</v>
      </c>
      <c r="R42" s="31" t="s">
        <v>6487</v>
      </c>
      <c r="S42" s="298" t="str">
        <f t="shared" si="2"/>
        <v>D4</v>
      </c>
      <c r="T42" s="214"/>
      <c r="U42" s="33"/>
      <c r="V42" s="33"/>
      <c r="W42" s="33"/>
      <c r="X42" s="33"/>
      <c r="Y42" s="213"/>
      <c r="Z42" s="352">
        <f t="shared" si="3"/>
        <v>11</v>
      </c>
      <c r="AA42" s="304" t="e">
        <f ca="1">TmPunt($C42:$D42,$F42:$J42,$Z42,$AF42&amp;AH42,"Punten1AB",U42,AW42,$AI42&amp;$AJ42&amp;$AK42)</f>
        <v>#NAME?</v>
      </c>
      <c r="AB42" s="304" t="e">
        <f ca="1">TmPunt($C42:$D42,$F42:$J42,$Z42,$AF42&amp;AI42,"Punten2DE",V42,AX42,$AH42&amp;$AJ42&amp;$AK42)</f>
        <v>#NAME?</v>
      </c>
      <c r="AC42" s="304" t="e">
        <f ca="1">TmPunt($C42:$D42,$F42:$J42,$Z42,$AF42&amp;AJ42,"Punten3GH",W42,AY42,$AH42&amp;$AI42&amp;$AK42)</f>
        <v>#NAME?</v>
      </c>
      <c r="AD42" s="304" t="e">
        <f ca="1">TmPunt($C42:$D42,$F42:$J42,$Z42,$AG42&amp;AK42,"Punten4JK",X42,AZ42,$AH42&amp;$AI42&amp;$AJ42)</f>
        <v>#NAME?</v>
      </c>
      <c r="AE42" s="304"/>
      <c r="AF42" s="353" t="str">
        <f t="shared" si="8"/>
        <v>NCX19J3</v>
      </c>
      <c r="AG42" s="353" t="str">
        <f t="shared" si="9"/>
        <v>NCX19J3</v>
      </c>
      <c r="AH42" s="353" t="str">
        <f t="shared" si="10"/>
        <v>D5</v>
      </c>
      <c r="AI42" s="353" t="str">
        <f t="shared" si="11"/>
        <v>D5</v>
      </c>
      <c r="AJ42" s="353" t="str">
        <f t="shared" si="12"/>
        <v>D5</v>
      </c>
      <c r="AK42" s="353" t="str">
        <f t="shared" si="13"/>
        <v/>
      </c>
      <c r="AL42" s="343"/>
      <c r="AM42" s="18">
        <v>37</v>
      </c>
      <c r="AN42" s="18">
        <f t="shared" si="20"/>
        <v>11</v>
      </c>
      <c r="AO42" s="18">
        <f t="shared" si="21"/>
        <v>11</v>
      </c>
      <c r="AP42" s="18" t="s">
        <v>6459</v>
      </c>
      <c r="AQ42" s="18" t="str">
        <f t="shared" si="28"/>
        <v/>
      </c>
      <c r="AR42" s="18" t="str">
        <f t="shared" si="29"/>
        <v/>
      </c>
      <c r="AT42" s="345" t="str">
        <f t="shared" si="14"/>
        <v>D4</v>
      </c>
      <c r="AU42" s="345" t="str">
        <f t="shared" si="15"/>
        <v>D4</v>
      </c>
      <c r="AW42" s="354">
        <f t="shared" si="16"/>
        <v>0</v>
      </c>
      <c r="AX42" s="354">
        <f t="shared" si="17"/>
        <v>0</v>
      </c>
      <c r="AY42" s="354">
        <f t="shared" si="18"/>
        <v>0</v>
      </c>
      <c r="AZ42" s="354">
        <f t="shared" si="19"/>
        <v>0</v>
      </c>
    </row>
    <row r="43" spans="1:52" x14ac:dyDescent="0.2">
      <c r="A43" s="28" t="str">
        <f>C43&amp;"x"&amp;TEXT(COUNTIF(C$5:C42,C43)+1,0)</f>
        <v>S5x2</v>
      </c>
      <c r="B43" s="29" t="str">
        <f>D43&amp;"x"&amp;TEXT(COUNTIF(D$5:D42,D43)+1,0)</f>
        <v>S5x2</v>
      </c>
      <c r="C43" s="30" t="s">
        <v>6431</v>
      </c>
      <c r="D43" s="30" t="s">
        <v>6431</v>
      </c>
      <c r="E43" s="181"/>
      <c r="F43" s="30" t="s">
        <v>6420</v>
      </c>
      <c r="G43" s="269" t="s">
        <v>8613</v>
      </c>
      <c r="H43" s="269" t="s">
        <v>8614</v>
      </c>
      <c r="I43" s="269" t="s">
        <v>8615</v>
      </c>
      <c r="J43" s="218">
        <v>33086</v>
      </c>
      <c r="K43" s="181"/>
      <c r="L43" s="31" t="s">
        <v>6678</v>
      </c>
      <c r="M43" s="262" t="str">
        <f t="shared" si="0"/>
        <v>0</v>
      </c>
      <c r="N43" s="31" t="s">
        <v>6678</v>
      </c>
      <c r="O43" s="262" t="str">
        <f t="shared" si="1"/>
        <v>0</v>
      </c>
      <c r="P43" s="31" t="s">
        <v>6431</v>
      </c>
      <c r="Q43" s="31" t="s">
        <v>6431</v>
      </c>
      <c r="R43" s="31" t="s">
        <v>6431</v>
      </c>
      <c r="S43" s="298" t="str">
        <f t="shared" si="2"/>
        <v>S5</v>
      </c>
      <c r="T43" s="214"/>
      <c r="U43" s="33"/>
      <c r="V43" s="33"/>
      <c r="W43" s="33"/>
      <c r="X43" s="33"/>
      <c r="Y43" s="213"/>
      <c r="Z43" s="352">
        <f t="shared" si="3"/>
        <v>28</v>
      </c>
      <c r="AA43" s="304" t="e">
        <f ca="1">TmPunt($C43:$D43,$F43:$J43,$Z43,$AF43&amp;AH43,"Punten1AB",U43,AW43,$AI43&amp;$AJ43&amp;$AK43)</f>
        <v>#NAME?</v>
      </c>
      <c r="AB43" s="304" t="e">
        <f ca="1">TmPunt($C43:$D43,$F43:$J43,$Z43,$AF43&amp;AI43,"Punten2DE",V43,AX43,$AH43&amp;$AJ43&amp;$AK43)</f>
        <v>#NAME?</v>
      </c>
      <c r="AC43" s="304" t="e">
        <f ca="1">TmPunt($C43:$D43,$F43:$J43,$Z43,$AF43&amp;AJ43,"Punten3GH",W43,AY43,$AH43&amp;$AI43&amp;$AK43)</f>
        <v>#NAME?</v>
      </c>
      <c r="AD43" s="304" t="e">
        <f ca="1">TmPunt($C43:$D43,$F43:$J43,$Z43,$AG43&amp;AK43,"Punten4JK",X43,AZ43,$AH43&amp;$AI43&amp;$AJ43)</f>
        <v>#NAME?</v>
      </c>
      <c r="AE43" s="304"/>
      <c r="AF43" s="353" t="str">
        <f t="shared" si="8"/>
        <v>NCX19J3</v>
      </c>
      <c r="AG43" s="353" t="str">
        <f t="shared" si="9"/>
        <v>NCX19J3</v>
      </c>
      <c r="AH43" s="353" t="str">
        <f t="shared" si="10"/>
        <v>S5</v>
      </c>
      <c r="AI43" s="353" t="str">
        <f t="shared" si="11"/>
        <v>S5</v>
      </c>
      <c r="AJ43" s="353" t="str">
        <f t="shared" si="12"/>
        <v>S5</v>
      </c>
      <c r="AK43" s="353" t="str">
        <f t="shared" si="13"/>
        <v/>
      </c>
      <c r="AL43" s="343"/>
      <c r="AM43" s="18">
        <v>38</v>
      </c>
      <c r="AN43" s="18">
        <f t="shared" si="20"/>
        <v>11</v>
      </c>
      <c r="AO43" s="18">
        <f t="shared" si="21"/>
        <v>11</v>
      </c>
      <c r="AP43" s="18" t="s">
        <v>6460</v>
      </c>
      <c r="AQ43" s="18" t="str">
        <f t="shared" si="28"/>
        <v/>
      </c>
      <c r="AR43" s="18" t="str">
        <f t="shared" si="29"/>
        <v/>
      </c>
      <c r="AT43" s="345" t="str">
        <f t="shared" si="14"/>
        <v>S5</v>
      </c>
      <c r="AU43" s="345" t="str">
        <f t="shared" si="15"/>
        <v>S5</v>
      </c>
      <c r="AW43" s="354">
        <f t="shared" si="16"/>
        <v>0</v>
      </c>
      <c r="AX43" s="354">
        <f t="shared" si="17"/>
        <v>0</v>
      </c>
      <c r="AY43" s="354">
        <f t="shared" si="18"/>
        <v>0</v>
      </c>
      <c r="AZ43" s="354">
        <f t="shared" si="19"/>
        <v>0</v>
      </c>
    </row>
    <row r="44" spans="1:52" x14ac:dyDescent="0.2">
      <c r="A44" s="28" t="str">
        <f>C44&amp;"x"&amp;TEXT(COUNTIF(C$5:C43,C44)+1,0)</f>
        <v>x1</v>
      </c>
      <c r="B44" s="29" t="str">
        <f>D44&amp;"x"&amp;TEXT(COUNTIF(D$5:D43,D44)+1,0)</f>
        <v>x1</v>
      </c>
      <c r="C44" s="30"/>
      <c r="D44" s="30"/>
      <c r="E44" s="181"/>
      <c r="F44" s="30" t="s">
        <v>6420</v>
      </c>
      <c r="G44" s="269" t="s">
        <v>9515</v>
      </c>
      <c r="H44" s="269" t="s">
        <v>9516</v>
      </c>
      <c r="I44" s="269" t="s">
        <v>9517</v>
      </c>
      <c r="J44" s="218">
        <v>32329</v>
      </c>
      <c r="K44" s="181"/>
      <c r="L44" s="31" t="s">
        <v>6678</v>
      </c>
      <c r="M44" s="262" t="str">
        <f t="shared" si="0"/>
        <v>0</v>
      </c>
      <c r="N44" s="31" t="s">
        <v>6678</v>
      </c>
      <c r="O44" s="262" t="str">
        <f t="shared" si="1"/>
        <v>0</v>
      </c>
      <c r="P44" s="31" t="s">
        <v>6678</v>
      </c>
      <c r="Q44" s="31" t="s">
        <v>6678</v>
      </c>
      <c r="R44" s="31"/>
      <c r="S44" s="298" t="str">
        <f t="shared" si="2"/>
        <v/>
      </c>
      <c r="T44" s="214"/>
      <c r="U44" s="33"/>
      <c r="V44" s="33"/>
      <c r="W44" s="33"/>
      <c r="X44" s="33"/>
      <c r="Y44" s="213"/>
      <c r="Z44" s="352">
        <f t="shared" si="3"/>
        <v>30</v>
      </c>
      <c r="AA44" s="304" t="e">
        <f t="shared" ca="1" si="4"/>
        <v>#NAME?</v>
      </c>
      <c r="AB44" s="304" t="e">
        <f t="shared" ca="1" si="5"/>
        <v>#NAME?</v>
      </c>
      <c r="AC44" s="304" t="e">
        <f t="shared" ca="1" si="6"/>
        <v>#NAME?</v>
      </c>
      <c r="AD44" s="304" t="e">
        <f t="shared" ca="1" si="7"/>
        <v>#NAME?</v>
      </c>
      <c r="AE44" s="304"/>
      <c r="AF44" s="353" t="str">
        <f t="shared" si="8"/>
        <v>NCX19J3</v>
      </c>
      <c r="AG44" s="353" t="str">
        <f t="shared" si="9"/>
        <v>NCX19J3</v>
      </c>
      <c r="AH44" s="353" t="str">
        <f t="shared" si="10"/>
        <v/>
      </c>
      <c r="AI44" s="353" t="str">
        <f t="shared" si="11"/>
        <v/>
      </c>
      <c r="AJ44" s="353" t="str">
        <f t="shared" si="12"/>
        <v/>
      </c>
      <c r="AK44" s="353" t="str">
        <f t="shared" si="13"/>
        <v/>
      </c>
      <c r="AL44" s="343"/>
      <c r="AM44" s="18">
        <v>39</v>
      </c>
      <c r="AN44" s="18">
        <f t="shared" si="20"/>
        <v>12</v>
      </c>
      <c r="AO44" s="18">
        <f t="shared" si="21"/>
        <v>12</v>
      </c>
      <c r="AP44" s="18" t="s">
        <v>6461</v>
      </c>
      <c r="AQ44" s="18" t="str">
        <f t="shared" si="28"/>
        <v/>
      </c>
      <c r="AR44" s="18" t="str">
        <f t="shared" si="29"/>
        <v/>
      </c>
      <c r="AT44" s="345" t="str">
        <f t="shared" si="14"/>
        <v/>
      </c>
      <c r="AU44" s="345" t="str">
        <f t="shared" si="15"/>
        <v/>
      </c>
      <c r="AW44" s="354">
        <f t="shared" si="16"/>
        <v>0</v>
      </c>
      <c r="AX44" s="354">
        <f t="shared" si="17"/>
        <v>0</v>
      </c>
      <c r="AY44" s="354">
        <f t="shared" si="18"/>
        <v>0</v>
      </c>
      <c r="AZ44" s="354">
        <f t="shared" si="19"/>
        <v>0</v>
      </c>
    </row>
    <row r="45" spans="1:52" x14ac:dyDescent="0.2">
      <c r="A45" s="28" t="str">
        <f>C45&amp;"x"&amp;TEXT(COUNTIF(C$5:C44,C45)+1,0)</f>
        <v>x1</v>
      </c>
      <c r="B45" s="29" t="str">
        <f>D45&amp;"x"&amp;TEXT(COUNTIF(D$5:D44,D45)+1,0)</f>
        <v>x1</v>
      </c>
      <c r="C45" s="30"/>
      <c r="D45" s="30"/>
      <c r="E45" s="181"/>
      <c r="F45" s="30" t="s">
        <v>6420</v>
      </c>
      <c r="G45" s="269" t="s">
        <v>9438</v>
      </c>
      <c r="H45" s="269" t="s">
        <v>9439</v>
      </c>
      <c r="I45" s="269" t="s">
        <v>9440</v>
      </c>
      <c r="J45" s="218">
        <v>22398</v>
      </c>
      <c r="K45" s="181"/>
      <c r="L45" s="31" t="s">
        <v>6678</v>
      </c>
      <c r="M45" s="262" t="str">
        <f t="shared" si="0"/>
        <v>0</v>
      </c>
      <c r="N45" s="31" t="s">
        <v>6678</v>
      </c>
      <c r="O45" s="262" t="str">
        <f t="shared" si="1"/>
        <v>0</v>
      </c>
      <c r="P45" s="31" t="s">
        <v>6678</v>
      </c>
      <c r="Q45" s="31" t="s">
        <v>6678</v>
      </c>
      <c r="R45" s="31"/>
      <c r="S45" s="298" t="str">
        <f t="shared" si="2"/>
        <v/>
      </c>
      <c r="T45" s="214"/>
      <c r="U45" s="33"/>
      <c r="V45" s="33"/>
      <c r="W45" s="33"/>
      <c r="X45" s="33"/>
      <c r="Y45" s="213"/>
      <c r="Z45" s="352">
        <f t="shared" si="3"/>
        <v>57</v>
      </c>
      <c r="AA45" s="304" t="e">
        <f t="shared" ca="1" si="4"/>
        <v>#NAME?</v>
      </c>
      <c r="AB45" s="304" t="e">
        <f t="shared" ca="1" si="5"/>
        <v>#NAME?</v>
      </c>
      <c r="AC45" s="304" t="e">
        <f t="shared" ca="1" si="6"/>
        <v>#NAME?</v>
      </c>
      <c r="AD45" s="304" t="e">
        <f t="shared" ca="1" si="7"/>
        <v>#NAME?</v>
      </c>
      <c r="AE45" s="304"/>
      <c r="AF45" s="353" t="str">
        <f t="shared" si="8"/>
        <v>NCX19J3</v>
      </c>
      <c r="AG45" s="353" t="str">
        <f t="shared" si="9"/>
        <v>NCX19J3</v>
      </c>
      <c r="AH45" s="353" t="str">
        <f t="shared" si="10"/>
        <v/>
      </c>
      <c r="AI45" s="353" t="str">
        <f t="shared" si="11"/>
        <v/>
      </c>
      <c r="AJ45" s="353" t="str">
        <f t="shared" si="12"/>
        <v/>
      </c>
      <c r="AK45" s="353" t="str">
        <f t="shared" si="13"/>
        <v/>
      </c>
      <c r="AL45" s="343"/>
      <c r="AM45" s="18">
        <v>40</v>
      </c>
      <c r="AN45" s="18">
        <f t="shared" si="20"/>
        <v>13</v>
      </c>
      <c r="AO45" s="18">
        <f t="shared" si="21"/>
        <v>13</v>
      </c>
      <c r="AP45" s="18" t="s">
        <v>6462</v>
      </c>
      <c r="AQ45" s="18" t="str">
        <f t="shared" si="28"/>
        <v/>
      </c>
      <c r="AR45" s="18" t="str">
        <f t="shared" si="29"/>
        <v/>
      </c>
      <c r="AT45" s="345" t="str">
        <f t="shared" si="14"/>
        <v/>
      </c>
      <c r="AU45" s="345" t="str">
        <f t="shared" si="15"/>
        <v/>
      </c>
      <c r="AW45" s="354">
        <f t="shared" si="16"/>
        <v>0</v>
      </c>
      <c r="AX45" s="354">
        <f t="shared" si="17"/>
        <v>0</v>
      </c>
      <c r="AY45" s="354">
        <f t="shared" si="18"/>
        <v>0</v>
      </c>
      <c r="AZ45" s="354">
        <f t="shared" si="19"/>
        <v>0</v>
      </c>
    </row>
    <row r="46" spans="1:52" x14ac:dyDescent="0.2">
      <c r="A46" s="28" t="str">
        <f>C46&amp;"x"&amp;TEXT(COUNTIF(C$5:C45,C46)+1,0)</f>
        <v>x1</v>
      </c>
      <c r="B46" s="29" t="str">
        <f>D46&amp;"x"&amp;TEXT(COUNTIF(D$5:D45,D46)+1,0)</f>
        <v>x1</v>
      </c>
      <c r="C46" s="30"/>
      <c r="D46" s="30"/>
      <c r="E46" s="181"/>
      <c r="F46" s="30" t="s">
        <v>6420</v>
      </c>
      <c r="G46" s="269" t="s">
        <v>8739</v>
      </c>
      <c r="H46" s="269" t="s">
        <v>8740</v>
      </c>
      <c r="I46" s="269" t="s">
        <v>8741</v>
      </c>
      <c r="J46" s="218">
        <v>36460</v>
      </c>
      <c r="K46" s="181"/>
      <c r="L46" s="31" t="s">
        <v>6678</v>
      </c>
      <c r="M46" s="262" t="str">
        <f t="shared" si="0"/>
        <v>0</v>
      </c>
      <c r="N46" s="31" t="s">
        <v>6678</v>
      </c>
      <c r="O46" s="262" t="str">
        <f t="shared" si="1"/>
        <v>0</v>
      </c>
      <c r="P46" s="31" t="s">
        <v>1315</v>
      </c>
      <c r="Q46" s="31" t="s">
        <v>1315</v>
      </c>
      <c r="R46" s="31" t="s">
        <v>1315</v>
      </c>
      <c r="S46" s="298" t="str">
        <f t="shared" si="2"/>
        <v/>
      </c>
      <c r="T46" s="214"/>
      <c r="U46" s="33"/>
      <c r="V46" s="33"/>
      <c r="W46" s="33"/>
      <c r="X46" s="33"/>
      <c r="Y46" s="213"/>
      <c r="Z46" s="352">
        <f t="shared" si="3"/>
        <v>19</v>
      </c>
      <c r="AA46" s="304" t="e">
        <f t="shared" ca="1" si="4"/>
        <v>#NAME?</v>
      </c>
      <c r="AB46" s="304" t="e">
        <f t="shared" ca="1" si="5"/>
        <v>#NAME?</v>
      </c>
      <c r="AC46" s="304" t="e">
        <f t="shared" ca="1" si="6"/>
        <v>#NAME?</v>
      </c>
      <c r="AD46" s="304" t="e">
        <f t="shared" ca="1" si="7"/>
        <v>#NAME?</v>
      </c>
      <c r="AE46" s="304"/>
      <c r="AF46" s="353" t="str">
        <f t="shared" si="8"/>
        <v>NCX19J3</v>
      </c>
      <c r="AG46" s="353" t="str">
        <f t="shared" si="9"/>
        <v>NCX19J3</v>
      </c>
      <c r="AH46" s="353" t="str">
        <f t="shared" si="10"/>
        <v>A1</v>
      </c>
      <c r="AI46" s="353" t="str">
        <f t="shared" si="11"/>
        <v>A1</v>
      </c>
      <c r="AJ46" s="353" t="str">
        <f t="shared" si="12"/>
        <v>A1</v>
      </c>
      <c r="AK46" s="353" t="str">
        <f t="shared" si="13"/>
        <v/>
      </c>
      <c r="AL46" s="343"/>
      <c r="AM46" s="18">
        <v>41</v>
      </c>
      <c r="AN46" s="18">
        <f t="shared" si="20"/>
        <v>14</v>
      </c>
      <c r="AO46" s="18">
        <f t="shared" si="21"/>
        <v>14</v>
      </c>
      <c r="AP46" s="18" t="s">
        <v>6463</v>
      </c>
      <c r="AQ46" s="18" t="str">
        <f t="shared" si="28"/>
        <v/>
      </c>
      <c r="AR46" s="18" t="str">
        <f t="shared" si="29"/>
        <v/>
      </c>
      <c r="AT46" s="345" t="str">
        <f t="shared" si="14"/>
        <v/>
      </c>
      <c r="AU46" s="345" t="str">
        <f t="shared" si="15"/>
        <v/>
      </c>
      <c r="AW46" s="354">
        <f t="shared" si="16"/>
        <v>0</v>
      </c>
      <c r="AX46" s="354">
        <f t="shared" si="17"/>
        <v>0</v>
      </c>
      <c r="AY46" s="354">
        <f t="shared" si="18"/>
        <v>0</v>
      </c>
      <c r="AZ46" s="354">
        <f t="shared" si="19"/>
        <v>0</v>
      </c>
    </row>
    <row r="47" spans="1:52" x14ac:dyDescent="0.2">
      <c r="A47" s="28" t="str">
        <f>C47&amp;"x"&amp;TEXT(COUNTIF(C$5:C46,C47)+1,0)</f>
        <v>B1x1</v>
      </c>
      <c r="B47" s="29" t="str">
        <f>D47&amp;"x"&amp;TEXT(COUNTIF(D$5:D46,D47)+1,0)</f>
        <v>B1x1</v>
      </c>
      <c r="C47" s="30" t="s">
        <v>6461</v>
      </c>
      <c r="D47" s="30" t="s">
        <v>6461</v>
      </c>
      <c r="E47" s="181"/>
      <c r="F47" s="30" t="s">
        <v>6420</v>
      </c>
      <c r="G47" s="269" t="s">
        <v>8856</v>
      </c>
      <c r="H47" s="269" t="s">
        <v>8857</v>
      </c>
      <c r="I47" s="269" t="s">
        <v>8858</v>
      </c>
      <c r="J47" s="218">
        <v>37624</v>
      </c>
      <c r="K47" s="181"/>
      <c r="L47" s="31" t="s">
        <v>6678</v>
      </c>
      <c r="M47" s="262" t="str">
        <f t="shared" si="0"/>
        <v>0</v>
      </c>
      <c r="N47" s="31" t="s">
        <v>6678</v>
      </c>
      <c r="O47" s="262" t="str">
        <f t="shared" si="1"/>
        <v>0</v>
      </c>
      <c r="P47" s="31" t="s">
        <v>6461</v>
      </c>
      <c r="Q47" s="31" t="s">
        <v>6461</v>
      </c>
      <c r="R47" s="31" t="s">
        <v>6461</v>
      </c>
      <c r="S47" s="298" t="str">
        <f t="shared" si="2"/>
        <v>B1</v>
      </c>
      <c r="T47" s="214"/>
      <c r="U47" s="33"/>
      <c r="V47" s="33"/>
      <c r="W47" s="33"/>
      <c r="X47" s="33"/>
      <c r="Y47" s="213"/>
      <c r="Z47" s="352">
        <f t="shared" si="3"/>
        <v>15</v>
      </c>
      <c r="AA47" s="304" t="e">
        <f ca="1">TmPunt($C47:$D47,$F47:$J47,$Z47,$AF47&amp;AH47,"Punten1AB",U47,AW47,$AI47&amp;$AJ47&amp;$AK47)</f>
        <v>#NAME?</v>
      </c>
      <c r="AB47" s="304" t="e">
        <f ca="1">TmPunt($C47:$D47,$F47:$J47,$Z47,$AF47&amp;AI47,"Punten2DE",V47,AX47,$AH47&amp;$AJ47&amp;$AK47)</f>
        <v>#NAME?</v>
      </c>
      <c r="AC47" s="304" t="e">
        <f ca="1">TmPunt($C47:$D47,$F47:$J47,$Z47,$AF47&amp;AJ47,"Punten3GH",W47,AY47,$AH47&amp;$AI47&amp;$AK47)</f>
        <v>#NAME?</v>
      </c>
      <c r="AD47" s="304" t="e">
        <f ca="1">TmPunt($C47:$D47,$F47:$J47,$Z47,$AG47&amp;AK47,"Punten4JK",X47,AZ47,$AH47&amp;$AI47&amp;$AJ47)</f>
        <v>#NAME?</v>
      </c>
      <c r="AE47" s="304"/>
      <c r="AF47" s="353" t="str">
        <f t="shared" si="8"/>
        <v>NCX19J3</v>
      </c>
      <c r="AG47" s="353" t="str">
        <f t="shared" si="9"/>
        <v>NCX19J3</v>
      </c>
      <c r="AH47" s="353" t="str">
        <f t="shared" si="10"/>
        <v>B1</v>
      </c>
      <c r="AI47" s="353" t="str">
        <f t="shared" si="11"/>
        <v>B1</v>
      </c>
      <c r="AJ47" s="353" t="str">
        <f t="shared" si="12"/>
        <v>B1</v>
      </c>
      <c r="AK47" s="353" t="str">
        <f t="shared" si="13"/>
        <v/>
      </c>
      <c r="AL47" s="343"/>
      <c r="AM47" s="18">
        <v>42</v>
      </c>
      <c r="AN47" s="18">
        <f t="shared" si="20"/>
        <v>15</v>
      </c>
      <c r="AO47" s="18">
        <f t="shared" si="21"/>
        <v>15</v>
      </c>
      <c r="AP47" s="18" t="s">
        <v>6464</v>
      </c>
      <c r="AQ47" s="18" t="str">
        <f t="shared" si="28"/>
        <v/>
      </c>
      <c r="AR47" s="18" t="str">
        <f t="shared" si="29"/>
        <v/>
      </c>
      <c r="AT47" s="345" t="str">
        <f t="shared" si="14"/>
        <v>B1</v>
      </c>
      <c r="AU47" s="345" t="str">
        <f t="shared" si="15"/>
        <v>B1</v>
      </c>
      <c r="AW47" s="354">
        <f t="shared" si="16"/>
        <v>0</v>
      </c>
      <c r="AX47" s="354">
        <f t="shared" si="17"/>
        <v>0</v>
      </c>
      <c r="AY47" s="354">
        <f t="shared" si="18"/>
        <v>0</v>
      </c>
      <c r="AZ47" s="354">
        <f t="shared" si="19"/>
        <v>0</v>
      </c>
    </row>
    <row r="48" spans="1:52" x14ac:dyDescent="0.2">
      <c r="A48" s="28" t="str">
        <f>C48&amp;"x"&amp;TEXT(COUNTIF(C$5:C47,C48)+1,0)</f>
        <v>x1</v>
      </c>
      <c r="B48" s="29" t="str">
        <f>D48&amp;"x"&amp;TEXT(COUNTIF(D$5:D47,D48)+1,0)</f>
        <v>x1</v>
      </c>
      <c r="C48" s="30"/>
      <c r="D48" s="30"/>
      <c r="E48" s="181"/>
      <c r="F48" s="30" t="s">
        <v>6420</v>
      </c>
      <c r="G48" s="269" t="s">
        <v>8593</v>
      </c>
      <c r="H48" s="269" t="s">
        <v>8594</v>
      </c>
      <c r="I48" s="269" t="s">
        <v>8595</v>
      </c>
      <c r="J48" s="218">
        <v>35615</v>
      </c>
      <c r="K48" s="181"/>
      <c r="L48" s="31" t="s">
        <v>6678</v>
      </c>
      <c r="M48" s="262" t="str">
        <f t="shared" si="0"/>
        <v>0</v>
      </c>
      <c r="N48" s="31" t="s">
        <v>6678</v>
      </c>
      <c r="O48" s="262" t="str">
        <f t="shared" si="1"/>
        <v>0</v>
      </c>
      <c r="P48" s="31" t="s">
        <v>6428</v>
      </c>
      <c r="Q48" s="31" t="s">
        <v>6429</v>
      </c>
      <c r="R48" s="31" t="s">
        <v>6430</v>
      </c>
      <c r="S48" s="298" t="str">
        <f t="shared" si="2"/>
        <v/>
      </c>
      <c r="T48" s="214"/>
      <c r="U48" s="33"/>
      <c r="V48" s="33"/>
      <c r="W48" s="33"/>
      <c r="X48" s="33"/>
      <c r="Y48" s="213"/>
      <c r="Z48" s="352">
        <f t="shared" si="3"/>
        <v>21</v>
      </c>
      <c r="AA48" s="304" t="e">
        <f t="shared" ca="1" si="4"/>
        <v>#NAME?</v>
      </c>
      <c r="AB48" s="304" t="e">
        <f t="shared" ca="1" si="5"/>
        <v>#NAME?</v>
      </c>
      <c r="AC48" s="304" t="e">
        <f t="shared" ca="1" si="6"/>
        <v>#NAME?</v>
      </c>
      <c r="AD48" s="304" t="e">
        <f t="shared" ca="1" si="7"/>
        <v>#NAME?</v>
      </c>
      <c r="AE48" s="304"/>
      <c r="AF48" s="353" t="str">
        <f t="shared" si="8"/>
        <v>NCX19J3</v>
      </c>
      <c r="AG48" s="353" t="str">
        <f t="shared" si="9"/>
        <v>NCX19J3</v>
      </c>
      <c r="AH48" s="353" t="str">
        <f t="shared" si="10"/>
        <v>S2</v>
      </c>
      <c r="AI48" s="353" t="str">
        <f t="shared" si="11"/>
        <v>S3</v>
      </c>
      <c r="AJ48" s="353" t="str">
        <f t="shared" si="12"/>
        <v>S4</v>
      </c>
      <c r="AK48" s="353" t="str">
        <f t="shared" si="13"/>
        <v/>
      </c>
      <c r="AL48" s="343"/>
      <c r="AM48" s="18">
        <v>43</v>
      </c>
      <c r="AN48" s="18">
        <f t="shared" si="20"/>
        <v>15</v>
      </c>
      <c r="AO48" s="18">
        <f t="shared" si="21"/>
        <v>15</v>
      </c>
      <c r="AP48" s="18" t="s">
        <v>6465</v>
      </c>
      <c r="AQ48" s="18" t="str">
        <f t="shared" si="28"/>
        <v/>
      </c>
      <c r="AR48" s="18" t="str">
        <f t="shared" si="29"/>
        <v/>
      </c>
      <c r="AT48" s="345" t="str">
        <f t="shared" si="14"/>
        <v/>
      </c>
      <c r="AU48" s="345" t="str">
        <f t="shared" si="15"/>
        <v/>
      </c>
      <c r="AW48" s="354">
        <f t="shared" si="16"/>
        <v>0</v>
      </c>
      <c r="AX48" s="354">
        <f t="shared" si="17"/>
        <v>0</v>
      </c>
      <c r="AY48" s="354">
        <f t="shared" si="18"/>
        <v>0</v>
      </c>
      <c r="AZ48" s="354">
        <f t="shared" si="19"/>
        <v>0</v>
      </c>
    </row>
    <row r="49" spans="1:52" x14ac:dyDescent="0.2">
      <c r="A49" s="28" t="str">
        <f>C49&amp;"x"&amp;TEXT(COUNTIF(C$5:C48,C49)+1,0)</f>
        <v>D3x2</v>
      </c>
      <c r="B49" s="29" t="str">
        <f>D49&amp;"x"&amp;TEXT(COUNTIF(D$5:D48,D49)+1,0)</f>
        <v>D3x2</v>
      </c>
      <c r="C49" s="30" t="s">
        <v>6485</v>
      </c>
      <c r="D49" s="30" t="s">
        <v>6485</v>
      </c>
      <c r="E49" s="181"/>
      <c r="F49" s="30" t="s">
        <v>6420</v>
      </c>
      <c r="G49" s="269" t="s">
        <v>9244</v>
      </c>
      <c r="H49" s="269" t="s">
        <v>9245</v>
      </c>
      <c r="I49" s="269" t="s">
        <v>9246</v>
      </c>
      <c r="J49" s="218">
        <v>39804</v>
      </c>
      <c r="K49" s="181"/>
      <c r="L49" s="31" t="s">
        <v>6678</v>
      </c>
      <c r="M49" s="262" t="str">
        <f t="shared" si="0"/>
        <v>0</v>
      </c>
      <c r="N49" s="31" t="s">
        <v>6678</v>
      </c>
      <c r="O49" s="262" t="str">
        <f t="shared" si="1"/>
        <v>0</v>
      </c>
      <c r="P49" s="31" t="s">
        <v>6495</v>
      </c>
      <c r="Q49" s="31" t="s">
        <v>6495</v>
      </c>
      <c r="R49" s="31" t="s">
        <v>6495</v>
      </c>
      <c r="S49" s="298" t="str">
        <f t="shared" si="2"/>
        <v>D3</v>
      </c>
      <c r="T49" s="214"/>
      <c r="U49" s="33"/>
      <c r="V49" s="33"/>
      <c r="W49" s="33"/>
      <c r="X49" s="33"/>
      <c r="Y49" s="213"/>
      <c r="Z49" s="352">
        <f t="shared" si="3"/>
        <v>10</v>
      </c>
      <c r="AA49" s="304" t="e">
        <f ca="1">TmPunt($C49:$D49,$F49:$J49,$Z49,$AF49&amp;AH49,"Punten1AB",U49,AW49,$AI49&amp;$AJ49&amp;$AK49)</f>
        <v>#NAME?</v>
      </c>
      <c r="AB49" s="304" t="e">
        <f ca="1">TmPunt($C49:$D49,$F49:$J49,$Z49,$AF49&amp;AI49,"Punten2DE",V49,AX49,$AH49&amp;$AJ49&amp;$AK49)</f>
        <v>#NAME?</v>
      </c>
      <c r="AC49" s="304" t="e">
        <f ca="1">TmPunt($C49:$D49,$F49:$J49,$Z49,$AF49&amp;AJ49,"Punten3GH",W49,AY49,$AH49&amp;$AI49&amp;$AK49)</f>
        <v>#NAME?</v>
      </c>
      <c r="AD49" s="304" t="e">
        <f ca="1">TmPunt($C49:$D49,$F49:$J49,$Z49,$AG49&amp;AK49,"Punten4JK",X49,AZ49,$AH49&amp;$AI49&amp;$AJ49)</f>
        <v>#NAME?</v>
      </c>
      <c r="AE49" s="304"/>
      <c r="AF49" s="353" t="str">
        <f t="shared" si="8"/>
        <v>NCX19J3</v>
      </c>
      <c r="AG49" s="353" t="str">
        <f t="shared" si="9"/>
        <v>NCX19J3</v>
      </c>
      <c r="AH49" s="353" t="str">
        <f t="shared" si="10"/>
        <v>E1</v>
      </c>
      <c r="AI49" s="353" t="str">
        <f t="shared" si="11"/>
        <v>E1</v>
      </c>
      <c r="AJ49" s="353" t="str">
        <f t="shared" si="12"/>
        <v>E1</v>
      </c>
      <c r="AK49" s="353" t="str">
        <f t="shared" si="13"/>
        <v/>
      </c>
      <c r="AL49" s="343"/>
      <c r="AM49" s="18">
        <v>44</v>
      </c>
      <c r="AN49" s="18">
        <f t="shared" si="20"/>
        <v>15</v>
      </c>
      <c r="AO49" s="18">
        <f t="shared" si="21"/>
        <v>15</v>
      </c>
      <c r="AP49" s="18" t="s">
        <v>6466</v>
      </c>
      <c r="AQ49" s="18" t="str">
        <f t="shared" si="28"/>
        <v/>
      </c>
      <c r="AR49" s="18" t="str">
        <f t="shared" si="29"/>
        <v/>
      </c>
      <c r="AT49" s="345" t="str">
        <f t="shared" si="14"/>
        <v>D3</v>
      </c>
      <c r="AU49" s="345" t="str">
        <f t="shared" si="15"/>
        <v>D3</v>
      </c>
      <c r="AW49" s="354">
        <f t="shared" si="16"/>
        <v>0</v>
      </c>
      <c r="AX49" s="354">
        <f t="shared" si="17"/>
        <v>0</v>
      </c>
      <c r="AY49" s="354">
        <f t="shared" si="18"/>
        <v>0</v>
      </c>
      <c r="AZ49" s="354">
        <f t="shared" si="19"/>
        <v>0</v>
      </c>
    </row>
    <row r="50" spans="1:52" x14ac:dyDescent="0.2">
      <c r="A50" s="28" t="str">
        <f>C50&amp;"x"&amp;TEXT(COUNTIF(C$5:C49,C50)+1,0)</f>
        <v>E4x2</v>
      </c>
      <c r="B50" s="29" t="str">
        <f>D50&amp;"x"&amp;TEXT(COUNTIF(D$5:D49,D50)+1,0)</f>
        <v>E4x2</v>
      </c>
      <c r="C50" s="30" t="s">
        <v>6498</v>
      </c>
      <c r="D50" s="30" t="s">
        <v>6498</v>
      </c>
      <c r="E50" s="181"/>
      <c r="F50" s="30" t="s">
        <v>6420</v>
      </c>
      <c r="G50" s="269" t="s">
        <v>9344</v>
      </c>
      <c r="H50" s="269" t="s">
        <v>9345</v>
      </c>
      <c r="I50" s="269" t="s">
        <v>9346</v>
      </c>
      <c r="J50" s="218">
        <v>40429</v>
      </c>
      <c r="K50" s="181"/>
      <c r="L50" s="31" t="s">
        <v>6678</v>
      </c>
      <c r="M50" s="262" t="str">
        <f t="shared" si="0"/>
        <v>0</v>
      </c>
      <c r="N50" s="31" t="s">
        <v>6678</v>
      </c>
      <c r="O50" s="262" t="str">
        <f t="shared" si="1"/>
        <v>0</v>
      </c>
      <c r="P50" s="31" t="s">
        <v>6511</v>
      </c>
      <c r="Q50" s="31" t="s">
        <v>6511</v>
      </c>
      <c r="R50" s="31" t="s">
        <v>6511</v>
      </c>
      <c r="S50" s="298" t="str">
        <f t="shared" si="2"/>
        <v>E4</v>
      </c>
      <c r="T50" s="214"/>
      <c r="U50" s="33"/>
      <c r="V50" s="33"/>
      <c r="W50" s="33"/>
      <c r="X50" s="33"/>
      <c r="Y50" s="213"/>
      <c r="Z50" s="352">
        <f t="shared" si="3"/>
        <v>8</v>
      </c>
      <c r="AA50" s="304" t="e">
        <f ca="1">TmPunt($C50:$D50,$F50:$J50,$Z50,$AF50&amp;AH50,"Punten1AB",U50,AW50,$AI50&amp;$AJ50&amp;$AK50)</f>
        <v>#NAME?</v>
      </c>
      <c r="AB50" s="304" t="e">
        <f ca="1">TmPunt($C50:$D50,$F50:$J50,$Z50,$AF50&amp;AI50,"Punten2DE",V50,AX50,$AH50&amp;$AJ50&amp;$AK50)</f>
        <v>#NAME?</v>
      </c>
      <c r="AC50" s="304" t="e">
        <f ca="1">TmPunt($C50:$D50,$F50:$J50,$Z50,$AF50&amp;AJ50,"Punten3GH",W50,AY50,$AH50&amp;$AI50&amp;$AK50)</f>
        <v>#NAME?</v>
      </c>
      <c r="AD50" s="304" t="e">
        <f ca="1">TmPunt($C50:$D50,$F50:$J50,$Z50,$AG50&amp;AK50,"Punten4JK",X50,AZ50,$AH50&amp;$AI50&amp;$AJ50)</f>
        <v>#NAME?</v>
      </c>
      <c r="AE50" s="304"/>
      <c r="AF50" s="353" t="str">
        <f t="shared" si="8"/>
        <v>NCX19J3</v>
      </c>
      <c r="AG50" s="353" t="str">
        <f t="shared" si="9"/>
        <v>NCX19J3</v>
      </c>
      <c r="AH50" s="353" t="str">
        <f t="shared" si="10"/>
        <v>F2</v>
      </c>
      <c r="AI50" s="353" t="str">
        <f t="shared" si="11"/>
        <v>F2</v>
      </c>
      <c r="AJ50" s="353" t="str">
        <f t="shared" si="12"/>
        <v>F2</v>
      </c>
      <c r="AK50" s="353" t="str">
        <f t="shared" si="13"/>
        <v/>
      </c>
      <c r="AL50" s="343"/>
      <c r="AM50" s="18">
        <v>45</v>
      </c>
      <c r="AN50" s="18">
        <f t="shared" si="20"/>
        <v>15</v>
      </c>
      <c r="AO50" s="18">
        <f t="shared" si="21"/>
        <v>15</v>
      </c>
      <c r="AP50" s="18" t="s">
        <v>6467</v>
      </c>
      <c r="AQ50" s="18" t="str">
        <f t="shared" si="28"/>
        <v/>
      </c>
      <c r="AR50" s="18" t="str">
        <f t="shared" si="29"/>
        <v/>
      </c>
      <c r="AT50" s="345" t="str">
        <f t="shared" si="14"/>
        <v>E4</v>
      </c>
      <c r="AU50" s="345" t="str">
        <f t="shared" si="15"/>
        <v>E4</v>
      </c>
      <c r="AW50" s="354">
        <f t="shared" si="16"/>
        <v>0</v>
      </c>
      <c r="AX50" s="354">
        <f t="shared" si="17"/>
        <v>0</v>
      </c>
      <c r="AY50" s="354">
        <f t="shared" si="18"/>
        <v>0</v>
      </c>
      <c r="AZ50" s="354">
        <f t="shared" si="19"/>
        <v>0</v>
      </c>
    </row>
    <row r="51" spans="1:52" x14ac:dyDescent="0.2">
      <c r="A51" s="28" t="str">
        <f>C51&amp;"x"&amp;TEXT(COUNTIF(C$5:C50,C51)+1,0)</f>
        <v>F1x1</v>
      </c>
      <c r="B51" s="29" t="str">
        <f>D51&amp;"x"&amp;TEXT(COUNTIF(D$5:D50,D51)+1,0)</f>
        <v>F1x1</v>
      </c>
      <c r="C51" s="30" t="s">
        <v>6510</v>
      </c>
      <c r="D51" s="30" t="s">
        <v>6510</v>
      </c>
      <c r="E51" s="181"/>
      <c r="F51" s="30" t="s">
        <v>6420</v>
      </c>
      <c r="G51" s="269" t="s">
        <v>9389</v>
      </c>
      <c r="H51" s="269" t="s">
        <v>9390</v>
      </c>
      <c r="I51" s="269" t="s">
        <v>9391</v>
      </c>
      <c r="J51" s="218">
        <v>40786</v>
      </c>
      <c r="K51" s="181"/>
      <c r="L51" s="31" t="s">
        <v>6678</v>
      </c>
      <c r="M51" s="262" t="str">
        <f t="shared" si="0"/>
        <v>0</v>
      </c>
      <c r="N51" s="31" t="s">
        <v>6678</v>
      </c>
      <c r="O51" s="262" t="str">
        <f t="shared" si="1"/>
        <v>0</v>
      </c>
      <c r="P51" s="31" t="s">
        <v>6514</v>
      </c>
      <c r="Q51" s="31" t="s">
        <v>6514</v>
      </c>
      <c r="R51" s="31" t="s">
        <v>6514</v>
      </c>
      <c r="S51" s="298" t="str">
        <f t="shared" si="2"/>
        <v>F1</v>
      </c>
      <c r="T51" s="214"/>
      <c r="U51" s="33"/>
      <c r="V51" s="33"/>
      <c r="W51" s="33"/>
      <c r="X51" s="33"/>
      <c r="Y51" s="213"/>
      <c r="Z51" s="352">
        <f t="shared" si="3"/>
        <v>7</v>
      </c>
      <c r="AA51" s="304" t="e">
        <f ca="1">TmPunt($C51:$D51,$F51:$J51,$Z51,$AF51&amp;AH51,"Punten1AB",U51,AW51,$AI51&amp;$AJ51&amp;$AK51)</f>
        <v>#NAME?</v>
      </c>
      <c r="AB51" s="304" t="e">
        <f ca="1">TmPunt($C51:$D51,$F51:$J51,$Z51,$AF51&amp;AI51,"Punten2DE",V51,AX51,$AH51&amp;$AJ51&amp;$AK51)</f>
        <v>#NAME?</v>
      </c>
      <c r="AC51" s="304" t="e">
        <f ca="1">TmPunt($C51:$D51,$F51:$J51,$Z51,$AF51&amp;AJ51,"Punten3GH",W51,AY51,$AH51&amp;$AI51&amp;$AK51)</f>
        <v>#NAME?</v>
      </c>
      <c r="AD51" s="304" t="e">
        <f ca="1">TmPunt($C51:$D51,$F51:$J51,$Z51,$AG51&amp;AK51,"Punten4JK",X51,AZ51,$AH51&amp;$AI51&amp;$AJ51)</f>
        <v>#NAME?</v>
      </c>
      <c r="AE51" s="304"/>
      <c r="AF51" s="353" t="str">
        <f t="shared" si="8"/>
        <v>NCX19J3</v>
      </c>
      <c r="AG51" s="353" t="str">
        <f t="shared" si="9"/>
        <v>NCX19J3</v>
      </c>
      <c r="AH51" s="353" t="str">
        <f t="shared" si="10"/>
        <v>F5</v>
      </c>
      <c r="AI51" s="353" t="str">
        <f t="shared" si="11"/>
        <v>F5</v>
      </c>
      <c r="AJ51" s="353" t="str">
        <f t="shared" si="12"/>
        <v>F5</v>
      </c>
      <c r="AK51" s="353" t="str">
        <f t="shared" si="13"/>
        <v/>
      </c>
      <c r="AL51" s="343"/>
      <c r="AM51" s="18">
        <v>46</v>
      </c>
      <c r="AN51" s="18">
        <f t="shared" si="20"/>
        <v>15</v>
      </c>
      <c r="AO51" s="18">
        <f t="shared" si="21"/>
        <v>15</v>
      </c>
      <c r="AP51" s="18" t="s">
        <v>6468</v>
      </c>
      <c r="AQ51" s="18" t="str">
        <f t="shared" si="28"/>
        <v/>
      </c>
      <c r="AR51" s="18" t="str">
        <f t="shared" si="29"/>
        <v/>
      </c>
      <c r="AT51" s="345" t="str">
        <f t="shared" si="14"/>
        <v>F1</v>
      </c>
      <c r="AU51" s="345" t="str">
        <f t="shared" si="15"/>
        <v>F1</v>
      </c>
      <c r="AW51" s="354">
        <f t="shared" si="16"/>
        <v>0</v>
      </c>
      <c r="AX51" s="354">
        <f t="shared" si="17"/>
        <v>0</v>
      </c>
      <c r="AY51" s="354">
        <f t="shared" si="18"/>
        <v>0</v>
      </c>
      <c r="AZ51" s="354">
        <f t="shared" si="19"/>
        <v>0</v>
      </c>
    </row>
    <row r="52" spans="1:52" x14ac:dyDescent="0.2">
      <c r="A52" s="28" t="str">
        <f>C52&amp;"x"&amp;TEXT(COUNTIF(C$5:C51,C52)+1,0)</f>
        <v>x1</v>
      </c>
      <c r="B52" s="29" t="str">
        <f>D52&amp;"x"&amp;TEXT(COUNTIF(D$5:D51,D52)+1,0)</f>
        <v>x1</v>
      </c>
      <c r="C52" s="30"/>
      <c r="D52" s="30"/>
      <c r="E52" s="181"/>
      <c r="F52" s="30" t="s">
        <v>6420</v>
      </c>
      <c r="G52" s="269" t="s">
        <v>9499</v>
      </c>
      <c r="H52" s="269" t="s">
        <v>9500</v>
      </c>
      <c r="I52" s="269" t="s">
        <v>9501</v>
      </c>
      <c r="J52" s="218">
        <v>29885</v>
      </c>
      <c r="K52" s="181"/>
      <c r="L52" s="31" t="s">
        <v>6678</v>
      </c>
      <c r="M52" s="262" t="str">
        <f t="shared" si="0"/>
        <v>0</v>
      </c>
      <c r="N52" s="31" t="s">
        <v>6678</v>
      </c>
      <c r="O52" s="262" t="str">
        <f t="shared" si="1"/>
        <v>0</v>
      </c>
      <c r="P52" s="31" t="s">
        <v>6678</v>
      </c>
      <c r="Q52" s="31" t="s">
        <v>6678</v>
      </c>
      <c r="R52" s="31"/>
      <c r="S52" s="298" t="str">
        <f t="shared" si="2"/>
        <v/>
      </c>
      <c r="T52" s="214"/>
      <c r="U52" s="33"/>
      <c r="V52" s="33"/>
      <c r="W52" s="33"/>
      <c r="X52" s="33"/>
      <c r="Y52" s="213"/>
      <c r="Z52" s="352">
        <f t="shared" si="3"/>
        <v>37</v>
      </c>
      <c r="AA52" s="304" t="e">
        <f t="shared" ca="1" si="4"/>
        <v>#NAME?</v>
      </c>
      <c r="AB52" s="304" t="e">
        <f t="shared" ca="1" si="5"/>
        <v>#NAME?</v>
      </c>
      <c r="AC52" s="304" t="e">
        <f t="shared" ca="1" si="6"/>
        <v>#NAME?</v>
      </c>
      <c r="AD52" s="304" t="e">
        <f t="shared" ca="1" si="7"/>
        <v>#NAME?</v>
      </c>
      <c r="AE52" s="304"/>
      <c r="AF52" s="353" t="str">
        <f t="shared" si="8"/>
        <v>NCX19J3</v>
      </c>
      <c r="AG52" s="353" t="str">
        <f t="shared" si="9"/>
        <v>NCX19J3</v>
      </c>
      <c r="AH52" s="353" t="str">
        <f t="shared" si="10"/>
        <v/>
      </c>
      <c r="AI52" s="353" t="str">
        <f t="shared" si="11"/>
        <v/>
      </c>
      <c r="AJ52" s="353" t="str">
        <f t="shared" si="12"/>
        <v/>
      </c>
      <c r="AK52" s="353" t="str">
        <f t="shared" si="13"/>
        <v/>
      </c>
      <c r="AL52" s="343"/>
      <c r="AM52" s="18">
        <v>47</v>
      </c>
      <c r="AN52" s="18">
        <f t="shared" si="20"/>
        <v>15</v>
      </c>
      <c r="AO52" s="18">
        <f t="shared" si="21"/>
        <v>15</v>
      </c>
      <c r="AP52" s="18" t="s">
        <v>6469</v>
      </c>
      <c r="AQ52" s="18" t="str">
        <f t="shared" si="28"/>
        <v/>
      </c>
      <c r="AR52" s="18" t="str">
        <f t="shared" si="29"/>
        <v/>
      </c>
      <c r="AT52" s="345" t="str">
        <f t="shared" si="14"/>
        <v/>
      </c>
      <c r="AU52" s="345" t="str">
        <f t="shared" si="15"/>
        <v/>
      </c>
      <c r="AW52" s="354">
        <f t="shared" si="16"/>
        <v>0</v>
      </c>
      <c r="AX52" s="354">
        <f t="shared" si="17"/>
        <v>0</v>
      </c>
      <c r="AY52" s="354">
        <f t="shared" si="18"/>
        <v>0</v>
      </c>
      <c r="AZ52" s="354">
        <f t="shared" si="19"/>
        <v>0</v>
      </c>
    </row>
    <row r="53" spans="1:52" x14ac:dyDescent="0.2">
      <c r="A53" s="28" t="str">
        <f>C53&amp;"x"&amp;TEXT(COUNTIF(C$5:C52,C53)+1,0)</f>
        <v>A5x1</v>
      </c>
      <c r="B53" s="29" t="str">
        <f>D53&amp;"x"&amp;TEXT(COUNTIF(D$5:D52,D53)+1,0)</f>
        <v>A5x1</v>
      </c>
      <c r="C53" s="30" t="s">
        <v>6455</v>
      </c>
      <c r="D53" s="30" t="s">
        <v>6455</v>
      </c>
      <c r="E53" s="181"/>
      <c r="F53" s="30" t="s">
        <v>6420</v>
      </c>
      <c r="G53" s="269" t="s">
        <v>8960</v>
      </c>
      <c r="H53" s="269" t="s">
        <v>8961</v>
      </c>
      <c r="I53" s="269" t="s">
        <v>8962</v>
      </c>
      <c r="J53" s="218">
        <v>37333</v>
      </c>
      <c r="K53" s="181"/>
      <c r="L53" s="31" t="s">
        <v>6678</v>
      </c>
      <c r="M53" s="262" t="str">
        <f t="shared" si="0"/>
        <v>0</v>
      </c>
      <c r="N53" s="31" t="s">
        <v>6678</v>
      </c>
      <c r="O53" s="262" t="str">
        <f t="shared" si="1"/>
        <v>0</v>
      </c>
      <c r="P53" s="31" t="s">
        <v>6465</v>
      </c>
      <c r="Q53" s="31" t="s">
        <v>6465</v>
      </c>
      <c r="R53" s="31" t="s">
        <v>6465</v>
      </c>
      <c r="S53" s="298" t="str">
        <f t="shared" si="2"/>
        <v>A5</v>
      </c>
      <c r="T53" s="214"/>
      <c r="U53" s="33"/>
      <c r="V53" s="33"/>
      <c r="W53" s="33"/>
      <c r="X53" s="33"/>
      <c r="Y53" s="213"/>
      <c r="Z53" s="352">
        <f t="shared" si="3"/>
        <v>16</v>
      </c>
      <c r="AA53" s="304" t="e">
        <f ca="1">TmPunt($C53:$D53,$F53:$J53,$Z53,$AF53&amp;AH53,"Punten1AB",U53,AW53,$AI53&amp;$AJ53&amp;$AK53)</f>
        <v>#NAME?</v>
      </c>
      <c r="AB53" s="304" t="e">
        <f ca="1">TmPunt($C53:$D53,$F53:$J53,$Z53,$AF53&amp;AI53,"Punten2DE",V53,AX53,$AH53&amp;$AJ53&amp;$AK53)</f>
        <v>#NAME?</v>
      </c>
      <c r="AC53" s="304" t="e">
        <f ca="1">TmPunt($C53:$D53,$F53:$J53,$Z53,$AF53&amp;AJ53,"Punten3GH",W53,AY53,$AH53&amp;$AI53&amp;$AK53)</f>
        <v>#NAME?</v>
      </c>
      <c r="AD53" s="304" t="e">
        <f ca="1">TmPunt($C53:$D53,$F53:$J53,$Z53,$AG53&amp;AK53,"Punten4JK",X53,AZ53,$AH53&amp;$AI53&amp;$AJ53)</f>
        <v>#NAME?</v>
      </c>
      <c r="AE53" s="304"/>
      <c r="AF53" s="353" t="str">
        <f t="shared" si="8"/>
        <v>NCX19J3</v>
      </c>
      <c r="AG53" s="353" t="str">
        <f t="shared" si="9"/>
        <v>NCX19J3</v>
      </c>
      <c r="AH53" s="353" t="str">
        <f t="shared" si="10"/>
        <v>B5</v>
      </c>
      <c r="AI53" s="353" t="str">
        <f t="shared" si="11"/>
        <v>B5</v>
      </c>
      <c r="AJ53" s="353" t="str">
        <f t="shared" si="12"/>
        <v>B5</v>
      </c>
      <c r="AK53" s="353" t="str">
        <f t="shared" si="13"/>
        <v/>
      </c>
      <c r="AL53" s="343"/>
      <c r="AM53" s="18">
        <v>48</v>
      </c>
      <c r="AN53" s="18">
        <f t="shared" si="20"/>
        <v>15</v>
      </c>
      <c r="AO53" s="18">
        <f t="shared" si="21"/>
        <v>15</v>
      </c>
      <c r="AP53" s="18" t="s">
        <v>6470</v>
      </c>
      <c r="AQ53" s="18" t="str">
        <f t="shared" si="28"/>
        <v/>
      </c>
      <c r="AR53" s="18" t="str">
        <f t="shared" si="29"/>
        <v/>
      </c>
      <c r="AT53" s="345" t="str">
        <f t="shared" si="14"/>
        <v>A5</v>
      </c>
      <c r="AU53" s="345" t="str">
        <f t="shared" si="15"/>
        <v>A5</v>
      </c>
      <c r="AW53" s="354">
        <f t="shared" si="16"/>
        <v>0</v>
      </c>
      <c r="AX53" s="354">
        <f t="shared" si="17"/>
        <v>0</v>
      </c>
      <c r="AY53" s="354">
        <f t="shared" si="18"/>
        <v>0</v>
      </c>
      <c r="AZ53" s="354">
        <f t="shared" si="19"/>
        <v>0</v>
      </c>
    </row>
    <row r="54" spans="1:52" x14ac:dyDescent="0.2">
      <c r="A54" s="28" t="str">
        <f>C54&amp;"x"&amp;TEXT(COUNTIF(C$5:C53,C54)+1,0)</f>
        <v>B4x1</v>
      </c>
      <c r="B54" s="29" t="str">
        <f>D54&amp;"x"&amp;TEXT(COUNTIF(D$5:D53,D54)+1,0)</f>
        <v>B4x1</v>
      </c>
      <c r="C54" s="30" t="s">
        <v>6464</v>
      </c>
      <c r="D54" s="30" t="s">
        <v>6464</v>
      </c>
      <c r="E54" s="181"/>
      <c r="F54" s="30" t="s">
        <v>6420</v>
      </c>
      <c r="G54" s="269" t="s">
        <v>9060</v>
      </c>
      <c r="H54" s="269" t="s">
        <v>9061</v>
      </c>
      <c r="I54" s="269" t="s">
        <v>9062</v>
      </c>
      <c r="J54" s="218">
        <v>38035</v>
      </c>
      <c r="K54" s="181"/>
      <c r="L54" s="31" t="s">
        <v>6678</v>
      </c>
      <c r="M54" s="262" t="str">
        <f t="shared" si="0"/>
        <v>0</v>
      </c>
      <c r="N54" s="31" t="s">
        <v>6678</v>
      </c>
      <c r="O54" s="262" t="str">
        <f t="shared" si="1"/>
        <v>0</v>
      </c>
      <c r="P54" s="31" t="s">
        <v>6474</v>
      </c>
      <c r="Q54" s="31" t="s">
        <v>6474</v>
      </c>
      <c r="R54" s="31" t="s">
        <v>6474</v>
      </c>
      <c r="S54" s="298" t="str">
        <f t="shared" si="2"/>
        <v>B4</v>
      </c>
      <c r="T54" s="214"/>
      <c r="U54" s="33"/>
      <c r="V54" s="33"/>
      <c r="W54" s="33"/>
      <c r="X54" s="33"/>
      <c r="Y54" s="213"/>
      <c r="Z54" s="352">
        <f t="shared" si="3"/>
        <v>14</v>
      </c>
      <c r="AA54" s="304" t="e">
        <f ca="1">TmPunt($C54:$D54,$F54:$J54,$Z54,$AF54&amp;AH54,"Punten1AB",U54,AW54,$AI54&amp;$AJ54&amp;$AK54)</f>
        <v>#NAME?</v>
      </c>
      <c r="AB54" s="304" t="e">
        <f ca="1">TmPunt($C54:$D54,$F54:$J54,$Z54,$AF54&amp;AI54,"Punten2DE",V54,AX54,$AH54&amp;$AJ54&amp;$AK54)</f>
        <v>#NAME?</v>
      </c>
      <c r="AC54" s="304" t="e">
        <f ca="1">TmPunt($C54:$D54,$F54:$J54,$Z54,$AF54&amp;AJ54,"Punten3GH",W54,AY54,$AH54&amp;$AI54&amp;$AK54)</f>
        <v>#NAME?</v>
      </c>
      <c r="AD54" s="304" t="e">
        <f ca="1">TmPunt($C54:$D54,$F54:$J54,$Z54,$AG54&amp;AK54,"Punten4JK",X54,AZ54,$AH54&amp;$AI54&amp;$AJ54)</f>
        <v>#NAME?</v>
      </c>
      <c r="AE54" s="304"/>
      <c r="AF54" s="353" t="str">
        <f t="shared" si="8"/>
        <v>NCX19J3</v>
      </c>
      <c r="AG54" s="353" t="str">
        <f t="shared" si="9"/>
        <v>NCX19J3</v>
      </c>
      <c r="AH54" s="353" t="str">
        <f t="shared" si="10"/>
        <v>C4</v>
      </c>
      <c r="AI54" s="353" t="str">
        <f t="shared" si="11"/>
        <v>C4</v>
      </c>
      <c r="AJ54" s="353" t="str">
        <f t="shared" si="12"/>
        <v>C4</v>
      </c>
      <c r="AK54" s="353" t="str">
        <f t="shared" si="13"/>
        <v/>
      </c>
      <c r="AL54" s="343"/>
      <c r="AM54" s="18">
        <v>49</v>
      </c>
      <c r="AN54" s="18">
        <f t="shared" si="20"/>
        <v>16</v>
      </c>
      <c r="AO54" s="18">
        <f t="shared" si="21"/>
        <v>16</v>
      </c>
      <c r="AP54" s="18" t="s">
        <v>6471</v>
      </c>
      <c r="AQ54" s="18" t="str">
        <f t="shared" si="28"/>
        <v/>
      </c>
      <c r="AR54" s="18" t="str">
        <f t="shared" si="29"/>
        <v/>
      </c>
      <c r="AT54" s="345" t="str">
        <f t="shared" si="14"/>
        <v>B4</v>
      </c>
      <c r="AU54" s="345" t="str">
        <f t="shared" si="15"/>
        <v>B4</v>
      </c>
      <c r="AW54" s="354">
        <f t="shared" si="16"/>
        <v>0</v>
      </c>
      <c r="AX54" s="354">
        <f t="shared" si="17"/>
        <v>0</v>
      </c>
      <c r="AY54" s="354">
        <f t="shared" si="18"/>
        <v>0</v>
      </c>
      <c r="AZ54" s="354">
        <f t="shared" si="19"/>
        <v>0</v>
      </c>
    </row>
    <row r="55" spans="1:52" x14ac:dyDescent="0.2">
      <c r="A55" s="28" t="str">
        <f>C55&amp;"x"&amp;TEXT(COUNTIF(C$5:C54,C55)+1,0)</f>
        <v>x1</v>
      </c>
      <c r="B55" s="29" t="str">
        <f>D55&amp;"x"&amp;TEXT(COUNTIF(D$5:D54,D55)+1,0)</f>
        <v>x1</v>
      </c>
      <c r="C55" s="30"/>
      <c r="D55" s="30"/>
      <c r="E55" s="181"/>
      <c r="F55" s="30" t="s">
        <v>6420</v>
      </c>
      <c r="G55" s="269" t="s">
        <v>9398</v>
      </c>
      <c r="H55" s="269" t="s">
        <v>9399</v>
      </c>
      <c r="I55" s="269" t="s">
        <v>9400</v>
      </c>
      <c r="J55" s="218">
        <v>15798</v>
      </c>
      <c r="K55" s="181"/>
      <c r="L55" s="31" t="s">
        <v>6678</v>
      </c>
      <c r="M55" s="262" t="str">
        <f t="shared" si="0"/>
        <v>0</v>
      </c>
      <c r="N55" s="31" t="s">
        <v>6678</v>
      </c>
      <c r="O55" s="262" t="str">
        <f t="shared" si="1"/>
        <v>0</v>
      </c>
      <c r="P55" s="31" t="s">
        <v>6678</v>
      </c>
      <c r="Q55" s="31" t="s">
        <v>6678</v>
      </c>
      <c r="R55" s="31"/>
      <c r="S55" s="298" t="str">
        <f t="shared" si="2"/>
        <v/>
      </c>
      <c r="T55" s="214"/>
      <c r="U55" s="33"/>
      <c r="V55" s="33"/>
      <c r="W55" s="33"/>
      <c r="X55" s="33"/>
      <c r="Y55" s="213"/>
      <c r="Z55" s="352">
        <f t="shared" si="3"/>
        <v>75</v>
      </c>
      <c r="AA55" s="304" t="e">
        <f t="shared" ca="1" si="4"/>
        <v>#NAME?</v>
      </c>
      <c r="AB55" s="304" t="e">
        <f t="shared" ca="1" si="5"/>
        <v>#NAME?</v>
      </c>
      <c r="AC55" s="304" t="e">
        <f t="shared" ca="1" si="6"/>
        <v>#NAME?</v>
      </c>
      <c r="AD55" s="304" t="e">
        <f t="shared" ca="1" si="7"/>
        <v>#NAME?</v>
      </c>
      <c r="AE55" s="304"/>
      <c r="AF55" s="353" t="str">
        <f t="shared" si="8"/>
        <v>NCX19J3</v>
      </c>
      <c r="AG55" s="353" t="str">
        <f t="shared" si="9"/>
        <v>NCX19J3</v>
      </c>
      <c r="AH55" s="353" t="str">
        <f t="shared" si="10"/>
        <v/>
      </c>
      <c r="AI55" s="353" t="str">
        <f t="shared" si="11"/>
        <v/>
      </c>
      <c r="AJ55" s="353" t="str">
        <f t="shared" si="12"/>
        <v/>
      </c>
      <c r="AK55" s="353" t="str">
        <f t="shared" si="13"/>
        <v/>
      </c>
      <c r="AL55" s="343"/>
      <c r="AM55" s="18">
        <v>50</v>
      </c>
      <c r="AN55" s="18">
        <f t="shared" si="20"/>
        <v>17</v>
      </c>
      <c r="AO55" s="18">
        <f t="shared" si="21"/>
        <v>17</v>
      </c>
      <c r="AP55" s="18" t="s">
        <v>6472</v>
      </c>
      <c r="AQ55" s="18" t="str">
        <f t="shared" si="28"/>
        <v/>
      </c>
      <c r="AR55" s="18" t="str">
        <f t="shared" si="29"/>
        <v/>
      </c>
      <c r="AT55" s="345" t="str">
        <f t="shared" si="14"/>
        <v/>
      </c>
      <c r="AU55" s="345" t="str">
        <f t="shared" si="15"/>
        <v/>
      </c>
      <c r="AW55" s="354">
        <f t="shared" si="16"/>
        <v>0</v>
      </c>
      <c r="AX55" s="354">
        <f t="shared" si="17"/>
        <v>0</v>
      </c>
      <c r="AY55" s="354">
        <f t="shared" si="18"/>
        <v>0</v>
      </c>
      <c r="AZ55" s="354">
        <f t="shared" si="19"/>
        <v>0</v>
      </c>
    </row>
    <row r="56" spans="1:52" x14ac:dyDescent="0.2">
      <c r="A56" s="28" t="str">
        <f>C56&amp;"x"&amp;TEXT(COUNTIF(C$5:C55,C56)+1,0)</f>
        <v>B1x2</v>
      </c>
      <c r="B56" s="29" t="str">
        <f>D56&amp;"x"&amp;TEXT(COUNTIF(D$5:D55,D56)+1,0)</f>
        <v>B1x2</v>
      </c>
      <c r="C56" s="30" t="s">
        <v>6461</v>
      </c>
      <c r="D56" s="30" t="s">
        <v>6461</v>
      </c>
      <c r="E56" s="181"/>
      <c r="F56" s="30" t="s">
        <v>6420</v>
      </c>
      <c r="G56" s="269" t="s">
        <v>8882</v>
      </c>
      <c r="H56" s="269" t="s">
        <v>8883</v>
      </c>
      <c r="I56" s="269" t="s">
        <v>8884</v>
      </c>
      <c r="J56" s="218">
        <v>37858</v>
      </c>
      <c r="K56" s="181"/>
      <c r="L56" s="31" t="s">
        <v>6678</v>
      </c>
      <c r="M56" s="262" t="str">
        <f t="shared" si="0"/>
        <v>0</v>
      </c>
      <c r="N56" s="31" t="s">
        <v>6678</v>
      </c>
      <c r="O56" s="262" t="str">
        <f t="shared" si="1"/>
        <v>0</v>
      </c>
      <c r="P56" s="31" t="s">
        <v>6462</v>
      </c>
      <c r="Q56" s="31" t="s">
        <v>6462</v>
      </c>
      <c r="R56" s="31" t="s">
        <v>6462</v>
      </c>
      <c r="S56" s="298" t="str">
        <f t="shared" si="2"/>
        <v>B1</v>
      </c>
      <c r="T56" s="214"/>
      <c r="U56" s="33"/>
      <c r="V56" s="33"/>
      <c r="W56" s="33"/>
      <c r="X56" s="33"/>
      <c r="Y56" s="213"/>
      <c r="Z56" s="352">
        <f t="shared" si="3"/>
        <v>15</v>
      </c>
      <c r="AA56" s="304" t="e">
        <f ca="1">TmPunt($C56:$D56,$F56:$J56,$Z56,$AF56&amp;AH56,"Punten1AB",U56,AW56,$AI56&amp;$AJ56&amp;$AK56)</f>
        <v>#NAME?</v>
      </c>
      <c r="AB56" s="304" t="e">
        <f ca="1">TmPunt($C56:$D56,$F56:$J56,$Z56,$AF56&amp;AI56,"Punten2DE",V56,AX56,$AH56&amp;$AJ56&amp;$AK56)</f>
        <v>#NAME?</v>
      </c>
      <c r="AC56" s="304" t="e">
        <f ca="1">TmPunt($C56:$D56,$F56:$J56,$Z56,$AF56&amp;AJ56,"Punten3GH",W56,AY56,$AH56&amp;$AI56&amp;$AK56)</f>
        <v>#NAME?</v>
      </c>
      <c r="AD56" s="304" t="e">
        <f ca="1">TmPunt($C56:$D56,$F56:$J56,$Z56,$AG56&amp;AK56,"Punten4JK",X56,AZ56,$AH56&amp;$AI56&amp;$AJ56)</f>
        <v>#NAME?</v>
      </c>
      <c r="AE56" s="304"/>
      <c r="AF56" s="353" t="str">
        <f t="shared" si="8"/>
        <v>NCX19J3</v>
      </c>
      <c r="AG56" s="353" t="str">
        <f t="shared" si="9"/>
        <v>NCX19J3</v>
      </c>
      <c r="AH56" s="353" t="str">
        <f t="shared" si="10"/>
        <v>B2</v>
      </c>
      <c r="AI56" s="353" t="str">
        <f t="shared" si="11"/>
        <v>B2</v>
      </c>
      <c r="AJ56" s="353" t="str">
        <f t="shared" si="12"/>
        <v>B2</v>
      </c>
      <c r="AK56" s="353" t="str">
        <f t="shared" si="13"/>
        <v/>
      </c>
      <c r="AL56" s="343"/>
      <c r="AM56" s="18">
        <v>51</v>
      </c>
      <c r="AN56" s="18">
        <f t="shared" si="20"/>
        <v>18</v>
      </c>
      <c r="AO56" s="18">
        <f t="shared" si="21"/>
        <v>18</v>
      </c>
      <c r="AP56" s="18" t="s">
        <v>6473</v>
      </c>
      <c r="AQ56" s="18" t="str">
        <f t="shared" si="28"/>
        <v/>
      </c>
      <c r="AR56" s="18" t="str">
        <f t="shared" si="29"/>
        <v/>
      </c>
      <c r="AT56" s="345" t="str">
        <f t="shared" si="14"/>
        <v>B1</v>
      </c>
      <c r="AU56" s="345" t="str">
        <f t="shared" si="15"/>
        <v>B1</v>
      </c>
      <c r="AW56" s="354">
        <f t="shared" si="16"/>
        <v>0</v>
      </c>
      <c r="AX56" s="354">
        <f t="shared" si="17"/>
        <v>0</v>
      </c>
      <c r="AY56" s="354">
        <f t="shared" si="18"/>
        <v>0</v>
      </c>
      <c r="AZ56" s="354">
        <f t="shared" si="19"/>
        <v>0</v>
      </c>
    </row>
    <row r="57" spans="1:52" x14ac:dyDescent="0.2">
      <c r="A57" s="28" t="str">
        <f>C57&amp;"x"&amp;TEXT(COUNTIF(C$5:C56,C57)+1,0)</f>
        <v>A2x1</v>
      </c>
      <c r="B57" s="29" t="str">
        <f>D57&amp;"x"&amp;TEXT(COUNTIF(D$5:D56,D57)+1,0)</f>
        <v>A2x1</v>
      </c>
      <c r="C57" s="30" t="s">
        <v>1316</v>
      </c>
      <c r="D57" s="30" t="s">
        <v>1316</v>
      </c>
      <c r="E57" s="181"/>
      <c r="F57" s="30" t="s">
        <v>6420</v>
      </c>
      <c r="G57" s="269" t="s">
        <v>8771</v>
      </c>
      <c r="H57" s="269" t="s">
        <v>8772</v>
      </c>
      <c r="I57" s="269" t="s">
        <v>8773</v>
      </c>
      <c r="J57" s="218">
        <v>36938</v>
      </c>
      <c r="K57" s="181"/>
      <c r="L57" s="31" t="s">
        <v>6678</v>
      </c>
      <c r="M57" s="262" t="str">
        <f t="shared" si="0"/>
        <v>0</v>
      </c>
      <c r="N57" s="31" t="s">
        <v>6678</v>
      </c>
      <c r="O57" s="262" t="str">
        <f t="shared" si="1"/>
        <v>0</v>
      </c>
      <c r="P57" s="31" t="s">
        <v>1316</v>
      </c>
      <c r="Q57" s="31" t="s">
        <v>1316</v>
      </c>
      <c r="R57" s="31" t="s">
        <v>1316</v>
      </c>
      <c r="S57" s="298" t="str">
        <f t="shared" si="2"/>
        <v>A2</v>
      </c>
      <c r="T57" s="214"/>
      <c r="U57" s="33"/>
      <c r="V57" s="33"/>
      <c r="W57" s="33"/>
      <c r="X57" s="33"/>
      <c r="Y57" s="213"/>
      <c r="Z57" s="352">
        <f t="shared" si="3"/>
        <v>17</v>
      </c>
      <c r="AA57" s="304" t="e">
        <f ca="1">TmPunt($C57:$D57,$F57:$J57,$Z57,$AF57&amp;AH57,"Punten1AB",U57,AW57,$AI57&amp;$AJ57&amp;$AK57)</f>
        <v>#NAME?</v>
      </c>
      <c r="AB57" s="304" t="e">
        <f ca="1">TmPunt($C57:$D57,$F57:$J57,$Z57,$AF57&amp;AI57,"Punten2DE",V57,AX57,$AH57&amp;$AJ57&amp;$AK57)</f>
        <v>#NAME?</v>
      </c>
      <c r="AC57" s="304" t="e">
        <f ca="1">TmPunt($C57:$D57,$F57:$J57,$Z57,$AF57&amp;AJ57,"Punten3GH",W57,AY57,$AH57&amp;$AI57&amp;$AK57)</f>
        <v>#NAME?</v>
      </c>
      <c r="AD57" s="304" t="e">
        <f ca="1">TmPunt($C57:$D57,$F57:$J57,$Z57,$AG57&amp;AK57,"Punten4JK",X57,AZ57,$AH57&amp;$AI57&amp;$AJ57)</f>
        <v>#NAME?</v>
      </c>
      <c r="AE57" s="304"/>
      <c r="AF57" s="353" t="str">
        <f t="shared" si="8"/>
        <v>NCX19J3</v>
      </c>
      <c r="AG57" s="353" t="str">
        <f t="shared" si="9"/>
        <v>NCX19J3</v>
      </c>
      <c r="AH57" s="353" t="str">
        <f t="shared" si="10"/>
        <v>A2</v>
      </c>
      <c r="AI57" s="353" t="str">
        <f t="shared" si="11"/>
        <v>A2</v>
      </c>
      <c r="AJ57" s="353" t="str">
        <f t="shared" si="12"/>
        <v>A2</v>
      </c>
      <c r="AK57" s="353" t="str">
        <f t="shared" si="13"/>
        <v/>
      </c>
      <c r="AL57" s="343"/>
      <c r="AM57" s="18">
        <v>52</v>
      </c>
      <c r="AN57" s="18">
        <f t="shared" si="20"/>
        <v>19</v>
      </c>
      <c r="AO57" s="18">
        <f t="shared" si="21"/>
        <v>19</v>
      </c>
      <c r="AP57" s="18" t="s">
        <v>6474</v>
      </c>
      <c r="AQ57" s="18" t="str">
        <f t="shared" si="28"/>
        <v/>
      </c>
      <c r="AR57" s="18" t="str">
        <f t="shared" si="29"/>
        <v/>
      </c>
      <c r="AT57" s="345" t="str">
        <f t="shared" si="14"/>
        <v>A2</v>
      </c>
      <c r="AU57" s="345" t="str">
        <f t="shared" si="15"/>
        <v>A2</v>
      </c>
      <c r="AW57" s="354">
        <f t="shared" si="16"/>
        <v>0</v>
      </c>
      <c r="AX57" s="354">
        <f t="shared" si="17"/>
        <v>0</v>
      </c>
      <c r="AY57" s="354">
        <f t="shared" si="18"/>
        <v>0</v>
      </c>
      <c r="AZ57" s="354">
        <f t="shared" si="19"/>
        <v>0</v>
      </c>
    </row>
    <row r="58" spans="1:52" x14ac:dyDescent="0.2">
      <c r="A58" s="28" t="str">
        <f>C58&amp;"x"&amp;TEXT(COUNTIF(C$5:C57,C58)+1,0)</f>
        <v>x1</v>
      </c>
      <c r="B58" s="29" t="str">
        <f>D58&amp;"x"&amp;TEXT(COUNTIF(D$5:D57,D58)+1,0)</f>
        <v>x1</v>
      </c>
      <c r="C58" s="30"/>
      <c r="D58" s="30"/>
      <c r="E58" s="181"/>
      <c r="F58" s="30" t="s">
        <v>6420</v>
      </c>
      <c r="G58" s="269" t="s">
        <v>9468</v>
      </c>
      <c r="H58" s="269" t="s">
        <v>9469</v>
      </c>
      <c r="I58" s="269" t="s">
        <v>9470</v>
      </c>
      <c r="J58" s="218">
        <v>25782</v>
      </c>
      <c r="K58" s="181"/>
      <c r="L58" s="31" t="s">
        <v>6678</v>
      </c>
      <c r="M58" s="262" t="str">
        <f t="shared" si="0"/>
        <v>0</v>
      </c>
      <c r="N58" s="31" t="s">
        <v>6678</v>
      </c>
      <c r="O58" s="262" t="str">
        <f t="shared" si="1"/>
        <v>0</v>
      </c>
      <c r="P58" s="31" t="s">
        <v>6678</v>
      </c>
      <c r="Q58" s="31" t="s">
        <v>6678</v>
      </c>
      <c r="R58" s="31"/>
      <c r="S58" s="298" t="str">
        <f t="shared" si="2"/>
        <v/>
      </c>
      <c r="T58" s="214"/>
      <c r="U58" s="33"/>
      <c r="V58" s="33"/>
      <c r="W58" s="33"/>
      <c r="X58" s="33"/>
      <c r="Y58" s="213"/>
      <c r="Z58" s="352">
        <f t="shared" si="3"/>
        <v>48</v>
      </c>
      <c r="AA58" s="304" t="e">
        <f t="shared" ca="1" si="4"/>
        <v>#NAME?</v>
      </c>
      <c r="AB58" s="304" t="e">
        <f t="shared" ca="1" si="5"/>
        <v>#NAME?</v>
      </c>
      <c r="AC58" s="304" t="e">
        <f t="shared" ca="1" si="6"/>
        <v>#NAME?</v>
      </c>
      <c r="AD58" s="304" t="e">
        <f t="shared" ca="1" si="7"/>
        <v>#NAME?</v>
      </c>
      <c r="AE58" s="304"/>
      <c r="AF58" s="353" t="str">
        <f t="shared" si="8"/>
        <v>NCX19J3</v>
      </c>
      <c r="AG58" s="353" t="str">
        <f t="shared" si="9"/>
        <v>NCX19J3</v>
      </c>
      <c r="AH58" s="353" t="str">
        <f t="shared" si="10"/>
        <v/>
      </c>
      <c r="AI58" s="353" t="str">
        <f t="shared" si="11"/>
        <v/>
      </c>
      <c r="AJ58" s="353" t="str">
        <f t="shared" si="12"/>
        <v/>
      </c>
      <c r="AK58" s="353" t="str">
        <f t="shared" si="13"/>
        <v/>
      </c>
      <c r="AL58" s="343"/>
      <c r="AM58" s="18">
        <v>53</v>
      </c>
      <c r="AN58" s="18">
        <f t="shared" si="20"/>
        <v>19</v>
      </c>
      <c r="AO58" s="18">
        <f t="shared" si="21"/>
        <v>19</v>
      </c>
      <c r="AP58" s="18" t="s">
        <v>6475</v>
      </c>
      <c r="AQ58" s="18" t="str">
        <f t="shared" si="28"/>
        <v/>
      </c>
      <c r="AR58" s="18" t="str">
        <f t="shared" si="29"/>
        <v/>
      </c>
      <c r="AT58" s="345" t="str">
        <f t="shared" si="14"/>
        <v/>
      </c>
      <c r="AU58" s="345" t="str">
        <f t="shared" si="15"/>
        <v/>
      </c>
      <c r="AW58" s="354">
        <f t="shared" si="16"/>
        <v>0</v>
      </c>
      <c r="AX58" s="354">
        <f t="shared" si="17"/>
        <v>0</v>
      </c>
      <c r="AY58" s="354">
        <f t="shared" si="18"/>
        <v>0</v>
      </c>
      <c r="AZ58" s="354">
        <f t="shared" si="19"/>
        <v>0</v>
      </c>
    </row>
    <row r="59" spans="1:52" x14ac:dyDescent="0.2">
      <c r="A59" s="28" t="str">
        <f>C59&amp;"x"&amp;TEXT(COUNTIF(C$5:C58,C59)+1,0)</f>
        <v>A1x1</v>
      </c>
      <c r="B59" s="29" t="str">
        <f>D59&amp;"x"&amp;TEXT(COUNTIF(D$5:D58,D59)+1,0)</f>
        <v>A1x1</v>
      </c>
      <c r="C59" s="30" t="s">
        <v>1315</v>
      </c>
      <c r="D59" s="30" t="s">
        <v>1315</v>
      </c>
      <c r="E59" s="181"/>
      <c r="F59" s="30" t="s">
        <v>6420</v>
      </c>
      <c r="G59" s="269" t="s">
        <v>8774</v>
      </c>
      <c r="H59" s="269" t="s">
        <v>8775</v>
      </c>
      <c r="I59" s="269" t="s">
        <v>8612</v>
      </c>
      <c r="J59" s="218">
        <v>36993</v>
      </c>
      <c r="K59" s="181"/>
      <c r="L59" s="31" t="s">
        <v>6678</v>
      </c>
      <c r="M59" s="262" t="str">
        <f t="shared" si="0"/>
        <v>0</v>
      </c>
      <c r="N59" s="31" t="s">
        <v>6678</v>
      </c>
      <c r="O59" s="262" t="str">
        <f t="shared" si="1"/>
        <v>0</v>
      </c>
      <c r="P59" s="31" t="s">
        <v>1316</v>
      </c>
      <c r="Q59" s="31" t="s">
        <v>1316</v>
      </c>
      <c r="R59" s="31" t="s">
        <v>1316</v>
      </c>
      <c r="S59" s="298" t="str">
        <f t="shared" si="2"/>
        <v>A1</v>
      </c>
      <c r="T59" s="214"/>
      <c r="U59" s="33"/>
      <c r="V59" s="33"/>
      <c r="W59" s="33"/>
      <c r="X59" s="33"/>
      <c r="Y59" s="213"/>
      <c r="Z59" s="352">
        <f t="shared" si="3"/>
        <v>17</v>
      </c>
      <c r="AA59" s="304" t="e">
        <f ca="1">TmPunt($C59:$D59,$F59:$J59,$Z59,$AF59&amp;AH59,"Punten1AB",U59,AW59,$AI59&amp;$AJ59&amp;$AK59)</f>
        <v>#NAME?</v>
      </c>
      <c r="AB59" s="304" t="e">
        <f ca="1">TmPunt($C59:$D59,$F59:$J59,$Z59,$AF59&amp;AI59,"Punten2DE",V59,AX59,$AH59&amp;$AJ59&amp;$AK59)</f>
        <v>#NAME?</v>
      </c>
      <c r="AC59" s="304" t="e">
        <f ca="1">TmPunt($C59:$D59,$F59:$J59,$Z59,$AF59&amp;AJ59,"Punten3GH",W59,AY59,$AH59&amp;$AI59&amp;$AK59)</f>
        <v>#NAME?</v>
      </c>
      <c r="AD59" s="304" t="e">
        <f ca="1">TmPunt($C59:$D59,$F59:$J59,$Z59,$AG59&amp;AK59,"Punten4JK",X59,AZ59,$AH59&amp;$AI59&amp;$AJ59)</f>
        <v>#NAME?</v>
      </c>
      <c r="AE59" s="304"/>
      <c r="AF59" s="353" t="str">
        <f t="shared" si="8"/>
        <v>NCX19J3</v>
      </c>
      <c r="AG59" s="353" t="str">
        <f t="shared" si="9"/>
        <v>NCX19J3</v>
      </c>
      <c r="AH59" s="353" t="str">
        <f t="shared" si="10"/>
        <v>A2</v>
      </c>
      <c r="AI59" s="353" t="str">
        <f t="shared" si="11"/>
        <v>A2</v>
      </c>
      <c r="AJ59" s="353" t="str">
        <f t="shared" si="12"/>
        <v>A2</v>
      </c>
      <c r="AK59" s="353" t="str">
        <f t="shared" si="13"/>
        <v/>
      </c>
      <c r="AL59" s="343"/>
      <c r="AM59" s="18">
        <v>54</v>
      </c>
      <c r="AN59" s="18">
        <f t="shared" si="20"/>
        <v>19</v>
      </c>
      <c r="AO59" s="18">
        <f t="shared" si="21"/>
        <v>19</v>
      </c>
      <c r="AP59" s="18" t="s">
        <v>6476</v>
      </c>
      <c r="AQ59" s="18" t="str">
        <f t="shared" si="28"/>
        <v/>
      </c>
      <c r="AR59" s="18" t="str">
        <f t="shared" si="29"/>
        <v/>
      </c>
      <c r="AT59" s="345" t="str">
        <f t="shared" si="14"/>
        <v>A1</v>
      </c>
      <c r="AU59" s="345" t="str">
        <f t="shared" si="15"/>
        <v>A1</v>
      </c>
      <c r="AW59" s="354">
        <f t="shared" si="16"/>
        <v>0</v>
      </c>
      <c r="AX59" s="354">
        <f t="shared" si="17"/>
        <v>0</v>
      </c>
      <c r="AY59" s="354">
        <f t="shared" si="18"/>
        <v>0</v>
      </c>
      <c r="AZ59" s="354">
        <f t="shared" si="19"/>
        <v>0</v>
      </c>
    </row>
    <row r="60" spans="1:52" x14ac:dyDescent="0.2">
      <c r="A60" s="28" t="str">
        <f>C60&amp;"x"&amp;TEXT(COUNTIF(C$5:C59,C60)+1,0)</f>
        <v>S2x1</v>
      </c>
      <c r="B60" s="29" t="str">
        <f>D60&amp;"x"&amp;TEXT(COUNTIF(D$5:D59,D60)+1,0)</f>
        <v>S2x1</v>
      </c>
      <c r="C60" s="30" t="s">
        <v>6428</v>
      </c>
      <c r="D60" s="30" t="s">
        <v>6428</v>
      </c>
      <c r="E60" s="181"/>
      <c r="F60" s="30" t="s">
        <v>6420</v>
      </c>
      <c r="G60" s="269" t="s">
        <v>8531</v>
      </c>
      <c r="H60" s="269" t="s">
        <v>8532</v>
      </c>
      <c r="I60" s="269" t="s">
        <v>8501</v>
      </c>
      <c r="J60" s="218">
        <v>36111</v>
      </c>
      <c r="K60" s="181"/>
      <c r="L60" s="31" t="s">
        <v>6678</v>
      </c>
      <c r="M60" s="262" t="str">
        <f t="shared" si="0"/>
        <v>0</v>
      </c>
      <c r="N60" s="31" t="s">
        <v>6678</v>
      </c>
      <c r="O60" s="262" t="str">
        <f t="shared" si="1"/>
        <v>0</v>
      </c>
      <c r="P60" s="31" t="s">
        <v>6427</v>
      </c>
      <c r="Q60" s="31" t="s">
        <v>6428</v>
      </c>
      <c r="R60" s="31" t="s">
        <v>6428</v>
      </c>
      <c r="S60" s="298" t="str">
        <f t="shared" si="2"/>
        <v>S2</v>
      </c>
      <c r="T60" s="214"/>
      <c r="U60" s="33"/>
      <c r="V60" s="33"/>
      <c r="W60" s="33"/>
      <c r="X60" s="33"/>
      <c r="Y60" s="213"/>
      <c r="Z60" s="352">
        <f t="shared" si="3"/>
        <v>20</v>
      </c>
      <c r="AA60" s="304" t="e">
        <f ca="1">TmPunt($C60:$D60,$F60:$J60,$Z60,$AF60&amp;AH60,"Punten1AB",U60,AW60,$AI60&amp;$AJ60&amp;$AK60)</f>
        <v>#NAME?</v>
      </c>
      <c r="AB60" s="304" t="e">
        <f ca="1">TmPunt($C60:$D60,$F60:$J60,$Z60,$AF60&amp;AI60,"Punten2DE",V60,AX60,$AH60&amp;$AJ60&amp;$AK60)</f>
        <v>#NAME?</v>
      </c>
      <c r="AC60" s="304" t="e">
        <f ca="1">TmPunt($C60:$D60,$F60:$J60,$Z60,$AF60&amp;AJ60,"Punten3GH",W60,AY60,$AH60&amp;$AI60&amp;$AK60)</f>
        <v>#NAME?</v>
      </c>
      <c r="AD60" s="304" t="e">
        <f ca="1">TmPunt($C60:$D60,$F60:$J60,$Z60,$AG60&amp;AK60,"Punten4JK",X60,AZ60,$AH60&amp;$AI60&amp;$AJ60)</f>
        <v>#NAME?</v>
      </c>
      <c r="AE60" s="304"/>
      <c r="AF60" s="353" t="str">
        <f t="shared" si="8"/>
        <v>NCX19J3</v>
      </c>
      <c r="AG60" s="353" t="str">
        <f t="shared" si="9"/>
        <v>NCX19J3</v>
      </c>
      <c r="AH60" s="353" t="str">
        <f t="shared" si="10"/>
        <v>S1</v>
      </c>
      <c r="AI60" s="353" t="str">
        <f t="shared" si="11"/>
        <v>S2</v>
      </c>
      <c r="AJ60" s="353" t="str">
        <f t="shared" si="12"/>
        <v>S2</v>
      </c>
      <c r="AK60" s="353" t="str">
        <f t="shared" si="13"/>
        <v/>
      </c>
      <c r="AL60" s="343"/>
      <c r="AM60" s="18">
        <v>55</v>
      </c>
      <c r="AN60" s="18">
        <f t="shared" si="20"/>
        <v>19</v>
      </c>
      <c r="AO60" s="18">
        <f t="shared" si="21"/>
        <v>19</v>
      </c>
      <c r="AP60" s="18" t="s">
        <v>6477</v>
      </c>
      <c r="AQ60" s="18" t="str">
        <f t="shared" si="28"/>
        <v/>
      </c>
      <c r="AR60" s="18" t="str">
        <f t="shared" si="29"/>
        <v/>
      </c>
      <c r="AT60" s="345" t="str">
        <f t="shared" si="14"/>
        <v>S2</v>
      </c>
      <c r="AU60" s="345" t="str">
        <f t="shared" si="15"/>
        <v>S2</v>
      </c>
      <c r="AW60" s="354">
        <f t="shared" si="16"/>
        <v>0</v>
      </c>
      <c r="AX60" s="354">
        <f t="shared" si="17"/>
        <v>0</v>
      </c>
      <c r="AY60" s="354">
        <f t="shared" si="18"/>
        <v>0</v>
      </c>
      <c r="AZ60" s="354">
        <f t="shared" si="19"/>
        <v>0</v>
      </c>
    </row>
    <row r="61" spans="1:52" x14ac:dyDescent="0.2">
      <c r="A61" s="28" t="str">
        <f>C61&amp;"x"&amp;TEXT(COUNTIF(C$5:C60,C61)+1,0)</f>
        <v>C3x4</v>
      </c>
      <c r="B61" s="29" t="str">
        <f>D61&amp;"x"&amp;TEXT(COUNTIF(D$5:D60,D61)+1,0)</f>
        <v>C3x4</v>
      </c>
      <c r="C61" s="30" t="s">
        <v>6473</v>
      </c>
      <c r="D61" s="30" t="s">
        <v>6473</v>
      </c>
      <c r="E61" s="181"/>
      <c r="F61" s="30" t="s">
        <v>6420</v>
      </c>
      <c r="G61" s="269" t="s">
        <v>9071</v>
      </c>
      <c r="H61" s="269" t="s">
        <v>9072</v>
      </c>
      <c r="I61" s="269" t="s">
        <v>9073</v>
      </c>
      <c r="J61" s="218">
        <v>38555</v>
      </c>
      <c r="K61" s="181"/>
      <c r="L61" s="31" t="s">
        <v>6678</v>
      </c>
      <c r="M61" s="262" t="str">
        <f t="shared" si="0"/>
        <v>0</v>
      </c>
      <c r="N61" s="31" t="s">
        <v>6678</v>
      </c>
      <c r="O61" s="262" t="str">
        <f t="shared" si="1"/>
        <v>0</v>
      </c>
      <c r="P61" s="31" t="s">
        <v>6474</v>
      </c>
      <c r="Q61" s="31" t="s">
        <v>6474</v>
      </c>
      <c r="R61" s="31" t="s">
        <v>6474</v>
      </c>
      <c r="S61" s="298" t="str">
        <f t="shared" si="2"/>
        <v>C3</v>
      </c>
      <c r="T61" s="214"/>
      <c r="U61" s="33"/>
      <c r="V61" s="33"/>
      <c r="W61" s="33"/>
      <c r="X61" s="33"/>
      <c r="Y61" s="213"/>
      <c r="Z61" s="352">
        <f t="shared" si="3"/>
        <v>13</v>
      </c>
      <c r="AA61" s="304" t="e">
        <f ca="1">TmPunt($C61:$D61,$F61:$J61,$Z61,$AF61&amp;AH61,"Punten1AB",U61,AW61,$AI61&amp;$AJ61&amp;$AK61)</f>
        <v>#NAME?</v>
      </c>
      <c r="AB61" s="304" t="e">
        <f ca="1">TmPunt($C61:$D61,$F61:$J61,$Z61,$AF61&amp;AI61,"Punten2DE",V61,AX61,$AH61&amp;$AJ61&amp;$AK61)</f>
        <v>#NAME?</v>
      </c>
      <c r="AC61" s="304" t="e">
        <f ca="1">TmPunt($C61:$D61,$F61:$J61,$Z61,$AF61&amp;AJ61,"Punten3GH",W61,AY61,$AH61&amp;$AI61&amp;$AK61)</f>
        <v>#NAME?</v>
      </c>
      <c r="AD61" s="304" t="e">
        <f ca="1">TmPunt($C61:$D61,$F61:$J61,$Z61,$AG61&amp;AK61,"Punten4JK",X61,AZ61,$AH61&amp;$AI61&amp;$AJ61)</f>
        <v>#NAME?</v>
      </c>
      <c r="AE61" s="304"/>
      <c r="AF61" s="353" t="str">
        <f t="shared" si="8"/>
        <v>NCX19J3</v>
      </c>
      <c r="AG61" s="353" t="str">
        <f t="shared" si="9"/>
        <v>NCX19J3</v>
      </c>
      <c r="AH61" s="353" t="str">
        <f t="shared" si="10"/>
        <v>C4</v>
      </c>
      <c r="AI61" s="353" t="str">
        <f t="shared" si="11"/>
        <v>C4</v>
      </c>
      <c r="AJ61" s="353" t="str">
        <f t="shared" si="12"/>
        <v>C4</v>
      </c>
      <c r="AK61" s="353" t="str">
        <f t="shared" si="13"/>
        <v/>
      </c>
      <c r="AL61" s="343"/>
      <c r="AM61" s="18">
        <v>56</v>
      </c>
      <c r="AN61" s="18">
        <f t="shared" si="20"/>
        <v>19</v>
      </c>
      <c r="AO61" s="18">
        <f t="shared" si="21"/>
        <v>19</v>
      </c>
      <c r="AP61" s="18" t="s">
        <v>6478</v>
      </c>
      <c r="AQ61" s="18" t="str">
        <f t="shared" si="28"/>
        <v/>
      </c>
      <c r="AR61" s="18" t="str">
        <f t="shared" si="29"/>
        <v/>
      </c>
      <c r="AT61" s="345" t="str">
        <f t="shared" si="14"/>
        <v>C3</v>
      </c>
      <c r="AU61" s="345" t="str">
        <f t="shared" si="15"/>
        <v>C3</v>
      </c>
      <c r="AW61" s="354">
        <f t="shared" si="16"/>
        <v>0</v>
      </c>
      <c r="AX61" s="354">
        <f t="shared" si="17"/>
        <v>0</v>
      </c>
      <c r="AY61" s="354">
        <f t="shared" si="18"/>
        <v>0</v>
      </c>
      <c r="AZ61" s="354">
        <f t="shared" si="19"/>
        <v>0</v>
      </c>
    </row>
    <row r="62" spans="1:52" x14ac:dyDescent="0.2">
      <c r="A62" s="28" t="str">
        <f>C62&amp;"x"&amp;TEXT(COUNTIF(C$5:C61,C62)+1,0)</f>
        <v>x1</v>
      </c>
      <c r="B62" s="29" t="str">
        <f>D62&amp;"x"&amp;TEXT(COUNTIF(D$5:D61,D62)+1,0)</f>
        <v>x1</v>
      </c>
      <c r="C62" s="30"/>
      <c r="D62" s="30"/>
      <c r="E62" s="181"/>
      <c r="F62" s="30" t="s">
        <v>6420</v>
      </c>
      <c r="G62" s="269" t="s">
        <v>8645</v>
      </c>
      <c r="H62" s="269" t="s">
        <v>8646</v>
      </c>
      <c r="I62" s="269" t="s">
        <v>8647</v>
      </c>
      <c r="J62" s="218">
        <v>33874</v>
      </c>
      <c r="K62" s="181"/>
      <c r="L62" s="31" t="s">
        <v>6678</v>
      </c>
      <c r="M62" s="262" t="str">
        <f t="shared" si="0"/>
        <v>0</v>
      </c>
      <c r="N62" s="31" t="s">
        <v>6678</v>
      </c>
      <c r="O62" s="262" t="str">
        <f t="shared" si="1"/>
        <v>0</v>
      </c>
      <c r="P62" s="31" t="s">
        <v>6433</v>
      </c>
      <c r="Q62" s="31" t="s">
        <v>6432</v>
      </c>
      <c r="R62" s="31" t="s">
        <v>6432</v>
      </c>
      <c r="S62" s="298" t="str">
        <f t="shared" si="2"/>
        <v/>
      </c>
      <c r="T62" s="214"/>
      <c r="U62" s="33"/>
      <c r="V62" s="33"/>
      <c r="W62" s="33"/>
      <c r="X62" s="33"/>
      <c r="Y62" s="213"/>
      <c r="Z62" s="352">
        <f t="shared" si="3"/>
        <v>26</v>
      </c>
      <c r="AA62" s="304" t="e">
        <f t="shared" ca="1" si="4"/>
        <v>#NAME?</v>
      </c>
      <c r="AB62" s="304" t="e">
        <f t="shared" ca="1" si="5"/>
        <v>#NAME?</v>
      </c>
      <c r="AC62" s="304" t="e">
        <f t="shared" ca="1" si="6"/>
        <v>#NAME?</v>
      </c>
      <c r="AD62" s="304" t="e">
        <f t="shared" ca="1" si="7"/>
        <v>#NAME?</v>
      </c>
      <c r="AE62" s="304"/>
      <c r="AF62" s="353" t="str">
        <f t="shared" si="8"/>
        <v>NCX19J3</v>
      </c>
      <c r="AG62" s="353" t="str">
        <f t="shared" si="9"/>
        <v>NCX19J3</v>
      </c>
      <c r="AH62" s="353" t="str">
        <f t="shared" si="10"/>
        <v>S7</v>
      </c>
      <c r="AI62" s="353" t="str">
        <f t="shared" si="11"/>
        <v>S6</v>
      </c>
      <c r="AJ62" s="353" t="str">
        <f t="shared" si="12"/>
        <v>S6</v>
      </c>
      <c r="AK62" s="353" t="str">
        <f t="shared" si="13"/>
        <v/>
      </c>
      <c r="AL62" s="343"/>
      <c r="AM62" s="18">
        <v>57</v>
      </c>
      <c r="AN62" s="18">
        <f t="shared" si="20"/>
        <v>19</v>
      </c>
      <c r="AO62" s="18">
        <f t="shared" si="21"/>
        <v>19</v>
      </c>
      <c r="AP62" s="18" t="s">
        <v>6479</v>
      </c>
      <c r="AQ62" s="18" t="str">
        <f t="shared" si="28"/>
        <v/>
      </c>
      <c r="AR62" s="18" t="str">
        <f t="shared" si="29"/>
        <v/>
      </c>
      <c r="AT62" s="345" t="str">
        <f t="shared" si="14"/>
        <v/>
      </c>
      <c r="AU62" s="345" t="str">
        <f t="shared" si="15"/>
        <v/>
      </c>
      <c r="AW62" s="354">
        <f t="shared" si="16"/>
        <v>0</v>
      </c>
      <c r="AX62" s="354">
        <f t="shared" si="17"/>
        <v>0</v>
      </c>
      <c r="AY62" s="354">
        <f t="shared" si="18"/>
        <v>0</v>
      </c>
      <c r="AZ62" s="354">
        <f t="shared" si="19"/>
        <v>0</v>
      </c>
    </row>
    <row r="63" spans="1:52" x14ac:dyDescent="0.2">
      <c r="A63" s="28" t="str">
        <f>C63&amp;"x"&amp;TEXT(COUNTIF(C$5:C62,C63)+1,0)</f>
        <v>x1</v>
      </c>
      <c r="B63" s="29" t="str">
        <f>D63&amp;"x"&amp;TEXT(COUNTIF(D$5:D62,D63)+1,0)</f>
        <v>x1</v>
      </c>
      <c r="C63" s="30"/>
      <c r="D63" s="30"/>
      <c r="E63" s="181"/>
      <c r="F63" s="30" t="s">
        <v>6420</v>
      </c>
      <c r="G63" s="269" t="s">
        <v>9310</v>
      </c>
      <c r="H63" s="269" t="s">
        <v>9311</v>
      </c>
      <c r="I63" s="269" t="s">
        <v>9312</v>
      </c>
      <c r="J63" s="218">
        <v>40143</v>
      </c>
      <c r="K63" s="181"/>
      <c r="L63" s="31" t="s">
        <v>6678</v>
      </c>
      <c r="M63" s="262" t="str">
        <f t="shared" si="0"/>
        <v>0</v>
      </c>
      <c r="N63" s="31" t="s">
        <v>6678</v>
      </c>
      <c r="O63" s="262" t="str">
        <f t="shared" si="1"/>
        <v>0</v>
      </c>
      <c r="P63" s="31" t="s">
        <v>6499</v>
      </c>
      <c r="Q63" s="31" t="s">
        <v>6499</v>
      </c>
      <c r="R63" s="31" t="s">
        <v>6499</v>
      </c>
      <c r="S63" s="298" t="str">
        <f t="shared" si="2"/>
        <v/>
      </c>
      <c r="T63" s="214"/>
      <c r="U63" s="33"/>
      <c r="V63" s="33"/>
      <c r="W63" s="33"/>
      <c r="X63" s="33"/>
      <c r="Y63" s="213"/>
      <c r="Z63" s="352">
        <f t="shared" si="3"/>
        <v>9</v>
      </c>
      <c r="AA63" s="304" t="e">
        <f t="shared" ca="1" si="4"/>
        <v>#NAME?</v>
      </c>
      <c r="AB63" s="304" t="e">
        <f t="shared" ca="1" si="5"/>
        <v>#NAME?</v>
      </c>
      <c r="AC63" s="304" t="e">
        <f t="shared" ca="1" si="6"/>
        <v>#NAME?</v>
      </c>
      <c r="AD63" s="304" t="e">
        <f t="shared" ca="1" si="7"/>
        <v>#NAME?</v>
      </c>
      <c r="AE63" s="304"/>
      <c r="AF63" s="353" t="str">
        <f t="shared" si="8"/>
        <v>NCX19J3</v>
      </c>
      <c r="AG63" s="353" t="str">
        <f t="shared" si="9"/>
        <v>NCX19J3</v>
      </c>
      <c r="AH63" s="353" t="str">
        <f t="shared" si="10"/>
        <v>E5</v>
      </c>
      <c r="AI63" s="353" t="str">
        <f t="shared" si="11"/>
        <v>E5</v>
      </c>
      <c r="AJ63" s="353" t="str">
        <f t="shared" si="12"/>
        <v>E5</v>
      </c>
      <c r="AK63" s="353" t="str">
        <f t="shared" si="13"/>
        <v/>
      </c>
      <c r="AL63" s="343"/>
      <c r="AM63" s="18">
        <v>58</v>
      </c>
      <c r="AN63" s="18">
        <f t="shared" si="20"/>
        <v>19</v>
      </c>
      <c r="AO63" s="18">
        <f t="shared" si="21"/>
        <v>19</v>
      </c>
      <c r="AP63" s="18" t="s">
        <v>6480</v>
      </c>
      <c r="AQ63" s="18" t="str">
        <f t="shared" si="28"/>
        <v/>
      </c>
      <c r="AR63" s="18" t="str">
        <f t="shared" si="29"/>
        <v/>
      </c>
      <c r="AT63" s="345" t="str">
        <f t="shared" si="14"/>
        <v/>
      </c>
      <c r="AU63" s="345" t="str">
        <f t="shared" si="15"/>
        <v/>
      </c>
      <c r="AW63" s="354">
        <f t="shared" si="16"/>
        <v>0</v>
      </c>
      <c r="AX63" s="354">
        <f t="shared" si="17"/>
        <v>0</v>
      </c>
      <c r="AY63" s="354">
        <f t="shared" si="18"/>
        <v>0</v>
      </c>
      <c r="AZ63" s="354">
        <f t="shared" si="19"/>
        <v>0</v>
      </c>
    </row>
    <row r="64" spans="1:52" x14ac:dyDescent="0.2">
      <c r="A64" s="28" t="str">
        <f>C64&amp;"x"&amp;TEXT(COUNTIF(C$5:C63,C64)+1,0)</f>
        <v>x1</v>
      </c>
      <c r="B64" s="29" t="str">
        <f>D64&amp;"x"&amp;TEXT(COUNTIF(D$5:D63,D64)+1,0)</f>
        <v>x1</v>
      </c>
      <c r="C64" s="30"/>
      <c r="D64" s="30"/>
      <c r="E64" s="181"/>
      <c r="F64" s="30" t="s">
        <v>6420</v>
      </c>
      <c r="G64" s="269" t="s">
        <v>9404</v>
      </c>
      <c r="H64" s="269" t="s">
        <v>9405</v>
      </c>
      <c r="I64" s="269" t="s">
        <v>9406</v>
      </c>
      <c r="J64" s="218">
        <v>20520</v>
      </c>
      <c r="K64" s="181"/>
      <c r="L64" s="31" t="s">
        <v>6678</v>
      </c>
      <c r="M64" s="262" t="str">
        <f t="shared" si="0"/>
        <v>0</v>
      </c>
      <c r="N64" s="31" t="s">
        <v>6678</v>
      </c>
      <c r="O64" s="262" t="str">
        <f t="shared" si="1"/>
        <v>0</v>
      </c>
      <c r="P64" s="31" t="s">
        <v>6678</v>
      </c>
      <c r="Q64" s="31" t="s">
        <v>6678</v>
      </c>
      <c r="R64" s="31"/>
      <c r="S64" s="298" t="str">
        <f t="shared" si="2"/>
        <v/>
      </c>
      <c r="T64" s="214"/>
      <c r="U64" s="33"/>
      <c r="V64" s="33"/>
      <c r="W64" s="33"/>
      <c r="X64" s="33"/>
      <c r="Y64" s="213"/>
      <c r="Z64" s="352">
        <f t="shared" si="3"/>
        <v>62</v>
      </c>
      <c r="AA64" s="304" t="e">
        <f t="shared" ca="1" si="4"/>
        <v>#NAME?</v>
      </c>
      <c r="AB64" s="304" t="e">
        <f t="shared" ca="1" si="5"/>
        <v>#NAME?</v>
      </c>
      <c r="AC64" s="304" t="e">
        <f t="shared" ca="1" si="6"/>
        <v>#NAME?</v>
      </c>
      <c r="AD64" s="304" t="e">
        <f t="shared" ca="1" si="7"/>
        <v>#NAME?</v>
      </c>
      <c r="AE64" s="304"/>
      <c r="AF64" s="353" t="str">
        <f t="shared" si="8"/>
        <v>NCX19J3</v>
      </c>
      <c r="AG64" s="353" t="str">
        <f t="shared" si="9"/>
        <v>NCX19J3</v>
      </c>
      <c r="AH64" s="353" t="str">
        <f t="shared" si="10"/>
        <v/>
      </c>
      <c r="AI64" s="353" t="str">
        <f t="shared" si="11"/>
        <v/>
      </c>
      <c r="AJ64" s="353" t="str">
        <f t="shared" si="12"/>
        <v/>
      </c>
      <c r="AK64" s="353" t="str">
        <f t="shared" si="13"/>
        <v/>
      </c>
      <c r="AL64" s="343"/>
      <c r="AM64" s="18">
        <v>59</v>
      </c>
      <c r="AN64" s="18">
        <f t="shared" si="20"/>
        <v>19</v>
      </c>
      <c r="AO64" s="18">
        <f t="shared" si="21"/>
        <v>19</v>
      </c>
      <c r="AP64" s="18" t="s">
        <v>6481</v>
      </c>
      <c r="AQ64" s="18" t="str">
        <f t="shared" si="28"/>
        <v/>
      </c>
      <c r="AR64" s="18" t="str">
        <f t="shared" si="29"/>
        <v/>
      </c>
      <c r="AT64" s="345" t="str">
        <f t="shared" si="14"/>
        <v/>
      </c>
      <c r="AU64" s="345" t="str">
        <f t="shared" si="15"/>
        <v/>
      </c>
      <c r="AW64" s="354">
        <f t="shared" si="16"/>
        <v>0</v>
      </c>
      <c r="AX64" s="354">
        <f t="shared" si="17"/>
        <v>0</v>
      </c>
      <c r="AY64" s="354">
        <f t="shared" si="18"/>
        <v>0</v>
      </c>
      <c r="AZ64" s="354">
        <f t="shared" si="19"/>
        <v>0</v>
      </c>
    </row>
    <row r="65" spans="1:52" x14ac:dyDescent="0.2">
      <c r="A65" s="28" t="str">
        <f>C65&amp;"x"&amp;TEXT(COUNTIF(C$5:C64,C65)+1,0)</f>
        <v>x1</v>
      </c>
      <c r="B65" s="29" t="str">
        <f>D65&amp;"x"&amp;TEXT(COUNTIF(D$5:D64,D65)+1,0)</f>
        <v>x1</v>
      </c>
      <c r="C65" s="30"/>
      <c r="D65" s="30"/>
      <c r="E65" s="181"/>
      <c r="F65" s="30" t="s">
        <v>6420</v>
      </c>
      <c r="G65" s="269" t="s">
        <v>9474</v>
      </c>
      <c r="H65" s="269" t="s">
        <v>9475</v>
      </c>
      <c r="I65" s="269" t="s">
        <v>9476</v>
      </c>
      <c r="J65" s="218">
        <v>26227</v>
      </c>
      <c r="K65" s="181"/>
      <c r="L65" s="31" t="s">
        <v>6678</v>
      </c>
      <c r="M65" s="262" t="str">
        <f t="shared" si="0"/>
        <v>0</v>
      </c>
      <c r="N65" s="31" t="s">
        <v>6678</v>
      </c>
      <c r="O65" s="262" t="str">
        <f t="shared" si="1"/>
        <v>0</v>
      </c>
      <c r="P65" s="31" t="s">
        <v>6678</v>
      </c>
      <c r="Q65" s="31" t="s">
        <v>6678</v>
      </c>
      <c r="R65" s="31"/>
      <c r="S65" s="298" t="str">
        <f t="shared" si="2"/>
        <v/>
      </c>
      <c r="T65" s="214"/>
      <c r="U65" s="33"/>
      <c r="V65" s="33"/>
      <c r="W65" s="33"/>
      <c r="X65" s="33"/>
      <c r="Y65" s="213"/>
      <c r="Z65" s="352">
        <f t="shared" si="3"/>
        <v>47</v>
      </c>
      <c r="AA65" s="304" t="e">
        <f t="shared" ca="1" si="4"/>
        <v>#NAME?</v>
      </c>
      <c r="AB65" s="304" t="e">
        <f t="shared" ca="1" si="5"/>
        <v>#NAME?</v>
      </c>
      <c r="AC65" s="304" t="e">
        <f t="shared" ca="1" si="6"/>
        <v>#NAME?</v>
      </c>
      <c r="AD65" s="304" t="e">
        <f t="shared" ca="1" si="7"/>
        <v>#NAME?</v>
      </c>
      <c r="AE65" s="304"/>
      <c r="AF65" s="353" t="str">
        <f t="shared" si="8"/>
        <v>NCX19J3</v>
      </c>
      <c r="AG65" s="353" t="str">
        <f t="shared" si="9"/>
        <v>NCX19J3</v>
      </c>
      <c r="AH65" s="353" t="str">
        <f t="shared" si="10"/>
        <v/>
      </c>
      <c r="AI65" s="353" t="str">
        <f t="shared" si="11"/>
        <v/>
      </c>
      <c r="AJ65" s="353" t="str">
        <f t="shared" si="12"/>
        <v/>
      </c>
      <c r="AK65" s="353" t="str">
        <f t="shared" si="13"/>
        <v/>
      </c>
      <c r="AL65" s="343"/>
      <c r="AM65" s="18">
        <v>60</v>
      </c>
      <c r="AN65" s="18">
        <f t="shared" si="20"/>
        <v>19</v>
      </c>
      <c r="AO65" s="18">
        <f t="shared" si="21"/>
        <v>19</v>
      </c>
      <c r="AP65" s="18" t="s">
        <v>6482</v>
      </c>
      <c r="AQ65" s="18" t="str">
        <f t="shared" si="28"/>
        <v/>
      </c>
      <c r="AR65" s="18" t="str">
        <f t="shared" si="29"/>
        <v/>
      </c>
      <c r="AT65" s="345" t="str">
        <f t="shared" si="14"/>
        <v/>
      </c>
      <c r="AU65" s="345" t="str">
        <f t="shared" si="15"/>
        <v/>
      </c>
      <c r="AW65" s="354">
        <f t="shared" si="16"/>
        <v>0</v>
      </c>
      <c r="AX65" s="354">
        <f t="shared" si="17"/>
        <v>0</v>
      </c>
      <c r="AY65" s="354">
        <f t="shared" si="18"/>
        <v>0</v>
      </c>
      <c r="AZ65" s="354">
        <f t="shared" si="19"/>
        <v>0</v>
      </c>
    </row>
    <row r="66" spans="1:52" x14ac:dyDescent="0.2">
      <c r="A66" s="28" t="str">
        <f>C66&amp;"x"&amp;TEXT(COUNTIF(C$5:C65,C66)+1,0)</f>
        <v>A2x2</v>
      </c>
      <c r="B66" s="29" t="str">
        <f>D66&amp;"x"&amp;TEXT(COUNTIF(D$5:D65,D66)+1,0)</f>
        <v>A2x2</v>
      </c>
      <c r="C66" s="30" t="s">
        <v>1316</v>
      </c>
      <c r="D66" s="30" t="s">
        <v>1316</v>
      </c>
      <c r="E66" s="181"/>
      <c r="F66" s="30" t="s">
        <v>6420</v>
      </c>
      <c r="G66" s="269" t="s">
        <v>8766</v>
      </c>
      <c r="H66" s="269" t="s">
        <v>8767</v>
      </c>
      <c r="I66" s="269" t="s">
        <v>8601</v>
      </c>
      <c r="J66" s="218">
        <v>36727</v>
      </c>
      <c r="K66" s="181"/>
      <c r="L66" s="31" t="s">
        <v>6678</v>
      </c>
      <c r="M66" s="262" t="str">
        <f t="shared" si="0"/>
        <v>0</v>
      </c>
      <c r="N66" s="31" t="s">
        <v>6678</v>
      </c>
      <c r="O66" s="262" t="str">
        <f t="shared" si="1"/>
        <v>0</v>
      </c>
      <c r="P66" s="31" t="s">
        <v>1316</v>
      </c>
      <c r="Q66" s="31" t="s">
        <v>1316</v>
      </c>
      <c r="R66" s="31" t="s">
        <v>1316</v>
      </c>
      <c r="S66" s="298" t="str">
        <f t="shared" si="2"/>
        <v>A2</v>
      </c>
      <c r="T66" s="214"/>
      <c r="U66" s="33"/>
      <c r="V66" s="33"/>
      <c r="W66" s="33"/>
      <c r="X66" s="33"/>
      <c r="Y66" s="213"/>
      <c r="Z66" s="352">
        <f t="shared" si="3"/>
        <v>18</v>
      </c>
      <c r="AA66" s="304" t="e">
        <f t="shared" ref="AA66:AA73" ca="1" si="30">TmPunt($C66:$D66,$F66:$J66,$Z66,$AF66&amp;AH66,"Punten1AB",U66,AW66,$AI66&amp;$AJ66&amp;$AK66)</f>
        <v>#NAME?</v>
      </c>
      <c r="AB66" s="304" t="e">
        <f t="shared" ref="AB66:AB73" ca="1" si="31">TmPunt($C66:$D66,$F66:$J66,$Z66,$AF66&amp;AI66,"Punten2DE",V66,AX66,$AH66&amp;$AJ66&amp;$AK66)</f>
        <v>#NAME?</v>
      </c>
      <c r="AC66" s="304" t="e">
        <f t="shared" ref="AC66:AC73" ca="1" si="32">TmPunt($C66:$D66,$F66:$J66,$Z66,$AF66&amp;AJ66,"Punten3GH",W66,AY66,$AH66&amp;$AI66&amp;$AK66)</f>
        <v>#NAME?</v>
      </c>
      <c r="AD66" s="304" t="e">
        <f t="shared" ref="AD66:AD73" ca="1" si="33">TmPunt($C66:$D66,$F66:$J66,$Z66,$AG66&amp;AK66,"Punten4JK",X66,AZ66,$AH66&amp;$AI66&amp;$AJ66)</f>
        <v>#NAME?</v>
      </c>
      <c r="AE66" s="304"/>
      <c r="AF66" s="353" t="str">
        <f t="shared" si="8"/>
        <v>NCX19J3</v>
      </c>
      <c r="AG66" s="353" t="str">
        <f t="shared" si="9"/>
        <v>NCX19J3</v>
      </c>
      <c r="AH66" s="353" t="str">
        <f t="shared" si="10"/>
        <v>A2</v>
      </c>
      <c r="AI66" s="353" t="str">
        <f t="shared" si="11"/>
        <v>A2</v>
      </c>
      <c r="AJ66" s="353" t="str">
        <f t="shared" si="12"/>
        <v>A2</v>
      </c>
      <c r="AK66" s="353" t="str">
        <f t="shared" si="13"/>
        <v/>
      </c>
      <c r="AL66" s="343"/>
      <c r="AM66" s="18">
        <v>61</v>
      </c>
      <c r="AN66" s="18">
        <f t="shared" si="20"/>
        <v>20</v>
      </c>
      <c r="AO66" s="18">
        <f t="shared" si="21"/>
        <v>20</v>
      </c>
      <c r="AP66" s="18" t="s">
        <v>6483</v>
      </c>
      <c r="AQ66" s="18" t="str">
        <f t="shared" si="28"/>
        <v/>
      </c>
      <c r="AR66" s="18" t="str">
        <f t="shared" si="29"/>
        <v/>
      </c>
      <c r="AT66" s="345" t="str">
        <f t="shared" si="14"/>
        <v>A2</v>
      </c>
      <c r="AU66" s="345" t="str">
        <f t="shared" si="15"/>
        <v>A2</v>
      </c>
      <c r="AW66" s="354">
        <f t="shared" si="16"/>
        <v>0</v>
      </c>
      <c r="AX66" s="354">
        <f t="shared" si="17"/>
        <v>0</v>
      </c>
      <c r="AY66" s="354">
        <f t="shared" si="18"/>
        <v>0</v>
      </c>
      <c r="AZ66" s="354">
        <f t="shared" si="19"/>
        <v>0</v>
      </c>
    </row>
    <row r="67" spans="1:52" x14ac:dyDescent="0.2">
      <c r="A67" s="28" t="str">
        <f>C67&amp;"x"&amp;TEXT(COUNTIF(C$5:C66,C67)+1,0)</f>
        <v>D1x1</v>
      </c>
      <c r="B67" s="29" t="str">
        <f>D67&amp;"x"&amp;TEXT(COUNTIF(D$5:D66,D67)+1,0)</f>
        <v>D1x1</v>
      </c>
      <c r="C67" s="30" t="s">
        <v>6483</v>
      </c>
      <c r="D67" s="30" t="s">
        <v>6483</v>
      </c>
      <c r="E67" s="181"/>
      <c r="F67" s="30" t="s">
        <v>6420</v>
      </c>
      <c r="G67" s="269" t="s">
        <v>9123</v>
      </c>
      <c r="H67" s="269" t="s">
        <v>9124</v>
      </c>
      <c r="I67" s="269" t="s">
        <v>9125</v>
      </c>
      <c r="J67" s="218">
        <v>39205</v>
      </c>
      <c r="K67" s="181"/>
      <c r="L67" s="31" t="s">
        <v>6678</v>
      </c>
      <c r="M67" s="262" t="str">
        <f t="shared" si="0"/>
        <v>0</v>
      </c>
      <c r="N67" s="31" t="s">
        <v>6678</v>
      </c>
      <c r="O67" s="262" t="str">
        <f t="shared" si="1"/>
        <v>0</v>
      </c>
      <c r="P67" s="31" t="s">
        <v>6483</v>
      </c>
      <c r="Q67" s="31" t="s">
        <v>6483</v>
      </c>
      <c r="R67" s="31" t="s">
        <v>6483</v>
      </c>
      <c r="S67" s="298" t="str">
        <f t="shared" si="2"/>
        <v>D1</v>
      </c>
      <c r="T67" s="214"/>
      <c r="U67" s="33"/>
      <c r="V67" s="33"/>
      <c r="W67" s="33"/>
      <c r="X67" s="33"/>
      <c r="Y67" s="213"/>
      <c r="Z67" s="352">
        <f t="shared" si="3"/>
        <v>11</v>
      </c>
      <c r="AA67" s="304" t="e">
        <f t="shared" ca="1" si="30"/>
        <v>#NAME?</v>
      </c>
      <c r="AB67" s="304" t="e">
        <f t="shared" ca="1" si="31"/>
        <v>#NAME?</v>
      </c>
      <c r="AC67" s="304" t="e">
        <f t="shared" ca="1" si="32"/>
        <v>#NAME?</v>
      </c>
      <c r="AD67" s="304" t="e">
        <f t="shared" ca="1" si="33"/>
        <v>#NAME?</v>
      </c>
      <c r="AE67" s="304"/>
      <c r="AF67" s="353" t="str">
        <f t="shared" si="8"/>
        <v>NCX19J3</v>
      </c>
      <c r="AG67" s="353" t="str">
        <f t="shared" si="9"/>
        <v>NCX19J3</v>
      </c>
      <c r="AH67" s="353" t="str">
        <f t="shared" si="10"/>
        <v>D1</v>
      </c>
      <c r="AI67" s="353" t="str">
        <f t="shared" si="11"/>
        <v>D1</v>
      </c>
      <c r="AJ67" s="353" t="str">
        <f t="shared" si="12"/>
        <v>D1</v>
      </c>
      <c r="AK67" s="353" t="str">
        <f t="shared" si="13"/>
        <v/>
      </c>
      <c r="AL67" s="343"/>
      <c r="AM67" s="18">
        <v>62</v>
      </c>
      <c r="AN67" s="18">
        <f t="shared" si="20"/>
        <v>21</v>
      </c>
      <c r="AO67" s="18">
        <f t="shared" si="21"/>
        <v>21</v>
      </c>
      <c r="AP67" s="18" t="s">
        <v>6484</v>
      </c>
      <c r="AQ67" s="18" t="str">
        <f t="shared" si="28"/>
        <v/>
      </c>
      <c r="AR67" s="18" t="str">
        <f t="shared" si="29"/>
        <v/>
      </c>
      <c r="AT67" s="345" t="str">
        <f t="shared" si="14"/>
        <v>D1</v>
      </c>
      <c r="AU67" s="345" t="str">
        <f t="shared" si="15"/>
        <v>D1</v>
      </c>
      <c r="AW67" s="354">
        <f t="shared" si="16"/>
        <v>0</v>
      </c>
      <c r="AX67" s="354">
        <f t="shared" si="17"/>
        <v>0</v>
      </c>
      <c r="AY67" s="354">
        <f t="shared" si="18"/>
        <v>0</v>
      </c>
      <c r="AZ67" s="354">
        <f t="shared" si="19"/>
        <v>0</v>
      </c>
    </row>
    <row r="68" spans="1:52" x14ac:dyDescent="0.2">
      <c r="A68" s="28" t="str">
        <f>C68&amp;"x"&amp;TEXT(COUNTIF(C$5:C67,C68)+1,0)</f>
        <v>B1x3</v>
      </c>
      <c r="B68" s="29" t="str">
        <f>D68&amp;"x"&amp;TEXT(COUNTIF(D$5:D67,D68)+1,0)</f>
        <v>B1x3</v>
      </c>
      <c r="C68" s="30" t="s">
        <v>6461</v>
      </c>
      <c r="D68" s="30" t="s">
        <v>6461</v>
      </c>
      <c r="E68" s="181"/>
      <c r="F68" s="30" t="s">
        <v>6420</v>
      </c>
      <c r="G68" s="269" t="s">
        <v>8982</v>
      </c>
      <c r="H68" s="269" t="s">
        <v>8983</v>
      </c>
      <c r="I68" s="269" t="s">
        <v>8984</v>
      </c>
      <c r="J68" s="218">
        <v>38011</v>
      </c>
      <c r="K68" s="181"/>
      <c r="L68" s="31" t="s">
        <v>6678</v>
      </c>
      <c r="M68" s="262" t="str">
        <f t="shared" si="0"/>
        <v>0</v>
      </c>
      <c r="N68" s="31" t="s">
        <v>6678</v>
      </c>
      <c r="O68" s="262" t="str">
        <f t="shared" si="1"/>
        <v>0</v>
      </c>
      <c r="P68" s="31" t="s">
        <v>6471</v>
      </c>
      <c r="Q68" s="31" t="s">
        <v>6471</v>
      </c>
      <c r="R68" s="31" t="s">
        <v>6471</v>
      </c>
      <c r="S68" s="298" t="str">
        <f t="shared" si="2"/>
        <v>B1</v>
      </c>
      <c r="T68" s="214"/>
      <c r="U68" s="33"/>
      <c r="V68" s="33"/>
      <c r="W68" s="33"/>
      <c r="X68" s="33"/>
      <c r="Y68" s="213"/>
      <c r="Z68" s="352">
        <f t="shared" si="3"/>
        <v>14</v>
      </c>
      <c r="AA68" s="304" t="e">
        <f t="shared" ca="1" si="30"/>
        <v>#NAME?</v>
      </c>
      <c r="AB68" s="304" t="e">
        <f t="shared" ca="1" si="31"/>
        <v>#NAME?</v>
      </c>
      <c r="AC68" s="304" t="e">
        <f t="shared" ca="1" si="32"/>
        <v>#NAME?</v>
      </c>
      <c r="AD68" s="304" t="e">
        <f t="shared" ca="1" si="33"/>
        <v>#NAME?</v>
      </c>
      <c r="AE68" s="304"/>
      <c r="AF68" s="353" t="str">
        <f t="shared" si="8"/>
        <v>NCX19J3</v>
      </c>
      <c r="AG68" s="353" t="str">
        <f t="shared" si="9"/>
        <v>NCX19J3</v>
      </c>
      <c r="AH68" s="353" t="str">
        <f t="shared" si="10"/>
        <v>C1</v>
      </c>
      <c r="AI68" s="353" t="str">
        <f t="shared" si="11"/>
        <v>C1</v>
      </c>
      <c r="AJ68" s="353" t="str">
        <f t="shared" si="12"/>
        <v>C1</v>
      </c>
      <c r="AK68" s="353" t="str">
        <f t="shared" si="13"/>
        <v/>
      </c>
      <c r="AL68" s="343"/>
      <c r="AM68" s="18">
        <v>63</v>
      </c>
      <c r="AN68" s="18">
        <f t="shared" si="20"/>
        <v>22</v>
      </c>
      <c r="AO68" s="18">
        <f t="shared" si="21"/>
        <v>22</v>
      </c>
      <c r="AP68" s="18" t="s">
        <v>6485</v>
      </c>
      <c r="AQ68" s="18" t="str">
        <f t="shared" si="28"/>
        <v/>
      </c>
      <c r="AR68" s="18" t="str">
        <f t="shared" si="29"/>
        <v/>
      </c>
      <c r="AT68" s="345" t="str">
        <f t="shared" si="14"/>
        <v>B1</v>
      </c>
      <c r="AU68" s="345" t="str">
        <f t="shared" si="15"/>
        <v>B1</v>
      </c>
      <c r="AW68" s="354">
        <f t="shared" si="16"/>
        <v>0</v>
      </c>
      <c r="AX68" s="354">
        <f t="shared" si="17"/>
        <v>0</v>
      </c>
      <c r="AY68" s="354">
        <f t="shared" si="18"/>
        <v>0</v>
      </c>
      <c r="AZ68" s="354">
        <f t="shared" si="19"/>
        <v>0</v>
      </c>
    </row>
    <row r="69" spans="1:52" x14ac:dyDescent="0.2">
      <c r="A69" s="28" t="str">
        <f>C69&amp;"x"&amp;TEXT(COUNTIF(C$5:C68,C69)+1,0)</f>
        <v>S2x2</v>
      </c>
      <c r="B69" s="29" t="str">
        <f>D69&amp;"x"&amp;TEXT(COUNTIF(D$5:D68,D69)+1,0)</f>
        <v>S2x2</v>
      </c>
      <c r="C69" s="30" t="s">
        <v>6428</v>
      </c>
      <c r="D69" s="30" t="s">
        <v>6428</v>
      </c>
      <c r="E69" s="181"/>
      <c r="F69" s="30" t="s">
        <v>6420</v>
      </c>
      <c r="G69" s="269" t="s">
        <v>8522</v>
      </c>
      <c r="H69" s="269" t="s">
        <v>8523</v>
      </c>
      <c r="I69" s="269" t="s">
        <v>8524</v>
      </c>
      <c r="J69" s="218">
        <v>35142</v>
      </c>
      <c r="K69" s="181"/>
      <c r="L69" s="31" t="s">
        <v>6678</v>
      </c>
      <c r="M69" s="262" t="str">
        <f t="shared" ref="M69:M132" si="34">LEFT(L69&amp;"0",1)</f>
        <v>0</v>
      </c>
      <c r="N69" s="31" t="s">
        <v>6678</v>
      </c>
      <c r="O69" s="262" t="str">
        <f t="shared" ref="O69:O132" si="35">LEFT(N69&amp;"0",1)</f>
        <v>0</v>
      </c>
      <c r="P69" s="31" t="s">
        <v>6428</v>
      </c>
      <c r="Q69" s="31" t="s">
        <v>6428</v>
      </c>
      <c r="R69" s="31" t="s">
        <v>6428</v>
      </c>
      <c r="S69" s="298" t="str">
        <f t="shared" ref="S69:S132" si="36">IF(C69=0,"",C69)</f>
        <v>S2</v>
      </c>
      <c r="T69" s="214"/>
      <c r="U69" s="33"/>
      <c r="V69" s="33"/>
      <c r="W69" s="33"/>
      <c r="X69" s="33"/>
      <c r="Y69" s="213"/>
      <c r="Z69" s="352">
        <f t="shared" ref="Z69:Z132" si="37">IF(AND(ISNUMBER(J69),J69&lt;&gt;0),DATEDIF(J69,Peildatum,"Y"),"")</f>
        <v>22</v>
      </c>
      <c r="AA69" s="304" t="e">
        <f t="shared" ca="1" si="30"/>
        <v>#NAME?</v>
      </c>
      <c r="AB69" s="304" t="e">
        <f t="shared" ca="1" si="31"/>
        <v>#NAME?</v>
      </c>
      <c r="AC69" s="304" t="e">
        <f t="shared" ca="1" si="32"/>
        <v>#NAME?</v>
      </c>
      <c r="AD69" s="304" t="e">
        <f t="shared" ca="1" si="33"/>
        <v>#NAME?</v>
      </c>
      <c r="AE69" s="304"/>
      <c r="AF69" s="353" t="str">
        <f t="shared" ref="AF69:AF132" si="38">IFERROR(VLOOKUP(M69,CbRc,2,0),"")</f>
        <v>NCX19J3</v>
      </c>
      <c r="AG69" s="353" t="str">
        <f t="shared" ref="AG69:AG132" si="39">IFERROR(VLOOKUP(O69,CbRc,2,0),"")</f>
        <v>NCX19J3</v>
      </c>
      <c r="AH69" s="353" t="str">
        <f t="shared" ref="AH69:AH132" si="40">IF(ISNA(VLOOKUP($AF69&amp;P69,IsTm1A,1,0)),"",P69)</f>
        <v>S2</v>
      </c>
      <c r="AI69" s="353" t="str">
        <f t="shared" ref="AI69:AI132" si="41">IF(ISNA(VLOOKUP($AF69&amp;Q69,IsTm2D,1,0)),"",Q69)</f>
        <v>S2</v>
      </c>
      <c r="AJ69" s="353" t="str">
        <f t="shared" ref="AJ69:AJ132" si="42">IF(ISNA(VLOOKUP($AG69&amp;R69,IsTm3G,1,0)),"",R69)</f>
        <v>S2</v>
      </c>
      <c r="AK69" s="353" t="str">
        <f t="shared" ref="AK69:AK132" si="43">IF(ISNA(VLOOKUP($AG69&amp;S69,IsTm4J,1,0)),"",S69)</f>
        <v/>
      </c>
      <c r="AL69" s="343"/>
      <c r="AM69" s="18">
        <v>64</v>
      </c>
      <c r="AN69" s="18">
        <f t="shared" si="20"/>
        <v>23</v>
      </c>
      <c r="AO69" s="18">
        <f t="shared" si="21"/>
        <v>23</v>
      </c>
      <c r="AP69" s="18" t="s">
        <v>6486</v>
      </c>
      <c r="AQ69" s="18" t="str">
        <f t="shared" si="28"/>
        <v/>
      </c>
      <c r="AR69" s="18" t="str">
        <f t="shared" si="29"/>
        <v/>
      </c>
      <c r="AT69" s="345" t="str">
        <f t="shared" ref="AT69:AT132" si="44">IF(C69="","",IFERROR(VLOOKUP(C69,AQ:AQ,1,0),"FOUT"))</f>
        <v>S2</v>
      </c>
      <c r="AU69" s="345" t="str">
        <f t="shared" ref="AU69:AU132" si="45">IF(D69="","",IFERROR(VLOOKUP(D69,AR:AR,1,0),"FOUT"))</f>
        <v>S2</v>
      </c>
      <c r="AW69" s="354">
        <f t="shared" ref="AW69:AW132" si="46">IF(OR(P69="",U69=""),0,SUMIFS(U$5:U$1004,$M$5:$M$1004,$M69,P$5:P$1004,P69))</f>
        <v>0</v>
      </c>
      <c r="AX69" s="354">
        <f t="shared" ref="AX69:AX132" si="47">IF(OR(Q69="",V69=""),0,SUMIFS(V$5:V$1004,$M$5:$M$1004,$M69,Q$5:Q$1004,Q69))</f>
        <v>0</v>
      </c>
      <c r="AY69" s="354">
        <f t="shared" ref="AY69:AY132" si="48">IF(OR(R69="",W69=""),0,SUMIFS(W$5:W$1004,$M$5:$M$1004,$M69,R$5:R$1004,R69))</f>
        <v>0</v>
      </c>
      <c r="AZ69" s="354">
        <f t="shared" ref="AZ69:AZ132" si="49">IF(OR(S69="",X69=""),0,SUMIFS(X$5:X$1004,$O$5:$O$1004,$O69,S$5:S$1004,S69))</f>
        <v>0</v>
      </c>
    </row>
    <row r="70" spans="1:52" x14ac:dyDescent="0.2">
      <c r="A70" s="28" t="str">
        <f>C70&amp;"x"&amp;TEXT(COUNTIF(C$5:C69,C70)+1,0)</f>
        <v>A5x2</v>
      </c>
      <c r="B70" s="29" t="str">
        <f>D70&amp;"x"&amp;TEXT(COUNTIF(D$5:D69,D70)+1,0)</f>
        <v>A5x2</v>
      </c>
      <c r="C70" s="30" t="s">
        <v>6455</v>
      </c>
      <c r="D70" s="30" t="s">
        <v>6455</v>
      </c>
      <c r="E70" s="181"/>
      <c r="F70" s="30" t="s">
        <v>6420</v>
      </c>
      <c r="G70" s="269" t="s">
        <v>8958</v>
      </c>
      <c r="H70" s="269" t="s">
        <v>8959</v>
      </c>
      <c r="I70" s="269" t="s">
        <v>8618</v>
      </c>
      <c r="J70" s="218">
        <v>37295</v>
      </c>
      <c r="K70" s="181"/>
      <c r="L70" s="31" t="s">
        <v>6678</v>
      </c>
      <c r="M70" s="262" t="str">
        <f t="shared" si="34"/>
        <v>0</v>
      </c>
      <c r="N70" s="31" t="s">
        <v>6678</v>
      </c>
      <c r="O70" s="262" t="str">
        <f t="shared" si="35"/>
        <v>0</v>
      </c>
      <c r="P70" s="31" t="s">
        <v>6465</v>
      </c>
      <c r="Q70" s="31" t="s">
        <v>6465</v>
      </c>
      <c r="R70" s="31" t="s">
        <v>6465</v>
      </c>
      <c r="S70" s="298" t="str">
        <f t="shared" si="36"/>
        <v>A5</v>
      </c>
      <c r="T70" s="214"/>
      <c r="U70" s="33"/>
      <c r="V70" s="33"/>
      <c r="W70" s="33"/>
      <c r="X70" s="33"/>
      <c r="Y70" s="213"/>
      <c r="Z70" s="352">
        <f t="shared" si="37"/>
        <v>16</v>
      </c>
      <c r="AA70" s="304" t="e">
        <f t="shared" ca="1" si="30"/>
        <v>#NAME?</v>
      </c>
      <c r="AB70" s="304" t="e">
        <f t="shared" ca="1" si="31"/>
        <v>#NAME?</v>
      </c>
      <c r="AC70" s="304" t="e">
        <f t="shared" ca="1" si="32"/>
        <v>#NAME?</v>
      </c>
      <c r="AD70" s="304" t="e">
        <f t="shared" ca="1" si="33"/>
        <v>#NAME?</v>
      </c>
      <c r="AE70" s="304"/>
      <c r="AF70" s="353" t="str">
        <f t="shared" si="38"/>
        <v>NCX19J3</v>
      </c>
      <c r="AG70" s="353" t="str">
        <f t="shared" si="39"/>
        <v>NCX19J3</v>
      </c>
      <c r="AH70" s="353" t="str">
        <f t="shared" si="40"/>
        <v>B5</v>
      </c>
      <c r="AI70" s="353" t="str">
        <f t="shared" si="41"/>
        <v>B5</v>
      </c>
      <c r="AJ70" s="353" t="str">
        <f t="shared" si="42"/>
        <v>B5</v>
      </c>
      <c r="AK70" s="353" t="str">
        <f t="shared" si="43"/>
        <v/>
      </c>
      <c r="AL70" s="343"/>
      <c r="AM70" s="18">
        <v>65</v>
      </c>
      <c r="AN70" s="18">
        <f t="shared" ref="AN70:AN104" si="50">AN69+IF(COUNTIF(C:C,AP70)=0,0,1)</f>
        <v>23</v>
      </c>
      <c r="AO70" s="18">
        <f t="shared" ref="AO70:AO104" si="51">AO69+IF(COUNTIF(D:D,AP70)=0,0,1)</f>
        <v>23</v>
      </c>
      <c r="AP70" s="18" t="s">
        <v>6487</v>
      </c>
      <c r="AQ70" s="18" t="str">
        <f t="shared" ref="AQ70:AQ101" si="52">IFERROR(VLOOKUP(AM70,AN:AP,3,0),"")</f>
        <v/>
      </c>
      <c r="AR70" s="18" t="str">
        <f t="shared" ref="AR70:AR101" si="53">IFERROR(VLOOKUP(AM70,AO:AQ,2,0),"")</f>
        <v/>
      </c>
      <c r="AT70" s="345" t="str">
        <f t="shared" si="44"/>
        <v>A5</v>
      </c>
      <c r="AU70" s="345" t="str">
        <f t="shared" si="45"/>
        <v>A5</v>
      </c>
      <c r="AW70" s="354">
        <f t="shared" si="46"/>
        <v>0</v>
      </c>
      <c r="AX70" s="354">
        <f t="shared" si="47"/>
        <v>0</v>
      </c>
      <c r="AY70" s="354">
        <f t="shared" si="48"/>
        <v>0</v>
      </c>
      <c r="AZ70" s="354">
        <f t="shared" si="49"/>
        <v>0</v>
      </c>
    </row>
    <row r="71" spans="1:52" x14ac:dyDescent="0.2">
      <c r="A71" s="28" t="str">
        <f>C71&amp;"x"&amp;TEXT(COUNTIF(C$5:C70,C71)+1,0)</f>
        <v>A3x3</v>
      </c>
      <c r="B71" s="29" t="str">
        <f>D71&amp;"x"&amp;TEXT(COUNTIF(D$5:D70,D71)+1,0)</f>
        <v>A3x3</v>
      </c>
      <c r="C71" s="30" t="s">
        <v>1317</v>
      </c>
      <c r="D71" s="30" t="s">
        <v>1317</v>
      </c>
      <c r="E71" s="181"/>
      <c r="F71" s="30" t="s">
        <v>6420</v>
      </c>
      <c r="G71" s="269" t="s">
        <v>8800</v>
      </c>
      <c r="H71" s="269" t="s">
        <v>8801</v>
      </c>
      <c r="I71" s="269" t="s">
        <v>8802</v>
      </c>
      <c r="J71" s="218">
        <v>36865</v>
      </c>
      <c r="K71" s="181"/>
      <c r="L71" s="31" t="s">
        <v>6678</v>
      </c>
      <c r="M71" s="262" t="str">
        <f t="shared" si="34"/>
        <v>0</v>
      </c>
      <c r="N71" s="31" t="s">
        <v>6678</v>
      </c>
      <c r="O71" s="262" t="str">
        <f t="shared" si="35"/>
        <v>0</v>
      </c>
      <c r="P71" s="31" t="s">
        <v>1317</v>
      </c>
      <c r="Q71" s="31" t="s">
        <v>1317</v>
      </c>
      <c r="R71" s="31" t="s">
        <v>1317</v>
      </c>
      <c r="S71" s="298" t="str">
        <f t="shared" si="36"/>
        <v>A3</v>
      </c>
      <c r="T71" s="214"/>
      <c r="U71" s="33"/>
      <c r="V71" s="33"/>
      <c r="W71" s="33"/>
      <c r="X71" s="33"/>
      <c r="Y71" s="213"/>
      <c r="Z71" s="352">
        <f t="shared" si="37"/>
        <v>18</v>
      </c>
      <c r="AA71" s="304" t="e">
        <f t="shared" ca="1" si="30"/>
        <v>#NAME?</v>
      </c>
      <c r="AB71" s="304" t="e">
        <f t="shared" ca="1" si="31"/>
        <v>#NAME?</v>
      </c>
      <c r="AC71" s="304" t="e">
        <f t="shared" ca="1" si="32"/>
        <v>#NAME?</v>
      </c>
      <c r="AD71" s="304" t="e">
        <f t="shared" ca="1" si="33"/>
        <v>#NAME?</v>
      </c>
      <c r="AE71" s="304"/>
      <c r="AF71" s="353" t="str">
        <f t="shared" si="38"/>
        <v>NCX19J3</v>
      </c>
      <c r="AG71" s="353" t="str">
        <f t="shared" si="39"/>
        <v>NCX19J3</v>
      </c>
      <c r="AH71" s="353" t="str">
        <f t="shared" si="40"/>
        <v>A3</v>
      </c>
      <c r="AI71" s="353" t="str">
        <f t="shared" si="41"/>
        <v>A3</v>
      </c>
      <c r="AJ71" s="353" t="str">
        <f t="shared" si="42"/>
        <v>A3</v>
      </c>
      <c r="AK71" s="353" t="str">
        <f t="shared" si="43"/>
        <v/>
      </c>
      <c r="AL71" s="343"/>
      <c r="AM71" s="18">
        <v>66</v>
      </c>
      <c r="AN71" s="18">
        <f t="shared" si="50"/>
        <v>23</v>
      </c>
      <c r="AO71" s="18">
        <f t="shared" si="51"/>
        <v>23</v>
      </c>
      <c r="AP71" s="18" t="s">
        <v>6488</v>
      </c>
      <c r="AQ71" s="18" t="str">
        <f t="shared" si="52"/>
        <v/>
      </c>
      <c r="AR71" s="18" t="str">
        <f t="shared" si="53"/>
        <v/>
      </c>
      <c r="AT71" s="345" t="str">
        <f t="shared" si="44"/>
        <v>A3</v>
      </c>
      <c r="AU71" s="345" t="str">
        <f t="shared" si="45"/>
        <v>A3</v>
      </c>
      <c r="AW71" s="354">
        <f t="shared" si="46"/>
        <v>0</v>
      </c>
      <c r="AX71" s="354">
        <f t="shared" si="47"/>
        <v>0</v>
      </c>
      <c r="AY71" s="354">
        <f t="shared" si="48"/>
        <v>0</v>
      </c>
      <c r="AZ71" s="354">
        <f t="shared" si="49"/>
        <v>0</v>
      </c>
    </row>
    <row r="72" spans="1:52" x14ac:dyDescent="0.2">
      <c r="A72" s="28" t="str">
        <f>C72&amp;"x"&amp;TEXT(COUNTIF(C$5:C71,C72)+1,0)</f>
        <v>E5x4</v>
      </c>
      <c r="B72" s="29" t="str">
        <f>D72&amp;"x"&amp;TEXT(COUNTIF(D$5:D71,D72)+1,0)</f>
        <v>E5x4</v>
      </c>
      <c r="C72" s="30" t="s">
        <v>6499</v>
      </c>
      <c r="D72" s="30" t="s">
        <v>6499</v>
      </c>
      <c r="E72" s="181"/>
      <c r="F72" s="30" t="s">
        <v>6420</v>
      </c>
      <c r="G72" s="269" t="s">
        <v>9368</v>
      </c>
      <c r="H72" s="269" t="s">
        <v>9369</v>
      </c>
      <c r="I72" s="269" t="s">
        <v>8773</v>
      </c>
      <c r="J72" s="218">
        <v>40327</v>
      </c>
      <c r="K72" s="181"/>
      <c r="L72" s="31" t="s">
        <v>6678</v>
      </c>
      <c r="M72" s="262" t="str">
        <f t="shared" si="34"/>
        <v>0</v>
      </c>
      <c r="N72" s="31" t="s">
        <v>6678</v>
      </c>
      <c r="O72" s="262" t="str">
        <f t="shared" si="35"/>
        <v>0</v>
      </c>
      <c r="P72" s="31" t="s">
        <v>6513</v>
      </c>
      <c r="Q72" s="31" t="s">
        <v>6513</v>
      </c>
      <c r="R72" s="31" t="s">
        <v>6513</v>
      </c>
      <c r="S72" s="298" t="str">
        <f t="shared" si="36"/>
        <v>E5</v>
      </c>
      <c r="T72" s="214"/>
      <c r="U72" s="33"/>
      <c r="V72" s="33"/>
      <c r="W72" s="33"/>
      <c r="X72" s="33"/>
      <c r="Y72" s="213"/>
      <c r="Z72" s="352">
        <f t="shared" si="37"/>
        <v>8</v>
      </c>
      <c r="AA72" s="304" t="e">
        <f t="shared" ca="1" si="30"/>
        <v>#NAME?</v>
      </c>
      <c r="AB72" s="304" t="e">
        <f t="shared" ca="1" si="31"/>
        <v>#NAME?</v>
      </c>
      <c r="AC72" s="304" t="e">
        <f t="shared" ca="1" si="32"/>
        <v>#NAME?</v>
      </c>
      <c r="AD72" s="304" t="e">
        <f t="shared" ca="1" si="33"/>
        <v>#NAME?</v>
      </c>
      <c r="AE72" s="304"/>
      <c r="AF72" s="353" t="str">
        <f t="shared" si="38"/>
        <v>NCX19J3</v>
      </c>
      <c r="AG72" s="353" t="str">
        <f t="shared" si="39"/>
        <v>NCX19J3</v>
      </c>
      <c r="AH72" s="353" t="str">
        <f t="shared" si="40"/>
        <v>F4</v>
      </c>
      <c r="AI72" s="353" t="str">
        <f t="shared" si="41"/>
        <v>F4</v>
      </c>
      <c r="AJ72" s="353" t="str">
        <f t="shared" si="42"/>
        <v>F4</v>
      </c>
      <c r="AK72" s="353" t="str">
        <f t="shared" si="43"/>
        <v/>
      </c>
      <c r="AL72" s="343"/>
      <c r="AM72" s="18">
        <v>67</v>
      </c>
      <c r="AN72" s="18">
        <f t="shared" si="50"/>
        <v>23</v>
      </c>
      <c r="AO72" s="18">
        <f t="shared" si="51"/>
        <v>23</v>
      </c>
      <c r="AP72" s="18" t="s">
        <v>6489</v>
      </c>
      <c r="AQ72" s="18" t="str">
        <f t="shared" si="52"/>
        <v/>
      </c>
      <c r="AR72" s="18" t="str">
        <f t="shared" si="53"/>
        <v/>
      </c>
      <c r="AT72" s="345" t="str">
        <f t="shared" si="44"/>
        <v>E5</v>
      </c>
      <c r="AU72" s="345" t="str">
        <f t="shared" si="45"/>
        <v>E5</v>
      </c>
      <c r="AW72" s="354">
        <f t="shared" si="46"/>
        <v>0</v>
      </c>
      <c r="AX72" s="354">
        <f t="shared" si="47"/>
        <v>0</v>
      </c>
      <c r="AY72" s="354">
        <f t="shared" si="48"/>
        <v>0</v>
      </c>
      <c r="AZ72" s="354">
        <f t="shared" si="49"/>
        <v>0</v>
      </c>
    </row>
    <row r="73" spans="1:52" x14ac:dyDescent="0.2">
      <c r="A73" s="28" t="str">
        <f>C73&amp;"x"&amp;TEXT(COUNTIF(C$5:C72,C73)+1,0)</f>
        <v>E4x3</v>
      </c>
      <c r="B73" s="29" t="str">
        <f>D73&amp;"x"&amp;TEXT(COUNTIF(D$5:D72,D73)+1,0)</f>
        <v>E4x3</v>
      </c>
      <c r="C73" s="30" t="s">
        <v>6498</v>
      </c>
      <c r="D73" s="30" t="s">
        <v>6498</v>
      </c>
      <c r="E73" s="181"/>
      <c r="F73" s="30" t="s">
        <v>6420</v>
      </c>
      <c r="G73" s="269" t="s">
        <v>9339</v>
      </c>
      <c r="H73" s="269" t="s">
        <v>9340</v>
      </c>
      <c r="I73" s="269" t="s">
        <v>9341</v>
      </c>
      <c r="J73" s="218">
        <v>40213</v>
      </c>
      <c r="K73" s="181"/>
      <c r="L73" s="31" t="s">
        <v>6678</v>
      </c>
      <c r="M73" s="262" t="str">
        <f t="shared" si="34"/>
        <v>0</v>
      </c>
      <c r="N73" s="31" t="s">
        <v>6678</v>
      </c>
      <c r="O73" s="262" t="str">
        <f t="shared" si="35"/>
        <v>0</v>
      </c>
      <c r="P73" s="31" t="s">
        <v>6511</v>
      </c>
      <c r="Q73" s="31" t="s">
        <v>6511</v>
      </c>
      <c r="R73" s="31" t="s">
        <v>6511</v>
      </c>
      <c r="S73" s="298" t="str">
        <f t="shared" si="36"/>
        <v>E4</v>
      </c>
      <c r="T73" s="214"/>
      <c r="U73" s="33"/>
      <c r="V73" s="33"/>
      <c r="W73" s="33"/>
      <c r="X73" s="33"/>
      <c r="Y73" s="213"/>
      <c r="Z73" s="352">
        <f t="shared" si="37"/>
        <v>8</v>
      </c>
      <c r="AA73" s="304" t="e">
        <f t="shared" ca="1" si="30"/>
        <v>#NAME?</v>
      </c>
      <c r="AB73" s="304" t="e">
        <f t="shared" ca="1" si="31"/>
        <v>#NAME?</v>
      </c>
      <c r="AC73" s="304" t="e">
        <f t="shared" ca="1" si="32"/>
        <v>#NAME?</v>
      </c>
      <c r="AD73" s="304" t="e">
        <f t="shared" ca="1" si="33"/>
        <v>#NAME?</v>
      </c>
      <c r="AE73" s="304"/>
      <c r="AF73" s="353" t="str">
        <f t="shared" si="38"/>
        <v>NCX19J3</v>
      </c>
      <c r="AG73" s="353" t="str">
        <f t="shared" si="39"/>
        <v>NCX19J3</v>
      </c>
      <c r="AH73" s="353" t="str">
        <f t="shared" si="40"/>
        <v>F2</v>
      </c>
      <c r="AI73" s="353" t="str">
        <f t="shared" si="41"/>
        <v>F2</v>
      </c>
      <c r="AJ73" s="353" t="str">
        <f t="shared" si="42"/>
        <v>F2</v>
      </c>
      <c r="AK73" s="353" t="str">
        <f t="shared" si="43"/>
        <v/>
      </c>
      <c r="AL73" s="343"/>
      <c r="AM73" s="18">
        <v>68</v>
      </c>
      <c r="AN73" s="18">
        <f t="shared" si="50"/>
        <v>23</v>
      </c>
      <c r="AO73" s="18">
        <f t="shared" si="51"/>
        <v>23</v>
      </c>
      <c r="AP73" s="18" t="s">
        <v>6490</v>
      </c>
      <c r="AQ73" s="18" t="str">
        <f t="shared" si="52"/>
        <v/>
      </c>
      <c r="AR73" s="18" t="str">
        <f t="shared" si="53"/>
        <v/>
      </c>
      <c r="AT73" s="345" t="str">
        <f t="shared" si="44"/>
        <v>E4</v>
      </c>
      <c r="AU73" s="345" t="str">
        <f t="shared" si="45"/>
        <v>E4</v>
      </c>
      <c r="AW73" s="354">
        <f t="shared" si="46"/>
        <v>0</v>
      </c>
      <c r="AX73" s="354">
        <f t="shared" si="47"/>
        <v>0</v>
      </c>
      <c r="AY73" s="354">
        <f t="shared" si="48"/>
        <v>0</v>
      </c>
      <c r="AZ73" s="354">
        <f t="shared" si="49"/>
        <v>0</v>
      </c>
    </row>
    <row r="74" spans="1:52" x14ac:dyDescent="0.2">
      <c r="A74" s="28" t="str">
        <f>C74&amp;"x"&amp;TEXT(COUNTIF(C$5:C73,C74)+1,0)</f>
        <v>x1</v>
      </c>
      <c r="B74" s="29" t="str">
        <f>D74&amp;"x"&amp;TEXT(COUNTIF(D$5:D73,D74)+1,0)</f>
        <v>x1</v>
      </c>
      <c r="C74" s="30"/>
      <c r="D74" s="30"/>
      <c r="E74" s="181"/>
      <c r="F74" s="30" t="s">
        <v>6420</v>
      </c>
      <c r="G74" s="269" t="s">
        <v>8760</v>
      </c>
      <c r="H74" s="269" t="s">
        <v>8761</v>
      </c>
      <c r="I74" s="269" t="s">
        <v>8762</v>
      </c>
      <c r="J74" s="218">
        <v>36429</v>
      </c>
      <c r="K74" s="181"/>
      <c r="L74" s="31" t="s">
        <v>6678</v>
      </c>
      <c r="M74" s="262" t="str">
        <f t="shared" si="34"/>
        <v>0</v>
      </c>
      <c r="N74" s="31" t="s">
        <v>6678</v>
      </c>
      <c r="O74" s="262" t="str">
        <f t="shared" si="35"/>
        <v>0</v>
      </c>
      <c r="P74" s="31" t="s">
        <v>1315</v>
      </c>
      <c r="Q74" s="31" t="s">
        <v>1316</v>
      </c>
      <c r="R74" s="31" t="s">
        <v>1316</v>
      </c>
      <c r="S74" s="298" t="str">
        <f t="shared" si="36"/>
        <v/>
      </c>
      <c r="T74" s="214"/>
      <c r="U74" s="33"/>
      <c r="V74" s="33"/>
      <c r="W74" s="33"/>
      <c r="X74" s="33"/>
      <c r="Y74" s="213"/>
      <c r="Z74" s="352">
        <f t="shared" si="37"/>
        <v>19</v>
      </c>
      <c r="AA74" s="304" t="e">
        <f t="shared" ref="AA74:AA131" ca="1" si="54">TmPunt($C74:$D74,$F74:$J74,$Z74,$AF74&amp;AH74,"Punten1AB",U74,AW74,$AI74&amp;$AJ74&amp;$AK74)</f>
        <v>#NAME?</v>
      </c>
      <c r="AB74" s="304" t="e">
        <f t="shared" ref="AB74:AB131" ca="1" si="55">TmPunt($C74:$D74,$F74:$J74,$Z74,$AF74&amp;AI74,"Punten2DE",V74,AX74,$AH74&amp;$AJ74&amp;$AK74)</f>
        <v>#NAME?</v>
      </c>
      <c r="AC74" s="304" t="e">
        <f t="shared" ref="AC74:AC131" ca="1" si="56">TmPunt($C74:$D74,$F74:$J74,$Z74,$AF74&amp;AJ74,"Punten3GH",W74,AY74,$AH74&amp;$AI74&amp;$AK74)</f>
        <v>#NAME?</v>
      </c>
      <c r="AD74" s="304" t="e">
        <f t="shared" ref="AD74:AD131" ca="1" si="57">TmPunt($C74:$D74,$F74:$J74,$Z74,$AG74&amp;AK74,"Punten4JK",X74,AZ74,$AH74&amp;$AI74&amp;$AJ74)</f>
        <v>#NAME?</v>
      </c>
      <c r="AE74" s="304"/>
      <c r="AF74" s="353" t="str">
        <f t="shared" si="38"/>
        <v>NCX19J3</v>
      </c>
      <c r="AG74" s="353" t="str">
        <f t="shared" si="39"/>
        <v>NCX19J3</v>
      </c>
      <c r="AH74" s="353" t="str">
        <f t="shared" si="40"/>
        <v>A1</v>
      </c>
      <c r="AI74" s="353" t="str">
        <f t="shared" si="41"/>
        <v>A2</v>
      </c>
      <c r="AJ74" s="353" t="str">
        <f t="shared" si="42"/>
        <v>A2</v>
      </c>
      <c r="AK74" s="353" t="str">
        <f t="shared" si="43"/>
        <v/>
      </c>
      <c r="AL74" s="343"/>
      <c r="AM74" s="18">
        <v>69</v>
      </c>
      <c r="AN74" s="18">
        <f t="shared" si="50"/>
        <v>23</v>
      </c>
      <c r="AO74" s="18">
        <f t="shared" si="51"/>
        <v>23</v>
      </c>
      <c r="AP74" s="18" t="s">
        <v>6491</v>
      </c>
      <c r="AQ74" s="18" t="str">
        <f t="shared" si="52"/>
        <v/>
      </c>
      <c r="AR74" s="18" t="str">
        <f t="shared" si="53"/>
        <v/>
      </c>
      <c r="AT74" s="345" t="str">
        <f t="shared" si="44"/>
        <v/>
      </c>
      <c r="AU74" s="345" t="str">
        <f t="shared" si="45"/>
        <v/>
      </c>
      <c r="AW74" s="354">
        <f t="shared" si="46"/>
        <v>0</v>
      </c>
      <c r="AX74" s="354">
        <f t="shared" si="47"/>
        <v>0</v>
      </c>
      <c r="AY74" s="354">
        <f t="shared" si="48"/>
        <v>0</v>
      </c>
      <c r="AZ74" s="354">
        <f t="shared" si="49"/>
        <v>0</v>
      </c>
    </row>
    <row r="75" spans="1:52" x14ac:dyDescent="0.2">
      <c r="A75" s="28" t="str">
        <f>C75&amp;"x"&amp;TEXT(COUNTIF(C$5:C74,C75)+1,0)</f>
        <v>D2x2</v>
      </c>
      <c r="B75" s="29" t="str">
        <f>D75&amp;"x"&amp;TEXT(COUNTIF(D$5:D74,D75)+1,0)</f>
        <v>D2x2</v>
      </c>
      <c r="C75" s="30" t="s">
        <v>6484</v>
      </c>
      <c r="D75" s="30" t="s">
        <v>6484</v>
      </c>
      <c r="E75" s="181"/>
      <c r="F75" s="30" t="s">
        <v>6420</v>
      </c>
      <c r="G75" s="269" t="s">
        <v>9258</v>
      </c>
      <c r="H75" s="269" t="s">
        <v>9259</v>
      </c>
      <c r="I75" s="269" t="s">
        <v>9260</v>
      </c>
      <c r="J75" s="218">
        <v>39589</v>
      </c>
      <c r="K75" s="181"/>
      <c r="L75" s="31" t="s">
        <v>6678</v>
      </c>
      <c r="M75" s="262" t="str">
        <f t="shared" si="34"/>
        <v>0</v>
      </c>
      <c r="N75" s="31" t="s">
        <v>6678</v>
      </c>
      <c r="O75" s="262" t="str">
        <f t="shared" si="35"/>
        <v>0</v>
      </c>
      <c r="P75" s="31" t="s">
        <v>6496</v>
      </c>
      <c r="Q75" s="31" t="s">
        <v>6496</v>
      </c>
      <c r="R75" s="31" t="s">
        <v>6496</v>
      </c>
      <c r="S75" s="298" t="str">
        <f t="shared" si="36"/>
        <v>D2</v>
      </c>
      <c r="T75" s="214"/>
      <c r="U75" s="33"/>
      <c r="V75" s="33"/>
      <c r="W75" s="33"/>
      <c r="X75" s="33"/>
      <c r="Y75" s="213"/>
      <c r="Z75" s="352">
        <f t="shared" si="37"/>
        <v>10</v>
      </c>
      <c r="AA75" s="304" t="e">
        <f ca="1">TmPunt($C75:$D75,$F75:$J75,$Z75,$AF75&amp;AH75,"Punten1AB",U75,AW75,$AI75&amp;$AJ75&amp;$AK75)</f>
        <v>#NAME?</v>
      </c>
      <c r="AB75" s="304" t="e">
        <f ca="1">TmPunt($C75:$D75,$F75:$J75,$Z75,$AF75&amp;AI75,"Punten2DE",V75,AX75,$AH75&amp;$AJ75&amp;$AK75)</f>
        <v>#NAME?</v>
      </c>
      <c r="AC75" s="304" t="e">
        <f ca="1">TmPunt($C75:$D75,$F75:$J75,$Z75,$AF75&amp;AJ75,"Punten3GH",W75,AY75,$AH75&amp;$AI75&amp;$AK75)</f>
        <v>#NAME?</v>
      </c>
      <c r="AD75" s="304" t="e">
        <f ca="1">TmPunt($C75:$D75,$F75:$J75,$Z75,$AG75&amp;AK75,"Punten4JK",X75,AZ75,$AH75&amp;$AI75&amp;$AJ75)</f>
        <v>#NAME?</v>
      </c>
      <c r="AE75" s="304"/>
      <c r="AF75" s="353" t="str">
        <f t="shared" si="38"/>
        <v>NCX19J3</v>
      </c>
      <c r="AG75" s="353" t="str">
        <f t="shared" si="39"/>
        <v>NCX19J3</v>
      </c>
      <c r="AH75" s="353" t="str">
        <f t="shared" si="40"/>
        <v>E2</v>
      </c>
      <c r="AI75" s="353" t="str">
        <f t="shared" si="41"/>
        <v>E2</v>
      </c>
      <c r="AJ75" s="353" t="str">
        <f t="shared" si="42"/>
        <v>E2</v>
      </c>
      <c r="AK75" s="353" t="str">
        <f t="shared" si="43"/>
        <v/>
      </c>
      <c r="AL75" s="343"/>
      <c r="AM75" s="18">
        <v>70</v>
      </c>
      <c r="AN75" s="18">
        <f t="shared" si="50"/>
        <v>23</v>
      </c>
      <c r="AO75" s="18">
        <f t="shared" si="51"/>
        <v>23</v>
      </c>
      <c r="AP75" s="18" t="s">
        <v>6492</v>
      </c>
      <c r="AQ75" s="18" t="str">
        <f t="shared" si="52"/>
        <v/>
      </c>
      <c r="AR75" s="18" t="str">
        <f t="shared" si="53"/>
        <v/>
      </c>
      <c r="AT75" s="345" t="str">
        <f t="shared" si="44"/>
        <v>D2</v>
      </c>
      <c r="AU75" s="345" t="str">
        <f t="shared" si="45"/>
        <v>D2</v>
      </c>
      <c r="AW75" s="354">
        <f t="shared" si="46"/>
        <v>0</v>
      </c>
      <c r="AX75" s="354">
        <f t="shared" si="47"/>
        <v>0</v>
      </c>
      <c r="AY75" s="354">
        <f t="shared" si="48"/>
        <v>0</v>
      </c>
      <c r="AZ75" s="354">
        <f t="shared" si="49"/>
        <v>0</v>
      </c>
    </row>
    <row r="76" spans="1:52" x14ac:dyDescent="0.2">
      <c r="A76" s="28" t="str">
        <f>C76&amp;"x"&amp;TEXT(COUNTIF(C$5:C75,C76)+1,0)</f>
        <v>x1</v>
      </c>
      <c r="B76" s="29" t="str">
        <f>D76&amp;"x"&amp;TEXT(COUNTIF(D$5:D75,D76)+1,0)</f>
        <v>x1</v>
      </c>
      <c r="C76" s="30"/>
      <c r="D76" s="30"/>
      <c r="E76" s="181"/>
      <c r="F76" s="30" t="s">
        <v>6420</v>
      </c>
      <c r="G76" s="269" t="s">
        <v>8708</v>
      </c>
      <c r="H76" s="269" t="s">
        <v>8709</v>
      </c>
      <c r="I76" s="269" t="s">
        <v>8710</v>
      </c>
      <c r="J76" s="218">
        <v>28948</v>
      </c>
      <c r="K76" s="181"/>
      <c r="L76" s="31" t="s">
        <v>6678</v>
      </c>
      <c r="M76" s="262" t="str">
        <f t="shared" si="34"/>
        <v>0</v>
      </c>
      <c r="N76" s="31" t="s">
        <v>6678</v>
      </c>
      <c r="O76" s="262" t="str">
        <f t="shared" si="35"/>
        <v>0</v>
      </c>
      <c r="P76" s="31" t="s">
        <v>6442</v>
      </c>
      <c r="Q76" s="31" t="s">
        <v>6678</v>
      </c>
      <c r="R76" s="31" t="s">
        <v>6442</v>
      </c>
      <c r="S76" s="298" t="str">
        <f t="shared" si="36"/>
        <v/>
      </c>
      <c r="T76" s="214"/>
      <c r="U76" s="33"/>
      <c r="V76" s="33"/>
      <c r="W76" s="33"/>
      <c r="X76" s="33"/>
      <c r="Y76" s="213"/>
      <c r="Z76" s="352">
        <f t="shared" si="37"/>
        <v>39</v>
      </c>
      <c r="AA76" s="304" t="e">
        <f t="shared" ca="1" si="54"/>
        <v>#NAME?</v>
      </c>
      <c r="AB76" s="304" t="e">
        <f t="shared" ca="1" si="55"/>
        <v>#NAME?</v>
      </c>
      <c r="AC76" s="304" t="e">
        <f t="shared" ca="1" si="56"/>
        <v>#NAME?</v>
      </c>
      <c r="AD76" s="304" t="e">
        <f t="shared" ca="1" si="57"/>
        <v>#NAME?</v>
      </c>
      <c r="AE76" s="304"/>
      <c r="AF76" s="353" t="str">
        <f t="shared" si="38"/>
        <v>NCX19J3</v>
      </c>
      <c r="AG76" s="353" t="str">
        <f t="shared" si="39"/>
        <v>NCX19J3</v>
      </c>
      <c r="AH76" s="353" t="str">
        <f t="shared" si="40"/>
        <v>MW1</v>
      </c>
      <c r="AI76" s="353" t="str">
        <f t="shared" si="41"/>
        <v/>
      </c>
      <c r="AJ76" s="353" t="str">
        <f t="shared" si="42"/>
        <v>MW1</v>
      </c>
      <c r="AK76" s="353" t="str">
        <f t="shared" si="43"/>
        <v/>
      </c>
      <c r="AL76" s="343"/>
      <c r="AM76" s="18">
        <v>71</v>
      </c>
      <c r="AN76" s="18">
        <f t="shared" si="50"/>
        <v>23</v>
      </c>
      <c r="AO76" s="18">
        <f t="shared" si="51"/>
        <v>23</v>
      </c>
      <c r="AP76" s="18" t="s">
        <v>6493</v>
      </c>
      <c r="AQ76" s="18" t="str">
        <f t="shared" si="52"/>
        <v/>
      </c>
      <c r="AR76" s="18" t="str">
        <f t="shared" si="53"/>
        <v/>
      </c>
      <c r="AT76" s="345" t="str">
        <f t="shared" si="44"/>
        <v/>
      </c>
      <c r="AU76" s="345" t="str">
        <f t="shared" si="45"/>
        <v/>
      </c>
      <c r="AW76" s="354">
        <f t="shared" si="46"/>
        <v>0</v>
      </c>
      <c r="AX76" s="354">
        <f t="shared" si="47"/>
        <v>0</v>
      </c>
      <c r="AY76" s="354">
        <f t="shared" si="48"/>
        <v>0</v>
      </c>
      <c r="AZ76" s="354">
        <f t="shared" si="49"/>
        <v>0</v>
      </c>
    </row>
    <row r="77" spans="1:52" x14ac:dyDescent="0.2">
      <c r="A77" s="28" t="str">
        <f>C77&amp;"x"&amp;TEXT(COUNTIF(C$5:C76,C77)+1,0)</f>
        <v>C3x5</v>
      </c>
      <c r="B77" s="29" t="str">
        <f>D77&amp;"x"&amp;TEXT(COUNTIF(D$5:D76,D77)+1,0)</f>
        <v>C3x5</v>
      </c>
      <c r="C77" s="30" t="s">
        <v>6473</v>
      </c>
      <c r="D77" s="30" t="s">
        <v>6473</v>
      </c>
      <c r="E77" s="181"/>
      <c r="F77" s="30" t="s">
        <v>6420</v>
      </c>
      <c r="G77" s="269" t="s">
        <v>9178</v>
      </c>
      <c r="H77" s="269" t="s">
        <v>9179</v>
      </c>
      <c r="I77" s="269" t="s">
        <v>8802</v>
      </c>
      <c r="J77" s="218">
        <v>38900</v>
      </c>
      <c r="K77" s="181"/>
      <c r="L77" s="31" t="s">
        <v>6678</v>
      </c>
      <c r="M77" s="262" t="str">
        <f t="shared" si="34"/>
        <v>0</v>
      </c>
      <c r="N77" s="31" t="s">
        <v>6678</v>
      </c>
      <c r="O77" s="262" t="str">
        <f t="shared" si="35"/>
        <v>0</v>
      </c>
      <c r="P77" s="31" t="s">
        <v>6485</v>
      </c>
      <c r="Q77" s="31" t="s">
        <v>6485</v>
      </c>
      <c r="R77" s="31" t="s">
        <v>6485</v>
      </c>
      <c r="S77" s="298" t="str">
        <f t="shared" si="36"/>
        <v>C3</v>
      </c>
      <c r="T77" s="214"/>
      <c r="U77" s="33"/>
      <c r="V77" s="33"/>
      <c r="W77" s="33"/>
      <c r="X77" s="33"/>
      <c r="Y77" s="213"/>
      <c r="Z77" s="352">
        <f t="shared" si="37"/>
        <v>12</v>
      </c>
      <c r="AA77" s="304" t="e">
        <f ca="1">TmPunt($C77:$D77,$F77:$J77,$Z77,$AF77&amp;AH77,"Punten1AB",U77,AW77,$AI77&amp;$AJ77&amp;$AK77)</f>
        <v>#NAME?</v>
      </c>
      <c r="AB77" s="304" t="e">
        <f ca="1">TmPunt($C77:$D77,$F77:$J77,$Z77,$AF77&amp;AI77,"Punten2DE",V77,AX77,$AH77&amp;$AJ77&amp;$AK77)</f>
        <v>#NAME?</v>
      </c>
      <c r="AC77" s="304" t="e">
        <f ca="1">TmPunt($C77:$D77,$F77:$J77,$Z77,$AF77&amp;AJ77,"Punten3GH",W77,AY77,$AH77&amp;$AI77&amp;$AK77)</f>
        <v>#NAME?</v>
      </c>
      <c r="AD77" s="304" t="e">
        <f ca="1">TmPunt($C77:$D77,$F77:$J77,$Z77,$AG77&amp;AK77,"Punten4JK",X77,AZ77,$AH77&amp;$AI77&amp;$AJ77)</f>
        <v>#NAME?</v>
      </c>
      <c r="AE77" s="304"/>
      <c r="AF77" s="353" t="str">
        <f t="shared" si="38"/>
        <v>NCX19J3</v>
      </c>
      <c r="AG77" s="353" t="str">
        <f t="shared" si="39"/>
        <v>NCX19J3</v>
      </c>
      <c r="AH77" s="353" t="str">
        <f t="shared" si="40"/>
        <v>D3</v>
      </c>
      <c r="AI77" s="353" t="str">
        <f t="shared" si="41"/>
        <v>D3</v>
      </c>
      <c r="AJ77" s="353" t="str">
        <f t="shared" si="42"/>
        <v>D3</v>
      </c>
      <c r="AK77" s="353" t="str">
        <f t="shared" si="43"/>
        <v/>
      </c>
      <c r="AL77" s="343"/>
      <c r="AM77" s="18">
        <v>72</v>
      </c>
      <c r="AN77" s="18">
        <f t="shared" si="50"/>
        <v>23</v>
      </c>
      <c r="AO77" s="18">
        <f t="shared" si="51"/>
        <v>23</v>
      </c>
      <c r="AP77" s="18" t="s">
        <v>6494</v>
      </c>
      <c r="AQ77" s="18" t="str">
        <f t="shared" si="52"/>
        <v/>
      </c>
      <c r="AR77" s="18" t="str">
        <f t="shared" si="53"/>
        <v/>
      </c>
      <c r="AT77" s="345" t="str">
        <f t="shared" si="44"/>
        <v>C3</v>
      </c>
      <c r="AU77" s="345" t="str">
        <f t="shared" si="45"/>
        <v>C3</v>
      </c>
      <c r="AW77" s="354">
        <f t="shared" si="46"/>
        <v>0</v>
      </c>
      <c r="AX77" s="354">
        <f t="shared" si="47"/>
        <v>0</v>
      </c>
      <c r="AY77" s="354">
        <f t="shared" si="48"/>
        <v>0</v>
      </c>
      <c r="AZ77" s="354">
        <f t="shared" si="49"/>
        <v>0</v>
      </c>
    </row>
    <row r="78" spans="1:52" x14ac:dyDescent="0.2">
      <c r="A78" s="28" t="str">
        <f>C78&amp;"x"&amp;TEXT(COUNTIF(C$5:C77,C78)+1,0)</f>
        <v>F3x2</v>
      </c>
      <c r="B78" s="29" t="str">
        <f>D78&amp;"x"&amp;TEXT(COUNTIF(D$5:D77,D78)+1,0)</f>
        <v>F3x2</v>
      </c>
      <c r="C78" s="30" t="s">
        <v>6512</v>
      </c>
      <c r="D78" s="30" t="s">
        <v>6512</v>
      </c>
      <c r="E78" s="181"/>
      <c r="F78" s="30" t="s">
        <v>6420</v>
      </c>
      <c r="G78" s="269" t="s">
        <v>9837</v>
      </c>
      <c r="H78" s="269" t="s">
        <v>9838</v>
      </c>
      <c r="I78" s="269" t="s">
        <v>8641</v>
      </c>
      <c r="J78" s="218">
        <v>41047</v>
      </c>
      <c r="K78" s="181"/>
      <c r="L78" s="31"/>
      <c r="M78" s="262" t="str">
        <f t="shared" si="34"/>
        <v>0</v>
      </c>
      <c r="N78" s="31"/>
      <c r="O78" s="262" t="str">
        <f t="shared" si="35"/>
        <v>0</v>
      </c>
      <c r="P78" s="31"/>
      <c r="Q78" s="31"/>
      <c r="R78" s="31"/>
      <c r="S78" s="298" t="str">
        <f t="shared" si="36"/>
        <v>F3</v>
      </c>
      <c r="T78" s="214"/>
      <c r="U78" s="33"/>
      <c r="V78" s="33"/>
      <c r="W78" s="33"/>
      <c r="X78" s="33"/>
      <c r="Y78" s="213"/>
      <c r="Z78" s="352">
        <f t="shared" si="37"/>
        <v>6</v>
      </c>
      <c r="AA78" s="304" t="e">
        <f ca="1">TmPunt($C78:$D78,$F78:$J78,$Z78,$AF78&amp;AH78,"Punten1AB",U78,AW78,$AI78&amp;$AJ78&amp;$AK78)</f>
        <v>#NAME?</v>
      </c>
      <c r="AB78" s="304" t="e">
        <f ca="1">TmPunt($C78:$D78,$F78:$J78,$Z78,$AF78&amp;AI78,"Punten2DE",V78,AX78,$AH78&amp;$AJ78&amp;$AK78)</f>
        <v>#NAME?</v>
      </c>
      <c r="AC78" s="304" t="e">
        <f ca="1">TmPunt($C78:$D78,$F78:$J78,$Z78,$AF78&amp;AJ78,"Punten3GH",W78,AY78,$AH78&amp;$AI78&amp;$AK78)</f>
        <v>#NAME?</v>
      </c>
      <c r="AD78" s="304" t="e">
        <f ca="1">TmPunt($C78:$D78,$F78:$J78,$Z78,$AG78&amp;AK78,"Punten4JK",X78,AZ78,$AH78&amp;$AI78&amp;$AJ78)</f>
        <v>#NAME?</v>
      </c>
      <c r="AE78" s="304"/>
      <c r="AF78" s="353" t="str">
        <f t="shared" si="38"/>
        <v>NCX19J3</v>
      </c>
      <c r="AG78" s="353" t="str">
        <f t="shared" si="39"/>
        <v>NCX19J3</v>
      </c>
      <c r="AH78" s="353" t="str">
        <f t="shared" si="40"/>
        <v/>
      </c>
      <c r="AI78" s="353" t="str">
        <f t="shared" si="41"/>
        <v/>
      </c>
      <c r="AJ78" s="353" t="str">
        <f t="shared" si="42"/>
        <v/>
      </c>
      <c r="AK78" s="353" t="str">
        <f t="shared" si="43"/>
        <v/>
      </c>
      <c r="AL78" s="343"/>
      <c r="AM78" s="18">
        <v>73</v>
      </c>
      <c r="AN78" s="18">
        <f t="shared" si="50"/>
        <v>24</v>
      </c>
      <c r="AO78" s="18">
        <f t="shared" si="51"/>
        <v>24</v>
      </c>
      <c r="AP78" s="18" t="s">
        <v>6495</v>
      </c>
      <c r="AQ78" s="18" t="str">
        <f t="shared" si="52"/>
        <v/>
      </c>
      <c r="AR78" s="18" t="str">
        <f t="shared" si="53"/>
        <v/>
      </c>
      <c r="AT78" s="345" t="str">
        <f t="shared" si="44"/>
        <v>F3</v>
      </c>
      <c r="AU78" s="345" t="str">
        <f t="shared" si="45"/>
        <v>F3</v>
      </c>
      <c r="AW78" s="354">
        <f t="shared" si="46"/>
        <v>0</v>
      </c>
      <c r="AX78" s="354">
        <f t="shared" si="47"/>
        <v>0</v>
      </c>
      <c r="AY78" s="354">
        <f t="shared" si="48"/>
        <v>0</v>
      </c>
      <c r="AZ78" s="354">
        <f t="shared" si="49"/>
        <v>0</v>
      </c>
    </row>
    <row r="79" spans="1:52" x14ac:dyDescent="0.2">
      <c r="A79" s="28" t="str">
        <f>C79&amp;"x"&amp;TEXT(COUNTIF(C$5:C78,C79)+1,0)</f>
        <v>C1x2</v>
      </c>
      <c r="B79" s="29" t="str">
        <f>D79&amp;"x"&amp;TEXT(COUNTIF(D$5:D78,D79)+1,0)</f>
        <v>C1x2</v>
      </c>
      <c r="C79" s="30" t="s">
        <v>6471</v>
      </c>
      <c r="D79" s="30" t="s">
        <v>6471</v>
      </c>
      <c r="E79" s="181"/>
      <c r="F79" s="30" t="s">
        <v>6420</v>
      </c>
      <c r="G79" s="269" t="s">
        <v>9117</v>
      </c>
      <c r="H79" s="269" t="s">
        <v>9118</v>
      </c>
      <c r="I79" s="269" t="s">
        <v>9119</v>
      </c>
      <c r="J79" s="218">
        <v>38656</v>
      </c>
      <c r="K79" s="181"/>
      <c r="L79" s="31" t="s">
        <v>6678</v>
      </c>
      <c r="M79" s="262" t="str">
        <f t="shared" si="34"/>
        <v>0</v>
      </c>
      <c r="N79" s="31" t="s">
        <v>6678</v>
      </c>
      <c r="O79" s="262" t="str">
        <f t="shared" si="35"/>
        <v>0</v>
      </c>
      <c r="P79" s="31" t="s">
        <v>6483</v>
      </c>
      <c r="Q79" s="31" t="s">
        <v>6483</v>
      </c>
      <c r="R79" s="31" t="s">
        <v>6483</v>
      </c>
      <c r="S79" s="298" t="str">
        <f t="shared" si="36"/>
        <v>C1</v>
      </c>
      <c r="T79" s="214"/>
      <c r="U79" s="33"/>
      <c r="V79" s="33"/>
      <c r="W79" s="33"/>
      <c r="X79" s="33"/>
      <c r="Y79" s="213"/>
      <c r="Z79" s="352">
        <f t="shared" si="37"/>
        <v>13</v>
      </c>
      <c r="AA79" s="304" t="e">
        <f ca="1">TmPunt($C79:$D79,$F79:$J79,$Z79,$AF79&amp;AH79,"Punten1AB",U79,AW79,$AI79&amp;$AJ79&amp;$AK79)</f>
        <v>#NAME?</v>
      </c>
      <c r="AB79" s="304" t="e">
        <f ca="1">TmPunt($C79:$D79,$F79:$J79,$Z79,$AF79&amp;AI79,"Punten2DE",V79,AX79,$AH79&amp;$AJ79&amp;$AK79)</f>
        <v>#NAME?</v>
      </c>
      <c r="AC79" s="304" t="e">
        <f ca="1">TmPunt($C79:$D79,$F79:$J79,$Z79,$AF79&amp;AJ79,"Punten3GH",W79,AY79,$AH79&amp;$AI79&amp;$AK79)</f>
        <v>#NAME?</v>
      </c>
      <c r="AD79" s="304" t="e">
        <f ca="1">TmPunt($C79:$D79,$F79:$J79,$Z79,$AG79&amp;AK79,"Punten4JK",X79,AZ79,$AH79&amp;$AI79&amp;$AJ79)</f>
        <v>#NAME?</v>
      </c>
      <c r="AE79" s="304"/>
      <c r="AF79" s="353" t="str">
        <f t="shared" si="38"/>
        <v>NCX19J3</v>
      </c>
      <c r="AG79" s="353" t="str">
        <f t="shared" si="39"/>
        <v>NCX19J3</v>
      </c>
      <c r="AH79" s="353" t="str">
        <f t="shared" si="40"/>
        <v>D1</v>
      </c>
      <c r="AI79" s="353" t="str">
        <f t="shared" si="41"/>
        <v>D1</v>
      </c>
      <c r="AJ79" s="353" t="str">
        <f t="shared" si="42"/>
        <v>D1</v>
      </c>
      <c r="AK79" s="353" t="str">
        <f t="shared" si="43"/>
        <v/>
      </c>
      <c r="AL79" s="343"/>
      <c r="AM79" s="18">
        <v>74</v>
      </c>
      <c r="AN79" s="18">
        <f t="shared" si="50"/>
        <v>25</v>
      </c>
      <c r="AO79" s="18">
        <f t="shared" si="51"/>
        <v>25</v>
      </c>
      <c r="AP79" s="18" t="s">
        <v>6496</v>
      </c>
      <c r="AQ79" s="18" t="str">
        <f t="shared" si="52"/>
        <v/>
      </c>
      <c r="AR79" s="18" t="str">
        <f t="shared" si="53"/>
        <v/>
      </c>
      <c r="AT79" s="345" t="str">
        <f t="shared" si="44"/>
        <v>C1</v>
      </c>
      <c r="AU79" s="345" t="str">
        <f t="shared" si="45"/>
        <v>C1</v>
      </c>
      <c r="AW79" s="354">
        <f t="shared" si="46"/>
        <v>0</v>
      </c>
      <c r="AX79" s="354">
        <f t="shared" si="47"/>
        <v>0</v>
      </c>
      <c r="AY79" s="354">
        <f t="shared" si="48"/>
        <v>0</v>
      </c>
      <c r="AZ79" s="354">
        <f t="shared" si="49"/>
        <v>0</v>
      </c>
    </row>
    <row r="80" spans="1:52" x14ac:dyDescent="0.2">
      <c r="A80" s="28" t="str">
        <f>C80&amp;"x"&amp;TEXT(COUNTIF(C$5:C79,C80)+1,0)</f>
        <v>x1</v>
      </c>
      <c r="B80" s="29" t="str">
        <f>D80&amp;"x"&amp;TEXT(COUNTIF(D$5:D79,D80)+1,0)</f>
        <v>x1</v>
      </c>
      <c r="C80" s="30"/>
      <c r="D80" s="30"/>
      <c r="E80" s="181"/>
      <c r="F80" s="30" t="s">
        <v>6420</v>
      </c>
      <c r="G80" s="269" t="s">
        <v>9477</v>
      </c>
      <c r="H80" s="269" t="s">
        <v>9478</v>
      </c>
      <c r="I80" s="269" t="s">
        <v>9479</v>
      </c>
      <c r="J80" s="218">
        <v>26663</v>
      </c>
      <c r="K80" s="181"/>
      <c r="L80" s="31" t="s">
        <v>6678</v>
      </c>
      <c r="M80" s="262" t="str">
        <f t="shared" si="34"/>
        <v>0</v>
      </c>
      <c r="N80" s="31" t="s">
        <v>6678</v>
      </c>
      <c r="O80" s="262" t="str">
        <f t="shared" si="35"/>
        <v>0</v>
      </c>
      <c r="P80" s="31" t="s">
        <v>6678</v>
      </c>
      <c r="Q80" s="31" t="s">
        <v>6678</v>
      </c>
      <c r="R80" s="31"/>
      <c r="S80" s="298" t="str">
        <f t="shared" si="36"/>
        <v/>
      </c>
      <c r="T80" s="214"/>
      <c r="U80" s="33"/>
      <c r="V80" s="33"/>
      <c r="W80" s="33"/>
      <c r="X80" s="33"/>
      <c r="Y80" s="213"/>
      <c r="Z80" s="352">
        <f t="shared" si="37"/>
        <v>46</v>
      </c>
      <c r="AA80" s="304" t="e">
        <f t="shared" ca="1" si="54"/>
        <v>#NAME?</v>
      </c>
      <c r="AB80" s="304" t="e">
        <f t="shared" ca="1" si="55"/>
        <v>#NAME?</v>
      </c>
      <c r="AC80" s="304" t="e">
        <f t="shared" ca="1" si="56"/>
        <v>#NAME?</v>
      </c>
      <c r="AD80" s="304" t="e">
        <f t="shared" ca="1" si="57"/>
        <v>#NAME?</v>
      </c>
      <c r="AE80" s="304"/>
      <c r="AF80" s="353" t="str">
        <f t="shared" si="38"/>
        <v>NCX19J3</v>
      </c>
      <c r="AG80" s="353" t="str">
        <f t="shared" si="39"/>
        <v>NCX19J3</v>
      </c>
      <c r="AH80" s="353" t="str">
        <f t="shared" si="40"/>
        <v/>
      </c>
      <c r="AI80" s="353" t="str">
        <f t="shared" si="41"/>
        <v/>
      </c>
      <c r="AJ80" s="353" t="str">
        <f t="shared" si="42"/>
        <v/>
      </c>
      <c r="AK80" s="353" t="str">
        <f t="shared" si="43"/>
        <v/>
      </c>
      <c r="AL80" s="343"/>
      <c r="AM80" s="18">
        <v>75</v>
      </c>
      <c r="AN80" s="18">
        <f t="shared" si="50"/>
        <v>26</v>
      </c>
      <c r="AO80" s="18">
        <f t="shared" si="51"/>
        <v>26</v>
      </c>
      <c r="AP80" s="18" t="s">
        <v>6497</v>
      </c>
      <c r="AQ80" s="18" t="str">
        <f t="shared" si="52"/>
        <v/>
      </c>
      <c r="AR80" s="18" t="str">
        <f t="shared" si="53"/>
        <v/>
      </c>
      <c r="AT80" s="345" t="str">
        <f t="shared" si="44"/>
        <v/>
      </c>
      <c r="AU80" s="345" t="str">
        <f t="shared" si="45"/>
        <v/>
      </c>
      <c r="AW80" s="354">
        <f t="shared" si="46"/>
        <v>0</v>
      </c>
      <c r="AX80" s="354">
        <f t="shared" si="47"/>
        <v>0</v>
      </c>
      <c r="AY80" s="354">
        <f t="shared" si="48"/>
        <v>0</v>
      </c>
      <c r="AZ80" s="354">
        <f t="shared" si="49"/>
        <v>0</v>
      </c>
    </row>
    <row r="81" spans="1:52" x14ac:dyDescent="0.2">
      <c r="A81" s="28" t="str">
        <f>C81&amp;"x"&amp;TEXT(COUNTIF(C$5:C80,C81)+1,0)</f>
        <v>B1x4</v>
      </c>
      <c r="B81" s="29" t="str">
        <f>D81&amp;"x"&amp;TEXT(COUNTIF(D$5:D80,D81)+1,0)</f>
        <v>B1x4</v>
      </c>
      <c r="C81" s="30" t="s">
        <v>6461</v>
      </c>
      <c r="D81" s="30" t="s">
        <v>6461</v>
      </c>
      <c r="E81" s="181"/>
      <c r="F81" s="30" t="s">
        <v>6420</v>
      </c>
      <c r="G81" s="269" t="s">
        <v>8873</v>
      </c>
      <c r="H81" s="269" t="s">
        <v>8874</v>
      </c>
      <c r="I81" s="269" t="s">
        <v>8875</v>
      </c>
      <c r="J81" s="218">
        <v>37684</v>
      </c>
      <c r="K81" s="181"/>
      <c r="L81" s="31" t="s">
        <v>6678</v>
      </c>
      <c r="M81" s="262" t="str">
        <f t="shared" si="34"/>
        <v>0</v>
      </c>
      <c r="N81" s="31" t="s">
        <v>6678</v>
      </c>
      <c r="O81" s="262" t="str">
        <f t="shared" si="35"/>
        <v>0</v>
      </c>
      <c r="P81" s="31" t="s">
        <v>6462</v>
      </c>
      <c r="Q81" s="31" t="s">
        <v>6462</v>
      </c>
      <c r="R81" s="31" t="s">
        <v>6462</v>
      </c>
      <c r="S81" s="298" t="str">
        <f t="shared" si="36"/>
        <v>B1</v>
      </c>
      <c r="T81" s="214"/>
      <c r="U81" s="33"/>
      <c r="V81" s="33"/>
      <c r="W81" s="33"/>
      <c r="X81" s="33"/>
      <c r="Y81" s="213"/>
      <c r="Z81" s="352">
        <f t="shared" si="37"/>
        <v>15</v>
      </c>
      <c r="AA81" s="304" t="e">
        <f ca="1">TmPunt($C81:$D81,$F81:$J81,$Z81,$AF81&amp;AH81,"Punten1AB",U81,AW81,$AI81&amp;$AJ81&amp;$AK81)</f>
        <v>#NAME?</v>
      </c>
      <c r="AB81" s="304" t="e">
        <f ca="1">TmPunt($C81:$D81,$F81:$J81,$Z81,$AF81&amp;AI81,"Punten2DE",V81,AX81,$AH81&amp;$AJ81&amp;$AK81)</f>
        <v>#NAME?</v>
      </c>
      <c r="AC81" s="304" t="e">
        <f ca="1">TmPunt($C81:$D81,$F81:$J81,$Z81,$AF81&amp;AJ81,"Punten3GH",W81,AY81,$AH81&amp;$AI81&amp;$AK81)</f>
        <v>#NAME?</v>
      </c>
      <c r="AD81" s="304" t="e">
        <f ca="1">TmPunt($C81:$D81,$F81:$J81,$Z81,$AG81&amp;AK81,"Punten4JK",X81,AZ81,$AH81&amp;$AI81&amp;$AJ81)</f>
        <v>#NAME?</v>
      </c>
      <c r="AE81" s="304"/>
      <c r="AF81" s="353" t="str">
        <f t="shared" si="38"/>
        <v>NCX19J3</v>
      </c>
      <c r="AG81" s="353" t="str">
        <f t="shared" si="39"/>
        <v>NCX19J3</v>
      </c>
      <c r="AH81" s="353" t="str">
        <f t="shared" si="40"/>
        <v>B2</v>
      </c>
      <c r="AI81" s="353" t="str">
        <f t="shared" si="41"/>
        <v>B2</v>
      </c>
      <c r="AJ81" s="353" t="str">
        <f t="shared" si="42"/>
        <v>B2</v>
      </c>
      <c r="AK81" s="353" t="str">
        <f t="shared" si="43"/>
        <v/>
      </c>
      <c r="AL81" s="343"/>
      <c r="AM81" s="18">
        <v>76</v>
      </c>
      <c r="AN81" s="18">
        <f t="shared" si="50"/>
        <v>27</v>
      </c>
      <c r="AO81" s="18">
        <f t="shared" si="51"/>
        <v>27</v>
      </c>
      <c r="AP81" s="18" t="s">
        <v>6498</v>
      </c>
      <c r="AQ81" s="18" t="str">
        <f t="shared" si="52"/>
        <v/>
      </c>
      <c r="AR81" s="18" t="str">
        <f t="shared" si="53"/>
        <v/>
      </c>
      <c r="AT81" s="345" t="str">
        <f t="shared" si="44"/>
        <v>B1</v>
      </c>
      <c r="AU81" s="345" t="str">
        <f t="shared" si="45"/>
        <v>B1</v>
      </c>
      <c r="AW81" s="354">
        <f t="shared" si="46"/>
        <v>0</v>
      </c>
      <c r="AX81" s="354">
        <f t="shared" si="47"/>
        <v>0</v>
      </c>
      <c r="AY81" s="354">
        <f t="shared" si="48"/>
        <v>0</v>
      </c>
      <c r="AZ81" s="354">
        <f t="shared" si="49"/>
        <v>0</v>
      </c>
    </row>
    <row r="82" spans="1:52" x14ac:dyDescent="0.2">
      <c r="A82" s="28" t="str">
        <f>C82&amp;"x"&amp;TEXT(COUNTIF(C$5:C81,C82)+1,0)</f>
        <v>x1</v>
      </c>
      <c r="B82" s="29" t="str">
        <f>D82&amp;"x"&amp;TEXT(COUNTIF(D$5:D81,D82)+1,0)</f>
        <v>x1</v>
      </c>
      <c r="C82" s="30"/>
      <c r="D82" s="30"/>
      <c r="E82" s="181"/>
      <c r="F82" s="30" t="s">
        <v>6420</v>
      </c>
      <c r="G82" s="269" t="s">
        <v>9544</v>
      </c>
      <c r="H82" s="269" t="s">
        <v>9545</v>
      </c>
      <c r="I82" s="269" t="s">
        <v>9546</v>
      </c>
      <c r="J82" s="218">
        <v>35817</v>
      </c>
      <c r="K82" s="181"/>
      <c r="L82" s="31" t="s">
        <v>6678</v>
      </c>
      <c r="M82" s="262" t="str">
        <f t="shared" si="34"/>
        <v>0</v>
      </c>
      <c r="N82" s="31" t="s">
        <v>6678</v>
      </c>
      <c r="O82" s="262" t="str">
        <f t="shared" si="35"/>
        <v>0</v>
      </c>
      <c r="P82" s="31" t="s">
        <v>6678</v>
      </c>
      <c r="Q82" s="31" t="s">
        <v>6678</v>
      </c>
      <c r="R82" s="31"/>
      <c r="S82" s="298" t="str">
        <f t="shared" si="36"/>
        <v/>
      </c>
      <c r="T82" s="214"/>
      <c r="U82" s="33"/>
      <c r="V82" s="33"/>
      <c r="W82" s="33"/>
      <c r="X82" s="33"/>
      <c r="Y82" s="213"/>
      <c r="Z82" s="352">
        <f t="shared" si="37"/>
        <v>20</v>
      </c>
      <c r="AA82" s="304" t="e">
        <f t="shared" ca="1" si="54"/>
        <v>#NAME?</v>
      </c>
      <c r="AB82" s="304" t="e">
        <f t="shared" ca="1" si="55"/>
        <v>#NAME?</v>
      </c>
      <c r="AC82" s="304" t="e">
        <f t="shared" ca="1" si="56"/>
        <v>#NAME?</v>
      </c>
      <c r="AD82" s="304" t="e">
        <f t="shared" ca="1" si="57"/>
        <v>#NAME?</v>
      </c>
      <c r="AE82" s="304"/>
      <c r="AF82" s="353" t="str">
        <f t="shared" si="38"/>
        <v>NCX19J3</v>
      </c>
      <c r="AG82" s="353" t="str">
        <f t="shared" si="39"/>
        <v>NCX19J3</v>
      </c>
      <c r="AH82" s="353" t="str">
        <f t="shared" si="40"/>
        <v/>
      </c>
      <c r="AI82" s="353" t="str">
        <f t="shared" si="41"/>
        <v/>
      </c>
      <c r="AJ82" s="353" t="str">
        <f t="shared" si="42"/>
        <v/>
      </c>
      <c r="AK82" s="353" t="str">
        <f t="shared" si="43"/>
        <v/>
      </c>
      <c r="AL82" s="343"/>
      <c r="AM82" s="18">
        <v>77</v>
      </c>
      <c r="AN82" s="18">
        <f t="shared" si="50"/>
        <v>28</v>
      </c>
      <c r="AO82" s="18">
        <f t="shared" si="51"/>
        <v>28</v>
      </c>
      <c r="AP82" s="18" t="s">
        <v>6499</v>
      </c>
      <c r="AQ82" s="18" t="str">
        <f t="shared" si="52"/>
        <v/>
      </c>
      <c r="AR82" s="18" t="str">
        <f t="shared" si="53"/>
        <v/>
      </c>
      <c r="AT82" s="345" t="str">
        <f t="shared" si="44"/>
        <v/>
      </c>
      <c r="AU82" s="345" t="str">
        <f t="shared" si="45"/>
        <v/>
      </c>
      <c r="AW82" s="354">
        <f t="shared" si="46"/>
        <v>0</v>
      </c>
      <c r="AX82" s="354">
        <f t="shared" si="47"/>
        <v>0</v>
      </c>
      <c r="AY82" s="354">
        <f t="shared" si="48"/>
        <v>0</v>
      </c>
      <c r="AZ82" s="354">
        <f t="shared" si="49"/>
        <v>0</v>
      </c>
    </row>
    <row r="83" spans="1:52" x14ac:dyDescent="0.2">
      <c r="A83" s="28" t="str">
        <f>C83&amp;"x"&amp;TEXT(COUNTIF(C$5:C82,C83)+1,0)</f>
        <v>A4x2</v>
      </c>
      <c r="B83" s="29" t="str">
        <f>D83&amp;"x"&amp;TEXT(COUNTIF(D$5:D82,D83)+1,0)</f>
        <v>A4x2</v>
      </c>
      <c r="C83" s="30" t="s">
        <v>1318</v>
      </c>
      <c r="D83" s="30" t="s">
        <v>1318</v>
      </c>
      <c r="E83" s="181"/>
      <c r="F83" s="30" t="s">
        <v>6420</v>
      </c>
      <c r="G83" s="269" t="s">
        <v>8963</v>
      </c>
      <c r="H83" s="269" t="s">
        <v>8964</v>
      </c>
      <c r="I83" s="269" t="s">
        <v>8965</v>
      </c>
      <c r="J83" s="218">
        <v>37541</v>
      </c>
      <c r="K83" s="181"/>
      <c r="L83" s="31" t="s">
        <v>6678</v>
      </c>
      <c r="M83" s="262" t="str">
        <f t="shared" si="34"/>
        <v>0</v>
      </c>
      <c r="N83" s="31" t="s">
        <v>6678</v>
      </c>
      <c r="O83" s="262" t="str">
        <f t="shared" si="35"/>
        <v>0</v>
      </c>
      <c r="P83" s="31" t="s">
        <v>6465</v>
      </c>
      <c r="Q83" s="31" t="s">
        <v>6465</v>
      </c>
      <c r="R83" s="31" t="s">
        <v>6465</v>
      </c>
      <c r="S83" s="298" t="str">
        <f t="shared" si="36"/>
        <v>A4</v>
      </c>
      <c r="T83" s="214"/>
      <c r="U83" s="33"/>
      <c r="V83" s="33"/>
      <c r="W83" s="33"/>
      <c r="X83" s="33"/>
      <c r="Y83" s="213"/>
      <c r="Z83" s="352">
        <f t="shared" si="37"/>
        <v>16</v>
      </c>
      <c r="AA83" s="304" t="e">
        <f t="shared" ref="AA83:AA90" ca="1" si="58">TmPunt($C83:$D83,$F83:$J83,$Z83,$AF83&amp;AH83,"Punten1AB",U83,AW83,$AI83&amp;$AJ83&amp;$AK83)</f>
        <v>#NAME?</v>
      </c>
      <c r="AB83" s="304" t="e">
        <f t="shared" ref="AB83:AB90" ca="1" si="59">TmPunt($C83:$D83,$F83:$J83,$Z83,$AF83&amp;AI83,"Punten2DE",V83,AX83,$AH83&amp;$AJ83&amp;$AK83)</f>
        <v>#NAME?</v>
      </c>
      <c r="AC83" s="304" t="e">
        <f t="shared" ref="AC83:AC90" ca="1" si="60">TmPunt($C83:$D83,$F83:$J83,$Z83,$AF83&amp;AJ83,"Punten3GH",W83,AY83,$AH83&amp;$AI83&amp;$AK83)</f>
        <v>#NAME?</v>
      </c>
      <c r="AD83" s="304" t="e">
        <f t="shared" ref="AD83:AD90" ca="1" si="61">TmPunt($C83:$D83,$F83:$J83,$Z83,$AG83&amp;AK83,"Punten4JK",X83,AZ83,$AH83&amp;$AI83&amp;$AJ83)</f>
        <v>#NAME?</v>
      </c>
      <c r="AE83" s="304"/>
      <c r="AF83" s="353" t="str">
        <f t="shared" si="38"/>
        <v>NCX19J3</v>
      </c>
      <c r="AG83" s="353" t="str">
        <f t="shared" si="39"/>
        <v>NCX19J3</v>
      </c>
      <c r="AH83" s="353" t="str">
        <f t="shared" si="40"/>
        <v>B5</v>
      </c>
      <c r="AI83" s="353" t="str">
        <f t="shared" si="41"/>
        <v>B5</v>
      </c>
      <c r="AJ83" s="353" t="str">
        <f t="shared" si="42"/>
        <v>B5</v>
      </c>
      <c r="AK83" s="353" t="str">
        <f t="shared" si="43"/>
        <v/>
      </c>
      <c r="AL83" s="343"/>
      <c r="AM83" s="18">
        <v>78</v>
      </c>
      <c r="AN83" s="18">
        <f t="shared" si="50"/>
        <v>29</v>
      </c>
      <c r="AO83" s="18">
        <f t="shared" si="51"/>
        <v>29</v>
      </c>
      <c r="AP83" s="18" t="s">
        <v>6500</v>
      </c>
      <c r="AQ83" s="18" t="str">
        <f t="shared" si="52"/>
        <v/>
      </c>
      <c r="AR83" s="18" t="str">
        <f t="shared" si="53"/>
        <v/>
      </c>
      <c r="AT83" s="345" t="str">
        <f t="shared" si="44"/>
        <v>A4</v>
      </c>
      <c r="AU83" s="345" t="str">
        <f t="shared" si="45"/>
        <v>A4</v>
      </c>
      <c r="AW83" s="354">
        <f t="shared" si="46"/>
        <v>0</v>
      </c>
      <c r="AX83" s="354">
        <f t="shared" si="47"/>
        <v>0</v>
      </c>
      <c r="AY83" s="354">
        <f t="shared" si="48"/>
        <v>0</v>
      </c>
      <c r="AZ83" s="354">
        <f t="shared" si="49"/>
        <v>0</v>
      </c>
    </row>
    <row r="84" spans="1:52" x14ac:dyDescent="0.2">
      <c r="A84" s="28" t="str">
        <f>C84&amp;"x"&amp;TEXT(COUNTIF(C$5:C83,C84)+1,0)</f>
        <v>S6x2</v>
      </c>
      <c r="B84" s="29" t="str">
        <f>D84&amp;"x"&amp;TEXT(COUNTIF(D$5:D83,D84)+1,0)</f>
        <v>S6x2</v>
      </c>
      <c r="C84" s="30" t="s">
        <v>6432</v>
      </c>
      <c r="D84" s="30" t="s">
        <v>6432</v>
      </c>
      <c r="E84" s="181"/>
      <c r="F84" s="30" t="s">
        <v>6420</v>
      </c>
      <c r="G84" s="269" t="s">
        <v>8675</v>
      </c>
      <c r="H84" s="269" t="s">
        <v>8676</v>
      </c>
      <c r="I84" s="269" t="s">
        <v>8677</v>
      </c>
      <c r="J84" s="218">
        <v>32582</v>
      </c>
      <c r="K84" s="181"/>
      <c r="L84" s="31" t="s">
        <v>6678</v>
      </c>
      <c r="M84" s="262" t="str">
        <f t="shared" si="34"/>
        <v>0</v>
      </c>
      <c r="N84" s="31" t="s">
        <v>6678</v>
      </c>
      <c r="O84" s="262" t="str">
        <f t="shared" si="35"/>
        <v>0</v>
      </c>
      <c r="P84" s="31" t="s">
        <v>6434</v>
      </c>
      <c r="Q84" s="31" t="s">
        <v>6433</v>
      </c>
      <c r="R84" s="31" t="s">
        <v>6433</v>
      </c>
      <c r="S84" s="298" t="str">
        <f t="shared" si="36"/>
        <v>S6</v>
      </c>
      <c r="T84" s="214"/>
      <c r="U84" s="33"/>
      <c r="V84" s="33"/>
      <c r="W84" s="33"/>
      <c r="X84" s="33"/>
      <c r="Y84" s="213"/>
      <c r="Z84" s="352">
        <f t="shared" si="37"/>
        <v>29</v>
      </c>
      <c r="AA84" s="304" t="e">
        <f t="shared" ca="1" si="58"/>
        <v>#NAME?</v>
      </c>
      <c r="AB84" s="304" t="e">
        <f t="shared" ca="1" si="59"/>
        <v>#NAME?</v>
      </c>
      <c r="AC84" s="304" t="e">
        <f t="shared" ca="1" si="60"/>
        <v>#NAME?</v>
      </c>
      <c r="AD84" s="304" t="e">
        <f t="shared" ca="1" si="61"/>
        <v>#NAME?</v>
      </c>
      <c r="AE84" s="304"/>
      <c r="AF84" s="353" t="str">
        <f t="shared" si="38"/>
        <v>NCX19J3</v>
      </c>
      <c r="AG84" s="353" t="str">
        <f t="shared" si="39"/>
        <v>NCX19J3</v>
      </c>
      <c r="AH84" s="353" t="str">
        <f t="shared" si="40"/>
        <v>S8</v>
      </c>
      <c r="AI84" s="353" t="str">
        <f t="shared" si="41"/>
        <v>S7</v>
      </c>
      <c r="AJ84" s="353" t="str">
        <f t="shared" si="42"/>
        <v>S7</v>
      </c>
      <c r="AK84" s="353" t="str">
        <f t="shared" si="43"/>
        <v/>
      </c>
      <c r="AL84" s="343"/>
      <c r="AM84" s="18">
        <v>79</v>
      </c>
      <c r="AN84" s="18">
        <f t="shared" si="50"/>
        <v>29</v>
      </c>
      <c r="AO84" s="18">
        <f t="shared" si="51"/>
        <v>29</v>
      </c>
      <c r="AP84" s="18" t="s">
        <v>6501</v>
      </c>
      <c r="AQ84" s="18" t="str">
        <f t="shared" si="52"/>
        <v/>
      </c>
      <c r="AR84" s="18" t="str">
        <f t="shared" si="53"/>
        <v/>
      </c>
      <c r="AT84" s="345" t="str">
        <f t="shared" si="44"/>
        <v>S6</v>
      </c>
      <c r="AU84" s="345" t="str">
        <f t="shared" si="45"/>
        <v>S6</v>
      </c>
      <c r="AW84" s="354">
        <f t="shared" si="46"/>
        <v>0</v>
      </c>
      <c r="AX84" s="354">
        <f t="shared" si="47"/>
        <v>0</v>
      </c>
      <c r="AY84" s="354">
        <f t="shared" si="48"/>
        <v>0</v>
      </c>
      <c r="AZ84" s="354">
        <f t="shared" si="49"/>
        <v>0</v>
      </c>
    </row>
    <row r="85" spans="1:52" x14ac:dyDescent="0.2">
      <c r="A85" s="28" t="str">
        <f>C85&amp;"x"&amp;TEXT(COUNTIF(C$5:C84,C85)+1,0)</f>
        <v>B3x2</v>
      </c>
      <c r="B85" s="29" t="str">
        <f>D85&amp;"x"&amp;TEXT(COUNTIF(D$5:D84,D85)+1,0)</f>
        <v>B3x2</v>
      </c>
      <c r="C85" s="30" t="s">
        <v>6463</v>
      </c>
      <c r="D85" s="30" t="s">
        <v>6463</v>
      </c>
      <c r="E85" s="181"/>
      <c r="F85" s="30" t="s">
        <v>6420</v>
      </c>
      <c r="G85" s="269" t="s">
        <v>9028</v>
      </c>
      <c r="H85" s="269" t="s">
        <v>9029</v>
      </c>
      <c r="I85" s="269" t="s">
        <v>9030</v>
      </c>
      <c r="J85" s="218">
        <v>38113</v>
      </c>
      <c r="K85" s="181"/>
      <c r="L85" s="31" t="s">
        <v>6678</v>
      </c>
      <c r="M85" s="262" t="str">
        <f t="shared" si="34"/>
        <v>0</v>
      </c>
      <c r="N85" s="31" t="s">
        <v>6678</v>
      </c>
      <c r="O85" s="262" t="str">
        <f t="shared" si="35"/>
        <v>0</v>
      </c>
      <c r="P85" s="31" t="s">
        <v>6473</v>
      </c>
      <c r="Q85" s="31" t="s">
        <v>6473</v>
      </c>
      <c r="R85" s="31" t="s">
        <v>6473</v>
      </c>
      <c r="S85" s="298" t="str">
        <f t="shared" si="36"/>
        <v>B3</v>
      </c>
      <c r="T85" s="214"/>
      <c r="U85" s="33"/>
      <c r="V85" s="33"/>
      <c r="W85" s="33"/>
      <c r="X85" s="33"/>
      <c r="Y85" s="213"/>
      <c r="Z85" s="352">
        <f t="shared" si="37"/>
        <v>14</v>
      </c>
      <c r="AA85" s="304" t="e">
        <f t="shared" ca="1" si="58"/>
        <v>#NAME?</v>
      </c>
      <c r="AB85" s="304" t="e">
        <f t="shared" ca="1" si="59"/>
        <v>#NAME?</v>
      </c>
      <c r="AC85" s="304" t="e">
        <f t="shared" ca="1" si="60"/>
        <v>#NAME?</v>
      </c>
      <c r="AD85" s="304" t="e">
        <f t="shared" ca="1" si="61"/>
        <v>#NAME?</v>
      </c>
      <c r="AE85" s="304"/>
      <c r="AF85" s="353" t="str">
        <f t="shared" si="38"/>
        <v>NCX19J3</v>
      </c>
      <c r="AG85" s="353" t="str">
        <f t="shared" si="39"/>
        <v>NCX19J3</v>
      </c>
      <c r="AH85" s="353" t="str">
        <f t="shared" si="40"/>
        <v>C3</v>
      </c>
      <c r="AI85" s="353" t="str">
        <f t="shared" si="41"/>
        <v>C3</v>
      </c>
      <c r="AJ85" s="353" t="str">
        <f t="shared" si="42"/>
        <v>C3</v>
      </c>
      <c r="AK85" s="353" t="str">
        <f t="shared" si="43"/>
        <v/>
      </c>
      <c r="AL85" s="343"/>
      <c r="AM85" s="18">
        <v>80</v>
      </c>
      <c r="AN85" s="18">
        <f t="shared" si="50"/>
        <v>29</v>
      </c>
      <c r="AO85" s="18">
        <f t="shared" si="51"/>
        <v>29</v>
      </c>
      <c r="AP85" s="18" t="s">
        <v>6502</v>
      </c>
      <c r="AQ85" s="18" t="str">
        <f t="shared" si="52"/>
        <v/>
      </c>
      <c r="AR85" s="18" t="str">
        <f t="shared" si="53"/>
        <v/>
      </c>
      <c r="AT85" s="345" t="str">
        <f t="shared" si="44"/>
        <v>B3</v>
      </c>
      <c r="AU85" s="345" t="str">
        <f t="shared" si="45"/>
        <v>B3</v>
      </c>
      <c r="AW85" s="354">
        <f t="shared" si="46"/>
        <v>0</v>
      </c>
      <c r="AX85" s="354">
        <f t="shared" si="47"/>
        <v>0</v>
      </c>
      <c r="AY85" s="354">
        <f t="shared" si="48"/>
        <v>0</v>
      </c>
      <c r="AZ85" s="354">
        <f t="shared" si="49"/>
        <v>0</v>
      </c>
    </row>
    <row r="86" spans="1:52" x14ac:dyDescent="0.2">
      <c r="A86" s="28" t="str">
        <f>C86&amp;"x"&amp;TEXT(COUNTIF(C$5:C85,C86)+1,0)</f>
        <v>C4x1</v>
      </c>
      <c r="B86" s="29" t="str">
        <f>D86&amp;"x"&amp;TEXT(COUNTIF(D$5:D85,D86)+1,0)</f>
        <v>C4x1</v>
      </c>
      <c r="C86" s="30" t="s">
        <v>6474</v>
      </c>
      <c r="D86" s="30" t="s">
        <v>6474</v>
      </c>
      <c r="E86" s="181"/>
      <c r="F86" s="30" t="s">
        <v>6420</v>
      </c>
      <c r="G86" s="269" t="s">
        <v>9188</v>
      </c>
      <c r="H86" s="269" t="s">
        <v>9189</v>
      </c>
      <c r="I86" s="269" t="s">
        <v>8904</v>
      </c>
      <c r="J86" s="218">
        <v>38733</v>
      </c>
      <c r="K86" s="181"/>
      <c r="L86" s="31" t="s">
        <v>6678</v>
      </c>
      <c r="M86" s="262" t="str">
        <f t="shared" si="34"/>
        <v>0</v>
      </c>
      <c r="N86" s="31" t="s">
        <v>6678</v>
      </c>
      <c r="O86" s="262" t="str">
        <f t="shared" si="35"/>
        <v>0</v>
      </c>
      <c r="P86" s="31" t="s">
        <v>6486</v>
      </c>
      <c r="Q86" s="31" t="s">
        <v>6486</v>
      </c>
      <c r="R86" s="31" t="s">
        <v>6486</v>
      </c>
      <c r="S86" s="298" t="str">
        <f t="shared" si="36"/>
        <v>C4</v>
      </c>
      <c r="T86" s="214"/>
      <c r="U86" s="33"/>
      <c r="V86" s="33"/>
      <c r="W86" s="33"/>
      <c r="X86" s="33"/>
      <c r="Y86" s="213"/>
      <c r="Z86" s="352">
        <f t="shared" si="37"/>
        <v>12</v>
      </c>
      <c r="AA86" s="304" t="e">
        <f t="shared" ca="1" si="58"/>
        <v>#NAME?</v>
      </c>
      <c r="AB86" s="304" t="e">
        <f t="shared" ca="1" si="59"/>
        <v>#NAME?</v>
      </c>
      <c r="AC86" s="304" t="e">
        <f t="shared" ca="1" si="60"/>
        <v>#NAME?</v>
      </c>
      <c r="AD86" s="304" t="e">
        <f t="shared" ca="1" si="61"/>
        <v>#NAME?</v>
      </c>
      <c r="AE86" s="304"/>
      <c r="AF86" s="353" t="str">
        <f t="shared" si="38"/>
        <v>NCX19J3</v>
      </c>
      <c r="AG86" s="353" t="str">
        <f t="shared" si="39"/>
        <v>NCX19J3</v>
      </c>
      <c r="AH86" s="353" t="str">
        <f t="shared" si="40"/>
        <v>D4</v>
      </c>
      <c r="AI86" s="353" t="str">
        <f t="shared" si="41"/>
        <v>D4</v>
      </c>
      <c r="AJ86" s="353" t="str">
        <f t="shared" si="42"/>
        <v>D4</v>
      </c>
      <c r="AK86" s="353" t="str">
        <f t="shared" si="43"/>
        <v/>
      </c>
      <c r="AL86" s="343"/>
      <c r="AM86" s="18">
        <v>81</v>
      </c>
      <c r="AN86" s="18">
        <f t="shared" si="50"/>
        <v>29</v>
      </c>
      <c r="AO86" s="18">
        <f t="shared" si="51"/>
        <v>29</v>
      </c>
      <c r="AP86" s="18" t="s">
        <v>6503</v>
      </c>
      <c r="AQ86" s="18" t="str">
        <f t="shared" si="52"/>
        <v/>
      </c>
      <c r="AR86" s="18" t="str">
        <f t="shared" si="53"/>
        <v/>
      </c>
      <c r="AT86" s="345" t="str">
        <f t="shared" si="44"/>
        <v>C4</v>
      </c>
      <c r="AU86" s="345" t="str">
        <f t="shared" si="45"/>
        <v>C4</v>
      </c>
      <c r="AW86" s="354">
        <f t="shared" si="46"/>
        <v>0</v>
      </c>
      <c r="AX86" s="354">
        <f t="shared" si="47"/>
        <v>0</v>
      </c>
      <c r="AY86" s="354">
        <f t="shared" si="48"/>
        <v>0</v>
      </c>
      <c r="AZ86" s="354">
        <f t="shared" si="49"/>
        <v>0</v>
      </c>
    </row>
    <row r="87" spans="1:52" x14ac:dyDescent="0.2">
      <c r="A87" s="28" t="str">
        <f>C87&amp;"x"&amp;TEXT(COUNTIF(C$5:C86,C87)+1,0)</f>
        <v>C2x1</v>
      </c>
      <c r="B87" s="29" t="str">
        <f>D87&amp;"x"&amp;TEXT(COUNTIF(D$5:D86,D87)+1,0)</f>
        <v>C2x1</v>
      </c>
      <c r="C87" s="30" t="s">
        <v>6472</v>
      </c>
      <c r="D87" s="30" t="s">
        <v>6472</v>
      </c>
      <c r="E87" s="181"/>
      <c r="F87" s="30" t="s">
        <v>6420</v>
      </c>
      <c r="G87" s="269" t="s">
        <v>9044</v>
      </c>
      <c r="H87" s="269" t="s">
        <v>9045</v>
      </c>
      <c r="I87" s="269" t="s">
        <v>9046</v>
      </c>
      <c r="J87" s="218">
        <v>38432</v>
      </c>
      <c r="K87" s="181"/>
      <c r="L87" s="31" t="s">
        <v>6678</v>
      </c>
      <c r="M87" s="262" t="str">
        <f t="shared" si="34"/>
        <v>0</v>
      </c>
      <c r="N87" s="31" t="s">
        <v>6678</v>
      </c>
      <c r="O87" s="262" t="str">
        <f t="shared" si="35"/>
        <v>0</v>
      </c>
      <c r="P87" s="31" t="s">
        <v>6473</v>
      </c>
      <c r="Q87" s="31" t="s">
        <v>6473</v>
      </c>
      <c r="R87" s="31" t="s">
        <v>6473</v>
      </c>
      <c r="S87" s="298" t="str">
        <f t="shared" si="36"/>
        <v>C2</v>
      </c>
      <c r="T87" s="214"/>
      <c r="U87" s="33"/>
      <c r="V87" s="33"/>
      <c r="W87" s="33"/>
      <c r="X87" s="33"/>
      <c r="Y87" s="213"/>
      <c r="Z87" s="352">
        <f t="shared" si="37"/>
        <v>13</v>
      </c>
      <c r="AA87" s="304" t="e">
        <f t="shared" ca="1" si="58"/>
        <v>#NAME?</v>
      </c>
      <c r="AB87" s="304" t="e">
        <f t="shared" ca="1" si="59"/>
        <v>#NAME?</v>
      </c>
      <c r="AC87" s="304" t="e">
        <f t="shared" ca="1" si="60"/>
        <v>#NAME?</v>
      </c>
      <c r="AD87" s="304" t="e">
        <f t="shared" ca="1" si="61"/>
        <v>#NAME?</v>
      </c>
      <c r="AE87" s="304"/>
      <c r="AF87" s="353" t="str">
        <f t="shared" si="38"/>
        <v>NCX19J3</v>
      </c>
      <c r="AG87" s="353" t="str">
        <f t="shared" si="39"/>
        <v>NCX19J3</v>
      </c>
      <c r="AH87" s="353" t="str">
        <f t="shared" si="40"/>
        <v>C3</v>
      </c>
      <c r="AI87" s="353" t="str">
        <f t="shared" si="41"/>
        <v>C3</v>
      </c>
      <c r="AJ87" s="353" t="str">
        <f t="shared" si="42"/>
        <v>C3</v>
      </c>
      <c r="AK87" s="353" t="str">
        <f t="shared" si="43"/>
        <v/>
      </c>
      <c r="AL87" s="343"/>
      <c r="AM87" s="18">
        <v>82</v>
      </c>
      <c r="AN87" s="18">
        <f t="shared" si="50"/>
        <v>29</v>
      </c>
      <c r="AO87" s="18">
        <f t="shared" si="51"/>
        <v>29</v>
      </c>
      <c r="AP87" s="18" t="s">
        <v>6504</v>
      </c>
      <c r="AQ87" s="18" t="str">
        <f t="shared" si="52"/>
        <v/>
      </c>
      <c r="AR87" s="18" t="str">
        <f t="shared" si="53"/>
        <v/>
      </c>
      <c r="AT87" s="345" t="str">
        <f t="shared" si="44"/>
        <v>C2</v>
      </c>
      <c r="AU87" s="345" t="str">
        <f t="shared" si="45"/>
        <v>C2</v>
      </c>
      <c r="AW87" s="354">
        <f t="shared" si="46"/>
        <v>0</v>
      </c>
      <c r="AX87" s="354">
        <f t="shared" si="47"/>
        <v>0</v>
      </c>
      <c r="AY87" s="354">
        <f t="shared" si="48"/>
        <v>0</v>
      </c>
      <c r="AZ87" s="354">
        <f t="shared" si="49"/>
        <v>0</v>
      </c>
    </row>
    <row r="88" spans="1:52" x14ac:dyDescent="0.2">
      <c r="A88" s="28" t="str">
        <f>C88&amp;"x"&amp;TEXT(COUNTIF(C$5:C87,C88)+1,0)</f>
        <v>F2x1</v>
      </c>
      <c r="B88" s="29" t="str">
        <f>D88&amp;"x"&amp;TEXT(COUNTIF(D$5:D87,D88)+1,0)</f>
        <v>F2x1</v>
      </c>
      <c r="C88" s="30" t="s">
        <v>6511</v>
      </c>
      <c r="D88" s="30" t="s">
        <v>6511</v>
      </c>
      <c r="E88" s="181"/>
      <c r="F88" s="30" t="s">
        <v>6420</v>
      </c>
      <c r="G88" s="269" t="s">
        <v>9387</v>
      </c>
      <c r="H88" s="269" t="s">
        <v>9388</v>
      </c>
      <c r="I88" s="269" t="s">
        <v>9324</v>
      </c>
      <c r="J88" s="218">
        <v>40652</v>
      </c>
      <c r="K88" s="181"/>
      <c r="L88" s="31" t="s">
        <v>6678</v>
      </c>
      <c r="M88" s="262" t="str">
        <f t="shared" si="34"/>
        <v>0</v>
      </c>
      <c r="N88" s="31" t="s">
        <v>6678</v>
      </c>
      <c r="O88" s="262" t="str">
        <f t="shared" si="35"/>
        <v>0</v>
      </c>
      <c r="P88" s="31" t="s">
        <v>6514</v>
      </c>
      <c r="Q88" s="31" t="s">
        <v>6514</v>
      </c>
      <c r="R88" s="31" t="s">
        <v>6514</v>
      </c>
      <c r="S88" s="298" t="str">
        <f t="shared" si="36"/>
        <v>F2</v>
      </c>
      <c r="T88" s="214"/>
      <c r="U88" s="33"/>
      <c r="V88" s="33"/>
      <c r="W88" s="33"/>
      <c r="X88" s="33"/>
      <c r="Y88" s="213"/>
      <c r="Z88" s="352">
        <f t="shared" si="37"/>
        <v>7</v>
      </c>
      <c r="AA88" s="304" t="e">
        <f t="shared" ca="1" si="58"/>
        <v>#NAME?</v>
      </c>
      <c r="AB88" s="304" t="e">
        <f t="shared" ca="1" si="59"/>
        <v>#NAME?</v>
      </c>
      <c r="AC88" s="304" t="e">
        <f t="shared" ca="1" si="60"/>
        <v>#NAME?</v>
      </c>
      <c r="AD88" s="304" t="e">
        <f t="shared" ca="1" si="61"/>
        <v>#NAME?</v>
      </c>
      <c r="AE88" s="304"/>
      <c r="AF88" s="353" t="str">
        <f t="shared" si="38"/>
        <v>NCX19J3</v>
      </c>
      <c r="AG88" s="353" t="str">
        <f t="shared" si="39"/>
        <v>NCX19J3</v>
      </c>
      <c r="AH88" s="353" t="str">
        <f t="shared" si="40"/>
        <v>F5</v>
      </c>
      <c r="AI88" s="353" t="str">
        <f t="shared" si="41"/>
        <v>F5</v>
      </c>
      <c r="AJ88" s="353" t="str">
        <f t="shared" si="42"/>
        <v>F5</v>
      </c>
      <c r="AK88" s="353" t="str">
        <f t="shared" si="43"/>
        <v/>
      </c>
      <c r="AL88" s="343"/>
      <c r="AM88" s="18">
        <v>83</v>
      </c>
      <c r="AN88" s="18">
        <f t="shared" si="50"/>
        <v>29</v>
      </c>
      <c r="AO88" s="18">
        <f t="shared" si="51"/>
        <v>29</v>
      </c>
      <c r="AP88" s="18" t="s">
        <v>6505</v>
      </c>
      <c r="AQ88" s="18" t="str">
        <f t="shared" si="52"/>
        <v/>
      </c>
      <c r="AR88" s="18" t="str">
        <f t="shared" si="53"/>
        <v/>
      </c>
      <c r="AT88" s="345" t="str">
        <f t="shared" si="44"/>
        <v>F2</v>
      </c>
      <c r="AU88" s="345" t="str">
        <f t="shared" si="45"/>
        <v>F2</v>
      </c>
      <c r="AW88" s="354">
        <f t="shared" si="46"/>
        <v>0</v>
      </c>
      <c r="AX88" s="354">
        <f t="shared" si="47"/>
        <v>0</v>
      </c>
      <c r="AY88" s="354">
        <f t="shared" si="48"/>
        <v>0</v>
      </c>
      <c r="AZ88" s="354">
        <f t="shared" si="49"/>
        <v>0</v>
      </c>
    </row>
    <row r="89" spans="1:52" x14ac:dyDescent="0.2">
      <c r="A89" s="28" t="str">
        <f>C89&amp;"x"&amp;TEXT(COUNTIF(C$5:C88,C89)+1,0)</f>
        <v>S6x3</v>
      </c>
      <c r="B89" s="29" t="str">
        <f>D89&amp;"x"&amp;TEXT(COUNTIF(D$5:D88,D89)+1,0)</f>
        <v>S6x3</v>
      </c>
      <c r="C89" s="30" t="s">
        <v>6432</v>
      </c>
      <c r="D89" s="30" t="s">
        <v>6432</v>
      </c>
      <c r="E89" s="181"/>
      <c r="F89" s="30" t="s">
        <v>6420</v>
      </c>
      <c r="G89" s="269" t="s">
        <v>8667</v>
      </c>
      <c r="H89" s="269" t="s">
        <v>8668</v>
      </c>
      <c r="I89" s="269" t="s">
        <v>8669</v>
      </c>
      <c r="J89" s="218">
        <v>29687</v>
      </c>
      <c r="K89" s="181"/>
      <c r="L89" s="31" t="s">
        <v>6678</v>
      </c>
      <c r="M89" s="262" t="str">
        <f t="shared" si="34"/>
        <v>0</v>
      </c>
      <c r="N89" s="31" t="s">
        <v>6678</v>
      </c>
      <c r="O89" s="262" t="str">
        <f t="shared" si="35"/>
        <v>0</v>
      </c>
      <c r="P89" s="31" t="s">
        <v>6434</v>
      </c>
      <c r="Q89" s="31" t="s">
        <v>6433</v>
      </c>
      <c r="R89" s="31" t="s">
        <v>6433</v>
      </c>
      <c r="S89" s="298" t="str">
        <f t="shared" si="36"/>
        <v>S6</v>
      </c>
      <c r="T89" s="214"/>
      <c r="U89" s="33"/>
      <c r="V89" s="33"/>
      <c r="W89" s="33"/>
      <c r="X89" s="33"/>
      <c r="Y89" s="213"/>
      <c r="Z89" s="352">
        <f t="shared" si="37"/>
        <v>37</v>
      </c>
      <c r="AA89" s="304" t="e">
        <f t="shared" ca="1" si="58"/>
        <v>#NAME?</v>
      </c>
      <c r="AB89" s="304" t="e">
        <f t="shared" ca="1" si="59"/>
        <v>#NAME?</v>
      </c>
      <c r="AC89" s="304" t="e">
        <f t="shared" ca="1" si="60"/>
        <v>#NAME?</v>
      </c>
      <c r="AD89" s="304" t="e">
        <f t="shared" ca="1" si="61"/>
        <v>#NAME?</v>
      </c>
      <c r="AE89" s="304"/>
      <c r="AF89" s="353" t="str">
        <f t="shared" si="38"/>
        <v>NCX19J3</v>
      </c>
      <c r="AG89" s="353" t="str">
        <f t="shared" si="39"/>
        <v>NCX19J3</v>
      </c>
      <c r="AH89" s="353" t="str">
        <f t="shared" si="40"/>
        <v>S8</v>
      </c>
      <c r="AI89" s="353" t="str">
        <f t="shared" si="41"/>
        <v>S7</v>
      </c>
      <c r="AJ89" s="353" t="str">
        <f t="shared" si="42"/>
        <v>S7</v>
      </c>
      <c r="AK89" s="353" t="str">
        <f t="shared" si="43"/>
        <v/>
      </c>
      <c r="AL89" s="343"/>
      <c r="AM89" s="18">
        <v>84</v>
      </c>
      <c r="AN89" s="18">
        <f t="shared" si="50"/>
        <v>29</v>
      </c>
      <c r="AO89" s="18">
        <f t="shared" si="51"/>
        <v>29</v>
      </c>
      <c r="AP89" s="18" t="s">
        <v>6506</v>
      </c>
      <c r="AQ89" s="18" t="str">
        <f t="shared" si="52"/>
        <v/>
      </c>
      <c r="AR89" s="18" t="str">
        <f t="shared" si="53"/>
        <v/>
      </c>
      <c r="AT89" s="345" t="str">
        <f t="shared" si="44"/>
        <v>S6</v>
      </c>
      <c r="AU89" s="345" t="str">
        <f t="shared" si="45"/>
        <v>S6</v>
      </c>
      <c r="AW89" s="354">
        <f t="shared" si="46"/>
        <v>0</v>
      </c>
      <c r="AX89" s="354">
        <f t="shared" si="47"/>
        <v>0</v>
      </c>
      <c r="AY89" s="354">
        <f t="shared" si="48"/>
        <v>0</v>
      </c>
      <c r="AZ89" s="354">
        <f t="shared" si="49"/>
        <v>0</v>
      </c>
    </row>
    <row r="90" spans="1:52" x14ac:dyDescent="0.2">
      <c r="A90" s="28" t="str">
        <f>C90&amp;"x"&amp;TEXT(COUNTIF(C$5:C89,C90)+1,0)</f>
        <v>S1x2</v>
      </c>
      <c r="B90" s="29" t="str">
        <f>D90&amp;"x"&amp;TEXT(COUNTIF(D$5:D89,D90)+1,0)</f>
        <v>S1x2</v>
      </c>
      <c r="C90" s="30" t="s">
        <v>6427</v>
      </c>
      <c r="D90" s="30" t="s">
        <v>6427</v>
      </c>
      <c r="E90" s="181"/>
      <c r="F90" s="30" t="s">
        <v>6420</v>
      </c>
      <c r="G90" s="269" t="s">
        <v>8493</v>
      </c>
      <c r="H90" s="269" t="s">
        <v>8494</v>
      </c>
      <c r="I90" s="269" t="s">
        <v>8495</v>
      </c>
      <c r="J90" s="218">
        <v>33828</v>
      </c>
      <c r="K90" s="181"/>
      <c r="L90" s="31" t="s">
        <v>6678</v>
      </c>
      <c r="M90" s="262" t="str">
        <f t="shared" si="34"/>
        <v>0</v>
      </c>
      <c r="N90" s="31" t="s">
        <v>6678</v>
      </c>
      <c r="O90" s="262" t="str">
        <f t="shared" si="35"/>
        <v>0</v>
      </c>
      <c r="P90" s="31" t="s">
        <v>6427</v>
      </c>
      <c r="Q90" s="31" t="s">
        <v>6427</v>
      </c>
      <c r="R90" s="31" t="s">
        <v>6427</v>
      </c>
      <c r="S90" s="298" t="str">
        <f t="shared" si="36"/>
        <v>S1</v>
      </c>
      <c r="T90" s="214"/>
      <c r="U90" s="33"/>
      <c r="V90" s="33"/>
      <c r="W90" s="33"/>
      <c r="X90" s="33"/>
      <c r="Y90" s="213"/>
      <c r="Z90" s="352">
        <f t="shared" si="37"/>
        <v>26</v>
      </c>
      <c r="AA90" s="304" t="e">
        <f t="shared" ca="1" si="58"/>
        <v>#NAME?</v>
      </c>
      <c r="AB90" s="304" t="e">
        <f t="shared" ca="1" si="59"/>
        <v>#NAME?</v>
      </c>
      <c r="AC90" s="304" t="e">
        <f t="shared" ca="1" si="60"/>
        <v>#NAME?</v>
      </c>
      <c r="AD90" s="304" t="e">
        <f t="shared" ca="1" si="61"/>
        <v>#NAME?</v>
      </c>
      <c r="AE90" s="304"/>
      <c r="AF90" s="353" t="str">
        <f t="shared" si="38"/>
        <v>NCX19J3</v>
      </c>
      <c r="AG90" s="353" t="str">
        <f t="shared" si="39"/>
        <v>NCX19J3</v>
      </c>
      <c r="AH90" s="353" t="str">
        <f t="shared" si="40"/>
        <v>S1</v>
      </c>
      <c r="AI90" s="353" t="str">
        <f t="shared" si="41"/>
        <v>S1</v>
      </c>
      <c r="AJ90" s="353" t="str">
        <f t="shared" si="42"/>
        <v>S1</v>
      </c>
      <c r="AK90" s="353" t="str">
        <f t="shared" si="43"/>
        <v/>
      </c>
      <c r="AL90" s="343"/>
      <c r="AM90" s="18">
        <v>85</v>
      </c>
      <c r="AN90" s="18">
        <f t="shared" si="50"/>
        <v>29</v>
      </c>
      <c r="AO90" s="18">
        <f t="shared" si="51"/>
        <v>29</v>
      </c>
      <c r="AP90" s="18" t="s">
        <v>6507</v>
      </c>
      <c r="AQ90" s="18" t="str">
        <f t="shared" si="52"/>
        <v/>
      </c>
      <c r="AR90" s="18" t="str">
        <f t="shared" si="53"/>
        <v/>
      </c>
      <c r="AT90" s="345" t="str">
        <f t="shared" si="44"/>
        <v>S1</v>
      </c>
      <c r="AU90" s="345" t="str">
        <f t="shared" si="45"/>
        <v>S1</v>
      </c>
      <c r="AW90" s="354">
        <f t="shared" si="46"/>
        <v>0</v>
      </c>
      <c r="AX90" s="354">
        <f t="shared" si="47"/>
        <v>0</v>
      </c>
      <c r="AY90" s="354">
        <f t="shared" si="48"/>
        <v>0</v>
      </c>
      <c r="AZ90" s="354">
        <f t="shared" si="49"/>
        <v>0</v>
      </c>
    </row>
    <row r="91" spans="1:52" x14ac:dyDescent="0.2">
      <c r="A91" s="28" t="str">
        <f>C91&amp;"x"&amp;TEXT(COUNTIF(C$5:C90,C91)+1,0)</f>
        <v>x1</v>
      </c>
      <c r="B91" s="29" t="str">
        <f>D91&amp;"x"&amp;TEXT(COUNTIF(D$5:D90,D91)+1,0)</f>
        <v>x1</v>
      </c>
      <c r="C91" s="30"/>
      <c r="D91" s="30"/>
      <c r="E91" s="181"/>
      <c r="F91" s="30" t="s">
        <v>6420</v>
      </c>
      <c r="G91" s="269" t="s">
        <v>8587</v>
      </c>
      <c r="H91" s="269" t="s">
        <v>8588</v>
      </c>
      <c r="I91" s="269" t="s">
        <v>8589</v>
      </c>
      <c r="J91" s="218">
        <v>34028</v>
      </c>
      <c r="K91" s="181"/>
      <c r="L91" s="31" t="s">
        <v>6678</v>
      </c>
      <c r="M91" s="262" t="str">
        <f t="shared" si="34"/>
        <v>0</v>
      </c>
      <c r="N91" s="31" t="s">
        <v>6678</v>
      </c>
      <c r="O91" s="262" t="str">
        <f t="shared" si="35"/>
        <v>0</v>
      </c>
      <c r="P91" s="31" t="s">
        <v>6430</v>
      </c>
      <c r="Q91" s="31" t="s">
        <v>6429</v>
      </c>
      <c r="R91" s="31" t="s">
        <v>6430</v>
      </c>
      <c r="S91" s="298" t="str">
        <f t="shared" si="36"/>
        <v/>
      </c>
      <c r="T91" s="214"/>
      <c r="U91" s="33"/>
      <c r="V91" s="33"/>
      <c r="W91" s="33"/>
      <c r="X91" s="33"/>
      <c r="Y91" s="213"/>
      <c r="Z91" s="352">
        <f t="shared" si="37"/>
        <v>25</v>
      </c>
      <c r="AA91" s="304" t="e">
        <f t="shared" ca="1" si="54"/>
        <v>#NAME?</v>
      </c>
      <c r="AB91" s="304" t="e">
        <f t="shared" ca="1" si="55"/>
        <v>#NAME?</v>
      </c>
      <c r="AC91" s="304" t="e">
        <f t="shared" ca="1" si="56"/>
        <v>#NAME?</v>
      </c>
      <c r="AD91" s="304" t="e">
        <f t="shared" ca="1" si="57"/>
        <v>#NAME?</v>
      </c>
      <c r="AE91" s="304"/>
      <c r="AF91" s="353" t="str">
        <f t="shared" si="38"/>
        <v>NCX19J3</v>
      </c>
      <c r="AG91" s="353" t="str">
        <f t="shared" si="39"/>
        <v>NCX19J3</v>
      </c>
      <c r="AH91" s="353" t="str">
        <f t="shared" si="40"/>
        <v>S4</v>
      </c>
      <c r="AI91" s="353" t="str">
        <f t="shared" si="41"/>
        <v>S3</v>
      </c>
      <c r="AJ91" s="353" t="str">
        <f t="shared" si="42"/>
        <v>S4</v>
      </c>
      <c r="AK91" s="353" t="str">
        <f t="shared" si="43"/>
        <v/>
      </c>
      <c r="AL91" s="343"/>
      <c r="AM91" s="18">
        <v>86</v>
      </c>
      <c r="AN91" s="18">
        <f t="shared" si="50"/>
        <v>29</v>
      </c>
      <c r="AO91" s="18">
        <f t="shared" si="51"/>
        <v>29</v>
      </c>
      <c r="AP91" s="18" t="s">
        <v>6508</v>
      </c>
      <c r="AQ91" s="18" t="str">
        <f t="shared" si="52"/>
        <v/>
      </c>
      <c r="AR91" s="18" t="str">
        <f t="shared" si="53"/>
        <v/>
      </c>
      <c r="AT91" s="345" t="str">
        <f t="shared" si="44"/>
        <v/>
      </c>
      <c r="AU91" s="345" t="str">
        <f t="shared" si="45"/>
        <v/>
      </c>
      <c r="AW91" s="354">
        <f t="shared" si="46"/>
        <v>0</v>
      </c>
      <c r="AX91" s="354">
        <f t="shared" si="47"/>
        <v>0</v>
      </c>
      <c r="AY91" s="354">
        <f t="shared" si="48"/>
        <v>0</v>
      </c>
      <c r="AZ91" s="354">
        <f t="shared" si="49"/>
        <v>0</v>
      </c>
    </row>
    <row r="92" spans="1:52" x14ac:dyDescent="0.2">
      <c r="A92" s="28" t="str">
        <f>C92&amp;"x"&amp;TEXT(COUNTIF(C$5:C91,C92)+1,0)</f>
        <v>D4x3</v>
      </c>
      <c r="B92" s="29" t="str">
        <f>D92&amp;"x"&amp;TEXT(COUNTIF(D$5:D91,D92)+1,0)</f>
        <v>D4x3</v>
      </c>
      <c r="C92" s="30" t="s">
        <v>6486</v>
      </c>
      <c r="D92" s="30" t="s">
        <v>6486</v>
      </c>
      <c r="E92" s="181"/>
      <c r="F92" s="30" t="s">
        <v>6420</v>
      </c>
      <c r="G92" s="269" t="s">
        <v>9222</v>
      </c>
      <c r="H92" s="269" t="s">
        <v>9223</v>
      </c>
      <c r="I92" s="269" t="s">
        <v>9224</v>
      </c>
      <c r="J92" s="218">
        <v>39361</v>
      </c>
      <c r="K92" s="181"/>
      <c r="L92" s="31" t="s">
        <v>6678</v>
      </c>
      <c r="M92" s="262" t="str">
        <f t="shared" si="34"/>
        <v>0</v>
      </c>
      <c r="N92" s="31" t="s">
        <v>6678</v>
      </c>
      <c r="O92" s="262" t="str">
        <f t="shared" si="35"/>
        <v>0</v>
      </c>
      <c r="P92" s="31" t="s">
        <v>6487</v>
      </c>
      <c r="Q92" s="31" t="s">
        <v>6487</v>
      </c>
      <c r="R92" s="31" t="s">
        <v>6487</v>
      </c>
      <c r="S92" s="298" t="str">
        <f t="shared" si="36"/>
        <v>D4</v>
      </c>
      <c r="T92" s="214"/>
      <c r="U92" s="33"/>
      <c r="V92" s="33"/>
      <c r="W92" s="33"/>
      <c r="X92" s="33"/>
      <c r="Y92" s="213"/>
      <c r="Z92" s="352">
        <f t="shared" si="37"/>
        <v>11</v>
      </c>
      <c r="AA92" s="304" t="e">
        <f ca="1">TmPunt($C92:$D92,$F92:$J92,$Z92,$AF92&amp;AH92,"Punten1AB",U92,AW92,$AI92&amp;$AJ92&amp;$AK92)</f>
        <v>#NAME?</v>
      </c>
      <c r="AB92" s="304" t="e">
        <f ca="1">TmPunt($C92:$D92,$F92:$J92,$Z92,$AF92&amp;AI92,"Punten2DE",V92,AX92,$AH92&amp;$AJ92&amp;$AK92)</f>
        <v>#NAME?</v>
      </c>
      <c r="AC92" s="304" t="e">
        <f ca="1">TmPunt($C92:$D92,$F92:$J92,$Z92,$AF92&amp;AJ92,"Punten3GH",W92,AY92,$AH92&amp;$AI92&amp;$AK92)</f>
        <v>#NAME?</v>
      </c>
      <c r="AD92" s="304" t="e">
        <f ca="1">TmPunt($C92:$D92,$F92:$J92,$Z92,$AG92&amp;AK92,"Punten4JK",X92,AZ92,$AH92&amp;$AI92&amp;$AJ92)</f>
        <v>#NAME?</v>
      </c>
      <c r="AE92" s="304"/>
      <c r="AF92" s="353" t="str">
        <f t="shared" si="38"/>
        <v>NCX19J3</v>
      </c>
      <c r="AG92" s="353" t="str">
        <f t="shared" si="39"/>
        <v>NCX19J3</v>
      </c>
      <c r="AH92" s="353" t="str">
        <f t="shared" si="40"/>
        <v>D5</v>
      </c>
      <c r="AI92" s="353" t="str">
        <f t="shared" si="41"/>
        <v>D5</v>
      </c>
      <c r="AJ92" s="353" t="str">
        <f t="shared" si="42"/>
        <v>D5</v>
      </c>
      <c r="AK92" s="353" t="str">
        <f t="shared" si="43"/>
        <v/>
      </c>
      <c r="AL92" s="343"/>
      <c r="AM92" s="18">
        <v>87</v>
      </c>
      <c r="AN92" s="18">
        <f t="shared" si="50"/>
        <v>29</v>
      </c>
      <c r="AO92" s="18">
        <f t="shared" si="51"/>
        <v>29</v>
      </c>
      <c r="AP92" s="18" t="s">
        <v>6509</v>
      </c>
      <c r="AQ92" s="18" t="str">
        <f t="shared" si="52"/>
        <v/>
      </c>
      <c r="AR92" s="18" t="str">
        <f t="shared" si="53"/>
        <v/>
      </c>
      <c r="AT92" s="345" t="str">
        <f t="shared" si="44"/>
        <v>D4</v>
      </c>
      <c r="AU92" s="345" t="str">
        <f t="shared" si="45"/>
        <v>D4</v>
      </c>
      <c r="AW92" s="354">
        <f t="shared" si="46"/>
        <v>0</v>
      </c>
      <c r="AX92" s="354">
        <f t="shared" si="47"/>
        <v>0</v>
      </c>
      <c r="AY92" s="354">
        <f t="shared" si="48"/>
        <v>0</v>
      </c>
      <c r="AZ92" s="354">
        <f t="shared" si="49"/>
        <v>0</v>
      </c>
    </row>
    <row r="93" spans="1:52" x14ac:dyDescent="0.2">
      <c r="A93" s="28" t="str">
        <f>C93&amp;"x"&amp;TEXT(COUNTIF(C$5:C92,C93)+1,0)</f>
        <v>F3x3</v>
      </c>
      <c r="B93" s="29" t="str">
        <f>D93&amp;"x"&amp;TEXT(COUNTIF(D$5:D92,D93)+1,0)</f>
        <v>F3x3</v>
      </c>
      <c r="C93" s="30" t="s">
        <v>6512</v>
      </c>
      <c r="D93" s="30" t="s">
        <v>6512</v>
      </c>
      <c r="E93" s="181"/>
      <c r="F93" s="30" t="s">
        <v>6420</v>
      </c>
      <c r="G93" s="269" t="s">
        <v>9834</v>
      </c>
      <c r="H93" s="269" t="s">
        <v>9835</v>
      </c>
      <c r="I93" s="269" t="s">
        <v>9836</v>
      </c>
      <c r="J93" s="218">
        <v>41019</v>
      </c>
      <c r="K93" s="181"/>
      <c r="L93" s="31"/>
      <c r="M93" s="262" t="str">
        <f t="shared" si="34"/>
        <v>0</v>
      </c>
      <c r="N93" s="31"/>
      <c r="O93" s="262" t="str">
        <f t="shared" si="35"/>
        <v>0</v>
      </c>
      <c r="P93" s="31"/>
      <c r="Q93" s="31"/>
      <c r="R93" s="31"/>
      <c r="S93" s="298" t="str">
        <f t="shared" si="36"/>
        <v>F3</v>
      </c>
      <c r="T93" s="214"/>
      <c r="U93" s="33"/>
      <c r="V93" s="33"/>
      <c r="W93" s="33"/>
      <c r="X93" s="33"/>
      <c r="Y93" s="213"/>
      <c r="Z93" s="352">
        <f t="shared" si="37"/>
        <v>6</v>
      </c>
      <c r="AA93" s="304" t="e">
        <f ca="1">TmPunt($C93:$D93,$F93:$J93,$Z93,$AF93&amp;AH93,"Punten1AB",U93,AW93,$AI93&amp;$AJ93&amp;$AK93)</f>
        <v>#NAME?</v>
      </c>
      <c r="AB93" s="304" t="e">
        <f ca="1">TmPunt($C93:$D93,$F93:$J93,$Z93,$AF93&amp;AI93,"Punten2DE",V93,AX93,$AH93&amp;$AJ93&amp;$AK93)</f>
        <v>#NAME?</v>
      </c>
      <c r="AC93" s="304" t="e">
        <f ca="1">TmPunt($C93:$D93,$F93:$J93,$Z93,$AF93&amp;AJ93,"Punten3GH",W93,AY93,$AH93&amp;$AI93&amp;$AK93)</f>
        <v>#NAME?</v>
      </c>
      <c r="AD93" s="304" t="e">
        <f ca="1">TmPunt($C93:$D93,$F93:$J93,$Z93,$AG93&amp;AK93,"Punten4JK",X93,AZ93,$AH93&amp;$AI93&amp;$AJ93)</f>
        <v>#NAME?</v>
      </c>
      <c r="AE93" s="304"/>
      <c r="AF93" s="353" t="str">
        <f t="shared" si="38"/>
        <v>NCX19J3</v>
      </c>
      <c r="AG93" s="353" t="str">
        <f t="shared" si="39"/>
        <v>NCX19J3</v>
      </c>
      <c r="AH93" s="353" t="str">
        <f t="shared" si="40"/>
        <v/>
      </c>
      <c r="AI93" s="353" t="str">
        <f t="shared" si="41"/>
        <v/>
      </c>
      <c r="AJ93" s="353" t="str">
        <f t="shared" si="42"/>
        <v/>
      </c>
      <c r="AK93" s="353" t="str">
        <f t="shared" si="43"/>
        <v/>
      </c>
      <c r="AL93" s="343"/>
      <c r="AM93" s="18">
        <v>88</v>
      </c>
      <c r="AN93" s="18">
        <f t="shared" si="50"/>
        <v>30</v>
      </c>
      <c r="AO93" s="18">
        <f t="shared" si="51"/>
        <v>30</v>
      </c>
      <c r="AP93" s="18" t="s">
        <v>6510</v>
      </c>
      <c r="AQ93" s="18" t="str">
        <f t="shared" si="52"/>
        <v/>
      </c>
      <c r="AR93" s="18" t="str">
        <f t="shared" si="53"/>
        <v/>
      </c>
      <c r="AT93" s="345" t="str">
        <f t="shared" si="44"/>
        <v>F3</v>
      </c>
      <c r="AU93" s="345" t="str">
        <f t="shared" si="45"/>
        <v>F3</v>
      </c>
      <c r="AW93" s="354">
        <f t="shared" si="46"/>
        <v>0</v>
      </c>
      <c r="AX93" s="354">
        <f t="shared" si="47"/>
        <v>0</v>
      </c>
      <c r="AY93" s="354">
        <f t="shared" si="48"/>
        <v>0</v>
      </c>
      <c r="AZ93" s="354">
        <f t="shared" si="49"/>
        <v>0</v>
      </c>
    </row>
    <row r="94" spans="1:52" x14ac:dyDescent="0.2">
      <c r="A94" s="28" t="str">
        <f>C94&amp;"x"&amp;TEXT(COUNTIF(C$5:C93,C94)+1,0)</f>
        <v>x1</v>
      </c>
      <c r="B94" s="29" t="str">
        <f>D94&amp;"x"&amp;TEXT(COUNTIF(D$5:D93,D94)+1,0)</f>
        <v>x1</v>
      </c>
      <c r="C94" s="30"/>
      <c r="D94" s="30"/>
      <c r="E94" s="181"/>
      <c r="F94" s="30" t="s">
        <v>6420</v>
      </c>
      <c r="G94" s="269" t="s">
        <v>9539</v>
      </c>
      <c r="H94" s="269" t="s">
        <v>9540</v>
      </c>
      <c r="I94" s="269" t="s">
        <v>8562</v>
      </c>
      <c r="J94" s="218">
        <v>35240</v>
      </c>
      <c r="K94" s="181"/>
      <c r="L94" s="31" t="s">
        <v>6678</v>
      </c>
      <c r="M94" s="262" t="str">
        <f t="shared" si="34"/>
        <v>0</v>
      </c>
      <c r="N94" s="31" t="s">
        <v>6678</v>
      </c>
      <c r="O94" s="262" t="str">
        <f t="shared" si="35"/>
        <v>0</v>
      </c>
      <c r="P94" s="31" t="s">
        <v>6678</v>
      </c>
      <c r="Q94" s="31" t="s">
        <v>6678</v>
      </c>
      <c r="R94" s="31"/>
      <c r="S94" s="298" t="str">
        <f t="shared" si="36"/>
        <v/>
      </c>
      <c r="T94" s="214"/>
      <c r="U94" s="33"/>
      <c r="V94" s="33"/>
      <c r="W94" s="33"/>
      <c r="X94" s="33"/>
      <c r="Y94" s="213"/>
      <c r="Z94" s="352">
        <f t="shared" si="37"/>
        <v>22</v>
      </c>
      <c r="AA94" s="304" t="e">
        <f t="shared" ca="1" si="54"/>
        <v>#NAME?</v>
      </c>
      <c r="AB94" s="304" t="e">
        <f t="shared" ca="1" si="55"/>
        <v>#NAME?</v>
      </c>
      <c r="AC94" s="304" t="e">
        <f t="shared" ca="1" si="56"/>
        <v>#NAME?</v>
      </c>
      <c r="AD94" s="304" t="e">
        <f t="shared" ca="1" si="57"/>
        <v>#NAME?</v>
      </c>
      <c r="AE94" s="304"/>
      <c r="AF94" s="353" t="str">
        <f t="shared" si="38"/>
        <v>NCX19J3</v>
      </c>
      <c r="AG94" s="353" t="str">
        <f t="shared" si="39"/>
        <v>NCX19J3</v>
      </c>
      <c r="AH94" s="353" t="str">
        <f t="shared" si="40"/>
        <v/>
      </c>
      <c r="AI94" s="353" t="str">
        <f t="shared" si="41"/>
        <v/>
      </c>
      <c r="AJ94" s="353" t="str">
        <f t="shared" si="42"/>
        <v/>
      </c>
      <c r="AK94" s="353" t="str">
        <f t="shared" si="43"/>
        <v/>
      </c>
      <c r="AL94" s="343"/>
      <c r="AM94" s="18">
        <v>89</v>
      </c>
      <c r="AN94" s="18">
        <f t="shared" si="50"/>
        <v>31</v>
      </c>
      <c r="AO94" s="18">
        <f t="shared" si="51"/>
        <v>31</v>
      </c>
      <c r="AP94" s="18" t="s">
        <v>6511</v>
      </c>
      <c r="AQ94" s="18" t="str">
        <f t="shared" si="52"/>
        <v/>
      </c>
      <c r="AR94" s="18" t="str">
        <f t="shared" si="53"/>
        <v/>
      </c>
      <c r="AT94" s="345" t="str">
        <f t="shared" si="44"/>
        <v/>
      </c>
      <c r="AU94" s="345" t="str">
        <f t="shared" si="45"/>
        <v/>
      </c>
      <c r="AW94" s="354">
        <f t="shared" si="46"/>
        <v>0</v>
      </c>
      <c r="AX94" s="354">
        <f t="shared" si="47"/>
        <v>0</v>
      </c>
      <c r="AY94" s="354">
        <f t="shared" si="48"/>
        <v>0</v>
      </c>
      <c r="AZ94" s="354">
        <f t="shared" si="49"/>
        <v>0</v>
      </c>
    </row>
    <row r="95" spans="1:52" x14ac:dyDescent="0.2">
      <c r="A95" s="28" t="str">
        <f>C95&amp;"x"&amp;TEXT(COUNTIF(C$5:C94,C95)+1,0)</f>
        <v>x1</v>
      </c>
      <c r="B95" s="29" t="str">
        <f>D95&amp;"x"&amp;TEXT(COUNTIF(D$5:D94,D95)+1,0)</f>
        <v>x1</v>
      </c>
      <c r="C95" s="30"/>
      <c r="D95" s="30"/>
      <c r="E95" s="181"/>
      <c r="F95" s="30" t="s">
        <v>6420</v>
      </c>
      <c r="G95" s="269" t="s">
        <v>8716</v>
      </c>
      <c r="H95" s="269" t="s">
        <v>8717</v>
      </c>
      <c r="I95" s="269" t="s">
        <v>8718</v>
      </c>
      <c r="J95" s="218">
        <v>33673</v>
      </c>
      <c r="K95" s="181"/>
      <c r="L95" s="31" t="s">
        <v>6678</v>
      </c>
      <c r="M95" s="262" t="str">
        <f t="shared" si="34"/>
        <v>0</v>
      </c>
      <c r="N95" s="31" t="s">
        <v>6678</v>
      </c>
      <c r="O95" s="262" t="str">
        <f t="shared" si="35"/>
        <v>0</v>
      </c>
      <c r="P95" s="31" t="s">
        <v>6442</v>
      </c>
      <c r="Q95" s="31" t="s">
        <v>6678</v>
      </c>
      <c r="R95" s="31" t="s">
        <v>6442</v>
      </c>
      <c r="S95" s="298" t="str">
        <f t="shared" si="36"/>
        <v/>
      </c>
      <c r="T95" s="214"/>
      <c r="U95" s="33"/>
      <c r="V95" s="33"/>
      <c r="W95" s="33"/>
      <c r="X95" s="33"/>
      <c r="Y95" s="213"/>
      <c r="Z95" s="352">
        <f t="shared" si="37"/>
        <v>26</v>
      </c>
      <c r="AA95" s="304" t="e">
        <f t="shared" ca="1" si="54"/>
        <v>#NAME?</v>
      </c>
      <c r="AB95" s="304" t="e">
        <f t="shared" ca="1" si="55"/>
        <v>#NAME?</v>
      </c>
      <c r="AC95" s="304" t="e">
        <f t="shared" ca="1" si="56"/>
        <v>#NAME?</v>
      </c>
      <c r="AD95" s="304" t="e">
        <f t="shared" ca="1" si="57"/>
        <v>#NAME?</v>
      </c>
      <c r="AE95" s="304"/>
      <c r="AF95" s="353" t="str">
        <f t="shared" si="38"/>
        <v>NCX19J3</v>
      </c>
      <c r="AG95" s="353" t="str">
        <f t="shared" si="39"/>
        <v>NCX19J3</v>
      </c>
      <c r="AH95" s="353" t="str">
        <f t="shared" si="40"/>
        <v>MW1</v>
      </c>
      <c r="AI95" s="353" t="str">
        <f t="shared" si="41"/>
        <v/>
      </c>
      <c r="AJ95" s="353" t="str">
        <f t="shared" si="42"/>
        <v>MW1</v>
      </c>
      <c r="AK95" s="353" t="str">
        <f t="shared" si="43"/>
        <v/>
      </c>
      <c r="AL95" s="343"/>
      <c r="AM95" s="18">
        <v>90</v>
      </c>
      <c r="AN95" s="18">
        <f t="shared" si="50"/>
        <v>32</v>
      </c>
      <c r="AO95" s="18">
        <f t="shared" si="51"/>
        <v>32</v>
      </c>
      <c r="AP95" s="18" t="s">
        <v>6512</v>
      </c>
      <c r="AQ95" s="18" t="str">
        <f t="shared" si="52"/>
        <v/>
      </c>
      <c r="AR95" s="18" t="str">
        <f t="shared" si="53"/>
        <v/>
      </c>
      <c r="AT95" s="345" t="str">
        <f t="shared" si="44"/>
        <v/>
      </c>
      <c r="AU95" s="345" t="str">
        <f t="shared" si="45"/>
        <v/>
      </c>
      <c r="AW95" s="354">
        <f t="shared" si="46"/>
        <v>0</v>
      </c>
      <c r="AX95" s="354">
        <f t="shared" si="47"/>
        <v>0</v>
      </c>
      <c r="AY95" s="354">
        <f t="shared" si="48"/>
        <v>0</v>
      </c>
      <c r="AZ95" s="354">
        <f t="shared" si="49"/>
        <v>0</v>
      </c>
    </row>
    <row r="96" spans="1:52" x14ac:dyDescent="0.2">
      <c r="A96" s="28" t="str">
        <f>C96&amp;"x"&amp;TEXT(COUNTIF(C$5:C95,C96)+1,0)</f>
        <v>B1x5</v>
      </c>
      <c r="B96" s="29" t="str">
        <f>D96&amp;"x"&amp;TEXT(COUNTIF(D$5:D95,D96)+1,0)</f>
        <v>B1x5</v>
      </c>
      <c r="C96" s="30" t="s">
        <v>6461</v>
      </c>
      <c r="D96" s="30" t="s">
        <v>6461</v>
      </c>
      <c r="E96" s="181"/>
      <c r="F96" s="30" t="s">
        <v>6420</v>
      </c>
      <c r="G96" s="269" t="s">
        <v>8879</v>
      </c>
      <c r="H96" s="269" t="s">
        <v>8880</v>
      </c>
      <c r="I96" s="269" t="s">
        <v>8881</v>
      </c>
      <c r="J96" s="218">
        <v>37771</v>
      </c>
      <c r="K96" s="181"/>
      <c r="L96" s="31" t="s">
        <v>6678</v>
      </c>
      <c r="M96" s="262" t="str">
        <f t="shared" si="34"/>
        <v>0</v>
      </c>
      <c r="N96" s="31" t="s">
        <v>6678</v>
      </c>
      <c r="O96" s="262" t="str">
        <f t="shared" si="35"/>
        <v>0</v>
      </c>
      <c r="P96" s="31" t="s">
        <v>6462</v>
      </c>
      <c r="Q96" s="31" t="s">
        <v>6462</v>
      </c>
      <c r="R96" s="31" t="s">
        <v>6462</v>
      </c>
      <c r="S96" s="298" t="str">
        <f t="shared" si="36"/>
        <v>B1</v>
      </c>
      <c r="T96" s="214"/>
      <c r="U96" s="33"/>
      <c r="V96" s="33"/>
      <c r="W96" s="33"/>
      <c r="X96" s="33"/>
      <c r="Y96" s="213"/>
      <c r="Z96" s="352">
        <f t="shared" si="37"/>
        <v>15</v>
      </c>
      <c r="AA96" s="304" t="e">
        <f ca="1">TmPunt($C96:$D96,$F96:$J96,$Z96,$AF96&amp;AH96,"Punten1AB",U96,AW96,$AI96&amp;$AJ96&amp;$AK96)</f>
        <v>#NAME?</v>
      </c>
      <c r="AB96" s="304" t="e">
        <f ca="1">TmPunt($C96:$D96,$F96:$J96,$Z96,$AF96&amp;AI96,"Punten2DE",V96,AX96,$AH96&amp;$AJ96&amp;$AK96)</f>
        <v>#NAME?</v>
      </c>
      <c r="AC96" s="304" t="e">
        <f ca="1">TmPunt($C96:$D96,$F96:$J96,$Z96,$AF96&amp;AJ96,"Punten3GH",W96,AY96,$AH96&amp;$AI96&amp;$AK96)</f>
        <v>#NAME?</v>
      </c>
      <c r="AD96" s="304" t="e">
        <f ca="1">TmPunt($C96:$D96,$F96:$J96,$Z96,$AG96&amp;AK96,"Punten4JK",X96,AZ96,$AH96&amp;$AI96&amp;$AJ96)</f>
        <v>#NAME?</v>
      </c>
      <c r="AE96" s="304"/>
      <c r="AF96" s="353" t="str">
        <f t="shared" si="38"/>
        <v>NCX19J3</v>
      </c>
      <c r="AG96" s="353" t="str">
        <f t="shared" si="39"/>
        <v>NCX19J3</v>
      </c>
      <c r="AH96" s="353" t="str">
        <f t="shared" si="40"/>
        <v>B2</v>
      </c>
      <c r="AI96" s="353" t="str">
        <f t="shared" si="41"/>
        <v>B2</v>
      </c>
      <c r="AJ96" s="353" t="str">
        <f t="shared" si="42"/>
        <v>B2</v>
      </c>
      <c r="AK96" s="353" t="str">
        <f t="shared" si="43"/>
        <v/>
      </c>
      <c r="AL96" s="343"/>
      <c r="AM96" s="18">
        <v>91</v>
      </c>
      <c r="AN96" s="18">
        <f t="shared" si="50"/>
        <v>32</v>
      </c>
      <c r="AO96" s="18">
        <f t="shared" si="51"/>
        <v>32</v>
      </c>
      <c r="AP96" s="18" t="s">
        <v>6513</v>
      </c>
      <c r="AQ96" s="18" t="str">
        <f t="shared" si="52"/>
        <v/>
      </c>
      <c r="AR96" s="18" t="str">
        <f t="shared" si="53"/>
        <v/>
      </c>
      <c r="AT96" s="345" t="str">
        <f t="shared" si="44"/>
        <v>B1</v>
      </c>
      <c r="AU96" s="345" t="str">
        <f t="shared" si="45"/>
        <v>B1</v>
      </c>
      <c r="AW96" s="354">
        <f t="shared" si="46"/>
        <v>0</v>
      </c>
      <c r="AX96" s="354">
        <f t="shared" si="47"/>
        <v>0</v>
      </c>
      <c r="AY96" s="354">
        <f t="shared" si="48"/>
        <v>0</v>
      </c>
      <c r="AZ96" s="354">
        <f t="shared" si="49"/>
        <v>0</v>
      </c>
    </row>
    <row r="97" spans="1:52" x14ac:dyDescent="0.2">
      <c r="A97" s="28" t="str">
        <f>C97&amp;"x"&amp;TEXT(COUNTIF(C$5:C96,C97)+1,0)</f>
        <v>C2x2</v>
      </c>
      <c r="B97" s="29" t="str">
        <f>D97&amp;"x"&amp;TEXT(COUNTIF(D$5:D96,D97)+1,0)</f>
        <v>C2x2</v>
      </c>
      <c r="C97" s="30" t="s">
        <v>6472</v>
      </c>
      <c r="D97" s="30" t="s">
        <v>6472</v>
      </c>
      <c r="E97" s="181"/>
      <c r="F97" s="30" t="s">
        <v>6420</v>
      </c>
      <c r="G97" s="269" t="s">
        <v>9049</v>
      </c>
      <c r="H97" s="269" t="s">
        <v>9050</v>
      </c>
      <c r="I97" s="269" t="s">
        <v>8650</v>
      </c>
      <c r="J97" s="218">
        <v>38630</v>
      </c>
      <c r="K97" s="181"/>
      <c r="L97" s="31" t="s">
        <v>6678</v>
      </c>
      <c r="M97" s="262" t="str">
        <f t="shared" si="34"/>
        <v>0</v>
      </c>
      <c r="N97" s="31" t="s">
        <v>6678</v>
      </c>
      <c r="O97" s="262" t="str">
        <f t="shared" si="35"/>
        <v>0</v>
      </c>
      <c r="P97" s="31" t="s">
        <v>6473</v>
      </c>
      <c r="Q97" s="31" t="s">
        <v>6473</v>
      </c>
      <c r="R97" s="31" t="s">
        <v>6473</v>
      </c>
      <c r="S97" s="298" t="str">
        <f t="shared" si="36"/>
        <v>C2</v>
      </c>
      <c r="T97" s="214"/>
      <c r="U97" s="33"/>
      <c r="V97" s="33"/>
      <c r="W97" s="33"/>
      <c r="X97" s="33"/>
      <c r="Y97" s="213"/>
      <c r="Z97" s="352">
        <f t="shared" si="37"/>
        <v>13</v>
      </c>
      <c r="AA97" s="304" t="e">
        <f ca="1">TmPunt($C97:$D97,$F97:$J97,$Z97,$AF97&amp;AH97,"Punten1AB",U97,AW97,$AI97&amp;$AJ97&amp;$AK97)</f>
        <v>#NAME?</v>
      </c>
      <c r="AB97" s="304" t="e">
        <f ca="1">TmPunt($C97:$D97,$F97:$J97,$Z97,$AF97&amp;AI97,"Punten2DE",V97,AX97,$AH97&amp;$AJ97&amp;$AK97)</f>
        <v>#NAME?</v>
      </c>
      <c r="AC97" s="304" t="e">
        <f ca="1">TmPunt($C97:$D97,$F97:$J97,$Z97,$AF97&amp;AJ97,"Punten3GH",W97,AY97,$AH97&amp;$AI97&amp;$AK97)</f>
        <v>#NAME?</v>
      </c>
      <c r="AD97" s="304" t="e">
        <f ca="1">TmPunt($C97:$D97,$F97:$J97,$Z97,$AG97&amp;AK97,"Punten4JK",X97,AZ97,$AH97&amp;$AI97&amp;$AJ97)</f>
        <v>#NAME?</v>
      </c>
      <c r="AE97" s="304"/>
      <c r="AF97" s="353" t="str">
        <f t="shared" si="38"/>
        <v>NCX19J3</v>
      </c>
      <c r="AG97" s="353" t="str">
        <f t="shared" si="39"/>
        <v>NCX19J3</v>
      </c>
      <c r="AH97" s="353" t="str">
        <f t="shared" si="40"/>
        <v>C3</v>
      </c>
      <c r="AI97" s="353" t="str">
        <f t="shared" si="41"/>
        <v>C3</v>
      </c>
      <c r="AJ97" s="353" t="str">
        <f t="shared" si="42"/>
        <v>C3</v>
      </c>
      <c r="AK97" s="353" t="str">
        <f t="shared" si="43"/>
        <v/>
      </c>
      <c r="AL97" s="343"/>
      <c r="AM97" s="18">
        <v>92</v>
      </c>
      <c r="AN97" s="18">
        <f t="shared" si="50"/>
        <v>32</v>
      </c>
      <c r="AO97" s="18">
        <f t="shared" si="51"/>
        <v>32</v>
      </c>
      <c r="AP97" s="18" t="s">
        <v>6514</v>
      </c>
      <c r="AQ97" s="18" t="str">
        <f t="shared" si="52"/>
        <v/>
      </c>
      <c r="AR97" s="18" t="str">
        <f t="shared" si="53"/>
        <v/>
      </c>
      <c r="AT97" s="345" t="str">
        <f t="shared" si="44"/>
        <v>C2</v>
      </c>
      <c r="AU97" s="345" t="str">
        <f t="shared" si="45"/>
        <v>C2</v>
      </c>
      <c r="AW97" s="354">
        <f t="shared" si="46"/>
        <v>0</v>
      </c>
      <c r="AX97" s="354">
        <f t="shared" si="47"/>
        <v>0</v>
      </c>
      <c r="AY97" s="354">
        <f t="shared" si="48"/>
        <v>0</v>
      </c>
      <c r="AZ97" s="354">
        <f t="shared" si="49"/>
        <v>0</v>
      </c>
    </row>
    <row r="98" spans="1:52" x14ac:dyDescent="0.2">
      <c r="A98" s="28" t="str">
        <f>C98&amp;"x"&amp;TEXT(COUNTIF(C$5:C97,C98)+1,0)</f>
        <v>x1</v>
      </c>
      <c r="B98" s="29" t="str">
        <f>D98&amp;"x"&amp;TEXT(COUNTIF(D$5:D97,D98)+1,0)</f>
        <v>x1</v>
      </c>
      <c r="C98" s="30"/>
      <c r="D98" s="30"/>
      <c r="E98" s="181"/>
      <c r="F98" s="30" t="s">
        <v>6420</v>
      </c>
      <c r="G98" s="269" t="s">
        <v>9419</v>
      </c>
      <c r="H98" s="269" t="s">
        <v>9420</v>
      </c>
      <c r="I98" s="269" t="s">
        <v>9421</v>
      </c>
      <c r="J98" s="218">
        <v>20811</v>
      </c>
      <c r="K98" s="181"/>
      <c r="L98" s="31"/>
      <c r="M98" s="262" t="str">
        <f t="shared" si="34"/>
        <v>0</v>
      </c>
      <c r="N98" s="31"/>
      <c r="O98" s="262" t="str">
        <f t="shared" si="35"/>
        <v>0</v>
      </c>
      <c r="P98" s="31" t="s">
        <v>6678</v>
      </c>
      <c r="Q98" s="31" t="s">
        <v>6678</v>
      </c>
      <c r="R98" s="31"/>
      <c r="S98" s="298" t="str">
        <f t="shared" si="36"/>
        <v/>
      </c>
      <c r="T98" s="214"/>
      <c r="U98" s="33"/>
      <c r="V98" s="33"/>
      <c r="W98" s="33"/>
      <c r="X98" s="33"/>
      <c r="Y98" s="213"/>
      <c r="Z98" s="352">
        <f t="shared" si="37"/>
        <v>62</v>
      </c>
      <c r="AA98" s="304" t="e">
        <f t="shared" ca="1" si="54"/>
        <v>#NAME?</v>
      </c>
      <c r="AB98" s="304" t="e">
        <f t="shared" ca="1" si="55"/>
        <v>#NAME?</v>
      </c>
      <c r="AC98" s="304" t="e">
        <f t="shared" ca="1" si="56"/>
        <v>#NAME?</v>
      </c>
      <c r="AD98" s="304" t="e">
        <f t="shared" ca="1" si="57"/>
        <v>#NAME?</v>
      </c>
      <c r="AE98" s="304"/>
      <c r="AF98" s="353" t="str">
        <f t="shared" si="38"/>
        <v>NCX19J3</v>
      </c>
      <c r="AG98" s="353" t="str">
        <f t="shared" si="39"/>
        <v>NCX19J3</v>
      </c>
      <c r="AH98" s="353" t="str">
        <f t="shared" si="40"/>
        <v/>
      </c>
      <c r="AI98" s="353" t="str">
        <f t="shared" si="41"/>
        <v/>
      </c>
      <c r="AJ98" s="353" t="str">
        <f t="shared" si="42"/>
        <v/>
      </c>
      <c r="AK98" s="353" t="str">
        <f t="shared" si="43"/>
        <v/>
      </c>
      <c r="AL98" s="343"/>
      <c r="AM98" s="18">
        <v>93</v>
      </c>
      <c r="AN98" s="18">
        <f t="shared" si="50"/>
        <v>32</v>
      </c>
      <c r="AO98" s="18">
        <f t="shared" si="51"/>
        <v>32</v>
      </c>
      <c r="AP98" s="18" t="s">
        <v>6515</v>
      </c>
      <c r="AQ98" s="18" t="str">
        <f t="shared" si="52"/>
        <v/>
      </c>
      <c r="AR98" s="18" t="str">
        <f t="shared" si="53"/>
        <v/>
      </c>
      <c r="AT98" s="345" t="str">
        <f t="shared" si="44"/>
        <v/>
      </c>
      <c r="AU98" s="345" t="str">
        <f t="shared" si="45"/>
        <v/>
      </c>
      <c r="AW98" s="354">
        <f t="shared" si="46"/>
        <v>0</v>
      </c>
      <c r="AX98" s="354">
        <f t="shared" si="47"/>
        <v>0</v>
      </c>
      <c r="AY98" s="354">
        <f t="shared" si="48"/>
        <v>0</v>
      </c>
      <c r="AZ98" s="354">
        <f t="shared" si="49"/>
        <v>0</v>
      </c>
    </row>
    <row r="99" spans="1:52" x14ac:dyDescent="0.2">
      <c r="A99" s="28" t="str">
        <f>C99&amp;"x"&amp;TEXT(COUNTIF(C$5:C98,C99)+1,0)</f>
        <v>S3x2</v>
      </c>
      <c r="B99" s="29" t="str">
        <f>D99&amp;"x"&amp;TEXT(COUNTIF(D$5:D98,D99)+1,0)</f>
        <v>S3x2</v>
      </c>
      <c r="C99" s="30" t="s">
        <v>6429</v>
      </c>
      <c r="D99" s="30" t="s">
        <v>6429</v>
      </c>
      <c r="E99" s="181"/>
      <c r="F99" s="30" t="s">
        <v>6420</v>
      </c>
      <c r="G99" s="269" t="s">
        <v>8794</v>
      </c>
      <c r="H99" s="269" t="s">
        <v>8795</v>
      </c>
      <c r="I99" s="269" t="s">
        <v>8796</v>
      </c>
      <c r="J99" s="218">
        <v>36385</v>
      </c>
      <c r="K99" s="181"/>
      <c r="L99" s="31" t="s">
        <v>6678</v>
      </c>
      <c r="M99" s="262" t="str">
        <f t="shared" si="34"/>
        <v>0</v>
      </c>
      <c r="N99" s="31" t="s">
        <v>6678</v>
      </c>
      <c r="O99" s="262" t="str">
        <f t="shared" si="35"/>
        <v>0</v>
      </c>
      <c r="P99" s="31" t="s">
        <v>1317</v>
      </c>
      <c r="Q99" s="31" t="s">
        <v>1317</v>
      </c>
      <c r="R99" s="31" t="s">
        <v>1317</v>
      </c>
      <c r="S99" s="298" t="str">
        <f t="shared" si="36"/>
        <v>S3</v>
      </c>
      <c r="T99" s="214"/>
      <c r="U99" s="33"/>
      <c r="V99" s="33"/>
      <c r="W99" s="33"/>
      <c r="X99" s="33"/>
      <c r="Y99" s="213"/>
      <c r="Z99" s="352">
        <f t="shared" si="37"/>
        <v>19</v>
      </c>
      <c r="AA99" s="304" t="e">
        <f ca="1">TmPunt($C99:$D99,$F99:$J99,$Z99,$AF99&amp;AH99,"Punten1AB",U99,AW99,$AI99&amp;$AJ99&amp;$AK99)</f>
        <v>#NAME?</v>
      </c>
      <c r="AB99" s="304" t="e">
        <f ca="1">TmPunt($C99:$D99,$F99:$J99,$Z99,$AF99&amp;AI99,"Punten2DE",V99,AX99,$AH99&amp;$AJ99&amp;$AK99)</f>
        <v>#NAME?</v>
      </c>
      <c r="AC99" s="304" t="e">
        <f ca="1">TmPunt($C99:$D99,$F99:$J99,$Z99,$AF99&amp;AJ99,"Punten3GH",W99,AY99,$AH99&amp;$AI99&amp;$AK99)</f>
        <v>#NAME?</v>
      </c>
      <c r="AD99" s="304" t="e">
        <f ca="1">TmPunt($C99:$D99,$F99:$J99,$Z99,$AG99&amp;AK99,"Punten4JK",X99,AZ99,$AH99&amp;$AI99&amp;$AJ99)</f>
        <v>#NAME?</v>
      </c>
      <c r="AE99" s="304"/>
      <c r="AF99" s="353" t="str">
        <f t="shared" si="38"/>
        <v>NCX19J3</v>
      </c>
      <c r="AG99" s="353" t="str">
        <f t="shared" si="39"/>
        <v>NCX19J3</v>
      </c>
      <c r="AH99" s="353" t="str">
        <f t="shared" si="40"/>
        <v>A3</v>
      </c>
      <c r="AI99" s="353" t="str">
        <f t="shared" si="41"/>
        <v>A3</v>
      </c>
      <c r="AJ99" s="353" t="str">
        <f t="shared" si="42"/>
        <v>A3</v>
      </c>
      <c r="AK99" s="353" t="str">
        <f t="shared" si="43"/>
        <v/>
      </c>
      <c r="AL99" s="343"/>
      <c r="AM99" s="18">
        <v>94</v>
      </c>
      <c r="AN99" s="18">
        <f t="shared" si="50"/>
        <v>32</v>
      </c>
      <c r="AO99" s="18">
        <f t="shared" si="51"/>
        <v>32</v>
      </c>
      <c r="AP99" s="18" t="s">
        <v>6516</v>
      </c>
      <c r="AQ99" s="18" t="str">
        <f t="shared" si="52"/>
        <v/>
      </c>
      <c r="AR99" s="18" t="str">
        <f t="shared" si="53"/>
        <v/>
      </c>
      <c r="AT99" s="345" t="str">
        <f t="shared" si="44"/>
        <v>S3</v>
      </c>
      <c r="AU99" s="345" t="str">
        <f t="shared" si="45"/>
        <v>S3</v>
      </c>
      <c r="AW99" s="354">
        <f t="shared" si="46"/>
        <v>0</v>
      </c>
      <c r="AX99" s="354">
        <f t="shared" si="47"/>
        <v>0</v>
      </c>
      <c r="AY99" s="354">
        <f t="shared" si="48"/>
        <v>0</v>
      </c>
      <c r="AZ99" s="354">
        <f t="shared" si="49"/>
        <v>0</v>
      </c>
    </row>
    <row r="100" spans="1:52" x14ac:dyDescent="0.2">
      <c r="A100" s="28" t="str">
        <f>C100&amp;"x"&amp;TEXT(COUNTIF(C$5:C99,C100)+1,0)</f>
        <v>x1</v>
      </c>
      <c r="B100" s="29" t="str">
        <f>D100&amp;"x"&amp;TEXT(COUNTIF(D$5:D99,D100)+1,0)</f>
        <v>x1</v>
      </c>
      <c r="C100" s="30"/>
      <c r="D100" s="30"/>
      <c r="E100" s="181"/>
      <c r="F100" s="30" t="s">
        <v>6420</v>
      </c>
      <c r="G100" s="269" t="s">
        <v>9541</v>
      </c>
      <c r="H100" s="269" t="s">
        <v>9542</v>
      </c>
      <c r="I100" s="269" t="s">
        <v>9543</v>
      </c>
      <c r="J100" s="218">
        <v>35375</v>
      </c>
      <c r="K100" s="181"/>
      <c r="L100" s="31"/>
      <c r="M100" s="262" t="str">
        <f t="shared" si="34"/>
        <v>0</v>
      </c>
      <c r="N100" s="31"/>
      <c r="O100" s="262" t="str">
        <f t="shared" si="35"/>
        <v>0</v>
      </c>
      <c r="P100" s="31" t="s">
        <v>6678</v>
      </c>
      <c r="Q100" s="31" t="s">
        <v>6678</v>
      </c>
      <c r="R100" s="31"/>
      <c r="S100" s="298" t="str">
        <f t="shared" si="36"/>
        <v/>
      </c>
      <c r="T100" s="214"/>
      <c r="U100" s="33"/>
      <c r="V100" s="33"/>
      <c r="W100" s="33"/>
      <c r="X100" s="33"/>
      <c r="Y100" s="213"/>
      <c r="Z100" s="352">
        <f t="shared" si="37"/>
        <v>22</v>
      </c>
      <c r="AA100" s="304" t="e">
        <f t="shared" ca="1" si="54"/>
        <v>#NAME?</v>
      </c>
      <c r="AB100" s="304" t="e">
        <f t="shared" ca="1" si="55"/>
        <v>#NAME?</v>
      </c>
      <c r="AC100" s="304" t="e">
        <f t="shared" ca="1" si="56"/>
        <v>#NAME?</v>
      </c>
      <c r="AD100" s="304" t="e">
        <f t="shared" ca="1" si="57"/>
        <v>#NAME?</v>
      </c>
      <c r="AE100" s="304"/>
      <c r="AF100" s="353" t="str">
        <f t="shared" si="38"/>
        <v>NCX19J3</v>
      </c>
      <c r="AG100" s="353" t="str">
        <f t="shared" si="39"/>
        <v>NCX19J3</v>
      </c>
      <c r="AH100" s="353" t="str">
        <f t="shared" si="40"/>
        <v/>
      </c>
      <c r="AI100" s="353" t="str">
        <f t="shared" si="41"/>
        <v/>
      </c>
      <c r="AJ100" s="353" t="str">
        <f t="shared" si="42"/>
        <v/>
      </c>
      <c r="AK100" s="353" t="str">
        <f t="shared" si="43"/>
        <v/>
      </c>
      <c r="AL100" s="343"/>
      <c r="AM100" s="18">
        <v>95</v>
      </c>
      <c r="AN100" s="18">
        <f t="shared" si="50"/>
        <v>32</v>
      </c>
      <c r="AO100" s="18">
        <f t="shared" si="51"/>
        <v>32</v>
      </c>
      <c r="AP100" s="18" t="s">
        <v>6517</v>
      </c>
      <c r="AQ100" s="18" t="str">
        <f t="shared" si="52"/>
        <v/>
      </c>
      <c r="AR100" s="18" t="str">
        <f t="shared" si="53"/>
        <v/>
      </c>
      <c r="AT100" s="345" t="str">
        <f t="shared" si="44"/>
        <v/>
      </c>
      <c r="AU100" s="345" t="str">
        <f t="shared" si="45"/>
        <v/>
      </c>
      <c r="AW100" s="354">
        <f t="shared" si="46"/>
        <v>0</v>
      </c>
      <c r="AX100" s="354">
        <f t="shared" si="47"/>
        <v>0</v>
      </c>
      <c r="AY100" s="354">
        <f t="shared" si="48"/>
        <v>0</v>
      </c>
      <c r="AZ100" s="354">
        <f t="shared" si="49"/>
        <v>0</v>
      </c>
    </row>
    <row r="101" spans="1:52" x14ac:dyDescent="0.2">
      <c r="A101" s="28" t="str">
        <f>C101&amp;"x"&amp;TEXT(COUNTIF(C$5:C100,C101)+1,0)</f>
        <v>A2x3</v>
      </c>
      <c r="B101" s="29" t="str">
        <f>D101&amp;"x"&amp;TEXT(COUNTIF(D$5:D100,D101)+1,0)</f>
        <v>A2x3</v>
      </c>
      <c r="C101" s="30" t="s">
        <v>1316</v>
      </c>
      <c r="D101" s="30" t="s">
        <v>1316</v>
      </c>
      <c r="E101" s="181"/>
      <c r="F101" s="30" t="s">
        <v>6420</v>
      </c>
      <c r="G101" s="269" t="s">
        <v>8768</v>
      </c>
      <c r="H101" s="269" t="s">
        <v>8769</v>
      </c>
      <c r="I101" s="269" t="s">
        <v>8770</v>
      </c>
      <c r="J101" s="218">
        <v>36849</v>
      </c>
      <c r="K101" s="181"/>
      <c r="L101" s="31"/>
      <c r="M101" s="262" t="str">
        <f t="shared" si="34"/>
        <v>0</v>
      </c>
      <c r="N101" s="31"/>
      <c r="O101" s="262" t="str">
        <f t="shared" si="35"/>
        <v>0</v>
      </c>
      <c r="P101" s="31" t="s">
        <v>1316</v>
      </c>
      <c r="Q101" s="31" t="s">
        <v>1316</v>
      </c>
      <c r="R101" s="31" t="s">
        <v>1316</v>
      </c>
      <c r="S101" s="298" t="str">
        <f t="shared" si="36"/>
        <v>A2</v>
      </c>
      <c r="T101" s="214"/>
      <c r="U101" s="33"/>
      <c r="V101" s="33"/>
      <c r="W101" s="33"/>
      <c r="X101" s="33"/>
      <c r="Y101" s="213"/>
      <c r="Z101" s="352">
        <f t="shared" si="37"/>
        <v>18</v>
      </c>
      <c r="AA101" s="304" t="e">
        <f ca="1">TmPunt($C101:$D101,$F101:$J101,$Z101,$AF101&amp;AH101,"Punten1AB",U101,AW101,$AI101&amp;$AJ101&amp;$AK101)</f>
        <v>#NAME?</v>
      </c>
      <c r="AB101" s="304" t="e">
        <f ca="1">TmPunt($C101:$D101,$F101:$J101,$Z101,$AF101&amp;AI101,"Punten2DE",V101,AX101,$AH101&amp;$AJ101&amp;$AK101)</f>
        <v>#NAME?</v>
      </c>
      <c r="AC101" s="304" t="e">
        <f ca="1">TmPunt($C101:$D101,$F101:$J101,$Z101,$AF101&amp;AJ101,"Punten3GH",W101,AY101,$AH101&amp;$AI101&amp;$AK101)</f>
        <v>#NAME?</v>
      </c>
      <c r="AD101" s="304" t="e">
        <f ca="1">TmPunt($C101:$D101,$F101:$J101,$Z101,$AG101&amp;AK101,"Punten4JK",X101,AZ101,$AH101&amp;$AI101&amp;$AJ101)</f>
        <v>#NAME?</v>
      </c>
      <c r="AE101" s="304"/>
      <c r="AF101" s="353" t="str">
        <f t="shared" si="38"/>
        <v>NCX19J3</v>
      </c>
      <c r="AG101" s="353" t="str">
        <f t="shared" si="39"/>
        <v>NCX19J3</v>
      </c>
      <c r="AH101" s="353" t="str">
        <f t="shared" si="40"/>
        <v>A2</v>
      </c>
      <c r="AI101" s="353" t="str">
        <f t="shared" si="41"/>
        <v>A2</v>
      </c>
      <c r="AJ101" s="353" t="str">
        <f t="shared" si="42"/>
        <v>A2</v>
      </c>
      <c r="AK101" s="353" t="str">
        <f t="shared" si="43"/>
        <v/>
      </c>
      <c r="AL101" s="343"/>
      <c r="AM101" s="18">
        <v>96</v>
      </c>
      <c r="AN101" s="18">
        <f t="shared" si="50"/>
        <v>32</v>
      </c>
      <c r="AO101" s="18">
        <f t="shared" si="51"/>
        <v>32</v>
      </c>
      <c r="AP101" s="18" t="s">
        <v>6518</v>
      </c>
      <c r="AQ101" s="18" t="str">
        <f t="shared" si="52"/>
        <v/>
      </c>
      <c r="AR101" s="18" t="str">
        <f t="shared" si="53"/>
        <v/>
      </c>
      <c r="AT101" s="345" t="str">
        <f t="shared" si="44"/>
        <v>A2</v>
      </c>
      <c r="AU101" s="345" t="str">
        <f t="shared" si="45"/>
        <v>A2</v>
      </c>
      <c r="AW101" s="354">
        <f t="shared" si="46"/>
        <v>0</v>
      </c>
      <c r="AX101" s="354">
        <f t="shared" si="47"/>
        <v>0</v>
      </c>
      <c r="AY101" s="354">
        <f t="shared" si="48"/>
        <v>0</v>
      </c>
      <c r="AZ101" s="354">
        <f t="shared" si="49"/>
        <v>0</v>
      </c>
    </row>
    <row r="102" spans="1:52" x14ac:dyDescent="0.2">
      <c r="A102" s="28" t="str">
        <f>C102&amp;"x"&amp;TEXT(COUNTIF(C$5:C101,C102)+1,0)</f>
        <v>C2x3</v>
      </c>
      <c r="B102" s="29" t="str">
        <f>D102&amp;"x"&amp;TEXT(COUNTIF(D$5:D101,D102)+1,0)</f>
        <v>C2x3</v>
      </c>
      <c r="C102" s="30" t="s">
        <v>6472</v>
      </c>
      <c r="D102" s="30" t="s">
        <v>6472</v>
      </c>
      <c r="E102" s="181"/>
      <c r="F102" s="30" t="s">
        <v>6420</v>
      </c>
      <c r="G102" s="269" t="s">
        <v>9047</v>
      </c>
      <c r="H102" s="269" t="s">
        <v>9048</v>
      </c>
      <c r="I102" s="269" t="s">
        <v>8937</v>
      </c>
      <c r="J102" s="218">
        <v>38597</v>
      </c>
      <c r="K102" s="181"/>
      <c r="L102" s="31" t="s">
        <v>6678</v>
      </c>
      <c r="M102" s="262" t="str">
        <f t="shared" si="34"/>
        <v>0</v>
      </c>
      <c r="N102" s="31" t="s">
        <v>6678</v>
      </c>
      <c r="O102" s="262" t="str">
        <f t="shared" si="35"/>
        <v>0</v>
      </c>
      <c r="P102" s="31" t="s">
        <v>6473</v>
      </c>
      <c r="Q102" s="31" t="s">
        <v>6473</v>
      </c>
      <c r="R102" s="31" t="s">
        <v>6473</v>
      </c>
      <c r="S102" s="298" t="str">
        <f t="shared" si="36"/>
        <v>C2</v>
      </c>
      <c r="T102" s="214"/>
      <c r="U102" s="33"/>
      <c r="V102" s="33"/>
      <c r="W102" s="33"/>
      <c r="X102" s="33"/>
      <c r="Y102" s="213"/>
      <c r="Z102" s="352">
        <f t="shared" si="37"/>
        <v>13</v>
      </c>
      <c r="AA102" s="304" t="e">
        <f ca="1">TmPunt($C102:$D102,$F102:$J102,$Z102,$AF102&amp;AH102,"Punten1AB",U102,AW102,$AI102&amp;$AJ102&amp;$AK102)</f>
        <v>#NAME?</v>
      </c>
      <c r="AB102" s="304" t="e">
        <f ca="1">TmPunt($C102:$D102,$F102:$J102,$Z102,$AF102&amp;AI102,"Punten2DE",V102,AX102,$AH102&amp;$AJ102&amp;$AK102)</f>
        <v>#NAME?</v>
      </c>
      <c r="AC102" s="304" t="e">
        <f ca="1">TmPunt($C102:$D102,$F102:$J102,$Z102,$AF102&amp;AJ102,"Punten3GH",W102,AY102,$AH102&amp;$AI102&amp;$AK102)</f>
        <v>#NAME?</v>
      </c>
      <c r="AD102" s="304" t="e">
        <f ca="1">TmPunt($C102:$D102,$F102:$J102,$Z102,$AG102&amp;AK102,"Punten4JK",X102,AZ102,$AH102&amp;$AI102&amp;$AJ102)</f>
        <v>#NAME?</v>
      </c>
      <c r="AE102" s="304"/>
      <c r="AF102" s="353" t="str">
        <f t="shared" si="38"/>
        <v>NCX19J3</v>
      </c>
      <c r="AG102" s="353" t="str">
        <f t="shared" si="39"/>
        <v>NCX19J3</v>
      </c>
      <c r="AH102" s="353" t="str">
        <f t="shared" si="40"/>
        <v>C3</v>
      </c>
      <c r="AI102" s="353" t="str">
        <f t="shared" si="41"/>
        <v>C3</v>
      </c>
      <c r="AJ102" s="353" t="str">
        <f t="shared" si="42"/>
        <v>C3</v>
      </c>
      <c r="AK102" s="353" t="str">
        <f t="shared" si="43"/>
        <v/>
      </c>
      <c r="AL102" s="343"/>
      <c r="AM102" s="18">
        <v>97</v>
      </c>
      <c r="AN102" s="18">
        <f t="shared" si="50"/>
        <v>32</v>
      </c>
      <c r="AO102" s="18">
        <f t="shared" si="51"/>
        <v>32</v>
      </c>
      <c r="AP102" s="18" t="s">
        <v>6519</v>
      </c>
      <c r="AQ102" s="18" t="str">
        <f>IFERROR(VLOOKUP(AM102,AN:AP,3,0),"")</f>
        <v/>
      </c>
      <c r="AR102" s="18" t="str">
        <f>IFERROR(VLOOKUP(AM102,AO:AQ,2,0),"")</f>
        <v/>
      </c>
      <c r="AT102" s="345" t="str">
        <f t="shared" si="44"/>
        <v>C2</v>
      </c>
      <c r="AU102" s="345" t="str">
        <f t="shared" si="45"/>
        <v>C2</v>
      </c>
      <c r="AW102" s="354">
        <f t="shared" si="46"/>
        <v>0</v>
      </c>
      <c r="AX102" s="354">
        <f t="shared" si="47"/>
        <v>0</v>
      </c>
      <c r="AY102" s="354">
        <f t="shared" si="48"/>
        <v>0</v>
      </c>
      <c r="AZ102" s="354">
        <f t="shared" si="49"/>
        <v>0</v>
      </c>
    </row>
    <row r="103" spans="1:52" x14ac:dyDescent="0.2">
      <c r="A103" s="28" t="str">
        <f>C103&amp;"x"&amp;TEXT(COUNTIF(C$5:C102,C103)+1,0)</f>
        <v>E6x1</v>
      </c>
      <c r="B103" s="29" t="str">
        <f>D103&amp;"x"&amp;TEXT(COUNTIF(D$5:D102,D103)+1,0)</f>
        <v>E6x1</v>
      </c>
      <c r="C103" s="30" t="s">
        <v>6500</v>
      </c>
      <c r="D103" s="30" t="s">
        <v>6500</v>
      </c>
      <c r="E103" s="181"/>
      <c r="F103" s="30" t="s">
        <v>6420</v>
      </c>
      <c r="G103" s="269" t="s">
        <v>9384</v>
      </c>
      <c r="H103" s="269" t="s">
        <v>9385</v>
      </c>
      <c r="I103" s="269" t="s">
        <v>9386</v>
      </c>
      <c r="J103" s="218">
        <v>40243</v>
      </c>
      <c r="K103" s="181"/>
      <c r="L103" s="31" t="s">
        <v>6678</v>
      </c>
      <c r="M103" s="262" t="str">
        <f t="shared" si="34"/>
        <v>0</v>
      </c>
      <c r="N103" s="31" t="s">
        <v>6678</v>
      </c>
      <c r="O103" s="262" t="str">
        <f t="shared" si="35"/>
        <v>0</v>
      </c>
      <c r="P103" s="31" t="s">
        <v>6514</v>
      </c>
      <c r="Q103" s="31" t="s">
        <v>6514</v>
      </c>
      <c r="R103" s="31" t="s">
        <v>6514</v>
      </c>
      <c r="S103" s="298" t="str">
        <f t="shared" si="36"/>
        <v>E6</v>
      </c>
      <c r="T103" s="214"/>
      <c r="U103" s="33"/>
      <c r="V103" s="33"/>
      <c r="W103" s="33"/>
      <c r="X103" s="33"/>
      <c r="Y103" s="213"/>
      <c r="Z103" s="352">
        <f t="shared" si="37"/>
        <v>8</v>
      </c>
      <c r="AA103" s="304" t="e">
        <f ca="1">TmPunt($C103:$D103,$F103:$J103,$Z103,$AF103&amp;AH103,"Punten1AB",U103,AW103,$AI103&amp;$AJ103&amp;$AK103)</f>
        <v>#NAME?</v>
      </c>
      <c r="AB103" s="304" t="e">
        <f ca="1">TmPunt($C103:$D103,$F103:$J103,$Z103,$AF103&amp;AI103,"Punten2DE",V103,AX103,$AH103&amp;$AJ103&amp;$AK103)</f>
        <v>#NAME?</v>
      </c>
      <c r="AC103" s="304" t="e">
        <f ca="1">TmPunt($C103:$D103,$F103:$J103,$Z103,$AF103&amp;AJ103,"Punten3GH",W103,AY103,$AH103&amp;$AI103&amp;$AK103)</f>
        <v>#NAME?</v>
      </c>
      <c r="AD103" s="304" t="e">
        <f ca="1">TmPunt($C103:$D103,$F103:$J103,$Z103,$AG103&amp;AK103,"Punten4JK",X103,AZ103,$AH103&amp;$AI103&amp;$AJ103)</f>
        <v>#NAME?</v>
      </c>
      <c r="AE103" s="304"/>
      <c r="AF103" s="353" t="str">
        <f t="shared" si="38"/>
        <v>NCX19J3</v>
      </c>
      <c r="AG103" s="353" t="str">
        <f t="shared" si="39"/>
        <v>NCX19J3</v>
      </c>
      <c r="AH103" s="353" t="str">
        <f t="shared" si="40"/>
        <v>F5</v>
      </c>
      <c r="AI103" s="353" t="str">
        <f t="shared" si="41"/>
        <v>F5</v>
      </c>
      <c r="AJ103" s="353" t="str">
        <f t="shared" si="42"/>
        <v>F5</v>
      </c>
      <c r="AK103" s="353" t="str">
        <f t="shared" si="43"/>
        <v/>
      </c>
      <c r="AL103" s="343"/>
      <c r="AM103" s="18">
        <v>98</v>
      </c>
      <c r="AN103" s="18">
        <f t="shared" si="50"/>
        <v>32</v>
      </c>
      <c r="AO103" s="18">
        <f t="shared" si="51"/>
        <v>32</v>
      </c>
      <c r="AP103" s="18" t="s">
        <v>6520</v>
      </c>
      <c r="AQ103" s="18" t="str">
        <f>IFERROR(VLOOKUP(AM103,AN:AP,3,0),"")</f>
        <v/>
      </c>
      <c r="AR103" s="18" t="str">
        <f>IFERROR(VLOOKUP(AM103,AO:AQ,2,0),"")</f>
        <v/>
      </c>
      <c r="AT103" s="345" t="str">
        <f t="shared" si="44"/>
        <v>E6</v>
      </c>
      <c r="AU103" s="345" t="str">
        <f t="shared" si="45"/>
        <v>E6</v>
      </c>
      <c r="AW103" s="354">
        <f t="shared" si="46"/>
        <v>0</v>
      </c>
      <c r="AX103" s="354">
        <f t="shared" si="47"/>
        <v>0</v>
      </c>
      <c r="AY103" s="354">
        <f t="shared" si="48"/>
        <v>0</v>
      </c>
      <c r="AZ103" s="354">
        <f t="shared" si="49"/>
        <v>0</v>
      </c>
    </row>
    <row r="104" spans="1:52" x14ac:dyDescent="0.2">
      <c r="A104" s="28" t="str">
        <f>C104&amp;"x"&amp;TEXT(COUNTIF(C$5:C103,C104)+1,0)</f>
        <v>x1</v>
      </c>
      <c r="B104" s="29" t="str">
        <f>D104&amp;"x"&amp;TEXT(COUNTIF(D$5:D103,D104)+1,0)</f>
        <v>x1</v>
      </c>
      <c r="C104" s="30"/>
      <c r="D104" s="30"/>
      <c r="E104" s="181"/>
      <c r="F104" s="30" t="s">
        <v>6420</v>
      </c>
      <c r="G104" s="269" t="s">
        <v>9097</v>
      </c>
      <c r="H104" s="269" t="s">
        <v>9098</v>
      </c>
      <c r="I104" s="269" t="s">
        <v>8838</v>
      </c>
      <c r="J104" s="218">
        <v>38702</v>
      </c>
      <c r="K104" s="181"/>
      <c r="L104" s="31" t="s">
        <v>6678</v>
      </c>
      <c r="M104" s="262" t="str">
        <f t="shared" si="34"/>
        <v>0</v>
      </c>
      <c r="N104" s="31" t="s">
        <v>6678</v>
      </c>
      <c r="O104" s="262" t="str">
        <f t="shared" si="35"/>
        <v>0</v>
      </c>
      <c r="P104" s="31" t="s">
        <v>6475</v>
      </c>
      <c r="Q104" s="31" t="s">
        <v>6475</v>
      </c>
      <c r="R104" s="31" t="s">
        <v>6475</v>
      </c>
      <c r="S104" s="298" t="str">
        <f t="shared" si="36"/>
        <v/>
      </c>
      <c r="T104" s="214"/>
      <c r="U104" s="33"/>
      <c r="V104" s="33"/>
      <c r="W104" s="33"/>
      <c r="X104" s="33"/>
      <c r="Y104" s="213"/>
      <c r="Z104" s="352">
        <f t="shared" si="37"/>
        <v>13</v>
      </c>
      <c r="AA104" s="304" t="e">
        <f t="shared" ca="1" si="54"/>
        <v>#NAME?</v>
      </c>
      <c r="AB104" s="304" t="e">
        <f t="shared" ca="1" si="55"/>
        <v>#NAME?</v>
      </c>
      <c r="AC104" s="304" t="e">
        <f t="shared" ca="1" si="56"/>
        <v>#NAME?</v>
      </c>
      <c r="AD104" s="304" t="e">
        <f t="shared" ca="1" si="57"/>
        <v>#NAME?</v>
      </c>
      <c r="AE104" s="304"/>
      <c r="AF104" s="353" t="str">
        <f t="shared" si="38"/>
        <v>NCX19J3</v>
      </c>
      <c r="AG104" s="353" t="str">
        <f t="shared" si="39"/>
        <v>NCX19J3</v>
      </c>
      <c r="AH104" s="353" t="str">
        <f t="shared" si="40"/>
        <v>C5</v>
      </c>
      <c r="AI104" s="353" t="str">
        <f t="shared" si="41"/>
        <v>C5</v>
      </c>
      <c r="AJ104" s="353" t="str">
        <f t="shared" si="42"/>
        <v>C5</v>
      </c>
      <c r="AK104" s="353" t="str">
        <f t="shared" si="43"/>
        <v/>
      </c>
      <c r="AL104" s="343"/>
      <c r="AM104" s="18">
        <v>99</v>
      </c>
      <c r="AN104" s="18">
        <f t="shared" si="50"/>
        <v>32</v>
      </c>
      <c r="AO104" s="18">
        <f t="shared" si="51"/>
        <v>32</v>
      </c>
      <c r="AP104" s="18" t="s">
        <v>6521</v>
      </c>
      <c r="AQ104" s="18" t="str">
        <f>IFERROR(VLOOKUP(AM104,AN:AP,3,0),"")</f>
        <v/>
      </c>
      <c r="AR104" s="18" t="str">
        <f>IFERROR(VLOOKUP(AM104,AO:AQ,2,0),"")</f>
        <v/>
      </c>
      <c r="AT104" s="345" t="str">
        <f t="shared" si="44"/>
        <v/>
      </c>
      <c r="AU104" s="345" t="str">
        <f t="shared" si="45"/>
        <v/>
      </c>
      <c r="AW104" s="354">
        <f t="shared" si="46"/>
        <v>0</v>
      </c>
      <c r="AX104" s="354">
        <f t="shared" si="47"/>
        <v>0</v>
      </c>
      <c r="AY104" s="354">
        <f t="shared" si="48"/>
        <v>0</v>
      </c>
      <c r="AZ104" s="354">
        <f t="shared" si="49"/>
        <v>0</v>
      </c>
    </row>
    <row r="105" spans="1:52" x14ac:dyDescent="0.2">
      <c r="A105" s="28" t="str">
        <f>C105&amp;"x"&amp;TEXT(COUNTIF(C$5:C104,C105)+1,0)</f>
        <v>x1</v>
      </c>
      <c r="B105" s="29" t="str">
        <f>D105&amp;"x"&amp;TEXT(COUNTIF(D$5:D104,D105)+1,0)</f>
        <v>x1</v>
      </c>
      <c r="C105" s="30"/>
      <c r="D105" s="30"/>
      <c r="E105" s="181"/>
      <c r="F105" s="30" t="s">
        <v>6420</v>
      </c>
      <c r="G105" s="269" t="s">
        <v>9395</v>
      </c>
      <c r="H105" s="269" t="s">
        <v>9396</v>
      </c>
      <c r="I105" s="269" t="s">
        <v>9397</v>
      </c>
      <c r="J105" s="218">
        <v>13622</v>
      </c>
      <c r="K105" s="181"/>
      <c r="L105" s="31" t="s">
        <v>6678</v>
      </c>
      <c r="M105" s="262" t="str">
        <f t="shared" si="34"/>
        <v>0</v>
      </c>
      <c r="N105" s="31" t="s">
        <v>6678</v>
      </c>
      <c r="O105" s="262" t="str">
        <f t="shared" si="35"/>
        <v>0</v>
      </c>
      <c r="P105" s="31" t="s">
        <v>6678</v>
      </c>
      <c r="Q105" s="31" t="s">
        <v>6678</v>
      </c>
      <c r="R105" s="31"/>
      <c r="S105" s="298" t="str">
        <f t="shared" si="36"/>
        <v/>
      </c>
      <c r="T105" s="214"/>
      <c r="U105" s="33"/>
      <c r="V105" s="33"/>
      <c r="W105" s="33"/>
      <c r="X105" s="33"/>
      <c r="Y105" s="213"/>
      <c r="Z105" s="352">
        <f t="shared" si="37"/>
        <v>81</v>
      </c>
      <c r="AA105" s="304" t="e">
        <f t="shared" ca="1" si="54"/>
        <v>#NAME?</v>
      </c>
      <c r="AB105" s="304" t="e">
        <f t="shared" ca="1" si="55"/>
        <v>#NAME?</v>
      </c>
      <c r="AC105" s="304" t="e">
        <f t="shared" ca="1" si="56"/>
        <v>#NAME?</v>
      </c>
      <c r="AD105" s="304" t="e">
        <f t="shared" ca="1" si="57"/>
        <v>#NAME?</v>
      </c>
      <c r="AE105" s="304"/>
      <c r="AF105" s="353" t="str">
        <f t="shared" si="38"/>
        <v>NCX19J3</v>
      </c>
      <c r="AG105" s="353" t="str">
        <f t="shared" si="39"/>
        <v>NCX19J3</v>
      </c>
      <c r="AH105" s="353" t="str">
        <f t="shared" si="40"/>
        <v/>
      </c>
      <c r="AI105" s="353" t="str">
        <f t="shared" si="41"/>
        <v/>
      </c>
      <c r="AJ105" s="353" t="str">
        <f t="shared" si="42"/>
        <v/>
      </c>
      <c r="AK105" s="353" t="str">
        <f t="shared" si="43"/>
        <v/>
      </c>
      <c r="AL105" s="343"/>
      <c r="AT105" s="345" t="str">
        <f t="shared" si="44"/>
        <v/>
      </c>
      <c r="AU105" s="345" t="str">
        <f t="shared" si="45"/>
        <v/>
      </c>
      <c r="AW105" s="354">
        <f t="shared" si="46"/>
        <v>0</v>
      </c>
      <c r="AX105" s="354">
        <f t="shared" si="47"/>
        <v>0</v>
      </c>
      <c r="AY105" s="354">
        <f t="shared" si="48"/>
        <v>0</v>
      </c>
      <c r="AZ105" s="354">
        <f t="shared" si="49"/>
        <v>0</v>
      </c>
    </row>
    <row r="106" spans="1:52" x14ac:dyDescent="0.2">
      <c r="A106" s="28" t="str">
        <f>C106&amp;"x"&amp;TEXT(COUNTIF(C$5:C105,C106)+1,0)</f>
        <v>x1</v>
      </c>
      <c r="B106" s="29" t="str">
        <f>D106&amp;"x"&amp;TEXT(COUNTIF(D$5:D105,D106)+1,0)</f>
        <v>x1</v>
      </c>
      <c r="C106" s="30"/>
      <c r="D106" s="30"/>
      <c r="E106" s="181"/>
      <c r="F106" s="30" t="s">
        <v>6420</v>
      </c>
      <c r="G106" s="269" t="s">
        <v>9453</v>
      </c>
      <c r="H106" s="269" t="s">
        <v>9454</v>
      </c>
      <c r="I106" s="269" t="s">
        <v>9455</v>
      </c>
      <c r="J106" s="218">
        <v>23915</v>
      </c>
      <c r="K106" s="181"/>
      <c r="L106" s="31"/>
      <c r="M106" s="262" t="str">
        <f t="shared" si="34"/>
        <v>0</v>
      </c>
      <c r="N106" s="31"/>
      <c r="O106" s="262" t="str">
        <f t="shared" si="35"/>
        <v>0</v>
      </c>
      <c r="P106" s="31" t="s">
        <v>6678</v>
      </c>
      <c r="Q106" s="31" t="s">
        <v>6678</v>
      </c>
      <c r="R106" s="31"/>
      <c r="S106" s="298" t="str">
        <f t="shared" si="36"/>
        <v/>
      </c>
      <c r="T106" s="214"/>
      <c r="U106" s="33"/>
      <c r="V106" s="33"/>
      <c r="W106" s="33"/>
      <c r="X106" s="33"/>
      <c r="Y106" s="213"/>
      <c r="Z106" s="352">
        <f t="shared" si="37"/>
        <v>53</v>
      </c>
      <c r="AA106" s="304" t="e">
        <f t="shared" ca="1" si="54"/>
        <v>#NAME?</v>
      </c>
      <c r="AB106" s="304" t="e">
        <f t="shared" ca="1" si="55"/>
        <v>#NAME?</v>
      </c>
      <c r="AC106" s="304" t="e">
        <f t="shared" ca="1" si="56"/>
        <v>#NAME?</v>
      </c>
      <c r="AD106" s="304" t="e">
        <f t="shared" ca="1" si="57"/>
        <v>#NAME?</v>
      </c>
      <c r="AE106" s="304"/>
      <c r="AF106" s="353" t="str">
        <f t="shared" si="38"/>
        <v>NCX19J3</v>
      </c>
      <c r="AG106" s="353" t="str">
        <f t="shared" si="39"/>
        <v>NCX19J3</v>
      </c>
      <c r="AH106" s="353" t="str">
        <f t="shared" si="40"/>
        <v/>
      </c>
      <c r="AI106" s="353" t="str">
        <f t="shared" si="41"/>
        <v/>
      </c>
      <c r="AJ106" s="353" t="str">
        <f t="shared" si="42"/>
        <v/>
      </c>
      <c r="AK106" s="353" t="str">
        <f t="shared" si="43"/>
        <v/>
      </c>
      <c r="AL106" s="343"/>
      <c r="AT106" s="345" t="str">
        <f t="shared" si="44"/>
        <v/>
      </c>
      <c r="AU106" s="345" t="str">
        <f t="shared" si="45"/>
        <v/>
      </c>
      <c r="AW106" s="354">
        <f t="shared" si="46"/>
        <v>0</v>
      </c>
      <c r="AX106" s="354">
        <f t="shared" si="47"/>
        <v>0</v>
      </c>
      <c r="AY106" s="354">
        <f t="shared" si="48"/>
        <v>0</v>
      </c>
      <c r="AZ106" s="354">
        <f t="shared" si="49"/>
        <v>0</v>
      </c>
    </row>
    <row r="107" spans="1:52" x14ac:dyDescent="0.2">
      <c r="A107" s="28" t="str">
        <f>C107&amp;"x"&amp;TEXT(COUNTIF(C$5:C106,C107)+1,0)</f>
        <v>E2x2</v>
      </c>
      <c r="B107" s="29" t="str">
        <f>D107&amp;"x"&amp;TEXT(COUNTIF(D$5:D106,D107)+1,0)</f>
        <v>E2x2</v>
      </c>
      <c r="C107" s="30" t="s">
        <v>6496</v>
      </c>
      <c r="D107" s="30" t="s">
        <v>6496</v>
      </c>
      <c r="E107" s="181"/>
      <c r="F107" s="30" t="s">
        <v>6420</v>
      </c>
      <c r="G107" s="269" t="s">
        <v>9307</v>
      </c>
      <c r="H107" s="269" t="s">
        <v>9308</v>
      </c>
      <c r="I107" s="269" t="s">
        <v>9309</v>
      </c>
      <c r="J107" s="218">
        <v>40015</v>
      </c>
      <c r="K107" s="181"/>
      <c r="L107" s="31" t="s">
        <v>6678</v>
      </c>
      <c r="M107" s="262" t="str">
        <f t="shared" si="34"/>
        <v>0</v>
      </c>
      <c r="N107" s="31" t="s">
        <v>6678</v>
      </c>
      <c r="O107" s="262" t="str">
        <f t="shared" si="35"/>
        <v>0</v>
      </c>
      <c r="P107" s="31" t="s">
        <v>6499</v>
      </c>
      <c r="Q107" s="31" t="s">
        <v>6499</v>
      </c>
      <c r="R107" s="31" t="s">
        <v>6499</v>
      </c>
      <c r="S107" s="298" t="str">
        <f t="shared" si="36"/>
        <v>E2</v>
      </c>
      <c r="T107" s="214"/>
      <c r="U107" s="33"/>
      <c r="V107" s="33"/>
      <c r="W107" s="33"/>
      <c r="X107" s="33"/>
      <c r="Y107" s="213"/>
      <c r="Z107" s="352">
        <f t="shared" si="37"/>
        <v>9</v>
      </c>
      <c r="AA107" s="304" t="e">
        <f ca="1">TmPunt($C107:$D107,$F107:$J107,$Z107,$AF107&amp;AH107,"Punten1AB",U107,AW107,$AI107&amp;$AJ107&amp;$AK107)</f>
        <v>#NAME?</v>
      </c>
      <c r="AB107" s="304" t="e">
        <f ca="1">TmPunt($C107:$D107,$F107:$J107,$Z107,$AF107&amp;AI107,"Punten2DE",V107,AX107,$AH107&amp;$AJ107&amp;$AK107)</f>
        <v>#NAME?</v>
      </c>
      <c r="AC107" s="304" t="e">
        <f ca="1">TmPunt($C107:$D107,$F107:$J107,$Z107,$AF107&amp;AJ107,"Punten3GH",W107,AY107,$AH107&amp;$AI107&amp;$AK107)</f>
        <v>#NAME?</v>
      </c>
      <c r="AD107" s="304" t="e">
        <f ca="1">TmPunt($C107:$D107,$F107:$J107,$Z107,$AG107&amp;AK107,"Punten4JK",X107,AZ107,$AH107&amp;$AI107&amp;$AJ107)</f>
        <v>#NAME?</v>
      </c>
      <c r="AE107" s="304"/>
      <c r="AF107" s="353" t="str">
        <f t="shared" si="38"/>
        <v>NCX19J3</v>
      </c>
      <c r="AG107" s="353" t="str">
        <f t="shared" si="39"/>
        <v>NCX19J3</v>
      </c>
      <c r="AH107" s="353" t="str">
        <f t="shared" si="40"/>
        <v>E5</v>
      </c>
      <c r="AI107" s="353" t="str">
        <f t="shared" si="41"/>
        <v>E5</v>
      </c>
      <c r="AJ107" s="353" t="str">
        <f t="shared" si="42"/>
        <v>E5</v>
      </c>
      <c r="AK107" s="353" t="str">
        <f t="shared" si="43"/>
        <v/>
      </c>
      <c r="AL107" s="343"/>
      <c r="AT107" s="345" t="str">
        <f t="shared" si="44"/>
        <v>E2</v>
      </c>
      <c r="AU107" s="345" t="str">
        <f t="shared" si="45"/>
        <v>E2</v>
      </c>
      <c r="AW107" s="354">
        <f t="shared" si="46"/>
        <v>0</v>
      </c>
      <c r="AX107" s="354">
        <f t="shared" si="47"/>
        <v>0</v>
      </c>
      <c r="AY107" s="354">
        <f t="shared" si="48"/>
        <v>0</v>
      </c>
      <c r="AZ107" s="354">
        <f t="shared" si="49"/>
        <v>0</v>
      </c>
    </row>
    <row r="108" spans="1:52" x14ac:dyDescent="0.2">
      <c r="A108" s="28" t="str">
        <f>C108&amp;"x"&amp;TEXT(COUNTIF(C$5:C107,C108)+1,0)</f>
        <v>D2x3</v>
      </c>
      <c r="B108" s="29" t="str">
        <f>D108&amp;"x"&amp;TEXT(COUNTIF(D$5:D107,D108)+1,0)</f>
        <v>D2x3</v>
      </c>
      <c r="C108" s="30" t="s">
        <v>6484</v>
      </c>
      <c r="D108" s="30" t="s">
        <v>6484</v>
      </c>
      <c r="E108" s="181"/>
      <c r="F108" s="30" t="s">
        <v>6420</v>
      </c>
      <c r="G108" s="269" t="s">
        <v>9255</v>
      </c>
      <c r="H108" s="269" t="s">
        <v>9256</v>
      </c>
      <c r="I108" s="269" t="s">
        <v>9257</v>
      </c>
      <c r="J108" s="218">
        <v>39538</v>
      </c>
      <c r="K108" s="181"/>
      <c r="L108" s="31" t="s">
        <v>6678</v>
      </c>
      <c r="M108" s="262" t="str">
        <f t="shared" si="34"/>
        <v>0</v>
      </c>
      <c r="N108" s="31" t="s">
        <v>6678</v>
      </c>
      <c r="O108" s="262" t="str">
        <f t="shared" si="35"/>
        <v>0</v>
      </c>
      <c r="P108" s="31" t="s">
        <v>6496</v>
      </c>
      <c r="Q108" s="31" t="s">
        <v>6496</v>
      </c>
      <c r="R108" s="31" t="s">
        <v>6496</v>
      </c>
      <c r="S108" s="298" t="str">
        <f t="shared" si="36"/>
        <v>D2</v>
      </c>
      <c r="T108" s="214"/>
      <c r="U108" s="33"/>
      <c r="V108" s="33"/>
      <c r="W108" s="33"/>
      <c r="X108" s="33"/>
      <c r="Y108" s="213"/>
      <c r="Z108" s="352">
        <f t="shared" si="37"/>
        <v>10</v>
      </c>
      <c r="AA108" s="304" t="e">
        <f ca="1">TmPunt($C108:$D108,$F108:$J108,$Z108,$AF108&amp;AH108,"Punten1AB",U108,AW108,$AI108&amp;$AJ108&amp;$AK108)</f>
        <v>#NAME?</v>
      </c>
      <c r="AB108" s="304" t="e">
        <f ca="1">TmPunt($C108:$D108,$F108:$J108,$Z108,$AF108&amp;AI108,"Punten2DE",V108,AX108,$AH108&amp;$AJ108&amp;$AK108)</f>
        <v>#NAME?</v>
      </c>
      <c r="AC108" s="304" t="e">
        <f ca="1">TmPunt($C108:$D108,$F108:$J108,$Z108,$AF108&amp;AJ108,"Punten3GH",W108,AY108,$AH108&amp;$AI108&amp;$AK108)</f>
        <v>#NAME?</v>
      </c>
      <c r="AD108" s="304" t="e">
        <f ca="1">TmPunt($C108:$D108,$F108:$J108,$Z108,$AG108&amp;AK108,"Punten4JK",X108,AZ108,$AH108&amp;$AI108&amp;$AJ108)</f>
        <v>#NAME?</v>
      </c>
      <c r="AE108" s="304"/>
      <c r="AF108" s="353" t="str">
        <f t="shared" si="38"/>
        <v>NCX19J3</v>
      </c>
      <c r="AG108" s="353" t="str">
        <f t="shared" si="39"/>
        <v>NCX19J3</v>
      </c>
      <c r="AH108" s="353" t="str">
        <f t="shared" si="40"/>
        <v>E2</v>
      </c>
      <c r="AI108" s="353" t="str">
        <f t="shared" si="41"/>
        <v>E2</v>
      </c>
      <c r="AJ108" s="353" t="str">
        <f t="shared" si="42"/>
        <v>E2</v>
      </c>
      <c r="AK108" s="353" t="str">
        <f t="shared" si="43"/>
        <v/>
      </c>
      <c r="AL108" s="343"/>
      <c r="AT108" s="345" t="str">
        <f t="shared" si="44"/>
        <v>D2</v>
      </c>
      <c r="AU108" s="345" t="str">
        <f t="shared" si="45"/>
        <v>D2</v>
      </c>
      <c r="AW108" s="354">
        <f t="shared" si="46"/>
        <v>0</v>
      </c>
      <c r="AX108" s="354">
        <f t="shared" si="47"/>
        <v>0</v>
      </c>
      <c r="AY108" s="354">
        <f t="shared" si="48"/>
        <v>0</v>
      </c>
      <c r="AZ108" s="354">
        <f t="shared" si="49"/>
        <v>0</v>
      </c>
    </row>
    <row r="109" spans="1:52" x14ac:dyDescent="0.2">
      <c r="A109" s="28" t="str">
        <f>C109&amp;"x"&amp;TEXT(COUNTIF(C$5:C108,C109)+1,0)</f>
        <v>x1</v>
      </c>
      <c r="B109" s="29" t="str">
        <f>D109&amp;"x"&amp;TEXT(COUNTIF(D$5:D108,D109)+1,0)</f>
        <v>x1</v>
      </c>
      <c r="C109" s="30"/>
      <c r="D109" s="30"/>
      <c r="E109" s="181"/>
      <c r="F109" s="30" t="s">
        <v>6420</v>
      </c>
      <c r="G109" s="269" t="s">
        <v>8908</v>
      </c>
      <c r="H109" s="269" t="s">
        <v>8909</v>
      </c>
      <c r="I109" s="269" t="s">
        <v>8910</v>
      </c>
      <c r="J109" s="218">
        <v>37590</v>
      </c>
      <c r="K109" s="181"/>
      <c r="L109" s="31" t="s">
        <v>6678</v>
      </c>
      <c r="M109" s="262" t="str">
        <f t="shared" si="34"/>
        <v>0</v>
      </c>
      <c r="N109" s="31" t="s">
        <v>6678</v>
      </c>
      <c r="O109" s="262" t="str">
        <f t="shared" si="35"/>
        <v>0</v>
      </c>
      <c r="P109" s="31" t="s">
        <v>6463</v>
      </c>
      <c r="Q109" s="31" t="s">
        <v>6463</v>
      </c>
      <c r="R109" s="31" t="s">
        <v>6463</v>
      </c>
      <c r="S109" s="298" t="str">
        <f t="shared" si="36"/>
        <v/>
      </c>
      <c r="T109" s="214"/>
      <c r="U109" s="33"/>
      <c r="V109" s="33"/>
      <c r="W109" s="33"/>
      <c r="X109" s="33"/>
      <c r="Y109" s="213"/>
      <c r="Z109" s="352">
        <f t="shared" si="37"/>
        <v>16</v>
      </c>
      <c r="AA109" s="304" t="e">
        <f t="shared" ca="1" si="54"/>
        <v>#NAME?</v>
      </c>
      <c r="AB109" s="304" t="e">
        <f t="shared" ca="1" si="55"/>
        <v>#NAME?</v>
      </c>
      <c r="AC109" s="304" t="e">
        <f t="shared" ca="1" si="56"/>
        <v>#NAME?</v>
      </c>
      <c r="AD109" s="304" t="e">
        <f t="shared" ca="1" si="57"/>
        <v>#NAME?</v>
      </c>
      <c r="AE109" s="304"/>
      <c r="AF109" s="353" t="str">
        <f t="shared" si="38"/>
        <v>NCX19J3</v>
      </c>
      <c r="AG109" s="353" t="str">
        <f t="shared" si="39"/>
        <v>NCX19J3</v>
      </c>
      <c r="AH109" s="353" t="str">
        <f t="shared" si="40"/>
        <v>B3</v>
      </c>
      <c r="AI109" s="353" t="str">
        <f t="shared" si="41"/>
        <v>B3</v>
      </c>
      <c r="AJ109" s="353" t="str">
        <f t="shared" si="42"/>
        <v>B3</v>
      </c>
      <c r="AK109" s="353" t="str">
        <f t="shared" si="43"/>
        <v/>
      </c>
      <c r="AL109" s="343"/>
      <c r="AT109" s="345" t="str">
        <f t="shared" si="44"/>
        <v/>
      </c>
      <c r="AU109" s="345" t="str">
        <f t="shared" si="45"/>
        <v/>
      </c>
      <c r="AW109" s="354">
        <f t="shared" si="46"/>
        <v>0</v>
      </c>
      <c r="AX109" s="354">
        <f t="shared" si="47"/>
        <v>0</v>
      </c>
      <c r="AY109" s="354">
        <f t="shared" si="48"/>
        <v>0</v>
      </c>
      <c r="AZ109" s="354">
        <f t="shared" si="49"/>
        <v>0</v>
      </c>
    </row>
    <row r="110" spans="1:52" x14ac:dyDescent="0.2">
      <c r="A110" s="28" t="str">
        <f>C110&amp;"x"&amp;TEXT(COUNTIF(C$5:C109,C110)+1,0)</f>
        <v>E4x4</v>
      </c>
      <c r="B110" s="29" t="str">
        <f>D110&amp;"x"&amp;TEXT(COUNTIF(D$5:D109,D110)+1,0)</f>
        <v>E4x4</v>
      </c>
      <c r="C110" s="30" t="s">
        <v>6498</v>
      </c>
      <c r="D110" s="30" t="s">
        <v>6498</v>
      </c>
      <c r="E110" s="181"/>
      <c r="F110" s="30" t="s">
        <v>6420</v>
      </c>
      <c r="G110" s="269" t="s">
        <v>9327</v>
      </c>
      <c r="H110" s="269" t="s">
        <v>9328</v>
      </c>
      <c r="I110" s="269" t="s">
        <v>9197</v>
      </c>
      <c r="J110" s="218">
        <v>40446</v>
      </c>
      <c r="K110" s="181"/>
      <c r="L110" s="31" t="s">
        <v>6678</v>
      </c>
      <c r="M110" s="262" t="str">
        <f t="shared" si="34"/>
        <v>0</v>
      </c>
      <c r="N110" s="31" t="s">
        <v>6678</v>
      </c>
      <c r="O110" s="262" t="str">
        <f t="shared" si="35"/>
        <v>0</v>
      </c>
      <c r="P110" s="31" t="s">
        <v>6510</v>
      </c>
      <c r="Q110" s="31" t="s">
        <v>6510</v>
      </c>
      <c r="R110" s="31" t="s">
        <v>6510</v>
      </c>
      <c r="S110" s="298" t="str">
        <f t="shared" si="36"/>
        <v>E4</v>
      </c>
      <c r="T110" s="214"/>
      <c r="U110" s="33"/>
      <c r="V110" s="33"/>
      <c r="W110" s="33"/>
      <c r="X110" s="33"/>
      <c r="Y110" s="213"/>
      <c r="Z110" s="352">
        <f t="shared" si="37"/>
        <v>8</v>
      </c>
      <c r="AA110" s="304" t="e">
        <f ca="1">TmPunt($C110:$D110,$F110:$J110,$Z110,$AF110&amp;AH110,"Punten1AB",U110,AW110,$AI110&amp;$AJ110&amp;$AK110)</f>
        <v>#NAME?</v>
      </c>
      <c r="AB110" s="304" t="e">
        <f ca="1">TmPunt($C110:$D110,$F110:$J110,$Z110,$AF110&amp;AI110,"Punten2DE",V110,AX110,$AH110&amp;$AJ110&amp;$AK110)</f>
        <v>#NAME?</v>
      </c>
      <c r="AC110" s="304" t="e">
        <f ca="1">TmPunt($C110:$D110,$F110:$J110,$Z110,$AF110&amp;AJ110,"Punten3GH",W110,AY110,$AH110&amp;$AI110&amp;$AK110)</f>
        <v>#NAME?</v>
      </c>
      <c r="AD110" s="304" t="e">
        <f ca="1">TmPunt($C110:$D110,$F110:$J110,$Z110,$AG110&amp;AK110,"Punten4JK",X110,AZ110,$AH110&amp;$AI110&amp;$AJ110)</f>
        <v>#NAME?</v>
      </c>
      <c r="AE110" s="304"/>
      <c r="AF110" s="353" t="str">
        <f t="shared" si="38"/>
        <v>NCX19J3</v>
      </c>
      <c r="AG110" s="353" t="str">
        <f t="shared" si="39"/>
        <v>NCX19J3</v>
      </c>
      <c r="AH110" s="353" t="str">
        <f t="shared" si="40"/>
        <v>F1</v>
      </c>
      <c r="AI110" s="353" t="str">
        <f t="shared" si="41"/>
        <v>F1</v>
      </c>
      <c r="AJ110" s="353" t="str">
        <f t="shared" si="42"/>
        <v>F1</v>
      </c>
      <c r="AK110" s="353" t="str">
        <f t="shared" si="43"/>
        <v/>
      </c>
      <c r="AL110" s="343"/>
      <c r="AT110" s="345" t="str">
        <f t="shared" si="44"/>
        <v>E4</v>
      </c>
      <c r="AU110" s="345" t="str">
        <f t="shared" si="45"/>
        <v>E4</v>
      </c>
      <c r="AW110" s="354">
        <f t="shared" si="46"/>
        <v>0</v>
      </c>
      <c r="AX110" s="354">
        <f t="shared" si="47"/>
        <v>0</v>
      </c>
      <c r="AY110" s="354">
        <f t="shared" si="48"/>
        <v>0</v>
      </c>
      <c r="AZ110" s="354">
        <f t="shared" si="49"/>
        <v>0</v>
      </c>
    </row>
    <row r="111" spans="1:52" x14ac:dyDescent="0.2">
      <c r="A111" s="28" t="str">
        <f>C111&amp;"x"&amp;TEXT(COUNTIF(C$5:C110,C111)+1,0)</f>
        <v>x1</v>
      </c>
      <c r="B111" s="29" t="str">
        <f>D111&amp;"x"&amp;TEXT(COUNTIF(D$5:D110,D111)+1,0)</f>
        <v>x1</v>
      </c>
      <c r="C111" s="30"/>
      <c r="D111" s="30"/>
      <c r="E111" s="181"/>
      <c r="F111" s="30" t="s">
        <v>6420</v>
      </c>
      <c r="G111" s="269" t="s">
        <v>9427</v>
      </c>
      <c r="H111" s="269" t="s">
        <v>9428</v>
      </c>
      <c r="I111" s="269" t="s">
        <v>8680</v>
      </c>
      <c r="J111" s="218">
        <v>21735</v>
      </c>
      <c r="K111" s="181"/>
      <c r="L111" s="31" t="s">
        <v>6678</v>
      </c>
      <c r="M111" s="262" t="str">
        <f t="shared" si="34"/>
        <v>0</v>
      </c>
      <c r="N111" s="31" t="s">
        <v>6678</v>
      </c>
      <c r="O111" s="262" t="str">
        <f t="shared" si="35"/>
        <v>0</v>
      </c>
      <c r="P111" s="31" t="s">
        <v>6678</v>
      </c>
      <c r="Q111" s="31" t="s">
        <v>6678</v>
      </c>
      <c r="R111" s="31"/>
      <c r="S111" s="298" t="str">
        <f t="shared" si="36"/>
        <v/>
      </c>
      <c r="T111" s="214"/>
      <c r="U111" s="33"/>
      <c r="V111" s="33"/>
      <c r="W111" s="33"/>
      <c r="X111" s="33"/>
      <c r="Y111" s="213"/>
      <c r="Z111" s="352">
        <f t="shared" si="37"/>
        <v>59</v>
      </c>
      <c r="AA111" s="304" t="e">
        <f t="shared" ca="1" si="54"/>
        <v>#NAME?</v>
      </c>
      <c r="AB111" s="304" t="e">
        <f t="shared" ca="1" si="55"/>
        <v>#NAME?</v>
      </c>
      <c r="AC111" s="304" t="e">
        <f t="shared" ca="1" si="56"/>
        <v>#NAME?</v>
      </c>
      <c r="AD111" s="304" t="e">
        <f t="shared" ca="1" si="57"/>
        <v>#NAME?</v>
      </c>
      <c r="AE111" s="304"/>
      <c r="AF111" s="353" t="str">
        <f t="shared" si="38"/>
        <v>NCX19J3</v>
      </c>
      <c r="AG111" s="353" t="str">
        <f t="shared" si="39"/>
        <v>NCX19J3</v>
      </c>
      <c r="AH111" s="353" t="str">
        <f t="shared" si="40"/>
        <v/>
      </c>
      <c r="AI111" s="353" t="str">
        <f t="shared" si="41"/>
        <v/>
      </c>
      <c r="AJ111" s="353" t="str">
        <f t="shared" si="42"/>
        <v/>
      </c>
      <c r="AK111" s="353" t="str">
        <f t="shared" si="43"/>
        <v/>
      </c>
      <c r="AL111" s="343"/>
      <c r="AT111" s="345" t="str">
        <f t="shared" si="44"/>
        <v/>
      </c>
      <c r="AU111" s="345" t="str">
        <f t="shared" si="45"/>
        <v/>
      </c>
      <c r="AW111" s="354">
        <f t="shared" si="46"/>
        <v>0</v>
      </c>
      <c r="AX111" s="354">
        <f t="shared" si="47"/>
        <v>0</v>
      </c>
      <c r="AY111" s="354">
        <f t="shared" si="48"/>
        <v>0</v>
      </c>
      <c r="AZ111" s="354">
        <f t="shared" si="49"/>
        <v>0</v>
      </c>
    </row>
    <row r="112" spans="1:52" x14ac:dyDescent="0.2">
      <c r="A112" s="28" t="str">
        <f>C112&amp;"x"&amp;TEXT(COUNTIF(C$5:C111,C112)+1,0)</f>
        <v>x1</v>
      </c>
      <c r="B112" s="29" t="str">
        <f>D112&amp;"x"&amp;TEXT(COUNTIF(D$5:D111,D112)+1,0)</f>
        <v>x1</v>
      </c>
      <c r="C112" s="30"/>
      <c r="D112" s="30"/>
      <c r="E112" s="181"/>
      <c r="F112" s="30" t="s">
        <v>6420</v>
      </c>
      <c r="G112" s="269" t="s">
        <v>9507</v>
      </c>
      <c r="H112" s="269" t="s">
        <v>9508</v>
      </c>
      <c r="I112" s="269" t="s">
        <v>8615</v>
      </c>
      <c r="J112" s="218">
        <v>31969</v>
      </c>
      <c r="K112" s="181"/>
      <c r="L112" s="31" t="s">
        <v>6678</v>
      </c>
      <c r="M112" s="262" t="str">
        <f t="shared" si="34"/>
        <v>0</v>
      </c>
      <c r="N112" s="31" t="s">
        <v>6678</v>
      </c>
      <c r="O112" s="262" t="str">
        <f t="shared" si="35"/>
        <v>0</v>
      </c>
      <c r="P112" s="31" t="s">
        <v>6678</v>
      </c>
      <c r="Q112" s="31" t="s">
        <v>6678</v>
      </c>
      <c r="R112" s="31"/>
      <c r="S112" s="298" t="str">
        <f t="shared" si="36"/>
        <v/>
      </c>
      <c r="T112" s="214"/>
      <c r="U112" s="33"/>
      <c r="V112" s="33"/>
      <c r="W112" s="33"/>
      <c r="X112" s="33"/>
      <c r="Y112" s="213"/>
      <c r="Z112" s="352">
        <f t="shared" si="37"/>
        <v>31</v>
      </c>
      <c r="AA112" s="304" t="e">
        <f t="shared" ca="1" si="54"/>
        <v>#NAME?</v>
      </c>
      <c r="AB112" s="304" t="e">
        <f t="shared" ca="1" si="55"/>
        <v>#NAME?</v>
      </c>
      <c r="AC112" s="304" t="e">
        <f t="shared" ca="1" si="56"/>
        <v>#NAME?</v>
      </c>
      <c r="AD112" s="304" t="e">
        <f t="shared" ca="1" si="57"/>
        <v>#NAME?</v>
      </c>
      <c r="AE112" s="304"/>
      <c r="AF112" s="353" t="str">
        <f t="shared" si="38"/>
        <v>NCX19J3</v>
      </c>
      <c r="AG112" s="353" t="str">
        <f t="shared" si="39"/>
        <v>NCX19J3</v>
      </c>
      <c r="AH112" s="353" t="str">
        <f t="shared" si="40"/>
        <v/>
      </c>
      <c r="AI112" s="353" t="str">
        <f t="shared" si="41"/>
        <v/>
      </c>
      <c r="AJ112" s="353" t="str">
        <f t="shared" si="42"/>
        <v/>
      </c>
      <c r="AK112" s="353" t="str">
        <f t="shared" si="43"/>
        <v/>
      </c>
      <c r="AL112" s="343"/>
      <c r="AT112" s="345" t="str">
        <f t="shared" si="44"/>
        <v/>
      </c>
      <c r="AU112" s="345" t="str">
        <f t="shared" si="45"/>
        <v/>
      </c>
      <c r="AW112" s="354">
        <f t="shared" si="46"/>
        <v>0</v>
      </c>
      <c r="AX112" s="354">
        <f t="shared" si="47"/>
        <v>0</v>
      </c>
      <c r="AY112" s="354">
        <f t="shared" si="48"/>
        <v>0</v>
      </c>
      <c r="AZ112" s="354">
        <f t="shared" si="49"/>
        <v>0</v>
      </c>
    </row>
    <row r="113" spans="1:52" x14ac:dyDescent="0.2">
      <c r="A113" s="28" t="str">
        <f>C113&amp;"x"&amp;TEXT(COUNTIF(C$5:C112,C113)+1,0)</f>
        <v>B4x2</v>
      </c>
      <c r="B113" s="29" t="str">
        <f>D113&amp;"x"&amp;TEXT(COUNTIF(D$5:D112,D113)+1,0)</f>
        <v>B4x2</v>
      </c>
      <c r="C113" s="30" t="s">
        <v>6464</v>
      </c>
      <c r="D113" s="30" t="s">
        <v>6464</v>
      </c>
      <c r="E113" s="181"/>
      <c r="F113" s="30" t="s">
        <v>6420</v>
      </c>
      <c r="G113" s="269" t="s">
        <v>8947</v>
      </c>
      <c r="H113" s="269" t="s">
        <v>8948</v>
      </c>
      <c r="I113" s="269" t="s">
        <v>8949</v>
      </c>
      <c r="J113" s="218">
        <v>37720</v>
      </c>
      <c r="K113" s="181"/>
      <c r="L113" s="31" t="s">
        <v>6678</v>
      </c>
      <c r="M113" s="262" t="str">
        <f t="shared" si="34"/>
        <v>0</v>
      </c>
      <c r="N113" s="31" t="s">
        <v>6678</v>
      </c>
      <c r="O113" s="262" t="str">
        <f t="shared" si="35"/>
        <v>0</v>
      </c>
      <c r="P113" s="31" t="s">
        <v>6464</v>
      </c>
      <c r="Q113" s="31" t="s">
        <v>6464</v>
      </c>
      <c r="R113" s="31" t="s">
        <v>6464</v>
      </c>
      <c r="S113" s="298" t="str">
        <f t="shared" si="36"/>
        <v>B4</v>
      </c>
      <c r="T113" s="214"/>
      <c r="U113" s="33"/>
      <c r="V113" s="33"/>
      <c r="W113" s="33"/>
      <c r="X113" s="33"/>
      <c r="Y113" s="213"/>
      <c r="Z113" s="352">
        <f t="shared" si="37"/>
        <v>15</v>
      </c>
      <c r="AA113" s="304" t="e">
        <f ca="1">TmPunt($C113:$D113,$F113:$J113,$Z113,$AF113&amp;AH113,"Punten1AB",U113,AW113,$AI113&amp;$AJ113&amp;$AK113)</f>
        <v>#NAME?</v>
      </c>
      <c r="AB113" s="304" t="e">
        <f ca="1">TmPunt($C113:$D113,$F113:$J113,$Z113,$AF113&amp;AI113,"Punten2DE",V113,AX113,$AH113&amp;$AJ113&amp;$AK113)</f>
        <v>#NAME?</v>
      </c>
      <c r="AC113" s="304" t="e">
        <f ca="1">TmPunt($C113:$D113,$F113:$J113,$Z113,$AF113&amp;AJ113,"Punten3GH",W113,AY113,$AH113&amp;$AI113&amp;$AK113)</f>
        <v>#NAME?</v>
      </c>
      <c r="AD113" s="304" t="e">
        <f ca="1">TmPunt($C113:$D113,$F113:$J113,$Z113,$AG113&amp;AK113,"Punten4JK",X113,AZ113,$AH113&amp;$AI113&amp;$AJ113)</f>
        <v>#NAME?</v>
      </c>
      <c r="AE113" s="304"/>
      <c r="AF113" s="353" t="str">
        <f t="shared" si="38"/>
        <v>NCX19J3</v>
      </c>
      <c r="AG113" s="353" t="str">
        <f t="shared" si="39"/>
        <v>NCX19J3</v>
      </c>
      <c r="AH113" s="353" t="str">
        <f t="shared" si="40"/>
        <v>B4</v>
      </c>
      <c r="AI113" s="353" t="str">
        <f t="shared" si="41"/>
        <v>B4</v>
      </c>
      <c r="AJ113" s="353" t="str">
        <f t="shared" si="42"/>
        <v>B4</v>
      </c>
      <c r="AK113" s="353" t="str">
        <f t="shared" si="43"/>
        <v/>
      </c>
      <c r="AL113" s="343"/>
      <c r="AT113" s="345" t="str">
        <f t="shared" si="44"/>
        <v>B4</v>
      </c>
      <c r="AU113" s="345" t="str">
        <f t="shared" si="45"/>
        <v>B4</v>
      </c>
      <c r="AW113" s="354">
        <f t="shared" si="46"/>
        <v>0</v>
      </c>
      <c r="AX113" s="354">
        <f t="shared" si="47"/>
        <v>0</v>
      </c>
      <c r="AY113" s="354">
        <f t="shared" si="48"/>
        <v>0</v>
      </c>
      <c r="AZ113" s="354">
        <f t="shared" si="49"/>
        <v>0</v>
      </c>
    </row>
    <row r="114" spans="1:52" x14ac:dyDescent="0.2">
      <c r="A114" s="28" t="str">
        <f>C114&amp;"x"&amp;TEXT(COUNTIF(C$5:C113,C114)+1,0)</f>
        <v>x1</v>
      </c>
      <c r="B114" s="29" t="str">
        <f>D114&amp;"x"&amp;TEXT(COUNTIF(D$5:D113,D114)+1,0)</f>
        <v>x1</v>
      </c>
      <c r="C114" s="30"/>
      <c r="D114" s="30"/>
      <c r="E114" s="181"/>
      <c r="F114" s="30" t="s">
        <v>6420</v>
      </c>
      <c r="G114" s="269" t="s">
        <v>9465</v>
      </c>
      <c r="H114" s="269" t="s">
        <v>9466</v>
      </c>
      <c r="I114" s="269" t="s">
        <v>9467</v>
      </c>
      <c r="J114" s="218">
        <v>25658</v>
      </c>
      <c r="K114" s="181"/>
      <c r="L114" s="31" t="s">
        <v>6678</v>
      </c>
      <c r="M114" s="262" t="str">
        <f t="shared" si="34"/>
        <v>0</v>
      </c>
      <c r="N114" s="31" t="s">
        <v>6678</v>
      </c>
      <c r="O114" s="262" t="str">
        <f t="shared" si="35"/>
        <v>0</v>
      </c>
      <c r="P114" s="31" t="s">
        <v>6678</v>
      </c>
      <c r="Q114" s="31" t="s">
        <v>6678</v>
      </c>
      <c r="R114" s="31"/>
      <c r="S114" s="298" t="str">
        <f t="shared" si="36"/>
        <v/>
      </c>
      <c r="T114" s="214"/>
      <c r="U114" s="33"/>
      <c r="V114" s="33"/>
      <c r="W114" s="33"/>
      <c r="X114" s="33"/>
      <c r="Y114" s="213"/>
      <c r="Z114" s="352">
        <f t="shared" si="37"/>
        <v>48</v>
      </c>
      <c r="AA114" s="304" t="e">
        <f t="shared" ca="1" si="54"/>
        <v>#NAME?</v>
      </c>
      <c r="AB114" s="304" t="e">
        <f t="shared" ca="1" si="55"/>
        <v>#NAME?</v>
      </c>
      <c r="AC114" s="304" t="e">
        <f t="shared" ca="1" si="56"/>
        <v>#NAME?</v>
      </c>
      <c r="AD114" s="304" t="e">
        <f t="shared" ca="1" si="57"/>
        <v>#NAME?</v>
      </c>
      <c r="AE114" s="304"/>
      <c r="AF114" s="353" t="str">
        <f t="shared" si="38"/>
        <v>NCX19J3</v>
      </c>
      <c r="AG114" s="353" t="str">
        <f t="shared" si="39"/>
        <v>NCX19J3</v>
      </c>
      <c r="AH114" s="353" t="str">
        <f t="shared" si="40"/>
        <v/>
      </c>
      <c r="AI114" s="353" t="str">
        <f t="shared" si="41"/>
        <v/>
      </c>
      <c r="AJ114" s="353" t="str">
        <f t="shared" si="42"/>
        <v/>
      </c>
      <c r="AK114" s="353" t="str">
        <f t="shared" si="43"/>
        <v/>
      </c>
      <c r="AL114" s="343"/>
      <c r="AT114" s="345" t="str">
        <f t="shared" si="44"/>
        <v/>
      </c>
      <c r="AU114" s="345" t="str">
        <f t="shared" si="45"/>
        <v/>
      </c>
      <c r="AW114" s="354">
        <f t="shared" si="46"/>
        <v>0</v>
      </c>
      <c r="AX114" s="354">
        <f t="shared" si="47"/>
        <v>0</v>
      </c>
      <c r="AY114" s="354">
        <f t="shared" si="48"/>
        <v>0</v>
      </c>
      <c r="AZ114" s="354">
        <f t="shared" si="49"/>
        <v>0</v>
      </c>
    </row>
    <row r="115" spans="1:52" x14ac:dyDescent="0.2">
      <c r="A115" s="28" t="str">
        <f>C115&amp;"x"&amp;TEXT(COUNTIF(C$5:C114,C115)+1,0)</f>
        <v>A4x3</v>
      </c>
      <c r="B115" s="29" t="str">
        <f>D115&amp;"x"&amp;TEXT(COUNTIF(D$5:D114,D115)+1,0)</f>
        <v>A4x3</v>
      </c>
      <c r="C115" s="30" t="s">
        <v>1318</v>
      </c>
      <c r="D115" s="30" t="s">
        <v>1318</v>
      </c>
      <c r="E115" s="181"/>
      <c r="F115" s="30" t="s">
        <v>6420</v>
      </c>
      <c r="G115" s="269" t="s">
        <v>8914</v>
      </c>
      <c r="H115" s="269" t="s">
        <v>8915</v>
      </c>
      <c r="I115" s="269" t="s">
        <v>8916</v>
      </c>
      <c r="J115" s="218">
        <v>37801</v>
      </c>
      <c r="K115" s="181"/>
      <c r="L115" s="31" t="s">
        <v>6678</v>
      </c>
      <c r="M115" s="262" t="str">
        <f t="shared" si="34"/>
        <v>0</v>
      </c>
      <c r="N115" s="31" t="s">
        <v>6678</v>
      </c>
      <c r="O115" s="262" t="str">
        <f t="shared" si="35"/>
        <v>0</v>
      </c>
      <c r="P115" s="31" t="s">
        <v>6463</v>
      </c>
      <c r="Q115" s="31" t="s">
        <v>6463</v>
      </c>
      <c r="R115" s="31" t="s">
        <v>6463</v>
      </c>
      <c r="S115" s="298" t="str">
        <f t="shared" si="36"/>
        <v>A4</v>
      </c>
      <c r="T115" s="214"/>
      <c r="U115" s="33"/>
      <c r="V115" s="33"/>
      <c r="W115" s="33"/>
      <c r="X115" s="33"/>
      <c r="Y115" s="213"/>
      <c r="Z115" s="352">
        <f t="shared" si="37"/>
        <v>15</v>
      </c>
      <c r="AA115" s="304" t="e">
        <f ca="1">TmPunt($C115:$D115,$F115:$J115,$Z115,$AF115&amp;AH115,"Punten1AB",U115,AW115,$AI115&amp;$AJ115&amp;$AK115)</f>
        <v>#NAME?</v>
      </c>
      <c r="AB115" s="304" t="e">
        <f ca="1">TmPunt($C115:$D115,$F115:$J115,$Z115,$AF115&amp;AI115,"Punten2DE",V115,AX115,$AH115&amp;$AJ115&amp;$AK115)</f>
        <v>#NAME?</v>
      </c>
      <c r="AC115" s="304" t="e">
        <f ca="1">TmPunt($C115:$D115,$F115:$J115,$Z115,$AF115&amp;AJ115,"Punten3GH",W115,AY115,$AH115&amp;$AI115&amp;$AK115)</f>
        <v>#NAME?</v>
      </c>
      <c r="AD115" s="304" t="e">
        <f ca="1">TmPunt($C115:$D115,$F115:$J115,$Z115,$AG115&amp;AK115,"Punten4JK",X115,AZ115,$AH115&amp;$AI115&amp;$AJ115)</f>
        <v>#NAME?</v>
      </c>
      <c r="AE115" s="304"/>
      <c r="AF115" s="353" t="str">
        <f t="shared" si="38"/>
        <v>NCX19J3</v>
      </c>
      <c r="AG115" s="353" t="str">
        <f t="shared" si="39"/>
        <v>NCX19J3</v>
      </c>
      <c r="AH115" s="353" t="str">
        <f t="shared" si="40"/>
        <v>B3</v>
      </c>
      <c r="AI115" s="353" t="str">
        <f t="shared" si="41"/>
        <v>B3</v>
      </c>
      <c r="AJ115" s="353" t="str">
        <f t="shared" si="42"/>
        <v>B3</v>
      </c>
      <c r="AK115" s="353" t="str">
        <f t="shared" si="43"/>
        <v/>
      </c>
      <c r="AL115" s="343"/>
      <c r="AT115" s="345" t="str">
        <f t="shared" si="44"/>
        <v>A4</v>
      </c>
      <c r="AU115" s="345" t="str">
        <f t="shared" si="45"/>
        <v>A4</v>
      </c>
      <c r="AW115" s="354">
        <f t="shared" si="46"/>
        <v>0</v>
      </c>
      <c r="AX115" s="354">
        <f t="shared" si="47"/>
        <v>0</v>
      </c>
      <c r="AY115" s="354">
        <f t="shared" si="48"/>
        <v>0</v>
      </c>
      <c r="AZ115" s="354">
        <f t="shared" si="49"/>
        <v>0</v>
      </c>
    </row>
    <row r="116" spans="1:52" x14ac:dyDescent="0.2">
      <c r="A116" s="28" t="str">
        <f>C116&amp;"x"&amp;TEXT(COUNTIF(C$5:C115,C116)+1,0)</f>
        <v>x1</v>
      </c>
      <c r="B116" s="29" t="str">
        <f>D116&amp;"x"&amp;TEXT(COUNTIF(D$5:D115,D116)+1,0)</f>
        <v>x1</v>
      </c>
      <c r="C116" s="30"/>
      <c r="D116" s="30"/>
      <c r="E116" s="181"/>
      <c r="F116" s="30" t="s">
        <v>6420</v>
      </c>
      <c r="G116" s="269" t="s">
        <v>8519</v>
      </c>
      <c r="H116" s="269" t="s">
        <v>8520</v>
      </c>
      <c r="I116" s="269" t="s">
        <v>8521</v>
      </c>
      <c r="J116" s="218">
        <v>34885</v>
      </c>
      <c r="K116" s="181"/>
      <c r="L116" s="31" t="s">
        <v>6678</v>
      </c>
      <c r="M116" s="262" t="str">
        <f t="shared" si="34"/>
        <v>0</v>
      </c>
      <c r="N116" s="31" t="s">
        <v>6678</v>
      </c>
      <c r="O116" s="262" t="str">
        <f t="shared" si="35"/>
        <v>0</v>
      </c>
      <c r="P116" s="31" t="s">
        <v>6428</v>
      </c>
      <c r="Q116" s="31" t="s">
        <v>6428</v>
      </c>
      <c r="R116" s="31" t="s">
        <v>6428</v>
      </c>
      <c r="S116" s="298" t="str">
        <f t="shared" si="36"/>
        <v/>
      </c>
      <c r="T116" s="214"/>
      <c r="U116" s="33"/>
      <c r="V116" s="33"/>
      <c r="W116" s="33"/>
      <c r="X116" s="33"/>
      <c r="Y116" s="213"/>
      <c r="Z116" s="352">
        <f t="shared" si="37"/>
        <v>23</v>
      </c>
      <c r="AA116" s="304" t="e">
        <f t="shared" ca="1" si="54"/>
        <v>#NAME?</v>
      </c>
      <c r="AB116" s="304" t="e">
        <f t="shared" ca="1" si="55"/>
        <v>#NAME?</v>
      </c>
      <c r="AC116" s="304" t="e">
        <f t="shared" ca="1" si="56"/>
        <v>#NAME?</v>
      </c>
      <c r="AD116" s="304" t="e">
        <f t="shared" ca="1" si="57"/>
        <v>#NAME?</v>
      </c>
      <c r="AE116" s="304"/>
      <c r="AF116" s="353" t="str">
        <f t="shared" si="38"/>
        <v>NCX19J3</v>
      </c>
      <c r="AG116" s="353" t="str">
        <f t="shared" si="39"/>
        <v>NCX19J3</v>
      </c>
      <c r="AH116" s="353" t="str">
        <f t="shared" si="40"/>
        <v>S2</v>
      </c>
      <c r="AI116" s="353" t="str">
        <f t="shared" si="41"/>
        <v>S2</v>
      </c>
      <c r="AJ116" s="353" t="str">
        <f t="shared" si="42"/>
        <v>S2</v>
      </c>
      <c r="AK116" s="353" t="str">
        <f t="shared" si="43"/>
        <v/>
      </c>
      <c r="AL116" s="343"/>
      <c r="AT116" s="345" t="str">
        <f t="shared" si="44"/>
        <v/>
      </c>
      <c r="AU116" s="345" t="str">
        <f t="shared" si="45"/>
        <v/>
      </c>
      <c r="AW116" s="354">
        <f t="shared" si="46"/>
        <v>0</v>
      </c>
      <c r="AX116" s="354">
        <f t="shared" si="47"/>
        <v>0</v>
      </c>
      <c r="AY116" s="354">
        <f t="shared" si="48"/>
        <v>0</v>
      </c>
      <c r="AZ116" s="354">
        <f t="shared" si="49"/>
        <v>0</v>
      </c>
    </row>
    <row r="117" spans="1:52" x14ac:dyDescent="0.2">
      <c r="A117" s="28" t="str">
        <f>C117&amp;"x"&amp;TEXT(COUNTIF(C$5:C116,C117)+1,0)</f>
        <v>D1x2</v>
      </c>
      <c r="B117" s="29" t="str">
        <f>D117&amp;"x"&amp;TEXT(COUNTIF(D$5:D116,D117)+1,0)</f>
        <v>D1x2</v>
      </c>
      <c r="C117" s="30" t="s">
        <v>6483</v>
      </c>
      <c r="D117" s="30" t="s">
        <v>6483</v>
      </c>
      <c r="E117" s="181"/>
      <c r="F117" s="30" t="s">
        <v>6420</v>
      </c>
      <c r="G117" s="269" t="s">
        <v>9241</v>
      </c>
      <c r="H117" s="269" t="s">
        <v>9242</v>
      </c>
      <c r="I117" s="269" t="s">
        <v>9243</v>
      </c>
      <c r="J117" s="218">
        <v>39760</v>
      </c>
      <c r="K117" s="181"/>
      <c r="L117" s="31" t="s">
        <v>6678</v>
      </c>
      <c r="M117" s="262" t="str">
        <f t="shared" si="34"/>
        <v>0</v>
      </c>
      <c r="N117" s="31" t="s">
        <v>6678</v>
      </c>
      <c r="O117" s="262" t="str">
        <f t="shared" si="35"/>
        <v>0</v>
      </c>
      <c r="P117" s="31" t="s">
        <v>6495</v>
      </c>
      <c r="Q117" s="31" t="s">
        <v>6495</v>
      </c>
      <c r="R117" s="31" t="s">
        <v>6495</v>
      </c>
      <c r="S117" s="298" t="str">
        <f t="shared" si="36"/>
        <v>D1</v>
      </c>
      <c r="T117" s="214"/>
      <c r="U117" s="33"/>
      <c r="V117" s="33"/>
      <c r="W117" s="33"/>
      <c r="X117" s="33"/>
      <c r="Y117" s="213"/>
      <c r="Z117" s="352">
        <f t="shared" si="37"/>
        <v>10</v>
      </c>
      <c r="AA117" s="304" t="e">
        <f ca="1">TmPunt($C117:$D117,$F117:$J117,$Z117,$AF117&amp;AH117,"Punten1AB",U117,AW117,$AI117&amp;$AJ117&amp;$AK117)</f>
        <v>#NAME?</v>
      </c>
      <c r="AB117" s="304" t="e">
        <f ca="1">TmPunt($C117:$D117,$F117:$J117,$Z117,$AF117&amp;AI117,"Punten2DE",V117,AX117,$AH117&amp;$AJ117&amp;$AK117)</f>
        <v>#NAME?</v>
      </c>
      <c r="AC117" s="304" t="e">
        <f ca="1">TmPunt($C117:$D117,$F117:$J117,$Z117,$AF117&amp;AJ117,"Punten3GH",W117,AY117,$AH117&amp;$AI117&amp;$AK117)</f>
        <v>#NAME?</v>
      </c>
      <c r="AD117" s="304" t="e">
        <f ca="1">TmPunt($C117:$D117,$F117:$J117,$Z117,$AG117&amp;AK117,"Punten4JK",X117,AZ117,$AH117&amp;$AI117&amp;$AJ117)</f>
        <v>#NAME?</v>
      </c>
      <c r="AE117" s="304"/>
      <c r="AF117" s="353" t="str">
        <f t="shared" si="38"/>
        <v>NCX19J3</v>
      </c>
      <c r="AG117" s="353" t="str">
        <f t="shared" si="39"/>
        <v>NCX19J3</v>
      </c>
      <c r="AH117" s="353" t="str">
        <f t="shared" si="40"/>
        <v>E1</v>
      </c>
      <c r="AI117" s="353" t="str">
        <f t="shared" si="41"/>
        <v>E1</v>
      </c>
      <c r="AJ117" s="353" t="str">
        <f t="shared" si="42"/>
        <v>E1</v>
      </c>
      <c r="AK117" s="353" t="str">
        <f t="shared" si="43"/>
        <v/>
      </c>
      <c r="AL117" s="343"/>
      <c r="AT117" s="345" t="str">
        <f t="shared" si="44"/>
        <v>D1</v>
      </c>
      <c r="AU117" s="345" t="str">
        <f t="shared" si="45"/>
        <v>D1</v>
      </c>
      <c r="AW117" s="354">
        <f t="shared" si="46"/>
        <v>0</v>
      </c>
      <c r="AX117" s="354">
        <f t="shared" si="47"/>
        <v>0</v>
      </c>
      <c r="AY117" s="354">
        <f t="shared" si="48"/>
        <v>0</v>
      </c>
      <c r="AZ117" s="354">
        <f t="shared" si="49"/>
        <v>0</v>
      </c>
    </row>
    <row r="118" spans="1:52" x14ac:dyDescent="0.2">
      <c r="A118" s="28" t="str">
        <f>C118&amp;"x"&amp;TEXT(COUNTIF(C$5:C117,C118)+1,0)</f>
        <v>E3x1</v>
      </c>
      <c r="B118" s="29" t="str">
        <f>D118&amp;"x"&amp;TEXT(COUNTIF(D$5:D117,D118)+1,0)</f>
        <v>E3x1</v>
      </c>
      <c r="C118" s="30" t="s">
        <v>6497</v>
      </c>
      <c r="D118" s="30" t="s">
        <v>6497</v>
      </c>
      <c r="E118" s="181"/>
      <c r="F118" s="30" t="s">
        <v>6420</v>
      </c>
      <c r="G118" s="269" t="s">
        <v>9342</v>
      </c>
      <c r="H118" s="269" t="s">
        <v>9343</v>
      </c>
      <c r="I118" s="269" t="s">
        <v>8799</v>
      </c>
      <c r="J118" s="218">
        <v>40239</v>
      </c>
      <c r="K118" s="181"/>
      <c r="L118" s="31" t="s">
        <v>6678</v>
      </c>
      <c r="M118" s="262" t="str">
        <f t="shared" si="34"/>
        <v>0</v>
      </c>
      <c r="N118" s="31" t="s">
        <v>6678</v>
      </c>
      <c r="O118" s="262" t="str">
        <f t="shared" si="35"/>
        <v>0</v>
      </c>
      <c r="P118" s="31" t="s">
        <v>6511</v>
      </c>
      <c r="Q118" s="31" t="s">
        <v>6511</v>
      </c>
      <c r="R118" s="31" t="s">
        <v>6511</v>
      </c>
      <c r="S118" s="298" t="str">
        <f t="shared" si="36"/>
        <v>E3</v>
      </c>
      <c r="T118" s="214"/>
      <c r="U118" s="33"/>
      <c r="V118" s="33"/>
      <c r="W118" s="33"/>
      <c r="X118" s="33"/>
      <c r="Y118" s="213"/>
      <c r="Z118" s="352">
        <f t="shared" si="37"/>
        <v>8</v>
      </c>
      <c r="AA118" s="304" t="e">
        <f ca="1">TmPunt($C118:$D118,$F118:$J118,$Z118,$AF118&amp;AH118,"Punten1AB",U118,AW118,$AI118&amp;$AJ118&amp;$AK118)</f>
        <v>#NAME?</v>
      </c>
      <c r="AB118" s="304" t="e">
        <f ca="1">TmPunt($C118:$D118,$F118:$J118,$Z118,$AF118&amp;AI118,"Punten2DE",V118,AX118,$AH118&amp;$AJ118&amp;$AK118)</f>
        <v>#NAME?</v>
      </c>
      <c r="AC118" s="304" t="e">
        <f ca="1">TmPunt($C118:$D118,$F118:$J118,$Z118,$AF118&amp;AJ118,"Punten3GH",W118,AY118,$AH118&amp;$AI118&amp;$AK118)</f>
        <v>#NAME?</v>
      </c>
      <c r="AD118" s="304" t="e">
        <f ca="1">TmPunt($C118:$D118,$F118:$J118,$Z118,$AG118&amp;AK118,"Punten4JK",X118,AZ118,$AH118&amp;$AI118&amp;$AJ118)</f>
        <v>#NAME?</v>
      </c>
      <c r="AE118" s="304"/>
      <c r="AF118" s="353" t="str">
        <f t="shared" si="38"/>
        <v>NCX19J3</v>
      </c>
      <c r="AG118" s="353" t="str">
        <f t="shared" si="39"/>
        <v>NCX19J3</v>
      </c>
      <c r="AH118" s="353" t="str">
        <f t="shared" si="40"/>
        <v>F2</v>
      </c>
      <c r="AI118" s="353" t="str">
        <f t="shared" si="41"/>
        <v>F2</v>
      </c>
      <c r="AJ118" s="353" t="str">
        <f t="shared" si="42"/>
        <v>F2</v>
      </c>
      <c r="AK118" s="353" t="str">
        <f t="shared" si="43"/>
        <v/>
      </c>
      <c r="AL118" s="343"/>
      <c r="AT118" s="345" t="str">
        <f t="shared" si="44"/>
        <v>E3</v>
      </c>
      <c r="AU118" s="345" t="str">
        <f t="shared" si="45"/>
        <v>E3</v>
      </c>
      <c r="AW118" s="354">
        <f t="shared" si="46"/>
        <v>0</v>
      </c>
      <c r="AX118" s="354">
        <f t="shared" si="47"/>
        <v>0</v>
      </c>
      <c r="AY118" s="354">
        <f t="shared" si="48"/>
        <v>0</v>
      </c>
      <c r="AZ118" s="354">
        <f t="shared" si="49"/>
        <v>0</v>
      </c>
    </row>
    <row r="119" spans="1:52" x14ac:dyDescent="0.2">
      <c r="A119" s="28" t="str">
        <f>C119&amp;"x"&amp;TEXT(COUNTIF(C$5:C118,C119)+1,0)</f>
        <v>B4x3</v>
      </c>
      <c r="B119" s="29" t="str">
        <f>D119&amp;"x"&amp;TEXT(COUNTIF(D$5:D118,D119)+1,0)</f>
        <v>B4x3</v>
      </c>
      <c r="C119" s="30" t="s">
        <v>6464</v>
      </c>
      <c r="D119" s="30" t="s">
        <v>6464</v>
      </c>
      <c r="E119" s="181"/>
      <c r="F119" s="30" t="s">
        <v>6420</v>
      </c>
      <c r="G119" s="269" t="s">
        <v>8971</v>
      </c>
      <c r="H119" s="269" t="s">
        <v>8972</v>
      </c>
      <c r="I119" s="269" t="s">
        <v>8973</v>
      </c>
      <c r="J119" s="218">
        <v>37956</v>
      </c>
      <c r="K119" s="181"/>
      <c r="L119" s="31" t="s">
        <v>6678</v>
      </c>
      <c r="M119" s="262" t="str">
        <f t="shared" si="34"/>
        <v>0</v>
      </c>
      <c r="N119" s="31" t="s">
        <v>6678</v>
      </c>
      <c r="O119" s="262" t="str">
        <f t="shared" si="35"/>
        <v>0</v>
      </c>
      <c r="P119" s="31" t="s">
        <v>6465</v>
      </c>
      <c r="Q119" s="31" t="s">
        <v>6465</v>
      </c>
      <c r="R119" s="31" t="s">
        <v>6465</v>
      </c>
      <c r="S119" s="298" t="str">
        <f t="shared" si="36"/>
        <v>B4</v>
      </c>
      <c r="T119" s="214"/>
      <c r="U119" s="33"/>
      <c r="V119" s="33"/>
      <c r="W119" s="33"/>
      <c r="X119" s="33"/>
      <c r="Y119" s="213"/>
      <c r="Z119" s="352">
        <f t="shared" si="37"/>
        <v>15</v>
      </c>
      <c r="AA119" s="304" t="e">
        <f ca="1">TmPunt($C119:$D119,$F119:$J119,$Z119,$AF119&amp;AH119,"Punten1AB",U119,AW119,$AI119&amp;$AJ119&amp;$AK119)</f>
        <v>#NAME?</v>
      </c>
      <c r="AB119" s="304" t="e">
        <f ca="1">TmPunt($C119:$D119,$F119:$J119,$Z119,$AF119&amp;AI119,"Punten2DE",V119,AX119,$AH119&amp;$AJ119&amp;$AK119)</f>
        <v>#NAME?</v>
      </c>
      <c r="AC119" s="304" t="e">
        <f ca="1">TmPunt($C119:$D119,$F119:$J119,$Z119,$AF119&amp;AJ119,"Punten3GH",W119,AY119,$AH119&amp;$AI119&amp;$AK119)</f>
        <v>#NAME?</v>
      </c>
      <c r="AD119" s="304" t="e">
        <f ca="1">TmPunt($C119:$D119,$F119:$J119,$Z119,$AG119&amp;AK119,"Punten4JK",X119,AZ119,$AH119&amp;$AI119&amp;$AJ119)</f>
        <v>#NAME?</v>
      </c>
      <c r="AE119" s="304"/>
      <c r="AF119" s="353" t="str">
        <f t="shared" si="38"/>
        <v>NCX19J3</v>
      </c>
      <c r="AG119" s="353" t="str">
        <f t="shared" si="39"/>
        <v>NCX19J3</v>
      </c>
      <c r="AH119" s="353" t="str">
        <f t="shared" si="40"/>
        <v>B5</v>
      </c>
      <c r="AI119" s="353" t="str">
        <f t="shared" si="41"/>
        <v>B5</v>
      </c>
      <c r="AJ119" s="353" t="str">
        <f t="shared" si="42"/>
        <v>B5</v>
      </c>
      <c r="AK119" s="353" t="str">
        <f t="shared" si="43"/>
        <v/>
      </c>
      <c r="AL119" s="343"/>
      <c r="AT119" s="345" t="str">
        <f t="shared" si="44"/>
        <v>B4</v>
      </c>
      <c r="AU119" s="345" t="str">
        <f t="shared" si="45"/>
        <v>B4</v>
      </c>
      <c r="AW119" s="354">
        <f t="shared" si="46"/>
        <v>0</v>
      </c>
      <c r="AX119" s="354">
        <f t="shared" si="47"/>
        <v>0</v>
      </c>
      <c r="AY119" s="354">
        <f t="shared" si="48"/>
        <v>0</v>
      </c>
      <c r="AZ119" s="354">
        <f t="shared" si="49"/>
        <v>0</v>
      </c>
    </row>
    <row r="120" spans="1:52" x14ac:dyDescent="0.2">
      <c r="A120" s="28" t="str">
        <f>C120&amp;"x"&amp;TEXT(COUNTIF(C$5:C119,C120)+1,0)</f>
        <v>x1</v>
      </c>
      <c r="B120" s="29" t="str">
        <f>D120&amp;"x"&amp;TEXT(COUNTIF(D$5:D119,D120)+1,0)</f>
        <v>x1</v>
      </c>
      <c r="C120" s="30"/>
      <c r="D120" s="30"/>
      <c r="E120" s="181"/>
      <c r="F120" s="30" t="s">
        <v>6420</v>
      </c>
      <c r="G120" s="269" t="s">
        <v>9480</v>
      </c>
      <c r="H120" s="269" t="s">
        <v>9481</v>
      </c>
      <c r="I120" s="269" t="s">
        <v>8747</v>
      </c>
      <c r="J120" s="218">
        <v>27256</v>
      </c>
      <c r="K120" s="181"/>
      <c r="L120" s="31" t="s">
        <v>6678</v>
      </c>
      <c r="M120" s="262" t="str">
        <f t="shared" si="34"/>
        <v>0</v>
      </c>
      <c r="N120" s="31" t="s">
        <v>6678</v>
      </c>
      <c r="O120" s="262" t="str">
        <f t="shared" si="35"/>
        <v>0</v>
      </c>
      <c r="P120" s="31" t="s">
        <v>6678</v>
      </c>
      <c r="Q120" s="31" t="s">
        <v>6678</v>
      </c>
      <c r="R120" s="31"/>
      <c r="S120" s="298" t="str">
        <f t="shared" si="36"/>
        <v/>
      </c>
      <c r="T120" s="214"/>
      <c r="U120" s="33"/>
      <c r="V120" s="33"/>
      <c r="W120" s="33"/>
      <c r="X120" s="33"/>
      <c r="Y120" s="213"/>
      <c r="Z120" s="352">
        <f t="shared" si="37"/>
        <v>44</v>
      </c>
      <c r="AA120" s="304" t="e">
        <f t="shared" ca="1" si="54"/>
        <v>#NAME?</v>
      </c>
      <c r="AB120" s="304" t="e">
        <f t="shared" ca="1" si="55"/>
        <v>#NAME?</v>
      </c>
      <c r="AC120" s="304" t="e">
        <f t="shared" ca="1" si="56"/>
        <v>#NAME?</v>
      </c>
      <c r="AD120" s="304" t="e">
        <f t="shared" ca="1" si="57"/>
        <v>#NAME?</v>
      </c>
      <c r="AE120" s="304"/>
      <c r="AF120" s="353" t="str">
        <f t="shared" si="38"/>
        <v>NCX19J3</v>
      </c>
      <c r="AG120" s="353" t="str">
        <f t="shared" si="39"/>
        <v>NCX19J3</v>
      </c>
      <c r="AH120" s="353" t="str">
        <f t="shared" si="40"/>
        <v/>
      </c>
      <c r="AI120" s="353" t="str">
        <f t="shared" si="41"/>
        <v/>
      </c>
      <c r="AJ120" s="353" t="str">
        <f t="shared" si="42"/>
        <v/>
      </c>
      <c r="AK120" s="353" t="str">
        <f t="shared" si="43"/>
        <v/>
      </c>
      <c r="AL120" s="343"/>
      <c r="AT120" s="345" t="str">
        <f t="shared" si="44"/>
        <v/>
      </c>
      <c r="AU120" s="345" t="str">
        <f t="shared" si="45"/>
        <v/>
      </c>
      <c r="AW120" s="354">
        <f t="shared" si="46"/>
        <v>0</v>
      </c>
      <c r="AX120" s="354">
        <f t="shared" si="47"/>
        <v>0</v>
      </c>
      <c r="AY120" s="354">
        <f t="shared" si="48"/>
        <v>0</v>
      </c>
      <c r="AZ120" s="354">
        <f t="shared" si="49"/>
        <v>0</v>
      </c>
    </row>
    <row r="121" spans="1:52" x14ac:dyDescent="0.2">
      <c r="A121" s="28" t="str">
        <f>C121&amp;"x"&amp;TEXT(COUNTIF(C$5:C120,C121)+1,0)</f>
        <v>x1</v>
      </c>
      <c r="B121" s="29" t="str">
        <f>D121&amp;"x"&amp;TEXT(COUNTIF(D$5:D120,D121)+1,0)</f>
        <v>x1</v>
      </c>
      <c r="C121" s="30"/>
      <c r="D121" s="30"/>
      <c r="E121" s="181"/>
      <c r="F121" s="30" t="s">
        <v>6420</v>
      </c>
      <c r="G121" s="269" t="s">
        <v>9410</v>
      </c>
      <c r="H121" s="269" t="s">
        <v>9411</v>
      </c>
      <c r="I121" s="269" t="s">
        <v>9412</v>
      </c>
      <c r="J121" s="218">
        <v>20542</v>
      </c>
      <c r="K121" s="181"/>
      <c r="L121" s="31" t="s">
        <v>6678</v>
      </c>
      <c r="M121" s="262" t="str">
        <f t="shared" si="34"/>
        <v>0</v>
      </c>
      <c r="N121" s="31" t="s">
        <v>6678</v>
      </c>
      <c r="O121" s="262" t="str">
        <f t="shared" si="35"/>
        <v>0</v>
      </c>
      <c r="P121" s="31" t="s">
        <v>6678</v>
      </c>
      <c r="Q121" s="31" t="s">
        <v>6678</v>
      </c>
      <c r="R121" s="31"/>
      <c r="S121" s="298" t="str">
        <f t="shared" si="36"/>
        <v/>
      </c>
      <c r="T121" s="214"/>
      <c r="U121" s="33"/>
      <c r="V121" s="33"/>
      <c r="W121" s="33"/>
      <c r="X121" s="33"/>
      <c r="Y121" s="213"/>
      <c r="Z121" s="352">
        <f t="shared" si="37"/>
        <v>62</v>
      </c>
      <c r="AA121" s="304" t="e">
        <f t="shared" ca="1" si="54"/>
        <v>#NAME?</v>
      </c>
      <c r="AB121" s="304" t="e">
        <f t="shared" ca="1" si="55"/>
        <v>#NAME?</v>
      </c>
      <c r="AC121" s="304" t="e">
        <f t="shared" ca="1" si="56"/>
        <v>#NAME?</v>
      </c>
      <c r="AD121" s="304" t="e">
        <f t="shared" ca="1" si="57"/>
        <v>#NAME?</v>
      </c>
      <c r="AE121" s="304"/>
      <c r="AF121" s="353" t="str">
        <f t="shared" si="38"/>
        <v>NCX19J3</v>
      </c>
      <c r="AG121" s="353" t="str">
        <f t="shared" si="39"/>
        <v>NCX19J3</v>
      </c>
      <c r="AH121" s="353" t="str">
        <f t="shared" si="40"/>
        <v/>
      </c>
      <c r="AI121" s="353" t="str">
        <f t="shared" si="41"/>
        <v/>
      </c>
      <c r="AJ121" s="353" t="str">
        <f t="shared" si="42"/>
        <v/>
      </c>
      <c r="AK121" s="353" t="str">
        <f t="shared" si="43"/>
        <v/>
      </c>
      <c r="AL121" s="343"/>
      <c r="AT121" s="345" t="str">
        <f t="shared" si="44"/>
        <v/>
      </c>
      <c r="AU121" s="345" t="str">
        <f t="shared" si="45"/>
        <v/>
      </c>
      <c r="AW121" s="354">
        <f t="shared" si="46"/>
        <v>0</v>
      </c>
      <c r="AX121" s="354">
        <f t="shared" si="47"/>
        <v>0</v>
      </c>
      <c r="AY121" s="354">
        <f t="shared" si="48"/>
        <v>0</v>
      </c>
      <c r="AZ121" s="354">
        <f t="shared" si="49"/>
        <v>0</v>
      </c>
    </row>
    <row r="122" spans="1:52" x14ac:dyDescent="0.2">
      <c r="A122" s="28" t="str">
        <f>C122&amp;"x"&amp;TEXT(COUNTIF(C$5:C121,C122)+1,0)</f>
        <v>x1</v>
      </c>
      <c r="B122" s="29" t="str">
        <f>D122&amp;"x"&amp;TEXT(COUNTIF(D$5:D121,D122)+1,0)</f>
        <v>x1</v>
      </c>
      <c r="C122" s="30"/>
      <c r="D122" s="30"/>
      <c r="E122" s="181"/>
      <c r="F122" s="30" t="s">
        <v>6420</v>
      </c>
      <c r="G122" s="269" t="s">
        <v>8932</v>
      </c>
      <c r="H122" s="269" t="s">
        <v>8933</v>
      </c>
      <c r="I122" s="269" t="s">
        <v>8934</v>
      </c>
      <c r="J122" s="218">
        <v>37387</v>
      </c>
      <c r="K122" s="181"/>
      <c r="L122" s="31"/>
      <c r="M122" s="262" t="str">
        <f t="shared" si="34"/>
        <v>0</v>
      </c>
      <c r="N122" s="31"/>
      <c r="O122" s="262" t="str">
        <f t="shared" si="35"/>
        <v>0</v>
      </c>
      <c r="P122" s="31" t="s">
        <v>6464</v>
      </c>
      <c r="Q122" s="31" t="s">
        <v>6464</v>
      </c>
      <c r="R122" s="31" t="s">
        <v>6464</v>
      </c>
      <c r="S122" s="298" t="str">
        <f t="shared" si="36"/>
        <v/>
      </c>
      <c r="T122" s="214"/>
      <c r="U122" s="33"/>
      <c r="V122" s="33"/>
      <c r="W122" s="33"/>
      <c r="X122" s="33"/>
      <c r="Y122" s="213"/>
      <c r="Z122" s="352">
        <f t="shared" si="37"/>
        <v>16</v>
      </c>
      <c r="AA122" s="304" t="e">
        <f ca="1">TmPunt($C122:$D122,$F122:$J122,$Z122,$AF122&amp;AH122,"Punten1AB",U122,AW122,$AI122&amp;$AJ122&amp;$AK122)</f>
        <v>#NAME?</v>
      </c>
      <c r="AB122" s="304" t="e">
        <f ca="1">TmPunt($C122:$D122,$F122:$J122,$Z122,$AF122&amp;AI122,"Punten2DE",V122,AX122,$AH122&amp;$AJ122&amp;$AK122)</f>
        <v>#NAME?</v>
      </c>
      <c r="AC122" s="304" t="e">
        <f ca="1">TmPunt($C122:$D122,$F122:$J122,$Z122,$AF122&amp;AJ122,"Punten3GH",W122,AY122,$AH122&amp;$AI122&amp;$AK122)</f>
        <v>#NAME?</v>
      </c>
      <c r="AD122" s="304" t="e">
        <f ca="1">TmPunt($C122:$D122,$F122:$J122,$Z122,$AG122&amp;AK122,"Punten4JK",X122,AZ122,$AH122&amp;$AI122&amp;$AJ122)</f>
        <v>#NAME?</v>
      </c>
      <c r="AE122" s="304"/>
      <c r="AF122" s="353" t="str">
        <f t="shared" si="38"/>
        <v>NCX19J3</v>
      </c>
      <c r="AG122" s="353" t="str">
        <f t="shared" si="39"/>
        <v>NCX19J3</v>
      </c>
      <c r="AH122" s="353" t="str">
        <f t="shared" si="40"/>
        <v>B4</v>
      </c>
      <c r="AI122" s="353" t="str">
        <f t="shared" si="41"/>
        <v>B4</v>
      </c>
      <c r="AJ122" s="353" t="str">
        <f t="shared" si="42"/>
        <v>B4</v>
      </c>
      <c r="AK122" s="353" t="str">
        <f t="shared" si="43"/>
        <v/>
      </c>
      <c r="AL122" s="343"/>
      <c r="AT122" s="345" t="str">
        <f t="shared" si="44"/>
        <v/>
      </c>
      <c r="AU122" s="345" t="str">
        <f t="shared" si="45"/>
        <v/>
      </c>
      <c r="AW122" s="354">
        <f t="shared" si="46"/>
        <v>0</v>
      </c>
      <c r="AX122" s="354">
        <f t="shared" si="47"/>
        <v>0</v>
      </c>
      <c r="AY122" s="354">
        <f t="shared" si="48"/>
        <v>0</v>
      </c>
      <c r="AZ122" s="354">
        <f t="shared" si="49"/>
        <v>0</v>
      </c>
    </row>
    <row r="123" spans="1:52" x14ac:dyDescent="0.2">
      <c r="A123" s="28" t="str">
        <f>C123&amp;"x"&amp;TEXT(COUNTIF(C$5:C122,C123)+1,0)</f>
        <v>x1</v>
      </c>
      <c r="B123" s="29" t="str">
        <f>D123&amp;"x"&amp;TEXT(COUNTIF(D$5:D122,D123)+1,0)</f>
        <v>x1</v>
      </c>
      <c r="C123" s="30"/>
      <c r="D123" s="30"/>
      <c r="E123" s="181"/>
      <c r="F123" s="30" t="s">
        <v>6420</v>
      </c>
      <c r="G123" s="269" t="s">
        <v>8966</v>
      </c>
      <c r="H123" s="269" t="s">
        <v>8967</v>
      </c>
      <c r="I123" s="269" t="s">
        <v>8968</v>
      </c>
      <c r="J123" s="218">
        <v>37673</v>
      </c>
      <c r="K123" s="181"/>
      <c r="L123" s="31" t="s">
        <v>6678</v>
      </c>
      <c r="M123" s="262" t="str">
        <f t="shared" si="34"/>
        <v>0</v>
      </c>
      <c r="N123" s="31" t="s">
        <v>6678</v>
      </c>
      <c r="O123" s="262" t="str">
        <f t="shared" si="35"/>
        <v>0</v>
      </c>
      <c r="P123" s="31" t="s">
        <v>6465</v>
      </c>
      <c r="Q123" s="31" t="s">
        <v>6465</v>
      </c>
      <c r="R123" s="31" t="s">
        <v>6465</v>
      </c>
      <c r="S123" s="298" t="str">
        <f t="shared" si="36"/>
        <v/>
      </c>
      <c r="T123" s="214"/>
      <c r="U123" s="33"/>
      <c r="V123" s="33"/>
      <c r="W123" s="33"/>
      <c r="X123" s="33"/>
      <c r="Y123" s="213"/>
      <c r="Z123" s="352">
        <f t="shared" si="37"/>
        <v>15</v>
      </c>
      <c r="AA123" s="304" t="e">
        <f t="shared" ca="1" si="54"/>
        <v>#NAME?</v>
      </c>
      <c r="AB123" s="304" t="e">
        <f t="shared" ca="1" si="55"/>
        <v>#NAME?</v>
      </c>
      <c r="AC123" s="304" t="e">
        <f t="shared" ca="1" si="56"/>
        <v>#NAME?</v>
      </c>
      <c r="AD123" s="304" t="e">
        <f t="shared" ca="1" si="57"/>
        <v>#NAME?</v>
      </c>
      <c r="AE123" s="304"/>
      <c r="AF123" s="353" t="str">
        <f t="shared" si="38"/>
        <v>NCX19J3</v>
      </c>
      <c r="AG123" s="353" t="str">
        <f t="shared" si="39"/>
        <v>NCX19J3</v>
      </c>
      <c r="AH123" s="353" t="str">
        <f t="shared" si="40"/>
        <v>B5</v>
      </c>
      <c r="AI123" s="353" t="str">
        <f t="shared" si="41"/>
        <v>B5</v>
      </c>
      <c r="AJ123" s="353" t="str">
        <f t="shared" si="42"/>
        <v>B5</v>
      </c>
      <c r="AK123" s="353" t="str">
        <f t="shared" si="43"/>
        <v/>
      </c>
      <c r="AL123" s="343"/>
      <c r="AT123" s="345" t="str">
        <f t="shared" si="44"/>
        <v/>
      </c>
      <c r="AU123" s="345" t="str">
        <f t="shared" si="45"/>
        <v/>
      </c>
      <c r="AW123" s="354">
        <f t="shared" si="46"/>
        <v>0</v>
      </c>
      <c r="AX123" s="354">
        <f t="shared" si="47"/>
        <v>0</v>
      </c>
      <c r="AY123" s="354">
        <f t="shared" si="48"/>
        <v>0</v>
      </c>
      <c r="AZ123" s="354">
        <f t="shared" si="49"/>
        <v>0</v>
      </c>
    </row>
    <row r="124" spans="1:52" x14ac:dyDescent="0.2">
      <c r="A124" s="28" t="str">
        <f>C124&amp;"x"&amp;TEXT(COUNTIF(C$5:C123,C124)+1,0)</f>
        <v>x1</v>
      </c>
      <c r="B124" s="29" t="str">
        <f>D124&amp;"x"&amp;TEXT(COUNTIF(D$5:D123,D124)+1,0)</f>
        <v>x1</v>
      </c>
      <c r="C124" s="30"/>
      <c r="D124" s="30"/>
      <c r="E124" s="181"/>
      <c r="F124" s="30" t="s">
        <v>6420</v>
      </c>
      <c r="G124" s="269" t="s">
        <v>9444</v>
      </c>
      <c r="H124" s="269" t="s">
        <v>9445</v>
      </c>
      <c r="I124" s="269" t="s">
        <v>9446</v>
      </c>
      <c r="J124" s="218">
        <v>23698</v>
      </c>
      <c r="K124" s="181"/>
      <c r="L124" s="31" t="s">
        <v>6678</v>
      </c>
      <c r="M124" s="262" t="str">
        <f t="shared" si="34"/>
        <v>0</v>
      </c>
      <c r="N124" s="31" t="s">
        <v>6678</v>
      </c>
      <c r="O124" s="262" t="str">
        <f t="shared" si="35"/>
        <v>0</v>
      </c>
      <c r="P124" s="31" t="s">
        <v>6678</v>
      </c>
      <c r="Q124" s="31" t="s">
        <v>6678</v>
      </c>
      <c r="R124" s="31"/>
      <c r="S124" s="298" t="str">
        <f t="shared" si="36"/>
        <v/>
      </c>
      <c r="T124" s="214"/>
      <c r="U124" s="33"/>
      <c r="V124" s="33"/>
      <c r="W124" s="33"/>
      <c r="X124" s="33"/>
      <c r="Y124" s="213"/>
      <c r="Z124" s="352">
        <f t="shared" si="37"/>
        <v>54</v>
      </c>
      <c r="AA124" s="304" t="e">
        <f t="shared" ca="1" si="54"/>
        <v>#NAME?</v>
      </c>
      <c r="AB124" s="304" t="e">
        <f t="shared" ca="1" si="55"/>
        <v>#NAME?</v>
      </c>
      <c r="AC124" s="304" t="e">
        <f t="shared" ca="1" si="56"/>
        <v>#NAME?</v>
      </c>
      <c r="AD124" s="304" t="e">
        <f t="shared" ca="1" si="57"/>
        <v>#NAME?</v>
      </c>
      <c r="AE124" s="304"/>
      <c r="AF124" s="353" t="str">
        <f t="shared" si="38"/>
        <v>NCX19J3</v>
      </c>
      <c r="AG124" s="353" t="str">
        <f t="shared" si="39"/>
        <v>NCX19J3</v>
      </c>
      <c r="AH124" s="353" t="str">
        <f t="shared" si="40"/>
        <v/>
      </c>
      <c r="AI124" s="353" t="str">
        <f t="shared" si="41"/>
        <v/>
      </c>
      <c r="AJ124" s="353" t="str">
        <f t="shared" si="42"/>
        <v/>
      </c>
      <c r="AK124" s="353" t="str">
        <f t="shared" si="43"/>
        <v/>
      </c>
      <c r="AL124" s="343"/>
      <c r="AT124" s="345" t="str">
        <f t="shared" si="44"/>
        <v/>
      </c>
      <c r="AU124" s="345" t="str">
        <f t="shared" si="45"/>
        <v/>
      </c>
      <c r="AW124" s="354">
        <f t="shared" si="46"/>
        <v>0</v>
      </c>
      <c r="AX124" s="354">
        <f t="shared" si="47"/>
        <v>0</v>
      </c>
      <c r="AY124" s="354">
        <f t="shared" si="48"/>
        <v>0</v>
      </c>
      <c r="AZ124" s="354">
        <f t="shared" si="49"/>
        <v>0</v>
      </c>
    </row>
    <row r="125" spans="1:52" x14ac:dyDescent="0.2">
      <c r="A125" s="28" t="str">
        <f>C125&amp;"x"&amp;TEXT(COUNTIF(C$5:C124,C125)+1,0)</f>
        <v>A3x4</v>
      </c>
      <c r="B125" s="29" t="str">
        <f>D125&amp;"x"&amp;TEXT(COUNTIF(D$5:D124,D125)+1,0)</f>
        <v>A3x4</v>
      </c>
      <c r="C125" s="30" t="s">
        <v>1317</v>
      </c>
      <c r="D125" s="30" t="s">
        <v>1317</v>
      </c>
      <c r="E125" s="181"/>
      <c r="F125" s="30" t="s">
        <v>6420</v>
      </c>
      <c r="G125" s="269" t="s">
        <v>8900</v>
      </c>
      <c r="H125" s="269" t="s">
        <v>8901</v>
      </c>
      <c r="I125" s="269" t="s">
        <v>8641</v>
      </c>
      <c r="J125" s="218">
        <v>37269</v>
      </c>
      <c r="K125" s="181"/>
      <c r="L125" s="31" t="s">
        <v>6678</v>
      </c>
      <c r="M125" s="262" t="str">
        <f t="shared" si="34"/>
        <v>0</v>
      </c>
      <c r="N125" s="31" t="s">
        <v>6678</v>
      </c>
      <c r="O125" s="262" t="str">
        <f t="shared" si="35"/>
        <v>0</v>
      </c>
      <c r="P125" s="31" t="s">
        <v>6463</v>
      </c>
      <c r="Q125" s="31" t="s">
        <v>6463</v>
      </c>
      <c r="R125" s="31" t="s">
        <v>6463</v>
      </c>
      <c r="S125" s="298" t="str">
        <f t="shared" si="36"/>
        <v>A3</v>
      </c>
      <c r="T125" s="214"/>
      <c r="U125" s="33"/>
      <c r="V125" s="33"/>
      <c r="W125" s="33"/>
      <c r="X125" s="33"/>
      <c r="Y125" s="213"/>
      <c r="Z125" s="352">
        <f t="shared" si="37"/>
        <v>16</v>
      </c>
      <c r="AA125" s="304" t="e">
        <f ca="1">TmPunt($C125:$D125,$F125:$J125,$Z125,$AF125&amp;AH125,"Punten1AB",U125,AW125,$AI125&amp;$AJ125&amp;$AK125)</f>
        <v>#NAME?</v>
      </c>
      <c r="AB125" s="304" t="e">
        <f ca="1">TmPunt($C125:$D125,$F125:$J125,$Z125,$AF125&amp;AI125,"Punten2DE",V125,AX125,$AH125&amp;$AJ125&amp;$AK125)</f>
        <v>#NAME?</v>
      </c>
      <c r="AC125" s="304" t="e">
        <f ca="1">TmPunt($C125:$D125,$F125:$J125,$Z125,$AF125&amp;AJ125,"Punten3GH",W125,AY125,$AH125&amp;$AI125&amp;$AK125)</f>
        <v>#NAME?</v>
      </c>
      <c r="AD125" s="304" t="e">
        <f ca="1">TmPunt($C125:$D125,$F125:$J125,$Z125,$AG125&amp;AK125,"Punten4JK",X125,AZ125,$AH125&amp;$AI125&amp;$AJ125)</f>
        <v>#NAME?</v>
      </c>
      <c r="AE125" s="304"/>
      <c r="AF125" s="353" t="str">
        <f t="shared" si="38"/>
        <v>NCX19J3</v>
      </c>
      <c r="AG125" s="353" t="str">
        <f t="shared" si="39"/>
        <v>NCX19J3</v>
      </c>
      <c r="AH125" s="353" t="str">
        <f t="shared" si="40"/>
        <v>B3</v>
      </c>
      <c r="AI125" s="353" t="str">
        <f t="shared" si="41"/>
        <v>B3</v>
      </c>
      <c r="AJ125" s="353" t="str">
        <f t="shared" si="42"/>
        <v>B3</v>
      </c>
      <c r="AK125" s="353" t="str">
        <f t="shared" si="43"/>
        <v/>
      </c>
      <c r="AL125" s="343"/>
      <c r="AT125" s="345" t="str">
        <f t="shared" si="44"/>
        <v>A3</v>
      </c>
      <c r="AU125" s="345" t="str">
        <f t="shared" si="45"/>
        <v>A3</v>
      </c>
      <c r="AW125" s="354">
        <f t="shared" si="46"/>
        <v>0</v>
      </c>
      <c r="AX125" s="354">
        <f t="shared" si="47"/>
        <v>0</v>
      </c>
      <c r="AY125" s="354">
        <f t="shared" si="48"/>
        <v>0</v>
      </c>
      <c r="AZ125" s="354">
        <f t="shared" si="49"/>
        <v>0</v>
      </c>
    </row>
    <row r="126" spans="1:52" x14ac:dyDescent="0.2">
      <c r="A126" s="28" t="str">
        <f>C126&amp;"x"&amp;TEXT(COUNTIF(C$5:C125,C126)+1,0)</f>
        <v>x1</v>
      </c>
      <c r="B126" s="29" t="str">
        <f>D126&amp;"x"&amp;TEXT(COUNTIF(D$5:D125,D126)+1,0)</f>
        <v>x1</v>
      </c>
      <c r="C126" s="30"/>
      <c r="D126" s="30"/>
      <c r="E126" s="181"/>
      <c r="F126" s="30" t="s">
        <v>6420</v>
      </c>
      <c r="G126" s="269" t="s">
        <v>8763</v>
      </c>
      <c r="H126" s="269" t="s">
        <v>8764</v>
      </c>
      <c r="I126" s="269" t="s">
        <v>8765</v>
      </c>
      <c r="J126" s="218">
        <v>36498</v>
      </c>
      <c r="K126" s="181"/>
      <c r="L126" s="31" t="s">
        <v>6678</v>
      </c>
      <c r="M126" s="262" t="str">
        <f t="shared" si="34"/>
        <v>0</v>
      </c>
      <c r="N126" s="31" t="s">
        <v>6678</v>
      </c>
      <c r="O126" s="262" t="str">
        <f t="shared" si="35"/>
        <v>0</v>
      </c>
      <c r="P126" s="31" t="s">
        <v>1316</v>
      </c>
      <c r="Q126" s="31" t="s">
        <v>1316</v>
      </c>
      <c r="R126" s="31" t="s">
        <v>1316</v>
      </c>
      <c r="S126" s="298" t="str">
        <f t="shared" si="36"/>
        <v/>
      </c>
      <c r="T126" s="214"/>
      <c r="U126" s="33"/>
      <c r="V126" s="33"/>
      <c r="W126" s="33"/>
      <c r="X126" s="33"/>
      <c r="Y126" s="213"/>
      <c r="Z126" s="352">
        <f t="shared" si="37"/>
        <v>19</v>
      </c>
      <c r="AA126" s="304" t="e">
        <f t="shared" ca="1" si="54"/>
        <v>#NAME?</v>
      </c>
      <c r="AB126" s="304" t="e">
        <f t="shared" ca="1" si="55"/>
        <v>#NAME?</v>
      </c>
      <c r="AC126" s="304" t="e">
        <f t="shared" ca="1" si="56"/>
        <v>#NAME?</v>
      </c>
      <c r="AD126" s="304" t="e">
        <f t="shared" ca="1" si="57"/>
        <v>#NAME?</v>
      </c>
      <c r="AE126" s="304"/>
      <c r="AF126" s="353" t="str">
        <f t="shared" si="38"/>
        <v>NCX19J3</v>
      </c>
      <c r="AG126" s="353" t="str">
        <f t="shared" si="39"/>
        <v>NCX19J3</v>
      </c>
      <c r="AH126" s="353" t="str">
        <f t="shared" si="40"/>
        <v>A2</v>
      </c>
      <c r="AI126" s="353" t="str">
        <f t="shared" si="41"/>
        <v>A2</v>
      </c>
      <c r="AJ126" s="353" t="str">
        <f t="shared" si="42"/>
        <v>A2</v>
      </c>
      <c r="AK126" s="353" t="str">
        <f t="shared" si="43"/>
        <v/>
      </c>
      <c r="AL126" s="343"/>
      <c r="AT126" s="345" t="str">
        <f t="shared" si="44"/>
        <v/>
      </c>
      <c r="AU126" s="345" t="str">
        <f t="shared" si="45"/>
        <v/>
      </c>
      <c r="AW126" s="354">
        <f t="shared" si="46"/>
        <v>0</v>
      </c>
      <c r="AX126" s="354">
        <f t="shared" si="47"/>
        <v>0</v>
      </c>
      <c r="AY126" s="354">
        <f t="shared" si="48"/>
        <v>0</v>
      </c>
      <c r="AZ126" s="354">
        <f t="shared" si="49"/>
        <v>0</v>
      </c>
    </row>
    <row r="127" spans="1:52" x14ac:dyDescent="0.2">
      <c r="A127" s="28" t="str">
        <f>C127&amp;"x"&amp;TEXT(COUNTIF(C$5:C126,C127)+1,0)</f>
        <v>x1</v>
      </c>
      <c r="B127" s="29" t="str">
        <f>D127&amp;"x"&amp;TEXT(COUNTIF(D$5:D126,D127)+1,0)</f>
        <v>x1</v>
      </c>
      <c r="C127" s="30"/>
      <c r="D127" s="30"/>
      <c r="E127" s="181"/>
      <c r="F127" s="30" t="s">
        <v>6420</v>
      </c>
      <c r="G127" s="269" t="s">
        <v>8673</v>
      </c>
      <c r="H127" s="269" t="s">
        <v>8674</v>
      </c>
      <c r="I127" s="269" t="s">
        <v>8592</v>
      </c>
      <c r="J127" s="218">
        <v>31686</v>
      </c>
      <c r="K127" s="181"/>
      <c r="L127" s="31" t="s">
        <v>6678</v>
      </c>
      <c r="M127" s="262" t="str">
        <f t="shared" si="34"/>
        <v>0</v>
      </c>
      <c r="N127" s="31" t="s">
        <v>6678</v>
      </c>
      <c r="O127" s="262" t="str">
        <f t="shared" si="35"/>
        <v>0</v>
      </c>
      <c r="P127" s="31" t="s">
        <v>6434</v>
      </c>
      <c r="Q127" s="31" t="s">
        <v>6433</v>
      </c>
      <c r="R127" s="31" t="s">
        <v>6433</v>
      </c>
      <c r="S127" s="298" t="str">
        <f t="shared" si="36"/>
        <v/>
      </c>
      <c r="T127" s="214"/>
      <c r="U127" s="33"/>
      <c r="V127" s="33"/>
      <c r="W127" s="33"/>
      <c r="X127" s="33"/>
      <c r="Y127" s="213"/>
      <c r="Z127" s="352">
        <f t="shared" si="37"/>
        <v>32</v>
      </c>
      <c r="AA127" s="304" t="e">
        <f t="shared" ca="1" si="54"/>
        <v>#NAME?</v>
      </c>
      <c r="AB127" s="304" t="e">
        <f t="shared" ca="1" si="55"/>
        <v>#NAME?</v>
      </c>
      <c r="AC127" s="304" t="e">
        <f t="shared" ca="1" si="56"/>
        <v>#NAME?</v>
      </c>
      <c r="AD127" s="304" t="e">
        <f t="shared" ca="1" si="57"/>
        <v>#NAME?</v>
      </c>
      <c r="AE127" s="304"/>
      <c r="AF127" s="353" t="str">
        <f t="shared" si="38"/>
        <v>NCX19J3</v>
      </c>
      <c r="AG127" s="353" t="str">
        <f t="shared" si="39"/>
        <v>NCX19J3</v>
      </c>
      <c r="AH127" s="353" t="str">
        <f t="shared" si="40"/>
        <v>S8</v>
      </c>
      <c r="AI127" s="353" t="str">
        <f t="shared" si="41"/>
        <v>S7</v>
      </c>
      <c r="AJ127" s="353" t="str">
        <f t="shared" si="42"/>
        <v>S7</v>
      </c>
      <c r="AK127" s="353" t="str">
        <f t="shared" si="43"/>
        <v/>
      </c>
      <c r="AL127" s="343"/>
      <c r="AT127" s="345" t="str">
        <f t="shared" si="44"/>
        <v/>
      </c>
      <c r="AU127" s="345" t="str">
        <f t="shared" si="45"/>
        <v/>
      </c>
      <c r="AW127" s="354">
        <f t="shared" si="46"/>
        <v>0</v>
      </c>
      <c r="AX127" s="354">
        <f t="shared" si="47"/>
        <v>0</v>
      </c>
      <c r="AY127" s="354">
        <f t="shared" si="48"/>
        <v>0</v>
      </c>
      <c r="AZ127" s="354">
        <f t="shared" si="49"/>
        <v>0</v>
      </c>
    </row>
    <row r="128" spans="1:52" x14ac:dyDescent="0.2">
      <c r="A128" s="28" t="str">
        <f>C128&amp;"x"&amp;TEXT(COUNTIF(C$5:C127,C128)+1,0)</f>
        <v>S4x2</v>
      </c>
      <c r="B128" s="29" t="str">
        <f>D128&amp;"x"&amp;TEXT(COUNTIF(D$5:D127,D128)+1,0)</f>
        <v>S4x2</v>
      </c>
      <c r="C128" s="30" t="s">
        <v>6430</v>
      </c>
      <c r="D128" s="30" t="s">
        <v>6430</v>
      </c>
      <c r="E128" s="181"/>
      <c r="F128" s="30" t="s">
        <v>6420</v>
      </c>
      <c r="G128" s="269" t="s">
        <v>8553</v>
      </c>
      <c r="H128" s="269" t="s">
        <v>8554</v>
      </c>
      <c r="I128" s="269" t="s">
        <v>8549</v>
      </c>
      <c r="J128" s="218">
        <v>31209</v>
      </c>
      <c r="K128" s="181"/>
      <c r="L128" s="31" t="s">
        <v>6678</v>
      </c>
      <c r="M128" s="262" t="str">
        <f t="shared" si="34"/>
        <v>0</v>
      </c>
      <c r="N128" s="31" t="s">
        <v>6678</v>
      </c>
      <c r="O128" s="262" t="str">
        <f t="shared" si="35"/>
        <v>0</v>
      </c>
      <c r="P128" s="31" t="s">
        <v>6429</v>
      </c>
      <c r="Q128" s="31" t="s">
        <v>6430</v>
      </c>
      <c r="R128" s="31" t="s">
        <v>6429</v>
      </c>
      <c r="S128" s="298" t="str">
        <f t="shared" si="36"/>
        <v>S4</v>
      </c>
      <c r="T128" s="214"/>
      <c r="U128" s="33"/>
      <c r="V128" s="33"/>
      <c r="W128" s="33"/>
      <c r="X128" s="33"/>
      <c r="Y128" s="213"/>
      <c r="Z128" s="352">
        <f t="shared" si="37"/>
        <v>33</v>
      </c>
      <c r="AA128" s="304" t="e">
        <f ca="1">TmPunt($C128:$D128,$F128:$J128,$Z128,$AF128&amp;AH128,"Punten1AB",U128,AW128,$AI128&amp;$AJ128&amp;$AK128)</f>
        <v>#NAME?</v>
      </c>
      <c r="AB128" s="304" t="e">
        <f ca="1">TmPunt($C128:$D128,$F128:$J128,$Z128,$AF128&amp;AI128,"Punten2DE",V128,AX128,$AH128&amp;$AJ128&amp;$AK128)</f>
        <v>#NAME?</v>
      </c>
      <c r="AC128" s="304" t="e">
        <f ca="1">TmPunt($C128:$D128,$F128:$J128,$Z128,$AF128&amp;AJ128,"Punten3GH",W128,AY128,$AH128&amp;$AI128&amp;$AK128)</f>
        <v>#NAME?</v>
      </c>
      <c r="AD128" s="304" t="e">
        <f ca="1">TmPunt($C128:$D128,$F128:$J128,$Z128,$AG128&amp;AK128,"Punten4JK",X128,AZ128,$AH128&amp;$AI128&amp;$AJ128)</f>
        <v>#NAME?</v>
      </c>
      <c r="AE128" s="304"/>
      <c r="AF128" s="353" t="str">
        <f t="shared" si="38"/>
        <v>NCX19J3</v>
      </c>
      <c r="AG128" s="353" t="str">
        <f t="shared" si="39"/>
        <v>NCX19J3</v>
      </c>
      <c r="AH128" s="353" t="str">
        <f t="shared" si="40"/>
        <v>S3</v>
      </c>
      <c r="AI128" s="353" t="str">
        <f t="shared" si="41"/>
        <v>S4</v>
      </c>
      <c r="AJ128" s="353" t="str">
        <f t="shared" si="42"/>
        <v>S3</v>
      </c>
      <c r="AK128" s="353" t="str">
        <f t="shared" si="43"/>
        <v/>
      </c>
      <c r="AL128" s="343"/>
      <c r="AT128" s="345" t="str">
        <f t="shared" si="44"/>
        <v>S4</v>
      </c>
      <c r="AU128" s="345" t="str">
        <f t="shared" si="45"/>
        <v>S4</v>
      </c>
      <c r="AW128" s="354">
        <f t="shared" si="46"/>
        <v>0</v>
      </c>
      <c r="AX128" s="354">
        <f t="shared" si="47"/>
        <v>0</v>
      </c>
      <c r="AY128" s="354">
        <f t="shared" si="48"/>
        <v>0</v>
      </c>
      <c r="AZ128" s="354">
        <f t="shared" si="49"/>
        <v>0</v>
      </c>
    </row>
    <row r="129" spans="1:52" x14ac:dyDescent="0.2">
      <c r="A129" s="28" t="str">
        <f>C129&amp;"x"&amp;TEXT(COUNTIF(C$5:C128,C129)+1,0)</f>
        <v>S3x3</v>
      </c>
      <c r="B129" s="29" t="str">
        <f>D129&amp;"x"&amp;TEXT(COUNTIF(D$5:D128,D129)+1,0)</f>
        <v>S3x3</v>
      </c>
      <c r="C129" s="30" t="s">
        <v>6429</v>
      </c>
      <c r="D129" s="30" t="s">
        <v>6429</v>
      </c>
      <c r="E129" s="181"/>
      <c r="F129" s="30" t="s">
        <v>6420</v>
      </c>
      <c r="G129" s="269" t="s">
        <v>8791</v>
      </c>
      <c r="H129" s="269" t="s">
        <v>8792</v>
      </c>
      <c r="I129" s="269" t="s">
        <v>8793</v>
      </c>
      <c r="J129" s="218">
        <v>36013</v>
      </c>
      <c r="K129" s="181"/>
      <c r="L129" s="31" t="s">
        <v>6678</v>
      </c>
      <c r="M129" s="262" t="str">
        <f t="shared" si="34"/>
        <v>0</v>
      </c>
      <c r="N129" s="31" t="s">
        <v>6678</v>
      </c>
      <c r="O129" s="262" t="str">
        <f t="shared" si="35"/>
        <v>0</v>
      </c>
      <c r="P129" s="31" t="s">
        <v>6431</v>
      </c>
      <c r="Q129" s="31" t="s">
        <v>1317</v>
      </c>
      <c r="R129" s="31" t="s">
        <v>1317</v>
      </c>
      <c r="S129" s="298" t="str">
        <f t="shared" si="36"/>
        <v>S3</v>
      </c>
      <c r="T129" s="214"/>
      <c r="U129" s="33"/>
      <c r="V129" s="33"/>
      <c r="W129" s="33"/>
      <c r="X129" s="33"/>
      <c r="Y129" s="213"/>
      <c r="Z129" s="352">
        <f t="shared" si="37"/>
        <v>20</v>
      </c>
      <c r="AA129" s="304" t="e">
        <f ca="1">TmPunt($C129:$D129,$F129:$J129,$Z129,$AF129&amp;AH129,"Punten1AB",U129,AW129,$AI129&amp;$AJ129&amp;$AK129)</f>
        <v>#NAME?</v>
      </c>
      <c r="AB129" s="304" t="e">
        <f ca="1">TmPunt($C129:$D129,$F129:$J129,$Z129,$AF129&amp;AI129,"Punten2DE",V129,AX129,$AH129&amp;$AJ129&amp;$AK129)</f>
        <v>#NAME?</v>
      </c>
      <c r="AC129" s="304" t="e">
        <f ca="1">TmPunt($C129:$D129,$F129:$J129,$Z129,$AF129&amp;AJ129,"Punten3GH",W129,AY129,$AH129&amp;$AI129&amp;$AK129)</f>
        <v>#NAME?</v>
      </c>
      <c r="AD129" s="304" t="e">
        <f ca="1">TmPunt($C129:$D129,$F129:$J129,$Z129,$AG129&amp;AK129,"Punten4JK",X129,AZ129,$AH129&amp;$AI129&amp;$AJ129)</f>
        <v>#NAME?</v>
      </c>
      <c r="AE129" s="304"/>
      <c r="AF129" s="353" t="str">
        <f t="shared" si="38"/>
        <v>NCX19J3</v>
      </c>
      <c r="AG129" s="353" t="str">
        <f t="shared" si="39"/>
        <v>NCX19J3</v>
      </c>
      <c r="AH129" s="353" t="str">
        <f t="shared" si="40"/>
        <v>S5</v>
      </c>
      <c r="AI129" s="353" t="str">
        <f t="shared" si="41"/>
        <v>A3</v>
      </c>
      <c r="AJ129" s="353" t="str">
        <f t="shared" si="42"/>
        <v>A3</v>
      </c>
      <c r="AK129" s="353" t="str">
        <f t="shared" si="43"/>
        <v/>
      </c>
      <c r="AL129" s="343"/>
      <c r="AT129" s="345" t="str">
        <f t="shared" si="44"/>
        <v>S3</v>
      </c>
      <c r="AU129" s="345" t="str">
        <f t="shared" si="45"/>
        <v>S3</v>
      </c>
      <c r="AW129" s="354">
        <f t="shared" si="46"/>
        <v>0</v>
      </c>
      <c r="AX129" s="354">
        <f t="shared" si="47"/>
        <v>0</v>
      </c>
      <c r="AY129" s="354">
        <f t="shared" si="48"/>
        <v>0</v>
      </c>
      <c r="AZ129" s="354">
        <f t="shared" si="49"/>
        <v>0</v>
      </c>
    </row>
    <row r="130" spans="1:52" x14ac:dyDescent="0.2">
      <c r="A130" s="28" t="str">
        <f>C130&amp;"x"&amp;TEXT(COUNTIF(C$5:C129,C130)+1,0)</f>
        <v>x1</v>
      </c>
      <c r="B130" s="29" t="str">
        <f>D130&amp;"x"&amp;TEXT(COUNTIF(D$5:D129,D130)+1,0)</f>
        <v>x1</v>
      </c>
      <c r="C130" s="30"/>
      <c r="D130" s="30"/>
      <c r="E130" s="181"/>
      <c r="F130" s="30" t="s">
        <v>6420</v>
      </c>
      <c r="G130" s="269" t="s">
        <v>9074</v>
      </c>
      <c r="H130" s="269" t="s">
        <v>9075</v>
      </c>
      <c r="I130" s="269" t="s">
        <v>9076</v>
      </c>
      <c r="J130" s="218">
        <v>38634</v>
      </c>
      <c r="K130" s="181"/>
      <c r="L130" s="31" t="s">
        <v>6678</v>
      </c>
      <c r="M130" s="262" t="str">
        <f t="shared" si="34"/>
        <v>0</v>
      </c>
      <c r="N130" s="31" t="s">
        <v>6678</v>
      </c>
      <c r="O130" s="262" t="str">
        <f t="shared" si="35"/>
        <v>0</v>
      </c>
      <c r="P130" s="31" t="s">
        <v>6474</v>
      </c>
      <c r="Q130" s="31" t="s">
        <v>6474</v>
      </c>
      <c r="R130" s="31" t="s">
        <v>6474</v>
      </c>
      <c r="S130" s="298" t="str">
        <f t="shared" si="36"/>
        <v/>
      </c>
      <c r="T130" s="214"/>
      <c r="U130" s="33"/>
      <c r="V130" s="33"/>
      <c r="W130" s="33"/>
      <c r="X130" s="33"/>
      <c r="Y130" s="213"/>
      <c r="Z130" s="352">
        <f t="shared" si="37"/>
        <v>13</v>
      </c>
      <c r="AA130" s="304" t="e">
        <f t="shared" ca="1" si="54"/>
        <v>#NAME?</v>
      </c>
      <c r="AB130" s="304" t="e">
        <f t="shared" ca="1" si="55"/>
        <v>#NAME?</v>
      </c>
      <c r="AC130" s="304" t="e">
        <f t="shared" ca="1" si="56"/>
        <v>#NAME?</v>
      </c>
      <c r="AD130" s="304" t="e">
        <f t="shared" ca="1" si="57"/>
        <v>#NAME?</v>
      </c>
      <c r="AE130" s="304"/>
      <c r="AF130" s="353" t="str">
        <f t="shared" si="38"/>
        <v>NCX19J3</v>
      </c>
      <c r="AG130" s="353" t="str">
        <f t="shared" si="39"/>
        <v>NCX19J3</v>
      </c>
      <c r="AH130" s="353" t="str">
        <f t="shared" si="40"/>
        <v>C4</v>
      </c>
      <c r="AI130" s="353" t="str">
        <f t="shared" si="41"/>
        <v>C4</v>
      </c>
      <c r="AJ130" s="353" t="str">
        <f t="shared" si="42"/>
        <v>C4</v>
      </c>
      <c r="AK130" s="353" t="str">
        <f t="shared" si="43"/>
        <v/>
      </c>
      <c r="AL130" s="343"/>
      <c r="AT130" s="345" t="str">
        <f t="shared" si="44"/>
        <v/>
      </c>
      <c r="AU130" s="345" t="str">
        <f t="shared" si="45"/>
        <v/>
      </c>
      <c r="AW130" s="354">
        <f t="shared" si="46"/>
        <v>0</v>
      </c>
      <c r="AX130" s="354">
        <f t="shared" si="47"/>
        <v>0</v>
      </c>
      <c r="AY130" s="354">
        <f t="shared" si="48"/>
        <v>0</v>
      </c>
      <c r="AZ130" s="354">
        <f t="shared" si="49"/>
        <v>0</v>
      </c>
    </row>
    <row r="131" spans="1:52" x14ac:dyDescent="0.2">
      <c r="A131" s="28" t="str">
        <f>C131&amp;"x"&amp;TEXT(COUNTIF(C$5:C130,C131)+1,0)</f>
        <v>x1</v>
      </c>
      <c r="B131" s="29" t="str">
        <f>D131&amp;"x"&amp;TEXT(COUNTIF(D$5:D130,D131)+1,0)</f>
        <v>x1</v>
      </c>
      <c r="C131" s="30"/>
      <c r="D131" s="30"/>
      <c r="E131" s="181"/>
      <c r="F131" s="30" t="s">
        <v>6420</v>
      </c>
      <c r="G131" s="269" t="s">
        <v>9520</v>
      </c>
      <c r="H131" s="269" t="s">
        <v>9521</v>
      </c>
      <c r="I131" s="269" t="s">
        <v>9522</v>
      </c>
      <c r="J131" s="218">
        <v>33431</v>
      </c>
      <c r="K131" s="181"/>
      <c r="L131" s="31" t="s">
        <v>6678</v>
      </c>
      <c r="M131" s="262" t="str">
        <f t="shared" si="34"/>
        <v>0</v>
      </c>
      <c r="N131" s="31" t="s">
        <v>6678</v>
      </c>
      <c r="O131" s="262" t="str">
        <f t="shared" si="35"/>
        <v>0</v>
      </c>
      <c r="P131" s="31" t="s">
        <v>6678</v>
      </c>
      <c r="Q131" s="31" t="s">
        <v>6678</v>
      </c>
      <c r="R131" s="31"/>
      <c r="S131" s="298" t="str">
        <f t="shared" si="36"/>
        <v/>
      </c>
      <c r="T131" s="214"/>
      <c r="U131" s="33"/>
      <c r="V131" s="33"/>
      <c r="W131" s="33"/>
      <c r="X131" s="33"/>
      <c r="Y131" s="213"/>
      <c r="Z131" s="352">
        <f t="shared" si="37"/>
        <v>27</v>
      </c>
      <c r="AA131" s="304" t="e">
        <f t="shared" ca="1" si="54"/>
        <v>#NAME?</v>
      </c>
      <c r="AB131" s="304" t="e">
        <f t="shared" ca="1" si="55"/>
        <v>#NAME?</v>
      </c>
      <c r="AC131" s="304" t="e">
        <f t="shared" ca="1" si="56"/>
        <v>#NAME?</v>
      </c>
      <c r="AD131" s="304" t="e">
        <f t="shared" ca="1" si="57"/>
        <v>#NAME?</v>
      </c>
      <c r="AE131" s="304"/>
      <c r="AF131" s="353" t="str">
        <f t="shared" si="38"/>
        <v>NCX19J3</v>
      </c>
      <c r="AG131" s="353" t="str">
        <f t="shared" si="39"/>
        <v>NCX19J3</v>
      </c>
      <c r="AH131" s="353" t="str">
        <f t="shared" si="40"/>
        <v/>
      </c>
      <c r="AI131" s="353" t="str">
        <f t="shared" si="41"/>
        <v/>
      </c>
      <c r="AJ131" s="353" t="str">
        <f t="shared" si="42"/>
        <v/>
      </c>
      <c r="AK131" s="353" t="str">
        <f t="shared" si="43"/>
        <v/>
      </c>
      <c r="AL131" s="343"/>
      <c r="AT131" s="345" t="str">
        <f t="shared" si="44"/>
        <v/>
      </c>
      <c r="AU131" s="345" t="str">
        <f t="shared" si="45"/>
        <v/>
      </c>
      <c r="AW131" s="354">
        <f t="shared" si="46"/>
        <v>0</v>
      </c>
      <c r="AX131" s="354">
        <f t="shared" si="47"/>
        <v>0</v>
      </c>
      <c r="AY131" s="354">
        <f t="shared" si="48"/>
        <v>0</v>
      </c>
      <c r="AZ131" s="354">
        <f t="shared" si="49"/>
        <v>0</v>
      </c>
    </row>
    <row r="132" spans="1:52" x14ac:dyDescent="0.2">
      <c r="A132" s="28" t="str">
        <f>C132&amp;"x"&amp;TEXT(COUNTIF(C$5:C131,C132)+1,0)</f>
        <v>S1x3</v>
      </c>
      <c r="B132" s="29" t="str">
        <f>D132&amp;"x"&amp;TEXT(COUNTIF(D$5:D131,D132)+1,0)</f>
        <v>S1x3</v>
      </c>
      <c r="C132" s="30" t="s">
        <v>6427</v>
      </c>
      <c r="D132" s="30" t="s">
        <v>6427</v>
      </c>
      <c r="E132" s="181"/>
      <c r="F132" s="30" t="s">
        <v>6420</v>
      </c>
      <c r="G132" s="269" t="s">
        <v>8499</v>
      </c>
      <c r="H132" s="269" t="s">
        <v>8500</v>
      </c>
      <c r="I132" s="269" t="s">
        <v>8501</v>
      </c>
      <c r="J132" s="218">
        <v>35195</v>
      </c>
      <c r="K132" s="181"/>
      <c r="L132" s="31" t="s">
        <v>6678</v>
      </c>
      <c r="M132" s="262" t="str">
        <f t="shared" si="34"/>
        <v>0</v>
      </c>
      <c r="N132" s="31" t="s">
        <v>6678</v>
      </c>
      <c r="O132" s="262" t="str">
        <f t="shared" si="35"/>
        <v>0</v>
      </c>
      <c r="P132" s="31" t="s">
        <v>6428</v>
      </c>
      <c r="Q132" s="31" t="s">
        <v>6427</v>
      </c>
      <c r="R132" s="31" t="s">
        <v>6427</v>
      </c>
      <c r="S132" s="298" t="str">
        <f t="shared" si="36"/>
        <v>S1</v>
      </c>
      <c r="T132" s="214"/>
      <c r="U132" s="33"/>
      <c r="V132" s="33"/>
      <c r="W132" s="33"/>
      <c r="X132" s="33"/>
      <c r="Y132" s="213"/>
      <c r="Z132" s="352">
        <f t="shared" si="37"/>
        <v>22</v>
      </c>
      <c r="AA132" s="304" t="e">
        <f ca="1">TmPunt($C132:$D132,$F132:$J132,$Z132,$AF132&amp;AH132,"Punten1AB",U132,AW132,$AI132&amp;$AJ132&amp;$AK132)</f>
        <v>#NAME?</v>
      </c>
      <c r="AB132" s="304" t="e">
        <f ca="1">TmPunt($C132:$D132,$F132:$J132,$Z132,$AF132&amp;AI132,"Punten2DE",V132,AX132,$AH132&amp;$AJ132&amp;$AK132)</f>
        <v>#NAME?</v>
      </c>
      <c r="AC132" s="304" t="e">
        <f ca="1">TmPunt($C132:$D132,$F132:$J132,$Z132,$AF132&amp;AJ132,"Punten3GH",W132,AY132,$AH132&amp;$AI132&amp;$AK132)</f>
        <v>#NAME?</v>
      </c>
      <c r="AD132" s="304" t="e">
        <f ca="1">TmPunt($C132:$D132,$F132:$J132,$Z132,$AG132&amp;AK132,"Punten4JK",X132,AZ132,$AH132&amp;$AI132&amp;$AJ132)</f>
        <v>#NAME?</v>
      </c>
      <c r="AE132" s="304"/>
      <c r="AF132" s="353" t="str">
        <f t="shared" si="38"/>
        <v>NCX19J3</v>
      </c>
      <c r="AG132" s="353" t="str">
        <f t="shared" si="39"/>
        <v>NCX19J3</v>
      </c>
      <c r="AH132" s="353" t="str">
        <f t="shared" si="40"/>
        <v>S2</v>
      </c>
      <c r="AI132" s="353" t="str">
        <f t="shared" si="41"/>
        <v>S1</v>
      </c>
      <c r="AJ132" s="353" t="str">
        <f t="shared" si="42"/>
        <v>S1</v>
      </c>
      <c r="AK132" s="353" t="str">
        <f t="shared" si="43"/>
        <v/>
      </c>
      <c r="AL132" s="343"/>
      <c r="AT132" s="345" t="str">
        <f t="shared" si="44"/>
        <v>S1</v>
      </c>
      <c r="AU132" s="345" t="str">
        <f t="shared" si="45"/>
        <v>S1</v>
      </c>
      <c r="AW132" s="354">
        <f t="shared" si="46"/>
        <v>0</v>
      </c>
      <c r="AX132" s="354">
        <f t="shared" si="47"/>
        <v>0</v>
      </c>
      <c r="AY132" s="354">
        <f t="shared" si="48"/>
        <v>0</v>
      </c>
      <c r="AZ132" s="354">
        <f t="shared" si="49"/>
        <v>0</v>
      </c>
    </row>
    <row r="133" spans="1:52" x14ac:dyDescent="0.2">
      <c r="A133" s="28" t="str">
        <f>C133&amp;"x"&amp;TEXT(COUNTIF(C$5:C132,C133)+1,0)</f>
        <v>B3x3</v>
      </c>
      <c r="B133" s="29" t="str">
        <f>D133&amp;"x"&amp;TEXT(COUNTIF(D$5:D132,D133)+1,0)</f>
        <v>B3x3</v>
      </c>
      <c r="C133" s="30" t="s">
        <v>6463</v>
      </c>
      <c r="D133" s="30" t="s">
        <v>6463</v>
      </c>
      <c r="E133" s="181"/>
      <c r="F133" s="30" t="s">
        <v>6420</v>
      </c>
      <c r="G133" s="269" t="s">
        <v>9006</v>
      </c>
      <c r="H133" s="269" t="s">
        <v>9007</v>
      </c>
      <c r="I133" s="269" t="s">
        <v>9008</v>
      </c>
      <c r="J133" s="218">
        <v>38267</v>
      </c>
      <c r="K133" s="181"/>
      <c r="L133" s="31" t="s">
        <v>6678</v>
      </c>
      <c r="M133" s="262" t="str">
        <f t="shared" ref="M133:M196" si="62">LEFT(L133&amp;"0",1)</f>
        <v>0</v>
      </c>
      <c r="N133" s="31" t="s">
        <v>6678</v>
      </c>
      <c r="O133" s="262" t="str">
        <f t="shared" ref="O133:O196" si="63">LEFT(N133&amp;"0",1)</f>
        <v>0</v>
      </c>
      <c r="P133" s="31" t="s">
        <v>6472</v>
      </c>
      <c r="Q133" s="31" t="s">
        <v>6472</v>
      </c>
      <c r="R133" s="31" t="s">
        <v>6472</v>
      </c>
      <c r="S133" s="298" t="str">
        <f t="shared" ref="S133:S196" si="64">IF(C133=0,"",C133)</f>
        <v>B3</v>
      </c>
      <c r="T133" s="214"/>
      <c r="U133" s="33"/>
      <c r="V133" s="33"/>
      <c r="W133" s="33"/>
      <c r="X133" s="33"/>
      <c r="Y133" s="213"/>
      <c r="Z133" s="352">
        <f t="shared" ref="Z133:Z196" si="65">IF(AND(ISNUMBER(J133),J133&lt;&gt;0),DATEDIF(J133,Peildatum,"Y"),"")</f>
        <v>14</v>
      </c>
      <c r="AA133" s="304" t="e">
        <f ca="1">TmPunt($C133:$D133,$F133:$J133,$Z133,$AF133&amp;AH133,"Punten1AB",U133,AW133,$AI133&amp;$AJ133&amp;$AK133)</f>
        <v>#NAME?</v>
      </c>
      <c r="AB133" s="304" t="e">
        <f ca="1">TmPunt($C133:$D133,$F133:$J133,$Z133,$AF133&amp;AI133,"Punten2DE",V133,AX133,$AH133&amp;$AJ133&amp;$AK133)</f>
        <v>#NAME?</v>
      </c>
      <c r="AC133" s="304" t="e">
        <f ca="1">TmPunt($C133:$D133,$F133:$J133,$Z133,$AF133&amp;AJ133,"Punten3GH",W133,AY133,$AH133&amp;$AI133&amp;$AK133)</f>
        <v>#NAME?</v>
      </c>
      <c r="AD133" s="304" t="e">
        <f ca="1">TmPunt($C133:$D133,$F133:$J133,$Z133,$AG133&amp;AK133,"Punten4JK",X133,AZ133,$AH133&amp;$AI133&amp;$AJ133)</f>
        <v>#NAME?</v>
      </c>
      <c r="AE133" s="304"/>
      <c r="AF133" s="353" t="str">
        <f t="shared" ref="AF133:AF196" si="66">IFERROR(VLOOKUP(M133,CbRc,2,0),"")</f>
        <v>NCX19J3</v>
      </c>
      <c r="AG133" s="353" t="str">
        <f t="shared" ref="AG133:AG196" si="67">IFERROR(VLOOKUP(O133,CbRc,2,0),"")</f>
        <v>NCX19J3</v>
      </c>
      <c r="AH133" s="353" t="str">
        <f t="shared" ref="AH133:AH196" si="68">IF(ISNA(VLOOKUP($AF133&amp;P133,IsTm1A,1,0)),"",P133)</f>
        <v>C2</v>
      </c>
      <c r="AI133" s="353" t="str">
        <f t="shared" ref="AI133:AI196" si="69">IF(ISNA(VLOOKUP($AF133&amp;Q133,IsTm2D,1,0)),"",Q133)</f>
        <v>C2</v>
      </c>
      <c r="AJ133" s="353" t="str">
        <f t="shared" ref="AJ133:AJ196" si="70">IF(ISNA(VLOOKUP($AG133&amp;R133,IsTm3G,1,0)),"",R133)</f>
        <v>C2</v>
      </c>
      <c r="AK133" s="353" t="str">
        <f t="shared" ref="AK133:AK196" si="71">IF(ISNA(VLOOKUP($AG133&amp;S133,IsTm4J,1,0)),"",S133)</f>
        <v/>
      </c>
      <c r="AL133" s="343"/>
      <c r="AT133" s="345" t="str">
        <f t="shared" ref="AT133:AT196" si="72">IF(C133="","",IFERROR(VLOOKUP(C133,AQ:AQ,1,0),"FOUT"))</f>
        <v>B3</v>
      </c>
      <c r="AU133" s="345" t="str">
        <f t="shared" ref="AU133:AU196" si="73">IF(D133="","",IFERROR(VLOOKUP(D133,AR:AR,1,0),"FOUT"))</f>
        <v>B3</v>
      </c>
      <c r="AW133" s="354">
        <f t="shared" ref="AW133:AW196" si="74">IF(OR(P133="",U133=""),0,SUMIFS(U$5:U$1004,$M$5:$M$1004,$M133,P$5:P$1004,P133))</f>
        <v>0</v>
      </c>
      <c r="AX133" s="354">
        <f t="shared" ref="AX133:AX196" si="75">IF(OR(Q133="",V133=""),0,SUMIFS(V$5:V$1004,$M$5:$M$1004,$M133,Q$5:Q$1004,Q133))</f>
        <v>0</v>
      </c>
      <c r="AY133" s="354">
        <f t="shared" ref="AY133:AY196" si="76">IF(OR(R133="",W133=""),0,SUMIFS(W$5:W$1004,$M$5:$M$1004,$M133,R$5:R$1004,R133))</f>
        <v>0</v>
      </c>
      <c r="AZ133" s="354">
        <f t="shared" ref="AZ133:AZ196" si="77">IF(OR(S133="",X133=""),0,SUMIFS(X$5:X$1004,$O$5:$O$1004,$O133,S$5:S$1004,S133))</f>
        <v>0</v>
      </c>
    </row>
    <row r="134" spans="1:52" x14ac:dyDescent="0.2">
      <c r="A134" s="28" t="str">
        <f>C134&amp;"x"&amp;TEXT(COUNTIF(C$5:C133,C134)+1,0)</f>
        <v>D2x4</v>
      </c>
      <c r="B134" s="29" t="str">
        <f>D134&amp;"x"&amp;TEXT(COUNTIF(D$5:D133,D134)+1,0)</f>
        <v>D2x4</v>
      </c>
      <c r="C134" s="30" t="s">
        <v>6484</v>
      </c>
      <c r="D134" s="30" t="s">
        <v>6484</v>
      </c>
      <c r="E134" s="181"/>
      <c r="F134" s="30" t="s">
        <v>6420</v>
      </c>
      <c r="G134" s="269" t="s">
        <v>9261</v>
      </c>
      <c r="H134" s="269" t="s">
        <v>9262</v>
      </c>
      <c r="I134" s="269" t="s">
        <v>9263</v>
      </c>
      <c r="J134" s="218">
        <v>39629</v>
      </c>
      <c r="K134" s="181"/>
      <c r="L134" s="31" t="s">
        <v>6678</v>
      </c>
      <c r="M134" s="262" t="str">
        <f t="shared" si="62"/>
        <v>0</v>
      </c>
      <c r="N134" s="31" t="s">
        <v>6678</v>
      </c>
      <c r="O134" s="262" t="str">
        <f t="shared" si="63"/>
        <v>0</v>
      </c>
      <c r="P134" s="31" t="s">
        <v>6496</v>
      </c>
      <c r="Q134" s="31" t="s">
        <v>6496</v>
      </c>
      <c r="R134" s="31" t="s">
        <v>6496</v>
      </c>
      <c r="S134" s="298" t="str">
        <f t="shared" si="64"/>
        <v>D2</v>
      </c>
      <c r="T134" s="214"/>
      <c r="U134" s="33"/>
      <c r="V134" s="33"/>
      <c r="W134" s="33"/>
      <c r="X134" s="33"/>
      <c r="Y134" s="213"/>
      <c r="Z134" s="352">
        <f t="shared" si="65"/>
        <v>10</v>
      </c>
      <c r="AA134" s="304" t="e">
        <f ca="1">TmPunt($C134:$D134,$F134:$J134,$Z134,$AF134&amp;AH134,"Punten1AB",U134,AW134,$AI134&amp;$AJ134&amp;$AK134)</f>
        <v>#NAME?</v>
      </c>
      <c r="AB134" s="304" t="e">
        <f ca="1">TmPunt($C134:$D134,$F134:$J134,$Z134,$AF134&amp;AI134,"Punten2DE",V134,AX134,$AH134&amp;$AJ134&amp;$AK134)</f>
        <v>#NAME?</v>
      </c>
      <c r="AC134" s="304" t="e">
        <f ca="1">TmPunt($C134:$D134,$F134:$J134,$Z134,$AF134&amp;AJ134,"Punten3GH",W134,AY134,$AH134&amp;$AI134&amp;$AK134)</f>
        <v>#NAME?</v>
      </c>
      <c r="AD134" s="304" t="e">
        <f ca="1">TmPunt($C134:$D134,$F134:$J134,$Z134,$AG134&amp;AK134,"Punten4JK",X134,AZ134,$AH134&amp;$AI134&amp;$AJ134)</f>
        <v>#NAME?</v>
      </c>
      <c r="AE134" s="304"/>
      <c r="AF134" s="353" t="str">
        <f t="shared" si="66"/>
        <v>NCX19J3</v>
      </c>
      <c r="AG134" s="353" t="str">
        <f t="shared" si="67"/>
        <v>NCX19J3</v>
      </c>
      <c r="AH134" s="353" t="str">
        <f t="shared" si="68"/>
        <v>E2</v>
      </c>
      <c r="AI134" s="353" t="str">
        <f t="shared" si="69"/>
        <v>E2</v>
      </c>
      <c r="AJ134" s="353" t="str">
        <f t="shared" si="70"/>
        <v>E2</v>
      </c>
      <c r="AK134" s="353" t="str">
        <f t="shared" si="71"/>
        <v/>
      </c>
      <c r="AL134" s="343"/>
      <c r="AT134" s="345" t="str">
        <f t="shared" si="72"/>
        <v>D2</v>
      </c>
      <c r="AU134" s="345" t="str">
        <f t="shared" si="73"/>
        <v>D2</v>
      </c>
      <c r="AW134" s="354">
        <f t="shared" si="74"/>
        <v>0</v>
      </c>
      <c r="AX134" s="354">
        <f t="shared" si="75"/>
        <v>0</v>
      </c>
      <c r="AY134" s="354">
        <f t="shared" si="76"/>
        <v>0</v>
      </c>
      <c r="AZ134" s="354">
        <f t="shared" si="77"/>
        <v>0</v>
      </c>
    </row>
    <row r="135" spans="1:52" x14ac:dyDescent="0.2">
      <c r="A135" s="28" t="str">
        <f>C135&amp;"x"&amp;TEXT(COUNTIF(C$5:C134,C135)+1,0)</f>
        <v>E1x1</v>
      </c>
      <c r="B135" s="29" t="str">
        <f>D135&amp;"x"&amp;TEXT(COUNTIF(D$5:D134,D135)+1,0)</f>
        <v>E1x1</v>
      </c>
      <c r="C135" s="30" t="s">
        <v>6495</v>
      </c>
      <c r="D135" s="30" t="s">
        <v>6495</v>
      </c>
      <c r="E135" s="181"/>
      <c r="F135" s="30" t="s">
        <v>6420</v>
      </c>
      <c r="G135" s="269" t="s">
        <v>9272</v>
      </c>
      <c r="H135" s="269" t="s">
        <v>9273</v>
      </c>
      <c r="I135" s="269" t="s">
        <v>9274</v>
      </c>
      <c r="J135" s="218">
        <v>39878</v>
      </c>
      <c r="K135" s="181"/>
      <c r="L135" s="31" t="s">
        <v>6678</v>
      </c>
      <c r="M135" s="262" t="str">
        <f t="shared" si="62"/>
        <v>0</v>
      </c>
      <c r="N135" s="31" t="s">
        <v>6678</v>
      </c>
      <c r="O135" s="262" t="str">
        <f t="shared" si="63"/>
        <v>0</v>
      </c>
      <c r="P135" s="31" t="s">
        <v>6497</v>
      </c>
      <c r="Q135" s="31" t="s">
        <v>6497</v>
      </c>
      <c r="R135" s="31" t="s">
        <v>6497</v>
      </c>
      <c r="S135" s="298" t="str">
        <f t="shared" si="64"/>
        <v>E1</v>
      </c>
      <c r="T135" s="214"/>
      <c r="U135" s="33"/>
      <c r="V135" s="33"/>
      <c r="W135" s="33"/>
      <c r="X135" s="33"/>
      <c r="Y135" s="213"/>
      <c r="Z135" s="352">
        <f t="shared" si="65"/>
        <v>9</v>
      </c>
      <c r="AA135" s="304" t="e">
        <f ca="1">TmPunt($C135:$D135,$F135:$J135,$Z135,$AF135&amp;AH135,"Punten1AB",U135,AW135,$AI135&amp;$AJ135&amp;$AK135)</f>
        <v>#NAME?</v>
      </c>
      <c r="AB135" s="304" t="e">
        <f ca="1">TmPunt($C135:$D135,$F135:$J135,$Z135,$AF135&amp;AI135,"Punten2DE",V135,AX135,$AH135&amp;$AJ135&amp;$AK135)</f>
        <v>#NAME?</v>
      </c>
      <c r="AC135" s="304" t="e">
        <f ca="1">TmPunt($C135:$D135,$F135:$J135,$Z135,$AF135&amp;AJ135,"Punten3GH",W135,AY135,$AH135&amp;$AI135&amp;$AK135)</f>
        <v>#NAME?</v>
      </c>
      <c r="AD135" s="304" t="e">
        <f ca="1">TmPunt($C135:$D135,$F135:$J135,$Z135,$AG135&amp;AK135,"Punten4JK",X135,AZ135,$AH135&amp;$AI135&amp;$AJ135)</f>
        <v>#NAME?</v>
      </c>
      <c r="AE135" s="304"/>
      <c r="AF135" s="353" t="str">
        <f t="shared" si="66"/>
        <v>NCX19J3</v>
      </c>
      <c r="AG135" s="353" t="str">
        <f t="shared" si="67"/>
        <v>NCX19J3</v>
      </c>
      <c r="AH135" s="353" t="str">
        <f t="shared" si="68"/>
        <v>E3</v>
      </c>
      <c r="AI135" s="353" t="str">
        <f t="shared" si="69"/>
        <v>E3</v>
      </c>
      <c r="AJ135" s="353" t="str">
        <f t="shared" si="70"/>
        <v>E3</v>
      </c>
      <c r="AK135" s="353" t="str">
        <f t="shared" si="71"/>
        <v/>
      </c>
      <c r="AL135" s="343"/>
      <c r="AT135" s="345" t="str">
        <f t="shared" si="72"/>
        <v>E1</v>
      </c>
      <c r="AU135" s="345" t="str">
        <f t="shared" si="73"/>
        <v>E1</v>
      </c>
      <c r="AW135" s="354">
        <f t="shared" si="74"/>
        <v>0</v>
      </c>
      <c r="AX135" s="354">
        <f t="shared" si="75"/>
        <v>0</v>
      </c>
      <c r="AY135" s="354">
        <f t="shared" si="76"/>
        <v>0</v>
      </c>
      <c r="AZ135" s="354">
        <f t="shared" si="77"/>
        <v>0</v>
      </c>
    </row>
    <row r="136" spans="1:52" x14ac:dyDescent="0.2">
      <c r="A136" s="28" t="str">
        <f>C136&amp;"x"&amp;TEXT(COUNTIF(C$5:C135,C136)+1,0)</f>
        <v>A4x4</v>
      </c>
      <c r="B136" s="29" t="str">
        <f>D136&amp;"x"&amp;TEXT(COUNTIF(D$5:D135,D136)+1,0)</f>
        <v>A4x4</v>
      </c>
      <c r="C136" s="30" t="s">
        <v>1318</v>
      </c>
      <c r="D136" s="30" t="s">
        <v>1318</v>
      </c>
      <c r="E136" s="181"/>
      <c r="F136" s="30" t="s">
        <v>6420</v>
      </c>
      <c r="G136" s="269" t="s">
        <v>8902</v>
      </c>
      <c r="H136" s="269" t="s">
        <v>8903</v>
      </c>
      <c r="I136" s="269" t="s">
        <v>8904</v>
      </c>
      <c r="J136" s="218">
        <v>37323</v>
      </c>
      <c r="K136" s="181"/>
      <c r="L136" s="31" t="s">
        <v>6678</v>
      </c>
      <c r="M136" s="262" t="str">
        <f t="shared" si="62"/>
        <v>0</v>
      </c>
      <c r="N136" s="31" t="s">
        <v>6678</v>
      </c>
      <c r="O136" s="262" t="str">
        <f t="shared" si="63"/>
        <v>0</v>
      </c>
      <c r="P136" s="31" t="s">
        <v>6463</v>
      </c>
      <c r="Q136" s="31" t="s">
        <v>6463</v>
      </c>
      <c r="R136" s="31" t="s">
        <v>6463</v>
      </c>
      <c r="S136" s="298" t="str">
        <f t="shared" si="64"/>
        <v>A4</v>
      </c>
      <c r="T136" s="214"/>
      <c r="U136" s="33"/>
      <c r="V136" s="33"/>
      <c r="W136" s="33"/>
      <c r="X136" s="33"/>
      <c r="Y136" s="213"/>
      <c r="Z136" s="352">
        <f t="shared" si="65"/>
        <v>16</v>
      </c>
      <c r="AA136" s="304" t="e">
        <f ca="1">TmPunt($C136:$D136,$F136:$J136,$Z136,$AF136&amp;AH136,"Punten1AB",U136,AW136,$AI136&amp;$AJ136&amp;$AK136)</f>
        <v>#NAME?</v>
      </c>
      <c r="AB136" s="304" t="e">
        <f ca="1">TmPunt($C136:$D136,$F136:$J136,$Z136,$AF136&amp;AI136,"Punten2DE",V136,AX136,$AH136&amp;$AJ136&amp;$AK136)</f>
        <v>#NAME?</v>
      </c>
      <c r="AC136" s="304" t="e">
        <f ca="1">TmPunt($C136:$D136,$F136:$J136,$Z136,$AF136&amp;AJ136,"Punten3GH",W136,AY136,$AH136&amp;$AI136&amp;$AK136)</f>
        <v>#NAME?</v>
      </c>
      <c r="AD136" s="304" t="e">
        <f ca="1">TmPunt($C136:$D136,$F136:$J136,$Z136,$AG136&amp;AK136,"Punten4JK",X136,AZ136,$AH136&amp;$AI136&amp;$AJ136)</f>
        <v>#NAME?</v>
      </c>
      <c r="AE136" s="304"/>
      <c r="AF136" s="353" t="str">
        <f t="shared" si="66"/>
        <v>NCX19J3</v>
      </c>
      <c r="AG136" s="353" t="str">
        <f t="shared" si="67"/>
        <v>NCX19J3</v>
      </c>
      <c r="AH136" s="353" t="str">
        <f t="shared" si="68"/>
        <v>B3</v>
      </c>
      <c r="AI136" s="353" t="str">
        <f t="shared" si="69"/>
        <v>B3</v>
      </c>
      <c r="AJ136" s="353" t="str">
        <f t="shared" si="70"/>
        <v>B3</v>
      </c>
      <c r="AK136" s="353" t="str">
        <f t="shared" si="71"/>
        <v/>
      </c>
      <c r="AL136" s="343"/>
      <c r="AT136" s="345" t="str">
        <f t="shared" si="72"/>
        <v>A4</v>
      </c>
      <c r="AU136" s="345" t="str">
        <f t="shared" si="73"/>
        <v>A4</v>
      </c>
      <c r="AW136" s="354">
        <f t="shared" si="74"/>
        <v>0</v>
      </c>
      <c r="AX136" s="354">
        <f t="shared" si="75"/>
        <v>0</v>
      </c>
      <c r="AY136" s="354">
        <f t="shared" si="76"/>
        <v>0</v>
      </c>
      <c r="AZ136" s="354">
        <f t="shared" si="77"/>
        <v>0</v>
      </c>
    </row>
    <row r="137" spans="1:52" x14ac:dyDescent="0.2">
      <c r="A137" s="28" t="str">
        <f>C137&amp;"x"&amp;TEXT(COUNTIF(C$5:C136,C137)+1,0)</f>
        <v>x1</v>
      </c>
      <c r="B137" s="29" t="str">
        <f>D137&amp;"x"&amp;TEXT(COUNTIF(D$5:D136,D137)+1,0)</f>
        <v>x1</v>
      </c>
      <c r="C137" s="30"/>
      <c r="D137" s="30"/>
      <c r="E137" s="181"/>
      <c r="F137" s="30" t="s">
        <v>6420</v>
      </c>
      <c r="G137" s="269" t="s">
        <v>8830</v>
      </c>
      <c r="H137" s="269" t="s">
        <v>8831</v>
      </c>
      <c r="I137" s="269" t="s">
        <v>8832</v>
      </c>
      <c r="J137" s="218">
        <v>36928</v>
      </c>
      <c r="K137" s="181"/>
      <c r="L137" s="31" t="s">
        <v>6678</v>
      </c>
      <c r="M137" s="262" t="str">
        <f t="shared" si="62"/>
        <v>0</v>
      </c>
      <c r="N137" s="31" t="s">
        <v>6678</v>
      </c>
      <c r="O137" s="262" t="str">
        <f t="shared" si="63"/>
        <v>0</v>
      </c>
      <c r="P137" s="31" t="s">
        <v>1318</v>
      </c>
      <c r="Q137" s="31" t="s">
        <v>1318</v>
      </c>
      <c r="R137" s="31" t="s">
        <v>1318</v>
      </c>
      <c r="S137" s="298" t="str">
        <f t="shared" si="64"/>
        <v/>
      </c>
      <c r="T137" s="214"/>
      <c r="U137" s="33"/>
      <c r="V137" s="33"/>
      <c r="W137" s="33"/>
      <c r="X137" s="33"/>
      <c r="Y137" s="213"/>
      <c r="Z137" s="352">
        <f t="shared" si="65"/>
        <v>17</v>
      </c>
      <c r="AA137" s="304" t="e">
        <f t="shared" ref="AA137:AA193" ca="1" si="78">TmPunt($C137:$D137,$F137:$J137,$Z137,$AF137&amp;AH137,"Punten1AB",U137,AW137,$AI137&amp;$AJ137&amp;$AK137)</f>
        <v>#NAME?</v>
      </c>
      <c r="AB137" s="304" t="e">
        <f t="shared" ref="AB137:AB193" ca="1" si="79">TmPunt($C137:$D137,$F137:$J137,$Z137,$AF137&amp;AI137,"Punten2DE",V137,AX137,$AH137&amp;$AJ137&amp;$AK137)</f>
        <v>#NAME?</v>
      </c>
      <c r="AC137" s="304" t="e">
        <f t="shared" ref="AC137:AC193" ca="1" si="80">TmPunt($C137:$D137,$F137:$J137,$Z137,$AF137&amp;AJ137,"Punten3GH",W137,AY137,$AH137&amp;$AI137&amp;$AK137)</f>
        <v>#NAME?</v>
      </c>
      <c r="AD137" s="304" t="e">
        <f t="shared" ref="AD137:AD193" ca="1" si="81">TmPunt($C137:$D137,$F137:$J137,$Z137,$AG137&amp;AK137,"Punten4JK",X137,AZ137,$AH137&amp;$AI137&amp;$AJ137)</f>
        <v>#NAME?</v>
      </c>
      <c r="AE137" s="304"/>
      <c r="AF137" s="353" t="str">
        <f t="shared" si="66"/>
        <v>NCX19J3</v>
      </c>
      <c r="AG137" s="353" t="str">
        <f t="shared" si="67"/>
        <v>NCX19J3</v>
      </c>
      <c r="AH137" s="353" t="str">
        <f t="shared" si="68"/>
        <v>A4</v>
      </c>
      <c r="AI137" s="353" t="str">
        <f t="shared" si="69"/>
        <v>A4</v>
      </c>
      <c r="AJ137" s="353" t="str">
        <f t="shared" si="70"/>
        <v>A4</v>
      </c>
      <c r="AK137" s="353" t="str">
        <f t="shared" si="71"/>
        <v/>
      </c>
      <c r="AL137" s="343"/>
      <c r="AT137" s="345" t="str">
        <f t="shared" si="72"/>
        <v/>
      </c>
      <c r="AU137" s="345" t="str">
        <f t="shared" si="73"/>
        <v/>
      </c>
      <c r="AW137" s="354">
        <f t="shared" si="74"/>
        <v>0</v>
      </c>
      <c r="AX137" s="354">
        <f t="shared" si="75"/>
        <v>0</v>
      </c>
      <c r="AY137" s="354">
        <f t="shared" si="76"/>
        <v>0</v>
      </c>
      <c r="AZ137" s="354">
        <f t="shared" si="77"/>
        <v>0</v>
      </c>
    </row>
    <row r="138" spans="1:52" x14ac:dyDescent="0.2">
      <c r="A138" s="28" t="str">
        <f>C138&amp;"x"&amp;TEXT(COUNTIF(C$5:C137,C138)+1,0)</f>
        <v>D1x3</v>
      </c>
      <c r="B138" s="29" t="str">
        <f>D138&amp;"x"&amp;TEXT(COUNTIF(D$5:D137,D138)+1,0)</f>
        <v>D1x3</v>
      </c>
      <c r="C138" s="30" t="s">
        <v>6483</v>
      </c>
      <c r="D138" s="30" t="s">
        <v>6483</v>
      </c>
      <c r="E138" s="181"/>
      <c r="F138" s="30" t="s">
        <v>6420</v>
      </c>
      <c r="G138" s="269" t="s">
        <v>9126</v>
      </c>
      <c r="H138" s="269" t="s">
        <v>9127</v>
      </c>
      <c r="I138" s="269" t="s">
        <v>8495</v>
      </c>
      <c r="J138" s="218">
        <v>39324</v>
      </c>
      <c r="K138" s="181"/>
      <c r="L138" s="31" t="s">
        <v>6678</v>
      </c>
      <c r="M138" s="262" t="str">
        <f t="shared" si="62"/>
        <v>0</v>
      </c>
      <c r="N138" s="31" t="s">
        <v>6678</v>
      </c>
      <c r="O138" s="262" t="str">
        <f t="shared" si="63"/>
        <v>0</v>
      </c>
      <c r="P138" s="31" t="s">
        <v>6483</v>
      </c>
      <c r="Q138" s="31" t="s">
        <v>6483</v>
      </c>
      <c r="R138" s="31" t="s">
        <v>6483</v>
      </c>
      <c r="S138" s="298" t="str">
        <f t="shared" si="64"/>
        <v>D1</v>
      </c>
      <c r="T138" s="214"/>
      <c r="U138" s="33"/>
      <c r="V138" s="33"/>
      <c r="W138" s="33"/>
      <c r="X138" s="33"/>
      <c r="Y138" s="213"/>
      <c r="Z138" s="352">
        <f t="shared" si="65"/>
        <v>11</v>
      </c>
      <c r="AA138" s="304" t="e">
        <f ca="1">TmPunt($C138:$D138,$F138:$J138,$Z138,$AF138&amp;AH138,"Punten1AB",U138,AW138,$AI138&amp;$AJ138&amp;$AK138)</f>
        <v>#NAME?</v>
      </c>
      <c r="AB138" s="304" t="e">
        <f ca="1">TmPunt($C138:$D138,$F138:$J138,$Z138,$AF138&amp;AI138,"Punten2DE",V138,AX138,$AH138&amp;$AJ138&amp;$AK138)</f>
        <v>#NAME?</v>
      </c>
      <c r="AC138" s="304" t="e">
        <f ca="1">TmPunt($C138:$D138,$F138:$J138,$Z138,$AF138&amp;AJ138,"Punten3GH",W138,AY138,$AH138&amp;$AI138&amp;$AK138)</f>
        <v>#NAME?</v>
      </c>
      <c r="AD138" s="304" t="e">
        <f ca="1">TmPunt($C138:$D138,$F138:$J138,$Z138,$AG138&amp;AK138,"Punten4JK",X138,AZ138,$AH138&amp;$AI138&amp;$AJ138)</f>
        <v>#NAME?</v>
      </c>
      <c r="AE138" s="304"/>
      <c r="AF138" s="353" t="str">
        <f t="shared" si="66"/>
        <v>NCX19J3</v>
      </c>
      <c r="AG138" s="353" t="str">
        <f t="shared" si="67"/>
        <v>NCX19J3</v>
      </c>
      <c r="AH138" s="353" t="str">
        <f t="shared" si="68"/>
        <v>D1</v>
      </c>
      <c r="AI138" s="353" t="str">
        <f t="shared" si="69"/>
        <v>D1</v>
      </c>
      <c r="AJ138" s="353" t="str">
        <f t="shared" si="70"/>
        <v>D1</v>
      </c>
      <c r="AK138" s="353" t="str">
        <f t="shared" si="71"/>
        <v/>
      </c>
      <c r="AL138" s="343"/>
      <c r="AT138" s="345" t="str">
        <f t="shared" si="72"/>
        <v>D1</v>
      </c>
      <c r="AU138" s="345" t="str">
        <f t="shared" si="73"/>
        <v>D1</v>
      </c>
      <c r="AW138" s="354">
        <f t="shared" si="74"/>
        <v>0</v>
      </c>
      <c r="AX138" s="354">
        <f t="shared" si="75"/>
        <v>0</v>
      </c>
      <c r="AY138" s="354">
        <f t="shared" si="76"/>
        <v>0</v>
      </c>
      <c r="AZ138" s="354">
        <f t="shared" si="77"/>
        <v>0</v>
      </c>
    </row>
    <row r="139" spans="1:52" x14ac:dyDescent="0.2">
      <c r="A139" s="28" t="str">
        <f>C139&amp;"x"&amp;TEXT(COUNTIF(C$5:C138,C139)+1,0)</f>
        <v>B3x4</v>
      </c>
      <c r="B139" s="29" t="str">
        <f>D139&amp;"x"&amp;TEXT(COUNTIF(D$5:D138,D139)+1,0)</f>
        <v>B3x4</v>
      </c>
      <c r="C139" s="30" t="s">
        <v>6463</v>
      </c>
      <c r="D139" s="30" t="s">
        <v>6463</v>
      </c>
      <c r="E139" s="181"/>
      <c r="F139" s="30" t="s">
        <v>6420</v>
      </c>
      <c r="G139" s="269" t="s">
        <v>9036</v>
      </c>
      <c r="H139" s="269" t="s">
        <v>9037</v>
      </c>
      <c r="I139" s="269" t="s">
        <v>9038</v>
      </c>
      <c r="J139" s="218">
        <v>38303</v>
      </c>
      <c r="K139" s="181"/>
      <c r="L139" s="31" t="s">
        <v>6678</v>
      </c>
      <c r="M139" s="262" t="str">
        <f t="shared" si="62"/>
        <v>0</v>
      </c>
      <c r="N139" s="31" t="s">
        <v>6678</v>
      </c>
      <c r="O139" s="262" t="str">
        <f t="shared" si="63"/>
        <v>0</v>
      </c>
      <c r="P139" s="31" t="s">
        <v>6473</v>
      </c>
      <c r="Q139" s="31" t="s">
        <v>6473</v>
      </c>
      <c r="R139" s="31" t="s">
        <v>6473</v>
      </c>
      <c r="S139" s="298" t="str">
        <f t="shared" si="64"/>
        <v>B3</v>
      </c>
      <c r="T139" s="214"/>
      <c r="U139" s="33"/>
      <c r="V139" s="33"/>
      <c r="W139" s="33"/>
      <c r="X139" s="33"/>
      <c r="Y139" s="213"/>
      <c r="Z139" s="352">
        <f t="shared" si="65"/>
        <v>14</v>
      </c>
      <c r="AA139" s="304" t="e">
        <f ca="1">TmPunt($C139:$D139,$F139:$J139,$Z139,$AF139&amp;AH139,"Punten1AB",U139,AW139,$AI139&amp;$AJ139&amp;$AK139)</f>
        <v>#NAME?</v>
      </c>
      <c r="AB139" s="304" t="e">
        <f ca="1">TmPunt($C139:$D139,$F139:$J139,$Z139,$AF139&amp;AI139,"Punten2DE",V139,AX139,$AH139&amp;$AJ139&amp;$AK139)</f>
        <v>#NAME?</v>
      </c>
      <c r="AC139" s="304" t="e">
        <f ca="1">TmPunt($C139:$D139,$F139:$J139,$Z139,$AF139&amp;AJ139,"Punten3GH",W139,AY139,$AH139&amp;$AI139&amp;$AK139)</f>
        <v>#NAME?</v>
      </c>
      <c r="AD139" s="304" t="e">
        <f ca="1">TmPunt($C139:$D139,$F139:$J139,$Z139,$AG139&amp;AK139,"Punten4JK",X139,AZ139,$AH139&amp;$AI139&amp;$AJ139)</f>
        <v>#NAME?</v>
      </c>
      <c r="AE139" s="304"/>
      <c r="AF139" s="353" t="str">
        <f t="shared" si="66"/>
        <v>NCX19J3</v>
      </c>
      <c r="AG139" s="353" t="str">
        <f t="shared" si="67"/>
        <v>NCX19J3</v>
      </c>
      <c r="AH139" s="353" t="str">
        <f t="shared" si="68"/>
        <v>C3</v>
      </c>
      <c r="AI139" s="353" t="str">
        <f t="shared" si="69"/>
        <v>C3</v>
      </c>
      <c r="AJ139" s="353" t="str">
        <f t="shared" si="70"/>
        <v>C3</v>
      </c>
      <c r="AK139" s="353" t="str">
        <f t="shared" si="71"/>
        <v/>
      </c>
      <c r="AL139" s="343"/>
      <c r="AT139" s="345" t="str">
        <f t="shared" si="72"/>
        <v>B3</v>
      </c>
      <c r="AU139" s="345" t="str">
        <f t="shared" si="73"/>
        <v>B3</v>
      </c>
      <c r="AW139" s="354">
        <f t="shared" si="74"/>
        <v>0</v>
      </c>
      <c r="AX139" s="354">
        <f t="shared" si="75"/>
        <v>0</v>
      </c>
      <c r="AY139" s="354">
        <f t="shared" si="76"/>
        <v>0</v>
      </c>
      <c r="AZ139" s="354">
        <f t="shared" si="77"/>
        <v>0</v>
      </c>
    </row>
    <row r="140" spans="1:52" x14ac:dyDescent="0.2">
      <c r="A140" s="28" t="str">
        <f>C140&amp;"x"&amp;TEXT(COUNTIF(C$5:C139,C140)+1,0)</f>
        <v>x1</v>
      </c>
      <c r="B140" s="29" t="str">
        <f>D140&amp;"x"&amp;TEXT(COUNTIF(D$5:D139,D140)+1,0)</f>
        <v>x1</v>
      </c>
      <c r="C140" s="30"/>
      <c r="D140" s="30"/>
      <c r="E140" s="181"/>
      <c r="F140" s="30" t="s">
        <v>6420</v>
      </c>
      <c r="G140" s="269" t="s">
        <v>9462</v>
      </c>
      <c r="H140" s="269" t="s">
        <v>9463</v>
      </c>
      <c r="I140" s="269" t="s">
        <v>9464</v>
      </c>
      <c r="J140" s="218">
        <v>25099</v>
      </c>
      <c r="K140" s="181"/>
      <c r="L140" s="31" t="s">
        <v>6678</v>
      </c>
      <c r="M140" s="262" t="str">
        <f t="shared" si="62"/>
        <v>0</v>
      </c>
      <c r="N140" s="31" t="s">
        <v>6678</v>
      </c>
      <c r="O140" s="262" t="str">
        <f t="shared" si="63"/>
        <v>0</v>
      </c>
      <c r="P140" s="31" t="s">
        <v>6678</v>
      </c>
      <c r="Q140" s="31" t="s">
        <v>6678</v>
      </c>
      <c r="R140" s="31"/>
      <c r="S140" s="298" t="str">
        <f t="shared" si="64"/>
        <v/>
      </c>
      <c r="T140" s="214"/>
      <c r="U140" s="33"/>
      <c r="V140" s="33"/>
      <c r="W140" s="33"/>
      <c r="X140" s="33"/>
      <c r="Y140" s="213"/>
      <c r="Z140" s="352">
        <f t="shared" si="65"/>
        <v>50</v>
      </c>
      <c r="AA140" s="304" t="e">
        <f t="shared" ca="1" si="78"/>
        <v>#NAME?</v>
      </c>
      <c r="AB140" s="304" t="e">
        <f t="shared" ca="1" si="79"/>
        <v>#NAME?</v>
      </c>
      <c r="AC140" s="304" t="e">
        <f t="shared" ca="1" si="80"/>
        <v>#NAME?</v>
      </c>
      <c r="AD140" s="304" t="e">
        <f t="shared" ca="1" si="81"/>
        <v>#NAME?</v>
      </c>
      <c r="AE140" s="304"/>
      <c r="AF140" s="353" t="str">
        <f t="shared" si="66"/>
        <v>NCX19J3</v>
      </c>
      <c r="AG140" s="353" t="str">
        <f t="shared" si="67"/>
        <v>NCX19J3</v>
      </c>
      <c r="AH140" s="353" t="str">
        <f t="shared" si="68"/>
        <v/>
      </c>
      <c r="AI140" s="353" t="str">
        <f t="shared" si="69"/>
        <v/>
      </c>
      <c r="AJ140" s="353" t="str">
        <f t="shared" si="70"/>
        <v/>
      </c>
      <c r="AK140" s="353" t="str">
        <f t="shared" si="71"/>
        <v/>
      </c>
      <c r="AL140" s="343"/>
      <c r="AT140" s="345" t="str">
        <f t="shared" si="72"/>
        <v/>
      </c>
      <c r="AU140" s="345" t="str">
        <f t="shared" si="73"/>
        <v/>
      </c>
      <c r="AW140" s="354">
        <f t="shared" si="74"/>
        <v>0</v>
      </c>
      <c r="AX140" s="354">
        <f t="shared" si="75"/>
        <v>0</v>
      </c>
      <c r="AY140" s="354">
        <f t="shared" si="76"/>
        <v>0</v>
      </c>
      <c r="AZ140" s="354">
        <f t="shared" si="77"/>
        <v>0</v>
      </c>
    </row>
    <row r="141" spans="1:52" x14ac:dyDescent="0.2">
      <c r="A141" s="28" t="str">
        <f>C141&amp;"x"&amp;TEXT(COUNTIF(C$5:C140,C141)+1,0)</f>
        <v>x1</v>
      </c>
      <c r="B141" s="29" t="str">
        <f>D141&amp;"x"&amp;TEXT(COUNTIF(D$5:D140,D141)+1,0)</f>
        <v>x1</v>
      </c>
      <c r="C141" s="30"/>
      <c r="D141" s="30"/>
      <c r="E141" s="181"/>
      <c r="F141" s="30" t="s">
        <v>6420</v>
      </c>
      <c r="G141" s="269" t="s">
        <v>9416</v>
      </c>
      <c r="H141" s="269" t="s">
        <v>9417</v>
      </c>
      <c r="I141" s="269" t="s">
        <v>9418</v>
      </c>
      <c r="J141" s="218">
        <v>20777</v>
      </c>
      <c r="K141" s="181"/>
      <c r="L141" s="31" t="s">
        <v>6678</v>
      </c>
      <c r="M141" s="262" t="str">
        <f t="shared" si="62"/>
        <v>0</v>
      </c>
      <c r="N141" s="31" t="s">
        <v>6678</v>
      </c>
      <c r="O141" s="262" t="str">
        <f t="shared" si="63"/>
        <v>0</v>
      </c>
      <c r="P141" s="31" t="s">
        <v>6678</v>
      </c>
      <c r="Q141" s="31" t="s">
        <v>6678</v>
      </c>
      <c r="R141" s="31"/>
      <c r="S141" s="298" t="str">
        <f t="shared" si="64"/>
        <v/>
      </c>
      <c r="T141" s="214"/>
      <c r="U141" s="33"/>
      <c r="V141" s="33"/>
      <c r="W141" s="33"/>
      <c r="X141" s="33"/>
      <c r="Y141" s="213"/>
      <c r="Z141" s="352">
        <f t="shared" si="65"/>
        <v>62</v>
      </c>
      <c r="AA141" s="304" t="e">
        <f t="shared" ca="1" si="78"/>
        <v>#NAME?</v>
      </c>
      <c r="AB141" s="304" t="e">
        <f t="shared" ca="1" si="79"/>
        <v>#NAME?</v>
      </c>
      <c r="AC141" s="304" t="e">
        <f t="shared" ca="1" si="80"/>
        <v>#NAME?</v>
      </c>
      <c r="AD141" s="304" t="e">
        <f t="shared" ca="1" si="81"/>
        <v>#NAME?</v>
      </c>
      <c r="AE141" s="304"/>
      <c r="AF141" s="353" t="str">
        <f t="shared" si="66"/>
        <v>NCX19J3</v>
      </c>
      <c r="AG141" s="353" t="str">
        <f t="shared" si="67"/>
        <v>NCX19J3</v>
      </c>
      <c r="AH141" s="353" t="str">
        <f t="shared" si="68"/>
        <v/>
      </c>
      <c r="AI141" s="353" t="str">
        <f t="shared" si="69"/>
        <v/>
      </c>
      <c r="AJ141" s="353" t="str">
        <f t="shared" si="70"/>
        <v/>
      </c>
      <c r="AK141" s="353" t="str">
        <f t="shared" si="71"/>
        <v/>
      </c>
      <c r="AL141" s="343"/>
      <c r="AT141" s="345" t="str">
        <f t="shared" si="72"/>
        <v/>
      </c>
      <c r="AU141" s="345" t="str">
        <f t="shared" si="73"/>
        <v/>
      </c>
      <c r="AW141" s="354">
        <f t="shared" si="74"/>
        <v>0</v>
      </c>
      <c r="AX141" s="354">
        <f t="shared" si="75"/>
        <v>0</v>
      </c>
      <c r="AY141" s="354">
        <f t="shared" si="76"/>
        <v>0</v>
      </c>
      <c r="AZ141" s="354">
        <f t="shared" si="77"/>
        <v>0</v>
      </c>
    </row>
    <row r="142" spans="1:52" x14ac:dyDescent="0.2">
      <c r="A142" s="28" t="str">
        <f>C142&amp;"x"&amp;TEXT(COUNTIF(C$5:C141,C142)+1,0)</f>
        <v>C3x6</v>
      </c>
      <c r="B142" s="29" t="str">
        <f>D142&amp;"x"&amp;TEXT(COUNTIF(D$5:D141,D142)+1,0)</f>
        <v>C3x6</v>
      </c>
      <c r="C142" s="30" t="s">
        <v>6473</v>
      </c>
      <c r="D142" s="30" t="s">
        <v>6473</v>
      </c>
      <c r="E142" s="181"/>
      <c r="F142" s="30" t="s">
        <v>6420</v>
      </c>
      <c r="G142" s="269" t="s">
        <v>9175</v>
      </c>
      <c r="H142" s="269" t="s">
        <v>9176</v>
      </c>
      <c r="I142" s="269" t="s">
        <v>9177</v>
      </c>
      <c r="J142" s="218">
        <v>38848</v>
      </c>
      <c r="K142" s="181"/>
      <c r="L142" s="31" t="s">
        <v>6678</v>
      </c>
      <c r="M142" s="262" t="str">
        <f t="shared" si="62"/>
        <v>0</v>
      </c>
      <c r="N142" s="31" t="s">
        <v>6678</v>
      </c>
      <c r="O142" s="262" t="str">
        <f t="shared" si="63"/>
        <v>0</v>
      </c>
      <c r="P142" s="31" t="s">
        <v>6485</v>
      </c>
      <c r="Q142" s="31" t="s">
        <v>6485</v>
      </c>
      <c r="R142" s="31" t="s">
        <v>6485</v>
      </c>
      <c r="S142" s="298" t="str">
        <f t="shared" si="64"/>
        <v>C3</v>
      </c>
      <c r="T142" s="214"/>
      <c r="U142" s="33"/>
      <c r="V142" s="33"/>
      <c r="W142" s="33"/>
      <c r="X142" s="33"/>
      <c r="Y142" s="213"/>
      <c r="Z142" s="352">
        <f t="shared" si="65"/>
        <v>12</v>
      </c>
      <c r="AA142" s="304" t="e">
        <f ca="1">TmPunt($C142:$D142,$F142:$J142,$Z142,$AF142&amp;AH142,"Punten1AB",U142,AW142,$AI142&amp;$AJ142&amp;$AK142)</f>
        <v>#NAME?</v>
      </c>
      <c r="AB142" s="304" t="e">
        <f ca="1">TmPunt($C142:$D142,$F142:$J142,$Z142,$AF142&amp;AI142,"Punten2DE",V142,AX142,$AH142&amp;$AJ142&amp;$AK142)</f>
        <v>#NAME?</v>
      </c>
      <c r="AC142" s="304" t="e">
        <f ca="1">TmPunt($C142:$D142,$F142:$J142,$Z142,$AF142&amp;AJ142,"Punten3GH",W142,AY142,$AH142&amp;$AI142&amp;$AK142)</f>
        <v>#NAME?</v>
      </c>
      <c r="AD142" s="304" t="e">
        <f ca="1">TmPunt($C142:$D142,$F142:$J142,$Z142,$AG142&amp;AK142,"Punten4JK",X142,AZ142,$AH142&amp;$AI142&amp;$AJ142)</f>
        <v>#NAME?</v>
      </c>
      <c r="AE142" s="304"/>
      <c r="AF142" s="353" t="str">
        <f t="shared" si="66"/>
        <v>NCX19J3</v>
      </c>
      <c r="AG142" s="353" t="str">
        <f t="shared" si="67"/>
        <v>NCX19J3</v>
      </c>
      <c r="AH142" s="353" t="str">
        <f t="shared" si="68"/>
        <v>D3</v>
      </c>
      <c r="AI142" s="353" t="str">
        <f t="shared" si="69"/>
        <v>D3</v>
      </c>
      <c r="AJ142" s="353" t="str">
        <f t="shared" si="70"/>
        <v>D3</v>
      </c>
      <c r="AK142" s="353" t="str">
        <f t="shared" si="71"/>
        <v/>
      </c>
      <c r="AL142" s="343"/>
      <c r="AT142" s="345" t="str">
        <f t="shared" si="72"/>
        <v>C3</v>
      </c>
      <c r="AU142" s="345" t="str">
        <f t="shared" si="73"/>
        <v>C3</v>
      </c>
      <c r="AW142" s="354">
        <f t="shared" si="74"/>
        <v>0</v>
      </c>
      <c r="AX142" s="354">
        <f t="shared" si="75"/>
        <v>0</v>
      </c>
      <c r="AY142" s="354">
        <f t="shared" si="76"/>
        <v>0</v>
      </c>
      <c r="AZ142" s="354">
        <f t="shared" si="77"/>
        <v>0</v>
      </c>
    </row>
    <row r="143" spans="1:52" x14ac:dyDescent="0.2">
      <c r="A143" s="28" t="str">
        <f>C143&amp;"x"&amp;TEXT(COUNTIF(C$5:C142,C143)+1,0)</f>
        <v>x1</v>
      </c>
      <c r="B143" s="29" t="str">
        <f>D143&amp;"x"&amp;TEXT(COUNTIF(D$5:D142,D143)+1,0)</f>
        <v>x1</v>
      </c>
      <c r="C143" s="30"/>
      <c r="D143" s="30"/>
      <c r="E143" s="181"/>
      <c r="F143" s="30" t="s">
        <v>6420</v>
      </c>
      <c r="G143" s="269" t="s">
        <v>8941</v>
      </c>
      <c r="H143" s="269" t="s">
        <v>8942</v>
      </c>
      <c r="I143" s="269" t="s">
        <v>8943</v>
      </c>
      <c r="J143" s="218">
        <v>37516</v>
      </c>
      <c r="K143" s="181"/>
      <c r="L143" s="31" t="s">
        <v>6678</v>
      </c>
      <c r="M143" s="262" t="str">
        <f t="shared" si="62"/>
        <v>0</v>
      </c>
      <c r="N143" s="31" t="s">
        <v>6678</v>
      </c>
      <c r="O143" s="262" t="str">
        <f t="shared" si="63"/>
        <v>0</v>
      </c>
      <c r="P143" s="31" t="s">
        <v>6464</v>
      </c>
      <c r="Q143" s="31" t="s">
        <v>6464</v>
      </c>
      <c r="R143" s="31" t="s">
        <v>6464</v>
      </c>
      <c r="S143" s="298" t="str">
        <f t="shared" si="64"/>
        <v/>
      </c>
      <c r="T143" s="214"/>
      <c r="U143" s="33"/>
      <c r="V143" s="33"/>
      <c r="W143" s="33"/>
      <c r="X143" s="33"/>
      <c r="Y143" s="213"/>
      <c r="Z143" s="352">
        <f t="shared" si="65"/>
        <v>16</v>
      </c>
      <c r="AA143" s="304" t="e">
        <f t="shared" ca="1" si="78"/>
        <v>#NAME?</v>
      </c>
      <c r="AB143" s="304" t="e">
        <f t="shared" ca="1" si="79"/>
        <v>#NAME?</v>
      </c>
      <c r="AC143" s="304" t="e">
        <f t="shared" ca="1" si="80"/>
        <v>#NAME?</v>
      </c>
      <c r="AD143" s="304" t="e">
        <f t="shared" ca="1" si="81"/>
        <v>#NAME?</v>
      </c>
      <c r="AE143" s="304"/>
      <c r="AF143" s="353" t="str">
        <f t="shared" si="66"/>
        <v>NCX19J3</v>
      </c>
      <c r="AG143" s="353" t="str">
        <f t="shared" si="67"/>
        <v>NCX19J3</v>
      </c>
      <c r="AH143" s="353" t="str">
        <f t="shared" si="68"/>
        <v>B4</v>
      </c>
      <c r="AI143" s="353" t="str">
        <f t="shared" si="69"/>
        <v>B4</v>
      </c>
      <c r="AJ143" s="353" t="str">
        <f t="shared" si="70"/>
        <v>B4</v>
      </c>
      <c r="AK143" s="353" t="str">
        <f t="shared" si="71"/>
        <v/>
      </c>
      <c r="AL143" s="343"/>
      <c r="AT143" s="345" t="str">
        <f t="shared" si="72"/>
        <v/>
      </c>
      <c r="AU143" s="345" t="str">
        <f t="shared" si="73"/>
        <v/>
      </c>
      <c r="AW143" s="354">
        <f t="shared" si="74"/>
        <v>0</v>
      </c>
      <c r="AX143" s="354">
        <f t="shared" si="75"/>
        <v>0</v>
      </c>
      <c r="AY143" s="354">
        <f t="shared" si="76"/>
        <v>0</v>
      </c>
      <c r="AZ143" s="354">
        <f t="shared" si="77"/>
        <v>0</v>
      </c>
    </row>
    <row r="144" spans="1:52" x14ac:dyDescent="0.2">
      <c r="A144" s="28" t="str">
        <f>C144&amp;"x"&amp;TEXT(COUNTIF(C$5:C143,C144)+1,0)</f>
        <v>B2x1</v>
      </c>
      <c r="B144" s="29" t="str">
        <f>D144&amp;"x"&amp;TEXT(COUNTIF(D$5:D143,D144)+1,0)</f>
        <v>B2x1</v>
      </c>
      <c r="C144" s="30" t="s">
        <v>6462</v>
      </c>
      <c r="D144" s="30" t="s">
        <v>6462</v>
      </c>
      <c r="E144" s="181"/>
      <c r="F144" s="30" t="s">
        <v>6420</v>
      </c>
      <c r="G144" s="269" t="s">
        <v>8988</v>
      </c>
      <c r="H144" s="269" t="s">
        <v>8989</v>
      </c>
      <c r="I144" s="269" t="s">
        <v>8641</v>
      </c>
      <c r="J144" s="218">
        <v>38079</v>
      </c>
      <c r="K144" s="181"/>
      <c r="L144" s="31" t="s">
        <v>6678</v>
      </c>
      <c r="M144" s="262" t="str">
        <f t="shared" si="62"/>
        <v>0</v>
      </c>
      <c r="N144" s="31" t="s">
        <v>6678</v>
      </c>
      <c r="O144" s="262" t="str">
        <f t="shared" si="63"/>
        <v>0</v>
      </c>
      <c r="P144" s="31" t="s">
        <v>6471</v>
      </c>
      <c r="Q144" s="31" t="s">
        <v>6471</v>
      </c>
      <c r="R144" s="31" t="s">
        <v>6471</v>
      </c>
      <c r="S144" s="298" t="str">
        <f t="shared" si="64"/>
        <v>B2</v>
      </c>
      <c r="T144" s="214"/>
      <c r="U144" s="33"/>
      <c r="V144" s="33"/>
      <c r="W144" s="33"/>
      <c r="X144" s="33"/>
      <c r="Y144" s="213"/>
      <c r="Z144" s="352">
        <f t="shared" si="65"/>
        <v>14</v>
      </c>
      <c r="AA144" s="304" t="e">
        <f ca="1">TmPunt($C144:$D144,$F144:$J144,$Z144,$AF144&amp;AH144,"Punten1AB",U144,AW144,$AI144&amp;$AJ144&amp;$AK144)</f>
        <v>#NAME?</v>
      </c>
      <c r="AB144" s="304" t="e">
        <f ca="1">TmPunt($C144:$D144,$F144:$J144,$Z144,$AF144&amp;AI144,"Punten2DE",V144,AX144,$AH144&amp;$AJ144&amp;$AK144)</f>
        <v>#NAME?</v>
      </c>
      <c r="AC144" s="304" t="e">
        <f ca="1">TmPunt($C144:$D144,$F144:$J144,$Z144,$AF144&amp;AJ144,"Punten3GH",W144,AY144,$AH144&amp;$AI144&amp;$AK144)</f>
        <v>#NAME?</v>
      </c>
      <c r="AD144" s="304" t="e">
        <f ca="1">TmPunt($C144:$D144,$F144:$J144,$Z144,$AG144&amp;AK144,"Punten4JK",X144,AZ144,$AH144&amp;$AI144&amp;$AJ144)</f>
        <v>#NAME?</v>
      </c>
      <c r="AE144" s="304"/>
      <c r="AF144" s="353" t="str">
        <f t="shared" si="66"/>
        <v>NCX19J3</v>
      </c>
      <c r="AG144" s="353" t="str">
        <f t="shared" si="67"/>
        <v>NCX19J3</v>
      </c>
      <c r="AH144" s="353" t="str">
        <f t="shared" si="68"/>
        <v>C1</v>
      </c>
      <c r="AI144" s="353" t="str">
        <f t="shared" si="69"/>
        <v>C1</v>
      </c>
      <c r="AJ144" s="353" t="str">
        <f t="shared" si="70"/>
        <v>C1</v>
      </c>
      <c r="AK144" s="353" t="str">
        <f t="shared" si="71"/>
        <v/>
      </c>
      <c r="AL144" s="343"/>
      <c r="AT144" s="345" t="str">
        <f t="shared" si="72"/>
        <v>B2</v>
      </c>
      <c r="AU144" s="345" t="str">
        <f t="shared" si="73"/>
        <v>B2</v>
      </c>
      <c r="AW144" s="354">
        <f t="shared" si="74"/>
        <v>0</v>
      </c>
      <c r="AX144" s="354">
        <f t="shared" si="75"/>
        <v>0</v>
      </c>
      <c r="AY144" s="354">
        <f t="shared" si="76"/>
        <v>0</v>
      </c>
      <c r="AZ144" s="354">
        <f t="shared" si="77"/>
        <v>0</v>
      </c>
    </row>
    <row r="145" spans="1:52" x14ac:dyDescent="0.2">
      <c r="A145" s="28" t="str">
        <f>C145&amp;"x"&amp;TEXT(COUNTIF(C$5:C144,C145)+1,0)</f>
        <v>x1</v>
      </c>
      <c r="B145" s="29" t="str">
        <f>D145&amp;"x"&amp;TEXT(COUNTIF(D$5:D144,D145)+1,0)</f>
        <v>x1</v>
      </c>
      <c r="C145" s="30"/>
      <c r="D145" s="30"/>
      <c r="E145" s="181"/>
      <c r="F145" s="30" t="s">
        <v>6420</v>
      </c>
      <c r="G145" s="269" t="s">
        <v>9425</v>
      </c>
      <c r="H145" s="269" t="s">
        <v>9426</v>
      </c>
      <c r="I145" s="269" t="s">
        <v>9409</v>
      </c>
      <c r="J145" s="218">
        <v>21084</v>
      </c>
      <c r="K145" s="181"/>
      <c r="L145" s="31" t="s">
        <v>6678</v>
      </c>
      <c r="M145" s="262" t="str">
        <f t="shared" si="62"/>
        <v>0</v>
      </c>
      <c r="N145" s="31" t="s">
        <v>6678</v>
      </c>
      <c r="O145" s="262" t="str">
        <f t="shared" si="63"/>
        <v>0</v>
      </c>
      <c r="P145" s="31" t="s">
        <v>6678</v>
      </c>
      <c r="Q145" s="31" t="s">
        <v>6678</v>
      </c>
      <c r="R145" s="31"/>
      <c r="S145" s="298" t="str">
        <f t="shared" si="64"/>
        <v/>
      </c>
      <c r="T145" s="214"/>
      <c r="U145" s="33"/>
      <c r="V145" s="33"/>
      <c r="W145" s="33"/>
      <c r="X145" s="33"/>
      <c r="Y145" s="213"/>
      <c r="Z145" s="352">
        <f t="shared" si="65"/>
        <v>61</v>
      </c>
      <c r="AA145" s="304" t="e">
        <f t="shared" ca="1" si="78"/>
        <v>#NAME?</v>
      </c>
      <c r="AB145" s="304" t="e">
        <f t="shared" ca="1" si="79"/>
        <v>#NAME?</v>
      </c>
      <c r="AC145" s="304" t="e">
        <f t="shared" ca="1" si="80"/>
        <v>#NAME?</v>
      </c>
      <c r="AD145" s="304" t="e">
        <f t="shared" ca="1" si="81"/>
        <v>#NAME?</v>
      </c>
      <c r="AE145" s="304"/>
      <c r="AF145" s="353" t="str">
        <f t="shared" si="66"/>
        <v>NCX19J3</v>
      </c>
      <c r="AG145" s="353" t="str">
        <f t="shared" si="67"/>
        <v>NCX19J3</v>
      </c>
      <c r="AH145" s="353" t="str">
        <f t="shared" si="68"/>
        <v/>
      </c>
      <c r="AI145" s="353" t="str">
        <f t="shared" si="69"/>
        <v/>
      </c>
      <c r="AJ145" s="353" t="str">
        <f t="shared" si="70"/>
        <v/>
      </c>
      <c r="AK145" s="353" t="str">
        <f t="shared" si="71"/>
        <v/>
      </c>
      <c r="AL145" s="343"/>
      <c r="AT145" s="345" t="str">
        <f t="shared" si="72"/>
        <v/>
      </c>
      <c r="AU145" s="345" t="str">
        <f t="shared" si="73"/>
        <v/>
      </c>
      <c r="AW145" s="354">
        <f t="shared" si="74"/>
        <v>0</v>
      </c>
      <c r="AX145" s="354">
        <f t="shared" si="75"/>
        <v>0</v>
      </c>
      <c r="AY145" s="354">
        <f t="shared" si="76"/>
        <v>0</v>
      </c>
      <c r="AZ145" s="354">
        <f t="shared" si="77"/>
        <v>0</v>
      </c>
    </row>
    <row r="146" spans="1:52" x14ac:dyDescent="0.2">
      <c r="A146" s="28" t="str">
        <f>C146&amp;"x"&amp;TEXT(COUNTIF(C$5:C145,C146)+1,0)</f>
        <v>x1</v>
      </c>
      <c r="B146" s="29" t="str">
        <f>D146&amp;"x"&amp;TEXT(COUNTIF(D$5:D145,D146)+1,0)</f>
        <v>x1</v>
      </c>
      <c r="C146" s="30"/>
      <c r="D146" s="30"/>
      <c r="E146" s="181"/>
      <c r="F146" s="30" t="s">
        <v>6420</v>
      </c>
      <c r="G146" s="269" t="s">
        <v>9441</v>
      </c>
      <c r="H146" s="269" t="s">
        <v>9442</v>
      </c>
      <c r="I146" s="269" t="s">
        <v>9443</v>
      </c>
      <c r="J146" s="218">
        <v>22604</v>
      </c>
      <c r="K146" s="181"/>
      <c r="L146" s="31" t="s">
        <v>6678</v>
      </c>
      <c r="M146" s="262" t="str">
        <f t="shared" si="62"/>
        <v>0</v>
      </c>
      <c r="N146" s="31" t="s">
        <v>6678</v>
      </c>
      <c r="O146" s="262" t="str">
        <f t="shared" si="63"/>
        <v>0</v>
      </c>
      <c r="P146" s="31" t="s">
        <v>6678</v>
      </c>
      <c r="Q146" s="31" t="s">
        <v>6678</v>
      </c>
      <c r="R146" s="31"/>
      <c r="S146" s="298" t="str">
        <f t="shared" si="64"/>
        <v/>
      </c>
      <c r="T146" s="214"/>
      <c r="U146" s="33"/>
      <c r="V146" s="33"/>
      <c r="W146" s="33"/>
      <c r="X146" s="33"/>
      <c r="Y146" s="213"/>
      <c r="Z146" s="352">
        <f t="shared" si="65"/>
        <v>57</v>
      </c>
      <c r="AA146" s="304" t="e">
        <f t="shared" ca="1" si="78"/>
        <v>#NAME?</v>
      </c>
      <c r="AB146" s="304" t="e">
        <f t="shared" ca="1" si="79"/>
        <v>#NAME?</v>
      </c>
      <c r="AC146" s="304" t="e">
        <f t="shared" ca="1" si="80"/>
        <v>#NAME?</v>
      </c>
      <c r="AD146" s="304" t="e">
        <f t="shared" ca="1" si="81"/>
        <v>#NAME?</v>
      </c>
      <c r="AE146" s="304"/>
      <c r="AF146" s="353" t="str">
        <f t="shared" si="66"/>
        <v>NCX19J3</v>
      </c>
      <c r="AG146" s="353" t="str">
        <f t="shared" si="67"/>
        <v>NCX19J3</v>
      </c>
      <c r="AH146" s="353" t="str">
        <f t="shared" si="68"/>
        <v/>
      </c>
      <c r="AI146" s="353" t="str">
        <f t="shared" si="69"/>
        <v/>
      </c>
      <c r="AJ146" s="353" t="str">
        <f t="shared" si="70"/>
        <v/>
      </c>
      <c r="AK146" s="353" t="str">
        <f t="shared" si="71"/>
        <v/>
      </c>
      <c r="AL146" s="343"/>
      <c r="AT146" s="345" t="str">
        <f t="shared" si="72"/>
        <v/>
      </c>
      <c r="AU146" s="345" t="str">
        <f t="shared" si="73"/>
        <v/>
      </c>
      <c r="AW146" s="354">
        <f t="shared" si="74"/>
        <v>0</v>
      </c>
      <c r="AX146" s="354">
        <f t="shared" si="75"/>
        <v>0</v>
      </c>
      <c r="AY146" s="354">
        <f t="shared" si="76"/>
        <v>0</v>
      </c>
      <c r="AZ146" s="354">
        <f t="shared" si="77"/>
        <v>0</v>
      </c>
    </row>
    <row r="147" spans="1:52" x14ac:dyDescent="0.2">
      <c r="A147" s="28" t="str">
        <f>C147&amp;"x"&amp;TEXT(COUNTIF(C$5:C146,C147)+1,0)</f>
        <v>A1x2</v>
      </c>
      <c r="B147" s="29" t="str">
        <f>D147&amp;"x"&amp;TEXT(COUNTIF(D$5:D146,D147)+1,0)</f>
        <v>A1x2</v>
      </c>
      <c r="C147" s="30" t="s">
        <v>1315</v>
      </c>
      <c r="D147" s="30" t="s">
        <v>1315</v>
      </c>
      <c r="E147" s="181"/>
      <c r="F147" s="30" t="s">
        <v>6420</v>
      </c>
      <c r="G147" s="269" t="s">
        <v>8742</v>
      </c>
      <c r="H147" s="269" t="s">
        <v>8743</v>
      </c>
      <c r="I147" s="269" t="s">
        <v>8744</v>
      </c>
      <c r="J147" s="218">
        <v>36706</v>
      </c>
      <c r="K147" s="181"/>
      <c r="L147" s="31" t="s">
        <v>6678</v>
      </c>
      <c r="M147" s="262" t="str">
        <f t="shared" si="62"/>
        <v>0</v>
      </c>
      <c r="N147" s="31" t="s">
        <v>6678</v>
      </c>
      <c r="O147" s="262" t="str">
        <f t="shared" si="63"/>
        <v>0</v>
      </c>
      <c r="P147" s="31" t="s">
        <v>1315</v>
      </c>
      <c r="Q147" s="31" t="s">
        <v>1315</v>
      </c>
      <c r="R147" s="31" t="s">
        <v>1315</v>
      </c>
      <c r="S147" s="298" t="str">
        <f t="shared" si="64"/>
        <v>A1</v>
      </c>
      <c r="T147" s="214"/>
      <c r="U147" s="33"/>
      <c r="V147" s="33"/>
      <c r="W147" s="33"/>
      <c r="X147" s="33"/>
      <c r="Y147" s="213"/>
      <c r="Z147" s="352">
        <f t="shared" si="65"/>
        <v>18</v>
      </c>
      <c r="AA147" s="304" t="e">
        <f ca="1">TmPunt($C147:$D147,$F147:$J147,$Z147,$AF147&amp;AH147,"Punten1AB",U147,AW147,$AI147&amp;$AJ147&amp;$AK147)</f>
        <v>#NAME?</v>
      </c>
      <c r="AB147" s="304" t="e">
        <f ca="1">TmPunt($C147:$D147,$F147:$J147,$Z147,$AF147&amp;AI147,"Punten2DE",V147,AX147,$AH147&amp;$AJ147&amp;$AK147)</f>
        <v>#NAME?</v>
      </c>
      <c r="AC147" s="304" t="e">
        <f ca="1">TmPunt($C147:$D147,$F147:$J147,$Z147,$AF147&amp;AJ147,"Punten3GH",W147,AY147,$AH147&amp;$AI147&amp;$AK147)</f>
        <v>#NAME?</v>
      </c>
      <c r="AD147" s="304" t="e">
        <f ca="1">TmPunt($C147:$D147,$F147:$J147,$Z147,$AG147&amp;AK147,"Punten4JK",X147,AZ147,$AH147&amp;$AI147&amp;$AJ147)</f>
        <v>#NAME?</v>
      </c>
      <c r="AE147" s="304"/>
      <c r="AF147" s="353" t="str">
        <f t="shared" si="66"/>
        <v>NCX19J3</v>
      </c>
      <c r="AG147" s="353" t="str">
        <f t="shared" si="67"/>
        <v>NCX19J3</v>
      </c>
      <c r="AH147" s="353" t="str">
        <f t="shared" si="68"/>
        <v>A1</v>
      </c>
      <c r="AI147" s="353" t="str">
        <f t="shared" si="69"/>
        <v>A1</v>
      </c>
      <c r="AJ147" s="353" t="str">
        <f t="shared" si="70"/>
        <v>A1</v>
      </c>
      <c r="AK147" s="353" t="str">
        <f t="shared" si="71"/>
        <v/>
      </c>
      <c r="AL147" s="343"/>
      <c r="AT147" s="345" t="str">
        <f t="shared" si="72"/>
        <v>A1</v>
      </c>
      <c r="AU147" s="345" t="str">
        <f t="shared" si="73"/>
        <v>A1</v>
      </c>
      <c r="AW147" s="354">
        <f t="shared" si="74"/>
        <v>0</v>
      </c>
      <c r="AX147" s="354">
        <f t="shared" si="75"/>
        <v>0</v>
      </c>
      <c r="AY147" s="354">
        <f t="shared" si="76"/>
        <v>0</v>
      </c>
      <c r="AZ147" s="354">
        <f t="shared" si="77"/>
        <v>0</v>
      </c>
    </row>
    <row r="148" spans="1:52" x14ac:dyDescent="0.2">
      <c r="A148" s="28" t="str">
        <f>C148&amp;"x"&amp;TEXT(COUNTIF(C$5:C147,C148)+1,0)</f>
        <v>S4x3</v>
      </c>
      <c r="B148" s="29" t="str">
        <f>D148&amp;"x"&amp;TEXT(COUNTIF(D$5:D147,D148)+1,0)</f>
        <v>S4x3</v>
      </c>
      <c r="C148" s="30" t="s">
        <v>6430</v>
      </c>
      <c r="D148" s="30" t="s">
        <v>6430</v>
      </c>
      <c r="E148" s="181"/>
      <c r="F148" s="30" t="s">
        <v>6420</v>
      </c>
      <c r="G148" s="269" t="s">
        <v>8547</v>
      </c>
      <c r="H148" s="269" t="s">
        <v>8548</v>
      </c>
      <c r="I148" s="269" t="s">
        <v>8549</v>
      </c>
      <c r="J148" s="218">
        <v>24525</v>
      </c>
      <c r="K148" s="181"/>
      <c r="L148" s="31" t="s">
        <v>6678</v>
      </c>
      <c r="M148" s="262" t="str">
        <f t="shared" si="62"/>
        <v>0</v>
      </c>
      <c r="N148" s="31" t="s">
        <v>6678</v>
      </c>
      <c r="O148" s="262" t="str">
        <f t="shared" si="63"/>
        <v>0</v>
      </c>
      <c r="P148" s="31" t="s">
        <v>6429</v>
      </c>
      <c r="Q148" s="31" t="s">
        <v>6430</v>
      </c>
      <c r="R148" s="31" t="s">
        <v>6429</v>
      </c>
      <c r="S148" s="298" t="str">
        <f t="shared" si="64"/>
        <v>S4</v>
      </c>
      <c r="T148" s="214"/>
      <c r="U148" s="33"/>
      <c r="V148" s="33"/>
      <c r="W148" s="33"/>
      <c r="X148" s="33"/>
      <c r="Y148" s="213"/>
      <c r="Z148" s="352">
        <f t="shared" si="65"/>
        <v>51</v>
      </c>
      <c r="AA148" s="304" t="e">
        <f ca="1">TmPunt($C148:$D148,$F148:$J148,$Z148,$AF148&amp;AH148,"Punten1AB",U148,AW148,$AI148&amp;$AJ148&amp;$AK148)</f>
        <v>#NAME?</v>
      </c>
      <c r="AB148" s="304" t="e">
        <f ca="1">TmPunt($C148:$D148,$F148:$J148,$Z148,$AF148&amp;AI148,"Punten2DE",V148,AX148,$AH148&amp;$AJ148&amp;$AK148)</f>
        <v>#NAME?</v>
      </c>
      <c r="AC148" s="304" t="e">
        <f ca="1">TmPunt($C148:$D148,$F148:$J148,$Z148,$AF148&amp;AJ148,"Punten3GH",W148,AY148,$AH148&amp;$AI148&amp;$AK148)</f>
        <v>#NAME?</v>
      </c>
      <c r="AD148" s="304" t="e">
        <f ca="1">TmPunt($C148:$D148,$F148:$J148,$Z148,$AG148&amp;AK148,"Punten4JK",X148,AZ148,$AH148&amp;$AI148&amp;$AJ148)</f>
        <v>#NAME?</v>
      </c>
      <c r="AE148" s="304"/>
      <c r="AF148" s="353" t="str">
        <f t="shared" si="66"/>
        <v>NCX19J3</v>
      </c>
      <c r="AG148" s="353" t="str">
        <f t="shared" si="67"/>
        <v>NCX19J3</v>
      </c>
      <c r="AH148" s="353" t="str">
        <f t="shared" si="68"/>
        <v>S3</v>
      </c>
      <c r="AI148" s="353" t="str">
        <f t="shared" si="69"/>
        <v>S4</v>
      </c>
      <c r="AJ148" s="353" t="str">
        <f t="shared" si="70"/>
        <v>S3</v>
      </c>
      <c r="AK148" s="353" t="str">
        <f t="shared" si="71"/>
        <v/>
      </c>
      <c r="AL148" s="343"/>
      <c r="AT148" s="345" t="str">
        <f t="shared" si="72"/>
        <v>S4</v>
      </c>
      <c r="AU148" s="345" t="str">
        <f t="shared" si="73"/>
        <v>S4</v>
      </c>
      <c r="AW148" s="354">
        <f t="shared" si="74"/>
        <v>0</v>
      </c>
      <c r="AX148" s="354">
        <f t="shared" si="75"/>
        <v>0</v>
      </c>
      <c r="AY148" s="354">
        <f t="shared" si="76"/>
        <v>0</v>
      </c>
      <c r="AZ148" s="354">
        <f t="shared" si="77"/>
        <v>0</v>
      </c>
    </row>
    <row r="149" spans="1:52" x14ac:dyDescent="0.2">
      <c r="A149" s="28" t="str">
        <f>C149&amp;"x"&amp;TEXT(COUNTIF(C$5:C148,C149)+1,0)</f>
        <v>F1x2</v>
      </c>
      <c r="B149" s="29" t="str">
        <f>D149&amp;"x"&amp;TEXT(COUNTIF(D$5:D148,D149)+1,0)</f>
        <v>F1x2</v>
      </c>
      <c r="C149" s="30" t="s">
        <v>6510</v>
      </c>
      <c r="D149" s="30" t="s">
        <v>6510</v>
      </c>
      <c r="E149" s="181"/>
      <c r="F149" s="30" t="s">
        <v>6420</v>
      </c>
      <c r="G149" s="269" t="s">
        <v>9375</v>
      </c>
      <c r="H149" s="269" t="s">
        <v>9376</v>
      </c>
      <c r="I149" s="269" t="s">
        <v>9377</v>
      </c>
      <c r="J149" s="218">
        <v>40565</v>
      </c>
      <c r="K149" s="181"/>
      <c r="L149" s="31" t="s">
        <v>6678</v>
      </c>
      <c r="M149" s="262" t="str">
        <f t="shared" si="62"/>
        <v>0</v>
      </c>
      <c r="N149" s="31" t="s">
        <v>6678</v>
      </c>
      <c r="O149" s="262" t="str">
        <f t="shared" si="63"/>
        <v>0</v>
      </c>
      <c r="P149" s="31" t="s">
        <v>6513</v>
      </c>
      <c r="Q149" s="31" t="s">
        <v>6513</v>
      </c>
      <c r="R149" s="31" t="s">
        <v>6513</v>
      </c>
      <c r="S149" s="298" t="str">
        <f t="shared" si="64"/>
        <v>F1</v>
      </c>
      <c r="T149" s="214"/>
      <c r="U149" s="33"/>
      <c r="V149" s="33"/>
      <c r="W149" s="33"/>
      <c r="X149" s="33"/>
      <c r="Y149" s="213"/>
      <c r="Z149" s="352">
        <f t="shared" si="65"/>
        <v>7</v>
      </c>
      <c r="AA149" s="304" t="e">
        <f ca="1">TmPunt($C149:$D149,$F149:$J149,$Z149,$AF149&amp;AH149,"Punten1AB",U149,AW149,$AI149&amp;$AJ149&amp;$AK149)</f>
        <v>#NAME?</v>
      </c>
      <c r="AB149" s="304" t="e">
        <f ca="1">TmPunt($C149:$D149,$F149:$J149,$Z149,$AF149&amp;AI149,"Punten2DE",V149,AX149,$AH149&amp;$AJ149&amp;$AK149)</f>
        <v>#NAME?</v>
      </c>
      <c r="AC149" s="304" t="e">
        <f ca="1">TmPunt($C149:$D149,$F149:$J149,$Z149,$AF149&amp;AJ149,"Punten3GH",W149,AY149,$AH149&amp;$AI149&amp;$AK149)</f>
        <v>#NAME?</v>
      </c>
      <c r="AD149" s="304" t="e">
        <f ca="1">TmPunt($C149:$D149,$F149:$J149,$Z149,$AG149&amp;AK149,"Punten4JK",X149,AZ149,$AH149&amp;$AI149&amp;$AJ149)</f>
        <v>#NAME?</v>
      </c>
      <c r="AE149" s="304"/>
      <c r="AF149" s="353" t="str">
        <f t="shared" si="66"/>
        <v>NCX19J3</v>
      </c>
      <c r="AG149" s="353" t="str">
        <f t="shared" si="67"/>
        <v>NCX19J3</v>
      </c>
      <c r="AH149" s="353" t="str">
        <f t="shared" si="68"/>
        <v>F4</v>
      </c>
      <c r="AI149" s="353" t="str">
        <f t="shared" si="69"/>
        <v>F4</v>
      </c>
      <c r="AJ149" s="353" t="str">
        <f t="shared" si="70"/>
        <v>F4</v>
      </c>
      <c r="AK149" s="353" t="str">
        <f t="shared" si="71"/>
        <v/>
      </c>
      <c r="AL149" s="343"/>
      <c r="AT149" s="345" t="str">
        <f t="shared" si="72"/>
        <v>F1</v>
      </c>
      <c r="AU149" s="345" t="str">
        <f t="shared" si="73"/>
        <v>F1</v>
      </c>
      <c r="AW149" s="354">
        <f t="shared" si="74"/>
        <v>0</v>
      </c>
      <c r="AX149" s="354">
        <f t="shared" si="75"/>
        <v>0</v>
      </c>
      <c r="AY149" s="354">
        <f t="shared" si="76"/>
        <v>0</v>
      </c>
      <c r="AZ149" s="354">
        <f t="shared" si="77"/>
        <v>0</v>
      </c>
    </row>
    <row r="150" spans="1:52" x14ac:dyDescent="0.2">
      <c r="A150" s="28" t="str">
        <f>C150&amp;"x"&amp;TEXT(COUNTIF(C$5:C149,C150)+1,0)</f>
        <v>C4x2</v>
      </c>
      <c r="B150" s="29" t="str">
        <f>D150&amp;"x"&amp;TEXT(COUNTIF(D$5:D149,D150)+1,0)</f>
        <v>C4x2</v>
      </c>
      <c r="C150" s="30" t="s">
        <v>6474</v>
      </c>
      <c r="D150" s="30" t="s">
        <v>6474</v>
      </c>
      <c r="E150" s="181"/>
      <c r="F150" s="30" t="s">
        <v>6420</v>
      </c>
      <c r="G150" s="269" t="s">
        <v>9173</v>
      </c>
      <c r="H150" s="269" t="s">
        <v>9174</v>
      </c>
      <c r="I150" s="269" t="s">
        <v>9122</v>
      </c>
      <c r="J150" s="218">
        <v>38847</v>
      </c>
      <c r="K150" s="181"/>
      <c r="L150" s="31" t="s">
        <v>6678</v>
      </c>
      <c r="M150" s="262" t="str">
        <f t="shared" si="62"/>
        <v>0</v>
      </c>
      <c r="N150" s="31" t="s">
        <v>6678</v>
      </c>
      <c r="O150" s="262" t="str">
        <f t="shared" si="63"/>
        <v>0</v>
      </c>
      <c r="P150" s="31" t="s">
        <v>6485</v>
      </c>
      <c r="Q150" s="31" t="s">
        <v>6485</v>
      </c>
      <c r="R150" s="31" t="s">
        <v>6485</v>
      </c>
      <c r="S150" s="298" t="str">
        <f t="shared" si="64"/>
        <v>C4</v>
      </c>
      <c r="T150" s="214"/>
      <c r="U150" s="33"/>
      <c r="V150" s="33"/>
      <c r="W150" s="33"/>
      <c r="X150" s="33"/>
      <c r="Y150" s="213"/>
      <c r="Z150" s="352">
        <f t="shared" si="65"/>
        <v>12</v>
      </c>
      <c r="AA150" s="304" t="e">
        <f ca="1">TmPunt($C150:$D150,$F150:$J150,$Z150,$AF150&amp;AH150,"Punten1AB",U150,AW150,$AI150&amp;$AJ150&amp;$AK150)</f>
        <v>#NAME?</v>
      </c>
      <c r="AB150" s="304" t="e">
        <f ca="1">TmPunt($C150:$D150,$F150:$J150,$Z150,$AF150&amp;AI150,"Punten2DE",V150,AX150,$AH150&amp;$AJ150&amp;$AK150)</f>
        <v>#NAME?</v>
      </c>
      <c r="AC150" s="304" t="e">
        <f ca="1">TmPunt($C150:$D150,$F150:$J150,$Z150,$AF150&amp;AJ150,"Punten3GH",W150,AY150,$AH150&amp;$AI150&amp;$AK150)</f>
        <v>#NAME?</v>
      </c>
      <c r="AD150" s="304" t="e">
        <f ca="1">TmPunt($C150:$D150,$F150:$J150,$Z150,$AG150&amp;AK150,"Punten4JK",X150,AZ150,$AH150&amp;$AI150&amp;$AJ150)</f>
        <v>#NAME?</v>
      </c>
      <c r="AE150" s="304"/>
      <c r="AF150" s="353" t="str">
        <f t="shared" si="66"/>
        <v>NCX19J3</v>
      </c>
      <c r="AG150" s="353" t="str">
        <f t="shared" si="67"/>
        <v>NCX19J3</v>
      </c>
      <c r="AH150" s="353" t="str">
        <f t="shared" si="68"/>
        <v>D3</v>
      </c>
      <c r="AI150" s="353" t="str">
        <f t="shared" si="69"/>
        <v>D3</v>
      </c>
      <c r="AJ150" s="353" t="str">
        <f t="shared" si="70"/>
        <v>D3</v>
      </c>
      <c r="AK150" s="353" t="str">
        <f t="shared" si="71"/>
        <v/>
      </c>
      <c r="AL150" s="343"/>
      <c r="AT150" s="345" t="str">
        <f t="shared" si="72"/>
        <v>C4</v>
      </c>
      <c r="AU150" s="345" t="str">
        <f t="shared" si="73"/>
        <v>C4</v>
      </c>
      <c r="AW150" s="354">
        <f t="shared" si="74"/>
        <v>0</v>
      </c>
      <c r="AX150" s="354">
        <f t="shared" si="75"/>
        <v>0</v>
      </c>
      <c r="AY150" s="354">
        <f t="shared" si="76"/>
        <v>0</v>
      </c>
      <c r="AZ150" s="354">
        <f t="shared" si="77"/>
        <v>0</v>
      </c>
    </row>
    <row r="151" spans="1:52" x14ac:dyDescent="0.2">
      <c r="A151" s="28" t="str">
        <f>C151&amp;"x"&amp;TEXT(COUNTIF(C$5:C150,C151)+1,0)</f>
        <v>x1</v>
      </c>
      <c r="B151" s="29" t="str">
        <f>D151&amp;"x"&amp;TEXT(COUNTIF(D$5:D150,D151)+1,0)</f>
        <v>x1</v>
      </c>
      <c r="C151" s="30"/>
      <c r="D151" s="30"/>
      <c r="E151" s="181"/>
      <c r="F151" s="30" t="s">
        <v>6420</v>
      </c>
      <c r="G151" s="269" t="s">
        <v>9491</v>
      </c>
      <c r="H151" s="269" t="s">
        <v>9492</v>
      </c>
      <c r="I151" s="269" t="s">
        <v>9493</v>
      </c>
      <c r="J151" s="218">
        <v>28186</v>
      </c>
      <c r="K151" s="181"/>
      <c r="L151" s="31" t="s">
        <v>6678</v>
      </c>
      <c r="M151" s="262" t="str">
        <f t="shared" si="62"/>
        <v>0</v>
      </c>
      <c r="N151" s="31" t="s">
        <v>6678</v>
      </c>
      <c r="O151" s="262" t="str">
        <f t="shared" si="63"/>
        <v>0</v>
      </c>
      <c r="P151" s="31" t="s">
        <v>6678</v>
      </c>
      <c r="Q151" s="31" t="s">
        <v>6678</v>
      </c>
      <c r="R151" s="31"/>
      <c r="S151" s="298" t="str">
        <f t="shared" si="64"/>
        <v/>
      </c>
      <c r="T151" s="214"/>
      <c r="U151" s="33"/>
      <c r="V151" s="33"/>
      <c r="W151" s="33"/>
      <c r="X151" s="33"/>
      <c r="Y151" s="213"/>
      <c r="Z151" s="352">
        <f t="shared" si="65"/>
        <v>41</v>
      </c>
      <c r="AA151" s="304" t="e">
        <f t="shared" ca="1" si="78"/>
        <v>#NAME?</v>
      </c>
      <c r="AB151" s="304" t="e">
        <f t="shared" ca="1" si="79"/>
        <v>#NAME?</v>
      </c>
      <c r="AC151" s="304" t="e">
        <f t="shared" ca="1" si="80"/>
        <v>#NAME?</v>
      </c>
      <c r="AD151" s="304" t="e">
        <f t="shared" ca="1" si="81"/>
        <v>#NAME?</v>
      </c>
      <c r="AE151" s="304"/>
      <c r="AF151" s="353" t="str">
        <f t="shared" si="66"/>
        <v>NCX19J3</v>
      </c>
      <c r="AG151" s="353" t="str">
        <f t="shared" si="67"/>
        <v>NCX19J3</v>
      </c>
      <c r="AH151" s="353" t="str">
        <f t="shared" si="68"/>
        <v/>
      </c>
      <c r="AI151" s="353" t="str">
        <f t="shared" si="69"/>
        <v/>
      </c>
      <c r="AJ151" s="353" t="str">
        <f t="shared" si="70"/>
        <v/>
      </c>
      <c r="AK151" s="353" t="str">
        <f t="shared" si="71"/>
        <v/>
      </c>
      <c r="AL151" s="343"/>
      <c r="AT151" s="345" t="str">
        <f t="shared" si="72"/>
        <v/>
      </c>
      <c r="AU151" s="345" t="str">
        <f t="shared" si="73"/>
        <v/>
      </c>
      <c r="AW151" s="354">
        <f t="shared" si="74"/>
        <v>0</v>
      </c>
      <c r="AX151" s="354">
        <f t="shared" si="75"/>
        <v>0</v>
      </c>
      <c r="AY151" s="354">
        <f t="shared" si="76"/>
        <v>0</v>
      </c>
      <c r="AZ151" s="354">
        <f t="shared" si="77"/>
        <v>0</v>
      </c>
    </row>
    <row r="152" spans="1:52" x14ac:dyDescent="0.2">
      <c r="A152" s="28" t="str">
        <f>C152&amp;"x"&amp;TEXT(COUNTIF(C$5:C151,C152)+1,0)</f>
        <v>S4x4</v>
      </c>
      <c r="B152" s="29" t="str">
        <f>D152&amp;"x"&amp;TEXT(COUNTIF(D$5:D151,D152)+1,0)</f>
        <v>S4x4</v>
      </c>
      <c r="C152" s="30" t="s">
        <v>6430</v>
      </c>
      <c r="D152" s="30" t="s">
        <v>6430</v>
      </c>
      <c r="E152" s="181"/>
      <c r="F152" s="30" t="s">
        <v>6420</v>
      </c>
      <c r="G152" s="269" t="s">
        <v>8557</v>
      </c>
      <c r="H152" s="269" t="s">
        <v>8558</v>
      </c>
      <c r="I152" s="269" t="s">
        <v>8559</v>
      </c>
      <c r="J152" s="218">
        <v>32119</v>
      </c>
      <c r="K152" s="181"/>
      <c r="L152" s="31" t="s">
        <v>6678</v>
      </c>
      <c r="M152" s="262" t="str">
        <f t="shared" si="62"/>
        <v>0</v>
      </c>
      <c r="N152" s="31" t="s">
        <v>6678</v>
      </c>
      <c r="O152" s="262" t="str">
        <f t="shared" si="63"/>
        <v>0</v>
      </c>
      <c r="P152" s="31" t="s">
        <v>6429</v>
      </c>
      <c r="Q152" s="31" t="s">
        <v>6430</v>
      </c>
      <c r="R152" s="31" t="s">
        <v>6429</v>
      </c>
      <c r="S152" s="298" t="str">
        <f t="shared" si="64"/>
        <v>S4</v>
      </c>
      <c r="T152" s="214"/>
      <c r="U152" s="33"/>
      <c r="V152" s="33"/>
      <c r="W152" s="33"/>
      <c r="X152" s="33"/>
      <c r="Y152" s="213"/>
      <c r="Z152" s="352">
        <f t="shared" si="65"/>
        <v>31</v>
      </c>
      <c r="AA152" s="304" t="e">
        <f ca="1">TmPunt($C152:$D152,$F152:$J152,$Z152,$AF152&amp;AH152,"Punten1AB",U152,AW152,$AI152&amp;$AJ152&amp;$AK152)</f>
        <v>#NAME?</v>
      </c>
      <c r="AB152" s="304" t="e">
        <f ca="1">TmPunt($C152:$D152,$F152:$J152,$Z152,$AF152&amp;AI152,"Punten2DE",V152,AX152,$AH152&amp;$AJ152&amp;$AK152)</f>
        <v>#NAME?</v>
      </c>
      <c r="AC152" s="304" t="e">
        <f ca="1">TmPunt($C152:$D152,$F152:$J152,$Z152,$AF152&amp;AJ152,"Punten3GH",W152,AY152,$AH152&amp;$AI152&amp;$AK152)</f>
        <v>#NAME?</v>
      </c>
      <c r="AD152" s="304" t="e">
        <f ca="1">TmPunt($C152:$D152,$F152:$J152,$Z152,$AG152&amp;AK152,"Punten4JK",X152,AZ152,$AH152&amp;$AI152&amp;$AJ152)</f>
        <v>#NAME?</v>
      </c>
      <c r="AE152" s="304"/>
      <c r="AF152" s="353" t="str">
        <f t="shared" si="66"/>
        <v>NCX19J3</v>
      </c>
      <c r="AG152" s="353" t="str">
        <f t="shared" si="67"/>
        <v>NCX19J3</v>
      </c>
      <c r="AH152" s="353" t="str">
        <f t="shared" si="68"/>
        <v>S3</v>
      </c>
      <c r="AI152" s="353" t="str">
        <f t="shared" si="69"/>
        <v>S4</v>
      </c>
      <c r="AJ152" s="353" t="str">
        <f t="shared" si="70"/>
        <v>S3</v>
      </c>
      <c r="AK152" s="353" t="str">
        <f t="shared" si="71"/>
        <v/>
      </c>
      <c r="AL152" s="343"/>
      <c r="AT152" s="345" t="str">
        <f t="shared" si="72"/>
        <v>S4</v>
      </c>
      <c r="AU152" s="345" t="str">
        <f t="shared" si="73"/>
        <v>S4</v>
      </c>
      <c r="AW152" s="354">
        <f t="shared" si="74"/>
        <v>0</v>
      </c>
      <c r="AX152" s="354">
        <f t="shared" si="75"/>
        <v>0</v>
      </c>
      <c r="AY152" s="354">
        <f t="shared" si="76"/>
        <v>0</v>
      </c>
      <c r="AZ152" s="354">
        <f t="shared" si="77"/>
        <v>0</v>
      </c>
    </row>
    <row r="153" spans="1:52" x14ac:dyDescent="0.2">
      <c r="A153" s="28" t="str">
        <f>C153&amp;"x"&amp;TEXT(COUNTIF(C$5:C152,C153)+1,0)</f>
        <v>S5x3</v>
      </c>
      <c r="B153" s="29" t="str">
        <f>D153&amp;"x"&amp;TEXT(COUNTIF(D$5:D152,D153)+1,0)</f>
        <v>S5x3</v>
      </c>
      <c r="C153" s="30" t="s">
        <v>6431</v>
      </c>
      <c r="D153" s="30" t="s">
        <v>6431</v>
      </c>
      <c r="E153" s="181"/>
      <c r="F153" s="30" t="s">
        <v>6420</v>
      </c>
      <c r="G153" s="269" t="s">
        <v>8619</v>
      </c>
      <c r="H153" s="269" t="s">
        <v>8620</v>
      </c>
      <c r="I153" s="269" t="s">
        <v>8621</v>
      </c>
      <c r="J153" s="218">
        <v>34962</v>
      </c>
      <c r="K153" s="181"/>
      <c r="L153" s="31" t="s">
        <v>6678</v>
      </c>
      <c r="M153" s="262" t="str">
        <f t="shared" si="62"/>
        <v>0</v>
      </c>
      <c r="N153" s="31" t="s">
        <v>6678</v>
      </c>
      <c r="O153" s="262" t="str">
        <f t="shared" si="63"/>
        <v>0</v>
      </c>
      <c r="P153" s="31" t="s">
        <v>6431</v>
      </c>
      <c r="Q153" s="31" t="s">
        <v>6431</v>
      </c>
      <c r="R153" s="31" t="s">
        <v>6431</v>
      </c>
      <c r="S153" s="298" t="str">
        <f t="shared" si="64"/>
        <v>S5</v>
      </c>
      <c r="T153" s="214"/>
      <c r="U153" s="33"/>
      <c r="V153" s="33"/>
      <c r="W153" s="33"/>
      <c r="X153" s="33"/>
      <c r="Y153" s="213"/>
      <c r="Z153" s="352">
        <f t="shared" si="65"/>
        <v>23</v>
      </c>
      <c r="AA153" s="304" t="e">
        <f ca="1">TmPunt($C153:$D153,$F153:$J153,$Z153,$AF153&amp;AH153,"Punten1AB",U153,AW153,$AI153&amp;$AJ153&amp;$AK153)</f>
        <v>#NAME?</v>
      </c>
      <c r="AB153" s="304" t="e">
        <f ca="1">TmPunt($C153:$D153,$F153:$J153,$Z153,$AF153&amp;AI153,"Punten2DE",V153,AX153,$AH153&amp;$AJ153&amp;$AK153)</f>
        <v>#NAME?</v>
      </c>
      <c r="AC153" s="304" t="e">
        <f ca="1">TmPunt($C153:$D153,$F153:$J153,$Z153,$AF153&amp;AJ153,"Punten3GH",W153,AY153,$AH153&amp;$AI153&amp;$AK153)</f>
        <v>#NAME?</v>
      </c>
      <c r="AD153" s="304" t="e">
        <f ca="1">TmPunt($C153:$D153,$F153:$J153,$Z153,$AG153&amp;AK153,"Punten4JK",X153,AZ153,$AH153&amp;$AI153&amp;$AJ153)</f>
        <v>#NAME?</v>
      </c>
      <c r="AE153" s="304"/>
      <c r="AF153" s="353" t="str">
        <f t="shared" si="66"/>
        <v>NCX19J3</v>
      </c>
      <c r="AG153" s="353" t="str">
        <f t="shared" si="67"/>
        <v>NCX19J3</v>
      </c>
      <c r="AH153" s="353" t="str">
        <f t="shared" si="68"/>
        <v>S5</v>
      </c>
      <c r="AI153" s="353" t="str">
        <f t="shared" si="69"/>
        <v>S5</v>
      </c>
      <c r="AJ153" s="353" t="str">
        <f t="shared" si="70"/>
        <v>S5</v>
      </c>
      <c r="AK153" s="353" t="str">
        <f t="shared" si="71"/>
        <v/>
      </c>
      <c r="AL153" s="343"/>
      <c r="AT153" s="345" t="str">
        <f t="shared" si="72"/>
        <v>S5</v>
      </c>
      <c r="AU153" s="345" t="str">
        <f t="shared" si="73"/>
        <v>S5</v>
      </c>
      <c r="AW153" s="354">
        <f t="shared" si="74"/>
        <v>0</v>
      </c>
      <c r="AX153" s="354">
        <f t="shared" si="75"/>
        <v>0</v>
      </c>
      <c r="AY153" s="354">
        <f t="shared" si="76"/>
        <v>0</v>
      </c>
      <c r="AZ153" s="354">
        <f t="shared" si="77"/>
        <v>0</v>
      </c>
    </row>
    <row r="154" spans="1:52" x14ac:dyDescent="0.2">
      <c r="A154" s="28" t="str">
        <f>C154&amp;"x"&amp;TEXT(COUNTIF(C$5:C153,C154)+1,0)</f>
        <v>D3x3</v>
      </c>
      <c r="B154" s="29" t="str">
        <f>D154&amp;"x"&amp;TEXT(COUNTIF(D$5:D153,D154)+1,0)</f>
        <v>D3x3</v>
      </c>
      <c r="C154" s="30" t="s">
        <v>6485</v>
      </c>
      <c r="D154" s="30" t="s">
        <v>6485</v>
      </c>
      <c r="E154" s="181"/>
      <c r="F154" s="30" t="s">
        <v>6420</v>
      </c>
      <c r="G154" s="269" t="s">
        <v>9286</v>
      </c>
      <c r="H154" s="269" t="s">
        <v>9287</v>
      </c>
      <c r="I154" s="269" t="s">
        <v>9288</v>
      </c>
      <c r="J154" s="218">
        <v>39635</v>
      </c>
      <c r="K154" s="181"/>
      <c r="L154" s="31" t="s">
        <v>6678</v>
      </c>
      <c r="M154" s="262" t="str">
        <f t="shared" si="62"/>
        <v>0</v>
      </c>
      <c r="N154" s="31" t="s">
        <v>6678</v>
      </c>
      <c r="O154" s="262" t="str">
        <f t="shared" si="63"/>
        <v>0</v>
      </c>
      <c r="P154" s="31" t="s">
        <v>6498</v>
      </c>
      <c r="Q154" s="31" t="s">
        <v>6498</v>
      </c>
      <c r="R154" s="31" t="s">
        <v>6498</v>
      </c>
      <c r="S154" s="298" t="str">
        <f t="shared" si="64"/>
        <v>D3</v>
      </c>
      <c r="T154" s="214"/>
      <c r="U154" s="33"/>
      <c r="V154" s="33"/>
      <c r="W154" s="33"/>
      <c r="X154" s="33"/>
      <c r="Y154" s="213"/>
      <c r="Z154" s="352">
        <f t="shared" si="65"/>
        <v>10</v>
      </c>
      <c r="AA154" s="304" t="e">
        <f ca="1">TmPunt($C154:$D154,$F154:$J154,$Z154,$AF154&amp;AH154,"Punten1AB",U154,AW154,$AI154&amp;$AJ154&amp;$AK154)</f>
        <v>#NAME?</v>
      </c>
      <c r="AB154" s="304" t="e">
        <f ca="1">TmPunt($C154:$D154,$F154:$J154,$Z154,$AF154&amp;AI154,"Punten2DE",V154,AX154,$AH154&amp;$AJ154&amp;$AK154)</f>
        <v>#NAME?</v>
      </c>
      <c r="AC154" s="304" t="e">
        <f ca="1">TmPunt($C154:$D154,$F154:$J154,$Z154,$AF154&amp;AJ154,"Punten3GH",W154,AY154,$AH154&amp;$AI154&amp;$AK154)</f>
        <v>#NAME?</v>
      </c>
      <c r="AD154" s="304" t="e">
        <f ca="1">TmPunt($C154:$D154,$F154:$J154,$Z154,$AG154&amp;AK154,"Punten4JK",X154,AZ154,$AH154&amp;$AI154&amp;$AJ154)</f>
        <v>#NAME?</v>
      </c>
      <c r="AE154" s="304"/>
      <c r="AF154" s="353" t="str">
        <f t="shared" si="66"/>
        <v>NCX19J3</v>
      </c>
      <c r="AG154" s="353" t="str">
        <f t="shared" si="67"/>
        <v>NCX19J3</v>
      </c>
      <c r="AH154" s="353" t="str">
        <f t="shared" si="68"/>
        <v>E4</v>
      </c>
      <c r="AI154" s="353" t="str">
        <f t="shared" si="69"/>
        <v>E4</v>
      </c>
      <c r="AJ154" s="353" t="str">
        <f t="shared" si="70"/>
        <v>E4</v>
      </c>
      <c r="AK154" s="353" t="str">
        <f t="shared" si="71"/>
        <v/>
      </c>
      <c r="AL154" s="343"/>
      <c r="AT154" s="345" t="str">
        <f t="shared" si="72"/>
        <v>D3</v>
      </c>
      <c r="AU154" s="345" t="str">
        <f t="shared" si="73"/>
        <v>D3</v>
      </c>
      <c r="AW154" s="354">
        <f t="shared" si="74"/>
        <v>0</v>
      </c>
      <c r="AX154" s="354">
        <f t="shared" si="75"/>
        <v>0</v>
      </c>
      <c r="AY154" s="354">
        <f t="shared" si="76"/>
        <v>0</v>
      </c>
      <c r="AZ154" s="354">
        <f t="shared" si="77"/>
        <v>0</v>
      </c>
    </row>
    <row r="155" spans="1:52" x14ac:dyDescent="0.2">
      <c r="A155" s="28" t="str">
        <f>C155&amp;"x"&amp;TEXT(COUNTIF(C$5:C154,C155)+1,0)</f>
        <v>x1</v>
      </c>
      <c r="B155" s="29" t="str">
        <f>D155&amp;"x"&amp;TEXT(COUNTIF(D$5:D154,D155)+1,0)</f>
        <v>x1</v>
      </c>
      <c r="C155" s="30"/>
      <c r="D155" s="30"/>
      <c r="E155" s="181"/>
      <c r="F155" s="30" t="s">
        <v>6420</v>
      </c>
      <c r="G155" s="269" t="s">
        <v>9549</v>
      </c>
      <c r="H155" s="269" t="s">
        <v>9550</v>
      </c>
      <c r="I155" s="269" t="s">
        <v>8612</v>
      </c>
      <c r="J155" s="218">
        <v>36323</v>
      </c>
      <c r="K155" s="181"/>
      <c r="L155" s="31" t="s">
        <v>6678</v>
      </c>
      <c r="M155" s="262" t="str">
        <f t="shared" si="62"/>
        <v>0</v>
      </c>
      <c r="N155" s="31" t="s">
        <v>6678</v>
      </c>
      <c r="O155" s="262" t="str">
        <f t="shared" si="63"/>
        <v>0</v>
      </c>
      <c r="P155" s="31" t="s">
        <v>6678</v>
      </c>
      <c r="Q155" s="31" t="s">
        <v>6678</v>
      </c>
      <c r="R155" s="31"/>
      <c r="S155" s="298" t="str">
        <f t="shared" si="64"/>
        <v/>
      </c>
      <c r="T155" s="214"/>
      <c r="U155" s="33"/>
      <c r="V155" s="33"/>
      <c r="W155" s="33"/>
      <c r="X155" s="33"/>
      <c r="Y155" s="213"/>
      <c r="Z155" s="352">
        <f t="shared" si="65"/>
        <v>19</v>
      </c>
      <c r="AA155" s="304" t="e">
        <f t="shared" ca="1" si="78"/>
        <v>#NAME?</v>
      </c>
      <c r="AB155" s="304" t="e">
        <f t="shared" ca="1" si="79"/>
        <v>#NAME?</v>
      </c>
      <c r="AC155" s="304" t="e">
        <f t="shared" ca="1" si="80"/>
        <v>#NAME?</v>
      </c>
      <c r="AD155" s="304" t="e">
        <f t="shared" ca="1" si="81"/>
        <v>#NAME?</v>
      </c>
      <c r="AE155" s="304"/>
      <c r="AF155" s="353" t="str">
        <f t="shared" si="66"/>
        <v>NCX19J3</v>
      </c>
      <c r="AG155" s="353" t="str">
        <f t="shared" si="67"/>
        <v>NCX19J3</v>
      </c>
      <c r="AH155" s="353" t="str">
        <f t="shared" si="68"/>
        <v/>
      </c>
      <c r="AI155" s="353" t="str">
        <f t="shared" si="69"/>
        <v/>
      </c>
      <c r="AJ155" s="353" t="str">
        <f t="shared" si="70"/>
        <v/>
      </c>
      <c r="AK155" s="353" t="str">
        <f t="shared" si="71"/>
        <v/>
      </c>
      <c r="AL155" s="343"/>
      <c r="AT155" s="345" t="str">
        <f t="shared" si="72"/>
        <v/>
      </c>
      <c r="AU155" s="345" t="str">
        <f t="shared" si="73"/>
        <v/>
      </c>
      <c r="AW155" s="354">
        <f t="shared" si="74"/>
        <v>0</v>
      </c>
      <c r="AX155" s="354">
        <f t="shared" si="75"/>
        <v>0</v>
      </c>
      <c r="AY155" s="354">
        <f t="shared" si="76"/>
        <v>0</v>
      </c>
      <c r="AZ155" s="354">
        <f t="shared" si="77"/>
        <v>0</v>
      </c>
    </row>
    <row r="156" spans="1:52" x14ac:dyDescent="0.2">
      <c r="A156" s="28" t="str">
        <f>C156&amp;"x"&amp;TEXT(COUNTIF(C$5:C155,C156)+1,0)</f>
        <v>x1</v>
      </c>
      <c r="B156" s="29" t="str">
        <f>D156&amp;"x"&amp;TEXT(COUNTIF(D$5:D155,D156)+1,0)</f>
        <v>x1</v>
      </c>
      <c r="C156" s="30"/>
      <c r="D156" s="30"/>
      <c r="E156" s="181"/>
      <c r="F156" s="30" t="s">
        <v>6420</v>
      </c>
      <c r="G156" s="269" t="s">
        <v>9422</v>
      </c>
      <c r="H156" s="269" t="s">
        <v>9423</v>
      </c>
      <c r="I156" s="269" t="s">
        <v>9424</v>
      </c>
      <c r="J156" s="218">
        <v>20812</v>
      </c>
      <c r="K156" s="181"/>
      <c r="L156" s="31" t="s">
        <v>6678</v>
      </c>
      <c r="M156" s="262" t="str">
        <f t="shared" si="62"/>
        <v>0</v>
      </c>
      <c r="N156" s="31" t="s">
        <v>6678</v>
      </c>
      <c r="O156" s="262" t="str">
        <f t="shared" si="63"/>
        <v>0</v>
      </c>
      <c r="P156" s="31" t="s">
        <v>6678</v>
      </c>
      <c r="Q156" s="31" t="s">
        <v>6678</v>
      </c>
      <c r="R156" s="31"/>
      <c r="S156" s="298" t="str">
        <f t="shared" si="64"/>
        <v/>
      </c>
      <c r="T156" s="214"/>
      <c r="U156" s="33"/>
      <c r="V156" s="33"/>
      <c r="W156" s="33"/>
      <c r="X156" s="33"/>
      <c r="Y156" s="213"/>
      <c r="Z156" s="352">
        <f t="shared" si="65"/>
        <v>62</v>
      </c>
      <c r="AA156" s="304" t="e">
        <f t="shared" ca="1" si="78"/>
        <v>#NAME?</v>
      </c>
      <c r="AB156" s="304" t="e">
        <f t="shared" ca="1" si="79"/>
        <v>#NAME?</v>
      </c>
      <c r="AC156" s="304" t="e">
        <f t="shared" ca="1" si="80"/>
        <v>#NAME?</v>
      </c>
      <c r="AD156" s="304" t="e">
        <f t="shared" ca="1" si="81"/>
        <v>#NAME?</v>
      </c>
      <c r="AE156" s="304"/>
      <c r="AF156" s="353" t="str">
        <f t="shared" si="66"/>
        <v>NCX19J3</v>
      </c>
      <c r="AG156" s="353" t="str">
        <f t="shared" si="67"/>
        <v>NCX19J3</v>
      </c>
      <c r="AH156" s="353" t="str">
        <f t="shared" si="68"/>
        <v/>
      </c>
      <c r="AI156" s="353" t="str">
        <f t="shared" si="69"/>
        <v/>
      </c>
      <c r="AJ156" s="353" t="str">
        <f t="shared" si="70"/>
        <v/>
      </c>
      <c r="AK156" s="353" t="str">
        <f t="shared" si="71"/>
        <v/>
      </c>
      <c r="AL156" s="343"/>
      <c r="AT156" s="345" t="str">
        <f t="shared" si="72"/>
        <v/>
      </c>
      <c r="AU156" s="345" t="str">
        <f t="shared" si="73"/>
        <v/>
      </c>
      <c r="AW156" s="354">
        <f t="shared" si="74"/>
        <v>0</v>
      </c>
      <c r="AX156" s="354">
        <f t="shared" si="75"/>
        <v>0</v>
      </c>
      <c r="AY156" s="354">
        <f t="shared" si="76"/>
        <v>0</v>
      </c>
      <c r="AZ156" s="354">
        <f t="shared" si="77"/>
        <v>0</v>
      </c>
    </row>
    <row r="157" spans="1:52" x14ac:dyDescent="0.2">
      <c r="A157" s="28" t="str">
        <f>C157&amp;"x"&amp;TEXT(COUNTIF(C$5:C156,C157)+1,0)</f>
        <v>A5x3</v>
      </c>
      <c r="B157" s="29" t="str">
        <f>D157&amp;"x"&amp;TEXT(COUNTIF(D$5:D156,D157)+1,0)</f>
        <v>A5x3</v>
      </c>
      <c r="C157" s="30" t="s">
        <v>6455</v>
      </c>
      <c r="D157" s="30" t="s">
        <v>6455</v>
      </c>
      <c r="E157" s="181"/>
      <c r="F157" s="30" t="s">
        <v>6420</v>
      </c>
      <c r="G157" s="269" t="s">
        <v>8938</v>
      </c>
      <c r="H157" s="269" t="s">
        <v>8939</v>
      </c>
      <c r="I157" s="269" t="s">
        <v>8940</v>
      </c>
      <c r="J157" s="218">
        <v>37494</v>
      </c>
      <c r="K157" s="181"/>
      <c r="L157" s="31" t="s">
        <v>6678</v>
      </c>
      <c r="M157" s="262" t="str">
        <f t="shared" si="62"/>
        <v>0</v>
      </c>
      <c r="N157" s="31" t="s">
        <v>6678</v>
      </c>
      <c r="O157" s="262" t="str">
        <f t="shared" si="63"/>
        <v>0</v>
      </c>
      <c r="P157" s="31" t="s">
        <v>6464</v>
      </c>
      <c r="Q157" s="31" t="s">
        <v>6464</v>
      </c>
      <c r="R157" s="31" t="s">
        <v>6464</v>
      </c>
      <c r="S157" s="298" t="str">
        <f t="shared" si="64"/>
        <v>A5</v>
      </c>
      <c r="T157" s="214"/>
      <c r="U157" s="33"/>
      <c r="V157" s="33"/>
      <c r="W157" s="33"/>
      <c r="X157" s="33"/>
      <c r="Y157" s="213"/>
      <c r="Z157" s="352">
        <f t="shared" si="65"/>
        <v>16</v>
      </c>
      <c r="AA157" s="304" t="e">
        <f ca="1">TmPunt($C157:$D157,$F157:$J157,$Z157,$AF157&amp;AH157,"Punten1AB",U157,AW157,$AI157&amp;$AJ157&amp;$AK157)</f>
        <v>#NAME?</v>
      </c>
      <c r="AB157" s="304" t="e">
        <f ca="1">TmPunt($C157:$D157,$F157:$J157,$Z157,$AF157&amp;AI157,"Punten2DE",V157,AX157,$AH157&amp;$AJ157&amp;$AK157)</f>
        <v>#NAME?</v>
      </c>
      <c r="AC157" s="304" t="e">
        <f ca="1">TmPunt($C157:$D157,$F157:$J157,$Z157,$AF157&amp;AJ157,"Punten3GH",W157,AY157,$AH157&amp;$AI157&amp;$AK157)</f>
        <v>#NAME?</v>
      </c>
      <c r="AD157" s="304" t="e">
        <f ca="1">TmPunt($C157:$D157,$F157:$J157,$Z157,$AG157&amp;AK157,"Punten4JK",X157,AZ157,$AH157&amp;$AI157&amp;$AJ157)</f>
        <v>#NAME?</v>
      </c>
      <c r="AE157" s="304"/>
      <c r="AF157" s="353" t="str">
        <f t="shared" si="66"/>
        <v>NCX19J3</v>
      </c>
      <c r="AG157" s="353" t="str">
        <f t="shared" si="67"/>
        <v>NCX19J3</v>
      </c>
      <c r="AH157" s="353" t="str">
        <f t="shared" si="68"/>
        <v>B4</v>
      </c>
      <c r="AI157" s="353" t="str">
        <f t="shared" si="69"/>
        <v>B4</v>
      </c>
      <c r="AJ157" s="353" t="str">
        <f t="shared" si="70"/>
        <v>B4</v>
      </c>
      <c r="AK157" s="353" t="str">
        <f t="shared" si="71"/>
        <v/>
      </c>
      <c r="AL157" s="343"/>
      <c r="AT157" s="345" t="str">
        <f t="shared" si="72"/>
        <v>A5</v>
      </c>
      <c r="AU157" s="345" t="str">
        <f t="shared" si="73"/>
        <v>A5</v>
      </c>
      <c r="AW157" s="354">
        <f t="shared" si="74"/>
        <v>0</v>
      </c>
      <c r="AX157" s="354">
        <f t="shared" si="75"/>
        <v>0</v>
      </c>
      <c r="AY157" s="354">
        <f t="shared" si="76"/>
        <v>0</v>
      </c>
      <c r="AZ157" s="354">
        <f t="shared" si="77"/>
        <v>0</v>
      </c>
    </row>
    <row r="158" spans="1:52" x14ac:dyDescent="0.2">
      <c r="A158" s="28" t="str">
        <f>C158&amp;"x"&amp;TEXT(COUNTIF(C$5:C157,C158)+1,0)</f>
        <v>x1</v>
      </c>
      <c r="B158" s="29" t="str">
        <f>D158&amp;"x"&amp;TEXT(COUNTIF(D$5:D157,D158)+1,0)</f>
        <v>x1</v>
      </c>
      <c r="C158" s="30"/>
      <c r="D158" s="30"/>
      <c r="E158" s="181"/>
      <c r="F158" s="30" t="s">
        <v>6420</v>
      </c>
      <c r="G158" s="269" t="s">
        <v>8850</v>
      </c>
      <c r="H158" s="269" t="s">
        <v>8851</v>
      </c>
      <c r="I158" s="269" t="s">
        <v>8852</v>
      </c>
      <c r="J158" s="218">
        <v>37307</v>
      </c>
      <c r="K158" s="181"/>
      <c r="L158" s="31" t="s">
        <v>6678</v>
      </c>
      <c r="M158" s="262" t="str">
        <f t="shared" si="62"/>
        <v>0</v>
      </c>
      <c r="N158" s="31" t="s">
        <v>6678</v>
      </c>
      <c r="O158" s="262" t="str">
        <f t="shared" si="63"/>
        <v>0</v>
      </c>
      <c r="P158" s="31" t="s">
        <v>6461</v>
      </c>
      <c r="Q158" s="31" t="s">
        <v>6461</v>
      </c>
      <c r="R158" s="31" t="s">
        <v>6461</v>
      </c>
      <c r="S158" s="298" t="str">
        <f t="shared" si="64"/>
        <v/>
      </c>
      <c r="T158" s="214"/>
      <c r="U158" s="33"/>
      <c r="V158" s="33"/>
      <c r="W158" s="33"/>
      <c r="X158" s="33"/>
      <c r="Y158" s="213"/>
      <c r="Z158" s="352">
        <f t="shared" si="65"/>
        <v>16</v>
      </c>
      <c r="AA158" s="304" t="e">
        <f t="shared" ca="1" si="78"/>
        <v>#NAME?</v>
      </c>
      <c r="AB158" s="304" t="e">
        <f t="shared" ca="1" si="79"/>
        <v>#NAME?</v>
      </c>
      <c r="AC158" s="304" t="e">
        <f t="shared" ca="1" si="80"/>
        <v>#NAME?</v>
      </c>
      <c r="AD158" s="304" t="e">
        <f t="shared" ca="1" si="81"/>
        <v>#NAME?</v>
      </c>
      <c r="AE158" s="304"/>
      <c r="AF158" s="353" t="str">
        <f t="shared" si="66"/>
        <v>NCX19J3</v>
      </c>
      <c r="AG158" s="353" t="str">
        <f t="shared" si="67"/>
        <v>NCX19J3</v>
      </c>
      <c r="AH158" s="353" t="str">
        <f t="shared" si="68"/>
        <v>B1</v>
      </c>
      <c r="AI158" s="353" t="str">
        <f t="shared" si="69"/>
        <v>B1</v>
      </c>
      <c r="AJ158" s="353" t="str">
        <f t="shared" si="70"/>
        <v>B1</v>
      </c>
      <c r="AK158" s="353" t="str">
        <f t="shared" si="71"/>
        <v/>
      </c>
      <c r="AL158" s="343"/>
      <c r="AT158" s="345" t="str">
        <f t="shared" si="72"/>
        <v/>
      </c>
      <c r="AU158" s="345" t="str">
        <f t="shared" si="73"/>
        <v/>
      </c>
      <c r="AW158" s="354">
        <f t="shared" si="74"/>
        <v>0</v>
      </c>
      <c r="AX158" s="354">
        <f t="shared" si="75"/>
        <v>0</v>
      </c>
      <c r="AY158" s="354">
        <f t="shared" si="76"/>
        <v>0</v>
      </c>
      <c r="AZ158" s="354">
        <f t="shared" si="77"/>
        <v>0</v>
      </c>
    </row>
    <row r="159" spans="1:52" x14ac:dyDescent="0.2">
      <c r="A159" s="28" t="str">
        <f>C159&amp;"x"&amp;TEXT(COUNTIF(C$5:C158,C159)+1,0)</f>
        <v>x1</v>
      </c>
      <c r="B159" s="29" t="str">
        <f>D159&amp;"x"&amp;TEXT(COUNTIF(D$5:D158,D159)+1,0)</f>
        <v>x1</v>
      </c>
      <c r="C159" s="30"/>
      <c r="D159" s="30"/>
      <c r="E159" s="181"/>
      <c r="F159" s="30" t="s">
        <v>6420</v>
      </c>
      <c r="G159" s="269" t="s">
        <v>9456</v>
      </c>
      <c r="H159" s="269" t="s">
        <v>9457</v>
      </c>
      <c r="I159" s="269" t="s">
        <v>9458</v>
      </c>
      <c r="J159" s="218">
        <v>24796</v>
      </c>
      <c r="K159" s="181"/>
      <c r="L159" s="31"/>
      <c r="M159" s="262" t="str">
        <f t="shared" si="62"/>
        <v>0</v>
      </c>
      <c r="N159" s="31"/>
      <c r="O159" s="262" t="str">
        <f t="shared" si="63"/>
        <v>0</v>
      </c>
      <c r="P159" s="31" t="s">
        <v>6678</v>
      </c>
      <c r="Q159" s="31" t="s">
        <v>6678</v>
      </c>
      <c r="R159" s="31"/>
      <c r="S159" s="298" t="str">
        <f t="shared" si="64"/>
        <v/>
      </c>
      <c r="T159" s="214"/>
      <c r="U159" s="33"/>
      <c r="V159" s="33"/>
      <c r="W159" s="33"/>
      <c r="X159" s="33"/>
      <c r="Y159" s="213"/>
      <c r="Z159" s="352">
        <f t="shared" si="65"/>
        <v>51</v>
      </c>
      <c r="AA159" s="304" t="e">
        <f t="shared" ca="1" si="78"/>
        <v>#NAME?</v>
      </c>
      <c r="AB159" s="304" t="e">
        <f t="shared" ca="1" si="79"/>
        <v>#NAME?</v>
      </c>
      <c r="AC159" s="304" t="e">
        <f t="shared" ca="1" si="80"/>
        <v>#NAME?</v>
      </c>
      <c r="AD159" s="304" t="e">
        <f t="shared" ca="1" si="81"/>
        <v>#NAME?</v>
      </c>
      <c r="AE159" s="304"/>
      <c r="AF159" s="353" t="str">
        <f t="shared" si="66"/>
        <v>NCX19J3</v>
      </c>
      <c r="AG159" s="353" t="str">
        <f t="shared" si="67"/>
        <v>NCX19J3</v>
      </c>
      <c r="AH159" s="353" t="str">
        <f t="shared" si="68"/>
        <v/>
      </c>
      <c r="AI159" s="353" t="str">
        <f t="shared" si="69"/>
        <v/>
      </c>
      <c r="AJ159" s="353" t="str">
        <f t="shared" si="70"/>
        <v/>
      </c>
      <c r="AK159" s="353" t="str">
        <f t="shared" si="71"/>
        <v/>
      </c>
      <c r="AL159" s="343"/>
      <c r="AT159" s="345" t="str">
        <f t="shared" si="72"/>
        <v/>
      </c>
      <c r="AU159" s="345" t="str">
        <f t="shared" si="73"/>
        <v/>
      </c>
      <c r="AW159" s="354">
        <f t="shared" si="74"/>
        <v>0</v>
      </c>
      <c r="AX159" s="354">
        <f t="shared" si="75"/>
        <v>0</v>
      </c>
      <c r="AY159" s="354">
        <f t="shared" si="76"/>
        <v>0</v>
      </c>
      <c r="AZ159" s="354">
        <f t="shared" si="77"/>
        <v>0</v>
      </c>
    </row>
    <row r="160" spans="1:52" x14ac:dyDescent="0.2">
      <c r="A160" s="28" t="str">
        <f>C160&amp;"x"&amp;TEXT(COUNTIF(C$5:C159,C160)+1,0)</f>
        <v>x1</v>
      </c>
      <c r="B160" s="29" t="str">
        <f>D160&amp;"x"&amp;TEXT(COUNTIF(D$5:D159,D160)+1,0)</f>
        <v>x1</v>
      </c>
      <c r="C160" s="30"/>
      <c r="D160" s="30"/>
      <c r="E160" s="181"/>
      <c r="F160" s="30" t="s">
        <v>6420</v>
      </c>
      <c r="G160" s="269" t="s">
        <v>8713</v>
      </c>
      <c r="H160" s="269" t="s">
        <v>8714</v>
      </c>
      <c r="I160" s="269" t="s">
        <v>8715</v>
      </c>
      <c r="J160" s="218">
        <v>32197</v>
      </c>
      <c r="K160" s="181"/>
      <c r="L160" s="31"/>
      <c r="M160" s="262" t="str">
        <f t="shared" si="62"/>
        <v>0</v>
      </c>
      <c r="N160" s="31"/>
      <c r="O160" s="262" t="str">
        <f t="shared" si="63"/>
        <v>0</v>
      </c>
      <c r="P160" s="31" t="s">
        <v>6442</v>
      </c>
      <c r="Q160" s="31" t="s">
        <v>6678</v>
      </c>
      <c r="R160" s="31" t="s">
        <v>6442</v>
      </c>
      <c r="S160" s="298" t="str">
        <f t="shared" si="64"/>
        <v/>
      </c>
      <c r="T160" s="214"/>
      <c r="U160" s="33"/>
      <c r="V160" s="33"/>
      <c r="W160" s="33"/>
      <c r="X160" s="33"/>
      <c r="Y160" s="213"/>
      <c r="Z160" s="352">
        <f t="shared" si="65"/>
        <v>30</v>
      </c>
      <c r="AA160" s="304" t="e">
        <f t="shared" ca="1" si="78"/>
        <v>#NAME?</v>
      </c>
      <c r="AB160" s="304" t="e">
        <f t="shared" ca="1" si="79"/>
        <v>#NAME?</v>
      </c>
      <c r="AC160" s="304" t="e">
        <f t="shared" ca="1" si="80"/>
        <v>#NAME?</v>
      </c>
      <c r="AD160" s="304" t="e">
        <f t="shared" ca="1" si="81"/>
        <v>#NAME?</v>
      </c>
      <c r="AE160" s="304"/>
      <c r="AF160" s="353" t="str">
        <f t="shared" si="66"/>
        <v>NCX19J3</v>
      </c>
      <c r="AG160" s="353" t="str">
        <f t="shared" si="67"/>
        <v>NCX19J3</v>
      </c>
      <c r="AH160" s="353" t="str">
        <f t="shared" si="68"/>
        <v>MW1</v>
      </c>
      <c r="AI160" s="353" t="str">
        <f t="shared" si="69"/>
        <v/>
      </c>
      <c r="AJ160" s="353" t="str">
        <f t="shared" si="70"/>
        <v>MW1</v>
      </c>
      <c r="AK160" s="353" t="str">
        <f t="shared" si="71"/>
        <v/>
      </c>
      <c r="AL160" s="343"/>
      <c r="AT160" s="345" t="str">
        <f t="shared" si="72"/>
        <v/>
      </c>
      <c r="AU160" s="345" t="str">
        <f t="shared" si="73"/>
        <v/>
      </c>
      <c r="AW160" s="354">
        <f t="shared" si="74"/>
        <v>0</v>
      </c>
      <c r="AX160" s="354">
        <f t="shared" si="75"/>
        <v>0</v>
      </c>
      <c r="AY160" s="354">
        <f t="shared" si="76"/>
        <v>0</v>
      </c>
      <c r="AZ160" s="354">
        <f t="shared" si="77"/>
        <v>0</v>
      </c>
    </row>
    <row r="161" spans="1:52" x14ac:dyDescent="0.2">
      <c r="A161" s="28" t="str">
        <f>C161&amp;"x"&amp;TEXT(COUNTIF(C$5:C160,C161)+1,0)</f>
        <v>S6x4</v>
      </c>
      <c r="B161" s="29" t="str">
        <f>D161&amp;"x"&amp;TEXT(COUNTIF(D$5:D160,D161)+1,0)</f>
        <v>S6x4</v>
      </c>
      <c r="C161" s="30" t="s">
        <v>6432</v>
      </c>
      <c r="D161" s="30" t="s">
        <v>6432</v>
      </c>
      <c r="E161" s="181"/>
      <c r="F161" s="30" t="s">
        <v>6420</v>
      </c>
      <c r="G161" s="269" t="s">
        <v>8678</v>
      </c>
      <c r="H161" s="269" t="s">
        <v>8679</v>
      </c>
      <c r="I161" s="269" t="s">
        <v>8680</v>
      </c>
      <c r="J161" s="218">
        <v>33584</v>
      </c>
      <c r="K161" s="181"/>
      <c r="L161" s="31" t="s">
        <v>6678</v>
      </c>
      <c r="M161" s="262" t="str">
        <f t="shared" si="62"/>
        <v>0</v>
      </c>
      <c r="N161" s="31" t="s">
        <v>6678</v>
      </c>
      <c r="O161" s="262" t="str">
        <f t="shared" si="63"/>
        <v>0</v>
      </c>
      <c r="P161" s="31" t="s">
        <v>6434</v>
      </c>
      <c r="Q161" s="31" t="s">
        <v>6433</v>
      </c>
      <c r="R161" s="31" t="s">
        <v>6433</v>
      </c>
      <c r="S161" s="298" t="str">
        <f t="shared" si="64"/>
        <v>S6</v>
      </c>
      <c r="T161" s="214"/>
      <c r="U161" s="33"/>
      <c r="V161" s="33"/>
      <c r="W161" s="33"/>
      <c r="X161" s="33"/>
      <c r="Y161" s="213"/>
      <c r="Z161" s="352">
        <f t="shared" si="65"/>
        <v>27</v>
      </c>
      <c r="AA161" s="304" t="e">
        <f ca="1">TmPunt($C161:$D161,$F161:$J161,$Z161,$AF161&amp;AH161,"Punten1AB",U161,AW161,$AI161&amp;$AJ161&amp;$AK161)</f>
        <v>#NAME?</v>
      </c>
      <c r="AB161" s="304" t="e">
        <f ca="1">TmPunt($C161:$D161,$F161:$J161,$Z161,$AF161&amp;AI161,"Punten2DE",V161,AX161,$AH161&amp;$AJ161&amp;$AK161)</f>
        <v>#NAME?</v>
      </c>
      <c r="AC161" s="304" t="e">
        <f ca="1">TmPunt($C161:$D161,$F161:$J161,$Z161,$AF161&amp;AJ161,"Punten3GH",W161,AY161,$AH161&amp;$AI161&amp;$AK161)</f>
        <v>#NAME?</v>
      </c>
      <c r="AD161" s="304" t="e">
        <f ca="1">TmPunt($C161:$D161,$F161:$J161,$Z161,$AG161&amp;AK161,"Punten4JK",X161,AZ161,$AH161&amp;$AI161&amp;$AJ161)</f>
        <v>#NAME?</v>
      </c>
      <c r="AE161" s="304"/>
      <c r="AF161" s="353" t="str">
        <f t="shared" si="66"/>
        <v>NCX19J3</v>
      </c>
      <c r="AG161" s="353" t="str">
        <f t="shared" si="67"/>
        <v>NCX19J3</v>
      </c>
      <c r="AH161" s="353" t="str">
        <f t="shared" si="68"/>
        <v>S8</v>
      </c>
      <c r="AI161" s="353" t="str">
        <f t="shared" si="69"/>
        <v>S7</v>
      </c>
      <c r="AJ161" s="353" t="str">
        <f t="shared" si="70"/>
        <v>S7</v>
      </c>
      <c r="AK161" s="353" t="str">
        <f t="shared" si="71"/>
        <v/>
      </c>
      <c r="AL161" s="343"/>
      <c r="AT161" s="345" t="str">
        <f t="shared" si="72"/>
        <v>S6</v>
      </c>
      <c r="AU161" s="345" t="str">
        <f t="shared" si="73"/>
        <v>S6</v>
      </c>
      <c r="AW161" s="354">
        <f t="shared" si="74"/>
        <v>0</v>
      </c>
      <c r="AX161" s="354">
        <f t="shared" si="75"/>
        <v>0</v>
      </c>
      <c r="AY161" s="354">
        <f t="shared" si="76"/>
        <v>0</v>
      </c>
      <c r="AZ161" s="354">
        <f t="shared" si="77"/>
        <v>0</v>
      </c>
    </row>
    <row r="162" spans="1:52" x14ac:dyDescent="0.2">
      <c r="A162" s="28" t="str">
        <f>C162&amp;"x"&amp;TEXT(COUNTIF(C$5:C161,C162)+1,0)</f>
        <v>A5x4</v>
      </c>
      <c r="B162" s="29" t="str">
        <f>D162&amp;"x"&amp;TEXT(COUNTIF(D$5:D161,D162)+1,0)</f>
        <v>A5x4</v>
      </c>
      <c r="C162" s="30" t="s">
        <v>6455</v>
      </c>
      <c r="D162" s="30" t="s">
        <v>6455</v>
      </c>
      <c r="E162" s="181"/>
      <c r="F162" s="30" t="s">
        <v>6420</v>
      </c>
      <c r="G162" s="269" t="s">
        <v>8929</v>
      </c>
      <c r="H162" s="269" t="s">
        <v>8930</v>
      </c>
      <c r="I162" s="269" t="s">
        <v>8931</v>
      </c>
      <c r="J162" s="218">
        <v>37324</v>
      </c>
      <c r="K162" s="181"/>
      <c r="L162" s="31" t="s">
        <v>6678</v>
      </c>
      <c r="M162" s="262" t="str">
        <f t="shared" si="62"/>
        <v>0</v>
      </c>
      <c r="N162" s="31" t="s">
        <v>6678</v>
      </c>
      <c r="O162" s="262" t="str">
        <f t="shared" si="63"/>
        <v>0</v>
      </c>
      <c r="P162" s="31" t="s">
        <v>6464</v>
      </c>
      <c r="Q162" s="31" t="s">
        <v>6464</v>
      </c>
      <c r="R162" s="31" t="s">
        <v>6464</v>
      </c>
      <c r="S162" s="298" t="str">
        <f t="shared" si="64"/>
        <v>A5</v>
      </c>
      <c r="T162" s="214"/>
      <c r="U162" s="33"/>
      <c r="V162" s="33"/>
      <c r="W162" s="33"/>
      <c r="X162" s="33"/>
      <c r="Y162" s="213"/>
      <c r="Z162" s="352">
        <f t="shared" si="65"/>
        <v>16</v>
      </c>
      <c r="AA162" s="304" t="e">
        <f ca="1">TmPunt($C162:$D162,$F162:$J162,$Z162,$AF162&amp;AH162,"Punten1AB",U162,AW162,$AI162&amp;$AJ162&amp;$AK162)</f>
        <v>#NAME?</v>
      </c>
      <c r="AB162" s="304" t="e">
        <f ca="1">TmPunt($C162:$D162,$F162:$J162,$Z162,$AF162&amp;AI162,"Punten2DE",V162,AX162,$AH162&amp;$AJ162&amp;$AK162)</f>
        <v>#NAME?</v>
      </c>
      <c r="AC162" s="304" t="e">
        <f ca="1">TmPunt($C162:$D162,$F162:$J162,$Z162,$AF162&amp;AJ162,"Punten3GH",W162,AY162,$AH162&amp;$AI162&amp;$AK162)</f>
        <v>#NAME?</v>
      </c>
      <c r="AD162" s="304" t="e">
        <f ca="1">TmPunt($C162:$D162,$F162:$J162,$Z162,$AG162&amp;AK162,"Punten4JK",X162,AZ162,$AH162&amp;$AI162&amp;$AJ162)</f>
        <v>#NAME?</v>
      </c>
      <c r="AE162" s="304"/>
      <c r="AF162" s="353" t="str">
        <f t="shared" si="66"/>
        <v>NCX19J3</v>
      </c>
      <c r="AG162" s="353" t="str">
        <f t="shared" si="67"/>
        <v>NCX19J3</v>
      </c>
      <c r="AH162" s="353" t="str">
        <f t="shared" si="68"/>
        <v>B4</v>
      </c>
      <c r="AI162" s="353" t="str">
        <f t="shared" si="69"/>
        <v>B4</v>
      </c>
      <c r="AJ162" s="353" t="str">
        <f t="shared" si="70"/>
        <v>B4</v>
      </c>
      <c r="AK162" s="353" t="str">
        <f t="shared" si="71"/>
        <v/>
      </c>
      <c r="AL162" s="343"/>
      <c r="AT162" s="345" t="str">
        <f t="shared" si="72"/>
        <v>A5</v>
      </c>
      <c r="AU162" s="345" t="str">
        <f t="shared" si="73"/>
        <v>A5</v>
      </c>
      <c r="AW162" s="354">
        <f t="shared" si="74"/>
        <v>0</v>
      </c>
      <c r="AX162" s="354">
        <f t="shared" si="75"/>
        <v>0</v>
      </c>
      <c r="AY162" s="354">
        <f t="shared" si="76"/>
        <v>0</v>
      </c>
      <c r="AZ162" s="354">
        <f t="shared" si="77"/>
        <v>0</v>
      </c>
    </row>
    <row r="163" spans="1:52" x14ac:dyDescent="0.2">
      <c r="A163" s="28" t="str">
        <f>C163&amp;"x"&amp;TEXT(COUNTIF(C$5:C162,C163)+1,0)</f>
        <v>E3x2</v>
      </c>
      <c r="B163" s="29" t="str">
        <f>D163&amp;"x"&amp;TEXT(COUNTIF(D$5:D162,D163)+1,0)</f>
        <v>E3x2</v>
      </c>
      <c r="C163" s="30" t="s">
        <v>6497</v>
      </c>
      <c r="D163" s="30" t="s">
        <v>6497</v>
      </c>
      <c r="E163" s="181"/>
      <c r="F163" s="30" t="s">
        <v>6420</v>
      </c>
      <c r="G163" s="269" t="s">
        <v>9337</v>
      </c>
      <c r="H163" s="269" t="s">
        <v>9338</v>
      </c>
      <c r="I163" s="269" t="s">
        <v>9274</v>
      </c>
      <c r="J163" s="218">
        <v>40205</v>
      </c>
      <c r="K163" s="181"/>
      <c r="L163" s="31"/>
      <c r="M163" s="262" t="str">
        <f t="shared" si="62"/>
        <v>0</v>
      </c>
      <c r="N163" s="31"/>
      <c r="O163" s="262" t="str">
        <f t="shared" si="63"/>
        <v>0</v>
      </c>
      <c r="P163" s="31" t="s">
        <v>6678</v>
      </c>
      <c r="Q163" s="31" t="s">
        <v>6511</v>
      </c>
      <c r="R163" s="31" t="s">
        <v>6511</v>
      </c>
      <c r="S163" s="298" t="str">
        <f t="shared" si="64"/>
        <v>E3</v>
      </c>
      <c r="T163" s="214"/>
      <c r="U163" s="33"/>
      <c r="V163" s="33"/>
      <c r="W163" s="33"/>
      <c r="X163" s="33"/>
      <c r="Y163" s="213"/>
      <c r="Z163" s="352">
        <f t="shared" si="65"/>
        <v>8</v>
      </c>
      <c r="AA163" s="304" t="e">
        <f ca="1">TmPunt($C163:$D163,$F163:$J163,$Z163,$AF163&amp;AH163,"Punten1AB",U163,AW163,$AI163&amp;$AJ163&amp;$AK163)</f>
        <v>#NAME?</v>
      </c>
      <c r="AB163" s="304" t="e">
        <f ca="1">TmPunt($C163:$D163,$F163:$J163,$Z163,$AF163&amp;AI163,"Punten2DE",V163,AX163,$AH163&amp;$AJ163&amp;$AK163)</f>
        <v>#NAME?</v>
      </c>
      <c r="AC163" s="304" t="e">
        <f ca="1">TmPunt($C163:$D163,$F163:$J163,$Z163,$AF163&amp;AJ163,"Punten3GH",W163,AY163,$AH163&amp;$AI163&amp;$AK163)</f>
        <v>#NAME?</v>
      </c>
      <c r="AD163" s="304" t="e">
        <f ca="1">TmPunt($C163:$D163,$F163:$J163,$Z163,$AG163&amp;AK163,"Punten4JK",X163,AZ163,$AH163&amp;$AI163&amp;$AJ163)</f>
        <v>#NAME?</v>
      </c>
      <c r="AE163" s="304"/>
      <c r="AF163" s="353" t="str">
        <f t="shared" si="66"/>
        <v>NCX19J3</v>
      </c>
      <c r="AG163" s="353" t="str">
        <f t="shared" si="67"/>
        <v>NCX19J3</v>
      </c>
      <c r="AH163" s="353" t="str">
        <f t="shared" si="68"/>
        <v/>
      </c>
      <c r="AI163" s="353" t="str">
        <f t="shared" si="69"/>
        <v>F2</v>
      </c>
      <c r="AJ163" s="353" t="str">
        <f t="shared" si="70"/>
        <v>F2</v>
      </c>
      <c r="AK163" s="353" t="str">
        <f t="shared" si="71"/>
        <v/>
      </c>
      <c r="AL163" s="343"/>
      <c r="AT163" s="345" t="str">
        <f t="shared" si="72"/>
        <v>E3</v>
      </c>
      <c r="AU163" s="345" t="str">
        <f t="shared" si="73"/>
        <v>E3</v>
      </c>
      <c r="AW163" s="354">
        <f t="shared" si="74"/>
        <v>0</v>
      </c>
      <c r="AX163" s="354">
        <f t="shared" si="75"/>
        <v>0</v>
      </c>
      <c r="AY163" s="354">
        <f t="shared" si="76"/>
        <v>0</v>
      </c>
      <c r="AZ163" s="354">
        <f t="shared" si="77"/>
        <v>0</v>
      </c>
    </row>
    <row r="164" spans="1:52" x14ac:dyDescent="0.2">
      <c r="A164" s="28" t="str">
        <f>C164&amp;"x"&amp;TEXT(COUNTIF(C$5:C163,C164)+1,0)</f>
        <v>x1</v>
      </c>
      <c r="B164" s="29" t="str">
        <f>D164&amp;"x"&amp;TEXT(COUNTIF(D$5:D163,D164)+1,0)</f>
        <v>x1</v>
      </c>
      <c r="C164" s="30"/>
      <c r="D164" s="30"/>
      <c r="E164" s="181"/>
      <c r="F164" s="30" t="s">
        <v>6420</v>
      </c>
      <c r="G164" s="269" t="s">
        <v>9509</v>
      </c>
      <c r="H164" s="269" t="s">
        <v>9510</v>
      </c>
      <c r="I164" s="269" t="s">
        <v>8647</v>
      </c>
      <c r="J164" s="218">
        <v>32045</v>
      </c>
      <c r="K164" s="181"/>
      <c r="L164" s="31"/>
      <c r="M164" s="262" t="str">
        <f t="shared" si="62"/>
        <v>0</v>
      </c>
      <c r="N164" s="31"/>
      <c r="O164" s="262" t="str">
        <f t="shared" si="63"/>
        <v>0</v>
      </c>
      <c r="P164" s="31" t="s">
        <v>6678</v>
      </c>
      <c r="Q164" s="31" t="s">
        <v>6678</v>
      </c>
      <c r="R164" s="31"/>
      <c r="S164" s="298" t="str">
        <f t="shared" si="64"/>
        <v/>
      </c>
      <c r="T164" s="214"/>
      <c r="U164" s="33"/>
      <c r="V164" s="33"/>
      <c r="W164" s="33"/>
      <c r="X164" s="33"/>
      <c r="Y164" s="213"/>
      <c r="Z164" s="352">
        <f t="shared" si="65"/>
        <v>31</v>
      </c>
      <c r="AA164" s="304" t="e">
        <f t="shared" ca="1" si="78"/>
        <v>#NAME?</v>
      </c>
      <c r="AB164" s="304" t="e">
        <f t="shared" ca="1" si="79"/>
        <v>#NAME?</v>
      </c>
      <c r="AC164" s="304" t="e">
        <f t="shared" ca="1" si="80"/>
        <v>#NAME?</v>
      </c>
      <c r="AD164" s="304" t="e">
        <f t="shared" ca="1" si="81"/>
        <v>#NAME?</v>
      </c>
      <c r="AE164" s="304"/>
      <c r="AF164" s="353" t="str">
        <f t="shared" si="66"/>
        <v>NCX19J3</v>
      </c>
      <c r="AG164" s="353" t="str">
        <f t="shared" si="67"/>
        <v>NCX19J3</v>
      </c>
      <c r="AH164" s="353" t="str">
        <f t="shared" si="68"/>
        <v/>
      </c>
      <c r="AI164" s="353" t="str">
        <f t="shared" si="69"/>
        <v/>
      </c>
      <c r="AJ164" s="353" t="str">
        <f t="shared" si="70"/>
        <v/>
      </c>
      <c r="AK164" s="353" t="str">
        <f t="shared" si="71"/>
        <v/>
      </c>
      <c r="AL164" s="343"/>
      <c r="AT164" s="345" t="str">
        <f t="shared" si="72"/>
        <v/>
      </c>
      <c r="AU164" s="345" t="str">
        <f t="shared" si="73"/>
        <v/>
      </c>
      <c r="AW164" s="354">
        <f t="shared" si="74"/>
        <v>0</v>
      </c>
      <c r="AX164" s="354">
        <f t="shared" si="75"/>
        <v>0</v>
      </c>
      <c r="AY164" s="354">
        <f t="shared" si="76"/>
        <v>0</v>
      </c>
      <c r="AZ164" s="354">
        <f t="shared" si="77"/>
        <v>0</v>
      </c>
    </row>
    <row r="165" spans="1:52" x14ac:dyDescent="0.2">
      <c r="A165" s="28" t="str">
        <f>C165&amp;"x"&amp;TEXT(COUNTIF(C$5:C164,C165)+1,0)</f>
        <v>x1</v>
      </c>
      <c r="B165" s="29" t="str">
        <f>D165&amp;"x"&amp;TEXT(COUNTIF(D$5:D164,D165)+1,0)</f>
        <v>x1</v>
      </c>
      <c r="C165" s="30"/>
      <c r="D165" s="30"/>
      <c r="E165" s="181"/>
      <c r="F165" s="30" t="s">
        <v>6420</v>
      </c>
      <c r="G165" s="269" t="s">
        <v>9534</v>
      </c>
      <c r="H165" s="269" t="s">
        <v>9535</v>
      </c>
      <c r="I165" s="269" t="s">
        <v>9536</v>
      </c>
      <c r="J165" s="218">
        <v>34851</v>
      </c>
      <c r="K165" s="181"/>
      <c r="L165" s="31"/>
      <c r="M165" s="262" t="str">
        <f t="shared" si="62"/>
        <v>0</v>
      </c>
      <c r="N165" s="31"/>
      <c r="O165" s="262" t="str">
        <f t="shared" si="63"/>
        <v>0</v>
      </c>
      <c r="P165" s="31" t="s">
        <v>6678</v>
      </c>
      <c r="Q165" s="31" t="s">
        <v>6678</v>
      </c>
      <c r="R165" s="31"/>
      <c r="S165" s="298" t="str">
        <f t="shared" si="64"/>
        <v/>
      </c>
      <c r="T165" s="214"/>
      <c r="U165" s="33"/>
      <c r="V165" s="33"/>
      <c r="W165" s="33"/>
      <c r="X165" s="33"/>
      <c r="Y165" s="213"/>
      <c r="Z165" s="352">
        <f t="shared" si="65"/>
        <v>23</v>
      </c>
      <c r="AA165" s="304" t="e">
        <f t="shared" ca="1" si="78"/>
        <v>#NAME?</v>
      </c>
      <c r="AB165" s="304" t="e">
        <f t="shared" ca="1" si="79"/>
        <v>#NAME?</v>
      </c>
      <c r="AC165" s="304" t="e">
        <f t="shared" ca="1" si="80"/>
        <v>#NAME?</v>
      </c>
      <c r="AD165" s="304" t="e">
        <f t="shared" ca="1" si="81"/>
        <v>#NAME?</v>
      </c>
      <c r="AE165" s="304"/>
      <c r="AF165" s="353" t="str">
        <f t="shared" si="66"/>
        <v>NCX19J3</v>
      </c>
      <c r="AG165" s="353" t="str">
        <f t="shared" si="67"/>
        <v>NCX19J3</v>
      </c>
      <c r="AH165" s="353" t="str">
        <f t="shared" si="68"/>
        <v/>
      </c>
      <c r="AI165" s="353" t="str">
        <f t="shared" si="69"/>
        <v/>
      </c>
      <c r="AJ165" s="353" t="str">
        <f t="shared" si="70"/>
        <v/>
      </c>
      <c r="AK165" s="353" t="str">
        <f t="shared" si="71"/>
        <v/>
      </c>
      <c r="AL165" s="343"/>
      <c r="AT165" s="345" t="str">
        <f t="shared" si="72"/>
        <v/>
      </c>
      <c r="AU165" s="345" t="str">
        <f t="shared" si="73"/>
        <v/>
      </c>
      <c r="AW165" s="354">
        <f t="shared" si="74"/>
        <v>0</v>
      </c>
      <c r="AX165" s="354">
        <f t="shared" si="75"/>
        <v>0</v>
      </c>
      <c r="AY165" s="354">
        <f t="shared" si="76"/>
        <v>0</v>
      </c>
      <c r="AZ165" s="354">
        <f t="shared" si="77"/>
        <v>0</v>
      </c>
    </row>
    <row r="166" spans="1:52" x14ac:dyDescent="0.2">
      <c r="A166" s="28" t="str">
        <f>C166&amp;"x"&amp;TEXT(COUNTIF(C$5:C165,C166)+1,0)</f>
        <v>S4x5</v>
      </c>
      <c r="B166" s="29" t="str">
        <f>D166&amp;"x"&amp;TEXT(COUNTIF(D$5:D165,D166)+1,0)</f>
        <v>S4x5</v>
      </c>
      <c r="C166" s="30" t="s">
        <v>6430</v>
      </c>
      <c r="D166" s="30" t="s">
        <v>6430</v>
      </c>
      <c r="E166" s="181"/>
      <c r="F166" s="30" t="s">
        <v>6420</v>
      </c>
      <c r="G166" s="269" t="s">
        <v>8555</v>
      </c>
      <c r="H166" s="269" t="s">
        <v>8556</v>
      </c>
      <c r="I166" s="269" t="s">
        <v>8524</v>
      </c>
      <c r="J166" s="218">
        <v>31732</v>
      </c>
      <c r="K166" s="181"/>
      <c r="L166" s="31"/>
      <c r="M166" s="262" t="str">
        <f t="shared" si="62"/>
        <v>0</v>
      </c>
      <c r="N166" s="31"/>
      <c r="O166" s="262" t="str">
        <f t="shared" si="63"/>
        <v>0</v>
      </c>
      <c r="P166" s="31" t="s">
        <v>6429</v>
      </c>
      <c r="Q166" s="31" t="s">
        <v>6430</v>
      </c>
      <c r="R166" s="31" t="s">
        <v>6429</v>
      </c>
      <c r="S166" s="298" t="str">
        <f t="shared" si="64"/>
        <v>S4</v>
      </c>
      <c r="T166" s="214"/>
      <c r="U166" s="33"/>
      <c r="V166" s="33"/>
      <c r="W166" s="33"/>
      <c r="X166" s="33"/>
      <c r="Y166" s="213"/>
      <c r="Z166" s="352">
        <f t="shared" si="65"/>
        <v>32</v>
      </c>
      <c r="AA166" s="304" t="e">
        <f ca="1">TmPunt($C166:$D166,$F166:$J166,$Z166,$AF166&amp;AH166,"Punten1AB",U166,AW166,$AI166&amp;$AJ166&amp;$AK166)</f>
        <v>#NAME?</v>
      </c>
      <c r="AB166" s="304" t="e">
        <f ca="1">TmPunt($C166:$D166,$F166:$J166,$Z166,$AF166&amp;AI166,"Punten2DE",V166,AX166,$AH166&amp;$AJ166&amp;$AK166)</f>
        <v>#NAME?</v>
      </c>
      <c r="AC166" s="304" t="e">
        <f ca="1">TmPunt($C166:$D166,$F166:$J166,$Z166,$AF166&amp;AJ166,"Punten3GH",W166,AY166,$AH166&amp;$AI166&amp;$AK166)</f>
        <v>#NAME?</v>
      </c>
      <c r="AD166" s="304" t="e">
        <f ca="1">TmPunt($C166:$D166,$F166:$J166,$Z166,$AG166&amp;AK166,"Punten4JK",X166,AZ166,$AH166&amp;$AI166&amp;$AJ166)</f>
        <v>#NAME?</v>
      </c>
      <c r="AE166" s="304"/>
      <c r="AF166" s="353" t="str">
        <f t="shared" si="66"/>
        <v>NCX19J3</v>
      </c>
      <c r="AG166" s="353" t="str">
        <f t="shared" si="67"/>
        <v>NCX19J3</v>
      </c>
      <c r="AH166" s="353" t="str">
        <f t="shared" si="68"/>
        <v>S3</v>
      </c>
      <c r="AI166" s="353" t="str">
        <f t="shared" si="69"/>
        <v>S4</v>
      </c>
      <c r="AJ166" s="353" t="str">
        <f t="shared" si="70"/>
        <v>S3</v>
      </c>
      <c r="AK166" s="353" t="str">
        <f t="shared" si="71"/>
        <v/>
      </c>
      <c r="AL166" s="343"/>
      <c r="AT166" s="345" t="str">
        <f t="shared" si="72"/>
        <v>S4</v>
      </c>
      <c r="AU166" s="345" t="str">
        <f t="shared" si="73"/>
        <v>S4</v>
      </c>
      <c r="AW166" s="354">
        <f t="shared" si="74"/>
        <v>0</v>
      </c>
      <c r="AX166" s="354">
        <f t="shared" si="75"/>
        <v>0</v>
      </c>
      <c r="AY166" s="354">
        <f t="shared" si="76"/>
        <v>0</v>
      </c>
      <c r="AZ166" s="354">
        <f t="shared" si="77"/>
        <v>0</v>
      </c>
    </row>
    <row r="167" spans="1:52" x14ac:dyDescent="0.2">
      <c r="A167" s="28" t="str">
        <f>C167&amp;"x"&amp;TEXT(COUNTIF(C$5:C166,C167)+1,0)</f>
        <v>C3x7</v>
      </c>
      <c r="B167" s="29" t="str">
        <f>D167&amp;"x"&amp;TEXT(COUNTIF(D$5:D166,D167)+1,0)</f>
        <v>C3x7</v>
      </c>
      <c r="C167" s="30" t="s">
        <v>6473</v>
      </c>
      <c r="D167" s="30" t="s">
        <v>6473</v>
      </c>
      <c r="E167" s="181"/>
      <c r="F167" s="30" t="s">
        <v>6420</v>
      </c>
      <c r="G167" s="269" t="s">
        <v>9170</v>
      </c>
      <c r="H167" s="269" t="s">
        <v>9171</v>
      </c>
      <c r="I167" s="269" t="s">
        <v>9172</v>
      </c>
      <c r="J167" s="218">
        <v>38811</v>
      </c>
      <c r="K167" s="181"/>
      <c r="L167" s="31" t="s">
        <v>6678</v>
      </c>
      <c r="M167" s="262" t="str">
        <f t="shared" si="62"/>
        <v>0</v>
      </c>
      <c r="N167" s="31" t="s">
        <v>6678</v>
      </c>
      <c r="O167" s="262" t="str">
        <f t="shared" si="63"/>
        <v>0</v>
      </c>
      <c r="P167" s="31" t="s">
        <v>6485</v>
      </c>
      <c r="Q167" s="31" t="s">
        <v>6485</v>
      </c>
      <c r="R167" s="31" t="s">
        <v>6485</v>
      </c>
      <c r="S167" s="298" t="str">
        <f t="shared" si="64"/>
        <v>C3</v>
      </c>
      <c r="T167" s="214"/>
      <c r="U167" s="33"/>
      <c r="V167" s="33"/>
      <c r="W167" s="33"/>
      <c r="X167" s="33"/>
      <c r="Y167" s="213"/>
      <c r="Z167" s="352">
        <f t="shared" si="65"/>
        <v>12</v>
      </c>
      <c r="AA167" s="304" t="e">
        <f ca="1">TmPunt($C167:$D167,$F167:$J167,$Z167,$AF167&amp;AH167,"Punten1AB",U167,AW167,$AI167&amp;$AJ167&amp;$AK167)</f>
        <v>#NAME?</v>
      </c>
      <c r="AB167" s="304" t="e">
        <f ca="1">TmPunt($C167:$D167,$F167:$J167,$Z167,$AF167&amp;AI167,"Punten2DE",V167,AX167,$AH167&amp;$AJ167&amp;$AK167)</f>
        <v>#NAME?</v>
      </c>
      <c r="AC167" s="304" t="e">
        <f ca="1">TmPunt($C167:$D167,$F167:$J167,$Z167,$AF167&amp;AJ167,"Punten3GH",W167,AY167,$AH167&amp;$AI167&amp;$AK167)</f>
        <v>#NAME?</v>
      </c>
      <c r="AD167" s="304" t="e">
        <f ca="1">TmPunt($C167:$D167,$F167:$J167,$Z167,$AG167&amp;AK167,"Punten4JK",X167,AZ167,$AH167&amp;$AI167&amp;$AJ167)</f>
        <v>#NAME?</v>
      </c>
      <c r="AE167" s="304"/>
      <c r="AF167" s="353" t="str">
        <f t="shared" si="66"/>
        <v>NCX19J3</v>
      </c>
      <c r="AG167" s="353" t="str">
        <f t="shared" si="67"/>
        <v>NCX19J3</v>
      </c>
      <c r="AH167" s="353" t="str">
        <f t="shared" si="68"/>
        <v>D3</v>
      </c>
      <c r="AI167" s="353" t="str">
        <f t="shared" si="69"/>
        <v>D3</v>
      </c>
      <c r="AJ167" s="353" t="str">
        <f t="shared" si="70"/>
        <v>D3</v>
      </c>
      <c r="AK167" s="353" t="str">
        <f t="shared" si="71"/>
        <v/>
      </c>
      <c r="AL167" s="343"/>
      <c r="AT167" s="345" t="str">
        <f t="shared" si="72"/>
        <v>C3</v>
      </c>
      <c r="AU167" s="345" t="str">
        <f t="shared" si="73"/>
        <v>C3</v>
      </c>
      <c r="AW167" s="354">
        <f t="shared" si="74"/>
        <v>0</v>
      </c>
      <c r="AX167" s="354">
        <f t="shared" si="75"/>
        <v>0</v>
      </c>
      <c r="AY167" s="354">
        <f t="shared" si="76"/>
        <v>0</v>
      </c>
      <c r="AZ167" s="354">
        <f t="shared" si="77"/>
        <v>0</v>
      </c>
    </row>
    <row r="168" spans="1:52" x14ac:dyDescent="0.2">
      <c r="A168" s="28" t="str">
        <f>C168&amp;"x"&amp;TEXT(COUNTIF(C$5:C167,C168)+1,0)</f>
        <v>C3x8</v>
      </c>
      <c r="B168" s="29" t="str">
        <f>D168&amp;"x"&amp;TEXT(COUNTIF(D$5:D167,D168)+1,0)</f>
        <v>C3x8</v>
      </c>
      <c r="C168" s="30" t="s">
        <v>6473</v>
      </c>
      <c r="D168" s="30" t="s">
        <v>6473</v>
      </c>
      <c r="E168" s="181"/>
      <c r="F168" s="30" t="s">
        <v>6420</v>
      </c>
      <c r="G168" s="269" t="s">
        <v>9068</v>
      </c>
      <c r="H168" s="269" t="s">
        <v>9069</v>
      </c>
      <c r="I168" s="269" t="s">
        <v>9070</v>
      </c>
      <c r="J168" s="218">
        <v>38509</v>
      </c>
      <c r="K168" s="181"/>
      <c r="L168" s="31" t="s">
        <v>6678</v>
      </c>
      <c r="M168" s="262" t="str">
        <f t="shared" si="62"/>
        <v>0</v>
      </c>
      <c r="N168" s="31" t="s">
        <v>6678</v>
      </c>
      <c r="O168" s="262" t="str">
        <f t="shared" si="63"/>
        <v>0</v>
      </c>
      <c r="P168" s="31" t="s">
        <v>6474</v>
      </c>
      <c r="Q168" s="31" t="s">
        <v>6474</v>
      </c>
      <c r="R168" s="31" t="s">
        <v>6474</v>
      </c>
      <c r="S168" s="298" t="str">
        <f t="shared" si="64"/>
        <v>C3</v>
      </c>
      <c r="T168" s="214"/>
      <c r="U168" s="33"/>
      <c r="V168" s="33"/>
      <c r="W168" s="33"/>
      <c r="X168" s="33"/>
      <c r="Y168" s="213"/>
      <c r="Z168" s="352">
        <f t="shared" si="65"/>
        <v>13</v>
      </c>
      <c r="AA168" s="304" t="e">
        <f ca="1">TmPunt($C168:$D168,$F168:$J168,$Z168,$AF168&amp;AH168,"Punten1AB",U168,AW168,$AI168&amp;$AJ168&amp;$AK168)</f>
        <v>#NAME?</v>
      </c>
      <c r="AB168" s="304" t="e">
        <f ca="1">TmPunt($C168:$D168,$F168:$J168,$Z168,$AF168&amp;AI168,"Punten2DE",V168,AX168,$AH168&amp;$AJ168&amp;$AK168)</f>
        <v>#NAME?</v>
      </c>
      <c r="AC168" s="304" t="e">
        <f ca="1">TmPunt($C168:$D168,$F168:$J168,$Z168,$AF168&amp;AJ168,"Punten3GH",W168,AY168,$AH168&amp;$AI168&amp;$AK168)</f>
        <v>#NAME?</v>
      </c>
      <c r="AD168" s="304" t="e">
        <f ca="1">TmPunt($C168:$D168,$F168:$J168,$Z168,$AG168&amp;AK168,"Punten4JK",X168,AZ168,$AH168&amp;$AI168&amp;$AJ168)</f>
        <v>#NAME?</v>
      </c>
      <c r="AE168" s="304"/>
      <c r="AF168" s="353" t="str">
        <f t="shared" si="66"/>
        <v>NCX19J3</v>
      </c>
      <c r="AG168" s="353" t="str">
        <f t="shared" si="67"/>
        <v>NCX19J3</v>
      </c>
      <c r="AH168" s="353" t="str">
        <f t="shared" si="68"/>
        <v>C4</v>
      </c>
      <c r="AI168" s="353" t="str">
        <f t="shared" si="69"/>
        <v>C4</v>
      </c>
      <c r="AJ168" s="353" t="str">
        <f t="shared" si="70"/>
        <v>C4</v>
      </c>
      <c r="AK168" s="353" t="str">
        <f t="shared" si="71"/>
        <v/>
      </c>
      <c r="AL168" s="343"/>
      <c r="AT168" s="345" t="str">
        <f t="shared" si="72"/>
        <v>C3</v>
      </c>
      <c r="AU168" s="345" t="str">
        <f t="shared" si="73"/>
        <v>C3</v>
      </c>
      <c r="AW168" s="354">
        <f t="shared" si="74"/>
        <v>0</v>
      </c>
      <c r="AX168" s="354">
        <f t="shared" si="75"/>
        <v>0</v>
      </c>
      <c r="AY168" s="354">
        <f t="shared" si="76"/>
        <v>0</v>
      </c>
      <c r="AZ168" s="354">
        <f t="shared" si="77"/>
        <v>0</v>
      </c>
    </row>
    <row r="169" spans="1:52" x14ac:dyDescent="0.2">
      <c r="A169" s="28" t="str">
        <f>C169&amp;"x"&amp;TEXT(COUNTIF(C$5:C168,C169)+1,0)</f>
        <v>x1</v>
      </c>
      <c r="B169" s="29" t="str">
        <f>D169&amp;"x"&amp;TEXT(COUNTIF(D$5:D168,D169)+1,0)</f>
        <v>x1</v>
      </c>
      <c r="C169" s="30"/>
      <c r="D169" s="30"/>
      <c r="E169" s="181"/>
      <c r="F169" s="30" t="s">
        <v>6420</v>
      </c>
      <c r="G169" s="269" t="s">
        <v>8702</v>
      </c>
      <c r="H169" s="269" t="s">
        <v>8703</v>
      </c>
      <c r="I169" s="269" t="s">
        <v>8704</v>
      </c>
      <c r="J169" s="218">
        <v>25795</v>
      </c>
      <c r="K169" s="181"/>
      <c r="L169" s="31" t="s">
        <v>6678</v>
      </c>
      <c r="M169" s="262" t="str">
        <f t="shared" si="62"/>
        <v>0</v>
      </c>
      <c r="N169" s="31" t="s">
        <v>6678</v>
      </c>
      <c r="O169" s="262" t="str">
        <f t="shared" si="63"/>
        <v>0</v>
      </c>
      <c r="P169" s="31" t="s">
        <v>6442</v>
      </c>
      <c r="Q169" s="31" t="s">
        <v>6678</v>
      </c>
      <c r="R169" s="31" t="s">
        <v>6442</v>
      </c>
      <c r="S169" s="298" t="str">
        <f t="shared" si="64"/>
        <v/>
      </c>
      <c r="T169" s="214"/>
      <c r="U169" s="33"/>
      <c r="V169" s="33"/>
      <c r="W169" s="33"/>
      <c r="X169" s="33"/>
      <c r="Y169" s="213"/>
      <c r="Z169" s="352">
        <f t="shared" si="65"/>
        <v>48</v>
      </c>
      <c r="AA169" s="304" t="e">
        <f t="shared" ca="1" si="78"/>
        <v>#NAME?</v>
      </c>
      <c r="AB169" s="304" t="e">
        <f t="shared" ca="1" si="79"/>
        <v>#NAME?</v>
      </c>
      <c r="AC169" s="304" t="e">
        <f t="shared" ca="1" si="80"/>
        <v>#NAME?</v>
      </c>
      <c r="AD169" s="304" t="e">
        <f t="shared" ca="1" si="81"/>
        <v>#NAME?</v>
      </c>
      <c r="AE169" s="304"/>
      <c r="AF169" s="353" t="str">
        <f t="shared" si="66"/>
        <v>NCX19J3</v>
      </c>
      <c r="AG169" s="353" t="str">
        <f t="shared" si="67"/>
        <v>NCX19J3</v>
      </c>
      <c r="AH169" s="353" t="str">
        <f t="shared" si="68"/>
        <v>MW1</v>
      </c>
      <c r="AI169" s="353" t="str">
        <f t="shared" si="69"/>
        <v/>
      </c>
      <c r="AJ169" s="353" t="str">
        <f t="shared" si="70"/>
        <v>MW1</v>
      </c>
      <c r="AK169" s="353" t="str">
        <f t="shared" si="71"/>
        <v/>
      </c>
      <c r="AL169" s="343"/>
      <c r="AT169" s="345" t="str">
        <f t="shared" si="72"/>
        <v/>
      </c>
      <c r="AU169" s="345" t="str">
        <f t="shared" si="73"/>
        <v/>
      </c>
      <c r="AW169" s="354">
        <f t="shared" si="74"/>
        <v>0</v>
      </c>
      <c r="AX169" s="354">
        <f t="shared" si="75"/>
        <v>0</v>
      </c>
      <c r="AY169" s="354">
        <f t="shared" si="76"/>
        <v>0</v>
      </c>
      <c r="AZ169" s="354">
        <f t="shared" si="77"/>
        <v>0</v>
      </c>
    </row>
    <row r="170" spans="1:52" x14ac:dyDescent="0.2">
      <c r="A170" s="28" t="str">
        <f>C170&amp;"x"&amp;TEXT(COUNTIF(C$5:C169,C170)+1,0)</f>
        <v>C3x9</v>
      </c>
      <c r="B170" s="29" t="str">
        <f>D170&amp;"x"&amp;TEXT(COUNTIF(D$5:D169,D170)+1,0)</f>
        <v>C3x9</v>
      </c>
      <c r="C170" s="30" t="s">
        <v>6473</v>
      </c>
      <c r="D170" s="30" t="s">
        <v>6473</v>
      </c>
      <c r="E170" s="181"/>
      <c r="F170" s="30" t="s">
        <v>6420</v>
      </c>
      <c r="G170" s="269" t="s">
        <v>9089</v>
      </c>
      <c r="H170" s="269" t="s">
        <v>9090</v>
      </c>
      <c r="I170" s="269" t="s">
        <v>8747</v>
      </c>
      <c r="J170" s="218">
        <v>38506</v>
      </c>
      <c r="K170" s="181"/>
      <c r="L170" s="31" t="s">
        <v>6678</v>
      </c>
      <c r="M170" s="262" t="str">
        <f t="shared" si="62"/>
        <v>0</v>
      </c>
      <c r="N170" s="31" t="s">
        <v>6678</v>
      </c>
      <c r="O170" s="262" t="str">
        <f t="shared" si="63"/>
        <v>0</v>
      </c>
      <c r="P170" s="31" t="s">
        <v>6475</v>
      </c>
      <c r="Q170" s="31" t="s">
        <v>6475</v>
      </c>
      <c r="R170" s="31" t="s">
        <v>6475</v>
      </c>
      <c r="S170" s="298" t="str">
        <f t="shared" si="64"/>
        <v>C3</v>
      </c>
      <c r="T170" s="214"/>
      <c r="U170" s="33"/>
      <c r="V170" s="33"/>
      <c r="W170" s="33"/>
      <c r="X170" s="33"/>
      <c r="Y170" s="213"/>
      <c r="Z170" s="352">
        <f t="shared" si="65"/>
        <v>13</v>
      </c>
      <c r="AA170" s="304" t="e">
        <f ca="1">TmPunt($C170:$D170,$F170:$J170,$Z170,$AF170&amp;AH170,"Punten1AB",U170,AW170,$AI170&amp;$AJ170&amp;$AK170)</f>
        <v>#NAME?</v>
      </c>
      <c r="AB170" s="304" t="e">
        <f ca="1">TmPunt($C170:$D170,$F170:$J170,$Z170,$AF170&amp;AI170,"Punten2DE",V170,AX170,$AH170&amp;$AJ170&amp;$AK170)</f>
        <v>#NAME?</v>
      </c>
      <c r="AC170" s="304" t="e">
        <f ca="1">TmPunt($C170:$D170,$F170:$J170,$Z170,$AF170&amp;AJ170,"Punten3GH",W170,AY170,$AH170&amp;$AI170&amp;$AK170)</f>
        <v>#NAME?</v>
      </c>
      <c r="AD170" s="304" t="e">
        <f ca="1">TmPunt($C170:$D170,$F170:$J170,$Z170,$AG170&amp;AK170,"Punten4JK",X170,AZ170,$AH170&amp;$AI170&amp;$AJ170)</f>
        <v>#NAME?</v>
      </c>
      <c r="AE170" s="304"/>
      <c r="AF170" s="353" t="str">
        <f t="shared" si="66"/>
        <v>NCX19J3</v>
      </c>
      <c r="AG170" s="353" t="str">
        <f t="shared" si="67"/>
        <v>NCX19J3</v>
      </c>
      <c r="AH170" s="353" t="str">
        <f t="shared" si="68"/>
        <v>C5</v>
      </c>
      <c r="AI170" s="353" t="str">
        <f t="shared" si="69"/>
        <v>C5</v>
      </c>
      <c r="AJ170" s="353" t="str">
        <f t="shared" si="70"/>
        <v>C5</v>
      </c>
      <c r="AK170" s="353" t="str">
        <f t="shared" si="71"/>
        <v/>
      </c>
      <c r="AL170" s="343"/>
      <c r="AT170" s="345" t="str">
        <f t="shared" si="72"/>
        <v>C3</v>
      </c>
      <c r="AU170" s="345" t="str">
        <f t="shared" si="73"/>
        <v>C3</v>
      </c>
      <c r="AW170" s="354">
        <f t="shared" si="74"/>
        <v>0</v>
      </c>
      <c r="AX170" s="354">
        <f t="shared" si="75"/>
        <v>0</v>
      </c>
      <c r="AY170" s="354">
        <f t="shared" si="76"/>
        <v>0</v>
      </c>
      <c r="AZ170" s="354">
        <f t="shared" si="77"/>
        <v>0</v>
      </c>
    </row>
    <row r="171" spans="1:52" x14ac:dyDescent="0.2">
      <c r="A171" s="28" t="str">
        <f>C171&amp;"x"&amp;TEXT(COUNTIF(C$5:C170,C171)+1,0)</f>
        <v>E1x2</v>
      </c>
      <c r="B171" s="29" t="str">
        <f>D171&amp;"x"&amp;TEXT(COUNTIF(D$5:D170,D171)+1,0)</f>
        <v>E1x2</v>
      </c>
      <c r="C171" s="30" t="s">
        <v>6495</v>
      </c>
      <c r="D171" s="30" t="s">
        <v>6495</v>
      </c>
      <c r="E171" s="181"/>
      <c r="F171" s="30" t="s">
        <v>6420</v>
      </c>
      <c r="G171" s="269" t="s">
        <v>9305</v>
      </c>
      <c r="H171" s="269" t="s">
        <v>9306</v>
      </c>
      <c r="I171" s="269" t="s">
        <v>8527</v>
      </c>
      <c r="J171" s="218">
        <v>39861</v>
      </c>
      <c r="K171" s="181"/>
      <c r="L171" s="31"/>
      <c r="M171" s="262" t="str">
        <f t="shared" si="62"/>
        <v>0</v>
      </c>
      <c r="N171" s="31"/>
      <c r="O171" s="262" t="str">
        <f t="shared" si="63"/>
        <v>0</v>
      </c>
      <c r="P171" s="31" t="s">
        <v>6499</v>
      </c>
      <c r="Q171" s="31" t="s">
        <v>6499</v>
      </c>
      <c r="R171" s="31" t="s">
        <v>6499</v>
      </c>
      <c r="S171" s="298" t="str">
        <f t="shared" si="64"/>
        <v>E1</v>
      </c>
      <c r="T171" s="214"/>
      <c r="U171" s="33"/>
      <c r="V171" s="33"/>
      <c r="W171" s="33"/>
      <c r="X171" s="33"/>
      <c r="Y171" s="213"/>
      <c r="Z171" s="352">
        <f t="shared" si="65"/>
        <v>9</v>
      </c>
      <c r="AA171" s="304" t="e">
        <f ca="1">TmPunt($C171:$D171,$F171:$J171,$Z171,$AF171&amp;AH171,"Punten1AB",U171,AW171,$AI171&amp;$AJ171&amp;$AK171)</f>
        <v>#NAME?</v>
      </c>
      <c r="AB171" s="304" t="e">
        <f ca="1">TmPunt($C171:$D171,$F171:$J171,$Z171,$AF171&amp;AI171,"Punten2DE",V171,AX171,$AH171&amp;$AJ171&amp;$AK171)</f>
        <v>#NAME?</v>
      </c>
      <c r="AC171" s="304" t="e">
        <f ca="1">TmPunt($C171:$D171,$F171:$J171,$Z171,$AF171&amp;AJ171,"Punten3GH",W171,AY171,$AH171&amp;$AI171&amp;$AK171)</f>
        <v>#NAME?</v>
      </c>
      <c r="AD171" s="304" t="e">
        <f ca="1">TmPunt($C171:$D171,$F171:$J171,$Z171,$AG171&amp;AK171,"Punten4JK",X171,AZ171,$AH171&amp;$AI171&amp;$AJ171)</f>
        <v>#NAME?</v>
      </c>
      <c r="AE171" s="304"/>
      <c r="AF171" s="353" t="str">
        <f t="shared" si="66"/>
        <v>NCX19J3</v>
      </c>
      <c r="AG171" s="353" t="str">
        <f t="shared" si="67"/>
        <v>NCX19J3</v>
      </c>
      <c r="AH171" s="353" t="str">
        <f t="shared" si="68"/>
        <v>E5</v>
      </c>
      <c r="AI171" s="353" t="str">
        <f t="shared" si="69"/>
        <v>E5</v>
      </c>
      <c r="AJ171" s="353" t="str">
        <f t="shared" si="70"/>
        <v>E5</v>
      </c>
      <c r="AK171" s="353" t="str">
        <f t="shared" si="71"/>
        <v/>
      </c>
      <c r="AL171" s="343"/>
      <c r="AT171" s="345" t="str">
        <f t="shared" si="72"/>
        <v>E1</v>
      </c>
      <c r="AU171" s="345" t="str">
        <f t="shared" si="73"/>
        <v>E1</v>
      </c>
      <c r="AW171" s="354">
        <f t="shared" si="74"/>
        <v>0</v>
      </c>
      <c r="AX171" s="354">
        <f t="shared" si="75"/>
        <v>0</v>
      </c>
      <c r="AY171" s="354">
        <f t="shared" si="76"/>
        <v>0</v>
      </c>
      <c r="AZ171" s="354">
        <f t="shared" si="77"/>
        <v>0</v>
      </c>
    </row>
    <row r="172" spans="1:52" x14ac:dyDescent="0.2">
      <c r="A172" s="28" t="str">
        <f>C172&amp;"x"&amp;TEXT(COUNTIF(C$5:C171,C172)+1,0)</f>
        <v>C4x3</v>
      </c>
      <c r="B172" s="29" t="str">
        <f>D172&amp;"x"&amp;TEXT(COUNTIF(D$5:D171,D172)+1,0)</f>
        <v>C4x3</v>
      </c>
      <c r="C172" s="30" t="s">
        <v>6474</v>
      </c>
      <c r="D172" s="30" t="s">
        <v>6474</v>
      </c>
      <c r="E172" s="181"/>
      <c r="F172" s="30" t="s">
        <v>6420</v>
      </c>
      <c r="G172" s="269" t="s">
        <v>9212</v>
      </c>
      <c r="H172" s="269" t="s">
        <v>9213</v>
      </c>
      <c r="I172" s="269" t="s">
        <v>9214</v>
      </c>
      <c r="J172" s="218">
        <v>38980</v>
      </c>
      <c r="K172" s="181"/>
      <c r="L172" s="31"/>
      <c r="M172" s="262" t="str">
        <f t="shared" si="62"/>
        <v>0</v>
      </c>
      <c r="N172" s="31"/>
      <c r="O172" s="262" t="str">
        <f t="shared" si="63"/>
        <v>0</v>
      </c>
      <c r="P172" s="31" t="s">
        <v>6487</v>
      </c>
      <c r="Q172" s="31" t="s">
        <v>6487</v>
      </c>
      <c r="R172" s="31" t="s">
        <v>6487</v>
      </c>
      <c r="S172" s="298" t="str">
        <f t="shared" si="64"/>
        <v>C4</v>
      </c>
      <c r="T172" s="214"/>
      <c r="U172" s="33"/>
      <c r="V172" s="33"/>
      <c r="W172" s="33"/>
      <c r="X172" s="33"/>
      <c r="Y172" s="213"/>
      <c r="Z172" s="352">
        <f t="shared" si="65"/>
        <v>12</v>
      </c>
      <c r="AA172" s="304" t="e">
        <f ca="1">TmPunt($C172:$D172,$F172:$J172,$Z172,$AF172&amp;AH172,"Punten1AB",U172,AW172,$AI172&amp;$AJ172&amp;$AK172)</f>
        <v>#NAME?</v>
      </c>
      <c r="AB172" s="304" t="e">
        <f ca="1">TmPunt($C172:$D172,$F172:$J172,$Z172,$AF172&amp;AI172,"Punten2DE",V172,AX172,$AH172&amp;$AJ172&amp;$AK172)</f>
        <v>#NAME?</v>
      </c>
      <c r="AC172" s="304" t="e">
        <f ca="1">TmPunt($C172:$D172,$F172:$J172,$Z172,$AF172&amp;AJ172,"Punten3GH",W172,AY172,$AH172&amp;$AI172&amp;$AK172)</f>
        <v>#NAME?</v>
      </c>
      <c r="AD172" s="304" t="e">
        <f ca="1">TmPunt($C172:$D172,$F172:$J172,$Z172,$AG172&amp;AK172,"Punten4JK",X172,AZ172,$AH172&amp;$AI172&amp;$AJ172)</f>
        <v>#NAME?</v>
      </c>
      <c r="AE172" s="304"/>
      <c r="AF172" s="353" t="str">
        <f t="shared" si="66"/>
        <v>NCX19J3</v>
      </c>
      <c r="AG172" s="353" t="str">
        <f t="shared" si="67"/>
        <v>NCX19J3</v>
      </c>
      <c r="AH172" s="353" t="str">
        <f t="shared" si="68"/>
        <v>D5</v>
      </c>
      <c r="AI172" s="353" t="str">
        <f t="shared" si="69"/>
        <v>D5</v>
      </c>
      <c r="AJ172" s="353" t="str">
        <f t="shared" si="70"/>
        <v>D5</v>
      </c>
      <c r="AK172" s="353" t="str">
        <f t="shared" si="71"/>
        <v/>
      </c>
      <c r="AL172" s="343"/>
      <c r="AT172" s="345" t="str">
        <f t="shared" si="72"/>
        <v>C4</v>
      </c>
      <c r="AU172" s="345" t="str">
        <f t="shared" si="73"/>
        <v>C4</v>
      </c>
      <c r="AW172" s="354">
        <f t="shared" si="74"/>
        <v>0</v>
      </c>
      <c r="AX172" s="354">
        <f t="shared" si="75"/>
        <v>0</v>
      </c>
      <c r="AY172" s="354">
        <f t="shared" si="76"/>
        <v>0</v>
      </c>
      <c r="AZ172" s="354">
        <f t="shared" si="77"/>
        <v>0</v>
      </c>
    </row>
    <row r="173" spans="1:52" x14ac:dyDescent="0.2">
      <c r="A173" s="28" t="str">
        <f>C173&amp;"x"&amp;TEXT(COUNTIF(C$5:C172,C173)+1,0)</f>
        <v>x1</v>
      </c>
      <c r="B173" s="29" t="str">
        <f>D173&amp;"x"&amp;TEXT(COUNTIF(D$5:D172,D173)+1,0)</f>
        <v>x1</v>
      </c>
      <c r="C173" s="30"/>
      <c r="D173" s="30"/>
      <c r="E173" s="181"/>
      <c r="F173" s="30" t="s">
        <v>6420</v>
      </c>
      <c r="G173" s="269" t="s">
        <v>9471</v>
      </c>
      <c r="H173" s="269" t="s">
        <v>9472</v>
      </c>
      <c r="I173" s="269" t="s">
        <v>9473</v>
      </c>
      <c r="J173" s="218">
        <v>25798</v>
      </c>
      <c r="K173" s="181"/>
      <c r="L173" s="31"/>
      <c r="M173" s="262" t="str">
        <f t="shared" si="62"/>
        <v>0</v>
      </c>
      <c r="N173" s="31"/>
      <c r="O173" s="262" t="str">
        <f t="shared" si="63"/>
        <v>0</v>
      </c>
      <c r="P173" s="31" t="s">
        <v>6678</v>
      </c>
      <c r="Q173" s="31" t="s">
        <v>6678</v>
      </c>
      <c r="R173" s="31"/>
      <c r="S173" s="298" t="str">
        <f t="shared" si="64"/>
        <v/>
      </c>
      <c r="T173" s="214"/>
      <c r="U173" s="33"/>
      <c r="V173" s="33"/>
      <c r="W173" s="33"/>
      <c r="X173" s="33"/>
      <c r="Y173" s="213"/>
      <c r="Z173" s="352">
        <f t="shared" si="65"/>
        <v>48</v>
      </c>
      <c r="AA173" s="304" t="e">
        <f t="shared" ca="1" si="78"/>
        <v>#NAME?</v>
      </c>
      <c r="AB173" s="304" t="e">
        <f t="shared" ca="1" si="79"/>
        <v>#NAME?</v>
      </c>
      <c r="AC173" s="304" t="e">
        <f t="shared" ca="1" si="80"/>
        <v>#NAME?</v>
      </c>
      <c r="AD173" s="304" t="e">
        <f t="shared" ca="1" si="81"/>
        <v>#NAME?</v>
      </c>
      <c r="AE173" s="304"/>
      <c r="AF173" s="353" t="str">
        <f t="shared" si="66"/>
        <v>NCX19J3</v>
      </c>
      <c r="AG173" s="353" t="str">
        <f t="shared" si="67"/>
        <v>NCX19J3</v>
      </c>
      <c r="AH173" s="353" t="str">
        <f t="shared" si="68"/>
        <v/>
      </c>
      <c r="AI173" s="353" t="str">
        <f t="shared" si="69"/>
        <v/>
      </c>
      <c r="AJ173" s="353" t="str">
        <f t="shared" si="70"/>
        <v/>
      </c>
      <c r="AK173" s="353" t="str">
        <f t="shared" si="71"/>
        <v/>
      </c>
      <c r="AL173" s="343"/>
      <c r="AT173" s="345" t="str">
        <f t="shared" si="72"/>
        <v/>
      </c>
      <c r="AU173" s="345" t="str">
        <f t="shared" si="73"/>
        <v/>
      </c>
      <c r="AW173" s="354">
        <f t="shared" si="74"/>
        <v>0</v>
      </c>
      <c r="AX173" s="354">
        <f t="shared" si="75"/>
        <v>0</v>
      </c>
      <c r="AY173" s="354">
        <f t="shared" si="76"/>
        <v>0</v>
      </c>
      <c r="AZ173" s="354">
        <f t="shared" si="77"/>
        <v>0</v>
      </c>
    </row>
    <row r="174" spans="1:52" x14ac:dyDescent="0.2">
      <c r="A174" s="28" t="str">
        <f>C174&amp;"x"&amp;TEXT(COUNTIF(C$5:C173,C174)+1,0)</f>
        <v>A5x5</v>
      </c>
      <c r="B174" s="29" t="str">
        <f>D174&amp;"x"&amp;TEXT(COUNTIF(D$5:D173,D174)+1,0)</f>
        <v>A5x5</v>
      </c>
      <c r="C174" s="30" t="s">
        <v>6455</v>
      </c>
      <c r="D174" s="30" t="s">
        <v>6455</v>
      </c>
      <c r="E174" s="181"/>
      <c r="F174" s="30" t="s">
        <v>6420</v>
      </c>
      <c r="G174" s="269" t="s">
        <v>8935</v>
      </c>
      <c r="H174" s="269" t="s">
        <v>8936</v>
      </c>
      <c r="I174" s="269" t="s">
        <v>8937</v>
      </c>
      <c r="J174" s="218">
        <v>37466</v>
      </c>
      <c r="K174" s="181"/>
      <c r="L174" s="31" t="s">
        <v>6678</v>
      </c>
      <c r="M174" s="262" t="str">
        <f t="shared" si="62"/>
        <v>0</v>
      </c>
      <c r="N174" s="31" t="s">
        <v>6678</v>
      </c>
      <c r="O174" s="262" t="str">
        <f t="shared" si="63"/>
        <v>0</v>
      </c>
      <c r="P174" s="31" t="s">
        <v>6464</v>
      </c>
      <c r="Q174" s="31" t="s">
        <v>6464</v>
      </c>
      <c r="R174" s="31" t="s">
        <v>6464</v>
      </c>
      <c r="S174" s="298" t="str">
        <f t="shared" si="64"/>
        <v>A5</v>
      </c>
      <c r="T174" s="214"/>
      <c r="U174" s="33"/>
      <c r="V174" s="33"/>
      <c r="W174" s="33"/>
      <c r="X174" s="33"/>
      <c r="Y174" s="213"/>
      <c r="Z174" s="352">
        <f t="shared" si="65"/>
        <v>16</v>
      </c>
      <c r="AA174" s="304" t="e">
        <f ca="1">TmPunt($C174:$D174,$F174:$J174,$Z174,$AF174&amp;AH174,"Punten1AB",U174,AW174,$AI174&amp;$AJ174&amp;$AK174)</f>
        <v>#NAME?</v>
      </c>
      <c r="AB174" s="304" t="e">
        <f ca="1">TmPunt($C174:$D174,$F174:$J174,$Z174,$AF174&amp;AI174,"Punten2DE",V174,AX174,$AH174&amp;$AJ174&amp;$AK174)</f>
        <v>#NAME?</v>
      </c>
      <c r="AC174" s="304" t="e">
        <f ca="1">TmPunt($C174:$D174,$F174:$J174,$Z174,$AF174&amp;AJ174,"Punten3GH",W174,AY174,$AH174&amp;$AI174&amp;$AK174)</f>
        <v>#NAME?</v>
      </c>
      <c r="AD174" s="304" t="e">
        <f ca="1">TmPunt($C174:$D174,$F174:$J174,$Z174,$AG174&amp;AK174,"Punten4JK",X174,AZ174,$AH174&amp;$AI174&amp;$AJ174)</f>
        <v>#NAME?</v>
      </c>
      <c r="AE174" s="304"/>
      <c r="AF174" s="353" t="str">
        <f t="shared" si="66"/>
        <v>NCX19J3</v>
      </c>
      <c r="AG174" s="353" t="str">
        <f t="shared" si="67"/>
        <v>NCX19J3</v>
      </c>
      <c r="AH174" s="353" t="str">
        <f t="shared" si="68"/>
        <v>B4</v>
      </c>
      <c r="AI174" s="353" t="str">
        <f t="shared" si="69"/>
        <v>B4</v>
      </c>
      <c r="AJ174" s="353" t="str">
        <f t="shared" si="70"/>
        <v>B4</v>
      </c>
      <c r="AK174" s="353" t="str">
        <f t="shared" si="71"/>
        <v/>
      </c>
      <c r="AL174" s="343"/>
      <c r="AT174" s="345" t="str">
        <f t="shared" si="72"/>
        <v>A5</v>
      </c>
      <c r="AU174" s="345" t="str">
        <f t="shared" si="73"/>
        <v>A5</v>
      </c>
      <c r="AW174" s="354">
        <f t="shared" si="74"/>
        <v>0</v>
      </c>
      <c r="AX174" s="354">
        <f t="shared" si="75"/>
        <v>0</v>
      </c>
      <c r="AY174" s="354">
        <f t="shared" si="76"/>
        <v>0</v>
      </c>
      <c r="AZ174" s="354">
        <f t="shared" si="77"/>
        <v>0</v>
      </c>
    </row>
    <row r="175" spans="1:52" x14ac:dyDescent="0.2">
      <c r="A175" s="28" t="str">
        <f>C175&amp;"x"&amp;TEXT(COUNTIF(C$5:C174,C175)+1,0)</f>
        <v>B3x5</v>
      </c>
      <c r="B175" s="29" t="str">
        <f>D175&amp;"x"&amp;TEXT(COUNTIF(D$5:D174,D175)+1,0)</f>
        <v>B3x5</v>
      </c>
      <c r="C175" s="30" t="s">
        <v>6463</v>
      </c>
      <c r="D175" s="30" t="s">
        <v>6463</v>
      </c>
      <c r="E175" s="181"/>
      <c r="F175" s="30" t="s">
        <v>6420</v>
      </c>
      <c r="G175" s="269" t="s">
        <v>9031</v>
      </c>
      <c r="H175" s="269" t="s">
        <v>9032</v>
      </c>
      <c r="I175" s="269" t="s">
        <v>8612</v>
      </c>
      <c r="J175" s="218">
        <v>38159</v>
      </c>
      <c r="K175" s="181"/>
      <c r="L175" s="31" t="s">
        <v>6678</v>
      </c>
      <c r="M175" s="262" t="str">
        <f t="shared" si="62"/>
        <v>0</v>
      </c>
      <c r="N175" s="31" t="s">
        <v>6678</v>
      </c>
      <c r="O175" s="262" t="str">
        <f t="shared" si="63"/>
        <v>0</v>
      </c>
      <c r="P175" s="31" t="s">
        <v>6473</v>
      </c>
      <c r="Q175" s="31" t="s">
        <v>6473</v>
      </c>
      <c r="R175" s="31" t="s">
        <v>6473</v>
      </c>
      <c r="S175" s="298" t="str">
        <f t="shared" si="64"/>
        <v>B3</v>
      </c>
      <c r="T175" s="214"/>
      <c r="U175" s="33"/>
      <c r="V175" s="33"/>
      <c r="W175" s="33"/>
      <c r="X175" s="33"/>
      <c r="Y175" s="213"/>
      <c r="Z175" s="352">
        <f t="shared" si="65"/>
        <v>14</v>
      </c>
      <c r="AA175" s="304" t="e">
        <f ca="1">TmPunt($C175:$D175,$F175:$J175,$Z175,$AF175&amp;AH175,"Punten1AB",U175,AW175,$AI175&amp;$AJ175&amp;$AK175)</f>
        <v>#NAME?</v>
      </c>
      <c r="AB175" s="304" t="e">
        <f ca="1">TmPunt($C175:$D175,$F175:$J175,$Z175,$AF175&amp;AI175,"Punten2DE",V175,AX175,$AH175&amp;$AJ175&amp;$AK175)</f>
        <v>#NAME?</v>
      </c>
      <c r="AC175" s="304" t="e">
        <f ca="1">TmPunt($C175:$D175,$F175:$J175,$Z175,$AF175&amp;AJ175,"Punten3GH",W175,AY175,$AH175&amp;$AI175&amp;$AK175)</f>
        <v>#NAME?</v>
      </c>
      <c r="AD175" s="304" t="e">
        <f ca="1">TmPunt($C175:$D175,$F175:$J175,$Z175,$AG175&amp;AK175,"Punten4JK",X175,AZ175,$AH175&amp;$AI175&amp;$AJ175)</f>
        <v>#NAME?</v>
      </c>
      <c r="AE175" s="304"/>
      <c r="AF175" s="353" t="str">
        <f t="shared" si="66"/>
        <v>NCX19J3</v>
      </c>
      <c r="AG175" s="353" t="str">
        <f t="shared" si="67"/>
        <v>NCX19J3</v>
      </c>
      <c r="AH175" s="353" t="str">
        <f t="shared" si="68"/>
        <v>C3</v>
      </c>
      <c r="AI175" s="353" t="str">
        <f t="shared" si="69"/>
        <v>C3</v>
      </c>
      <c r="AJ175" s="353" t="str">
        <f t="shared" si="70"/>
        <v>C3</v>
      </c>
      <c r="AK175" s="353" t="str">
        <f t="shared" si="71"/>
        <v/>
      </c>
      <c r="AL175" s="343"/>
      <c r="AT175" s="345" t="str">
        <f t="shared" si="72"/>
        <v>B3</v>
      </c>
      <c r="AU175" s="345" t="str">
        <f t="shared" si="73"/>
        <v>B3</v>
      </c>
      <c r="AW175" s="354">
        <f t="shared" si="74"/>
        <v>0</v>
      </c>
      <c r="AX175" s="354">
        <f t="shared" si="75"/>
        <v>0</v>
      </c>
      <c r="AY175" s="354">
        <f t="shared" si="76"/>
        <v>0</v>
      </c>
      <c r="AZ175" s="354">
        <f t="shared" si="77"/>
        <v>0</v>
      </c>
    </row>
    <row r="176" spans="1:52" x14ac:dyDescent="0.2">
      <c r="A176" s="28" t="str">
        <f>C176&amp;"x"&amp;TEXT(COUNTIF(C$5:C175,C176)+1,0)</f>
        <v>E2x3</v>
      </c>
      <c r="B176" s="29" t="str">
        <f>D176&amp;"x"&amp;TEXT(COUNTIF(D$5:D175,D176)+1,0)</f>
        <v>E2x3</v>
      </c>
      <c r="C176" s="30" t="s">
        <v>6496</v>
      </c>
      <c r="D176" s="30" t="s">
        <v>6496</v>
      </c>
      <c r="E176" s="181"/>
      <c r="F176" s="30" t="s">
        <v>6420</v>
      </c>
      <c r="G176" s="269" t="s">
        <v>9275</v>
      </c>
      <c r="H176" s="269" t="s">
        <v>9276</v>
      </c>
      <c r="I176" s="269" t="s">
        <v>8878</v>
      </c>
      <c r="J176" s="218">
        <v>39993</v>
      </c>
      <c r="K176" s="181"/>
      <c r="L176" s="31" t="s">
        <v>6678</v>
      </c>
      <c r="M176" s="262" t="str">
        <f t="shared" si="62"/>
        <v>0</v>
      </c>
      <c r="N176" s="31" t="s">
        <v>6678</v>
      </c>
      <c r="O176" s="262" t="str">
        <f t="shared" si="63"/>
        <v>0</v>
      </c>
      <c r="P176" s="31" t="s">
        <v>6497</v>
      </c>
      <c r="Q176" s="31" t="s">
        <v>6497</v>
      </c>
      <c r="R176" s="31" t="s">
        <v>6497</v>
      </c>
      <c r="S176" s="298" t="str">
        <f t="shared" si="64"/>
        <v>E2</v>
      </c>
      <c r="T176" s="214"/>
      <c r="U176" s="33"/>
      <c r="V176" s="33"/>
      <c r="W176" s="33"/>
      <c r="X176" s="33"/>
      <c r="Y176" s="213"/>
      <c r="Z176" s="352">
        <f t="shared" si="65"/>
        <v>9</v>
      </c>
      <c r="AA176" s="304" t="e">
        <f ca="1">TmPunt($C176:$D176,$F176:$J176,$Z176,$AF176&amp;AH176,"Punten1AB",U176,AW176,$AI176&amp;$AJ176&amp;$AK176)</f>
        <v>#NAME?</v>
      </c>
      <c r="AB176" s="304" t="e">
        <f ca="1">TmPunt($C176:$D176,$F176:$J176,$Z176,$AF176&amp;AI176,"Punten2DE",V176,AX176,$AH176&amp;$AJ176&amp;$AK176)</f>
        <v>#NAME?</v>
      </c>
      <c r="AC176" s="304" t="e">
        <f ca="1">TmPunt($C176:$D176,$F176:$J176,$Z176,$AF176&amp;AJ176,"Punten3GH",W176,AY176,$AH176&amp;$AI176&amp;$AK176)</f>
        <v>#NAME?</v>
      </c>
      <c r="AD176" s="304" t="e">
        <f ca="1">TmPunt($C176:$D176,$F176:$J176,$Z176,$AG176&amp;AK176,"Punten4JK",X176,AZ176,$AH176&amp;$AI176&amp;$AJ176)</f>
        <v>#NAME?</v>
      </c>
      <c r="AE176" s="304"/>
      <c r="AF176" s="353" t="str">
        <f t="shared" si="66"/>
        <v>NCX19J3</v>
      </c>
      <c r="AG176" s="353" t="str">
        <f t="shared" si="67"/>
        <v>NCX19J3</v>
      </c>
      <c r="AH176" s="353" t="str">
        <f t="shared" si="68"/>
        <v>E3</v>
      </c>
      <c r="AI176" s="353" t="str">
        <f t="shared" si="69"/>
        <v>E3</v>
      </c>
      <c r="AJ176" s="353" t="str">
        <f t="shared" si="70"/>
        <v>E3</v>
      </c>
      <c r="AK176" s="353" t="str">
        <f t="shared" si="71"/>
        <v/>
      </c>
      <c r="AL176" s="343"/>
      <c r="AT176" s="345" t="str">
        <f t="shared" si="72"/>
        <v>E2</v>
      </c>
      <c r="AU176" s="345" t="str">
        <f t="shared" si="73"/>
        <v>E2</v>
      </c>
      <c r="AW176" s="354">
        <f t="shared" si="74"/>
        <v>0</v>
      </c>
      <c r="AX176" s="354">
        <f t="shared" si="75"/>
        <v>0</v>
      </c>
      <c r="AY176" s="354">
        <f t="shared" si="76"/>
        <v>0</v>
      </c>
      <c r="AZ176" s="354">
        <f t="shared" si="77"/>
        <v>0</v>
      </c>
    </row>
    <row r="177" spans="1:52" x14ac:dyDescent="0.2">
      <c r="A177" s="28" t="str">
        <f>C177&amp;"x"&amp;TEXT(COUNTIF(C$5:C176,C177)+1,0)</f>
        <v>x1</v>
      </c>
      <c r="B177" s="29" t="str">
        <f>D177&amp;"x"&amp;TEXT(COUNTIF(D$5:D176,D177)+1,0)</f>
        <v>x1</v>
      </c>
      <c r="C177" s="30"/>
      <c r="D177" s="30"/>
      <c r="E177" s="181"/>
      <c r="F177" s="30" t="s">
        <v>6420</v>
      </c>
      <c r="G177" s="269" t="s">
        <v>8633</v>
      </c>
      <c r="H177" s="269" t="s">
        <v>8634</v>
      </c>
      <c r="I177" s="269" t="s">
        <v>8635</v>
      </c>
      <c r="J177" s="218">
        <v>33216</v>
      </c>
      <c r="K177" s="181"/>
      <c r="L177" s="31"/>
      <c r="M177" s="262" t="str">
        <f t="shared" si="62"/>
        <v>0</v>
      </c>
      <c r="N177" s="31"/>
      <c r="O177" s="262" t="str">
        <f t="shared" si="63"/>
        <v>0</v>
      </c>
      <c r="P177" s="31" t="s">
        <v>6433</v>
      </c>
      <c r="Q177" s="31" t="s">
        <v>6432</v>
      </c>
      <c r="R177" s="31" t="s">
        <v>6432</v>
      </c>
      <c r="S177" s="298" t="str">
        <f t="shared" si="64"/>
        <v/>
      </c>
      <c r="T177" s="214"/>
      <c r="U177" s="33"/>
      <c r="V177" s="33"/>
      <c r="W177" s="33"/>
      <c r="X177" s="33"/>
      <c r="Y177" s="213"/>
      <c r="Z177" s="352">
        <f t="shared" si="65"/>
        <v>28</v>
      </c>
      <c r="AA177" s="304" t="e">
        <f t="shared" ca="1" si="78"/>
        <v>#NAME?</v>
      </c>
      <c r="AB177" s="304" t="e">
        <f t="shared" ca="1" si="79"/>
        <v>#NAME?</v>
      </c>
      <c r="AC177" s="304" t="e">
        <f t="shared" ca="1" si="80"/>
        <v>#NAME?</v>
      </c>
      <c r="AD177" s="304" t="e">
        <f t="shared" ca="1" si="81"/>
        <v>#NAME?</v>
      </c>
      <c r="AE177" s="304"/>
      <c r="AF177" s="353" t="str">
        <f t="shared" si="66"/>
        <v>NCX19J3</v>
      </c>
      <c r="AG177" s="353" t="str">
        <f t="shared" si="67"/>
        <v>NCX19J3</v>
      </c>
      <c r="AH177" s="353" t="str">
        <f t="shared" si="68"/>
        <v>S7</v>
      </c>
      <c r="AI177" s="353" t="str">
        <f t="shared" si="69"/>
        <v>S6</v>
      </c>
      <c r="AJ177" s="353" t="str">
        <f t="shared" si="70"/>
        <v>S6</v>
      </c>
      <c r="AK177" s="353" t="str">
        <f t="shared" si="71"/>
        <v/>
      </c>
      <c r="AL177" s="343"/>
      <c r="AT177" s="345" t="str">
        <f t="shared" si="72"/>
        <v/>
      </c>
      <c r="AU177" s="345" t="str">
        <f t="shared" si="73"/>
        <v/>
      </c>
      <c r="AW177" s="354">
        <f t="shared" si="74"/>
        <v>0</v>
      </c>
      <c r="AX177" s="354">
        <f t="shared" si="75"/>
        <v>0</v>
      </c>
      <c r="AY177" s="354">
        <f t="shared" si="76"/>
        <v>0</v>
      </c>
      <c r="AZ177" s="354">
        <f t="shared" si="77"/>
        <v>0</v>
      </c>
    </row>
    <row r="178" spans="1:52" x14ac:dyDescent="0.2">
      <c r="A178" s="28" t="str">
        <f>C178&amp;"x"&amp;TEXT(COUNTIF(C$5:C177,C178)+1,0)</f>
        <v>C4x4</v>
      </c>
      <c r="B178" s="29" t="str">
        <f>D178&amp;"x"&amp;TEXT(COUNTIF(D$5:D177,D178)+1,0)</f>
        <v>C4x4</v>
      </c>
      <c r="C178" s="30" t="s">
        <v>6474</v>
      </c>
      <c r="D178" s="30" t="s">
        <v>6474</v>
      </c>
      <c r="E178" s="181"/>
      <c r="F178" s="30" t="s">
        <v>6420</v>
      </c>
      <c r="G178" s="269" t="s">
        <v>9190</v>
      </c>
      <c r="H178" s="269" t="s">
        <v>9191</v>
      </c>
      <c r="I178" s="269" t="s">
        <v>8747</v>
      </c>
      <c r="J178" s="218">
        <v>38820</v>
      </c>
      <c r="K178" s="181"/>
      <c r="L178" s="31" t="s">
        <v>6678</v>
      </c>
      <c r="M178" s="262" t="str">
        <f t="shared" si="62"/>
        <v>0</v>
      </c>
      <c r="N178" s="31" t="s">
        <v>6678</v>
      </c>
      <c r="O178" s="262" t="str">
        <f t="shared" si="63"/>
        <v>0</v>
      </c>
      <c r="P178" s="31" t="s">
        <v>6486</v>
      </c>
      <c r="Q178" s="31" t="s">
        <v>6486</v>
      </c>
      <c r="R178" s="31" t="s">
        <v>6486</v>
      </c>
      <c r="S178" s="298" t="str">
        <f t="shared" si="64"/>
        <v>C4</v>
      </c>
      <c r="T178" s="214"/>
      <c r="U178" s="33"/>
      <c r="V178" s="33"/>
      <c r="W178" s="33"/>
      <c r="X178" s="33"/>
      <c r="Y178" s="213"/>
      <c r="Z178" s="352">
        <f t="shared" si="65"/>
        <v>12</v>
      </c>
      <c r="AA178" s="304" t="e">
        <f ca="1">TmPunt($C178:$D178,$F178:$J178,$Z178,$AF178&amp;AH178,"Punten1AB",U178,AW178,$AI178&amp;$AJ178&amp;$AK178)</f>
        <v>#NAME?</v>
      </c>
      <c r="AB178" s="304" t="e">
        <f ca="1">TmPunt($C178:$D178,$F178:$J178,$Z178,$AF178&amp;AI178,"Punten2DE",V178,AX178,$AH178&amp;$AJ178&amp;$AK178)</f>
        <v>#NAME?</v>
      </c>
      <c r="AC178" s="304" t="e">
        <f ca="1">TmPunt($C178:$D178,$F178:$J178,$Z178,$AF178&amp;AJ178,"Punten3GH",W178,AY178,$AH178&amp;$AI178&amp;$AK178)</f>
        <v>#NAME?</v>
      </c>
      <c r="AD178" s="304" t="e">
        <f ca="1">TmPunt($C178:$D178,$F178:$J178,$Z178,$AG178&amp;AK178,"Punten4JK",X178,AZ178,$AH178&amp;$AI178&amp;$AJ178)</f>
        <v>#NAME?</v>
      </c>
      <c r="AE178" s="304"/>
      <c r="AF178" s="353" t="str">
        <f t="shared" si="66"/>
        <v>NCX19J3</v>
      </c>
      <c r="AG178" s="353" t="str">
        <f t="shared" si="67"/>
        <v>NCX19J3</v>
      </c>
      <c r="AH178" s="353" t="str">
        <f t="shared" si="68"/>
        <v>D4</v>
      </c>
      <c r="AI178" s="353" t="str">
        <f t="shared" si="69"/>
        <v>D4</v>
      </c>
      <c r="AJ178" s="353" t="str">
        <f t="shared" si="70"/>
        <v>D4</v>
      </c>
      <c r="AK178" s="353" t="str">
        <f t="shared" si="71"/>
        <v/>
      </c>
      <c r="AL178" s="343"/>
      <c r="AT178" s="345" t="str">
        <f t="shared" si="72"/>
        <v>C4</v>
      </c>
      <c r="AU178" s="345" t="str">
        <f t="shared" si="73"/>
        <v>C4</v>
      </c>
      <c r="AW178" s="354">
        <f t="shared" si="74"/>
        <v>0</v>
      </c>
      <c r="AX178" s="354">
        <f t="shared" si="75"/>
        <v>0</v>
      </c>
      <c r="AY178" s="354">
        <f t="shared" si="76"/>
        <v>0</v>
      </c>
      <c r="AZ178" s="354">
        <f t="shared" si="77"/>
        <v>0</v>
      </c>
    </row>
    <row r="179" spans="1:52" x14ac:dyDescent="0.2">
      <c r="A179" s="28" t="str">
        <f>C179&amp;"x"&amp;TEXT(COUNTIF(C$5:C178,C179)+1,0)</f>
        <v>x1</v>
      </c>
      <c r="B179" s="29" t="str">
        <f>D179&amp;"x"&amp;TEXT(COUNTIF(D$5:D178,D179)+1,0)</f>
        <v>x1</v>
      </c>
      <c r="C179" s="30"/>
      <c r="D179" s="30"/>
      <c r="E179" s="181"/>
      <c r="F179" s="30" t="s">
        <v>6420</v>
      </c>
      <c r="G179" s="269" t="s">
        <v>9565</v>
      </c>
      <c r="H179" s="269" t="s">
        <v>9566</v>
      </c>
      <c r="I179" s="269" t="s">
        <v>9035</v>
      </c>
      <c r="J179" s="218">
        <v>39289</v>
      </c>
      <c r="K179" s="181"/>
      <c r="L179" s="31" t="s">
        <v>6678</v>
      </c>
      <c r="M179" s="262" t="str">
        <f t="shared" si="62"/>
        <v>0</v>
      </c>
      <c r="N179" s="31" t="s">
        <v>6678</v>
      </c>
      <c r="O179" s="262" t="str">
        <f t="shared" si="63"/>
        <v>0</v>
      </c>
      <c r="P179" s="31" t="s">
        <v>6485</v>
      </c>
      <c r="Q179" s="31" t="s">
        <v>6678</v>
      </c>
      <c r="R179" s="31"/>
      <c r="S179" s="298" t="str">
        <f t="shared" si="64"/>
        <v/>
      </c>
      <c r="T179" s="214"/>
      <c r="U179" s="33"/>
      <c r="V179" s="33"/>
      <c r="W179" s="33"/>
      <c r="X179" s="33"/>
      <c r="Y179" s="213"/>
      <c r="Z179" s="352">
        <f t="shared" si="65"/>
        <v>11</v>
      </c>
      <c r="AA179" s="304" t="e">
        <f t="shared" ca="1" si="78"/>
        <v>#NAME?</v>
      </c>
      <c r="AB179" s="304" t="e">
        <f t="shared" ca="1" si="79"/>
        <v>#NAME?</v>
      </c>
      <c r="AC179" s="304" t="e">
        <f t="shared" ca="1" si="80"/>
        <v>#NAME?</v>
      </c>
      <c r="AD179" s="304" t="e">
        <f t="shared" ca="1" si="81"/>
        <v>#NAME?</v>
      </c>
      <c r="AE179" s="304"/>
      <c r="AF179" s="353" t="str">
        <f t="shared" si="66"/>
        <v>NCX19J3</v>
      </c>
      <c r="AG179" s="353" t="str">
        <f t="shared" si="67"/>
        <v>NCX19J3</v>
      </c>
      <c r="AH179" s="353" t="str">
        <f t="shared" si="68"/>
        <v>D3</v>
      </c>
      <c r="AI179" s="353" t="str">
        <f t="shared" si="69"/>
        <v/>
      </c>
      <c r="AJ179" s="353" t="str">
        <f t="shared" si="70"/>
        <v/>
      </c>
      <c r="AK179" s="353" t="str">
        <f t="shared" si="71"/>
        <v/>
      </c>
      <c r="AL179" s="343"/>
      <c r="AT179" s="345" t="str">
        <f t="shared" si="72"/>
        <v/>
      </c>
      <c r="AU179" s="345" t="str">
        <f t="shared" si="73"/>
        <v/>
      </c>
      <c r="AW179" s="354">
        <f t="shared" si="74"/>
        <v>0</v>
      </c>
      <c r="AX179" s="354">
        <f t="shared" si="75"/>
        <v>0</v>
      </c>
      <c r="AY179" s="354">
        <f t="shared" si="76"/>
        <v>0</v>
      </c>
      <c r="AZ179" s="354">
        <f t="shared" si="77"/>
        <v>0</v>
      </c>
    </row>
    <row r="180" spans="1:52" x14ac:dyDescent="0.2">
      <c r="A180" s="28" t="str">
        <f>C180&amp;"x"&amp;TEXT(COUNTIF(C$5:C179,C180)+1,0)</f>
        <v>x1</v>
      </c>
      <c r="B180" s="29" t="str">
        <f>D180&amp;"x"&amp;TEXT(COUNTIF(D$5:D179,D180)+1,0)</f>
        <v>x1</v>
      </c>
      <c r="C180" s="30"/>
      <c r="D180" s="30"/>
      <c r="E180" s="181"/>
      <c r="F180" s="30" t="s">
        <v>6420</v>
      </c>
      <c r="G180" s="269" t="s">
        <v>9559</v>
      </c>
      <c r="H180" s="269" t="s">
        <v>9560</v>
      </c>
      <c r="I180" s="269" t="s">
        <v>9561</v>
      </c>
      <c r="J180" s="218">
        <v>37193</v>
      </c>
      <c r="K180" s="181"/>
      <c r="L180" s="31" t="s">
        <v>6678</v>
      </c>
      <c r="M180" s="262" t="str">
        <f t="shared" si="62"/>
        <v>0</v>
      </c>
      <c r="N180" s="31" t="s">
        <v>6678</v>
      </c>
      <c r="O180" s="262" t="str">
        <f t="shared" si="63"/>
        <v>0</v>
      </c>
      <c r="P180" s="31" t="s">
        <v>6461</v>
      </c>
      <c r="Q180" s="31" t="s">
        <v>6678</v>
      </c>
      <c r="R180" s="31"/>
      <c r="S180" s="298" t="str">
        <f t="shared" si="64"/>
        <v/>
      </c>
      <c r="T180" s="214"/>
      <c r="U180" s="33"/>
      <c r="V180" s="33"/>
      <c r="W180" s="33"/>
      <c r="X180" s="33"/>
      <c r="Y180" s="213"/>
      <c r="Z180" s="352">
        <f t="shared" si="65"/>
        <v>17</v>
      </c>
      <c r="AA180" s="304" t="e">
        <f t="shared" ca="1" si="78"/>
        <v>#NAME?</v>
      </c>
      <c r="AB180" s="304" t="e">
        <f t="shared" ca="1" si="79"/>
        <v>#NAME?</v>
      </c>
      <c r="AC180" s="304" t="e">
        <f t="shared" ca="1" si="80"/>
        <v>#NAME?</v>
      </c>
      <c r="AD180" s="304" t="e">
        <f t="shared" ca="1" si="81"/>
        <v>#NAME?</v>
      </c>
      <c r="AE180" s="304"/>
      <c r="AF180" s="353" t="str">
        <f t="shared" si="66"/>
        <v>NCX19J3</v>
      </c>
      <c r="AG180" s="353" t="str">
        <f t="shared" si="67"/>
        <v>NCX19J3</v>
      </c>
      <c r="AH180" s="353" t="str">
        <f t="shared" si="68"/>
        <v>B1</v>
      </c>
      <c r="AI180" s="353" t="str">
        <f t="shared" si="69"/>
        <v/>
      </c>
      <c r="AJ180" s="353" t="str">
        <f t="shared" si="70"/>
        <v/>
      </c>
      <c r="AK180" s="353" t="str">
        <f t="shared" si="71"/>
        <v/>
      </c>
      <c r="AL180" s="343"/>
      <c r="AT180" s="345" t="str">
        <f t="shared" si="72"/>
        <v/>
      </c>
      <c r="AU180" s="345" t="str">
        <f t="shared" si="73"/>
        <v/>
      </c>
      <c r="AW180" s="354">
        <f t="shared" si="74"/>
        <v>0</v>
      </c>
      <c r="AX180" s="354">
        <f t="shared" si="75"/>
        <v>0</v>
      </c>
      <c r="AY180" s="354">
        <f t="shared" si="76"/>
        <v>0</v>
      </c>
      <c r="AZ180" s="354">
        <f t="shared" si="77"/>
        <v>0</v>
      </c>
    </row>
    <row r="181" spans="1:52" x14ac:dyDescent="0.2">
      <c r="A181" s="28" t="str">
        <f>C181&amp;"x"&amp;TEXT(COUNTIF(C$5:C180,C181)+1,0)</f>
        <v>D4x4</v>
      </c>
      <c r="B181" s="29" t="str">
        <f>D181&amp;"x"&amp;TEXT(COUNTIF(D$5:D180,D181)+1,0)</f>
        <v>D4x4</v>
      </c>
      <c r="C181" s="30" t="s">
        <v>6486</v>
      </c>
      <c r="D181" s="30" t="s">
        <v>6486</v>
      </c>
      <c r="E181" s="181"/>
      <c r="F181" s="30" t="s">
        <v>6420</v>
      </c>
      <c r="G181" s="269" t="s">
        <v>9303</v>
      </c>
      <c r="H181" s="269" t="s">
        <v>9304</v>
      </c>
      <c r="I181" s="269" t="s">
        <v>8934</v>
      </c>
      <c r="J181" s="218">
        <v>39709</v>
      </c>
      <c r="K181" s="181"/>
      <c r="L181" s="31"/>
      <c r="M181" s="262" t="str">
        <f t="shared" si="62"/>
        <v>0</v>
      </c>
      <c r="N181" s="31"/>
      <c r="O181" s="262" t="str">
        <f t="shared" si="63"/>
        <v>0</v>
      </c>
      <c r="P181" s="31" t="s">
        <v>6678</v>
      </c>
      <c r="Q181" s="31" t="s">
        <v>6499</v>
      </c>
      <c r="R181" s="31" t="s">
        <v>6499</v>
      </c>
      <c r="S181" s="298" t="str">
        <f t="shared" si="64"/>
        <v>D4</v>
      </c>
      <c r="T181" s="214"/>
      <c r="U181" s="33"/>
      <c r="V181" s="33"/>
      <c r="W181" s="33"/>
      <c r="X181" s="33"/>
      <c r="Y181" s="213"/>
      <c r="Z181" s="352">
        <f t="shared" si="65"/>
        <v>10</v>
      </c>
      <c r="AA181" s="304" t="e">
        <f ca="1">TmPunt($C181:$D181,$F181:$J181,$Z181,$AF181&amp;AH181,"Punten1AB",U181,AW181,$AI181&amp;$AJ181&amp;$AK181)</f>
        <v>#NAME?</v>
      </c>
      <c r="AB181" s="304" t="e">
        <f ca="1">TmPunt($C181:$D181,$F181:$J181,$Z181,$AF181&amp;AI181,"Punten2DE",V181,AX181,$AH181&amp;$AJ181&amp;$AK181)</f>
        <v>#NAME?</v>
      </c>
      <c r="AC181" s="304" t="e">
        <f ca="1">TmPunt($C181:$D181,$F181:$J181,$Z181,$AF181&amp;AJ181,"Punten3GH",W181,AY181,$AH181&amp;$AI181&amp;$AK181)</f>
        <v>#NAME?</v>
      </c>
      <c r="AD181" s="304" t="e">
        <f ca="1">TmPunt($C181:$D181,$F181:$J181,$Z181,$AG181&amp;AK181,"Punten4JK",X181,AZ181,$AH181&amp;$AI181&amp;$AJ181)</f>
        <v>#NAME?</v>
      </c>
      <c r="AE181" s="304"/>
      <c r="AF181" s="353" t="str">
        <f t="shared" si="66"/>
        <v>NCX19J3</v>
      </c>
      <c r="AG181" s="353" t="str">
        <f t="shared" si="67"/>
        <v>NCX19J3</v>
      </c>
      <c r="AH181" s="353" t="str">
        <f t="shared" si="68"/>
        <v/>
      </c>
      <c r="AI181" s="353" t="str">
        <f t="shared" si="69"/>
        <v>E5</v>
      </c>
      <c r="AJ181" s="353" t="str">
        <f t="shared" si="70"/>
        <v>E5</v>
      </c>
      <c r="AK181" s="353" t="str">
        <f t="shared" si="71"/>
        <v/>
      </c>
      <c r="AL181" s="343"/>
      <c r="AT181" s="345" t="str">
        <f t="shared" si="72"/>
        <v>D4</v>
      </c>
      <c r="AU181" s="345" t="str">
        <f t="shared" si="73"/>
        <v>D4</v>
      </c>
      <c r="AW181" s="354">
        <f t="shared" si="74"/>
        <v>0</v>
      </c>
      <c r="AX181" s="354">
        <f t="shared" si="75"/>
        <v>0</v>
      </c>
      <c r="AY181" s="354">
        <f t="shared" si="76"/>
        <v>0</v>
      </c>
      <c r="AZ181" s="354">
        <f t="shared" si="77"/>
        <v>0</v>
      </c>
    </row>
    <row r="182" spans="1:52" x14ac:dyDescent="0.2">
      <c r="A182" s="28" t="str">
        <f>C182&amp;"x"&amp;TEXT(COUNTIF(C$5:C181,C182)+1,0)</f>
        <v>x1</v>
      </c>
      <c r="B182" s="29" t="str">
        <f>D182&amp;"x"&amp;TEXT(COUNTIF(D$5:D181,D182)+1,0)</f>
        <v>x1</v>
      </c>
      <c r="C182" s="30"/>
      <c r="D182" s="30"/>
      <c r="E182" s="181"/>
      <c r="F182" s="30" t="s">
        <v>6420</v>
      </c>
      <c r="G182" s="269" t="s">
        <v>9077</v>
      </c>
      <c r="H182" s="269" t="s">
        <v>9078</v>
      </c>
      <c r="I182" s="269" t="s">
        <v>9079</v>
      </c>
      <c r="J182" s="218">
        <v>38648</v>
      </c>
      <c r="K182" s="181"/>
      <c r="L182" s="31" t="s">
        <v>6678</v>
      </c>
      <c r="M182" s="262" t="str">
        <f t="shared" si="62"/>
        <v>0</v>
      </c>
      <c r="N182" s="31" t="s">
        <v>6678</v>
      </c>
      <c r="O182" s="262" t="str">
        <f t="shared" si="63"/>
        <v>0</v>
      </c>
      <c r="P182" s="31" t="s">
        <v>6474</v>
      </c>
      <c r="Q182" s="31" t="s">
        <v>6474</v>
      </c>
      <c r="R182" s="31" t="s">
        <v>6474</v>
      </c>
      <c r="S182" s="298" t="str">
        <f t="shared" si="64"/>
        <v/>
      </c>
      <c r="T182" s="214"/>
      <c r="U182" s="33"/>
      <c r="V182" s="33"/>
      <c r="W182" s="33"/>
      <c r="X182" s="33"/>
      <c r="Y182" s="213"/>
      <c r="Z182" s="352">
        <f t="shared" si="65"/>
        <v>13</v>
      </c>
      <c r="AA182" s="304" t="e">
        <f t="shared" ca="1" si="78"/>
        <v>#NAME?</v>
      </c>
      <c r="AB182" s="304" t="e">
        <f t="shared" ca="1" si="79"/>
        <v>#NAME?</v>
      </c>
      <c r="AC182" s="304" t="e">
        <f t="shared" ca="1" si="80"/>
        <v>#NAME?</v>
      </c>
      <c r="AD182" s="304" t="e">
        <f t="shared" ca="1" si="81"/>
        <v>#NAME?</v>
      </c>
      <c r="AE182" s="304"/>
      <c r="AF182" s="353" t="str">
        <f t="shared" si="66"/>
        <v>NCX19J3</v>
      </c>
      <c r="AG182" s="353" t="str">
        <f t="shared" si="67"/>
        <v>NCX19J3</v>
      </c>
      <c r="AH182" s="353" t="str">
        <f t="shared" si="68"/>
        <v>C4</v>
      </c>
      <c r="AI182" s="353" t="str">
        <f t="shared" si="69"/>
        <v>C4</v>
      </c>
      <c r="AJ182" s="353" t="str">
        <f t="shared" si="70"/>
        <v>C4</v>
      </c>
      <c r="AK182" s="353" t="str">
        <f t="shared" si="71"/>
        <v/>
      </c>
      <c r="AL182" s="343"/>
      <c r="AT182" s="345" t="str">
        <f t="shared" si="72"/>
        <v/>
      </c>
      <c r="AU182" s="345" t="str">
        <f t="shared" si="73"/>
        <v/>
      </c>
      <c r="AW182" s="354">
        <f t="shared" si="74"/>
        <v>0</v>
      </c>
      <c r="AX182" s="354">
        <f t="shared" si="75"/>
        <v>0</v>
      </c>
      <c r="AY182" s="354">
        <f t="shared" si="76"/>
        <v>0</v>
      </c>
      <c r="AZ182" s="354">
        <f t="shared" si="77"/>
        <v>0</v>
      </c>
    </row>
    <row r="183" spans="1:52" x14ac:dyDescent="0.2">
      <c r="A183" s="28" t="str">
        <f>C183&amp;"x"&amp;TEXT(COUNTIF(C$5:C182,C183)+1,0)</f>
        <v>D3x4</v>
      </c>
      <c r="B183" s="29" t="str">
        <f>D183&amp;"x"&amp;TEXT(COUNTIF(D$5:D182,D183)+1,0)</f>
        <v>D3x4</v>
      </c>
      <c r="C183" s="30" t="s">
        <v>6485</v>
      </c>
      <c r="D183" s="30" t="s">
        <v>6485</v>
      </c>
      <c r="E183" s="181"/>
      <c r="F183" s="30" t="s">
        <v>6420</v>
      </c>
      <c r="G183" s="269" t="s">
        <v>9150</v>
      </c>
      <c r="H183" s="269" t="s">
        <v>9151</v>
      </c>
      <c r="I183" s="269" t="s">
        <v>9152</v>
      </c>
      <c r="J183" s="218">
        <v>39411</v>
      </c>
      <c r="K183" s="181"/>
      <c r="L183" s="31" t="s">
        <v>6678</v>
      </c>
      <c r="M183" s="262" t="str">
        <f t="shared" si="62"/>
        <v>0</v>
      </c>
      <c r="N183" s="31" t="s">
        <v>6678</v>
      </c>
      <c r="O183" s="262" t="str">
        <f t="shared" si="63"/>
        <v>0</v>
      </c>
      <c r="P183" s="31" t="s">
        <v>6484</v>
      </c>
      <c r="Q183" s="31" t="s">
        <v>6484</v>
      </c>
      <c r="R183" s="31" t="s">
        <v>6484</v>
      </c>
      <c r="S183" s="298" t="str">
        <f t="shared" si="64"/>
        <v>D3</v>
      </c>
      <c r="T183" s="214"/>
      <c r="U183" s="33"/>
      <c r="V183" s="33"/>
      <c r="W183" s="33"/>
      <c r="X183" s="33"/>
      <c r="Y183" s="213"/>
      <c r="Z183" s="352">
        <f t="shared" si="65"/>
        <v>11</v>
      </c>
      <c r="AA183" s="304" t="e">
        <f ca="1">TmPunt($C183:$D183,$F183:$J183,$Z183,$AF183&amp;AH183,"Punten1AB",U183,AW183,$AI183&amp;$AJ183&amp;$AK183)</f>
        <v>#NAME?</v>
      </c>
      <c r="AB183" s="304" t="e">
        <f ca="1">TmPunt($C183:$D183,$F183:$J183,$Z183,$AF183&amp;AI183,"Punten2DE",V183,AX183,$AH183&amp;$AJ183&amp;$AK183)</f>
        <v>#NAME?</v>
      </c>
      <c r="AC183" s="304" t="e">
        <f ca="1">TmPunt($C183:$D183,$F183:$J183,$Z183,$AF183&amp;AJ183,"Punten3GH",W183,AY183,$AH183&amp;$AI183&amp;$AK183)</f>
        <v>#NAME?</v>
      </c>
      <c r="AD183" s="304" t="e">
        <f ca="1">TmPunt($C183:$D183,$F183:$J183,$Z183,$AG183&amp;AK183,"Punten4JK",X183,AZ183,$AH183&amp;$AI183&amp;$AJ183)</f>
        <v>#NAME?</v>
      </c>
      <c r="AE183" s="304"/>
      <c r="AF183" s="353" t="str">
        <f t="shared" si="66"/>
        <v>NCX19J3</v>
      </c>
      <c r="AG183" s="353" t="str">
        <f t="shared" si="67"/>
        <v>NCX19J3</v>
      </c>
      <c r="AH183" s="353" t="str">
        <f t="shared" si="68"/>
        <v>D2</v>
      </c>
      <c r="AI183" s="353" t="str">
        <f t="shared" si="69"/>
        <v>D2</v>
      </c>
      <c r="AJ183" s="353" t="str">
        <f t="shared" si="70"/>
        <v>D2</v>
      </c>
      <c r="AK183" s="353" t="str">
        <f t="shared" si="71"/>
        <v/>
      </c>
      <c r="AL183" s="343"/>
      <c r="AT183" s="345" t="str">
        <f t="shared" si="72"/>
        <v>D3</v>
      </c>
      <c r="AU183" s="345" t="str">
        <f t="shared" si="73"/>
        <v>D3</v>
      </c>
      <c r="AW183" s="354">
        <f t="shared" si="74"/>
        <v>0</v>
      </c>
      <c r="AX183" s="354">
        <f t="shared" si="75"/>
        <v>0</v>
      </c>
      <c r="AY183" s="354">
        <f t="shared" si="76"/>
        <v>0</v>
      </c>
      <c r="AZ183" s="354">
        <f t="shared" si="77"/>
        <v>0</v>
      </c>
    </row>
    <row r="184" spans="1:52" x14ac:dyDescent="0.2">
      <c r="A184" s="28" t="str">
        <f>C184&amp;"x"&amp;TEXT(COUNTIF(C$5:C183,C184)+1,0)</f>
        <v>x1</v>
      </c>
      <c r="B184" s="29" t="str">
        <f>D184&amp;"x"&amp;TEXT(COUNTIF(D$5:D183,D184)+1,0)</f>
        <v>x1</v>
      </c>
      <c r="C184" s="30"/>
      <c r="D184" s="30"/>
      <c r="E184" s="181"/>
      <c r="F184" s="30" t="s">
        <v>6420</v>
      </c>
      <c r="G184" s="269" t="s">
        <v>8639</v>
      </c>
      <c r="H184" s="269" t="s">
        <v>8640</v>
      </c>
      <c r="I184" s="269" t="s">
        <v>8641</v>
      </c>
      <c r="J184" s="218">
        <v>33315</v>
      </c>
      <c r="K184" s="181"/>
      <c r="L184" s="31" t="s">
        <v>6678</v>
      </c>
      <c r="M184" s="262" t="str">
        <f t="shared" si="62"/>
        <v>0</v>
      </c>
      <c r="N184" s="31" t="s">
        <v>6678</v>
      </c>
      <c r="O184" s="262" t="str">
        <f t="shared" si="63"/>
        <v>0</v>
      </c>
      <c r="P184" s="31" t="s">
        <v>6433</v>
      </c>
      <c r="Q184" s="31" t="s">
        <v>6432</v>
      </c>
      <c r="R184" s="31" t="s">
        <v>6432</v>
      </c>
      <c r="S184" s="298" t="str">
        <f t="shared" si="64"/>
        <v/>
      </c>
      <c r="T184" s="214"/>
      <c r="U184" s="33"/>
      <c r="V184" s="33"/>
      <c r="W184" s="33"/>
      <c r="X184" s="33"/>
      <c r="Y184" s="213"/>
      <c r="Z184" s="352">
        <f t="shared" si="65"/>
        <v>27</v>
      </c>
      <c r="AA184" s="304" t="e">
        <f t="shared" ca="1" si="78"/>
        <v>#NAME?</v>
      </c>
      <c r="AB184" s="304" t="e">
        <f t="shared" ca="1" si="79"/>
        <v>#NAME?</v>
      </c>
      <c r="AC184" s="304" t="e">
        <f t="shared" ca="1" si="80"/>
        <v>#NAME?</v>
      </c>
      <c r="AD184" s="304" t="e">
        <f t="shared" ca="1" si="81"/>
        <v>#NAME?</v>
      </c>
      <c r="AE184" s="304"/>
      <c r="AF184" s="353" t="str">
        <f t="shared" si="66"/>
        <v>NCX19J3</v>
      </c>
      <c r="AG184" s="353" t="str">
        <f t="shared" si="67"/>
        <v>NCX19J3</v>
      </c>
      <c r="AH184" s="353" t="str">
        <f t="shared" si="68"/>
        <v>S7</v>
      </c>
      <c r="AI184" s="353" t="str">
        <f t="shared" si="69"/>
        <v>S6</v>
      </c>
      <c r="AJ184" s="353" t="str">
        <f t="shared" si="70"/>
        <v>S6</v>
      </c>
      <c r="AK184" s="353" t="str">
        <f t="shared" si="71"/>
        <v/>
      </c>
      <c r="AL184" s="343"/>
      <c r="AT184" s="345" t="str">
        <f t="shared" si="72"/>
        <v/>
      </c>
      <c r="AU184" s="345" t="str">
        <f t="shared" si="73"/>
        <v/>
      </c>
      <c r="AW184" s="354">
        <f t="shared" si="74"/>
        <v>0</v>
      </c>
      <c r="AX184" s="354">
        <f t="shared" si="75"/>
        <v>0</v>
      </c>
      <c r="AY184" s="354">
        <f t="shared" si="76"/>
        <v>0</v>
      </c>
      <c r="AZ184" s="354">
        <f t="shared" si="77"/>
        <v>0</v>
      </c>
    </row>
    <row r="185" spans="1:52" x14ac:dyDescent="0.2">
      <c r="A185" s="28" t="str">
        <f>C185&amp;"x"&amp;TEXT(COUNTIF(C$5:C184,C185)+1,0)</f>
        <v>A1x3</v>
      </c>
      <c r="B185" s="29" t="str">
        <f>D185&amp;"x"&amp;TEXT(COUNTIF(D$5:D184,D185)+1,0)</f>
        <v>A1x3</v>
      </c>
      <c r="C185" s="30" t="s">
        <v>1315</v>
      </c>
      <c r="D185" s="30" t="s">
        <v>1315</v>
      </c>
      <c r="E185" s="181"/>
      <c r="F185" s="30" t="s">
        <v>6420</v>
      </c>
      <c r="G185" s="269" t="s">
        <v>8853</v>
      </c>
      <c r="H185" s="269" t="s">
        <v>8854</v>
      </c>
      <c r="I185" s="269" t="s">
        <v>8855</v>
      </c>
      <c r="J185" s="218">
        <v>37540</v>
      </c>
      <c r="K185" s="181"/>
      <c r="L185" s="31"/>
      <c r="M185" s="262" t="str">
        <f t="shared" si="62"/>
        <v>0</v>
      </c>
      <c r="N185" s="31"/>
      <c r="O185" s="262" t="str">
        <f t="shared" si="63"/>
        <v>0</v>
      </c>
      <c r="P185" s="31" t="s">
        <v>6462</v>
      </c>
      <c r="Q185" s="31" t="s">
        <v>6461</v>
      </c>
      <c r="R185" s="31" t="s">
        <v>6461</v>
      </c>
      <c r="S185" s="298" t="str">
        <f t="shared" si="64"/>
        <v>A1</v>
      </c>
      <c r="T185" s="214"/>
      <c r="U185" s="33"/>
      <c r="V185" s="33"/>
      <c r="W185" s="33"/>
      <c r="X185" s="33"/>
      <c r="Y185" s="213"/>
      <c r="Z185" s="352">
        <f t="shared" si="65"/>
        <v>16</v>
      </c>
      <c r="AA185" s="304" t="e">
        <f ca="1">TmPunt($C185:$D185,$F185:$J185,$Z185,$AF185&amp;AH185,"Punten1AB",U185,AW185,$AI185&amp;$AJ185&amp;$AK185)</f>
        <v>#NAME?</v>
      </c>
      <c r="AB185" s="304" t="e">
        <f ca="1">TmPunt($C185:$D185,$F185:$J185,$Z185,$AF185&amp;AI185,"Punten2DE",V185,AX185,$AH185&amp;$AJ185&amp;$AK185)</f>
        <v>#NAME?</v>
      </c>
      <c r="AC185" s="304" t="e">
        <f ca="1">TmPunt($C185:$D185,$F185:$J185,$Z185,$AF185&amp;AJ185,"Punten3GH",W185,AY185,$AH185&amp;$AI185&amp;$AK185)</f>
        <v>#NAME?</v>
      </c>
      <c r="AD185" s="304" t="e">
        <f ca="1">TmPunt($C185:$D185,$F185:$J185,$Z185,$AG185&amp;AK185,"Punten4JK",X185,AZ185,$AH185&amp;$AI185&amp;$AJ185)</f>
        <v>#NAME?</v>
      </c>
      <c r="AE185" s="304"/>
      <c r="AF185" s="353" t="str">
        <f t="shared" si="66"/>
        <v>NCX19J3</v>
      </c>
      <c r="AG185" s="353" t="str">
        <f t="shared" si="67"/>
        <v>NCX19J3</v>
      </c>
      <c r="AH185" s="353" t="str">
        <f t="shared" si="68"/>
        <v>B2</v>
      </c>
      <c r="AI185" s="353" t="str">
        <f t="shared" si="69"/>
        <v>B1</v>
      </c>
      <c r="AJ185" s="353" t="str">
        <f t="shared" si="70"/>
        <v>B1</v>
      </c>
      <c r="AK185" s="353" t="str">
        <f t="shared" si="71"/>
        <v/>
      </c>
      <c r="AL185" s="343"/>
      <c r="AT185" s="345" t="str">
        <f t="shared" si="72"/>
        <v>A1</v>
      </c>
      <c r="AU185" s="345" t="str">
        <f t="shared" si="73"/>
        <v>A1</v>
      </c>
      <c r="AW185" s="354">
        <f t="shared" si="74"/>
        <v>0</v>
      </c>
      <c r="AX185" s="354">
        <f t="shared" si="75"/>
        <v>0</v>
      </c>
      <c r="AY185" s="354">
        <f t="shared" si="76"/>
        <v>0</v>
      </c>
      <c r="AZ185" s="354">
        <f t="shared" si="77"/>
        <v>0</v>
      </c>
    </row>
    <row r="186" spans="1:52" x14ac:dyDescent="0.2">
      <c r="A186" s="28" t="str">
        <f>C186&amp;"x"&amp;TEXT(COUNTIF(C$5:C185,C186)+1,0)</f>
        <v>x1</v>
      </c>
      <c r="B186" s="29" t="str">
        <f>D186&amp;"x"&amp;TEXT(COUNTIF(D$5:D185,D186)+1,0)</f>
        <v>x1</v>
      </c>
      <c r="C186" s="30"/>
      <c r="D186" s="30"/>
      <c r="E186" s="181"/>
      <c r="F186" s="30" t="s">
        <v>6420</v>
      </c>
      <c r="G186" s="269" t="s">
        <v>9497</v>
      </c>
      <c r="H186" s="269" t="s">
        <v>9498</v>
      </c>
      <c r="I186" s="269" t="s">
        <v>9415</v>
      </c>
      <c r="J186" s="218">
        <v>28581</v>
      </c>
      <c r="K186" s="181"/>
      <c r="L186" s="31"/>
      <c r="M186" s="262" t="str">
        <f t="shared" si="62"/>
        <v>0</v>
      </c>
      <c r="N186" s="31"/>
      <c r="O186" s="262" t="str">
        <f t="shared" si="63"/>
        <v>0</v>
      </c>
      <c r="P186" s="31" t="s">
        <v>6678</v>
      </c>
      <c r="Q186" s="31" t="s">
        <v>6678</v>
      </c>
      <c r="R186" s="31"/>
      <c r="S186" s="298" t="str">
        <f t="shared" si="64"/>
        <v/>
      </c>
      <c r="T186" s="214"/>
      <c r="U186" s="33"/>
      <c r="V186" s="33"/>
      <c r="W186" s="33"/>
      <c r="X186" s="33"/>
      <c r="Y186" s="213"/>
      <c r="Z186" s="352">
        <f t="shared" si="65"/>
        <v>40</v>
      </c>
      <c r="AA186" s="304" t="e">
        <f t="shared" ca="1" si="78"/>
        <v>#NAME?</v>
      </c>
      <c r="AB186" s="304" t="e">
        <f t="shared" ca="1" si="79"/>
        <v>#NAME?</v>
      </c>
      <c r="AC186" s="304" t="e">
        <f t="shared" ca="1" si="80"/>
        <v>#NAME?</v>
      </c>
      <c r="AD186" s="304" t="e">
        <f t="shared" ca="1" si="81"/>
        <v>#NAME?</v>
      </c>
      <c r="AE186" s="304"/>
      <c r="AF186" s="353" t="str">
        <f t="shared" si="66"/>
        <v>NCX19J3</v>
      </c>
      <c r="AG186" s="353" t="str">
        <f t="shared" si="67"/>
        <v>NCX19J3</v>
      </c>
      <c r="AH186" s="353" t="str">
        <f t="shared" si="68"/>
        <v/>
      </c>
      <c r="AI186" s="353" t="str">
        <f t="shared" si="69"/>
        <v/>
      </c>
      <c r="AJ186" s="353" t="str">
        <f t="shared" si="70"/>
        <v/>
      </c>
      <c r="AK186" s="353" t="str">
        <f t="shared" si="71"/>
        <v/>
      </c>
      <c r="AL186" s="343"/>
      <c r="AT186" s="345" t="str">
        <f t="shared" si="72"/>
        <v/>
      </c>
      <c r="AU186" s="345" t="str">
        <f t="shared" si="73"/>
        <v/>
      </c>
      <c r="AW186" s="354">
        <f t="shared" si="74"/>
        <v>0</v>
      </c>
      <c r="AX186" s="354">
        <f t="shared" si="75"/>
        <v>0</v>
      </c>
      <c r="AY186" s="354">
        <f t="shared" si="76"/>
        <v>0</v>
      </c>
      <c r="AZ186" s="354">
        <f t="shared" si="77"/>
        <v>0</v>
      </c>
    </row>
    <row r="187" spans="1:52" x14ac:dyDescent="0.2">
      <c r="A187" s="28" t="str">
        <f>C187&amp;"x"&amp;TEXT(COUNTIF(C$5:C186,C187)+1,0)</f>
        <v>A2x4</v>
      </c>
      <c r="B187" s="29" t="str">
        <f>D187&amp;"x"&amp;TEXT(COUNTIF(D$5:D186,D187)+1,0)</f>
        <v>A2x4</v>
      </c>
      <c r="C187" s="30" t="s">
        <v>1316</v>
      </c>
      <c r="D187" s="30" t="s">
        <v>1316</v>
      </c>
      <c r="E187" s="181"/>
      <c r="F187" s="30" t="s">
        <v>6420</v>
      </c>
      <c r="G187" s="269" t="s">
        <v>8803</v>
      </c>
      <c r="H187" s="269" t="s">
        <v>8804</v>
      </c>
      <c r="I187" s="269" t="s">
        <v>8805</v>
      </c>
      <c r="J187" s="218">
        <v>36887</v>
      </c>
      <c r="K187" s="181"/>
      <c r="L187" s="31" t="s">
        <v>6678</v>
      </c>
      <c r="M187" s="262" t="str">
        <f t="shared" si="62"/>
        <v>0</v>
      </c>
      <c r="N187" s="31" t="s">
        <v>6678</v>
      </c>
      <c r="O187" s="262" t="str">
        <f t="shared" si="63"/>
        <v>0</v>
      </c>
      <c r="P187" s="31" t="s">
        <v>1317</v>
      </c>
      <c r="Q187" s="31" t="s">
        <v>1317</v>
      </c>
      <c r="R187" s="31" t="s">
        <v>1317</v>
      </c>
      <c r="S187" s="298" t="str">
        <f t="shared" si="64"/>
        <v>A2</v>
      </c>
      <c r="T187" s="214"/>
      <c r="U187" s="33"/>
      <c r="V187" s="33"/>
      <c r="W187" s="33"/>
      <c r="X187" s="33"/>
      <c r="Y187" s="213"/>
      <c r="Z187" s="352">
        <f t="shared" si="65"/>
        <v>18</v>
      </c>
      <c r="AA187" s="304" t="e">
        <f ca="1">TmPunt($C187:$D187,$F187:$J187,$Z187,$AF187&amp;AH187,"Punten1AB",U187,AW187,$AI187&amp;$AJ187&amp;$AK187)</f>
        <v>#NAME?</v>
      </c>
      <c r="AB187" s="304" t="e">
        <f ca="1">TmPunt($C187:$D187,$F187:$J187,$Z187,$AF187&amp;AI187,"Punten2DE",V187,AX187,$AH187&amp;$AJ187&amp;$AK187)</f>
        <v>#NAME?</v>
      </c>
      <c r="AC187" s="304" t="e">
        <f ca="1">TmPunt($C187:$D187,$F187:$J187,$Z187,$AF187&amp;AJ187,"Punten3GH",W187,AY187,$AH187&amp;$AI187&amp;$AK187)</f>
        <v>#NAME?</v>
      </c>
      <c r="AD187" s="304" t="e">
        <f ca="1">TmPunt($C187:$D187,$F187:$J187,$Z187,$AG187&amp;AK187,"Punten4JK",X187,AZ187,$AH187&amp;$AI187&amp;$AJ187)</f>
        <v>#NAME?</v>
      </c>
      <c r="AE187" s="304"/>
      <c r="AF187" s="353" t="str">
        <f t="shared" si="66"/>
        <v>NCX19J3</v>
      </c>
      <c r="AG187" s="353" t="str">
        <f t="shared" si="67"/>
        <v>NCX19J3</v>
      </c>
      <c r="AH187" s="353" t="str">
        <f t="shared" si="68"/>
        <v>A3</v>
      </c>
      <c r="AI187" s="353" t="str">
        <f t="shared" si="69"/>
        <v>A3</v>
      </c>
      <c r="AJ187" s="353" t="str">
        <f t="shared" si="70"/>
        <v>A3</v>
      </c>
      <c r="AK187" s="353" t="str">
        <f t="shared" si="71"/>
        <v/>
      </c>
      <c r="AL187" s="343"/>
      <c r="AT187" s="345" t="str">
        <f t="shared" si="72"/>
        <v>A2</v>
      </c>
      <c r="AU187" s="345" t="str">
        <f t="shared" si="73"/>
        <v>A2</v>
      </c>
      <c r="AW187" s="354">
        <f t="shared" si="74"/>
        <v>0</v>
      </c>
      <c r="AX187" s="354">
        <f t="shared" si="75"/>
        <v>0</v>
      </c>
      <c r="AY187" s="354">
        <f t="shared" si="76"/>
        <v>0</v>
      </c>
      <c r="AZ187" s="354">
        <f t="shared" si="77"/>
        <v>0</v>
      </c>
    </row>
    <row r="188" spans="1:52" x14ac:dyDescent="0.2">
      <c r="A188" s="28" t="str">
        <f>C188&amp;"x"&amp;TEXT(COUNTIF(C$5:C187,C188)+1,0)</f>
        <v>x1</v>
      </c>
      <c r="B188" s="29" t="str">
        <f>D188&amp;"x"&amp;TEXT(COUNTIF(D$5:D187,D188)+1,0)</f>
        <v>x1</v>
      </c>
      <c r="C188" s="30"/>
      <c r="D188" s="30"/>
      <c r="E188" s="181"/>
      <c r="F188" s="30" t="s">
        <v>6420</v>
      </c>
      <c r="G188" s="269" t="s">
        <v>8737</v>
      </c>
      <c r="H188" s="269" t="s">
        <v>8738</v>
      </c>
      <c r="I188" s="269" t="s">
        <v>8495</v>
      </c>
      <c r="J188" s="218">
        <v>36432</v>
      </c>
      <c r="K188" s="181"/>
      <c r="L188" s="31" t="s">
        <v>6678</v>
      </c>
      <c r="M188" s="262" t="str">
        <f t="shared" si="62"/>
        <v>0</v>
      </c>
      <c r="N188" s="31" t="s">
        <v>6678</v>
      </c>
      <c r="O188" s="262" t="str">
        <f t="shared" si="63"/>
        <v>0</v>
      </c>
      <c r="P188" s="31" t="s">
        <v>1315</v>
      </c>
      <c r="Q188" s="31" t="s">
        <v>1315</v>
      </c>
      <c r="R188" s="31" t="s">
        <v>1315</v>
      </c>
      <c r="S188" s="298" t="str">
        <f t="shared" si="64"/>
        <v/>
      </c>
      <c r="T188" s="214"/>
      <c r="U188" s="33"/>
      <c r="V188" s="33"/>
      <c r="W188" s="33"/>
      <c r="X188" s="33"/>
      <c r="Y188" s="213"/>
      <c r="Z188" s="352">
        <f t="shared" si="65"/>
        <v>19</v>
      </c>
      <c r="AA188" s="304" t="e">
        <f t="shared" ca="1" si="78"/>
        <v>#NAME?</v>
      </c>
      <c r="AB188" s="304" t="e">
        <f t="shared" ca="1" si="79"/>
        <v>#NAME?</v>
      </c>
      <c r="AC188" s="304" t="e">
        <f t="shared" ca="1" si="80"/>
        <v>#NAME?</v>
      </c>
      <c r="AD188" s="304" t="e">
        <f t="shared" ca="1" si="81"/>
        <v>#NAME?</v>
      </c>
      <c r="AE188" s="304"/>
      <c r="AF188" s="353" t="str">
        <f t="shared" si="66"/>
        <v>NCX19J3</v>
      </c>
      <c r="AG188" s="353" t="str">
        <f t="shared" si="67"/>
        <v>NCX19J3</v>
      </c>
      <c r="AH188" s="353" t="str">
        <f t="shared" si="68"/>
        <v>A1</v>
      </c>
      <c r="AI188" s="353" t="str">
        <f t="shared" si="69"/>
        <v>A1</v>
      </c>
      <c r="AJ188" s="353" t="str">
        <f t="shared" si="70"/>
        <v>A1</v>
      </c>
      <c r="AK188" s="353" t="str">
        <f t="shared" si="71"/>
        <v/>
      </c>
      <c r="AL188" s="343"/>
      <c r="AT188" s="345" t="str">
        <f t="shared" si="72"/>
        <v/>
      </c>
      <c r="AU188" s="345" t="str">
        <f t="shared" si="73"/>
        <v/>
      </c>
      <c r="AW188" s="354">
        <f t="shared" si="74"/>
        <v>0</v>
      </c>
      <c r="AX188" s="354">
        <f t="shared" si="75"/>
        <v>0</v>
      </c>
      <c r="AY188" s="354">
        <f t="shared" si="76"/>
        <v>0</v>
      </c>
      <c r="AZ188" s="354">
        <f t="shared" si="77"/>
        <v>0</v>
      </c>
    </row>
    <row r="189" spans="1:52" x14ac:dyDescent="0.2">
      <c r="A189" s="28" t="str">
        <f>C189&amp;"x"&amp;TEXT(COUNTIF(C$5:C188,C189)+1,0)</f>
        <v>x1</v>
      </c>
      <c r="B189" s="29" t="str">
        <f>D189&amp;"x"&amp;TEXT(COUNTIF(D$5:D188,D189)+1,0)</f>
        <v>x1</v>
      </c>
      <c r="C189" s="30"/>
      <c r="D189" s="30"/>
      <c r="E189" s="181"/>
      <c r="F189" s="30" t="s">
        <v>6420</v>
      </c>
      <c r="G189" s="269" t="s">
        <v>8824</v>
      </c>
      <c r="H189" s="269" t="s">
        <v>8825</v>
      </c>
      <c r="I189" s="269" t="s">
        <v>8826</v>
      </c>
      <c r="J189" s="218">
        <v>36755</v>
      </c>
      <c r="K189" s="181"/>
      <c r="L189" s="31"/>
      <c r="M189" s="262" t="str">
        <f t="shared" si="62"/>
        <v>0</v>
      </c>
      <c r="N189" s="31"/>
      <c r="O189" s="262" t="str">
        <f t="shared" si="63"/>
        <v>0</v>
      </c>
      <c r="P189" s="31" t="s">
        <v>1318</v>
      </c>
      <c r="Q189" s="31" t="s">
        <v>1318</v>
      </c>
      <c r="R189" s="31" t="s">
        <v>1318</v>
      </c>
      <c r="S189" s="298" t="str">
        <f t="shared" si="64"/>
        <v/>
      </c>
      <c r="T189" s="214"/>
      <c r="U189" s="33"/>
      <c r="V189" s="33"/>
      <c r="W189" s="33"/>
      <c r="X189" s="33"/>
      <c r="Y189" s="213"/>
      <c r="Z189" s="352">
        <f t="shared" si="65"/>
        <v>18</v>
      </c>
      <c r="AA189" s="304" t="e">
        <f t="shared" ca="1" si="78"/>
        <v>#NAME?</v>
      </c>
      <c r="AB189" s="304" t="e">
        <f t="shared" ca="1" si="79"/>
        <v>#NAME?</v>
      </c>
      <c r="AC189" s="304" t="e">
        <f t="shared" ca="1" si="80"/>
        <v>#NAME?</v>
      </c>
      <c r="AD189" s="304" t="e">
        <f t="shared" ca="1" si="81"/>
        <v>#NAME?</v>
      </c>
      <c r="AE189" s="304"/>
      <c r="AF189" s="353" t="str">
        <f t="shared" si="66"/>
        <v>NCX19J3</v>
      </c>
      <c r="AG189" s="353" t="str">
        <f t="shared" si="67"/>
        <v>NCX19J3</v>
      </c>
      <c r="AH189" s="353" t="str">
        <f t="shared" si="68"/>
        <v>A4</v>
      </c>
      <c r="AI189" s="353" t="str">
        <f t="shared" si="69"/>
        <v>A4</v>
      </c>
      <c r="AJ189" s="353" t="str">
        <f t="shared" si="70"/>
        <v>A4</v>
      </c>
      <c r="AK189" s="353" t="str">
        <f t="shared" si="71"/>
        <v/>
      </c>
      <c r="AL189" s="343"/>
      <c r="AT189" s="345" t="str">
        <f t="shared" si="72"/>
        <v/>
      </c>
      <c r="AU189" s="345" t="str">
        <f t="shared" si="73"/>
        <v/>
      </c>
      <c r="AW189" s="354">
        <f t="shared" si="74"/>
        <v>0</v>
      </c>
      <c r="AX189" s="354">
        <f t="shared" si="75"/>
        <v>0</v>
      </c>
      <c r="AY189" s="354">
        <f t="shared" si="76"/>
        <v>0</v>
      </c>
      <c r="AZ189" s="354">
        <f t="shared" si="77"/>
        <v>0</v>
      </c>
    </row>
    <row r="190" spans="1:52" x14ac:dyDescent="0.2">
      <c r="A190" s="28" t="str">
        <f>C190&amp;"x"&amp;TEXT(COUNTIF(C$5:C189,C190)+1,0)</f>
        <v>x1</v>
      </c>
      <c r="B190" s="29" t="str">
        <f>D190&amp;"x"&amp;TEXT(COUNTIF(D$5:D189,D190)+1,0)</f>
        <v>x1</v>
      </c>
      <c r="C190" s="30"/>
      <c r="D190" s="30"/>
      <c r="E190" s="181"/>
      <c r="F190" s="30" t="s">
        <v>6420</v>
      </c>
      <c r="G190" s="269" t="s">
        <v>8516</v>
      </c>
      <c r="H190" s="269" t="s">
        <v>8517</v>
      </c>
      <c r="I190" s="269" t="s">
        <v>8518</v>
      </c>
      <c r="J190" s="218">
        <v>34724</v>
      </c>
      <c r="K190" s="181"/>
      <c r="L190" s="31"/>
      <c r="M190" s="262" t="str">
        <f t="shared" si="62"/>
        <v>0</v>
      </c>
      <c r="N190" s="31"/>
      <c r="O190" s="262" t="str">
        <f t="shared" si="63"/>
        <v>0</v>
      </c>
      <c r="P190" s="31" t="s">
        <v>6428</v>
      </c>
      <c r="Q190" s="31" t="s">
        <v>6428</v>
      </c>
      <c r="R190" s="31" t="s">
        <v>6428</v>
      </c>
      <c r="S190" s="298" t="str">
        <f t="shared" si="64"/>
        <v/>
      </c>
      <c r="T190" s="214"/>
      <c r="U190" s="33"/>
      <c r="V190" s="33"/>
      <c r="W190" s="33"/>
      <c r="X190" s="33"/>
      <c r="Y190" s="213"/>
      <c r="Z190" s="352">
        <f t="shared" si="65"/>
        <v>23</v>
      </c>
      <c r="AA190" s="304" t="e">
        <f t="shared" ca="1" si="78"/>
        <v>#NAME?</v>
      </c>
      <c r="AB190" s="304" t="e">
        <f t="shared" ca="1" si="79"/>
        <v>#NAME?</v>
      </c>
      <c r="AC190" s="304" t="e">
        <f t="shared" ca="1" si="80"/>
        <v>#NAME?</v>
      </c>
      <c r="AD190" s="304" t="e">
        <f t="shared" ca="1" si="81"/>
        <v>#NAME?</v>
      </c>
      <c r="AE190" s="304"/>
      <c r="AF190" s="353" t="str">
        <f t="shared" si="66"/>
        <v>NCX19J3</v>
      </c>
      <c r="AG190" s="353" t="str">
        <f t="shared" si="67"/>
        <v>NCX19J3</v>
      </c>
      <c r="AH190" s="353" t="str">
        <f t="shared" si="68"/>
        <v>S2</v>
      </c>
      <c r="AI190" s="353" t="str">
        <f t="shared" si="69"/>
        <v>S2</v>
      </c>
      <c r="AJ190" s="353" t="str">
        <f t="shared" si="70"/>
        <v>S2</v>
      </c>
      <c r="AK190" s="353" t="str">
        <f t="shared" si="71"/>
        <v/>
      </c>
      <c r="AL190" s="343"/>
      <c r="AT190" s="345" t="str">
        <f t="shared" si="72"/>
        <v/>
      </c>
      <c r="AU190" s="345" t="str">
        <f t="shared" si="73"/>
        <v/>
      </c>
      <c r="AW190" s="354">
        <f t="shared" si="74"/>
        <v>0</v>
      </c>
      <c r="AX190" s="354">
        <f t="shared" si="75"/>
        <v>0</v>
      </c>
      <c r="AY190" s="354">
        <f t="shared" si="76"/>
        <v>0</v>
      </c>
      <c r="AZ190" s="354">
        <f t="shared" si="77"/>
        <v>0</v>
      </c>
    </row>
    <row r="191" spans="1:52" x14ac:dyDescent="0.2">
      <c r="A191" s="28" t="str">
        <f>C191&amp;"x"&amp;TEXT(COUNTIF(C$5:C190,C191)+1,0)</f>
        <v>A2x5</v>
      </c>
      <c r="B191" s="29" t="str">
        <f>D191&amp;"x"&amp;TEXT(COUNTIF(D$5:D190,D191)+1,0)</f>
        <v>A2x5</v>
      </c>
      <c r="C191" s="30" t="s">
        <v>1316</v>
      </c>
      <c r="D191" s="30" t="s">
        <v>1316</v>
      </c>
      <c r="E191" s="181"/>
      <c r="F191" s="30" t="s">
        <v>6420</v>
      </c>
      <c r="G191" s="269" t="s">
        <v>8847</v>
      </c>
      <c r="H191" s="269" t="s">
        <v>8848</v>
      </c>
      <c r="I191" s="269" t="s">
        <v>8849</v>
      </c>
      <c r="J191" s="218">
        <v>37246</v>
      </c>
      <c r="K191" s="181"/>
      <c r="L191" s="31" t="s">
        <v>6678</v>
      </c>
      <c r="M191" s="262" t="str">
        <f t="shared" si="62"/>
        <v>0</v>
      </c>
      <c r="N191" s="31" t="s">
        <v>6678</v>
      </c>
      <c r="O191" s="262" t="str">
        <f t="shared" si="63"/>
        <v>0</v>
      </c>
      <c r="P191" s="31" t="s">
        <v>6461</v>
      </c>
      <c r="Q191" s="31" t="s">
        <v>6461</v>
      </c>
      <c r="R191" s="31" t="s">
        <v>6461</v>
      </c>
      <c r="S191" s="298" t="str">
        <f t="shared" si="64"/>
        <v>A2</v>
      </c>
      <c r="T191" s="214"/>
      <c r="U191" s="33"/>
      <c r="V191" s="33"/>
      <c r="W191" s="33"/>
      <c r="X191" s="33"/>
      <c r="Y191" s="213"/>
      <c r="Z191" s="352">
        <f t="shared" si="65"/>
        <v>17</v>
      </c>
      <c r="AA191" s="304" t="e">
        <f ca="1">TmPunt($C191:$D191,$F191:$J191,$Z191,$AF191&amp;AH191,"Punten1AB",U191,AW191,$AI191&amp;$AJ191&amp;$AK191)</f>
        <v>#NAME?</v>
      </c>
      <c r="AB191" s="304" t="e">
        <f ca="1">TmPunt($C191:$D191,$F191:$J191,$Z191,$AF191&amp;AI191,"Punten2DE",V191,AX191,$AH191&amp;$AJ191&amp;$AK191)</f>
        <v>#NAME?</v>
      </c>
      <c r="AC191" s="304" t="e">
        <f ca="1">TmPunt($C191:$D191,$F191:$J191,$Z191,$AF191&amp;AJ191,"Punten3GH",W191,AY191,$AH191&amp;$AI191&amp;$AK191)</f>
        <v>#NAME?</v>
      </c>
      <c r="AD191" s="304" t="e">
        <f ca="1">TmPunt($C191:$D191,$F191:$J191,$Z191,$AG191&amp;AK191,"Punten4JK",X191,AZ191,$AH191&amp;$AI191&amp;$AJ191)</f>
        <v>#NAME?</v>
      </c>
      <c r="AE191" s="304"/>
      <c r="AF191" s="353" t="str">
        <f t="shared" si="66"/>
        <v>NCX19J3</v>
      </c>
      <c r="AG191" s="353" t="str">
        <f t="shared" si="67"/>
        <v>NCX19J3</v>
      </c>
      <c r="AH191" s="353" t="str">
        <f t="shared" si="68"/>
        <v>B1</v>
      </c>
      <c r="AI191" s="353" t="str">
        <f t="shared" si="69"/>
        <v>B1</v>
      </c>
      <c r="AJ191" s="353" t="str">
        <f t="shared" si="70"/>
        <v>B1</v>
      </c>
      <c r="AK191" s="353" t="str">
        <f t="shared" si="71"/>
        <v/>
      </c>
      <c r="AL191" s="343"/>
      <c r="AT191" s="345" t="str">
        <f t="shared" si="72"/>
        <v>A2</v>
      </c>
      <c r="AU191" s="345" t="str">
        <f t="shared" si="73"/>
        <v>A2</v>
      </c>
      <c r="AW191" s="354">
        <f t="shared" si="74"/>
        <v>0</v>
      </c>
      <c r="AX191" s="354">
        <f t="shared" si="75"/>
        <v>0</v>
      </c>
      <c r="AY191" s="354">
        <f t="shared" si="76"/>
        <v>0</v>
      </c>
      <c r="AZ191" s="354">
        <f t="shared" si="77"/>
        <v>0</v>
      </c>
    </row>
    <row r="192" spans="1:52" x14ac:dyDescent="0.2">
      <c r="A192" s="28" t="str">
        <f>C192&amp;"x"&amp;TEXT(COUNTIF(C$5:C191,C192)+1,0)</f>
        <v>B2x2</v>
      </c>
      <c r="B192" s="29" t="str">
        <f>D192&amp;"x"&amp;TEXT(COUNTIF(D$5:D191,D192)+1,0)</f>
        <v>B2x2</v>
      </c>
      <c r="C192" s="30" t="s">
        <v>6462</v>
      </c>
      <c r="D192" s="30" t="s">
        <v>6462</v>
      </c>
      <c r="E192" s="181"/>
      <c r="F192" s="30" t="s">
        <v>6420</v>
      </c>
      <c r="G192" s="269" t="s">
        <v>9003</v>
      </c>
      <c r="H192" s="269" t="s">
        <v>9004</v>
      </c>
      <c r="I192" s="269" t="s">
        <v>9005</v>
      </c>
      <c r="J192" s="218">
        <v>37673</v>
      </c>
      <c r="K192" s="181"/>
      <c r="L192" s="31" t="s">
        <v>6678</v>
      </c>
      <c r="M192" s="262" t="str">
        <f t="shared" si="62"/>
        <v>0</v>
      </c>
      <c r="N192" s="31" t="s">
        <v>6678</v>
      </c>
      <c r="O192" s="262" t="str">
        <f t="shared" si="63"/>
        <v>0</v>
      </c>
      <c r="P192" s="31" t="s">
        <v>6472</v>
      </c>
      <c r="Q192" s="31" t="s">
        <v>6472</v>
      </c>
      <c r="R192" s="31" t="s">
        <v>6472</v>
      </c>
      <c r="S192" s="298" t="str">
        <f t="shared" si="64"/>
        <v>B2</v>
      </c>
      <c r="T192" s="214"/>
      <c r="U192" s="33"/>
      <c r="V192" s="33"/>
      <c r="W192" s="33"/>
      <c r="X192" s="33"/>
      <c r="Y192" s="213"/>
      <c r="Z192" s="352">
        <f t="shared" si="65"/>
        <v>15</v>
      </c>
      <c r="AA192" s="304" t="e">
        <f ca="1">TmPunt($C192:$D192,$F192:$J192,$Z192,$AF192&amp;AH192,"Punten1AB",U192,AW192,$AI192&amp;$AJ192&amp;$AK192)</f>
        <v>#NAME?</v>
      </c>
      <c r="AB192" s="304" t="e">
        <f ca="1">TmPunt($C192:$D192,$F192:$J192,$Z192,$AF192&amp;AI192,"Punten2DE",V192,AX192,$AH192&amp;$AJ192&amp;$AK192)</f>
        <v>#NAME?</v>
      </c>
      <c r="AC192" s="304" t="e">
        <f ca="1">TmPunt($C192:$D192,$F192:$J192,$Z192,$AF192&amp;AJ192,"Punten3GH",W192,AY192,$AH192&amp;$AI192&amp;$AK192)</f>
        <v>#NAME?</v>
      </c>
      <c r="AD192" s="304" t="e">
        <f ca="1">TmPunt($C192:$D192,$F192:$J192,$Z192,$AG192&amp;AK192,"Punten4JK",X192,AZ192,$AH192&amp;$AI192&amp;$AJ192)</f>
        <v>#NAME?</v>
      </c>
      <c r="AE192" s="304"/>
      <c r="AF192" s="353" t="str">
        <f t="shared" si="66"/>
        <v>NCX19J3</v>
      </c>
      <c r="AG192" s="353" t="str">
        <f t="shared" si="67"/>
        <v>NCX19J3</v>
      </c>
      <c r="AH192" s="353" t="str">
        <f t="shared" si="68"/>
        <v>C2</v>
      </c>
      <c r="AI192" s="353" t="str">
        <f t="shared" si="69"/>
        <v>C2</v>
      </c>
      <c r="AJ192" s="353" t="str">
        <f t="shared" si="70"/>
        <v>C2</v>
      </c>
      <c r="AK192" s="353" t="str">
        <f t="shared" si="71"/>
        <v/>
      </c>
      <c r="AL192" s="343"/>
      <c r="AT192" s="345" t="str">
        <f t="shared" si="72"/>
        <v>B2</v>
      </c>
      <c r="AU192" s="345" t="str">
        <f t="shared" si="73"/>
        <v>B2</v>
      </c>
      <c r="AW192" s="354">
        <f t="shared" si="74"/>
        <v>0</v>
      </c>
      <c r="AX192" s="354">
        <f t="shared" si="75"/>
        <v>0</v>
      </c>
      <c r="AY192" s="354">
        <f t="shared" si="76"/>
        <v>0</v>
      </c>
      <c r="AZ192" s="354">
        <f t="shared" si="77"/>
        <v>0</v>
      </c>
    </row>
    <row r="193" spans="1:52" x14ac:dyDescent="0.2">
      <c r="A193" s="28" t="str">
        <f>C193&amp;"x"&amp;TEXT(COUNTIF(C$5:C192,C193)+1,0)</f>
        <v>x1</v>
      </c>
      <c r="B193" s="29" t="str">
        <f>D193&amp;"x"&amp;TEXT(COUNTIF(D$5:D192,D193)+1,0)</f>
        <v>x1</v>
      </c>
      <c r="C193" s="30"/>
      <c r="D193" s="30"/>
      <c r="E193" s="181"/>
      <c r="F193" s="30" t="s">
        <v>6420</v>
      </c>
      <c r="G193" s="269" t="s">
        <v>9529</v>
      </c>
      <c r="H193" s="269" t="s">
        <v>9530</v>
      </c>
      <c r="I193" s="269" t="s">
        <v>8601</v>
      </c>
      <c r="J193" s="218">
        <v>33786</v>
      </c>
      <c r="K193" s="181"/>
      <c r="L193" s="31" t="s">
        <v>6678</v>
      </c>
      <c r="M193" s="262" t="str">
        <f t="shared" si="62"/>
        <v>0</v>
      </c>
      <c r="N193" s="31" t="s">
        <v>6678</v>
      </c>
      <c r="O193" s="262" t="str">
        <f t="shared" si="63"/>
        <v>0</v>
      </c>
      <c r="P193" s="31" t="s">
        <v>6678</v>
      </c>
      <c r="Q193" s="31" t="s">
        <v>6678</v>
      </c>
      <c r="R193" s="31"/>
      <c r="S193" s="298" t="str">
        <f t="shared" si="64"/>
        <v/>
      </c>
      <c r="T193" s="214"/>
      <c r="U193" s="33"/>
      <c r="V193" s="33"/>
      <c r="W193" s="33"/>
      <c r="X193" s="33"/>
      <c r="Y193" s="213"/>
      <c r="Z193" s="352">
        <f t="shared" si="65"/>
        <v>26</v>
      </c>
      <c r="AA193" s="304" t="e">
        <f t="shared" ca="1" si="78"/>
        <v>#NAME?</v>
      </c>
      <c r="AB193" s="304" t="e">
        <f t="shared" ca="1" si="79"/>
        <v>#NAME?</v>
      </c>
      <c r="AC193" s="304" t="e">
        <f t="shared" ca="1" si="80"/>
        <v>#NAME?</v>
      </c>
      <c r="AD193" s="304" t="e">
        <f t="shared" ca="1" si="81"/>
        <v>#NAME?</v>
      </c>
      <c r="AE193" s="304"/>
      <c r="AF193" s="353" t="str">
        <f t="shared" si="66"/>
        <v>NCX19J3</v>
      </c>
      <c r="AG193" s="353" t="str">
        <f t="shared" si="67"/>
        <v>NCX19J3</v>
      </c>
      <c r="AH193" s="353" t="str">
        <f t="shared" si="68"/>
        <v/>
      </c>
      <c r="AI193" s="353" t="str">
        <f t="shared" si="69"/>
        <v/>
      </c>
      <c r="AJ193" s="353" t="str">
        <f t="shared" si="70"/>
        <v/>
      </c>
      <c r="AK193" s="353" t="str">
        <f t="shared" si="71"/>
        <v/>
      </c>
      <c r="AL193" s="343"/>
      <c r="AT193" s="345" t="str">
        <f t="shared" si="72"/>
        <v/>
      </c>
      <c r="AU193" s="345" t="str">
        <f t="shared" si="73"/>
        <v/>
      </c>
      <c r="AW193" s="354">
        <f t="shared" si="74"/>
        <v>0</v>
      </c>
      <c r="AX193" s="354">
        <f t="shared" si="75"/>
        <v>0</v>
      </c>
      <c r="AY193" s="354">
        <f t="shared" si="76"/>
        <v>0</v>
      </c>
      <c r="AZ193" s="354">
        <f t="shared" si="77"/>
        <v>0</v>
      </c>
    </row>
    <row r="194" spans="1:52" x14ac:dyDescent="0.2">
      <c r="A194" s="28" t="str">
        <f>C194&amp;"x"&amp;TEXT(COUNTIF(C$5:C193,C194)+1,0)</f>
        <v>A3x5</v>
      </c>
      <c r="B194" s="29" t="str">
        <f>D194&amp;"x"&amp;TEXT(COUNTIF(D$5:D193,D194)+1,0)</f>
        <v>A3x5</v>
      </c>
      <c r="C194" s="30" t="s">
        <v>1317</v>
      </c>
      <c r="D194" s="30" t="s">
        <v>1317</v>
      </c>
      <c r="E194" s="181"/>
      <c r="F194" s="30" t="s">
        <v>6420</v>
      </c>
      <c r="G194" s="269" t="s">
        <v>8806</v>
      </c>
      <c r="H194" s="269" t="s">
        <v>8807</v>
      </c>
      <c r="I194" s="269" t="s">
        <v>8808</v>
      </c>
      <c r="J194" s="218">
        <v>37224</v>
      </c>
      <c r="K194" s="181"/>
      <c r="L194" s="31" t="s">
        <v>6678</v>
      </c>
      <c r="M194" s="262" t="str">
        <f t="shared" si="62"/>
        <v>0</v>
      </c>
      <c r="N194" s="31" t="s">
        <v>6678</v>
      </c>
      <c r="O194" s="262" t="str">
        <f t="shared" si="63"/>
        <v>0</v>
      </c>
      <c r="P194" s="31" t="s">
        <v>1318</v>
      </c>
      <c r="Q194" s="31" t="s">
        <v>1317</v>
      </c>
      <c r="R194" s="31" t="s">
        <v>1317</v>
      </c>
      <c r="S194" s="298" t="str">
        <f t="shared" si="64"/>
        <v>A3</v>
      </c>
      <c r="T194" s="214"/>
      <c r="U194" s="33"/>
      <c r="V194" s="33"/>
      <c r="W194" s="33"/>
      <c r="X194" s="33"/>
      <c r="Y194" s="213"/>
      <c r="Z194" s="352">
        <f t="shared" si="65"/>
        <v>17</v>
      </c>
      <c r="AA194" s="304" t="e">
        <f ca="1">TmPunt($C194:$D194,$F194:$J194,$Z194,$AF194&amp;AH194,"Punten1AB",U194,AW194,$AI194&amp;$AJ194&amp;$AK194)</f>
        <v>#NAME?</v>
      </c>
      <c r="AB194" s="304" t="e">
        <f ca="1">TmPunt($C194:$D194,$F194:$J194,$Z194,$AF194&amp;AI194,"Punten2DE",V194,AX194,$AH194&amp;$AJ194&amp;$AK194)</f>
        <v>#NAME?</v>
      </c>
      <c r="AC194" s="304" t="e">
        <f ca="1">TmPunt($C194:$D194,$F194:$J194,$Z194,$AF194&amp;AJ194,"Punten3GH",W194,AY194,$AH194&amp;$AI194&amp;$AK194)</f>
        <v>#NAME?</v>
      </c>
      <c r="AD194" s="304" t="e">
        <f ca="1">TmPunt($C194:$D194,$F194:$J194,$Z194,$AG194&amp;AK194,"Punten4JK",X194,AZ194,$AH194&amp;$AI194&amp;$AJ194)</f>
        <v>#NAME?</v>
      </c>
      <c r="AE194" s="304"/>
      <c r="AF194" s="353" t="str">
        <f t="shared" si="66"/>
        <v>NCX19J3</v>
      </c>
      <c r="AG194" s="353" t="str">
        <f t="shared" si="67"/>
        <v>NCX19J3</v>
      </c>
      <c r="AH194" s="353" t="str">
        <f t="shared" si="68"/>
        <v>A4</v>
      </c>
      <c r="AI194" s="353" t="str">
        <f t="shared" si="69"/>
        <v>A3</v>
      </c>
      <c r="AJ194" s="353" t="str">
        <f t="shared" si="70"/>
        <v>A3</v>
      </c>
      <c r="AK194" s="353" t="str">
        <f t="shared" si="71"/>
        <v/>
      </c>
      <c r="AL194" s="343"/>
      <c r="AT194" s="345" t="str">
        <f t="shared" si="72"/>
        <v>A3</v>
      </c>
      <c r="AU194" s="345" t="str">
        <f t="shared" si="73"/>
        <v>A3</v>
      </c>
      <c r="AW194" s="354">
        <f t="shared" si="74"/>
        <v>0</v>
      </c>
      <c r="AX194" s="354">
        <f t="shared" si="75"/>
        <v>0</v>
      </c>
      <c r="AY194" s="354">
        <f t="shared" si="76"/>
        <v>0</v>
      </c>
      <c r="AZ194" s="354">
        <f t="shared" si="77"/>
        <v>0</v>
      </c>
    </row>
    <row r="195" spans="1:52" x14ac:dyDescent="0.2">
      <c r="A195" s="28" t="str">
        <f>C195&amp;"x"&amp;TEXT(COUNTIF(C$5:C194,C195)+1,0)</f>
        <v>B4x4</v>
      </c>
      <c r="B195" s="29" t="str">
        <f>D195&amp;"x"&amp;TEXT(COUNTIF(D$5:D194,D195)+1,0)</f>
        <v>B4x4</v>
      </c>
      <c r="C195" s="30" t="s">
        <v>6464</v>
      </c>
      <c r="D195" s="30" t="s">
        <v>6464</v>
      </c>
      <c r="E195" s="181"/>
      <c r="F195" s="30" t="s">
        <v>6420</v>
      </c>
      <c r="G195" s="269" t="s">
        <v>9057</v>
      </c>
      <c r="H195" s="269" t="s">
        <v>9058</v>
      </c>
      <c r="I195" s="269" t="s">
        <v>9059</v>
      </c>
      <c r="J195" s="218">
        <v>38000</v>
      </c>
      <c r="K195" s="181"/>
      <c r="L195" s="31" t="s">
        <v>6678</v>
      </c>
      <c r="M195" s="262" t="str">
        <f t="shared" si="62"/>
        <v>0</v>
      </c>
      <c r="N195" s="31" t="s">
        <v>6678</v>
      </c>
      <c r="O195" s="262" t="str">
        <f t="shared" si="63"/>
        <v>0</v>
      </c>
      <c r="P195" s="31" t="s">
        <v>6474</v>
      </c>
      <c r="Q195" s="31" t="s">
        <v>6474</v>
      </c>
      <c r="R195" s="31" t="s">
        <v>6474</v>
      </c>
      <c r="S195" s="298" t="str">
        <f t="shared" si="64"/>
        <v>B4</v>
      </c>
      <c r="T195" s="214"/>
      <c r="U195" s="33"/>
      <c r="V195" s="33"/>
      <c r="W195" s="33"/>
      <c r="X195" s="33"/>
      <c r="Y195" s="213"/>
      <c r="Z195" s="352">
        <f t="shared" si="65"/>
        <v>14</v>
      </c>
      <c r="AA195" s="304" t="e">
        <f ca="1">TmPunt($C195:$D195,$F195:$J195,$Z195,$AF195&amp;AH195,"Punten1AB",U195,AW195,$AI195&amp;$AJ195&amp;$AK195)</f>
        <v>#NAME?</v>
      </c>
      <c r="AB195" s="304" t="e">
        <f ca="1">TmPunt($C195:$D195,$F195:$J195,$Z195,$AF195&amp;AI195,"Punten2DE",V195,AX195,$AH195&amp;$AJ195&amp;$AK195)</f>
        <v>#NAME?</v>
      </c>
      <c r="AC195" s="304" t="e">
        <f ca="1">TmPunt($C195:$D195,$F195:$J195,$Z195,$AF195&amp;AJ195,"Punten3GH",W195,AY195,$AH195&amp;$AI195&amp;$AK195)</f>
        <v>#NAME?</v>
      </c>
      <c r="AD195" s="304" t="e">
        <f ca="1">TmPunt($C195:$D195,$F195:$J195,$Z195,$AG195&amp;AK195,"Punten4JK",X195,AZ195,$AH195&amp;$AI195&amp;$AJ195)</f>
        <v>#NAME?</v>
      </c>
      <c r="AE195" s="304"/>
      <c r="AF195" s="353" t="str">
        <f t="shared" si="66"/>
        <v>NCX19J3</v>
      </c>
      <c r="AG195" s="353" t="str">
        <f t="shared" si="67"/>
        <v>NCX19J3</v>
      </c>
      <c r="AH195" s="353" t="str">
        <f t="shared" si="68"/>
        <v>C4</v>
      </c>
      <c r="AI195" s="353" t="str">
        <f t="shared" si="69"/>
        <v>C4</v>
      </c>
      <c r="AJ195" s="353" t="str">
        <f t="shared" si="70"/>
        <v>C4</v>
      </c>
      <c r="AK195" s="353" t="str">
        <f t="shared" si="71"/>
        <v/>
      </c>
      <c r="AL195" s="343"/>
      <c r="AT195" s="345" t="str">
        <f t="shared" si="72"/>
        <v>B4</v>
      </c>
      <c r="AU195" s="345" t="str">
        <f t="shared" si="73"/>
        <v>B4</v>
      </c>
      <c r="AW195" s="354">
        <f t="shared" si="74"/>
        <v>0</v>
      </c>
      <c r="AX195" s="354">
        <f t="shared" si="75"/>
        <v>0</v>
      </c>
      <c r="AY195" s="354">
        <f t="shared" si="76"/>
        <v>0</v>
      </c>
      <c r="AZ195" s="354">
        <f t="shared" si="77"/>
        <v>0</v>
      </c>
    </row>
    <row r="196" spans="1:52" x14ac:dyDescent="0.2">
      <c r="A196" s="28" t="str">
        <f>C196&amp;"x"&amp;TEXT(COUNTIF(C$5:C195,C196)+1,0)</f>
        <v>A4x5</v>
      </c>
      <c r="B196" s="29" t="str">
        <f>D196&amp;"x"&amp;TEXT(COUNTIF(D$5:D195,D196)+1,0)</f>
        <v>A4x5</v>
      </c>
      <c r="C196" s="30" t="s">
        <v>1318</v>
      </c>
      <c r="D196" s="30" t="s">
        <v>1318</v>
      </c>
      <c r="E196" s="181"/>
      <c r="F196" s="30" t="s">
        <v>6420</v>
      </c>
      <c r="G196" s="269" t="s">
        <v>8917</v>
      </c>
      <c r="H196" s="269" t="s">
        <v>8918</v>
      </c>
      <c r="I196" s="269" t="s">
        <v>8919</v>
      </c>
      <c r="J196" s="218">
        <v>37868</v>
      </c>
      <c r="K196" s="181"/>
      <c r="L196" s="31" t="s">
        <v>6678</v>
      </c>
      <c r="M196" s="262" t="str">
        <f t="shared" si="62"/>
        <v>0</v>
      </c>
      <c r="N196" s="31" t="s">
        <v>6678</v>
      </c>
      <c r="O196" s="262" t="str">
        <f t="shared" si="63"/>
        <v>0</v>
      </c>
      <c r="P196" s="31" t="s">
        <v>6463</v>
      </c>
      <c r="Q196" s="31" t="s">
        <v>6463</v>
      </c>
      <c r="R196" s="31" t="s">
        <v>6463</v>
      </c>
      <c r="S196" s="298" t="str">
        <f t="shared" si="64"/>
        <v>A4</v>
      </c>
      <c r="T196" s="214"/>
      <c r="U196" s="33"/>
      <c r="V196" s="33"/>
      <c r="W196" s="33"/>
      <c r="X196" s="33"/>
      <c r="Y196" s="213"/>
      <c r="Z196" s="352">
        <f t="shared" si="65"/>
        <v>15</v>
      </c>
      <c r="AA196" s="304" t="e">
        <f ca="1">TmPunt($C196:$D196,$F196:$J196,$Z196,$AF196&amp;AH196,"Punten1AB",U196,AW196,$AI196&amp;$AJ196&amp;$AK196)</f>
        <v>#NAME?</v>
      </c>
      <c r="AB196" s="304" t="e">
        <f ca="1">TmPunt($C196:$D196,$F196:$J196,$Z196,$AF196&amp;AI196,"Punten2DE",V196,AX196,$AH196&amp;$AJ196&amp;$AK196)</f>
        <v>#NAME?</v>
      </c>
      <c r="AC196" s="304" t="e">
        <f ca="1">TmPunt($C196:$D196,$F196:$J196,$Z196,$AF196&amp;AJ196,"Punten3GH",W196,AY196,$AH196&amp;$AI196&amp;$AK196)</f>
        <v>#NAME?</v>
      </c>
      <c r="AD196" s="304" t="e">
        <f ca="1">TmPunt($C196:$D196,$F196:$J196,$Z196,$AG196&amp;AK196,"Punten4JK",X196,AZ196,$AH196&amp;$AI196&amp;$AJ196)</f>
        <v>#NAME?</v>
      </c>
      <c r="AE196" s="304"/>
      <c r="AF196" s="353" t="str">
        <f t="shared" si="66"/>
        <v>NCX19J3</v>
      </c>
      <c r="AG196" s="353" t="str">
        <f t="shared" si="67"/>
        <v>NCX19J3</v>
      </c>
      <c r="AH196" s="353" t="str">
        <f t="shared" si="68"/>
        <v>B3</v>
      </c>
      <c r="AI196" s="353" t="str">
        <f t="shared" si="69"/>
        <v>B3</v>
      </c>
      <c r="AJ196" s="353" t="str">
        <f t="shared" si="70"/>
        <v>B3</v>
      </c>
      <c r="AK196" s="353" t="str">
        <f t="shared" si="71"/>
        <v/>
      </c>
      <c r="AL196" s="343"/>
      <c r="AT196" s="345" t="str">
        <f t="shared" si="72"/>
        <v>A4</v>
      </c>
      <c r="AU196" s="345" t="str">
        <f t="shared" si="73"/>
        <v>A4</v>
      </c>
      <c r="AW196" s="354">
        <f t="shared" si="74"/>
        <v>0</v>
      </c>
      <c r="AX196" s="354">
        <f t="shared" si="75"/>
        <v>0</v>
      </c>
      <c r="AY196" s="354">
        <f t="shared" si="76"/>
        <v>0</v>
      </c>
      <c r="AZ196" s="354">
        <f t="shared" si="77"/>
        <v>0</v>
      </c>
    </row>
    <row r="197" spans="1:52" x14ac:dyDescent="0.2">
      <c r="A197" s="28" t="str">
        <f>C197&amp;"x"&amp;TEXT(COUNTIF(C$5:C196,C197)+1,0)</f>
        <v>S5x4</v>
      </c>
      <c r="B197" s="29" t="str">
        <f>D197&amp;"x"&amp;TEXT(COUNTIF(D$5:D196,D197)+1,0)</f>
        <v>S5x4</v>
      </c>
      <c r="C197" s="30" t="s">
        <v>6431</v>
      </c>
      <c r="D197" s="30" t="s">
        <v>6431</v>
      </c>
      <c r="E197" s="181"/>
      <c r="F197" s="30" t="s">
        <v>6420</v>
      </c>
      <c r="G197" s="269" t="s">
        <v>8610</v>
      </c>
      <c r="H197" s="269" t="s">
        <v>8611</v>
      </c>
      <c r="I197" s="269" t="s">
        <v>8612</v>
      </c>
      <c r="J197" s="218">
        <v>32843</v>
      </c>
      <c r="K197" s="181"/>
      <c r="L197" s="31" t="s">
        <v>6678</v>
      </c>
      <c r="M197" s="262" t="str">
        <f t="shared" ref="M197:M260" si="82">LEFT(L197&amp;"0",1)</f>
        <v>0</v>
      </c>
      <c r="N197" s="31" t="s">
        <v>6678</v>
      </c>
      <c r="O197" s="262" t="str">
        <f t="shared" ref="O197:O260" si="83">LEFT(N197&amp;"0",1)</f>
        <v>0</v>
      </c>
      <c r="P197" s="31" t="s">
        <v>6431</v>
      </c>
      <c r="Q197" s="31" t="s">
        <v>6431</v>
      </c>
      <c r="R197" s="31" t="s">
        <v>6431</v>
      </c>
      <c r="S197" s="298" t="str">
        <f t="shared" ref="S197:S260" si="84">IF(C197=0,"",C197)</f>
        <v>S5</v>
      </c>
      <c r="T197" s="214"/>
      <c r="U197" s="33"/>
      <c r="V197" s="33"/>
      <c r="W197" s="33"/>
      <c r="X197" s="33"/>
      <c r="Y197" s="213"/>
      <c r="Z197" s="352">
        <f t="shared" ref="Z197:Z260" si="85">IF(AND(ISNUMBER(J197),J197&lt;&gt;0),DATEDIF(J197,Peildatum,"Y"),"")</f>
        <v>29</v>
      </c>
      <c r="AA197" s="304" t="e">
        <f ca="1">TmPunt($C197:$D197,$F197:$J197,$Z197,$AF197&amp;AH197,"Punten1AB",U197,AW197,$AI197&amp;$AJ197&amp;$AK197)</f>
        <v>#NAME?</v>
      </c>
      <c r="AB197" s="304" t="e">
        <f ca="1">TmPunt($C197:$D197,$F197:$J197,$Z197,$AF197&amp;AI197,"Punten2DE",V197,AX197,$AH197&amp;$AJ197&amp;$AK197)</f>
        <v>#NAME?</v>
      </c>
      <c r="AC197" s="304" t="e">
        <f ca="1">TmPunt($C197:$D197,$F197:$J197,$Z197,$AF197&amp;AJ197,"Punten3GH",W197,AY197,$AH197&amp;$AI197&amp;$AK197)</f>
        <v>#NAME?</v>
      </c>
      <c r="AD197" s="304" t="e">
        <f ca="1">TmPunt($C197:$D197,$F197:$J197,$Z197,$AG197&amp;AK197,"Punten4JK",X197,AZ197,$AH197&amp;$AI197&amp;$AJ197)</f>
        <v>#NAME?</v>
      </c>
      <c r="AE197" s="304"/>
      <c r="AF197" s="353" t="str">
        <f t="shared" ref="AF197:AF260" si="86">IFERROR(VLOOKUP(M197,CbRc,2,0),"")</f>
        <v>NCX19J3</v>
      </c>
      <c r="AG197" s="353" t="str">
        <f t="shared" ref="AG197:AG260" si="87">IFERROR(VLOOKUP(O197,CbRc,2,0),"")</f>
        <v>NCX19J3</v>
      </c>
      <c r="AH197" s="353" t="str">
        <f t="shared" ref="AH197:AH260" si="88">IF(ISNA(VLOOKUP($AF197&amp;P197,IsTm1A,1,0)),"",P197)</f>
        <v>S5</v>
      </c>
      <c r="AI197" s="353" t="str">
        <f t="shared" ref="AI197:AI260" si="89">IF(ISNA(VLOOKUP($AF197&amp;Q197,IsTm2D,1,0)),"",Q197)</f>
        <v>S5</v>
      </c>
      <c r="AJ197" s="353" t="str">
        <f t="shared" ref="AJ197:AJ260" si="90">IF(ISNA(VLOOKUP($AG197&amp;R197,IsTm3G,1,0)),"",R197)</f>
        <v>S5</v>
      </c>
      <c r="AK197" s="353" t="str">
        <f t="shared" ref="AK197:AK260" si="91">IF(ISNA(VLOOKUP($AG197&amp;S197,IsTm4J,1,0)),"",S197)</f>
        <v/>
      </c>
      <c r="AL197" s="343"/>
      <c r="AT197" s="345" t="str">
        <f t="shared" ref="AT197:AT260" si="92">IF(C197="","",IFERROR(VLOOKUP(C197,AQ:AQ,1,0),"FOUT"))</f>
        <v>S5</v>
      </c>
      <c r="AU197" s="345" t="str">
        <f t="shared" ref="AU197:AU260" si="93">IF(D197="","",IFERROR(VLOOKUP(D197,AR:AR,1,0),"FOUT"))</f>
        <v>S5</v>
      </c>
      <c r="AW197" s="354">
        <f t="shared" ref="AW197:AW260" si="94">IF(OR(P197="",U197=""),0,SUMIFS(U$5:U$1004,$M$5:$M$1004,$M197,P$5:P$1004,P197))</f>
        <v>0</v>
      </c>
      <c r="AX197" s="354">
        <f t="shared" ref="AX197:AX260" si="95">IF(OR(Q197="",V197=""),0,SUMIFS(V$5:V$1004,$M$5:$M$1004,$M197,Q$5:Q$1004,Q197))</f>
        <v>0</v>
      </c>
      <c r="AY197" s="354">
        <f t="shared" ref="AY197:AY260" si="96">IF(OR(R197="",W197=""),0,SUMIFS(W$5:W$1004,$M$5:$M$1004,$M197,R$5:R$1004,R197))</f>
        <v>0</v>
      </c>
      <c r="AZ197" s="354">
        <f t="shared" ref="AZ197:AZ260" si="97">IF(OR(S197="",X197=""),0,SUMIFS(X$5:X$1004,$O$5:$O$1004,$O197,S$5:S$1004,S197))</f>
        <v>0</v>
      </c>
    </row>
    <row r="198" spans="1:52" x14ac:dyDescent="0.2">
      <c r="A198" s="28" t="str">
        <f>C198&amp;"x"&amp;TEXT(COUNTIF(C$5:C197,C198)+1,0)</f>
        <v>x1</v>
      </c>
      <c r="B198" s="29" t="str">
        <f>D198&amp;"x"&amp;TEXT(COUNTIF(D$5:D197,D198)+1,0)</f>
        <v>x1</v>
      </c>
      <c r="C198" s="30"/>
      <c r="D198" s="30"/>
      <c r="E198" s="181"/>
      <c r="F198" s="30" t="s">
        <v>6420</v>
      </c>
      <c r="G198" s="269" t="s">
        <v>9063</v>
      </c>
      <c r="H198" s="269" t="s">
        <v>9064</v>
      </c>
      <c r="I198" s="269" t="s">
        <v>9065</v>
      </c>
      <c r="J198" s="218">
        <v>38391</v>
      </c>
      <c r="K198" s="181"/>
      <c r="L198" s="31" t="s">
        <v>6678</v>
      </c>
      <c r="M198" s="262" t="str">
        <f t="shared" si="82"/>
        <v>0</v>
      </c>
      <c r="N198" s="31" t="s">
        <v>6678</v>
      </c>
      <c r="O198" s="262" t="str">
        <f t="shared" si="83"/>
        <v>0</v>
      </c>
      <c r="P198" s="31" t="s">
        <v>6474</v>
      </c>
      <c r="Q198" s="31" t="s">
        <v>6474</v>
      </c>
      <c r="R198" s="31" t="s">
        <v>6474</v>
      </c>
      <c r="S198" s="298" t="str">
        <f t="shared" si="84"/>
        <v/>
      </c>
      <c r="T198" s="214"/>
      <c r="U198" s="33"/>
      <c r="V198" s="33"/>
      <c r="W198" s="33"/>
      <c r="X198" s="33"/>
      <c r="Y198" s="213"/>
      <c r="Z198" s="352">
        <f t="shared" si="85"/>
        <v>13</v>
      </c>
      <c r="AA198" s="304" t="e">
        <f t="shared" ref="AA198:AA256" ca="1" si="98">TmPunt($C198:$D198,$F198:$J198,$Z198,$AF198&amp;AH198,"Punten1AB",U198,AW198,$AI198&amp;$AJ198&amp;$AK198)</f>
        <v>#NAME?</v>
      </c>
      <c r="AB198" s="304" t="e">
        <f t="shared" ref="AB198:AB256" ca="1" si="99">TmPunt($C198:$D198,$F198:$J198,$Z198,$AF198&amp;AI198,"Punten2DE",V198,AX198,$AH198&amp;$AJ198&amp;$AK198)</f>
        <v>#NAME?</v>
      </c>
      <c r="AC198" s="304" t="e">
        <f t="shared" ref="AC198:AC256" ca="1" si="100">TmPunt($C198:$D198,$F198:$J198,$Z198,$AF198&amp;AJ198,"Punten3GH",W198,AY198,$AH198&amp;$AI198&amp;$AK198)</f>
        <v>#NAME?</v>
      </c>
      <c r="AD198" s="304" t="e">
        <f t="shared" ref="AD198:AD256" ca="1" si="101">TmPunt($C198:$D198,$F198:$J198,$Z198,$AG198&amp;AK198,"Punten4JK",X198,AZ198,$AH198&amp;$AI198&amp;$AJ198)</f>
        <v>#NAME?</v>
      </c>
      <c r="AE198" s="304"/>
      <c r="AF198" s="353" t="str">
        <f t="shared" si="86"/>
        <v>NCX19J3</v>
      </c>
      <c r="AG198" s="353" t="str">
        <f t="shared" si="87"/>
        <v>NCX19J3</v>
      </c>
      <c r="AH198" s="353" t="str">
        <f t="shared" si="88"/>
        <v>C4</v>
      </c>
      <c r="AI198" s="353" t="str">
        <f t="shared" si="89"/>
        <v>C4</v>
      </c>
      <c r="AJ198" s="353" t="str">
        <f t="shared" si="90"/>
        <v>C4</v>
      </c>
      <c r="AK198" s="353" t="str">
        <f t="shared" si="91"/>
        <v/>
      </c>
      <c r="AL198" s="343"/>
      <c r="AT198" s="345" t="str">
        <f t="shared" si="92"/>
        <v/>
      </c>
      <c r="AU198" s="345" t="str">
        <f t="shared" si="93"/>
        <v/>
      </c>
      <c r="AW198" s="354">
        <f t="shared" si="94"/>
        <v>0</v>
      </c>
      <c r="AX198" s="354">
        <f t="shared" si="95"/>
        <v>0</v>
      </c>
      <c r="AY198" s="354">
        <f t="shared" si="96"/>
        <v>0</v>
      </c>
      <c r="AZ198" s="354">
        <f t="shared" si="97"/>
        <v>0</v>
      </c>
    </row>
    <row r="199" spans="1:52" x14ac:dyDescent="0.2">
      <c r="A199" s="28" t="str">
        <f>C199&amp;"x"&amp;TEXT(COUNTIF(C$5:C198,C199)+1,0)</f>
        <v>D4x5</v>
      </c>
      <c r="B199" s="29" t="str">
        <f>D199&amp;"x"&amp;TEXT(COUNTIF(D$5:D198,D199)+1,0)</f>
        <v>D4x5</v>
      </c>
      <c r="C199" s="30" t="s">
        <v>6486</v>
      </c>
      <c r="D199" s="30" t="s">
        <v>6486</v>
      </c>
      <c r="E199" s="181"/>
      <c r="F199" s="30" t="s">
        <v>6420</v>
      </c>
      <c r="G199" s="269" t="s">
        <v>9225</v>
      </c>
      <c r="H199" s="269" t="s">
        <v>9226</v>
      </c>
      <c r="I199" s="269" t="s">
        <v>9227</v>
      </c>
      <c r="J199" s="218">
        <v>39444</v>
      </c>
      <c r="K199" s="181"/>
      <c r="L199" s="31" t="s">
        <v>6678</v>
      </c>
      <c r="M199" s="262" t="str">
        <f t="shared" si="82"/>
        <v>0</v>
      </c>
      <c r="N199" s="31" t="s">
        <v>6678</v>
      </c>
      <c r="O199" s="262" t="str">
        <f t="shared" si="83"/>
        <v>0</v>
      </c>
      <c r="P199" s="31" t="s">
        <v>6487</v>
      </c>
      <c r="Q199" s="31" t="s">
        <v>6487</v>
      </c>
      <c r="R199" s="31" t="s">
        <v>6487</v>
      </c>
      <c r="S199" s="298" t="str">
        <f t="shared" si="84"/>
        <v>D4</v>
      </c>
      <c r="T199" s="214"/>
      <c r="U199" s="33"/>
      <c r="V199" s="33"/>
      <c r="W199" s="33"/>
      <c r="X199" s="33"/>
      <c r="Y199" s="213"/>
      <c r="Z199" s="352">
        <f t="shared" si="85"/>
        <v>11</v>
      </c>
      <c r="AA199" s="304" t="e">
        <f ca="1">TmPunt($C199:$D199,$F199:$J199,$Z199,$AF199&amp;AH199,"Punten1AB",U199,AW199,$AI199&amp;$AJ199&amp;$AK199)</f>
        <v>#NAME?</v>
      </c>
      <c r="AB199" s="304" t="e">
        <f ca="1">TmPunt($C199:$D199,$F199:$J199,$Z199,$AF199&amp;AI199,"Punten2DE",V199,AX199,$AH199&amp;$AJ199&amp;$AK199)</f>
        <v>#NAME?</v>
      </c>
      <c r="AC199" s="304" t="e">
        <f ca="1">TmPunt($C199:$D199,$F199:$J199,$Z199,$AF199&amp;AJ199,"Punten3GH",W199,AY199,$AH199&amp;$AI199&amp;$AK199)</f>
        <v>#NAME?</v>
      </c>
      <c r="AD199" s="304" t="e">
        <f ca="1">TmPunt($C199:$D199,$F199:$J199,$Z199,$AG199&amp;AK199,"Punten4JK",X199,AZ199,$AH199&amp;$AI199&amp;$AJ199)</f>
        <v>#NAME?</v>
      </c>
      <c r="AE199" s="304"/>
      <c r="AF199" s="353" t="str">
        <f t="shared" si="86"/>
        <v>NCX19J3</v>
      </c>
      <c r="AG199" s="353" t="str">
        <f t="shared" si="87"/>
        <v>NCX19J3</v>
      </c>
      <c r="AH199" s="353" t="str">
        <f t="shared" si="88"/>
        <v>D5</v>
      </c>
      <c r="AI199" s="353" t="str">
        <f t="shared" si="89"/>
        <v>D5</v>
      </c>
      <c r="AJ199" s="353" t="str">
        <f t="shared" si="90"/>
        <v>D5</v>
      </c>
      <c r="AK199" s="353" t="str">
        <f t="shared" si="91"/>
        <v/>
      </c>
      <c r="AL199" s="343"/>
      <c r="AT199" s="345" t="str">
        <f t="shared" si="92"/>
        <v>D4</v>
      </c>
      <c r="AU199" s="345" t="str">
        <f t="shared" si="93"/>
        <v>D4</v>
      </c>
      <c r="AW199" s="354">
        <f t="shared" si="94"/>
        <v>0</v>
      </c>
      <c r="AX199" s="354">
        <f t="shared" si="95"/>
        <v>0</v>
      </c>
      <c r="AY199" s="354">
        <f t="shared" si="96"/>
        <v>0</v>
      </c>
      <c r="AZ199" s="354">
        <f t="shared" si="97"/>
        <v>0</v>
      </c>
    </row>
    <row r="200" spans="1:52" x14ac:dyDescent="0.2">
      <c r="A200" s="28" t="str">
        <f>C200&amp;"x"&amp;TEXT(COUNTIF(C$5:C199,C200)+1,0)</f>
        <v>E3x3</v>
      </c>
      <c r="B200" s="29" t="str">
        <f>D200&amp;"x"&amp;TEXT(COUNTIF(D$5:D199,D200)+1,0)</f>
        <v>E3x3</v>
      </c>
      <c r="C200" s="30" t="s">
        <v>6497</v>
      </c>
      <c r="D200" s="30" t="s">
        <v>6497</v>
      </c>
      <c r="E200" s="181"/>
      <c r="F200" s="30" t="s">
        <v>6420</v>
      </c>
      <c r="G200" s="269" t="s">
        <v>9325</v>
      </c>
      <c r="H200" s="269" t="s">
        <v>9326</v>
      </c>
      <c r="I200" s="269" t="s">
        <v>8904</v>
      </c>
      <c r="J200" s="218">
        <v>40439</v>
      </c>
      <c r="K200" s="181"/>
      <c r="L200" s="31" t="s">
        <v>6678</v>
      </c>
      <c r="M200" s="262" t="str">
        <f t="shared" si="82"/>
        <v>0</v>
      </c>
      <c r="N200" s="31" t="s">
        <v>6678</v>
      </c>
      <c r="O200" s="262" t="str">
        <f t="shared" si="83"/>
        <v>0</v>
      </c>
      <c r="P200" s="31" t="s">
        <v>6510</v>
      </c>
      <c r="Q200" s="31" t="s">
        <v>6510</v>
      </c>
      <c r="R200" s="31" t="s">
        <v>6510</v>
      </c>
      <c r="S200" s="298" t="str">
        <f t="shared" si="84"/>
        <v>E3</v>
      </c>
      <c r="T200" s="214"/>
      <c r="U200" s="33"/>
      <c r="V200" s="33"/>
      <c r="W200" s="33"/>
      <c r="X200" s="33"/>
      <c r="Y200" s="213"/>
      <c r="Z200" s="352">
        <f t="shared" si="85"/>
        <v>8</v>
      </c>
      <c r="AA200" s="304" t="e">
        <f ca="1">TmPunt($C200:$D200,$F200:$J200,$Z200,$AF200&amp;AH200,"Punten1AB",U200,AW200,$AI200&amp;$AJ200&amp;$AK200)</f>
        <v>#NAME?</v>
      </c>
      <c r="AB200" s="304" t="e">
        <f ca="1">TmPunt($C200:$D200,$F200:$J200,$Z200,$AF200&amp;AI200,"Punten2DE",V200,AX200,$AH200&amp;$AJ200&amp;$AK200)</f>
        <v>#NAME?</v>
      </c>
      <c r="AC200" s="304" t="e">
        <f ca="1">TmPunt($C200:$D200,$F200:$J200,$Z200,$AF200&amp;AJ200,"Punten3GH",W200,AY200,$AH200&amp;$AI200&amp;$AK200)</f>
        <v>#NAME?</v>
      </c>
      <c r="AD200" s="304" t="e">
        <f ca="1">TmPunt($C200:$D200,$F200:$J200,$Z200,$AG200&amp;AK200,"Punten4JK",X200,AZ200,$AH200&amp;$AI200&amp;$AJ200)</f>
        <v>#NAME?</v>
      </c>
      <c r="AE200" s="304"/>
      <c r="AF200" s="353" t="str">
        <f t="shared" si="86"/>
        <v>NCX19J3</v>
      </c>
      <c r="AG200" s="353" t="str">
        <f t="shared" si="87"/>
        <v>NCX19J3</v>
      </c>
      <c r="AH200" s="353" t="str">
        <f t="shared" si="88"/>
        <v>F1</v>
      </c>
      <c r="AI200" s="353" t="str">
        <f t="shared" si="89"/>
        <v>F1</v>
      </c>
      <c r="AJ200" s="353" t="str">
        <f t="shared" si="90"/>
        <v>F1</v>
      </c>
      <c r="AK200" s="353" t="str">
        <f t="shared" si="91"/>
        <v/>
      </c>
      <c r="AL200" s="343"/>
      <c r="AT200" s="345" t="str">
        <f t="shared" si="92"/>
        <v>E3</v>
      </c>
      <c r="AU200" s="345" t="str">
        <f t="shared" si="93"/>
        <v>E3</v>
      </c>
      <c r="AW200" s="354">
        <f t="shared" si="94"/>
        <v>0</v>
      </c>
      <c r="AX200" s="354">
        <f t="shared" si="95"/>
        <v>0</v>
      </c>
      <c r="AY200" s="354">
        <f t="shared" si="96"/>
        <v>0</v>
      </c>
      <c r="AZ200" s="354">
        <f t="shared" si="97"/>
        <v>0</v>
      </c>
    </row>
    <row r="201" spans="1:52" x14ac:dyDescent="0.2">
      <c r="A201" s="28" t="str">
        <f>C201&amp;"x"&amp;TEXT(COUNTIF(C$5:C200,C201)+1,0)</f>
        <v>x1</v>
      </c>
      <c r="B201" s="29" t="str">
        <f>D201&amp;"x"&amp;TEXT(COUNTIF(D$5:D200,D201)+1,0)</f>
        <v>x1</v>
      </c>
      <c r="C201" s="30"/>
      <c r="D201" s="30"/>
      <c r="E201" s="181"/>
      <c r="F201" s="30" t="s">
        <v>6420</v>
      </c>
      <c r="G201" s="269" t="s">
        <v>9502</v>
      </c>
      <c r="H201" s="269" t="s">
        <v>9503</v>
      </c>
      <c r="I201" s="269" t="s">
        <v>9200</v>
      </c>
      <c r="J201" s="218">
        <v>31161</v>
      </c>
      <c r="K201" s="181"/>
      <c r="L201" s="31"/>
      <c r="M201" s="262" t="str">
        <f t="shared" si="82"/>
        <v>0</v>
      </c>
      <c r="N201" s="31"/>
      <c r="O201" s="262" t="str">
        <f t="shared" si="83"/>
        <v>0</v>
      </c>
      <c r="P201" s="31" t="s">
        <v>6678</v>
      </c>
      <c r="Q201" s="31" t="s">
        <v>6678</v>
      </c>
      <c r="R201" s="31"/>
      <c r="S201" s="298" t="str">
        <f t="shared" si="84"/>
        <v/>
      </c>
      <c r="T201" s="214"/>
      <c r="U201" s="33"/>
      <c r="V201" s="33"/>
      <c r="W201" s="33"/>
      <c r="X201" s="33"/>
      <c r="Y201" s="213"/>
      <c r="Z201" s="352">
        <f t="shared" si="85"/>
        <v>33</v>
      </c>
      <c r="AA201" s="304" t="e">
        <f t="shared" ca="1" si="98"/>
        <v>#NAME?</v>
      </c>
      <c r="AB201" s="304" t="e">
        <f t="shared" ca="1" si="99"/>
        <v>#NAME?</v>
      </c>
      <c r="AC201" s="304" t="e">
        <f t="shared" ca="1" si="100"/>
        <v>#NAME?</v>
      </c>
      <c r="AD201" s="304" t="e">
        <f t="shared" ca="1" si="101"/>
        <v>#NAME?</v>
      </c>
      <c r="AE201" s="304"/>
      <c r="AF201" s="353" t="str">
        <f t="shared" si="86"/>
        <v>NCX19J3</v>
      </c>
      <c r="AG201" s="353" t="str">
        <f t="shared" si="87"/>
        <v>NCX19J3</v>
      </c>
      <c r="AH201" s="353" t="str">
        <f t="shared" si="88"/>
        <v/>
      </c>
      <c r="AI201" s="353" t="str">
        <f t="shared" si="89"/>
        <v/>
      </c>
      <c r="AJ201" s="353" t="str">
        <f t="shared" si="90"/>
        <v/>
      </c>
      <c r="AK201" s="353" t="str">
        <f t="shared" si="91"/>
        <v/>
      </c>
      <c r="AL201" s="343"/>
      <c r="AT201" s="345" t="str">
        <f t="shared" si="92"/>
        <v/>
      </c>
      <c r="AU201" s="345" t="str">
        <f t="shared" si="93"/>
        <v/>
      </c>
      <c r="AW201" s="354">
        <f t="shared" si="94"/>
        <v>0</v>
      </c>
      <c r="AX201" s="354">
        <f t="shared" si="95"/>
        <v>0</v>
      </c>
      <c r="AY201" s="354">
        <f t="shared" si="96"/>
        <v>0</v>
      </c>
      <c r="AZ201" s="354">
        <f t="shared" si="97"/>
        <v>0</v>
      </c>
    </row>
    <row r="202" spans="1:52" x14ac:dyDescent="0.2">
      <c r="A202" s="28" t="str">
        <f>C202&amp;"x"&amp;TEXT(COUNTIF(C$5:C201,C202)+1,0)</f>
        <v>B4x5</v>
      </c>
      <c r="B202" s="29" t="str">
        <f>D202&amp;"x"&amp;TEXT(COUNTIF(D$5:D201,D202)+1,0)</f>
        <v>B4x5</v>
      </c>
      <c r="C202" s="30" t="s">
        <v>6464</v>
      </c>
      <c r="D202" s="30" t="s">
        <v>6464</v>
      </c>
      <c r="E202" s="181"/>
      <c r="F202" s="30" t="s">
        <v>6420</v>
      </c>
      <c r="G202" s="269" t="s">
        <v>8969</v>
      </c>
      <c r="H202" s="269" t="s">
        <v>8970</v>
      </c>
      <c r="I202" s="269" t="s">
        <v>8878</v>
      </c>
      <c r="J202" s="218">
        <v>37931</v>
      </c>
      <c r="K202" s="181"/>
      <c r="L202" s="31" t="s">
        <v>6678</v>
      </c>
      <c r="M202" s="262" t="str">
        <f t="shared" si="82"/>
        <v>0</v>
      </c>
      <c r="N202" s="31" t="s">
        <v>6678</v>
      </c>
      <c r="O202" s="262" t="str">
        <f t="shared" si="83"/>
        <v>0</v>
      </c>
      <c r="P202" s="31" t="s">
        <v>6465</v>
      </c>
      <c r="Q202" s="31" t="s">
        <v>6465</v>
      </c>
      <c r="R202" s="31" t="s">
        <v>6465</v>
      </c>
      <c r="S202" s="298" t="str">
        <f t="shared" si="84"/>
        <v>B4</v>
      </c>
      <c r="T202" s="214"/>
      <c r="U202" s="33"/>
      <c r="V202" s="33"/>
      <c r="W202" s="33"/>
      <c r="X202" s="33"/>
      <c r="Y202" s="213"/>
      <c r="Z202" s="352">
        <f t="shared" si="85"/>
        <v>15</v>
      </c>
      <c r="AA202" s="304" t="e">
        <f ca="1">TmPunt($C202:$D202,$F202:$J202,$Z202,$AF202&amp;AH202,"Punten1AB",U202,AW202,$AI202&amp;$AJ202&amp;$AK202)</f>
        <v>#NAME?</v>
      </c>
      <c r="AB202" s="304" t="e">
        <f ca="1">TmPunt($C202:$D202,$F202:$J202,$Z202,$AF202&amp;AI202,"Punten2DE",V202,AX202,$AH202&amp;$AJ202&amp;$AK202)</f>
        <v>#NAME?</v>
      </c>
      <c r="AC202" s="304" t="e">
        <f ca="1">TmPunt($C202:$D202,$F202:$J202,$Z202,$AF202&amp;AJ202,"Punten3GH",W202,AY202,$AH202&amp;$AI202&amp;$AK202)</f>
        <v>#NAME?</v>
      </c>
      <c r="AD202" s="304" t="e">
        <f ca="1">TmPunt($C202:$D202,$F202:$J202,$Z202,$AG202&amp;AK202,"Punten4JK",X202,AZ202,$AH202&amp;$AI202&amp;$AJ202)</f>
        <v>#NAME?</v>
      </c>
      <c r="AE202" s="304"/>
      <c r="AF202" s="353" t="str">
        <f t="shared" si="86"/>
        <v>NCX19J3</v>
      </c>
      <c r="AG202" s="353" t="str">
        <f t="shared" si="87"/>
        <v>NCX19J3</v>
      </c>
      <c r="AH202" s="353" t="str">
        <f t="shared" si="88"/>
        <v>B5</v>
      </c>
      <c r="AI202" s="353" t="str">
        <f t="shared" si="89"/>
        <v>B5</v>
      </c>
      <c r="AJ202" s="353" t="str">
        <f t="shared" si="90"/>
        <v>B5</v>
      </c>
      <c r="AK202" s="353" t="str">
        <f t="shared" si="91"/>
        <v/>
      </c>
      <c r="AL202" s="343"/>
      <c r="AT202" s="345" t="str">
        <f t="shared" si="92"/>
        <v>B4</v>
      </c>
      <c r="AU202" s="345" t="str">
        <f t="shared" si="93"/>
        <v>B4</v>
      </c>
      <c r="AW202" s="354">
        <f t="shared" si="94"/>
        <v>0</v>
      </c>
      <c r="AX202" s="354">
        <f t="shared" si="95"/>
        <v>0</v>
      </c>
      <c r="AY202" s="354">
        <f t="shared" si="96"/>
        <v>0</v>
      </c>
      <c r="AZ202" s="354">
        <f t="shared" si="97"/>
        <v>0</v>
      </c>
    </row>
    <row r="203" spans="1:52" x14ac:dyDescent="0.2">
      <c r="A203" s="28" t="str">
        <f>C203&amp;"x"&amp;TEXT(COUNTIF(C$5:C202,C203)+1,0)</f>
        <v>x1</v>
      </c>
      <c r="B203" s="29" t="str">
        <f>D203&amp;"x"&amp;TEXT(COUNTIF(D$5:D202,D203)+1,0)</f>
        <v>x1</v>
      </c>
      <c r="C203" s="30"/>
      <c r="D203" s="30"/>
      <c r="E203" s="181"/>
      <c r="F203" s="30" t="s">
        <v>6420</v>
      </c>
      <c r="G203" s="269" t="s">
        <v>8642</v>
      </c>
      <c r="H203" s="269" t="s">
        <v>8643</v>
      </c>
      <c r="I203" s="269" t="s">
        <v>8644</v>
      </c>
      <c r="J203" s="218">
        <v>33796</v>
      </c>
      <c r="K203" s="181"/>
      <c r="L203" s="31" t="s">
        <v>6678</v>
      </c>
      <c r="M203" s="262" t="str">
        <f t="shared" si="82"/>
        <v>0</v>
      </c>
      <c r="N203" s="31" t="s">
        <v>6678</v>
      </c>
      <c r="O203" s="262" t="str">
        <f t="shared" si="83"/>
        <v>0</v>
      </c>
      <c r="P203" s="31" t="s">
        <v>6433</v>
      </c>
      <c r="Q203" s="31" t="s">
        <v>6432</v>
      </c>
      <c r="R203" s="31" t="s">
        <v>6432</v>
      </c>
      <c r="S203" s="298" t="str">
        <f t="shared" si="84"/>
        <v/>
      </c>
      <c r="T203" s="214"/>
      <c r="U203" s="33"/>
      <c r="V203" s="33"/>
      <c r="W203" s="33"/>
      <c r="X203" s="33"/>
      <c r="Y203" s="213"/>
      <c r="Z203" s="352">
        <f t="shared" si="85"/>
        <v>26</v>
      </c>
      <c r="AA203" s="304" t="e">
        <f t="shared" ca="1" si="98"/>
        <v>#NAME?</v>
      </c>
      <c r="AB203" s="304" t="e">
        <f t="shared" ca="1" si="99"/>
        <v>#NAME?</v>
      </c>
      <c r="AC203" s="304" t="e">
        <f t="shared" ca="1" si="100"/>
        <v>#NAME?</v>
      </c>
      <c r="AD203" s="304" t="e">
        <f t="shared" ca="1" si="101"/>
        <v>#NAME?</v>
      </c>
      <c r="AE203" s="304"/>
      <c r="AF203" s="353" t="str">
        <f t="shared" si="86"/>
        <v>NCX19J3</v>
      </c>
      <c r="AG203" s="353" t="str">
        <f t="shared" si="87"/>
        <v>NCX19J3</v>
      </c>
      <c r="AH203" s="353" t="str">
        <f t="shared" si="88"/>
        <v>S7</v>
      </c>
      <c r="AI203" s="353" t="str">
        <f t="shared" si="89"/>
        <v>S6</v>
      </c>
      <c r="AJ203" s="353" t="str">
        <f t="shared" si="90"/>
        <v>S6</v>
      </c>
      <c r="AK203" s="353" t="str">
        <f t="shared" si="91"/>
        <v/>
      </c>
      <c r="AL203" s="343"/>
      <c r="AT203" s="345" t="str">
        <f t="shared" si="92"/>
        <v/>
      </c>
      <c r="AU203" s="345" t="str">
        <f t="shared" si="93"/>
        <v/>
      </c>
      <c r="AW203" s="354">
        <f t="shared" si="94"/>
        <v>0</v>
      </c>
      <c r="AX203" s="354">
        <f t="shared" si="95"/>
        <v>0</v>
      </c>
      <c r="AY203" s="354">
        <f t="shared" si="96"/>
        <v>0</v>
      </c>
      <c r="AZ203" s="354">
        <f t="shared" si="97"/>
        <v>0</v>
      </c>
    </row>
    <row r="204" spans="1:52" x14ac:dyDescent="0.2">
      <c r="A204" s="28" t="str">
        <f>C204&amp;"x"&amp;TEXT(COUNTIF(C$5:C203,C204)+1,0)</f>
        <v>B2x3</v>
      </c>
      <c r="B204" s="29" t="str">
        <f>D204&amp;"x"&amp;TEXT(COUNTIF(D$5:D203,D204)+1,0)</f>
        <v>B2x3</v>
      </c>
      <c r="C204" s="30" t="s">
        <v>6462</v>
      </c>
      <c r="D204" s="30" t="s">
        <v>6462</v>
      </c>
      <c r="E204" s="181"/>
      <c r="F204" s="30" t="s">
        <v>6420</v>
      </c>
      <c r="G204" s="269" t="s">
        <v>8870</v>
      </c>
      <c r="H204" s="269" t="s">
        <v>8871</v>
      </c>
      <c r="I204" s="269" t="s">
        <v>8872</v>
      </c>
      <c r="J204" s="218">
        <v>37551</v>
      </c>
      <c r="K204" s="181"/>
      <c r="L204" s="31" t="s">
        <v>6678</v>
      </c>
      <c r="M204" s="262" t="str">
        <f t="shared" si="82"/>
        <v>0</v>
      </c>
      <c r="N204" s="31" t="s">
        <v>6678</v>
      </c>
      <c r="O204" s="262" t="str">
        <f t="shared" si="83"/>
        <v>0</v>
      </c>
      <c r="P204" s="31" t="s">
        <v>6462</v>
      </c>
      <c r="Q204" s="31" t="s">
        <v>6462</v>
      </c>
      <c r="R204" s="31" t="s">
        <v>6462</v>
      </c>
      <c r="S204" s="298" t="str">
        <f t="shared" si="84"/>
        <v>B2</v>
      </c>
      <c r="T204" s="214"/>
      <c r="U204" s="33"/>
      <c r="V204" s="33"/>
      <c r="W204" s="33"/>
      <c r="X204" s="33"/>
      <c r="Y204" s="213"/>
      <c r="Z204" s="352">
        <f t="shared" si="85"/>
        <v>16</v>
      </c>
      <c r="AA204" s="304" t="e">
        <f ca="1">TmPunt($C204:$D204,$F204:$J204,$Z204,$AF204&amp;AH204,"Punten1AB",U204,AW204,$AI204&amp;$AJ204&amp;$AK204)</f>
        <v>#NAME?</v>
      </c>
      <c r="AB204" s="304" t="e">
        <f ca="1">TmPunt($C204:$D204,$F204:$J204,$Z204,$AF204&amp;AI204,"Punten2DE",V204,AX204,$AH204&amp;$AJ204&amp;$AK204)</f>
        <v>#NAME?</v>
      </c>
      <c r="AC204" s="304" t="e">
        <f ca="1">TmPunt($C204:$D204,$F204:$J204,$Z204,$AF204&amp;AJ204,"Punten3GH",W204,AY204,$AH204&amp;$AI204&amp;$AK204)</f>
        <v>#NAME?</v>
      </c>
      <c r="AD204" s="304" t="e">
        <f ca="1">TmPunt($C204:$D204,$F204:$J204,$Z204,$AG204&amp;AK204,"Punten4JK",X204,AZ204,$AH204&amp;$AI204&amp;$AJ204)</f>
        <v>#NAME?</v>
      </c>
      <c r="AE204" s="304"/>
      <c r="AF204" s="353" t="str">
        <f t="shared" si="86"/>
        <v>NCX19J3</v>
      </c>
      <c r="AG204" s="353" t="str">
        <f t="shared" si="87"/>
        <v>NCX19J3</v>
      </c>
      <c r="AH204" s="353" t="str">
        <f t="shared" si="88"/>
        <v>B2</v>
      </c>
      <c r="AI204" s="353" t="str">
        <f t="shared" si="89"/>
        <v>B2</v>
      </c>
      <c r="AJ204" s="353" t="str">
        <f t="shared" si="90"/>
        <v>B2</v>
      </c>
      <c r="AK204" s="353" t="str">
        <f t="shared" si="91"/>
        <v/>
      </c>
      <c r="AL204" s="343"/>
      <c r="AT204" s="345" t="str">
        <f t="shared" si="92"/>
        <v>B2</v>
      </c>
      <c r="AU204" s="345" t="str">
        <f t="shared" si="93"/>
        <v>B2</v>
      </c>
      <c r="AW204" s="354">
        <f t="shared" si="94"/>
        <v>0</v>
      </c>
      <c r="AX204" s="354">
        <f t="shared" si="95"/>
        <v>0</v>
      </c>
      <c r="AY204" s="354">
        <f t="shared" si="96"/>
        <v>0</v>
      </c>
      <c r="AZ204" s="354">
        <f t="shared" si="97"/>
        <v>0</v>
      </c>
    </row>
    <row r="205" spans="1:52" x14ac:dyDescent="0.2">
      <c r="A205" s="28" t="str">
        <f>C205&amp;"x"&amp;TEXT(COUNTIF(C$5:C204,C205)+1,0)</f>
        <v>F2x2</v>
      </c>
      <c r="B205" s="29" t="str">
        <f>D205&amp;"x"&amp;TEXT(COUNTIF(D$5:D204,D205)+1,0)</f>
        <v>F2x2</v>
      </c>
      <c r="C205" s="30" t="s">
        <v>6511</v>
      </c>
      <c r="D205" s="30" t="s">
        <v>6511</v>
      </c>
      <c r="E205" s="181"/>
      <c r="F205" s="30" t="s">
        <v>6420</v>
      </c>
      <c r="G205" s="269" t="s">
        <v>9832</v>
      </c>
      <c r="H205" s="269" t="s">
        <v>9833</v>
      </c>
      <c r="I205" s="269" t="s">
        <v>9149</v>
      </c>
      <c r="J205" s="218">
        <v>40660</v>
      </c>
      <c r="K205" s="181"/>
      <c r="L205" s="31"/>
      <c r="M205" s="262" t="str">
        <f t="shared" si="82"/>
        <v>0</v>
      </c>
      <c r="N205" s="31"/>
      <c r="O205" s="262" t="str">
        <f t="shared" si="83"/>
        <v>0</v>
      </c>
      <c r="P205" s="31" t="s">
        <v>6513</v>
      </c>
      <c r="Q205" s="31" t="s">
        <v>6513</v>
      </c>
      <c r="R205" s="31" t="s">
        <v>6513</v>
      </c>
      <c r="S205" s="298" t="str">
        <f t="shared" si="84"/>
        <v>F2</v>
      </c>
      <c r="T205" s="214"/>
      <c r="U205" s="33"/>
      <c r="V205" s="33"/>
      <c r="W205" s="33"/>
      <c r="X205" s="33"/>
      <c r="Y205" s="213"/>
      <c r="Z205" s="352">
        <f t="shared" si="85"/>
        <v>7</v>
      </c>
      <c r="AA205" s="304" t="e">
        <f ca="1">TmPunt($C205:$D205,$F205:$J205,$Z205,$AF205&amp;AH205,"Punten1AB",U205,AW205,$AI205&amp;$AJ205&amp;$AK205)</f>
        <v>#NAME?</v>
      </c>
      <c r="AB205" s="304" t="e">
        <f ca="1">TmPunt($C205:$D205,$F205:$J205,$Z205,$AF205&amp;AI205,"Punten2DE",V205,AX205,$AH205&amp;$AJ205&amp;$AK205)</f>
        <v>#NAME?</v>
      </c>
      <c r="AC205" s="304" t="e">
        <f ca="1">TmPunt($C205:$D205,$F205:$J205,$Z205,$AF205&amp;AJ205,"Punten3GH",W205,AY205,$AH205&amp;$AI205&amp;$AK205)</f>
        <v>#NAME?</v>
      </c>
      <c r="AD205" s="304" t="e">
        <f ca="1">TmPunt($C205:$D205,$F205:$J205,$Z205,$AG205&amp;AK205,"Punten4JK",X205,AZ205,$AH205&amp;$AI205&amp;$AJ205)</f>
        <v>#NAME?</v>
      </c>
      <c r="AE205" s="304"/>
      <c r="AF205" s="353" t="str">
        <f t="shared" si="86"/>
        <v>NCX19J3</v>
      </c>
      <c r="AG205" s="353" t="str">
        <f t="shared" si="87"/>
        <v>NCX19J3</v>
      </c>
      <c r="AH205" s="353" t="str">
        <f t="shared" si="88"/>
        <v>F4</v>
      </c>
      <c r="AI205" s="353" t="str">
        <f t="shared" si="89"/>
        <v>F4</v>
      </c>
      <c r="AJ205" s="353" t="str">
        <f t="shared" si="90"/>
        <v>F4</v>
      </c>
      <c r="AK205" s="353" t="str">
        <f t="shared" si="91"/>
        <v/>
      </c>
      <c r="AL205" s="343"/>
      <c r="AT205" s="345" t="str">
        <f t="shared" si="92"/>
        <v>F2</v>
      </c>
      <c r="AU205" s="345" t="str">
        <f t="shared" si="93"/>
        <v>F2</v>
      </c>
      <c r="AW205" s="354">
        <f t="shared" si="94"/>
        <v>0</v>
      </c>
      <c r="AX205" s="354">
        <f t="shared" si="95"/>
        <v>0</v>
      </c>
      <c r="AY205" s="354">
        <f t="shared" si="96"/>
        <v>0</v>
      </c>
      <c r="AZ205" s="354">
        <f t="shared" si="97"/>
        <v>0</v>
      </c>
    </row>
    <row r="206" spans="1:52" x14ac:dyDescent="0.2">
      <c r="A206" s="28" t="str">
        <f>C206&amp;"x"&amp;TEXT(COUNTIF(C$5:C205,C206)+1,0)</f>
        <v>C4x5</v>
      </c>
      <c r="B206" s="29" t="str">
        <f>D206&amp;"x"&amp;TEXT(COUNTIF(D$5:D205,D206)+1,0)</f>
        <v>C4x5</v>
      </c>
      <c r="C206" s="30" t="s">
        <v>6474</v>
      </c>
      <c r="D206" s="30" t="s">
        <v>6474</v>
      </c>
      <c r="E206" s="181"/>
      <c r="F206" s="30" t="s">
        <v>6420</v>
      </c>
      <c r="G206" s="269" t="s">
        <v>9192</v>
      </c>
      <c r="H206" s="269" t="s">
        <v>9193</v>
      </c>
      <c r="I206" s="269" t="s">
        <v>9194</v>
      </c>
      <c r="J206" s="218">
        <v>38929</v>
      </c>
      <c r="K206" s="181"/>
      <c r="L206" s="31" t="s">
        <v>6678</v>
      </c>
      <c r="M206" s="262" t="str">
        <f t="shared" si="82"/>
        <v>0</v>
      </c>
      <c r="N206" s="31" t="s">
        <v>6678</v>
      </c>
      <c r="O206" s="262" t="str">
        <f t="shared" si="83"/>
        <v>0</v>
      </c>
      <c r="P206" s="31" t="s">
        <v>6486</v>
      </c>
      <c r="Q206" s="31" t="s">
        <v>6486</v>
      </c>
      <c r="R206" s="31" t="s">
        <v>6486</v>
      </c>
      <c r="S206" s="298" t="str">
        <f t="shared" si="84"/>
        <v>C4</v>
      </c>
      <c r="T206" s="214"/>
      <c r="U206" s="33"/>
      <c r="V206" s="33"/>
      <c r="W206" s="33"/>
      <c r="X206" s="33"/>
      <c r="Y206" s="213"/>
      <c r="Z206" s="352">
        <f t="shared" si="85"/>
        <v>12</v>
      </c>
      <c r="AA206" s="304" t="e">
        <f ca="1">TmPunt($C206:$D206,$F206:$J206,$Z206,$AF206&amp;AH206,"Punten1AB",U206,AW206,$AI206&amp;$AJ206&amp;$AK206)</f>
        <v>#NAME?</v>
      </c>
      <c r="AB206" s="304" t="e">
        <f ca="1">TmPunt($C206:$D206,$F206:$J206,$Z206,$AF206&amp;AI206,"Punten2DE",V206,AX206,$AH206&amp;$AJ206&amp;$AK206)</f>
        <v>#NAME?</v>
      </c>
      <c r="AC206" s="304" t="e">
        <f ca="1">TmPunt($C206:$D206,$F206:$J206,$Z206,$AF206&amp;AJ206,"Punten3GH",W206,AY206,$AH206&amp;$AI206&amp;$AK206)</f>
        <v>#NAME?</v>
      </c>
      <c r="AD206" s="304" t="e">
        <f ca="1">TmPunt($C206:$D206,$F206:$J206,$Z206,$AG206&amp;AK206,"Punten4JK",X206,AZ206,$AH206&amp;$AI206&amp;$AJ206)</f>
        <v>#NAME?</v>
      </c>
      <c r="AE206" s="304"/>
      <c r="AF206" s="353" t="str">
        <f t="shared" si="86"/>
        <v>NCX19J3</v>
      </c>
      <c r="AG206" s="353" t="str">
        <f t="shared" si="87"/>
        <v>NCX19J3</v>
      </c>
      <c r="AH206" s="353" t="str">
        <f t="shared" si="88"/>
        <v>D4</v>
      </c>
      <c r="AI206" s="353" t="str">
        <f t="shared" si="89"/>
        <v>D4</v>
      </c>
      <c r="AJ206" s="353" t="str">
        <f t="shared" si="90"/>
        <v>D4</v>
      </c>
      <c r="AK206" s="353" t="str">
        <f t="shared" si="91"/>
        <v/>
      </c>
      <c r="AL206" s="343"/>
      <c r="AT206" s="345" t="str">
        <f t="shared" si="92"/>
        <v>C4</v>
      </c>
      <c r="AU206" s="345" t="str">
        <f t="shared" si="93"/>
        <v>C4</v>
      </c>
      <c r="AW206" s="354">
        <f t="shared" si="94"/>
        <v>0</v>
      </c>
      <c r="AX206" s="354">
        <f t="shared" si="95"/>
        <v>0</v>
      </c>
      <c r="AY206" s="354">
        <f t="shared" si="96"/>
        <v>0</v>
      </c>
      <c r="AZ206" s="354">
        <f t="shared" si="97"/>
        <v>0</v>
      </c>
    </row>
    <row r="207" spans="1:52" x14ac:dyDescent="0.2">
      <c r="A207" s="28" t="str">
        <f>C207&amp;"x"&amp;TEXT(COUNTIF(C$5:C206,C207)+1,0)</f>
        <v>x1</v>
      </c>
      <c r="B207" s="29" t="str">
        <f>D207&amp;"x"&amp;TEXT(COUNTIF(D$5:D206,D207)+1,0)</f>
        <v>x1</v>
      </c>
      <c r="C207" s="30"/>
      <c r="D207" s="30"/>
      <c r="E207" s="181"/>
      <c r="F207" s="30" t="s">
        <v>6420</v>
      </c>
      <c r="G207" s="269" t="s">
        <v>9488</v>
      </c>
      <c r="H207" s="269" t="s">
        <v>9489</v>
      </c>
      <c r="I207" s="269" t="s">
        <v>9490</v>
      </c>
      <c r="J207" s="218">
        <v>27995</v>
      </c>
      <c r="K207" s="181"/>
      <c r="L207" s="31"/>
      <c r="M207" s="262" t="str">
        <f t="shared" si="82"/>
        <v>0</v>
      </c>
      <c r="N207" s="31"/>
      <c r="O207" s="262" t="str">
        <f t="shared" si="83"/>
        <v>0</v>
      </c>
      <c r="P207" s="31" t="s">
        <v>6678</v>
      </c>
      <c r="Q207" s="31" t="s">
        <v>6678</v>
      </c>
      <c r="R207" s="31"/>
      <c r="S207" s="298" t="str">
        <f t="shared" si="84"/>
        <v/>
      </c>
      <c r="T207" s="214"/>
      <c r="U207" s="33"/>
      <c r="V207" s="33"/>
      <c r="W207" s="33"/>
      <c r="X207" s="33"/>
      <c r="Y207" s="213"/>
      <c r="Z207" s="352">
        <f t="shared" si="85"/>
        <v>42</v>
      </c>
      <c r="AA207" s="304" t="e">
        <f t="shared" ca="1" si="98"/>
        <v>#NAME?</v>
      </c>
      <c r="AB207" s="304" t="e">
        <f t="shared" ca="1" si="99"/>
        <v>#NAME?</v>
      </c>
      <c r="AC207" s="304" t="e">
        <f t="shared" ca="1" si="100"/>
        <v>#NAME?</v>
      </c>
      <c r="AD207" s="304" t="e">
        <f t="shared" ca="1" si="101"/>
        <v>#NAME?</v>
      </c>
      <c r="AE207" s="304"/>
      <c r="AF207" s="353" t="str">
        <f t="shared" si="86"/>
        <v>NCX19J3</v>
      </c>
      <c r="AG207" s="353" t="str">
        <f t="shared" si="87"/>
        <v>NCX19J3</v>
      </c>
      <c r="AH207" s="353" t="str">
        <f t="shared" si="88"/>
        <v/>
      </c>
      <c r="AI207" s="353" t="str">
        <f t="shared" si="89"/>
        <v/>
      </c>
      <c r="AJ207" s="353" t="str">
        <f t="shared" si="90"/>
        <v/>
      </c>
      <c r="AK207" s="353" t="str">
        <f t="shared" si="91"/>
        <v/>
      </c>
      <c r="AL207" s="343"/>
      <c r="AT207" s="345" t="str">
        <f t="shared" si="92"/>
        <v/>
      </c>
      <c r="AU207" s="345" t="str">
        <f t="shared" si="93"/>
        <v/>
      </c>
      <c r="AW207" s="354">
        <f t="shared" si="94"/>
        <v>0</v>
      </c>
      <c r="AX207" s="354">
        <f t="shared" si="95"/>
        <v>0</v>
      </c>
      <c r="AY207" s="354">
        <f t="shared" si="96"/>
        <v>0</v>
      </c>
      <c r="AZ207" s="354">
        <f t="shared" si="97"/>
        <v>0</v>
      </c>
    </row>
    <row r="208" spans="1:52" x14ac:dyDescent="0.2">
      <c r="A208" s="28" t="str">
        <f>C208&amp;"x"&amp;TEXT(COUNTIF(C$5:C207,C208)+1,0)</f>
        <v>x1</v>
      </c>
      <c r="B208" s="29" t="str">
        <f>D208&amp;"x"&amp;TEXT(COUNTIF(D$5:D207,D208)+1,0)</f>
        <v>x1</v>
      </c>
      <c r="C208" s="30"/>
      <c r="D208" s="30"/>
      <c r="E208" s="181"/>
      <c r="F208" s="30" t="s">
        <v>6420</v>
      </c>
      <c r="G208" s="269" t="s">
        <v>9432</v>
      </c>
      <c r="H208" s="269" t="s">
        <v>9433</v>
      </c>
      <c r="I208" s="269" t="s">
        <v>9434</v>
      </c>
      <c r="J208" s="218">
        <v>22145</v>
      </c>
      <c r="K208" s="181"/>
      <c r="L208" s="31"/>
      <c r="M208" s="262" t="str">
        <f t="shared" si="82"/>
        <v>0</v>
      </c>
      <c r="N208" s="31"/>
      <c r="O208" s="262" t="str">
        <f t="shared" si="83"/>
        <v>0</v>
      </c>
      <c r="P208" s="31" t="s">
        <v>6678</v>
      </c>
      <c r="Q208" s="31" t="s">
        <v>6678</v>
      </c>
      <c r="R208" s="31"/>
      <c r="S208" s="298" t="str">
        <f t="shared" si="84"/>
        <v/>
      </c>
      <c r="T208" s="214"/>
      <c r="U208" s="33"/>
      <c r="V208" s="33"/>
      <c r="W208" s="33"/>
      <c r="X208" s="33"/>
      <c r="Y208" s="213"/>
      <c r="Z208" s="352">
        <f t="shared" si="85"/>
        <v>58</v>
      </c>
      <c r="AA208" s="304" t="e">
        <f t="shared" ca="1" si="98"/>
        <v>#NAME?</v>
      </c>
      <c r="AB208" s="304" t="e">
        <f t="shared" ca="1" si="99"/>
        <v>#NAME?</v>
      </c>
      <c r="AC208" s="304" t="e">
        <f t="shared" ca="1" si="100"/>
        <v>#NAME?</v>
      </c>
      <c r="AD208" s="304" t="e">
        <f t="shared" ca="1" si="101"/>
        <v>#NAME?</v>
      </c>
      <c r="AE208" s="304"/>
      <c r="AF208" s="353" t="str">
        <f t="shared" si="86"/>
        <v>NCX19J3</v>
      </c>
      <c r="AG208" s="353" t="str">
        <f t="shared" si="87"/>
        <v>NCX19J3</v>
      </c>
      <c r="AH208" s="353" t="str">
        <f t="shared" si="88"/>
        <v/>
      </c>
      <c r="AI208" s="353" t="str">
        <f t="shared" si="89"/>
        <v/>
      </c>
      <c r="AJ208" s="353" t="str">
        <f t="shared" si="90"/>
        <v/>
      </c>
      <c r="AK208" s="353" t="str">
        <f t="shared" si="91"/>
        <v/>
      </c>
      <c r="AL208" s="343"/>
      <c r="AT208" s="345" t="str">
        <f t="shared" si="92"/>
        <v/>
      </c>
      <c r="AU208" s="345" t="str">
        <f t="shared" si="93"/>
        <v/>
      </c>
      <c r="AW208" s="354">
        <f t="shared" si="94"/>
        <v>0</v>
      </c>
      <c r="AX208" s="354">
        <f t="shared" si="95"/>
        <v>0</v>
      </c>
      <c r="AY208" s="354">
        <f t="shared" si="96"/>
        <v>0</v>
      </c>
      <c r="AZ208" s="354">
        <f t="shared" si="97"/>
        <v>0</v>
      </c>
    </row>
    <row r="209" spans="1:52" x14ac:dyDescent="0.2">
      <c r="A209" s="28" t="str">
        <f>C209&amp;"x"&amp;TEXT(COUNTIF(C$5:C208,C209)+1,0)</f>
        <v>S2x3</v>
      </c>
      <c r="B209" s="29" t="str">
        <f>D209&amp;"x"&amp;TEXT(COUNTIF(D$5:D208,D209)+1,0)</f>
        <v>S2x3</v>
      </c>
      <c r="C209" s="30" t="s">
        <v>6428</v>
      </c>
      <c r="D209" s="30" t="s">
        <v>6428</v>
      </c>
      <c r="E209" s="181"/>
      <c r="F209" s="30" t="s">
        <v>6420</v>
      </c>
      <c r="G209" s="269" t="s">
        <v>8525</v>
      </c>
      <c r="H209" s="269" t="s">
        <v>8526</v>
      </c>
      <c r="I209" s="269" t="s">
        <v>8527</v>
      </c>
      <c r="J209" s="218">
        <v>35971</v>
      </c>
      <c r="K209" s="181"/>
      <c r="L209" s="31"/>
      <c r="M209" s="262" t="str">
        <f t="shared" si="82"/>
        <v>0</v>
      </c>
      <c r="N209" s="31"/>
      <c r="O209" s="262" t="str">
        <f t="shared" si="83"/>
        <v>0</v>
      </c>
      <c r="P209" s="31" t="s">
        <v>6428</v>
      </c>
      <c r="Q209" s="31" t="s">
        <v>6428</v>
      </c>
      <c r="R209" s="31" t="s">
        <v>6428</v>
      </c>
      <c r="S209" s="298" t="str">
        <f t="shared" si="84"/>
        <v>S2</v>
      </c>
      <c r="T209" s="214"/>
      <c r="U209" s="33"/>
      <c r="V209" s="33"/>
      <c r="W209" s="33"/>
      <c r="X209" s="33"/>
      <c r="Y209" s="213"/>
      <c r="Z209" s="352">
        <f t="shared" si="85"/>
        <v>20</v>
      </c>
      <c r="AA209" s="304" t="e">
        <f ca="1">TmPunt($C209:$D209,$F209:$J209,$Z209,$AF209&amp;AH209,"Punten1AB",U209,AW209,$AI209&amp;$AJ209&amp;$AK209)</f>
        <v>#NAME?</v>
      </c>
      <c r="AB209" s="304" t="e">
        <f ca="1">TmPunt($C209:$D209,$F209:$J209,$Z209,$AF209&amp;AI209,"Punten2DE",V209,AX209,$AH209&amp;$AJ209&amp;$AK209)</f>
        <v>#NAME?</v>
      </c>
      <c r="AC209" s="304" t="e">
        <f ca="1">TmPunt($C209:$D209,$F209:$J209,$Z209,$AF209&amp;AJ209,"Punten3GH",W209,AY209,$AH209&amp;$AI209&amp;$AK209)</f>
        <v>#NAME?</v>
      </c>
      <c r="AD209" s="304" t="e">
        <f ca="1">TmPunt($C209:$D209,$F209:$J209,$Z209,$AG209&amp;AK209,"Punten4JK",X209,AZ209,$AH209&amp;$AI209&amp;$AJ209)</f>
        <v>#NAME?</v>
      </c>
      <c r="AE209" s="304"/>
      <c r="AF209" s="353" t="str">
        <f t="shared" si="86"/>
        <v>NCX19J3</v>
      </c>
      <c r="AG209" s="353" t="str">
        <f t="shared" si="87"/>
        <v>NCX19J3</v>
      </c>
      <c r="AH209" s="353" t="str">
        <f t="shared" si="88"/>
        <v>S2</v>
      </c>
      <c r="AI209" s="353" t="str">
        <f t="shared" si="89"/>
        <v>S2</v>
      </c>
      <c r="AJ209" s="353" t="str">
        <f t="shared" si="90"/>
        <v>S2</v>
      </c>
      <c r="AK209" s="353" t="str">
        <f t="shared" si="91"/>
        <v/>
      </c>
      <c r="AL209" s="343"/>
      <c r="AT209" s="345" t="str">
        <f t="shared" si="92"/>
        <v>S2</v>
      </c>
      <c r="AU209" s="345" t="str">
        <f t="shared" si="93"/>
        <v>S2</v>
      </c>
      <c r="AW209" s="354">
        <f t="shared" si="94"/>
        <v>0</v>
      </c>
      <c r="AX209" s="354">
        <f t="shared" si="95"/>
        <v>0</v>
      </c>
      <c r="AY209" s="354">
        <f t="shared" si="96"/>
        <v>0</v>
      </c>
      <c r="AZ209" s="354">
        <f t="shared" si="97"/>
        <v>0</v>
      </c>
    </row>
    <row r="210" spans="1:52" x14ac:dyDescent="0.2">
      <c r="A210" s="28" t="str">
        <f>C210&amp;"x"&amp;TEXT(COUNTIF(C$5:C209,C210)+1,0)</f>
        <v>x1</v>
      </c>
      <c r="B210" s="29" t="str">
        <f>D210&amp;"x"&amp;TEXT(COUNTIF(D$5:D209,D210)+1,0)</f>
        <v>x1</v>
      </c>
      <c r="C210" s="30"/>
      <c r="D210" s="30"/>
      <c r="E210" s="181"/>
      <c r="F210" s="30" t="s">
        <v>6420</v>
      </c>
      <c r="G210" s="269" t="s">
        <v>9557</v>
      </c>
      <c r="H210" s="269" t="s">
        <v>9558</v>
      </c>
      <c r="I210" s="269" t="s">
        <v>8562</v>
      </c>
      <c r="J210" s="218">
        <v>36969</v>
      </c>
      <c r="K210" s="181"/>
      <c r="L210" s="31"/>
      <c r="M210" s="262" t="str">
        <f t="shared" si="82"/>
        <v>0</v>
      </c>
      <c r="N210" s="31"/>
      <c r="O210" s="262" t="str">
        <f t="shared" si="83"/>
        <v>0</v>
      </c>
      <c r="P210" s="31" t="s">
        <v>1318</v>
      </c>
      <c r="Q210" s="31" t="s">
        <v>6678</v>
      </c>
      <c r="R210" s="31"/>
      <c r="S210" s="298" t="str">
        <f t="shared" si="84"/>
        <v/>
      </c>
      <c r="T210" s="214"/>
      <c r="U210" s="33"/>
      <c r="V210" s="33"/>
      <c r="W210" s="33"/>
      <c r="X210" s="33"/>
      <c r="Y210" s="213"/>
      <c r="Z210" s="352">
        <f t="shared" si="85"/>
        <v>17</v>
      </c>
      <c r="AA210" s="304" t="e">
        <f t="shared" ca="1" si="98"/>
        <v>#NAME?</v>
      </c>
      <c r="AB210" s="304" t="e">
        <f t="shared" ca="1" si="99"/>
        <v>#NAME?</v>
      </c>
      <c r="AC210" s="304" t="e">
        <f t="shared" ca="1" si="100"/>
        <v>#NAME?</v>
      </c>
      <c r="AD210" s="304" t="e">
        <f t="shared" ca="1" si="101"/>
        <v>#NAME?</v>
      </c>
      <c r="AE210" s="304"/>
      <c r="AF210" s="353" t="str">
        <f t="shared" si="86"/>
        <v>NCX19J3</v>
      </c>
      <c r="AG210" s="353" t="str">
        <f t="shared" si="87"/>
        <v>NCX19J3</v>
      </c>
      <c r="AH210" s="353" t="str">
        <f t="shared" si="88"/>
        <v>A4</v>
      </c>
      <c r="AI210" s="353" t="str">
        <f t="shared" si="89"/>
        <v/>
      </c>
      <c r="AJ210" s="353" t="str">
        <f t="shared" si="90"/>
        <v/>
      </c>
      <c r="AK210" s="353" t="str">
        <f t="shared" si="91"/>
        <v/>
      </c>
      <c r="AL210" s="343"/>
      <c r="AT210" s="345" t="str">
        <f t="shared" si="92"/>
        <v/>
      </c>
      <c r="AU210" s="345" t="str">
        <f t="shared" si="93"/>
        <v/>
      </c>
      <c r="AW210" s="354">
        <f t="shared" si="94"/>
        <v>0</v>
      </c>
      <c r="AX210" s="354">
        <f t="shared" si="95"/>
        <v>0</v>
      </c>
      <c r="AY210" s="354">
        <f t="shared" si="96"/>
        <v>0</v>
      </c>
      <c r="AZ210" s="354">
        <f t="shared" si="97"/>
        <v>0</v>
      </c>
    </row>
    <row r="211" spans="1:52" x14ac:dyDescent="0.2">
      <c r="A211" s="28" t="str">
        <f>C211&amp;"x"&amp;TEXT(COUNTIF(C$5:C210,C211)+1,0)</f>
        <v>x1</v>
      </c>
      <c r="B211" s="29" t="str">
        <f>D211&amp;"x"&amp;TEXT(COUNTIF(D$5:D210,D211)+1,0)</f>
        <v>x1</v>
      </c>
      <c r="C211" s="30"/>
      <c r="D211" s="30"/>
      <c r="E211" s="181"/>
      <c r="F211" s="30" t="s">
        <v>6420</v>
      </c>
      <c r="G211" s="269" t="s">
        <v>9459</v>
      </c>
      <c r="H211" s="269" t="s">
        <v>9460</v>
      </c>
      <c r="I211" s="269" t="s">
        <v>9461</v>
      </c>
      <c r="J211" s="218">
        <v>24821</v>
      </c>
      <c r="K211" s="181"/>
      <c r="L211" s="31"/>
      <c r="M211" s="262" t="str">
        <f t="shared" si="82"/>
        <v>0</v>
      </c>
      <c r="N211" s="31"/>
      <c r="O211" s="262" t="str">
        <f t="shared" si="83"/>
        <v>0</v>
      </c>
      <c r="P211" s="31" t="s">
        <v>6678</v>
      </c>
      <c r="Q211" s="31" t="s">
        <v>6678</v>
      </c>
      <c r="R211" s="31"/>
      <c r="S211" s="298" t="str">
        <f t="shared" si="84"/>
        <v/>
      </c>
      <c r="T211" s="214"/>
      <c r="U211" s="33"/>
      <c r="V211" s="33"/>
      <c r="W211" s="33"/>
      <c r="X211" s="33"/>
      <c r="Y211" s="213"/>
      <c r="Z211" s="352">
        <f t="shared" si="85"/>
        <v>51</v>
      </c>
      <c r="AA211" s="304" t="e">
        <f t="shared" ca="1" si="98"/>
        <v>#NAME?</v>
      </c>
      <c r="AB211" s="304" t="e">
        <f t="shared" ca="1" si="99"/>
        <v>#NAME?</v>
      </c>
      <c r="AC211" s="304" t="e">
        <f t="shared" ca="1" si="100"/>
        <v>#NAME?</v>
      </c>
      <c r="AD211" s="304" t="e">
        <f t="shared" ca="1" si="101"/>
        <v>#NAME?</v>
      </c>
      <c r="AE211" s="304"/>
      <c r="AF211" s="353" t="str">
        <f t="shared" si="86"/>
        <v>NCX19J3</v>
      </c>
      <c r="AG211" s="353" t="str">
        <f t="shared" si="87"/>
        <v>NCX19J3</v>
      </c>
      <c r="AH211" s="353" t="str">
        <f t="shared" si="88"/>
        <v/>
      </c>
      <c r="AI211" s="353" t="str">
        <f t="shared" si="89"/>
        <v/>
      </c>
      <c r="AJ211" s="353" t="str">
        <f t="shared" si="90"/>
        <v/>
      </c>
      <c r="AK211" s="353" t="str">
        <f t="shared" si="91"/>
        <v/>
      </c>
      <c r="AL211" s="343"/>
      <c r="AT211" s="345" t="str">
        <f t="shared" si="92"/>
        <v/>
      </c>
      <c r="AU211" s="345" t="str">
        <f t="shared" si="93"/>
        <v/>
      </c>
      <c r="AW211" s="354">
        <f t="shared" si="94"/>
        <v>0</v>
      </c>
      <c r="AX211" s="354">
        <f t="shared" si="95"/>
        <v>0</v>
      </c>
      <c r="AY211" s="354">
        <f t="shared" si="96"/>
        <v>0</v>
      </c>
      <c r="AZ211" s="354">
        <f t="shared" si="97"/>
        <v>0</v>
      </c>
    </row>
    <row r="212" spans="1:52" x14ac:dyDescent="0.2">
      <c r="A212" s="28" t="str">
        <f>C212&amp;"x"&amp;TEXT(COUNTIF(C$5:C211,C212)+1,0)</f>
        <v>x1</v>
      </c>
      <c r="B212" s="29" t="str">
        <f>D212&amp;"x"&amp;TEXT(COUNTIF(D$5:D211,D212)+1,0)</f>
        <v>x1</v>
      </c>
      <c r="C212" s="30"/>
      <c r="D212" s="30"/>
      <c r="E212" s="181"/>
      <c r="F212" s="30" t="s">
        <v>6420</v>
      </c>
      <c r="G212" s="269" t="s">
        <v>9091</v>
      </c>
      <c r="H212" s="269" t="s">
        <v>9092</v>
      </c>
      <c r="I212" s="269" t="s">
        <v>9093</v>
      </c>
      <c r="J212" s="218">
        <v>38618</v>
      </c>
      <c r="K212" s="181"/>
      <c r="L212" s="31" t="s">
        <v>6678</v>
      </c>
      <c r="M212" s="262" t="str">
        <f t="shared" si="82"/>
        <v>0</v>
      </c>
      <c r="N212" s="31" t="s">
        <v>6678</v>
      </c>
      <c r="O212" s="262" t="str">
        <f t="shared" si="83"/>
        <v>0</v>
      </c>
      <c r="P212" s="31" t="s">
        <v>6475</v>
      </c>
      <c r="Q212" s="31" t="s">
        <v>6475</v>
      </c>
      <c r="R212" s="31" t="s">
        <v>6475</v>
      </c>
      <c r="S212" s="298" t="str">
        <f t="shared" si="84"/>
        <v/>
      </c>
      <c r="T212" s="214"/>
      <c r="U212" s="33"/>
      <c r="V212" s="33"/>
      <c r="W212" s="33"/>
      <c r="X212" s="33"/>
      <c r="Y212" s="213"/>
      <c r="Z212" s="352">
        <f t="shared" si="85"/>
        <v>13</v>
      </c>
      <c r="AA212" s="304" t="e">
        <f t="shared" ca="1" si="98"/>
        <v>#NAME?</v>
      </c>
      <c r="AB212" s="304" t="e">
        <f t="shared" ca="1" si="99"/>
        <v>#NAME?</v>
      </c>
      <c r="AC212" s="304" t="e">
        <f t="shared" ca="1" si="100"/>
        <v>#NAME?</v>
      </c>
      <c r="AD212" s="304" t="e">
        <f t="shared" ca="1" si="101"/>
        <v>#NAME?</v>
      </c>
      <c r="AE212" s="304"/>
      <c r="AF212" s="353" t="str">
        <f t="shared" si="86"/>
        <v>NCX19J3</v>
      </c>
      <c r="AG212" s="353" t="str">
        <f t="shared" si="87"/>
        <v>NCX19J3</v>
      </c>
      <c r="AH212" s="353" t="str">
        <f t="shared" si="88"/>
        <v>C5</v>
      </c>
      <c r="AI212" s="353" t="str">
        <f t="shared" si="89"/>
        <v>C5</v>
      </c>
      <c r="AJ212" s="353" t="str">
        <f t="shared" si="90"/>
        <v>C5</v>
      </c>
      <c r="AK212" s="353" t="str">
        <f t="shared" si="91"/>
        <v/>
      </c>
      <c r="AL212" s="343"/>
      <c r="AT212" s="345" t="str">
        <f t="shared" si="92"/>
        <v/>
      </c>
      <c r="AU212" s="345" t="str">
        <f t="shared" si="93"/>
        <v/>
      </c>
      <c r="AW212" s="354">
        <f t="shared" si="94"/>
        <v>0</v>
      </c>
      <c r="AX212" s="354">
        <f t="shared" si="95"/>
        <v>0</v>
      </c>
      <c r="AY212" s="354">
        <f t="shared" si="96"/>
        <v>0</v>
      </c>
      <c r="AZ212" s="354">
        <f t="shared" si="97"/>
        <v>0</v>
      </c>
    </row>
    <row r="213" spans="1:52" x14ac:dyDescent="0.2">
      <c r="A213" s="28" t="str">
        <f>C213&amp;"x"&amp;TEXT(COUNTIF(C$5:C212,C213)+1,0)</f>
        <v>x1</v>
      </c>
      <c r="B213" s="29" t="str">
        <f>D213&amp;"x"&amp;TEXT(COUNTIF(D$5:D212,D213)+1,0)</f>
        <v>x1</v>
      </c>
      <c r="C213" s="30"/>
      <c r="D213" s="30"/>
      <c r="E213" s="181"/>
      <c r="F213" s="30" t="s">
        <v>6420</v>
      </c>
      <c r="G213" s="269" t="s">
        <v>9215</v>
      </c>
      <c r="H213" s="269" t="s">
        <v>9216</v>
      </c>
      <c r="I213" s="269" t="s">
        <v>9217</v>
      </c>
      <c r="J213" s="218">
        <v>39167</v>
      </c>
      <c r="K213" s="181"/>
      <c r="L213" s="31" t="s">
        <v>6678</v>
      </c>
      <c r="M213" s="262" t="str">
        <f t="shared" si="82"/>
        <v>0</v>
      </c>
      <c r="N213" s="31" t="s">
        <v>6678</v>
      </c>
      <c r="O213" s="262" t="str">
        <f t="shared" si="83"/>
        <v>0</v>
      </c>
      <c r="P213" s="31" t="s">
        <v>6487</v>
      </c>
      <c r="Q213" s="31" t="s">
        <v>6487</v>
      </c>
      <c r="R213" s="31" t="s">
        <v>6487</v>
      </c>
      <c r="S213" s="298" t="str">
        <f t="shared" si="84"/>
        <v/>
      </c>
      <c r="T213" s="214"/>
      <c r="U213" s="33"/>
      <c r="V213" s="33"/>
      <c r="W213" s="33"/>
      <c r="X213" s="33"/>
      <c r="Y213" s="213"/>
      <c r="Z213" s="352">
        <f t="shared" si="85"/>
        <v>11</v>
      </c>
      <c r="AA213" s="304" t="e">
        <f t="shared" ca="1" si="98"/>
        <v>#NAME?</v>
      </c>
      <c r="AB213" s="304" t="e">
        <f t="shared" ca="1" si="99"/>
        <v>#NAME?</v>
      </c>
      <c r="AC213" s="304" t="e">
        <f t="shared" ca="1" si="100"/>
        <v>#NAME?</v>
      </c>
      <c r="AD213" s="304" t="e">
        <f t="shared" ca="1" si="101"/>
        <v>#NAME?</v>
      </c>
      <c r="AE213" s="304"/>
      <c r="AF213" s="353" t="str">
        <f t="shared" si="86"/>
        <v>NCX19J3</v>
      </c>
      <c r="AG213" s="353" t="str">
        <f t="shared" si="87"/>
        <v>NCX19J3</v>
      </c>
      <c r="AH213" s="353" t="str">
        <f t="shared" si="88"/>
        <v>D5</v>
      </c>
      <c r="AI213" s="353" t="str">
        <f t="shared" si="89"/>
        <v>D5</v>
      </c>
      <c r="AJ213" s="353" t="str">
        <f t="shared" si="90"/>
        <v>D5</v>
      </c>
      <c r="AK213" s="353" t="str">
        <f t="shared" si="91"/>
        <v/>
      </c>
      <c r="AL213" s="343"/>
      <c r="AT213" s="345" t="str">
        <f t="shared" si="92"/>
        <v/>
      </c>
      <c r="AU213" s="345" t="str">
        <f t="shared" si="93"/>
        <v/>
      </c>
      <c r="AW213" s="354">
        <f t="shared" si="94"/>
        <v>0</v>
      </c>
      <c r="AX213" s="354">
        <f t="shared" si="95"/>
        <v>0</v>
      </c>
      <c r="AY213" s="354">
        <f t="shared" si="96"/>
        <v>0</v>
      </c>
      <c r="AZ213" s="354">
        <f t="shared" si="97"/>
        <v>0</v>
      </c>
    </row>
    <row r="214" spans="1:52" x14ac:dyDescent="0.2">
      <c r="A214" s="28" t="str">
        <f>C214&amp;"x"&amp;TEXT(COUNTIF(C$5:C213,C214)+1,0)</f>
        <v>x1</v>
      </c>
      <c r="B214" s="29" t="str">
        <f>D214&amp;"x"&amp;TEXT(COUNTIF(D$5:D213,D214)+1,0)</f>
        <v>x1</v>
      </c>
      <c r="C214" s="30"/>
      <c r="D214" s="30"/>
      <c r="E214" s="181"/>
      <c r="F214" s="30" t="s">
        <v>6420</v>
      </c>
      <c r="G214" s="269" t="s">
        <v>9015</v>
      </c>
      <c r="H214" s="269" t="s">
        <v>9016</v>
      </c>
      <c r="I214" s="269" t="s">
        <v>8872</v>
      </c>
      <c r="J214" s="218">
        <v>38650</v>
      </c>
      <c r="K214" s="181"/>
      <c r="L214" s="31" t="s">
        <v>6678</v>
      </c>
      <c r="M214" s="262" t="str">
        <f t="shared" si="82"/>
        <v>0</v>
      </c>
      <c r="N214" s="31" t="s">
        <v>6678</v>
      </c>
      <c r="O214" s="262" t="str">
        <f t="shared" si="83"/>
        <v>0</v>
      </c>
      <c r="P214" s="31" t="s">
        <v>6472</v>
      </c>
      <c r="Q214" s="31" t="s">
        <v>6472</v>
      </c>
      <c r="R214" s="31" t="s">
        <v>6472</v>
      </c>
      <c r="S214" s="298" t="str">
        <f t="shared" si="84"/>
        <v/>
      </c>
      <c r="T214" s="214"/>
      <c r="U214" s="33"/>
      <c r="V214" s="33"/>
      <c r="W214" s="33"/>
      <c r="X214" s="33"/>
      <c r="Y214" s="213"/>
      <c r="Z214" s="352">
        <f t="shared" si="85"/>
        <v>13</v>
      </c>
      <c r="AA214" s="304" t="e">
        <f t="shared" ca="1" si="98"/>
        <v>#NAME?</v>
      </c>
      <c r="AB214" s="304" t="e">
        <f t="shared" ca="1" si="99"/>
        <v>#NAME?</v>
      </c>
      <c r="AC214" s="304" t="e">
        <f t="shared" ca="1" si="100"/>
        <v>#NAME?</v>
      </c>
      <c r="AD214" s="304" t="e">
        <f t="shared" ca="1" si="101"/>
        <v>#NAME?</v>
      </c>
      <c r="AE214" s="304"/>
      <c r="AF214" s="353" t="str">
        <f t="shared" si="86"/>
        <v>NCX19J3</v>
      </c>
      <c r="AG214" s="353" t="str">
        <f t="shared" si="87"/>
        <v>NCX19J3</v>
      </c>
      <c r="AH214" s="353" t="str">
        <f t="shared" si="88"/>
        <v>C2</v>
      </c>
      <c r="AI214" s="353" t="str">
        <f t="shared" si="89"/>
        <v>C2</v>
      </c>
      <c r="AJ214" s="353" t="str">
        <f t="shared" si="90"/>
        <v>C2</v>
      </c>
      <c r="AK214" s="353" t="str">
        <f t="shared" si="91"/>
        <v/>
      </c>
      <c r="AL214" s="343"/>
      <c r="AT214" s="345" t="str">
        <f t="shared" si="92"/>
        <v/>
      </c>
      <c r="AU214" s="345" t="str">
        <f t="shared" si="93"/>
        <v/>
      </c>
      <c r="AW214" s="354">
        <f t="shared" si="94"/>
        <v>0</v>
      </c>
      <c r="AX214" s="354">
        <f t="shared" si="95"/>
        <v>0</v>
      </c>
      <c r="AY214" s="354">
        <f t="shared" si="96"/>
        <v>0</v>
      </c>
      <c r="AZ214" s="354">
        <f t="shared" si="97"/>
        <v>0</v>
      </c>
    </row>
    <row r="215" spans="1:52" x14ac:dyDescent="0.2">
      <c r="A215" s="28" t="str">
        <f>C215&amp;"x"&amp;TEXT(COUNTIF(C$5:C214,C215)+1,0)</f>
        <v>F1x3</v>
      </c>
      <c r="B215" s="29" t="str">
        <f>D215&amp;"x"&amp;TEXT(COUNTIF(D$5:D214,D215)+1,0)</f>
        <v>F1x3</v>
      </c>
      <c r="C215" s="30" t="s">
        <v>6510</v>
      </c>
      <c r="D215" s="30" t="s">
        <v>6510</v>
      </c>
      <c r="E215" s="181"/>
      <c r="F215" s="30" t="s">
        <v>6420</v>
      </c>
      <c r="G215" s="269" t="s">
        <v>9350</v>
      </c>
      <c r="H215" s="269" t="s">
        <v>9351</v>
      </c>
      <c r="I215" s="269" t="s">
        <v>8992</v>
      </c>
      <c r="J215" s="218">
        <v>40561</v>
      </c>
      <c r="K215" s="181"/>
      <c r="L215" s="31" t="s">
        <v>6678</v>
      </c>
      <c r="M215" s="262" t="str">
        <f t="shared" si="82"/>
        <v>0</v>
      </c>
      <c r="N215" s="31" t="s">
        <v>6678</v>
      </c>
      <c r="O215" s="262" t="str">
        <f t="shared" si="83"/>
        <v>0</v>
      </c>
      <c r="P215" s="31" t="s">
        <v>6511</v>
      </c>
      <c r="Q215" s="31" t="s">
        <v>6511</v>
      </c>
      <c r="R215" s="31" t="s">
        <v>6511</v>
      </c>
      <c r="S215" s="298" t="str">
        <f t="shared" si="84"/>
        <v>F1</v>
      </c>
      <c r="T215" s="214"/>
      <c r="U215" s="33"/>
      <c r="V215" s="33"/>
      <c r="W215" s="33"/>
      <c r="X215" s="33"/>
      <c r="Y215" s="213"/>
      <c r="Z215" s="352">
        <f t="shared" si="85"/>
        <v>7</v>
      </c>
      <c r="AA215" s="304" t="e">
        <f ca="1">TmPunt($C215:$D215,$F215:$J215,$Z215,$AF215&amp;AH215,"Punten1AB",U215,AW215,$AI215&amp;$AJ215&amp;$AK215)</f>
        <v>#NAME?</v>
      </c>
      <c r="AB215" s="304" t="e">
        <f ca="1">TmPunt($C215:$D215,$F215:$J215,$Z215,$AF215&amp;AI215,"Punten2DE",V215,AX215,$AH215&amp;$AJ215&amp;$AK215)</f>
        <v>#NAME?</v>
      </c>
      <c r="AC215" s="304" t="e">
        <f ca="1">TmPunt($C215:$D215,$F215:$J215,$Z215,$AF215&amp;AJ215,"Punten3GH",W215,AY215,$AH215&amp;$AI215&amp;$AK215)</f>
        <v>#NAME?</v>
      </c>
      <c r="AD215" s="304" t="e">
        <f ca="1">TmPunt($C215:$D215,$F215:$J215,$Z215,$AG215&amp;AK215,"Punten4JK",X215,AZ215,$AH215&amp;$AI215&amp;$AJ215)</f>
        <v>#NAME?</v>
      </c>
      <c r="AE215" s="304"/>
      <c r="AF215" s="353" t="str">
        <f t="shared" si="86"/>
        <v>NCX19J3</v>
      </c>
      <c r="AG215" s="353" t="str">
        <f t="shared" si="87"/>
        <v>NCX19J3</v>
      </c>
      <c r="AH215" s="353" t="str">
        <f t="shared" si="88"/>
        <v>F2</v>
      </c>
      <c r="AI215" s="353" t="str">
        <f t="shared" si="89"/>
        <v>F2</v>
      </c>
      <c r="AJ215" s="353" t="str">
        <f t="shared" si="90"/>
        <v>F2</v>
      </c>
      <c r="AK215" s="353" t="str">
        <f t="shared" si="91"/>
        <v/>
      </c>
      <c r="AL215" s="343"/>
      <c r="AT215" s="345" t="str">
        <f t="shared" si="92"/>
        <v>F1</v>
      </c>
      <c r="AU215" s="345" t="str">
        <f t="shared" si="93"/>
        <v>F1</v>
      </c>
      <c r="AW215" s="354">
        <f t="shared" si="94"/>
        <v>0</v>
      </c>
      <c r="AX215" s="354">
        <f t="shared" si="95"/>
        <v>0</v>
      </c>
      <c r="AY215" s="354">
        <f t="shared" si="96"/>
        <v>0</v>
      </c>
      <c r="AZ215" s="354">
        <f t="shared" si="97"/>
        <v>0</v>
      </c>
    </row>
    <row r="216" spans="1:52" x14ac:dyDescent="0.2">
      <c r="A216" s="28" t="str">
        <f>C216&amp;"x"&amp;TEXT(COUNTIF(C$5:C215,C216)+1,0)</f>
        <v>A4x6</v>
      </c>
      <c r="B216" s="29" t="str">
        <f>D216&amp;"x"&amp;TEXT(COUNTIF(D$5:D215,D216)+1,0)</f>
        <v>A4x6</v>
      </c>
      <c r="C216" s="30" t="s">
        <v>1318</v>
      </c>
      <c r="D216" s="30" t="s">
        <v>1318</v>
      </c>
      <c r="E216" s="181"/>
      <c r="F216" s="30" t="s">
        <v>6420</v>
      </c>
      <c r="G216" s="269" t="s">
        <v>8911</v>
      </c>
      <c r="H216" s="269" t="s">
        <v>8912</v>
      </c>
      <c r="I216" s="269" t="s">
        <v>8913</v>
      </c>
      <c r="J216" s="218">
        <v>37702</v>
      </c>
      <c r="K216" s="181"/>
      <c r="L216" s="31" t="s">
        <v>6678</v>
      </c>
      <c r="M216" s="262" t="str">
        <f t="shared" si="82"/>
        <v>0</v>
      </c>
      <c r="N216" s="31" t="s">
        <v>6678</v>
      </c>
      <c r="O216" s="262" t="str">
        <f t="shared" si="83"/>
        <v>0</v>
      </c>
      <c r="P216" s="31" t="s">
        <v>6463</v>
      </c>
      <c r="Q216" s="31" t="s">
        <v>6463</v>
      </c>
      <c r="R216" s="31" t="s">
        <v>6463</v>
      </c>
      <c r="S216" s="298" t="str">
        <f t="shared" si="84"/>
        <v>A4</v>
      </c>
      <c r="T216" s="214"/>
      <c r="U216" s="33"/>
      <c r="V216" s="33"/>
      <c r="W216" s="33"/>
      <c r="X216" s="33"/>
      <c r="Y216" s="213"/>
      <c r="Z216" s="352">
        <f t="shared" si="85"/>
        <v>15</v>
      </c>
      <c r="AA216" s="304" t="e">
        <f ca="1">TmPunt($C216:$D216,$F216:$J216,$Z216,$AF216&amp;AH216,"Punten1AB",U216,AW216,$AI216&amp;$AJ216&amp;$AK216)</f>
        <v>#NAME?</v>
      </c>
      <c r="AB216" s="304" t="e">
        <f ca="1">TmPunt($C216:$D216,$F216:$J216,$Z216,$AF216&amp;AI216,"Punten2DE",V216,AX216,$AH216&amp;$AJ216&amp;$AK216)</f>
        <v>#NAME?</v>
      </c>
      <c r="AC216" s="304" t="e">
        <f ca="1">TmPunt($C216:$D216,$F216:$J216,$Z216,$AF216&amp;AJ216,"Punten3GH",W216,AY216,$AH216&amp;$AI216&amp;$AK216)</f>
        <v>#NAME?</v>
      </c>
      <c r="AD216" s="304" t="e">
        <f ca="1">TmPunt($C216:$D216,$F216:$J216,$Z216,$AG216&amp;AK216,"Punten4JK",X216,AZ216,$AH216&amp;$AI216&amp;$AJ216)</f>
        <v>#NAME?</v>
      </c>
      <c r="AE216" s="304"/>
      <c r="AF216" s="353" t="str">
        <f t="shared" si="86"/>
        <v>NCX19J3</v>
      </c>
      <c r="AG216" s="353" t="str">
        <f t="shared" si="87"/>
        <v>NCX19J3</v>
      </c>
      <c r="AH216" s="353" t="str">
        <f t="shared" si="88"/>
        <v>B3</v>
      </c>
      <c r="AI216" s="353" t="str">
        <f t="shared" si="89"/>
        <v>B3</v>
      </c>
      <c r="AJ216" s="353" t="str">
        <f t="shared" si="90"/>
        <v>B3</v>
      </c>
      <c r="AK216" s="353" t="str">
        <f t="shared" si="91"/>
        <v/>
      </c>
      <c r="AL216" s="343"/>
      <c r="AT216" s="345" t="str">
        <f t="shared" si="92"/>
        <v>A4</v>
      </c>
      <c r="AU216" s="345" t="str">
        <f t="shared" si="93"/>
        <v>A4</v>
      </c>
      <c r="AW216" s="354">
        <f t="shared" si="94"/>
        <v>0</v>
      </c>
      <c r="AX216" s="354">
        <f t="shared" si="95"/>
        <v>0</v>
      </c>
      <c r="AY216" s="354">
        <f t="shared" si="96"/>
        <v>0</v>
      </c>
      <c r="AZ216" s="354">
        <f t="shared" si="97"/>
        <v>0</v>
      </c>
    </row>
    <row r="217" spans="1:52" x14ac:dyDescent="0.2">
      <c r="A217" s="28" t="str">
        <f>C217&amp;"x"&amp;TEXT(COUNTIF(C$5:C216,C217)+1,0)</f>
        <v>x1</v>
      </c>
      <c r="B217" s="29" t="str">
        <f>D217&amp;"x"&amp;TEXT(COUNTIF(D$5:D216,D217)+1,0)</f>
        <v>x1</v>
      </c>
      <c r="C217" s="30"/>
      <c r="D217" s="30"/>
      <c r="E217" s="181"/>
      <c r="F217" s="30" t="s">
        <v>6420</v>
      </c>
      <c r="G217" s="269" t="s">
        <v>9482</v>
      </c>
      <c r="H217" s="269" t="s">
        <v>9483</v>
      </c>
      <c r="I217" s="269" t="s">
        <v>9484</v>
      </c>
      <c r="J217" s="218">
        <v>27565</v>
      </c>
      <c r="K217" s="181"/>
      <c r="L217" s="31"/>
      <c r="M217" s="262" t="str">
        <f t="shared" si="82"/>
        <v>0</v>
      </c>
      <c r="N217" s="31"/>
      <c r="O217" s="262" t="str">
        <f t="shared" si="83"/>
        <v>0</v>
      </c>
      <c r="P217" s="31" t="s">
        <v>6678</v>
      </c>
      <c r="Q217" s="31" t="s">
        <v>6678</v>
      </c>
      <c r="R217" s="31"/>
      <c r="S217" s="298" t="str">
        <f t="shared" si="84"/>
        <v/>
      </c>
      <c r="T217" s="214"/>
      <c r="U217" s="33"/>
      <c r="V217" s="33"/>
      <c r="W217" s="33"/>
      <c r="X217" s="33"/>
      <c r="Y217" s="213"/>
      <c r="Z217" s="352">
        <f t="shared" si="85"/>
        <v>43</v>
      </c>
      <c r="AA217" s="304" t="e">
        <f t="shared" ca="1" si="98"/>
        <v>#NAME?</v>
      </c>
      <c r="AB217" s="304" t="e">
        <f t="shared" ca="1" si="99"/>
        <v>#NAME?</v>
      </c>
      <c r="AC217" s="304" t="e">
        <f t="shared" ca="1" si="100"/>
        <v>#NAME?</v>
      </c>
      <c r="AD217" s="304" t="e">
        <f t="shared" ca="1" si="101"/>
        <v>#NAME?</v>
      </c>
      <c r="AE217" s="304"/>
      <c r="AF217" s="353" t="str">
        <f t="shared" si="86"/>
        <v>NCX19J3</v>
      </c>
      <c r="AG217" s="353" t="str">
        <f t="shared" si="87"/>
        <v>NCX19J3</v>
      </c>
      <c r="AH217" s="353" t="str">
        <f t="shared" si="88"/>
        <v/>
      </c>
      <c r="AI217" s="353" t="str">
        <f t="shared" si="89"/>
        <v/>
      </c>
      <c r="AJ217" s="353" t="str">
        <f t="shared" si="90"/>
        <v/>
      </c>
      <c r="AK217" s="353" t="str">
        <f t="shared" si="91"/>
        <v/>
      </c>
      <c r="AL217" s="343"/>
      <c r="AT217" s="345" t="str">
        <f t="shared" si="92"/>
        <v/>
      </c>
      <c r="AU217" s="345" t="str">
        <f t="shared" si="93"/>
        <v/>
      </c>
      <c r="AW217" s="354">
        <f t="shared" si="94"/>
        <v>0</v>
      </c>
      <c r="AX217" s="354">
        <f t="shared" si="95"/>
        <v>0</v>
      </c>
      <c r="AY217" s="354">
        <f t="shared" si="96"/>
        <v>0</v>
      </c>
      <c r="AZ217" s="354">
        <f t="shared" si="97"/>
        <v>0</v>
      </c>
    </row>
    <row r="218" spans="1:52" x14ac:dyDescent="0.2">
      <c r="A218" s="28" t="str">
        <f>C218&amp;"x"&amp;TEXT(COUNTIF(C$5:C217,C218)+1,0)</f>
        <v>x1</v>
      </c>
      <c r="B218" s="29" t="str">
        <f>D218&amp;"x"&amp;TEXT(COUNTIF(D$5:D217,D218)+1,0)</f>
        <v>x1</v>
      </c>
      <c r="C218" s="30"/>
      <c r="D218" s="30"/>
      <c r="E218" s="181"/>
      <c r="F218" s="30" t="s">
        <v>6420</v>
      </c>
      <c r="G218" s="269" t="s">
        <v>8648</v>
      </c>
      <c r="H218" s="269" t="s">
        <v>8649</v>
      </c>
      <c r="I218" s="269" t="s">
        <v>8650</v>
      </c>
      <c r="J218" s="218">
        <v>34827</v>
      </c>
      <c r="K218" s="181"/>
      <c r="L218" s="31"/>
      <c r="M218" s="262" t="str">
        <f t="shared" si="82"/>
        <v>0</v>
      </c>
      <c r="N218" s="31"/>
      <c r="O218" s="262" t="str">
        <f t="shared" si="83"/>
        <v>0</v>
      </c>
      <c r="P218" s="31" t="s">
        <v>6433</v>
      </c>
      <c r="Q218" s="31" t="s">
        <v>6432</v>
      </c>
      <c r="R218" s="31" t="s">
        <v>6432</v>
      </c>
      <c r="S218" s="298" t="str">
        <f t="shared" si="84"/>
        <v/>
      </c>
      <c r="T218" s="214"/>
      <c r="U218" s="33"/>
      <c r="V218" s="33"/>
      <c r="W218" s="33"/>
      <c r="X218" s="33"/>
      <c r="Y218" s="213"/>
      <c r="Z218" s="352">
        <f t="shared" si="85"/>
        <v>23</v>
      </c>
      <c r="AA218" s="304" t="e">
        <f t="shared" ca="1" si="98"/>
        <v>#NAME?</v>
      </c>
      <c r="AB218" s="304" t="e">
        <f t="shared" ca="1" si="99"/>
        <v>#NAME?</v>
      </c>
      <c r="AC218" s="304" t="e">
        <f t="shared" ca="1" si="100"/>
        <v>#NAME?</v>
      </c>
      <c r="AD218" s="304" t="e">
        <f t="shared" ca="1" si="101"/>
        <v>#NAME?</v>
      </c>
      <c r="AE218" s="304"/>
      <c r="AF218" s="353" t="str">
        <f t="shared" si="86"/>
        <v>NCX19J3</v>
      </c>
      <c r="AG218" s="353" t="str">
        <f t="shared" si="87"/>
        <v>NCX19J3</v>
      </c>
      <c r="AH218" s="353" t="str">
        <f t="shared" si="88"/>
        <v>S7</v>
      </c>
      <c r="AI218" s="353" t="str">
        <f t="shared" si="89"/>
        <v>S6</v>
      </c>
      <c r="AJ218" s="353" t="str">
        <f t="shared" si="90"/>
        <v>S6</v>
      </c>
      <c r="AK218" s="353" t="str">
        <f t="shared" si="91"/>
        <v/>
      </c>
      <c r="AL218" s="343"/>
      <c r="AT218" s="345" t="str">
        <f t="shared" si="92"/>
        <v/>
      </c>
      <c r="AU218" s="345" t="str">
        <f t="shared" si="93"/>
        <v/>
      </c>
      <c r="AW218" s="354">
        <f t="shared" si="94"/>
        <v>0</v>
      </c>
      <c r="AX218" s="354">
        <f t="shared" si="95"/>
        <v>0</v>
      </c>
      <c r="AY218" s="354">
        <f t="shared" si="96"/>
        <v>0</v>
      </c>
      <c r="AZ218" s="354">
        <f t="shared" si="97"/>
        <v>0</v>
      </c>
    </row>
    <row r="219" spans="1:52" x14ac:dyDescent="0.2">
      <c r="A219" s="28" t="str">
        <f>C219&amp;"x"&amp;TEXT(COUNTIF(C$5:C218,C219)+1,0)</f>
        <v>D4x6</v>
      </c>
      <c r="B219" s="29" t="str">
        <f>D219&amp;"x"&amp;TEXT(COUNTIF(D$5:D218,D219)+1,0)</f>
        <v>D4x6</v>
      </c>
      <c r="C219" s="30" t="s">
        <v>6486</v>
      </c>
      <c r="D219" s="30" t="s">
        <v>6486</v>
      </c>
      <c r="E219" s="181"/>
      <c r="F219" s="30" t="s">
        <v>6420</v>
      </c>
      <c r="G219" s="269" t="s">
        <v>9218</v>
      </c>
      <c r="H219" s="269" t="s">
        <v>9219</v>
      </c>
      <c r="I219" s="269" t="s">
        <v>9046</v>
      </c>
      <c r="J219" s="218">
        <v>39236</v>
      </c>
      <c r="K219" s="181"/>
      <c r="L219" s="31" t="s">
        <v>6678</v>
      </c>
      <c r="M219" s="262" t="str">
        <f t="shared" si="82"/>
        <v>0</v>
      </c>
      <c r="N219" s="31" t="s">
        <v>6678</v>
      </c>
      <c r="O219" s="262" t="str">
        <f t="shared" si="83"/>
        <v>0</v>
      </c>
      <c r="P219" s="31" t="s">
        <v>6487</v>
      </c>
      <c r="Q219" s="31" t="s">
        <v>6487</v>
      </c>
      <c r="R219" s="31" t="s">
        <v>6487</v>
      </c>
      <c r="S219" s="298" t="str">
        <f t="shared" si="84"/>
        <v>D4</v>
      </c>
      <c r="T219" s="214"/>
      <c r="U219" s="33"/>
      <c r="V219" s="33"/>
      <c r="W219" s="33"/>
      <c r="X219" s="33"/>
      <c r="Y219" s="213"/>
      <c r="Z219" s="352">
        <f t="shared" si="85"/>
        <v>11</v>
      </c>
      <c r="AA219" s="304" t="e">
        <f ca="1">TmPunt($C219:$D219,$F219:$J219,$Z219,$AF219&amp;AH219,"Punten1AB",U219,AW219,$AI219&amp;$AJ219&amp;$AK219)</f>
        <v>#NAME?</v>
      </c>
      <c r="AB219" s="304" t="e">
        <f ca="1">TmPunt($C219:$D219,$F219:$J219,$Z219,$AF219&amp;AI219,"Punten2DE",V219,AX219,$AH219&amp;$AJ219&amp;$AK219)</f>
        <v>#NAME?</v>
      </c>
      <c r="AC219" s="304" t="e">
        <f ca="1">TmPunt($C219:$D219,$F219:$J219,$Z219,$AF219&amp;AJ219,"Punten3GH",W219,AY219,$AH219&amp;$AI219&amp;$AK219)</f>
        <v>#NAME?</v>
      </c>
      <c r="AD219" s="304" t="e">
        <f ca="1">TmPunt($C219:$D219,$F219:$J219,$Z219,$AG219&amp;AK219,"Punten4JK",X219,AZ219,$AH219&amp;$AI219&amp;$AJ219)</f>
        <v>#NAME?</v>
      </c>
      <c r="AE219" s="304"/>
      <c r="AF219" s="353" t="str">
        <f t="shared" si="86"/>
        <v>NCX19J3</v>
      </c>
      <c r="AG219" s="353" t="str">
        <f t="shared" si="87"/>
        <v>NCX19J3</v>
      </c>
      <c r="AH219" s="353" t="str">
        <f t="shared" si="88"/>
        <v>D5</v>
      </c>
      <c r="AI219" s="353" t="str">
        <f t="shared" si="89"/>
        <v>D5</v>
      </c>
      <c r="AJ219" s="353" t="str">
        <f t="shared" si="90"/>
        <v>D5</v>
      </c>
      <c r="AK219" s="353" t="str">
        <f t="shared" si="91"/>
        <v/>
      </c>
      <c r="AL219" s="343"/>
      <c r="AT219" s="345" t="str">
        <f t="shared" si="92"/>
        <v>D4</v>
      </c>
      <c r="AU219" s="345" t="str">
        <f t="shared" si="93"/>
        <v>D4</v>
      </c>
      <c r="AW219" s="354">
        <f t="shared" si="94"/>
        <v>0</v>
      </c>
      <c r="AX219" s="354">
        <f t="shared" si="95"/>
        <v>0</v>
      </c>
      <c r="AY219" s="354">
        <f t="shared" si="96"/>
        <v>0</v>
      </c>
      <c r="AZ219" s="354">
        <f t="shared" si="97"/>
        <v>0</v>
      </c>
    </row>
    <row r="220" spans="1:52" x14ac:dyDescent="0.2">
      <c r="A220" s="28" t="str">
        <f>C220&amp;"x"&amp;TEXT(COUNTIF(C$5:C219,C220)+1,0)</f>
        <v>B3x6</v>
      </c>
      <c r="B220" s="29" t="str">
        <f>D220&amp;"x"&amp;TEXT(COUNTIF(D$5:D219,D220)+1,0)</f>
        <v>B3x6</v>
      </c>
      <c r="C220" s="30" t="s">
        <v>6463</v>
      </c>
      <c r="D220" s="30" t="s">
        <v>6463</v>
      </c>
      <c r="E220" s="181"/>
      <c r="F220" s="30" t="s">
        <v>6420</v>
      </c>
      <c r="G220" s="269" t="s">
        <v>9033</v>
      </c>
      <c r="H220" s="269" t="s">
        <v>9034</v>
      </c>
      <c r="I220" s="269" t="s">
        <v>9035</v>
      </c>
      <c r="J220" s="218">
        <v>38275</v>
      </c>
      <c r="K220" s="181"/>
      <c r="L220" s="31" t="s">
        <v>6678</v>
      </c>
      <c r="M220" s="262" t="str">
        <f t="shared" si="82"/>
        <v>0</v>
      </c>
      <c r="N220" s="31" t="s">
        <v>6678</v>
      </c>
      <c r="O220" s="262" t="str">
        <f t="shared" si="83"/>
        <v>0</v>
      </c>
      <c r="P220" s="31" t="s">
        <v>6473</v>
      </c>
      <c r="Q220" s="31" t="s">
        <v>6473</v>
      </c>
      <c r="R220" s="31" t="s">
        <v>6473</v>
      </c>
      <c r="S220" s="298" t="str">
        <f t="shared" si="84"/>
        <v>B3</v>
      </c>
      <c r="T220" s="214"/>
      <c r="U220" s="33"/>
      <c r="V220" s="33"/>
      <c r="W220" s="33"/>
      <c r="X220" s="33"/>
      <c r="Y220" s="213"/>
      <c r="Z220" s="352">
        <f t="shared" si="85"/>
        <v>14</v>
      </c>
      <c r="AA220" s="304" t="e">
        <f ca="1">TmPunt($C220:$D220,$F220:$J220,$Z220,$AF220&amp;AH220,"Punten1AB",U220,AW220,$AI220&amp;$AJ220&amp;$AK220)</f>
        <v>#NAME?</v>
      </c>
      <c r="AB220" s="304" t="e">
        <f ca="1">TmPunt($C220:$D220,$F220:$J220,$Z220,$AF220&amp;AI220,"Punten2DE",V220,AX220,$AH220&amp;$AJ220&amp;$AK220)</f>
        <v>#NAME?</v>
      </c>
      <c r="AC220" s="304" t="e">
        <f ca="1">TmPunt($C220:$D220,$F220:$J220,$Z220,$AF220&amp;AJ220,"Punten3GH",W220,AY220,$AH220&amp;$AI220&amp;$AK220)</f>
        <v>#NAME?</v>
      </c>
      <c r="AD220" s="304" t="e">
        <f ca="1">TmPunt($C220:$D220,$F220:$J220,$Z220,$AG220&amp;AK220,"Punten4JK",X220,AZ220,$AH220&amp;$AI220&amp;$AJ220)</f>
        <v>#NAME?</v>
      </c>
      <c r="AE220" s="304"/>
      <c r="AF220" s="353" t="str">
        <f t="shared" si="86"/>
        <v>NCX19J3</v>
      </c>
      <c r="AG220" s="353" t="str">
        <f t="shared" si="87"/>
        <v>NCX19J3</v>
      </c>
      <c r="AH220" s="353" t="str">
        <f t="shared" si="88"/>
        <v>C3</v>
      </c>
      <c r="AI220" s="353" t="str">
        <f t="shared" si="89"/>
        <v>C3</v>
      </c>
      <c r="AJ220" s="353" t="str">
        <f t="shared" si="90"/>
        <v>C3</v>
      </c>
      <c r="AK220" s="353" t="str">
        <f t="shared" si="91"/>
        <v/>
      </c>
      <c r="AL220" s="343"/>
      <c r="AT220" s="345" t="str">
        <f t="shared" si="92"/>
        <v>B3</v>
      </c>
      <c r="AU220" s="345" t="str">
        <f t="shared" si="93"/>
        <v>B3</v>
      </c>
      <c r="AW220" s="354">
        <f t="shared" si="94"/>
        <v>0</v>
      </c>
      <c r="AX220" s="354">
        <f t="shared" si="95"/>
        <v>0</v>
      </c>
      <c r="AY220" s="354">
        <f t="shared" si="96"/>
        <v>0</v>
      </c>
      <c r="AZ220" s="354">
        <f t="shared" si="97"/>
        <v>0</v>
      </c>
    </row>
    <row r="221" spans="1:52" x14ac:dyDescent="0.2">
      <c r="A221" s="28" t="str">
        <f>C221&amp;"x"&amp;TEXT(COUNTIF(C$5:C220,C221)+1,0)</f>
        <v>S6x5</v>
      </c>
      <c r="B221" s="29" t="str">
        <f>D221&amp;"x"&amp;TEXT(COUNTIF(D$5:D220,D221)+1,0)</f>
        <v>S6x5</v>
      </c>
      <c r="C221" s="30" t="s">
        <v>6432</v>
      </c>
      <c r="D221" s="30" t="s">
        <v>6432</v>
      </c>
      <c r="E221" s="181"/>
      <c r="F221" s="30" t="s">
        <v>6420</v>
      </c>
      <c r="G221" s="269" t="s">
        <v>8670</v>
      </c>
      <c r="H221" s="269" t="s">
        <v>8671</v>
      </c>
      <c r="I221" s="269" t="s">
        <v>8672</v>
      </c>
      <c r="J221" s="218">
        <v>31086</v>
      </c>
      <c r="K221" s="181"/>
      <c r="L221" s="31"/>
      <c r="M221" s="262" t="str">
        <f t="shared" si="82"/>
        <v>0</v>
      </c>
      <c r="N221" s="31"/>
      <c r="O221" s="262" t="str">
        <f t="shared" si="83"/>
        <v>0</v>
      </c>
      <c r="P221" s="31" t="s">
        <v>6434</v>
      </c>
      <c r="Q221" s="31" t="s">
        <v>6433</v>
      </c>
      <c r="R221" s="31" t="s">
        <v>6433</v>
      </c>
      <c r="S221" s="298" t="str">
        <f t="shared" si="84"/>
        <v>S6</v>
      </c>
      <c r="T221" s="214"/>
      <c r="U221" s="33"/>
      <c r="V221" s="33"/>
      <c r="W221" s="33"/>
      <c r="X221" s="33"/>
      <c r="Y221" s="213"/>
      <c r="Z221" s="352">
        <f t="shared" si="85"/>
        <v>33</v>
      </c>
      <c r="AA221" s="304" t="e">
        <f ca="1">TmPunt($C221:$D221,$F221:$J221,$Z221,$AF221&amp;AH221,"Punten1AB",U221,AW221,$AI221&amp;$AJ221&amp;$AK221)</f>
        <v>#NAME?</v>
      </c>
      <c r="AB221" s="304" t="e">
        <f ca="1">TmPunt($C221:$D221,$F221:$J221,$Z221,$AF221&amp;AI221,"Punten2DE",V221,AX221,$AH221&amp;$AJ221&amp;$AK221)</f>
        <v>#NAME?</v>
      </c>
      <c r="AC221" s="304" t="e">
        <f ca="1">TmPunt($C221:$D221,$F221:$J221,$Z221,$AF221&amp;AJ221,"Punten3GH",W221,AY221,$AH221&amp;$AI221&amp;$AK221)</f>
        <v>#NAME?</v>
      </c>
      <c r="AD221" s="304" t="e">
        <f ca="1">TmPunt($C221:$D221,$F221:$J221,$Z221,$AG221&amp;AK221,"Punten4JK",X221,AZ221,$AH221&amp;$AI221&amp;$AJ221)</f>
        <v>#NAME?</v>
      </c>
      <c r="AE221" s="304"/>
      <c r="AF221" s="353" t="str">
        <f t="shared" si="86"/>
        <v>NCX19J3</v>
      </c>
      <c r="AG221" s="353" t="str">
        <f t="shared" si="87"/>
        <v>NCX19J3</v>
      </c>
      <c r="AH221" s="353" t="str">
        <f t="shared" si="88"/>
        <v>S8</v>
      </c>
      <c r="AI221" s="353" t="str">
        <f t="shared" si="89"/>
        <v>S7</v>
      </c>
      <c r="AJ221" s="353" t="str">
        <f t="shared" si="90"/>
        <v>S7</v>
      </c>
      <c r="AK221" s="353" t="str">
        <f t="shared" si="91"/>
        <v/>
      </c>
      <c r="AL221" s="343"/>
      <c r="AT221" s="345" t="str">
        <f t="shared" si="92"/>
        <v>S6</v>
      </c>
      <c r="AU221" s="345" t="str">
        <f t="shared" si="93"/>
        <v>S6</v>
      </c>
      <c r="AW221" s="354">
        <f t="shared" si="94"/>
        <v>0</v>
      </c>
      <c r="AX221" s="354">
        <f t="shared" si="95"/>
        <v>0</v>
      </c>
      <c r="AY221" s="354">
        <f t="shared" si="96"/>
        <v>0</v>
      </c>
      <c r="AZ221" s="354">
        <f t="shared" si="97"/>
        <v>0</v>
      </c>
    </row>
    <row r="222" spans="1:52" x14ac:dyDescent="0.2">
      <c r="A222" s="28" t="str">
        <f>C222&amp;"x"&amp;TEXT(COUNTIF(C$5:C221,C222)+1,0)</f>
        <v>S6x6</v>
      </c>
      <c r="B222" s="29" t="str">
        <f>D222&amp;"x"&amp;TEXT(COUNTIF(D$5:D221,D222)+1,0)</f>
        <v>S6x6</v>
      </c>
      <c r="C222" s="30" t="s">
        <v>6432</v>
      </c>
      <c r="D222" s="30" t="s">
        <v>6432</v>
      </c>
      <c r="E222" s="181"/>
      <c r="F222" s="30" t="s">
        <v>6420</v>
      </c>
      <c r="G222" s="269" t="s">
        <v>8665</v>
      </c>
      <c r="H222" s="269" t="s">
        <v>8666</v>
      </c>
      <c r="I222" s="269" t="s">
        <v>8552</v>
      </c>
      <c r="J222" s="218">
        <v>25981</v>
      </c>
      <c r="K222" s="181"/>
      <c r="L222" s="31" t="s">
        <v>6678</v>
      </c>
      <c r="M222" s="262" t="str">
        <f t="shared" si="82"/>
        <v>0</v>
      </c>
      <c r="N222" s="31" t="s">
        <v>6678</v>
      </c>
      <c r="O222" s="262" t="str">
        <f t="shared" si="83"/>
        <v>0</v>
      </c>
      <c r="P222" s="31" t="s">
        <v>6434</v>
      </c>
      <c r="Q222" s="31" t="s">
        <v>6433</v>
      </c>
      <c r="R222" s="31" t="s">
        <v>6433</v>
      </c>
      <c r="S222" s="298" t="str">
        <f t="shared" si="84"/>
        <v>S6</v>
      </c>
      <c r="T222" s="214"/>
      <c r="U222" s="33"/>
      <c r="V222" s="33"/>
      <c r="W222" s="33"/>
      <c r="X222" s="33"/>
      <c r="Y222" s="213"/>
      <c r="Z222" s="352">
        <f t="shared" si="85"/>
        <v>47</v>
      </c>
      <c r="AA222" s="304" t="e">
        <f ca="1">TmPunt($C222:$D222,$F222:$J222,$Z222,$AF222&amp;AH222,"Punten1AB",U222,AW222,$AI222&amp;$AJ222&amp;$AK222)</f>
        <v>#NAME?</v>
      </c>
      <c r="AB222" s="304" t="e">
        <f ca="1">TmPunt($C222:$D222,$F222:$J222,$Z222,$AF222&amp;AI222,"Punten2DE",V222,AX222,$AH222&amp;$AJ222&amp;$AK222)</f>
        <v>#NAME?</v>
      </c>
      <c r="AC222" s="304" t="e">
        <f ca="1">TmPunt($C222:$D222,$F222:$J222,$Z222,$AF222&amp;AJ222,"Punten3GH",W222,AY222,$AH222&amp;$AI222&amp;$AK222)</f>
        <v>#NAME?</v>
      </c>
      <c r="AD222" s="304" t="e">
        <f ca="1">TmPunt($C222:$D222,$F222:$J222,$Z222,$AG222&amp;AK222,"Punten4JK",X222,AZ222,$AH222&amp;$AI222&amp;$AJ222)</f>
        <v>#NAME?</v>
      </c>
      <c r="AE222" s="304"/>
      <c r="AF222" s="353" t="str">
        <f t="shared" si="86"/>
        <v>NCX19J3</v>
      </c>
      <c r="AG222" s="353" t="str">
        <f t="shared" si="87"/>
        <v>NCX19J3</v>
      </c>
      <c r="AH222" s="353" t="str">
        <f t="shared" si="88"/>
        <v>S8</v>
      </c>
      <c r="AI222" s="353" t="str">
        <f t="shared" si="89"/>
        <v>S7</v>
      </c>
      <c r="AJ222" s="353" t="str">
        <f t="shared" si="90"/>
        <v>S7</v>
      </c>
      <c r="AK222" s="353" t="str">
        <f t="shared" si="91"/>
        <v/>
      </c>
      <c r="AL222" s="343"/>
      <c r="AT222" s="345" t="str">
        <f t="shared" si="92"/>
        <v>S6</v>
      </c>
      <c r="AU222" s="345" t="str">
        <f t="shared" si="93"/>
        <v>S6</v>
      </c>
      <c r="AW222" s="354">
        <f t="shared" si="94"/>
        <v>0</v>
      </c>
      <c r="AX222" s="354">
        <f t="shared" si="95"/>
        <v>0</v>
      </c>
      <c r="AY222" s="354">
        <f t="shared" si="96"/>
        <v>0</v>
      </c>
      <c r="AZ222" s="354">
        <f t="shared" si="97"/>
        <v>0</v>
      </c>
    </row>
    <row r="223" spans="1:52" x14ac:dyDescent="0.2">
      <c r="A223" s="28" t="str">
        <f>C223&amp;"x"&amp;TEXT(COUNTIF(C$5:C222,C223)+1,0)</f>
        <v>E5x5</v>
      </c>
      <c r="B223" s="29" t="str">
        <f>D223&amp;"x"&amp;TEXT(COUNTIF(D$5:D222,D223)+1,0)</f>
        <v>E5x5</v>
      </c>
      <c r="C223" s="30" t="s">
        <v>6499</v>
      </c>
      <c r="D223" s="30" t="s">
        <v>6499</v>
      </c>
      <c r="E223" s="181"/>
      <c r="F223" s="30" t="s">
        <v>6420</v>
      </c>
      <c r="G223" s="269" t="s">
        <v>9356</v>
      </c>
      <c r="H223" s="269" t="s">
        <v>9357</v>
      </c>
      <c r="I223" s="269" t="s">
        <v>9358</v>
      </c>
      <c r="J223" s="218">
        <v>40409</v>
      </c>
      <c r="K223" s="181"/>
      <c r="L223" s="31" t="s">
        <v>6678</v>
      </c>
      <c r="M223" s="262" t="str">
        <f t="shared" si="82"/>
        <v>0</v>
      </c>
      <c r="N223" s="31" t="s">
        <v>6678</v>
      </c>
      <c r="O223" s="262" t="str">
        <f t="shared" si="83"/>
        <v>0</v>
      </c>
      <c r="P223" s="31" t="s">
        <v>6512</v>
      </c>
      <c r="Q223" s="31" t="s">
        <v>6512</v>
      </c>
      <c r="R223" s="31" t="s">
        <v>6512</v>
      </c>
      <c r="S223" s="298" t="str">
        <f t="shared" si="84"/>
        <v>E5</v>
      </c>
      <c r="T223" s="214"/>
      <c r="U223" s="33"/>
      <c r="V223" s="33"/>
      <c r="W223" s="33"/>
      <c r="X223" s="33"/>
      <c r="Y223" s="213"/>
      <c r="Z223" s="352">
        <f t="shared" si="85"/>
        <v>8</v>
      </c>
      <c r="AA223" s="304" t="e">
        <f ca="1">TmPunt($C223:$D223,$F223:$J223,$Z223,$AF223&amp;AH223,"Punten1AB",U223,AW223,$AI223&amp;$AJ223&amp;$AK223)</f>
        <v>#NAME?</v>
      </c>
      <c r="AB223" s="304" t="e">
        <f ca="1">TmPunt($C223:$D223,$F223:$J223,$Z223,$AF223&amp;AI223,"Punten2DE",V223,AX223,$AH223&amp;$AJ223&amp;$AK223)</f>
        <v>#NAME?</v>
      </c>
      <c r="AC223" s="304" t="e">
        <f ca="1">TmPunt($C223:$D223,$F223:$J223,$Z223,$AF223&amp;AJ223,"Punten3GH",W223,AY223,$AH223&amp;$AI223&amp;$AK223)</f>
        <v>#NAME?</v>
      </c>
      <c r="AD223" s="304" t="e">
        <f ca="1">TmPunt($C223:$D223,$F223:$J223,$Z223,$AG223&amp;AK223,"Punten4JK",X223,AZ223,$AH223&amp;$AI223&amp;$AJ223)</f>
        <v>#NAME?</v>
      </c>
      <c r="AE223" s="304"/>
      <c r="AF223" s="353" t="str">
        <f t="shared" si="86"/>
        <v>NCX19J3</v>
      </c>
      <c r="AG223" s="353" t="str">
        <f t="shared" si="87"/>
        <v>NCX19J3</v>
      </c>
      <c r="AH223" s="353" t="str">
        <f t="shared" si="88"/>
        <v>F3</v>
      </c>
      <c r="AI223" s="353" t="str">
        <f t="shared" si="89"/>
        <v>F3</v>
      </c>
      <c r="AJ223" s="353" t="str">
        <f t="shared" si="90"/>
        <v>F3</v>
      </c>
      <c r="AK223" s="353" t="str">
        <f t="shared" si="91"/>
        <v/>
      </c>
      <c r="AL223" s="343"/>
      <c r="AT223" s="345" t="str">
        <f t="shared" si="92"/>
        <v>E5</v>
      </c>
      <c r="AU223" s="345" t="str">
        <f t="shared" si="93"/>
        <v>E5</v>
      </c>
      <c r="AW223" s="354">
        <f t="shared" si="94"/>
        <v>0</v>
      </c>
      <c r="AX223" s="354">
        <f t="shared" si="95"/>
        <v>0</v>
      </c>
      <c r="AY223" s="354">
        <f t="shared" si="96"/>
        <v>0</v>
      </c>
      <c r="AZ223" s="354">
        <f t="shared" si="97"/>
        <v>0</v>
      </c>
    </row>
    <row r="224" spans="1:52" x14ac:dyDescent="0.2">
      <c r="A224" s="28" t="str">
        <f>C224&amp;"x"&amp;TEXT(COUNTIF(C$5:C223,C224)+1,0)</f>
        <v>x1</v>
      </c>
      <c r="B224" s="29" t="str">
        <f>D224&amp;"x"&amp;TEXT(COUNTIF(D$5:D223,D224)+1,0)</f>
        <v>x1</v>
      </c>
      <c r="C224" s="30"/>
      <c r="D224" s="30"/>
      <c r="E224" s="181"/>
      <c r="F224" s="30" t="s">
        <v>6420</v>
      </c>
      <c r="G224" s="269" t="s">
        <v>9401</v>
      </c>
      <c r="H224" s="269" t="s">
        <v>9402</v>
      </c>
      <c r="I224" s="269" t="s">
        <v>9403</v>
      </c>
      <c r="J224" s="218">
        <v>20018</v>
      </c>
      <c r="K224" s="181"/>
      <c r="L224" s="31"/>
      <c r="M224" s="262" t="str">
        <f t="shared" si="82"/>
        <v>0</v>
      </c>
      <c r="N224" s="31"/>
      <c r="O224" s="262" t="str">
        <f t="shared" si="83"/>
        <v>0</v>
      </c>
      <c r="P224" s="31" t="s">
        <v>6678</v>
      </c>
      <c r="Q224" s="31" t="s">
        <v>6678</v>
      </c>
      <c r="R224" s="31"/>
      <c r="S224" s="298" t="str">
        <f t="shared" si="84"/>
        <v/>
      </c>
      <c r="T224" s="214"/>
      <c r="U224" s="33"/>
      <c r="V224" s="33"/>
      <c r="W224" s="33"/>
      <c r="X224" s="33"/>
      <c r="Y224" s="213"/>
      <c r="Z224" s="352">
        <f t="shared" si="85"/>
        <v>64</v>
      </c>
      <c r="AA224" s="304" t="e">
        <f t="shared" ca="1" si="98"/>
        <v>#NAME?</v>
      </c>
      <c r="AB224" s="304" t="e">
        <f t="shared" ca="1" si="99"/>
        <v>#NAME?</v>
      </c>
      <c r="AC224" s="304" t="e">
        <f t="shared" ca="1" si="100"/>
        <v>#NAME?</v>
      </c>
      <c r="AD224" s="304" t="e">
        <f t="shared" ca="1" si="101"/>
        <v>#NAME?</v>
      </c>
      <c r="AE224" s="304"/>
      <c r="AF224" s="353" t="str">
        <f t="shared" si="86"/>
        <v>NCX19J3</v>
      </c>
      <c r="AG224" s="353" t="str">
        <f t="shared" si="87"/>
        <v>NCX19J3</v>
      </c>
      <c r="AH224" s="353" t="str">
        <f t="shared" si="88"/>
        <v/>
      </c>
      <c r="AI224" s="353" t="str">
        <f t="shared" si="89"/>
        <v/>
      </c>
      <c r="AJ224" s="353" t="str">
        <f t="shared" si="90"/>
        <v/>
      </c>
      <c r="AK224" s="353" t="str">
        <f t="shared" si="91"/>
        <v/>
      </c>
      <c r="AL224" s="343"/>
      <c r="AT224" s="345" t="str">
        <f t="shared" si="92"/>
        <v/>
      </c>
      <c r="AU224" s="345" t="str">
        <f t="shared" si="93"/>
        <v/>
      </c>
      <c r="AW224" s="354">
        <f t="shared" si="94"/>
        <v>0</v>
      </c>
      <c r="AX224" s="354">
        <f t="shared" si="95"/>
        <v>0</v>
      </c>
      <c r="AY224" s="354">
        <f t="shared" si="96"/>
        <v>0</v>
      </c>
      <c r="AZ224" s="354">
        <f t="shared" si="97"/>
        <v>0</v>
      </c>
    </row>
    <row r="225" spans="1:52" x14ac:dyDescent="0.2">
      <c r="A225" s="28" t="str">
        <f>C225&amp;"x"&amp;TEXT(COUNTIF(C$5:C224,C225)+1,0)</f>
        <v>B2x4</v>
      </c>
      <c r="B225" s="29" t="str">
        <f>D225&amp;"x"&amp;TEXT(COUNTIF(D$5:D224,D225)+1,0)</f>
        <v>B2x4</v>
      </c>
      <c r="C225" s="30" t="s">
        <v>6462</v>
      </c>
      <c r="D225" s="30" t="s">
        <v>6462</v>
      </c>
      <c r="E225" s="181"/>
      <c r="F225" s="30" t="s">
        <v>6420</v>
      </c>
      <c r="G225" s="269" t="s">
        <v>8985</v>
      </c>
      <c r="H225" s="269" t="s">
        <v>8986</v>
      </c>
      <c r="I225" s="269" t="s">
        <v>8987</v>
      </c>
      <c r="J225" s="218">
        <v>38012</v>
      </c>
      <c r="K225" s="181"/>
      <c r="L225" s="31" t="s">
        <v>6678</v>
      </c>
      <c r="M225" s="262" t="str">
        <f t="shared" si="82"/>
        <v>0</v>
      </c>
      <c r="N225" s="31" t="s">
        <v>6678</v>
      </c>
      <c r="O225" s="262" t="str">
        <f t="shared" si="83"/>
        <v>0</v>
      </c>
      <c r="P225" s="31" t="s">
        <v>6471</v>
      </c>
      <c r="Q225" s="31" t="s">
        <v>6471</v>
      </c>
      <c r="R225" s="31" t="s">
        <v>6471</v>
      </c>
      <c r="S225" s="298" t="str">
        <f t="shared" si="84"/>
        <v>B2</v>
      </c>
      <c r="T225" s="214"/>
      <c r="U225" s="33"/>
      <c r="V225" s="33"/>
      <c r="W225" s="33"/>
      <c r="X225" s="33"/>
      <c r="Y225" s="213"/>
      <c r="Z225" s="352">
        <f t="shared" si="85"/>
        <v>14</v>
      </c>
      <c r="AA225" s="304" t="e">
        <f t="shared" ref="AA225:AA230" ca="1" si="102">TmPunt($C225:$D225,$F225:$J225,$Z225,$AF225&amp;AH225,"Punten1AB",U225,AW225,$AI225&amp;$AJ225&amp;$AK225)</f>
        <v>#NAME?</v>
      </c>
      <c r="AB225" s="304" t="e">
        <f t="shared" ref="AB225:AB230" ca="1" si="103">TmPunt($C225:$D225,$F225:$J225,$Z225,$AF225&amp;AI225,"Punten2DE",V225,AX225,$AH225&amp;$AJ225&amp;$AK225)</f>
        <v>#NAME?</v>
      </c>
      <c r="AC225" s="304" t="e">
        <f t="shared" ref="AC225:AC230" ca="1" si="104">TmPunt($C225:$D225,$F225:$J225,$Z225,$AF225&amp;AJ225,"Punten3GH",W225,AY225,$AH225&amp;$AI225&amp;$AK225)</f>
        <v>#NAME?</v>
      </c>
      <c r="AD225" s="304" t="e">
        <f t="shared" ref="AD225:AD230" ca="1" si="105">TmPunt($C225:$D225,$F225:$J225,$Z225,$AG225&amp;AK225,"Punten4JK",X225,AZ225,$AH225&amp;$AI225&amp;$AJ225)</f>
        <v>#NAME?</v>
      </c>
      <c r="AE225" s="304"/>
      <c r="AF225" s="353" t="str">
        <f t="shared" si="86"/>
        <v>NCX19J3</v>
      </c>
      <c r="AG225" s="353" t="str">
        <f t="shared" si="87"/>
        <v>NCX19J3</v>
      </c>
      <c r="AH225" s="353" t="str">
        <f t="shared" si="88"/>
        <v>C1</v>
      </c>
      <c r="AI225" s="353" t="str">
        <f t="shared" si="89"/>
        <v>C1</v>
      </c>
      <c r="AJ225" s="353" t="str">
        <f t="shared" si="90"/>
        <v>C1</v>
      </c>
      <c r="AK225" s="353" t="str">
        <f t="shared" si="91"/>
        <v/>
      </c>
      <c r="AL225" s="343"/>
      <c r="AT225" s="345" t="str">
        <f t="shared" si="92"/>
        <v>B2</v>
      </c>
      <c r="AU225" s="345" t="str">
        <f t="shared" si="93"/>
        <v>B2</v>
      </c>
      <c r="AW225" s="354">
        <f t="shared" si="94"/>
        <v>0</v>
      </c>
      <c r="AX225" s="354">
        <f t="shared" si="95"/>
        <v>0</v>
      </c>
      <c r="AY225" s="354">
        <f t="shared" si="96"/>
        <v>0</v>
      </c>
      <c r="AZ225" s="354">
        <f t="shared" si="97"/>
        <v>0</v>
      </c>
    </row>
    <row r="226" spans="1:52" x14ac:dyDescent="0.2">
      <c r="A226" s="28" t="str">
        <f>C226&amp;"x"&amp;TEXT(COUNTIF(C$5:C225,C226)+1,0)</f>
        <v>D3x5</v>
      </c>
      <c r="B226" s="29" t="str">
        <f>D226&amp;"x"&amp;TEXT(COUNTIF(D$5:D225,D226)+1,0)</f>
        <v>D3x5</v>
      </c>
      <c r="C226" s="30" t="s">
        <v>6485</v>
      </c>
      <c r="D226" s="30" t="s">
        <v>6485</v>
      </c>
      <c r="E226" s="181"/>
      <c r="F226" s="30" t="s">
        <v>6420</v>
      </c>
      <c r="G226" s="269" t="s">
        <v>9239</v>
      </c>
      <c r="H226" s="269" t="s">
        <v>9240</v>
      </c>
      <c r="I226" s="269" t="s">
        <v>9214</v>
      </c>
      <c r="J226" s="218">
        <v>39562</v>
      </c>
      <c r="K226" s="181"/>
      <c r="L226" s="31" t="s">
        <v>6678</v>
      </c>
      <c r="M226" s="262" t="str">
        <f t="shared" si="82"/>
        <v>0</v>
      </c>
      <c r="N226" s="31" t="s">
        <v>6678</v>
      </c>
      <c r="O226" s="262" t="str">
        <f t="shared" si="83"/>
        <v>0</v>
      </c>
      <c r="P226" s="31" t="s">
        <v>6495</v>
      </c>
      <c r="Q226" s="31" t="s">
        <v>6495</v>
      </c>
      <c r="R226" s="31" t="s">
        <v>6495</v>
      </c>
      <c r="S226" s="298" t="str">
        <f t="shared" si="84"/>
        <v>D3</v>
      </c>
      <c r="T226" s="214"/>
      <c r="U226" s="33"/>
      <c r="V226" s="33"/>
      <c r="W226" s="33"/>
      <c r="X226" s="33"/>
      <c r="Y226" s="213"/>
      <c r="Z226" s="352">
        <f t="shared" si="85"/>
        <v>10</v>
      </c>
      <c r="AA226" s="304" t="e">
        <f t="shared" ca="1" si="102"/>
        <v>#NAME?</v>
      </c>
      <c r="AB226" s="304" t="e">
        <f t="shared" ca="1" si="103"/>
        <v>#NAME?</v>
      </c>
      <c r="AC226" s="304" t="e">
        <f t="shared" ca="1" si="104"/>
        <v>#NAME?</v>
      </c>
      <c r="AD226" s="304" t="e">
        <f t="shared" ca="1" si="105"/>
        <v>#NAME?</v>
      </c>
      <c r="AE226" s="304"/>
      <c r="AF226" s="353" t="str">
        <f t="shared" si="86"/>
        <v>NCX19J3</v>
      </c>
      <c r="AG226" s="353" t="str">
        <f t="shared" si="87"/>
        <v>NCX19J3</v>
      </c>
      <c r="AH226" s="353" t="str">
        <f t="shared" si="88"/>
        <v>E1</v>
      </c>
      <c r="AI226" s="353" t="str">
        <f t="shared" si="89"/>
        <v>E1</v>
      </c>
      <c r="AJ226" s="353" t="str">
        <f t="shared" si="90"/>
        <v>E1</v>
      </c>
      <c r="AK226" s="353" t="str">
        <f t="shared" si="91"/>
        <v/>
      </c>
      <c r="AL226" s="343"/>
      <c r="AT226" s="345" t="str">
        <f t="shared" si="92"/>
        <v>D3</v>
      </c>
      <c r="AU226" s="345" t="str">
        <f t="shared" si="93"/>
        <v>D3</v>
      </c>
      <c r="AW226" s="354">
        <f t="shared" si="94"/>
        <v>0</v>
      </c>
      <c r="AX226" s="354">
        <f t="shared" si="95"/>
        <v>0</v>
      </c>
      <c r="AY226" s="354">
        <f t="shared" si="96"/>
        <v>0</v>
      </c>
      <c r="AZ226" s="354">
        <f t="shared" si="97"/>
        <v>0</v>
      </c>
    </row>
    <row r="227" spans="1:52" x14ac:dyDescent="0.2">
      <c r="A227" s="28" t="str">
        <f>C227&amp;"x"&amp;TEXT(COUNTIF(C$5:C226,C227)+1,0)</f>
        <v>E6x2</v>
      </c>
      <c r="B227" s="29" t="str">
        <f>D227&amp;"x"&amp;TEXT(COUNTIF(D$5:D226,D227)+1,0)</f>
        <v>E6x2</v>
      </c>
      <c r="C227" s="30" t="s">
        <v>6500</v>
      </c>
      <c r="D227" s="30" t="s">
        <v>6500</v>
      </c>
      <c r="E227" s="181"/>
      <c r="F227" s="30" t="s">
        <v>6420</v>
      </c>
      <c r="G227" s="269" t="s">
        <v>9381</v>
      </c>
      <c r="H227" s="269" t="s">
        <v>9382</v>
      </c>
      <c r="I227" s="269" t="s">
        <v>9383</v>
      </c>
      <c r="J227" s="218">
        <v>40226</v>
      </c>
      <c r="K227" s="181"/>
      <c r="L227" s="31" t="s">
        <v>6678</v>
      </c>
      <c r="M227" s="262" t="str">
        <f t="shared" si="82"/>
        <v>0</v>
      </c>
      <c r="N227" s="31" t="s">
        <v>6678</v>
      </c>
      <c r="O227" s="262" t="str">
        <f t="shared" si="83"/>
        <v>0</v>
      </c>
      <c r="P227" s="31" t="s">
        <v>6514</v>
      </c>
      <c r="Q227" s="31" t="s">
        <v>6514</v>
      </c>
      <c r="R227" s="31" t="s">
        <v>6514</v>
      </c>
      <c r="S227" s="298" t="str">
        <f t="shared" si="84"/>
        <v>E6</v>
      </c>
      <c r="T227" s="214"/>
      <c r="U227" s="33"/>
      <c r="V227" s="33"/>
      <c r="W227" s="33"/>
      <c r="X227" s="33"/>
      <c r="Y227" s="213"/>
      <c r="Z227" s="352">
        <f t="shared" si="85"/>
        <v>8</v>
      </c>
      <c r="AA227" s="304" t="e">
        <f t="shared" ca="1" si="102"/>
        <v>#NAME?</v>
      </c>
      <c r="AB227" s="304" t="e">
        <f t="shared" ca="1" si="103"/>
        <v>#NAME?</v>
      </c>
      <c r="AC227" s="304" t="e">
        <f t="shared" ca="1" si="104"/>
        <v>#NAME?</v>
      </c>
      <c r="AD227" s="304" t="e">
        <f t="shared" ca="1" si="105"/>
        <v>#NAME?</v>
      </c>
      <c r="AE227" s="304"/>
      <c r="AF227" s="353" t="str">
        <f t="shared" si="86"/>
        <v>NCX19J3</v>
      </c>
      <c r="AG227" s="353" t="str">
        <f t="shared" si="87"/>
        <v>NCX19J3</v>
      </c>
      <c r="AH227" s="353" t="str">
        <f t="shared" si="88"/>
        <v>F5</v>
      </c>
      <c r="AI227" s="353" t="str">
        <f t="shared" si="89"/>
        <v>F5</v>
      </c>
      <c r="AJ227" s="353" t="str">
        <f t="shared" si="90"/>
        <v>F5</v>
      </c>
      <c r="AK227" s="353" t="str">
        <f t="shared" si="91"/>
        <v/>
      </c>
      <c r="AL227" s="343"/>
      <c r="AT227" s="345" t="str">
        <f t="shared" si="92"/>
        <v>E6</v>
      </c>
      <c r="AU227" s="345" t="str">
        <f t="shared" si="93"/>
        <v>E6</v>
      </c>
      <c r="AW227" s="354">
        <f t="shared" si="94"/>
        <v>0</v>
      </c>
      <c r="AX227" s="354">
        <f t="shared" si="95"/>
        <v>0</v>
      </c>
      <c r="AY227" s="354">
        <f t="shared" si="96"/>
        <v>0</v>
      </c>
      <c r="AZ227" s="354">
        <f t="shared" si="97"/>
        <v>0</v>
      </c>
    </row>
    <row r="228" spans="1:52" x14ac:dyDescent="0.2">
      <c r="A228" s="28" t="str">
        <f>C228&amp;"x"&amp;TEXT(COUNTIF(C$5:C227,C228)+1,0)</f>
        <v>A5x6</v>
      </c>
      <c r="B228" s="29" t="str">
        <f>D228&amp;"x"&amp;TEXT(COUNTIF(D$5:D227,D228)+1,0)</f>
        <v>A5x6</v>
      </c>
      <c r="C228" s="30" t="s">
        <v>6455</v>
      </c>
      <c r="D228" s="30" t="s">
        <v>6455</v>
      </c>
      <c r="E228" s="181"/>
      <c r="F228" s="30" t="s">
        <v>6420</v>
      </c>
      <c r="G228" s="269" t="s">
        <v>8956</v>
      </c>
      <c r="H228" s="269" t="s">
        <v>8957</v>
      </c>
      <c r="I228" s="269" t="s">
        <v>8907</v>
      </c>
      <c r="J228" s="218">
        <v>37292</v>
      </c>
      <c r="K228" s="181"/>
      <c r="L228" s="31" t="s">
        <v>6678</v>
      </c>
      <c r="M228" s="262" t="str">
        <f t="shared" si="82"/>
        <v>0</v>
      </c>
      <c r="N228" s="31" t="s">
        <v>6678</v>
      </c>
      <c r="O228" s="262" t="str">
        <f t="shared" si="83"/>
        <v>0</v>
      </c>
      <c r="P228" s="31" t="s">
        <v>6465</v>
      </c>
      <c r="Q228" s="31" t="s">
        <v>6465</v>
      </c>
      <c r="R228" s="31" t="s">
        <v>6465</v>
      </c>
      <c r="S228" s="298" t="str">
        <f t="shared" si="84"/>
        <v>A5</v>
      </c>
      <c r="T228" s="214"/>
      <c r="U228" s="33"/>
      <c r="V228" s="33"/>
      <c r="W228" s="33"/>
      <c r="X228" s="33"/>
      <c r="Y228" s="213"/>
      <c r="Z228" s="352">
        <f t="shared" si="85"/>
        <v>16</v>
      </c>
      <c r="AA228" s="304" t="e">
        <f t="shared" ca="1" si="102"/>
        <v>#NAME?</v>
      </c>
      <c r="AB228" s="304" t="e">
        <f t="shared" ca="1" si="103"/>
        <v>#NAME?</v>
      </c>
      <c r="AC228" s="304" t="e">
        <f t="shared" ca="1" si="104"/>
        <v>#NAME?</v>
      </c>
      <c r="AD228" s="304" t="e">
        <f t="shared" ca="1" si="105"/>
        <v>#NAME?</v>
      </c>
      <c r="AE228" s="304"/>
      <c r="AF228" s="353" t="str">
        <f t="shared" si="86"/>
        <v>NCX19J3</v>
      </c>
      <c r="AG228" s="353" t="str">
        <f t="shared" si="87"/>
        <v>NCX19J3</v>
      </c>
      <c r="AH228" s="353" t="str">
        <f t="shared" si="88"/>
        <v>B5</v>
      </c>
      <c r="AI228" s="353" t="str">
        <f t="shared" si="89"/>
        <v>B5</v>
      </c>
      <c r="AJ228" s="353" t="str">
        <f t="shared" si="90"/>
        <v>B5</v>
      </c>
      <c r="AK228" s="353" t="str">
        <f t="shared" si="91"/>
        <v/>
      </c>
      <c r="AL228" s="343"/>
      <c r="AT228" s="345" t="str">
        <f t="shared" si="92"/>
        <v>A5</v>
      </c>
      <c r="AU228" s="345" t="str">
        <f t="shared" si="93"/>
        <v>A5</v>
      </c>
      <c r="AW228" s="354">
        <f t="shared" si="94"/>
        <v>0</v>
      </c>
      <c r="AX228" s="354">
        <f t="shared" si="95"/>
        <v>0</v>
      </c>
      <c r="AY228" s="354">
        <f t="shared" si="96"/>
        <v>0</v>
      </c>
      <c r="AZ228" s="354">
        <f t="shared" si="97"/>
        <v>0</v>
      </c>
    </row>
    <row r="229" spans="1:52" x14ac:dyDescent="0.2">
      <c r="A229" s="28" t="str">
        <f>C229&amp;"x"&amp;TEXT(COUNTIF(C$5:C228,C229)+1,0)</f>
        <v>E5x6</v>
      </c>
      <c r="B229" s="29" t="str">
        <f>D229&amp;"x"&amp;TEXT(COUNTIF(D$5:D228,D229)+1,0)</f>
        <v>E5x6</v>
      </c>
      <c r="C229" s="30" t="s">
        <v>6499</v>
      </c>
      <c r="D229" s="30" t="s">
        <v>6499</v>
      </c>
      <c r="E229" s="181"/>
      <c r="F229" s="30" t="s">
        <v>6420</v>
      </c>
      <c r="G229" s="269" t="s">
        <v>9354</v>
      </c>
      <c r="H229" s="269" t="s">
        <v>9355</v>
      </c>
      <c r="I229" s="269" t="s">
        <v>9288</v>
      </c>
      <c r="J229" s="218">
        <v>40402</v>
      </c>
      <c r="K229" s="181"/>
      <c r="L229" s="31" t="s">
        <v>6678</v>
      </c>
      <c r="M229" s="262" t="str">
        <f t="shared" si="82"/>
        <v>0</v>
      </c>
      <c r="N229" s="31" t="s">
        <v>6678</v>
      </c>
      <c r="O229" s="262" t="str">
        <f t="shared" si="83"/>
        <v>0</v>
      </c>
      <c r="P229" s="31" t="s">
        <v>6512</v>
      </c>
      <c r="Q229" s="31" t="s">
        <v>6512</v>
      </c>
      <c r="R229" s="31" t="s">
        <v>6512</v>
      </c>
      <c r="S229" s="298" t="str">
        <f t="shared" si="84"/>
        <v>E5</v>
      </c>
      <c r="T229" s="214"/>
      <c r="U229" s="33"/>
      <c r="V229" s="33"/>
      <c r="W229" s="33"/>
      <c r="X229" s="33"/>
      <c r="Y229" s="213"/>
      <c r="Z229" s="352">
        <f t="shared" si="85"/>
        <v>8</v>
      </c>
      <c r="AA229" s="304" t="e">
        <f t="shared" ca="1" si="102"/>
        <v>#NAME?</v>
      </c>
      <c r="AB229" s="304" t="e">
        <f t="shared" ca="1" si="103"/>
        <v>#NAME?</v>
      </c>
      <c r="AC229" s="304" t="e">
        <f t="shared" ca="1" si="104"/>
        <v>#NAME?</v>
      </c>
      <c r="AD229" s="304" t="e">
        <f t="shared" ca="1" si="105"/>
        <v>#NAME?</v>
      </c>
      <c r="AE229" s="304"/>
      <c r="AF229" s="353" t="str">
        <f t="shared" si="86"/>
        <v>NCX19J3</v>
      </c>
      <c r="AG229" s="353" t="str">
        <f t="shared" si="87"/>
        <v>NCX19J3</v>
      </c>
      <c r="AH229" s="353" t="str">
        <f t="shared" si="88"/>
        <v>F3</v>
      </c>
      <c r="AI229" s="353" t="str">
        <f t="shared" si="89"/>
        <v>F3</v>
      </c>
      <c r="AJ229" s="353" t="str">
        <f t="shared" si="90"/>
        <v>F3</v>
      </c>
      <c r="AK229" s="353" t="str">
        <f t="shared" si="91"/>
        <v/>
      </c>
      <c r="AL229" s="343"/>
      <c r="AT229" s="345" t="str">
        <f t="shared" si="92"/>
        <v>E5</v>
      </c>
      <c r="AU229" s="345" t="str">
        <f t="shared" si="93"/>
        <v>E5</v>
      </c>
      <c r="AW229" s="354">
        <f t="shared" si="94"/>
        <v>0</v>
      </c>
      <c r="AX229" s="354">
        <f t="shared" si="95"/>
        <v>0</v>
      </c>
      <c r="AY229" s="354">
        <f t="shared" si="96"/>
        <v>0</v>
      </c>
      <c r="AZ229" s="354">
        <f t="shared" si="97"/>
        <v>0</v>
      </c>
    </row>
    <row r="230" spans="1:52" x14ac:dyDescent="0.2">
      <c r="A230" s="28" t="str">
        <f>C230&amp;"x"&amp;TEXT(COUNTIF(C$5:C229,C230)+1,0)</f>
        <v>C4x6</v>
      </c>
      <c r="B230" s="29" t="str">
        <f>D230&amp;"x"&amp;TEXT(COUNTIF(D$5:D229,D230)+1,0)</f>
        <v>C4x6</v>
      </c>
      <c r="C230" s="30" t="s">
        <v>6474</v>
      </c>
      <c r="D230" s="30" t="s">
        <v>6474</v>
      </c>
      <c r="E230" s="181"/>
      <c r="F230" s="30" t="s">
        <v>6420</v>
      </c>
      <c r="G230" s="269" t="s">
        <v>9195</v>
      </c>
      <c r="H230" s="269" t="s">
        <v>9196</v>
      </c>
      <c r="I230" s="269" t="s">
        <v>9197</v>
      </c>
      <c r="J230" s="218">
        <v>39044</v>
      </c>
      <c r="K230" s="181"/>
      <c r="L230" s="31" t="s">
        <v>6678</v>
      </c>
      <c r="M230" s="262" t="str">
        <f t="shared" si="82"/>
        <v>0</v>
      </c>
      <c r="N230" s="31" t="s">
        <v>6678</v>
      </c>
      <c r="O230" s="262" t="str">
        <f t="shared" si="83"/>
        <v>0</v>
      </c>
      <c r="P230" s="31" t="s">
        <v>6486</v>
      </c>
      <c r="Q230" s="31" t="s">
        <v>6486</v>
      </c>
      <c r="R230" s="31" t="s">
        <v>6486</v>
      </c>
      <c r="S230" s="298" t="str">
        <f t="shared" si="84"/>
        <v>C4</v>
      </c>
      <c r="T230" s="214"/>
      <c r="U230" s="33"/>
      <c r="V230" s="33"/>
      <c r="W230" s="33"/>
      <c r="X230" s="33"/>
      <c r="Y230" s="213"/>
      <c r="Z230" s="352">
        <f t="shared" si="85"/>
        <v>12</v>
      </c>
      <c r="AA230" s="304" t="e">
        <f t="shared" ca="1" si="102"/>
        <v>#NAME?</v>
      </c>
      <c r="AB230" s="304" t="e">
        <f t="shared" ca="1" si="103"/>
        <v>#NAME?</v>
      </c>
      <c r="AC230" s="304" t="e">
        <f t="shared" ca="1" si="104"/>
        <v>#NAME?</v>
      </c>
      <c r="AD230" s="304" t="e">
        <f t="shared" ca="1" si="105"/>
        <v>#NAME?</v>
      </c>
      <c r="AE230" s="304"/>
      <c r="AF230" s="353" t="str">
        <f t="shared" si="86"/>
        <v>NCX19J3</v>
      </c>
      <c r="AG230" s="353" t="str">
        <f t="shared" si="87"/>
        <v>NCX19J3</v>
      </c>
      <c r="AH230" s="353" t="str">
        <f t="shared" si="88"/>
        <v>D4</v>
      </c>
      <c r="AI230" s="353" t="str">
        <f t="shared" si="89"/>
        <v>D4</v>
      </c>
      <c r="AJ230" s="353" t="str">
        <f t="shared" si="90"/>
        <v>D4</v>
      </c>
      <c r="AK230" s="353" t="str">
        <f t="shared" si="91"/>
        <v/>
      </c>
      <c r="AL230" s="343"/>
      <c r="AT230" s="345" t="str">
        <f t="shared" si="92"/>
        <v>C4</v>
      </c>
      <c r="AU230" s="345" t="str">
        <f t="shared" si="93"/>
        <v>C4</v>
      </c>
      <c r="AW230" s="354">
        <f t="shared" si="94"/>
        <v>0</v>
      </c>
      <c r="AX230" s="354">
        <f t="shared" si="95"/>
        <v>0</v>
      </c>
      <c r="AY230" s="354">
        <f t="shared" si="96"/>
        <v>0</v>
      </c>
      <c r="AZ230" s="354">
        <f t="shared" si="97"/>
        <v>0</v>
      </c>
    </row>
    <row r="231" spans="1:52" x14ac:dyDescent="0.2">
      <c r="A231" s="28" t="str">
        <f>C231&amp;"x"&amp;TEXT(COUNTIF(C$5:C230,C231)+1,0)</f>
        <v>x1</v>
      </c>
      <c r="B231" s="29" t="str">
        <f>D231&amp;"x"&amp;TEXT(COUNTIF(D$5:D230,D231)+1,0)</f>
        <v>x1</v>
      </c>
      <c r="C231" s="30"/>
      <c r="D231" s="30"/>
      <c r="E231" s="181"/>
      <c r="F231" s="30" t="s">
        <v>6420</v>
      </c>
      <c r="G231" s="269" t="s">
        <v>9450</v>
      </c>
      <c r="H231" s="269" t="s">
        <v>9451</v>
      </c>
      <c r="I231" s="269" t="s">
        <v>9452</v>
      </c>
      <c r="J231" s="218">
        <v>23877</v>
      </c>
      <c r="K231" s="181"/>
      <c r="L231" s="31"/>
      <c r="M231" s="262" t="str">
        <f t="shared" si="82"/>
        <v>0</v>
      </c>
      <c r="N231" s="31"/>
      <c r="O231" s="262" t="str">
        <f t="shared" si="83"/>
        <v>0</v>
      </c>
      <c r="P231" s="31" t="s">
        <v>6678</v>
      </c>
      <c r="Q231" s="31" t="s">
        <v>6678</v>
      </c>
      <c r="R231" s="31"/>
      <c r="S231" s="298" t="str">
        <f t="shared" si="84"/>
        <v/>
      </c>
      <c r="T231" s="214"/>
      <c r="U231" s="33"/>
      <c r="V231" s="33"/>
      <c r="W231" s="33"/>
      <c r="X231" s="33"/>
      <c r="Y231" s="213"/>
      <c r="Z231" s="352">
        <f t="shared" si="85"/>
        <v>53</v>
      </c>
      <c r="AA231" s="304" t="e">
        <f t="shared" ca="1" si="98"/>
        <v>#NAME?</v>
      </c>
      <c r="AB231" s="304" t="e">
        <f t="shared" ca="1" si="99"/>
        <v>#NAME?</v>
      </c>
      <c r="AC231" s="304" t="e">
        <f t="shared" ca="1" si="100"/>
        <v>#NAME?</v>
      </c>
      <c r="AD231" s="304" t="e">
        <f t="shared" ca="1" si="101"/>
        <v>#NAME?</v>
      </c>
      <c r="AE231" s="304"/>
      <c r="AF231" s="353" t="str">
        <f t="shared" si="86"/>
        <v>NCX19J3</v>
      </c>
      <c r="AG231" s="353" t="str">
        <f t="shared" si="87"/>
        <v>NCX19J3</v>
      </c>
      <c r="AH231" s="353" t="str">
        <f t="shared" si="88"/>
        <v/>
      </c>
      <c r="AI231" s="353" t="str">
        <f t="shared" si="89"/>
        <v/>
      </c>
      <c r="AJ231" s="353" t="str">
        <f t="shared" si="90"/>
        <v/>
      </c>
      <c r="AK231" s="353" t="str">
        <f t="shared" si="91"/>
        <v/>
      </c>
      <c r="AL231" s="343"/>
      <c r="AT231" s="345" t="str">
        <f t="shared" si="92"/>
        <v/>
      </c>
      <c r="AU231" s="345" t="str">
        <f t="shared" si="93"/>
        <v/>
      </c>
      <c r="AW231" s="354">
        <f t="shared" si="94"/>
        <v>0</v>
      </c>
      <c r="AX231" s="354">
        <f t="shared" si="95"/>
        <v>0</v>
      </c>
      <c r="AY231" s="354">
        <f t="shared" si="96"/>
        <v>0</v>
      </c>
      <c r="AZ231" s="354">
        <f t="shared" si="97"/>
        <v>0</v>
      </c>
    </row>
    <row r="232" spans="1:52" x14ac:dyDescent="0.2">
      <c r="A232" s="28" t="str">
        <f>C232&amp;"x"&amp;TEXT(COUNTIF(C$5:C231,C232)+1,0)</f>
        <v>x1</v>
      </c>
      <c r="B232" s="29" t="str">
        <f>D232&amp;"x"&amp;TEXT(COUNTIF(D$5:D231,D232)+1,0)</f>
        <v>x1</v>
      </c>
      <c r="C232" s="30"/>
      <c r="D232" s="30"/>
      <c r="E232" s="181"/>
      <c r="F232" s="30" t="s">
        <v>6420</v>
      </c>
      <c r="G232" s="269" t="s">
        <v>9435</v>
      </c>
      <c r="H232" s="269" t="s">
        <v>9436</v>
      </c>
      <c r="I232" s="269" t="s">
        <v>9437</v>
      </c>
      <c r="J232" s="218">
        <v>22330</v>
      </c>
      <c r="K232" s="181"/>
      <c r="L232" s="31"/>
      <c r="M232" s="262" t="str">
        <f t="shared" si="82"/>
        <v>0</v>
      </c>
      <c r="N232" s="31"/>
      <c r="O232" s="262" t="str">
        <f t="shared" si="83"/>
        <v>0</v>
      </c>
      <c r="P232" s="31" t="s">
        <v>6678</v>
      </c>
      <c r="Q232" s="31" t="s">
        <v>6678</v>
      </c>
      <c r="R232" s="31"/>
      <c r="S232" s="298" t="str">
        <f t="shared" si="84"/>
        <v/>
      </c>
      <c r="T232" s="214"/>
      <c r="U232" s="33"/>
      <c r="V232" s="33"/>
      <c r="W232" s="33"/>
      <c r="X232" s="33"/>
      <c r="Y232" s="213"/>
      <c r="Z232" s="352">
        <f t="shared" si="85"/>
        <v>57</v>
      </c>
      <c r="AA232" s="304" t="e">
        <f t="shared" ca="1" si="98"/>
        <v>#NAME?</v>
      </c>
      <c r="AB232" s="304" t="e">
        <f t="shared" ca="1" si="99"/>
        <v>#NAME?</v>
      </c>
      <c r="AC232" s="304" t="e">
        <f t="shared" ca="1" si="100"/>
        <v>#NAME?</v>
      </c>
      <c r="AD232" s="304" t="e">
        <f t="shared" ca="1" si="101"/>
        <v>#NAME?</v>
      </c>
      <c r="AE232" s="304"/>
      <c r="AF232" s="353" t="str">
        <f t="shared" si="86"/>
        <v>NCX19J3</v>
      </c>
      <c r="AG232" s="353" t="str">
        <f t="shared" si="87"/>
        <v>NCX19J3</v>
      </c>
      <c r="AH232" s="353" t="str">
        <f t="shared" si="88"/>
        <v/>
      </c>
      <c r="AI232" s="353" t="str">
        <f t="shared" si="89"/>
        <v/>
      </c>
      <c r="AJ232" s="353" t="str">
        <f t="shared" si="90"/>
        <v/>
      </c>
      <c r="AK232" s="353" t="str">
        <f t="shared" si="91"/>
        <v/>
      </c>
      <c r="AL232" s="343"/>
      <c r="AT232" s="345" t="str">
        <f t="shared" si="92"/>
        <v/>
      </c>
      <c r="AU232" s="345" t="str">
        <f t="shared" si="93"/>
        <v/>
      </c>
      <c r="AW232" s="354">
        <f t="shared" si="94"/>
        <v>0</v>
      </c>
      <c r="AX232" s="354">
        <f t="shared" si="95"/>
        <v>0</v>
      </c>
      <c r="AY232" s="354">
        <f t="shared" si="96"/>
        <v>0</v>
      </c>
      <c r="AZ232" s="354">
        <f t="shared" si="97"/>
        <v>0</v>
      </c>
    </row>
    <row r="233" spans="1:52" x14ac:dyDescent="0.2">
      <c r="A233" s="28" t="str">
        <f>C233&amp;"x"&amp;TEXT(COUNTIF(C$5:C232,C233)+1,0)</f>
        <v>x1</v>
      </c>
      <c r="B233" s="29" t="str">
        <f>D233&amp;"x"&amp;TEXT(COUNTIF(D$5:D232,D233)+1,0)</f>
        <v>x1</v>
      </c>
      <c r="C233" s="30"/>
      <c r="D233" s="30"/>
      <c r="E233" s="181"/>
      <c r="F233" s="30" t="s">
        <v>6420</v>
      </c>
      <c r="G233" s="269" t="s">
        <v>8681</v>
      </c>
      <c r="H233" s="269" t="s">
        <v>8682</v>
      </c>
      <c r="I233" s="269" t="s">
        <v>8683</v>
      </c>
      <c r="J233" s="218">
        <v>34813</v>
      </c>
      <c r="K233" s="181"/>
      <c r="L233" s="31" t="s">
        <v>6678</v>
      </c>
      <c r="M233" s="262" t="str">
        <f t="shared" si="82"/>
        <v>0</v>
      </c>
      <c r="N233" s="31" t="s">
        <v>6678</v>
      </c>
      <c r="O233" s="262" t="str">
        <f t="shared" si="83"/>
        <v>0</v>
      </c>
      <c r="P233" s="31" t="s">
        <v>6434</v>
      </c>
      <c r="Q233" s="31" t="s">
        <v>6433</v>
      </c>
      <c r="R233" s="31" t="s">
        <v>6433</v>
      </c>
      <c r="S233" s="298" t="str">
        <f t="shared" si="84"/>
        <v/>
      </c>
      <c r="T233" s="214"/>
      <c r="U233" s="33"/>
      <c r="V233" s="33"/>
      <c r="W233" s="33"/>
      <c r="X233" s="33"/>
      <c r="Y233" s="213"/>
      <c r="Z233" s="352">
        <f t="shared" si="85"/>
        <v>23</v>
      </c>
      <c r="AA233" s="304" t="e">
        <f t="shared" ca="1" si="98"/>
        <v>#NAME?</v>
      </c>
      <c r="AB233" s="304" t="e">
        <f t="shared" ca="1" si="99"/>
        <v>#NAME?</v>
      </c>
      <c r="AC233" s="304" t="e">
        <f t="shared" ca="1" si="100"/>
        <v>#NAME?</v>
      </c>
      <c r="AD233" s="304" t="e">
        <f t="shared" ca="1" si="101"/>
        <v>#NAME?</v>
      </c>
      <c r="AE233" s="304"/>
      <c r="AF233" s="353" t="str">
        <f t="shared" si="86"/>
        <v>NCX19J3</v>
      </c>
      <c r="AG233" s="353" t="str">
        <f t="shared" si="87"/>
        <v>NCX19J3</v>
      </c>
      <c r="AH233" s="353" t="str">
        <f t="shared" si="88"/>
        <v>S8</v>
      </c>
      <c r="AI233" s="353" t="str">
        <f t="shared" si="89"/>
        <v>S7</v>
      </c>
      <c r="AJ233" s="353" t="str">
        <f t="shared" si="90"/>
        <v>S7</v>
      </c>
      <c r="AK233" s="353" t="str">
        <f t="shared" si="91"/>
        <v/>
      </c>
      <c r="AL233" s="343"/>
      <c r="AT233" s="345" t="str">
        <f t="shared" si="92"/>
        <v/>
      </c>
      <c r="AU233" s="345" t="str">
        <f t="shared" si="93"/>
        <v/>
      </c>
      <c r="AW233" s="354">
        <f t="shared" si="94"/>
        <v>0</v>
      </c>
      <c r="AX233" s="354">
        <f t="shared" si="95"/>
        <v>0</v>
      </c>
      <c r="AY233" s="354">
        <f t="shared" si="96"/>
        <v>0</v>
      </c>
      <c r="AZ233" s="354">
        <f t="shared" si="97"/>
        <v>0</v>
      </c>
    </row>
    <row r="234" spans="1:52" x14ac:dyDescent="0.2">
      <c r="A234" s="28" t="str">
        <f>C234&amp;"x"&amp;TEXT(COUNTIF(C$5:C233,C234)+1,0)</f>
        <v>S1x4</v>
      </c>
      <c r="B234" s="29" t="str">
        <f>D234&amp;"x"&amp;TEXT(COUNTIF(D$5:D233,D234)+1,0)</f>
        <v>S1x4</v>
      </c>
      <c r="C234" s="30" t="s">
        <v>6427</v>
      </c>
      <c r="D234" s="30" t="s">
        <v>6427</v>
      </c>
      <c r="E234" s="181"/>
      <c r="F234" s="30" t="s">
        <v>6420</v>
      </c>
      <c r="G234" s="269" t="s">
        <v>8496</v>
      </c>
      <c r="H234" s="269" t="s">
        <v>8497</v>
      </c>
      <c r="I234" s="269" t="s">
        <v>8498</v>
      </c>
      <c r="J234" s="218">
        <v>34650</v>
      </c>
      <c r="K234" s="181"/>
      <c r="L234" s="31" t="s">
        <v>6678</v>
      </c>
      <c r="M234" s="262" t="str">
        <f t="shared" si="82"/>
        <v>0</v>
      </c>
      <c r="N234" s="31" t="s">
        <v>6678</v>
      </c>
      <c r="O234" s="262" t="str">
        <f t="shared" si="83"/>
        <v>0</v>
      </c>
      <c r="P234" s="31" t="s">
        <v>6428</v>
      </c>
      <c r="Q234" s="31" t="s">
        <v>6427</v>
      </c>
      <c r="R234" s="31" t="s">
        <v>6427</v>
      </c>
      <c r="S234" s="298" t="str">
        <f t="shared" si="84"/>
        <v>S1</v>
      </c>
      <c r="T234" s="214"/>
      <c r="U234" s="33"/>
      <c r="V234" s="33"/>
      <c r="W234" s="33"/>
      <c r="X234" s="33"/>
      <c r="Y234" s="213"/>
      <c r="Z234" s="352">
        <f t="shared" si="85"/>
        <v>24</v>
      </c>
      <c r="AA234" s="304" t="e">
        <f ca="1">TmPunt($C234:$D234,$F234:$J234,$Z234,$AF234&amp;AH234,"Punten1AB",U234,AW234,$AI234&amp;$AJ234&amp;$AK234)</f>
        <v>#NAME?</v>
      </c>
      <c r="AB234" s="304" t="e">
        <f ca="1">TmPunt($C234:$D234,$F234:$J234,$Z234,$AF234&amp;AI234,"Punten2DE",V234,AX234,$AH234&amp;$AJ234&amp;$AK234)</f>
        <v>#NAME?</v>
      </c>
      <c r="AC234" s="304" t="e">
        <f ca="1">TmPunt($C234:$D234,$F234:$J234,$Z234,$AF234&amp;AJ234,"Punten3GH",W234,AY234,$AH234&amp;$AI234&amp;$AK234)</f>
        <v>#NAME?</v>
      </c>
      <c r="AD234" s="304" t="e">
        <f ca="1">TmPunt($C234:$D234,$F234:$J234,$Z234,$AG234&amp;AK234,"Punten4JK",X234,AZ234,$AH234&amp;$AI234&amp;$AJ234)</f>
        <v>#NAME?</v>
      </c>
      <c r="AE234" s="304"/>
      <c r="AF234" s="353" t="str">
        <f t="shared" si="86"/>
        <v>NCX19J3</v>
      </c>
      <c r="AG234" s="353" t="str">
        <f t="shared" si="87"/>
        <v>NCX19J3</v>
      </c>
      <c r="AH234" s="353" t="str">
        <f t="shared" si="88"/>
        <v>S2</v>
      </c>
      <c r="AI234" s="353" t="str">
        <f t="shared" si="89"/>
        <v>S1</v>
      </c>
      <c r="AJ234" s="353" t="str">
        <f t="shared" si="90"/>
        <v>S1</v>
      </c>
      <c r="AK234" s="353" t="str">
        <f t="shared" si="91"/>
        <v/>
      </c>
      <c r="AL234" s="343"/>
      <c r="AT234" s="345" t="str">
        <f t="shared" si="92"/>
        <v>S1</v>
      </c>
      <c r="AU234" s="345" t="str">
        <f t="shared" si="93"/>
        <v>S1</v>
      </c>
      <c r="AW234" s="354">
        <f t="shared" si="94"/>
        <v>0</v>
      </c>
      <c r="AX234" s="354">
        <f t="shared" si="95"/>
        <v>0</v>
      </c>
      <c r="AY234" s="354">
        <f t="shared" si="96"/>
        <v>0</v>
      </c>
      <c r="AZ234" s="354">
        <f t="shared" si="97"/>
        <v>0</v>
      </c>
    </row>
    <row r="235" spans="1:52" x14ac:dyDescent="0.2">
      <c r="A235" s="28" t="str">
        <f>C235&amp;"x"&amp;TEXT(COUNTIF(C$5:C234,C235)+1,0)</f>
        <v>C1x3</v>
      </c>
      <c r="B235" s="29" t="str">
        <f>D235&amp;"x"&amp;TEXT(COUNTIF(D$5:D234,D235)+1,0)</f>
        <v>C1x3</v>
      </c>
      <c r="C235" s="30" t="s">
        <v>6471</v>
      </c>
      <c r="D235" s="30" t="s">
        <v>6471</v>
      </c>
      <c r="E235" s="181"/>
      <c r="F235" s="30" t="s">
        <v>6420</v>
      </c>
      <c r="G235" s="269" t="s">
        <v>9120</v>
      </c>
      <c r="H235" s="269" t="s">
        <v>9121</v>
      </c>
      <c r="I235" s="269" t="s">
        <v>9122</v>
      </c>
      <c r="J235" s="218">
        <v>38807</v>
      </c>
      <c r="K235" s="181"/>
      <c r="L235" s="31"/>
      <c r="M235" s="262" t="str">
        <f t="shared" si="82"/>
        <v>0</v>
      </c>
      <c r="N235" s="31"/>
      <c r="O235" s="262" t="str">
        <f t="shared" si="83"/>
        <v>0</v>
      </c>
      <c r="P235" s="31" t="s">
        <v>6483</v>
      </c>
      <c r="Q235" s="31" t="s">
        <v>6483</v>
      </c>
      <c r="R235" s="31" t="s">
        <v>6483</v>
      </c>
      <c r="S235" s="298" t="str">
        <f t="shared" si="84"/>
        <v>C1</v>
      </c>
      <c r="T235" s="214"/>
      <c r="U235" s="33"/>
      <c r="V235" s="33"/>
      <c r="W235" s="33"/>
      <c r="X235" s="33"/>
      <c r="Y235" s="213"/>
      <c r="Z235" s="352">
        <f t="shared" si="85"/>
        <v>12</v>
      </c>
      <c r="AA235" s="304" t="e">
        <f ca="1">TmPunt($C235:$D235,$F235:$J235,$Z235,$AF235&amp;AH235,"Punten1AB",U235,AW235,$AI235&amp;$AJ235&amp;$AK235)</f>
        <v>#NAME?</v>
      </c>
      <c r="AB235" s="304" t="e">
        <f ca="1">TmPunt($C235:$D235,$F235:$J235,$Z235,$AF235&amp;AI235,"Punten2DE",V235,AX235,$AH235&amp;$AJ235&amp;$AK235)</f>
        <v>#NAME?</v>
      </c>
      <c r="AC235" s="304" t="e">
        <f ca="1">TmPunt($C235:$D235,$F235:$J235,$Z235,$AF235&amp;AJ235,"Punten3GH",W235,AY235,$AH235&amp;$AI235&amp;$AK235)</f>
        <v>#NAME?</v>
      </c>
      <c r="AD235" s="304" t="e">
        <f ca="1">TmPunt($C235:$D235,$F235:$J235,$Z235,$AG235&amp;AK235,"Punten4JK",X235,AZ235,$AH235&amp;$AI235&amp;$AJ235)</f>
        <v>#NAME?</v>
      </c>
      <c r="AE235" s="304"/>
      <c r="AF235" s="353" t="str">
        <f t="shared" si="86"/>
        <v>NCX19J3</v>
      </c>
      <c r="AG235" s="353" t="str">
        <f t="shared" si="87"/>
        <v>NCX19J3</v>
      </c>
      <c r="AH235" s="353" t="str">
        <f t="shared" si="88"/>
        <v>D1</v>
      </c>
      <c r="AI235" s="353" t="str">
        <f t="shared" si="89"/>
        <v>D1</v>
      </c>
      <c r="AJ235" s="353" t="str">
        <f t="shared" si="90"/>
        <v>D1</v>
      </c>
      <c r="AK235" s="353" t="str">
        <f t="shared" si="91"/>
        <v/>
      </c>
      <c r="AL235" s="343"/>
      <c r="AT235" s="345" t="str">
        <f t="shared" si="92"/>
        <v>C1</v>
      </c>
      <c r="AU235" s="345" t="str">
        <f t="shared" si="93"/>
        <v>C1</v>
      </c>
      <c r="AW235" s="354">
        <f t="shared" si="94"/>
        <v>0</v>
      </c>
      <c r="AX235" s="354">
        <f t="shared" si="95"/>
        <v>0</v>
      </c>
      <c r="AY235" s="354">
        <f t="shared" si="96"/>
        <v>0</v>
      </c>
      <c r="AZ235" s="354">
        <f t="shared" si="97"/>
        <v>0</v>
      </c>
    </row>
    <row r="236" spans="1:52" x14ac:dyDescent="0.2">
      <c r="A236" s="28" t="str">
        <f>C236&amp;"x"&amp;TEXT(COUNTIF(C$5:C235,C236)+1,0)</f>
        <v>x1</v>
      </c>
      <c r="B236" s="29" t="str">
        <f>D236&amp;"x"&amp;TEXT(COUNTIF(D$5:D235,D236)+1,0)</f>
        <v>x1</v>
      </c>
      <c r="C236" s="30"/>
      <c r="D236" s="30"/>
      <c r="E236" s="181"/>
      <c r="F236" s="30" t="s">
        <v>6420</v>
      </c>
      <c r="G236" s="269" t="s">
        <v>8513</v>
      </c>
      <c r="H236" s="269" t="s">
        <v>8514</v>
      </c>
      <c r="I236" s="269" t="s">
        <v>8515</v>
      </c>
      <c r="J236" s="218">
        <v>33777</v>
      </c>
      <c r="K236" s="181"/>
      <c r="L236" s="31" t="s">
        <v>6678</v>
      </c>
      <c r="M236" s="262" t="str">
        <f t="shared" si="82"/>
        <v>0</v>
      </c>
      <c r="N236" s="31" t="s">
        <v>6678</v>
      </c>
      <c r="O236" s="262" t="str">
        <f t="shared" si="83"/>
        <v>0</v>
      </c>
      <c r="P236" s="31" t="s">
        <v>6428</v>
      </c>
      <c r="Q236" s="31" t="s">
        <v>6428</v>
      </c>
      <c r="R236" s="31" t="s">
        <v>6428</v>
      </c>
      <c r="S236" s="298" t="str">
        <f t="shared" si="84"/>
        <v/>
      </c>
      <c r="T236" s="214"/>
      <c r="U236" s="33"/>
      <c r="V236" s="33"/>
      <c r="W236" s="33"/>
      <c r="X236" s="33"/>
      <c r="Y236" s="213"/>
      <c r="Z236" s="352">
        <f t="shared" si="85"/>
        <v>26</v>
      </c>
      <c r="AA236" s="304" t="e">
        <f t="shared" ca="1" si="98"/>
        <v>#NAME?</v>
      </c>
      <c r="AB236" s="304" t="e">
        <f t="shared" ca="1" si="99"/>
        <v>#NAME?</v>
      </c>
      <c r="AC236" s="304" t="e">
        <f t="shared" ca="1" si="100"/>
        <v>#NAME?</v>
      </c>
      <c r="AD236" s="304" t="e">
        <f t="shared" ca="1" si="101"/>
        <v>#NAME?</v>
      </c>
      <c r="AE236" s="304"/>
      <c r="AF236" s="353" t="str">
        <f t="shared" si="86"/>
        <v>NCX19J3</v>
      </c>
      <c r="AG236" s="353" t="str">
        <f t="shared" si="87"/>
        <v>NCX19J3</v>
      </c>
      <c r="AH236" s="353" t="str">
        <f t="shared" si="88"/>
        <v>S2</v>
      </c>
      <c r="AI236" s="353" t="str">
        <f t="shared" si="89"/>
        <v>S2</v>
      </c>
      <c r="AJ236" s="353" t="str">
        <f t="shared" si="90"/>
        <v>S2</v>
      </c>
      <c r="AK236" s="353" t="str">
        <f t="shared" si="91"/>
        <v/>
      </c>
      <c r="AL236" s="343"/>
      <c r="AT236" s="345" t="str">
        <f t="shared" si="92"/>
        <v/>
      </c>
      <c r="AU236" s="345" t="str">
        <f t="shared" si="93"/>
        <v/>
      </c>
      <c r="AW236" s="354">
        <f t="shared" si="94"/>
        <v>0</v>
      </c>
      <c r="AX236" s="354">
        <f t="shared" si="95"/>
        <v>0</v>
      </c>
      <c r="AY236" s="354">
        <f t="shared" si="96"/>
        <v>0</v>
      </c>
      <c r="AZ236" s="354">
        <f t="shared" si="97"/>
        <v>0</v>
      </c>
    </row>
    <row r="237" spans="1:52" x14ac:dyDescent="0.2">
      <c r="A237" s="28" t="str">
        <f>C237&amp;"x"&amp;TEXT(COUNTIF(C$5:C236,C237)+1,0)</f>
        <v>x1</v>
      </c>
      <c r="B237" s="29" t="str">
        <f>D237&amp;"x"&amp;TEXT(COUNTIF(D$5:D236,D237)+1,0)</f>
        <v>x1</v>
      </c>
      <c r="C237" s="30"/>
      <c r="D237" s="30"/>
      <c r="E237" s="181"/>
      <c r="F237" s="30" t="s">
        <v>6420</v>
      </c>
      <c r="G237" s="269" t="s">
        <v>8584</v>
      </c>
      <c r="H237" s="269" t="s">
        <v>8585</v>
      </c>
      <c r="I237" s="269" t="s">
        <v>8586</v>
      </c>
      <c r="J237" s="218">
        <v>33146</v>
      </c>
      <c r="K237" s="181"/>
      <c r="L237" s="31" t="s">
        <v>6678</v>
      </c>
      <c r="M237" s="262" t="str">
        <f t="shared" si="82"/>
        <v>0</v>
      </c>
      <c r="N237" s="31" t="s">
        <v>6678</v>
      </c>
      <c r="O237" s="262" t="str">
        <f t="shared" si="83"/>
        <v>0</v>
      </c>
      <c r="P237" s="31" t="s">
        <v>6430</v>
      </c>
      <c r="Q237" s="31" t="s">
        <v>6429</v>
      </c>
      <c r="R237" s="31" t="s">
        <v>6430</v>
      </c>
      <c r="S237" s="298" t="str">
        <f t="shared" si="84"/>
        <v/>
      </c>
      <c r="T237" s="214"/>
      <c r="U237" s="33"/>
      <c r="V237" s="33"/>
      <c r="W237" s="33"/>
      <c r="X237" s="33"/>
      <c r="Y237" s="213"/>
      <c r="Z237" s="352">
        <f t="shared" si="85"/>
        <v>28</v>
      </c>
      <c r="AA237" s="304" t="e">
        <f t="shared" ca="1" si="98"/>
        <v>#NAME?</v>
      </c>
      <c r="AB237" s="304" t="e">
        <f t="shared" ca="1" si="99"/>
        <v>#NAME?</v>
      </c>
      <c r="AC237" s="304" t="e">
        <f t="shared" ca="1" si="100"/>
        <v>#NAME?</v>
      </c>
      <c r="AD237" s="304" t="e">
        <f t="shared" ca="1" si="101"/>
        <v>#NAME?</v>
      </c>
      <c r="AE237" s="304"/>
      <c r="AF237" s="353" t="str">
        <f t="shared" si="86"/>
        <v>NCX19J3</v>
      </c>
      <c r="AG237" s="353" t="str">
        <f t="shared" si="87"/>
        <v>NCX19J3</v>
      </c>
      <c r="AH237" s="353" t="str">
        <f t="shared" si="88"/>
        <v>S4</v>
      </c>
      <c r="AI237" s="353" t="str">
        <f t="shared" si="89"/>
        <v>S3</v>
      </c>
      <c r="AJ237" s="353" t="str">
        <f t="shared" si="90"/>
        <v>S4</v>
      </c>
      <c r="AK237" s="353" t="str">
        <f t="shared" si="91"/>
        <v/>
      </c>
      <c r="AL237" s="343"/>
      <c r="AT237" s="345" t="str">
        <f t="shared" si="92"/>
        <v/>
      </c>
      <c r="AU237" s="345" t="str">
        <f t="shared" si="93"/>
        <v/>
      </c>
      <c r="AW237" s="354">
        <f t="shared" si="94"/>
        <v>0</v>
      </c>
      <c r="AX237" s="354">
        <f t="shared" si="95"/>
        <v>0</v>
      </c>
      <c r="AY237" s="354">
        <f t="shared" si="96"/>
        <v>0</v>
      </c>
      <c r="AZ237" s="354">
        <f t="shared" si="97"/>
        <v>0</v>
      </c>
    </row>
    <row r="238" spans="1:52" x14ac:dyDescent="0.2">
      <c r="A238" s="28" t="str">
        <f>C238&amp;"x"&amp;TEXT(COUNTIF(C$5:C237,C238)+1,0)</f>
        <v>x1</v>
      </c>
      <c r="B238" s="29" t="str">
        <f>D238&amp;"x"&amp;TEXT(COUNTIF(D$5:D237,D238)+1,0)</f>
        <v>x1</v>
      </c>
      <c r="C238" s="30"/>
      <c r="D238" s="30"/>
      <c r="E238" s="181"/>
      <c r="F238" s="30" t="s">
        <v>6420</v>
      </c>
      <c r="G238" s="269" t="s">
        <v>8596</v>
      </c>
      <c r="H238" s="269" t="s">
        <v>8597</v>
      </c>
      <c r="I238" s="269" t="s">
        <v>8598</v>
      </c>
      <c r="J238" s="218">
        <v>36011</v>
      </c>
      <c r="K238" s="181"/>
      <c r="L238" s="31"/>
      <c r="M238" s="262" t="str">
        <f t="shared" si="82"/>
        <v>0</v>
      </c>
      <c r="N238" s="31"/>
      <c r="O238" s="262" t="str">
        <f t="shared" si="83"/>
        <v>0</v>
      </c>
      <c r="P238" s="31" t="s">
        <v>1317</v>
      </c>
      <c r="Q238" s="31" t="s">
        <v>6429</v>
      </c>
      <c r="R238" s="31" t="s">
        <v>6430</v>
      </c>
      <c r="S238" s="298" t="str">
        <f t="shared" si="84"/>
        <v/>
      </c>
      <c r="T238" s="214"/>
      <c r="U238" s="33"/>
      <c r="V238" s="33"/>
      <c r="W238" s="33"/>
      <c r="X238" s="33"/>
      <c r="Y238" s="213"/>
      <c r="Z238" s="352">
        <f t="shared" si="85"/>
        <v>20</v>
      </c>
      <c r="AA238" s="304" t="e">
        <f t="shared" ca="1" si="98"/>
        <v>#NAME?</v>
      </c>
      <c r="AB238" s="304" t="e">
        <f t="shared" ca="1" si="99"/>
        <v>#NAME?</v>
      </c>
      <c r="AC238" s="304" t="e">
        <f t="shared" ca="1" si="100"/>
        <v>#NAME?</v>
      </c>
      <c r="AD238" s="304" t="e">
        <f t="shared" ca="1" si="101"/>
        <v>#NAME?</v>
      </c>
      <c r="AE238" s="304"/>
      <c r="AF238" s="353" t="str">
        <f t="shared" si="86"/>
        <v>NCX19J3</v>
      </c>
      <c r="AG238" s="353" t="str">
        <f t="shared" si="87"/>
        <v>NCX19J3</v>
      </c>
      <c r="AH238" s="353" t="str">
        <f t="shared" si="88"/>
        <v>A3</v>
      </c>
      <c r="AI238" s="353" t="str">
        <f t="shared" si="89"/>
        <v>S3</v>
      </c>
      <c r="AJ238" s="353" t="str">
        <f t="shared" si="90"/>
        <v>S4</v>
      </c>
      <c r="AK238" s="353" t="str">
        <f t="shared" si="91"/>
        <v/>
      </c>
      <c r="AL238" s="343"/>
      <c r="AT238" s="345" t="str">
        <f t="shared" si="92"/>
        <v/>
      </c>
      <c r="AU238" s="345" t="str">
        <f t="shared" si="93"/>
        <v/>
      </c>
      <c r="AW238" s="354">
        <f t="shared" si="94"/>
        <v>0</v>
      </c>
      <c r="AX238" s="354">
        <f t="shared" si="95"/>
        <v>0</v>
      </c>
      <c r="AY238" s="354">
        <f t="shared" si="96"/>
        <v>0</v>
      </c>
      <c r="AZ238" s="354">
        <f t="shared" si="97"/>
        <v>0</v>
      </c>
    </row>
    <row r="239" spans="1:52" x14ac:dyDescent="0.2">
      <c r="A239" s="28" t="str">
        <f>C239&amp;"x"&amp;TEXT(COUNTIF(C$5:C238,C239)+1,0)</f>
        <v>x1</v>
      </c>
      <c r="B239" s="29" t="str">
        <f>D239&amp;"x"&amp;TEXT(COUNTIF(D$5:D238,D239)+1,0)</f>
        <v>x1</v>
      </c>
      <c r="C239" s="30"/>
      <c r="D239" s="30"/>
      <c r="E239" s="181"/>
      <c r="F239" s="30" t="s">
        <v>6420</v>
      </c>
      <c r="G239" s="269" t="s">
        <v>8705</v>
      </c>
      <c r="H239" s="269" t="s">
        <v>8706</v>
      </c>
      <c r="I239" s="269" t="s">
        <v>8707</v>
      </c>
      <c r="J239" s="218">
        <v>28792</v>
      </c>
      <c r="K239" s="181"/>
      <c r="L239" s="31" t="s">
        <v>6678</v>
      </c>
      <c r="M239" s="262" t="str">
        <f t="shared" si="82"/>
        <v>0</v>
      </c>
      <c r="N239" s="31" t="s">
        <v>6678</v>
      </c>
      <c r="O239" s="262" t="str">
        <f t="shared" si="83"/>
        <v>0</v>
      </c>
      <c r="P239" s="31" t="s">
        <v>6442</v>
      </c>
      <c r="Q239" s="31" t="s">
        <v>6678</v>
      </c>
      <c r="R239" s="31" t="s">
        <v>6442</v>
      </c>
      <c r="S239" s="298" t="str">
        <f t="shared" si="84"/>
        <v/>
      </c>
      <c r="T239" s="214"/>
      <c r="U239" s="33"/>
      <c r="V239" s="33"/>
      <c r="W239" s="33"/>
      <c r="X239" s="33"/>
      <c r="Y239" s="213"/>
      <c r="Z239" s="352">
        <f t="shared" si="85"/>
        <v>40</v>
      </c>
      <c r="AA239" s="304" t="e">
        <f t="shared" ca="1" si="98"/>
        <v>#NAME?</v>
      </c>
      <c r="AB239" s="304" t="e">
        <f t="shared" ca="1" si="99"/>
        <v>#NAME?</v>
      </c>
      <c r="AC239" s="304" t="e">
        <f t="shared" ca="1" si="100"/>
        <v>#NAME?</v>
      </c>
      <c r="AD239" s="304" t="e">
        <f t="shared" ca="1" si="101"/>
        <v>#NAME?</v>
      </c>
      <c r="AE239" s="304"/>
      <c r="AF239" s="353" t="str">
        <f t="shared" si="86"/>
        <v>NCX19J3</v>
      </c>
      <c r="AG239" s="353" t="str">
        <f t="shared" si="87"/>
        <v>NCX19J3</v>
      </c>
      <c r="AH239" s="353" t="str">
        <f t="shared" si="88"/>
        <v>MW1</v>
      </c>
      <c r="AI239" s="353" t="str">
        <f t="shared" si="89"/>
        <v/>
      </c>
      <c r="AJ239" s="353" t="str">
        <f t="shared" si="90"/>
        <v>MW1</v>
      </c>
      <c r="AK239" s="353" t="str">
        <f t="shared" si="91"/>
        <v/>
      </c>
      <c r="AL239" s="343"/>
      <c r="AT239" s="345" t="str">
        <f t="shared" si="92"/>
        <v/>
      </c>
      <c r="AU239" s="345" t="str">
        <f t="shared" si="93"/>
        <v/>
      </c>
      <c r="AW239" s="354">
        <f t="shared" si="94"/>
        <v>0</v>
      </c>
      <c r="AX239" s="354">
        <f t="shared" si="95"/>
        <v>0</v>
      </c>
      <c r="AY239" s="354">
        <f t="shared" si="96"/>
        <v>0</v>
      </c>
      <c r="AZ239" s="354">
        <f t="shared" si="97"/>
        <v>0</v>
      </c>
    </row>
    <row r="240" spans="1:52" x14ac:dyDescent="0.2">
      <c r="A240" s="28" t="str">
        <f>C240&amp;"x"&amp;TEXT(COUNTIF(C$5:C239,C240)+1,0)</f>
        <v>C2x4</v>
      </c>
      <c r="B240" s="29" t="str">
        <f>D240&amp;"x"&amp;TEXT(COUNTIF(D$5:D239,D240)+1,0)</f>
        <v>C2x4</v>
      </c>
      <c r="C240" s="30" t="s">
        <v>6472</v>
      </c>
      <c r="D240" s="30" t="s">
        <v>6472</v>
      </c>
      <c r="E240" s="181"/>
      <c r="F240" s="30" t="s">
        <v>6420</v>
      </c>
      <c r="G240" s="269" t="s">
        <v>9041</v>
      </c>
      <c r="H240" s="269" t="s">
        <v>9042</v>
      </c>
      <c r="I240" s="269" t="s">
        <v>9043</v>
      </c>
      <c r="J240" s="218">
        <v>38417</v>
      </c>
      <c r="K240" s="181"/>
      <c r="L240" s="31" t="s">
        <v>6678</v>
      </c>
      <c r="M240" s="262" t="str">
        <f t="shared" si="82"/>
        <v>0</v>
      </c>
      <c r="N240" s="31" t="s">
        <v>6678</v>
      </c>
      <c r="O240" s="262" t="str">
        <f t="shared" si="83"/>
        <v>0</v>
      </c>
      <c r="P240" s="31" t="s">
        <v>6473</v>
      </c>
      <c r="Q240" s="31" t="s">
        <v>6473</v>
      </c>
      <c r="R240" s="31" t="s">
        <v>6473</v>
      </c>
      <c r="S240" s="298" t="str">
        <f t="shared" si="84"/>
        <v>C2</v>
      </c>
      <c r="T240" s="214"/>
      <c r="U240" s="33"/>
      <c r="V240" s="33"/>
      <c r="W240" s="33"/>
      <c r="X240" s="33"/>
      <c r="Y240" s="213"/>
      <c r="Z240" s="352">
        <f t="shared" si="85"/>
        <v>13</v>
      </c>
      <c r="AA240" s="304" t="e">
        <f ca="1">TmPunt($C240:$D240,$F240:$J240,$Z240,$AF240&amp;AH240,"Punten1AB",U240,AW240,$AI240&amp;$AJ240&amp;$AK240)</f>
        <v>#NAME?</v>
      </c>
      <c r="AB240" s="304" t="e">
        <f ca="1">TmPunt($C240:$D240,$F240:$J240,$Z240,$AF240&amp;AI240,"Punten2DE",V240,AX240,$AH240&amp;$AJ240&amp;$AK240)</f>
        <v>#NAME?</v>
      </c>
      <c r="AC240" s="304" t="e">
        <f ca="1">TmPunt($C240:$D240,$F240:$J240,$Z240,$AF240&amp;AJ240,"Punten3GH",W240,AY240,$AH240&amp;$AI240&amp;$AK240)</f>
        <v>#NAME?</v>
      </c>
      <c r="AD240" s="304" t="e">
        <f ca="1">TmPunt($C240:$D240,$F240:$J240,$Z240,$AG240&amp;AK240,"Punten4JK",X240,AZ240,$AH240&amp;$AI240&amp;$AJ240)</f>
        <v>#NAME?</v>
      </c>
      <c r="AE240" s="304"/>
      <c r="AF240" s="353" t="str">
        <f t="shared" si="86"/>
        <v>NCX19J3</v>
      </c>
      <c r="AG240" s="353" t="str">
        <f t="shared" si="87"/>
        <v>NCX19J3</v>
      </c>
      <c r="AH240" s="353" t="str">
        <f t="shared" si="88"/>
        <v>C3</v>
      </c>
      <c r="AI240" s="353" t="str">
        <f t="shared" si="89"/>
        <v>C3</v>
      </c>
      <c r="AJ240" s="353" t="str">
        <f t="shared" si="90"/>
        <v>C3</v>
      </c>
      <c r="AK240" s="353" t="str">
        <f t="shared" si="91"/>
        <v/>
      </c>
      <c r="AL240" s="343"/>
      <c r="AT240" s="345" t="str">
        <f t="shared" si="92"/>
        <v>C2</v>
      </c>
      <c r="AU240" s="345" t="str">
        <f t="shared" si="93"/>
        <v>C2</v>
      </c>
      <c r="AW240" s="354">
        <f t="shared" si="94"/>
        <v>0</v>
      </c>
      <c r="AX240" s="354">
        <f t="shared" si="95"/>
        <v>0</v>
      </c>
      <c r="AY240" s="354">
        <f t="shared" si="96"/>
        <v>0</v>
      </c>
      <c r="AZ240" s="354">
        <f t="shared" si="97"/>
        <v>0</v>
      </c>
    </row>
    <row r="241" spans="1:52" x14ac:dyDescent="0.2">
      <c r="A241" s="28" t="str">
        <f>C241&amp;"x"&amp;TEXT(COUNTIF(C$5:C240,C241)+1,0)</f>
        <v>B2x5</v>
      </c>
      <c r="B241" s="29" t="str">
        <f>D241&amp;"x"&amp;TEXT(COUNTIF(D$5:D240,D241)+1,0)</f>
        <v>B2x5</v>
      </c>
      <c r="C241" s="30" t="s">
        <v>6462</v>
      </c>
      <c r="D241" s="30" t="s">
        <v>6462</v>
      </c>
      <c r="E241" s="181"/>
      <c r="F241" s="30" t="s">
        <v>6420</v>
      </c>
      <c r="G241" s="269" t="s">
        <v>8876</v>
      </c>
      <c r="H241" s="269" t="s">
        <v>8877</v>
      </c>
      <c r="I241" s="269" t="s">
        <v>8878</v>
      </c>
      <c r="J241" s="218">
        <v>37712</v>
      </c>
      <c r="K241" s="181"/>
      <c r="L241" s="31" t="s">
        <v>6678</v>
      </c>
      <c r="M241" s="262" t="str">
        <f t="shared" si="82"/>
        <v>0</v>
      </c>
      <c r="N241" s="31" t="s">
        <v>6678</v>
      </c>
      <c r="O241" s="262" t="str">
        <f t="shared" si="83"/>
        <v>0</v>
      </c>
      <c r="P241" s="31" t="s">
        <v>6462</v>
      </c>
      <c r="Q241" s="31" t="s">
        <v>6462</v>
      </c>
      <c r="R241" s="31" t="s">
        <v>6462</v>
      </c>
      <c r="S241" s="298" t="str">
        <f t="shared" si="84"/>
        <v>B2</v>
      </c>
      <c r="T241" s="214"/>
      <c r="U241" s="33"/>
      <c r="V241" s="33"/>
      <c r="W241" s="33"/>
      <c r="X241" s="33"/>
      <c r="Y241" s="213"/>
      <c r="Z241" s="352">
        <f t="shared" si="85"/>
        <v>15</v>
      </c>
      <c r="AA241" s="304" t="e">
        <f ca="1">TmPunt($C241:$D241,$F241:$J241,$Z241,$AF241&amp;AH241,"Punten1AB",U241,AW241,$AI241&amp;$AJ241&amp;$AK241)</f>
        <v>#NAME?</v>
      </c>
      <c r="AB241" s="304" t="e">
        <f ca="1">TmPunt($C241:$D241,$F241:$J241,$Z241,$AF241&amp;AI241,"Punten2DE",V241,AX241,$AH241&amp;$AJ241&amp;$AK241)</f>
        <v>#NAME?</v>
      </c>
      <c r="AC241" s="304" t="e">
        <f ca="1">TmPunt($C241:$D241,$F241:$J241,$Z241,$AF241&amp;AJ241,"Punten3GH",W241,AY241,$AH241&amp;$AI241&amp;$AK241)</f>
        <v>#NAME?</v>
      </c>
      <c r="AD241" s="304" t="e">
        <f ca="1">TmPunt($C241:$D241,$F241:$J241,$Z241,$AG241&amp;AK241,"Punten4JK",X241,AZ241,$AH241&amp;$AI241&amp;$AJ241)</f>
        <v>#NAME?</v>
      </c>
      <c r="AE241" s="304"/>
      <c r="AF241" s="353" t="str">
        <f t="shared" si="86"/>
        <v>NCX19J3</v>
      </c>
      <c r="AG241" s="353" t="str">
        <f t="shared" si="87"/>
        <v>NCX19J3</v>
      </c>
      <c r="AH241" s="353" t="str">
        <f t="shared" si="88"/>
        <v>B2</v>
      </c>
      <c r="AI241" s="353" t="str">
        <f t="shared" si="89"/>
        <v>B2</v>
      </c>
      <c r="AJ241" s="353" t="str">
        <f t="shared" si="90"/>
        <v>B2</v>
      </c>
      <c r="AK241" s="353" t="str">
        <f t="shared" si="91"/>
        <v/>
      </c>
      <c r="AL241" s="343"/>
      <c r="AT241" s="345" t="str">
        <f t="shared" si="92"/>
        <v>B2</v>
      </c>
      <c r="AU241" s="345" t="str">
        <f t="shared" si="93"/>
        <v>B2</v>
      </c>
      <c r="AW241" s="354">
        <f t="shared" si="94"/>
        <v>0</v>
      </c>
      <c r="AX241" s="354">
        <f t="shared" si="95"/>
        <v>0</v>
      </c>
      <c r="AY241" s="354">
        <f t="shared" si="96"/>
        <v>0</v>
      </c>
      <c r="AZ241" s="354">
        <f t="shared" si="97"/>
        <v>0</v>
      </c>
    </row>
    <row r="242" spans="1:52" x14ac:dyDescent="0.2">
      <c r="A242" s="28" t="str">
        <f>C242&amp;"x"&amp;TEXT(COUNTIF(C$5:C241,C242)+1,0)</f>
        <v>E4x5</v>
      </c>
      <c r="B242" s="29" t="str">
        <f>D242&amp;"x"&amp;TEXT(COUNTIF(D$5:D241,D242)+1,0)</f>
        <v>E4x5</v>
      </c>
      <c r="C242" s="30" t="s">
        <v>6498</v>
      </c>
      <c r="D242" s="30" t="s">
        <v>6498</v>
      </c>
      <c r="E242" s="181"/>
      <c r="F242" s="30" t="s">
        <v>6420</v>
      </c>
      <c r="G242" s="269" t="s">
        <v>9322</v>
      </c>
      <c r="H242" s="269" t="s">
        <v>9323</v>
      </c>
      <c r="I242" s="269" t="s">
        <v>9324</v>
      </c>
      <c r="J242" s="218">
        <v>40227</v>
      </c>
      <c r="K242" s="181"/>
      <c r="L242" s="31" t="s">
        <v>6678</v>
      </c>
      <c r="M242" s="262" t="str">
        <f t="shared" si="82"/>
        <v>0</v>
      </c>
      <c r="N242" s="31" t="s">
        <v>6678</v>
      </c>
      <c r="O242" s="262" t="str">
        <f t="shared" si="83"/>
        <v>0</v>
      </c>
      <c r="P242" s="31" t="s">
        <v>6510</v>
      </c>
      <c r="Q242" s="31" t="s">
        <v>6510</v>
      </c>
      <c r="R242" s="31" t="s">
        <v>6510</v>
      </c>
      <c r="S242" s="298" t="str">
        <f t="shared" si="84"/>
        <v>E4</v>
      </c>
      <c r="T242" s="214"/>
      <c r="U242" s="33"/>
      <c r="V242" s="33"/>
      <c r="W242" s="33"/>
      <c r="X242" s="33"/>
      <c r="Y242" s="213"/>
      <c r="Z242" s="352">
        <f t="shared" si="85"/>
        <v>8</v>
      </c>
      <c r="AA242" s="304" t="e">
        <f ca="1">TmPunt($C242:$D242,$F242:$J242,$Z242,$AF242&amp;AH242,"Punten1AB",U242,AW242,$AI242&amp;$AJ242&amp;$AK242)</f>
        <v>#NAME?</v>
      </c>
      <c r="AB242" s="304" t="e">
        <f ca="1">TmPunt($C242:$D242,$F242:$J242,$Z242,$AF242&amp;AI242,"Punten2DE",V242,AX242,$AH242&amp;$AJ242&amp;$AK242)</f>
        <v>#NAME?</v>
      </c>
      <c r="AC242" s="304" t="e">
        <f ca="1">TmPunt($C242:$D242,$F242:$J242,$Z242,$AF242&amp;AJ242,"Punten3GH",W242,AY242,$AH242&amp;$AI242&amp;$AK242)</f>
        <v>#NAME?</v>
      </c>
      <c r="AD242" s="304" t="e">
        <f ca="1">TmPunt($C242:$D242,$F242:$J242,$Z242,$AG242&amp;AK242,"Punten4JK",X242,AZ242,$AH242&amp;$AI242&amp;$AJ242)</f>
        <v>#NAME?</v>
      </c>
      <c r="AE242" s="304"/>
      <c r="AF242" s="353" t="str">
        <f t="shared" si="86"/>
        <v>NCX19J3</v>
      </c>
      <c r="AG242" s="353" t="str">
        <f t="shared" si="87"/>
        <v>NCX19J3</v>
      </c>
      <c r="AH242" s="353" t="str">
        <f t="shared" si="88"/>
        <v>F1</v>
      </c>
      <c r="AI242" s="353" t="str">
        <f t="shared" si="89"/>
        <v>F1</v>
      </c>
      <c r="AJ242" s="353" t="str">
        <f t="shared" si="90"/>
        <v>F1</v>
      </c>
      <c r="AK242" s="353" t="str">
        <f t="shared" si="91"/>
        <v/>
      </c>
      <c r="AL242" s="343"/>
      <c r="AT242" s="345" t="str">
        <f t="shared" si="92"/>
        <v>E4</v>
      </c>
      <c r="AU242" s="345" t="str">
        <f t="shared" si="93"/>
        <v>E4</v>
      </c>
      <c r="AW242" s="354">
        <f t="shared" si="94"/>
        <v>0</v>
      </c>
      <c r="AX242" s="354">
        <f t="shared" si="95"/>
        <v>0</v>
      </c>
      <c r="AY242" s="354">
        <f t="shared" si="96"/>
        <v>0</v>
      </c>
      <c r="AZ242" s="354">
        <f t="shared" si="97"/>
        <v>0</v>
      </c>
    </row>
    <row r="243" spans="1:52" x14ac:dyDescent="0.2">
      <c r="A243" s="28" t="str">
        <f>C243&amp;"x"&amp;TEXT(COUNTIF(C$5:C242,C243)+1,0)</f>
        <v>D3x6</v>
      </c>
      <c r="B243" s="29" t="str">
        <f>D243&amp;"x"&amp;TEXT(COUNTIF(D$5:D242,D243)+1,0)</f>
        <v>D3x6</v>
      </c>
      <c r="C243" s="30" t="s">
        <v>6485</v>
      </c>
      <c r="D243" s="30" t="s">
        <v>6485</v>
      </c>
      <c r="E243" s="181"/>
      <c r="F243" s="30" t="s">
        <v>6420</v>
      </c>
      <c r="G243" s="269" t="s">
        <v>9292</v>
      </c>
      <c r="H243" s="269" t="s">
        <v>9293</v>
      </c>
      <c r="I243" s="269" t="s">
        <v>9294</v>
      </c>
      <c r="J243" s="218">
        <v>39751</v>
      </c>
      <c r="K243" s="181"/>
      <c r="L243" s="31" t="s">
        <v>6678</v>
      </c>
      <c r="M243" s="262" t="str">
        <f t="shared" si="82"/>
        <v>0</v>
      </c>
      <c r="N243" s="31" t="s">
        <v>6678</v>
      </c>
      <c r="O243" s="262" t="str">
        <f t="shared" si="83"/>
        <v>0</v>
      </c>
      <c r="P243" s="31" t="s">
        <v>6498</v>
      </c>
      <c r="Q243" s="31" t="s">
        <v>6498</v>
      </c>
      <c r="R243" s="31" t="s">
        <v>6498</v>
      </c>
      <c r="S243" s="298" t="str">
        <f t="shared" si="84"/>
        <v>D3</v>
      </c>
      <c r="T243" s="214"/>
      <c r="U243" s="33"/>
      <c r="V243" s="33"/>
      <c r="W243" s="33"/>
      <c r="X243" s="33"/>
      <c r="Y243" s="213"/>
      <c r="Z243" s="352">
        <f t="shared" si="85"/>
        <v>10</v>
      </c>
      <c r="AA243" s="304" t="e">
        <f ca="1">TmPunt($C243:$D243,$F243:$J243,$Z243,$AF243&amp;AH243,"Punten1AB",U243,AW243,$AI243&amp;$AJ243&amp;$AK243)</f>
        <v>#NAME?</v>
      </c>
      <c r="AB243" s="304" t="e">
        <f ca="1">TmPunt($C243:$D243,$F243:$J243,$Z243,$AF243&amp;AI243,"Punten2DE",V243,AX243,$AH243&amp;$AJ243&amp;$AK243)</f>
        <v>#NAME?</v>
      </c>
      <c r="AC243" s="304" t="e">
        <f ca="1">TmPunt($C243:$D243,$F243:$J243,$Z243,$AF243&amp;AJ243,"Punten3GH",W243,AY243,$AH243&amp;$AI243&amp;$AK243)</f>
        <v>#NAME?</v>
      </c>
      <c r="AD243" s="304" t="e">
        <f ca="1">TmPunt($C243:$D243,$F243:$J243,$Z243,$AG243&amp;AK243,"Punten4JK",X243,AZ243,$AH243&amp;$AI243&amp;$AJ243)</f>
        <v>#NAME?</v>
      </c>
      <c r="AE243" s="304"/>
      <c r="AF243" s="353" t="str">
        <f t="shared" si="86"/>
        <v>NCX19J3</v>
      </c>
      <c r="AG243" s="353" t="str">
        <f t="shared" si="87"/>
        <v>NCX19J3</v>
      </c>
      <c r="AH243" s="353" t="str">
        <f t="shared" si="88"/>
        <v>E4</v>
      </c>
      <c r="AI243" s="353" t="str">
        <f t="shared" si="89"/>
        <v>E4</v>
      </c>
      <c r="AJ243" s="353" t="str">
        <f t="shared" si="90"/>
        <v>E4</v>
      </c>
      <c r="AK243" s="353" t="str">
        <f t="shared" si="91"/>
        <v/>
      </c>
      <c r="AL243" s="343"/>
      <c r="AT243" s="345" t="str">
        <f t="shared" si="92"/>
        <v>D3</v>
      </c>
      <c r="AU243" s="345" t="str">
        <f t="shared" si="93"/>
        <v>D3</v>
      </c>
      <c r="AW243" s="354">
        <f t="shared" si="94"/>
        <v>0</v>
      </c>
      <c r="AX243" s="354">
        <f t="shared" si="95"/>
        <v>0</v>
      </c>
      <c r="AY243" s="354">
        <f t="shared" si="96"/>
        <v>0</v>
      </c>
      <c r="AZ243" s="354">
        <f t="shared" si="97"/>
        <v>0</v>
      </c>
    </row>
    <row r="244" spans="1:52" x14ac:dyDescent="0.2">
      <c r="A244" s="28" t="str">
        <f>C244&amp;"x"&amp;TEXT(COUNTIF(C$5:C243,C244)+1,0)</f>
        <v>F2x3</v>
      </c>
      <c r="B244" s="29" t="str">
        <f>D244&amp;"x"&amp;TEXT(COUNTIF(D$5:D243,D244)+1,0)</f>
        <v>F2x3</v>
      </c>
      <c r="C244" s="30" t="s">
        <v>6511</v>
      </c>
      <c r="D244" s="30" t="s">
        <v>6511</v>
      </c>
      <c r="E244" s="181"/>
      <c r="F244" s="30" t="s">
        <v>6420</v>
      </c>
      <c r="G244" s="269" t="s">
        <v>9378</v>
      </c>
      <c r="H244" s="269" t="s">
        <v>9379</v>
      </c>
      <c r="I244" s="269" t="s">
        <v>9380</v>
      </c>
      <c r="J244" s="218">
        <v>41174</v>
      </c>
      <c r="K244" s="181"/>
      <c r="L244" s="31"/>
      <c r="M244" s="262" t="str">
        <f t="shared" si="82"/>
        <v>0</v>
      </c>
      <c r="N244" s="31"/>
      <c r="O244" s="262" t="str">
        <f t="shared" si="83"/>
        <v>0</v>
      </c>
      <c r="P244" s="31" t="s">
        <v>6678</v>
      </c>
      <c r="Q244" s="31" t="s">
        <v>6513</v>
      </c>
      <c r="R244" s="31" t="s">
        <v>6513</v>
      </c>
      <c r="S244" s="298" t="str">
        <f t="shared" si="84"/>
        <v>F2</v>
      </c>
      <c r="T244" s="214"/>
      <c r="U244" s="33"/>
      <c r="V244" s="33"/>
      <c r="W244" s="33"/>
      <c r="X244" s="33"/>
      <c r="Y244" s="213"/>
      <c r="Z244" s="352">
        <f t="shared" si="85"/>
        <v>6</v>
      </c>
      <c r="AA244" s="304" t="e">
        <f ca="1">TmPunt($C244:$D244,$F244:$J244,$Z244,$AF244&amp;AH244,"Punten1AB",U244,AW244,$AI244&amp;$AJ244&amp;$AK244)</f>
        <v>#NAME?</v>
      </c>
      <c r="AB244" s="304" t="e">
        <f ca="1">TmPunt($C244:$D244,$F244:$J244,$Z244,$AF244&amp;AI244,"Punten2DE",V244,AX244,$AH244&amp;$AJ244&amp;$AK244)</f>
        <v>#NAME?</v>
      </c>
      <c r="AC244" s="304" t="e">
        <f ca="1">TmPunt($C244:$D244,$F244:$J244,$Z244,$AF244&amp;AJ244,"Punten3GH",W244,AY244,$AH244&amp;$AI244&amp;$AK244)</f>
        <v>#NAME?</v>
      </c>
      <c r="AD244" s="304" t="e">
        <f ca="1">TmPunt($C244:$D244,$F244:$J244,$Z244,$AG244&amp;AK244,"Punten4JK",X244,AZ244,$AH244&amp;$AI244&amp;$AJ244)</f>
        <v>#NAME?</v>
      </c>
      <c r="AE244" s="304"/>
      <c r="AF244" s="353" t="str">
        <f t="shared" si="86"/>
        <v>NCX19J3</v>
      </c>
      <c r="AG244" s="353" t="str">
        <f t="shared" si="87"/>
        <v>NCX19J3</v>
      </c>
      <c r="AH244" s="353" t="str">
        <f t="shared" si="88"/>
        <v/>
      </c>
      <c r="AI244" s="353" t="str">
        <f t="shared" si="89"/>
        <v>F4</v>
      </c>
      <c r="AJ244" s="353" t="str">
        <f t="shared" si="90"/>
        <v>F4</v>
      </c>
      <c r="AK244" s="353" t="str">
        <f t="shared" si="91"/>
        <v/>
      </c>
      <c r="AL244" s="343"/>
      <c r="AT244" s="345" t="str">
        <f t="shared" si="92"/>
        <v>F2</v>
      </c>
      <c r="AU244" s="345" t="str">
        <f t="shared" si="93"/>
        <v>F2</v>
      </c>
      <c r="AW244" s="354">
        <f t="shared" si="94"/>
        <v>0</v>
      </c>
      <c r="AX244" s="354">
        <f t="shared" si="95"/>
        <v>0</v>
      </c>
      <c r="AY244" s="354">
        <f t="shared" si="96"/>
        <v>0</v>
      </c>
      <c r="AZ244" s="354">
        <f t="shared" si="97"/>
        <v>0</v>
      </c>
    </row>
    <row r="245" spans="1:52" x14ac:dyDescent="0.2">
      <c r="A245" s="28" t="str">
        <f>C245&amp;"x"&amp;TEXT(COUNTIF(C$5:C244,C245)+1,0)</f>
        <v>x1</v>
      </c>
      <c r="B245" s="29" t="str">
        <f>D245&amp;"x"&amp;TEXT(COUNTIF(D$5:D244,D245)+1,0)</f>
        <v>x1</v>
      </c>
      <c r="C245" s="30"/>
      <c r="D245" s="30"/>
      <c r="E245" s="181"/>
      <c r="F245" s="30" t="s">
        <v>6420</v>
      </c>
      <c r="G245" s="269" t="s">
        <v>9518</v>
      </c>
      <c r="H245" s="269" t="s">
        <v>9519</v>
      </c>
      <c r="I245" s="269" t="s">
        <v>8501</v>
      </c>
      <c r="J245" s="218">
        <v>33235</v>
      </c>
      <c r="K245" s="181"/>
      <c r="L245" s="31" t="s">
        <v>6678</v>
      </c>
      <c r="M245" s="262" t="str">
        <f t="shared" si="82"/>
        <v>0</v>
      </c>
      <c r="N245" s="31" t="s">
        <v>6678</v>
      </c>
      <c r="O245" s="262" t="str">
        <f t="shared" si="83"/>
        <v>0</v>
      </c>
      <c r="P245" s="31" t="s">
        <v>6678</v>
      </c>
      <c r="Q245" s="31" t="s">
        <v>6678</v>
      </c>
      <c r="R245" s="31"/>
      <c r="S245" s="298" t="str">
        <f t="shared" si="84"/>
        <v/>
      </c>
      <c r="T245" s="214"/>
      <c r="U245" s="33"/>
      <c r="V245" s="33"/>
      <c r="W245" s="33"/>
      <c r="X245" s="33"/>
      <c r="Y245" s="213"/>
      <c r="Z245" s="352">
        <f t="shared" si="85"/>
        <v>28</v>
      </c>
      <c r="AA245" s="304" t="e">
        <f t="shared" ca="1" si="98"/>
        <v>#NAME?</v>
      </c>
      <c r="AB245" s="304" t="e">
        <f t="shared" ca="1" si="99"/>
        <v>#NAME?</v>
      </c>
      <c r="AC245" s="304" t="e">
        <f t="shared" ca="1" si="100"/>
        <v>#NAME?</v>
      </c>
      <c r="AD245" s="304" t="e">
        <f t="shared" ca="1" si="101"/>
        <v>#NAME?</v>
      </c>
      <c r="AE245" s="304"/>
      <c r="AF245" s="353" t="str">
        <f t="shared" si="86"/>
        <v>NCX19J3</v>
      </c>
      <c r="AG245" s="353" t="str">
        <f t="shared" si="87"/>
        <v>NCX19J3</v>
      </c>
      <c r="AH245" s="353" t="str">
        <f t="shared" si="88"/>
        <v/>
      </c>
      <c r="AI245" s="353" t="str">
        <f t="shared" si="89"/>
        <v/>
      </c>
      <c r="AJ245" s="353" t="str">
        <f t="shared" si="90"/>
        <v/>
      </c>
      <c r="AK245" s="353" t="str">
        <f t="shared" si="91"/>
        <v/>
      </c>
      <c r="AL245" s="343"/>
      <c r="AT245" s="345" t="str">
        <f t="shared" si="92"/>
        <v/>
      </c>
      <c r="AU245" s="345" t="str">
        <f t="shared" si="93"/>
        <v/>
      </c>
      <c r="AW245" s="354">
        <f t="shared" si="94"/>
        <v>0</v>
      </c>
      <c r="AX245" s="354">
        <f t="shared" si="95"/>
        <v>0</v>
      </c>
      <c r="AY245" s="354">
        <f t="shared" si="96"/>
        <v>0</v>
      </c>
      <c r="AZ245" s="354">
        <f t="shared" si="97"/>
        <v>0</v>
      </c>
    </row>
    <row r="246" spans="1:52" x14ac:dyDescent="0.2">
      <c r="A246" s="28" t="str">
        <f>C246&amp;"x"&amp;TEXT(COUNTIF(C$5:C245,C246)+1,0)</f>
        <v>x1</v>
      </c>
      <c r="B246" s="29" t="str">
        <f>D246&amp;"x"&amp;TEXT(COUNTIF(D$5:D245,D246)+1,0)</f>
        <v>x1</v>
      </c>
      <c r="C246" s="30"/>
      <c r="D246" s="30"/>
      <c r="E246" s="181"/>
      <c r="F246" s="30" t="s">
        <v>6420</v>
      </c>
      <c r="G246" s="269" t="s">
        <v>8821</v>
      </c>
      <c r="H246" s="269" t="s">
        <v>8822</v>
      </c>
      <c r="I246" s="269" t="s">
        <v>8823</v>
      </c>
      <c r="J246" s="218">
        <v>36106</v>
      </c>
      <c r="K246" s="181"/>
      <c r="L246" s="31" t="s">
        <v>6678</v>
      </c>
      <c r="M246" s="262" t="str">
        <f t="shared" si="82"/>
        <v>0</v>
      </c>
      <c r="N246" s="31" t="s">
        <v>6678</v>
      </c>
      <c r="O246" s="262" t="str">
        <f t="shared" si="83"/>
        <v>0</v>
      </c>
      <c r="P246" s="31" t="s">
        <v>1318</v>
      </c>
      <c r="Q246" s="31" t="s">
        <v>1318</v>
      </c>
      <c r="R246" s="31" t="s">
        <v>1318</v>
      </c>
      <c r="S246" s="298" t="str">
        <f t="shared" si="84"/>
        <v/>
      </c>
      <c r="T246" s="214"/>
      <c r="U246" s="33"/>
      <c r="V246" s="33"/>
      <c r="W246" s="33"/>
      <c r="X246" s="33"/>
      <c r="Y246" s="213"/>
      <c r="Z246" s="352">
        <f t="shared" si="85"/>
        <v>20</v>
      </c>
      <c r="AA246" s="304" t="e">
        <f t="shared" ca="1" si="98"/>
        <v>#NAME?</v>
      </c>
      <c r="AB246" s="304" t="e">
        <f t="shared" ca="1" si="99"/>
        <v>#NAME?</v>
      </c>
      <c r="AC246" s="304" t="e">
        <f t="shared" ca="1" si="100"/>
        <v>#NAME?</v>
      </c>
      <c r="AD246" s="304" t="e">
        <f t="shared" ca="1" si="101"/>
        <v>#NAME?</v>
      </c>
      <c r="AE246" s="304"/>
      <c r="AF246" s="353" t="str">
        <f t="shared" si="86"/>
        <v>NCX19J3</v>
      </c>
      <c r="AG246" s="353" t="str">
        <f t="shared" si="87"/>
        <v>NCX19J3</v>
      </c>
      <c r="AH246" s="353" t="str">
        <f t="shared" si="88"/>
        <v>A4</v>
      </c>
      <c r="AI246" s="353" t="str">
        <f t="shared" si="89"/>
        <v>A4</v>
      </c>
      <c r="AJ246" s="353" t="str">
        <f t="shared" si="90"/>
        <v>A4</v>
      </c>
      <c r="AK246" s="353" t="str">
        <f t="shared" si="91"/>
        <v/>
      </c>
      <c r="AL246" s="343"/>
      <c r="AT246" s="345" t="str">
        <f t="shared" si="92"/>
        <v/>
      </c>
      <c r="AU246" s="345" t="str">
        <f t="shared" si="93"/>
        <v/>
      </c>
      <c r="AW246" s="354">
        <f t="shared" si="94"/>
        <v>0</v>
      </c>
      <c r="AX246" s="354">
        <f t="shared" si="95"/>
        <v>0</v>
      </c>
      <c r="AY246" s="354">
        <f t="shared" si="96"/>
        <v>0</v>
      </c>
      <c r="AZ246" s="354">
        <f t="shared" si="97"/>
        <v>0</v>
      </c>
    </row>
    <row r="247" spans="1:52" x14ac:dyDescent="0.2">
      <c r="A247" s="28" t="str">
        <f>C247&amp;"x"&amp;TEXT(COUNTIF(C$5:C246,C247)+1,0)</f>
        <v>x1</v>
      </c>
      <c r="B247" s="29" t="str">
        <f>D247&amp;"x"&amp;TEXT(COUNTIF(D$5:D246,D247)+1,0)</f>
        <v>x1</v>
      </c>
      <c r="C247" s="30"/>
      <c r="D247" s="30"/>
      <c r="E247" s="181"/>
      <c r="F247" s="30" t="s">
        <v>6420</v>
      </c>
      <c r="G247" s="269" t="s">
        <v>9526</v>
      </c>
      <c r="H247" s="269" t="s">
        <v>9527</v>
      </c>
      <c r="I247" s="269" t="s">
        <v>9528</v>
      </c>
      <c r="J247" s="218">
        <v>33709</v>
      </c>
      <c r="K247" s="181"/>
      <c r="L247" s="31" t="s">
        <v>6678</v>
      </c>
      <c r="M247" s="262" t="str">
        <f t="shared" si="82"/>
        <v>0</v>
      </c>
      <c r="N247" s="31" t="s">
        <v>6678</v>
      </c>
      <c r="O247" s="262" t="str">
        <f t="shared" si="83"/>
        <v>0</v>
      </c>
      <c r="P247" s="31" t="s">
        <v>6678</v>
      </c>
      <c r="Q247" s="31" t="s">
        <v>6678</v>
      </c>
      <c r="R247" s="31"/>
      <c r="S247" s="298" t="str">
        <f t="shared" si="84"/>
        <v/>
      </c>
      <c r="T247" s="214"/>
      <c r="U247" s="33"/>
      <c r="V247" s="33"/>
      <c r="W247" s="33"/>
      <c r="X247" s="33"/>
      <c r="Y247" s="213"/>
      <c r="Z247" s="352">
        <f t="shared" si="85"/>
        <v>26</v>
      </c>
      <c r="AA247" s="304" t="e">
        <f t="shared" ca="1" si="98"/>
        <v>#NAME?</v>
      </c>
      <c r="AB247" s="304" t="e">
        <f t="shared" ca="1" si="99"/>
        <v>#NAME?</v>
      </c>
      <c r="AC247" s="304" t="e">
        <f t="shared" ca="1" si="100"/>
        <v>#NAME?</v>
      </c>
      <c r="AD247" s="304" t="e">
        <f t="shared" ca="1" si="101"/>
        <v>#NAME?</v>
      </c>
      <c r="AE247" s="304"/>
      <c r="AF247" s="353" t="str">
        <f t="shared" si="86"/>
        <v>NCX19J3</v>
      </c>
      <c r="AG247" s="353" t="str">
        <f t="shared" si="87"/>
        <v>NCX19J3</v>
      </c>
      <c r="AH247" s="353" t="str">
        <f t="shared" si="88"/>
        <v/>
      </c>
      <c r="AI247" s="353" t="str">
        <f t="shared" si="89"/>
        <v/>
      </c>
      <c r="AJ247" s="353" t="str">
        <f t="shared" si="90"/>
        <v/>
      </c>
      <c r="AK247" s="353" t="str">
        <f t="shared" si="91"/>
        <v/>
      </c>
      <c r="AL247" s="343"/>
      <c r="AT247" s="345" t="str">
        <f t="shared" si="92"/>
        <v/>
      </c>
      <c r="AU247" s="345" t="str">
        <f t="shared" si="93"/>
        <v/>
      </c>
      <c r="AW247" s="354">
        <f t="shared" si="94"/>
        <v>0</v>
      </c>
      <c r="AX247" s="354">
        <f t="shared" si="95"/>
        <v>0</v>
      </c>
      <c r="AY247" s="354">
        <f t="shared" si="96"/>
        <v>0</v>
      </c>
      <c r="AZ247" s="354">
        <f t="shared" si="97"/>
        <v>0</v>
      </c>
    </row>
    <row r="248" spans="1:52" x14ac:dyDescent="0.2">
      <c r="A248" s="28" t="str">
        <f>C248&amp;"x"&amp;TEXT(COUNTIF(C$5:C247,C248)+1,0)</f>
        <v>C2x5</v>
      </c>
      <c r="B248" s="29" t="str">
        <f>D248&amp;"x"&amp;TEXT(COUNTIF(D$5:D247,D248)+1,0)</f>
        <v>C2x5</v>
      </c>
      <c r="C248" s="30" t="s">
        <v>6472</v>
      </c>
      <c r="D248" s="30" t="s">
        <v>6472</v>
      </c>
      <c r="E248" s="181"/>
      <c r="F248" s="30" t="s">
        <v>6420</v>
      </c>
      <c r="G248" s="269" t="s">
        <v>9009</v>
      </c>
      <c r="H248" s="269" t="s">
        <v>9010</v>
      </c>
      <c r="I248" s="269" t="s">
        <v>9011</v>
      </c>
      <c r="J248" s="218">
        <v>38451</v>
      </c>
      <c r="K248" s="181"/>
      <c r="L248" s="31" t="s">
        <v>6678</v>
      </c>
      <c r="M248" s="262" t="str">
        <f t="shared" si="82"/>
        <v>0</v>
      </c>
      <c r="N248" s="31" t="s">
        <v>6678</v>
      </c>
      <c r="O248" s="262" t="str">
        <f t="shared" si="83"/>
        <v>0</v>
      </c>
      <c r="P248" s="31" t="s">
        <v>6472</v>
      </c>
      <c r="Q248" s="31" t="s">
        <v>6472</v>
      </c>
      <c r="R248" s="31" t="s">
        <v>6472</v>
      </c>
      <c r="S248" s="298" t="str">
        <f t="shared" si="84"/>
        <v>C2</v>
      </c>
      <c r="T248" s="214"/>
      <c r="U248" s="33"/>
      <c r="V248" s="33"/>
      <c r="W248" s="33"/>
      <c r="X248" s="33"/>
      <c r="Y248" s="213"/>
      <c r="Z248" s="352">
        <f t="shared" si="85"/>
        <v>13</v>
      </c>
      <c r="AA248" s="304" t="e">
        <f ca="1">TmPunt($C248:$D248,$F248:$J248,$Z248,$AF248&amp;AH248,"Punten1AB",U248,AW248,$AI248&amp;$AJ248&amp;$AK248)</f>
        <v>#NAME?</v>
      </c>
      <c r="AB248" s="304" t="e">
        <f ca="1">TmPunt($C248:$D248,$F248:$J248,$Z248,$AF248&amp;AI248,"Punten2DE",V248,AX248,$AH248&amp;$AJ248&amp;$AK248)</f>
        <v>#NAME?</v>
      </c>
      <c r="AC248" s="304" t="e">
        <f ca="1">TmPunt($C248:$D248,$F248:$J248,$Z248,$AF248&amp;AJ248,"Punten3GH",W248,AY248,$AH248&amp;$AI248&amp;$AK248)</f>
        <v>#NAME?</v>
      </c>
      <c r="AD248" s="304" t="e">
        <f ca="1">TmPunt($C248:$D248,$F248:$J248,$Z248,$AG248&amp;AK248,"Punten4JK",X248,AZ248,$AH248&amp;$AI248&amp;$AJ248)</f>
        <v>#NAME?</v>
      </c>
      <c r="AE248" s="304"/>
      <c r="AF248" s="353" t="str">
        <f t="shared" si="86"/>
        <v>NCX19J3</v>
      </c>
      <c r="AG248" s="353" t="str">
        <f t="shared" si="87"/>
        <v>NCX19J3</v>
      </c>
      <c r="AH248" s="353" t="str">
        <f t="shared" si="88"/>
        <v>C2</v>
      </c>
      <c r="AI248" s="353" t="str">
        <f t="shared" si="89"/>
        <v>C2</v>
      </c>
      <c r="AJ248" s="353" t="str">
        <f t="shared" si="90"/>
        <v>C2</v>
      </c>
      <c r="AK248" s="353" t="str">
        <f t="shared" si="91"/>
        <v/>
      </c>
      <c r="AL248" s="343"/>
      <c r="AT248" s="345" t="str">
        <f t="shared" si="92"/>
        <v>C2</v>
      </c>
      <c r="AU248" s="345" t="str">
        <f t="shared" si="93"/>
        <v>C2</v>
      </c>
      <c r="AW248" s="354">
        <f t="shared" si="94"/>
        <v>0</v>
      </c>
      <c r="AX248" s="354">
        <f t="shared" si="95"/>
        <v>0</v>
      </c>
      <c r="AY248" s="354">
        <f t="shared" si="96"/>
        <v>0</v>
      </c>
      <c r="AZ248" s="354">
        <f t="shared" si="97"/>
        <v>0</v>
      </c>
    </row>
    <row r="249" spans="1:52" x14ac:dyDescent="0.2">
      <c r="A249" s="28" t="str">
        <f>C249&amp;"x"&amp;TEXT(COUNTIF(C$5:C248,C249)+1,0)</f>
        <v>x1</v>
      </c>
      <c r="B249" s="29" t="str">
        <f>D249&amp;"x"&amp;TEXT(COUNTIF(D$5:D248,D249)+1,0)</f>
        <v>x1</v>
      </c>
      <c r="C249" s="30"/>
      <c r="D249" s="30"/>
      <c r="E249" s="181"/>
      <c r="F249" s="30" t="s">
        <v>6420</v>
      </c>
      <c r="G249" s="269" t="s">
        <v>9562</v>
      </c>
      <c r="H249" s="269" t="s">
        <v>9563</v>
      </c>
      <c r="I249" s="269" t="s">
        <v>9564</v>
      </c>
      <c r="J249" s="218">
        <v>37337</v>
      </c>
      <c r="K249" s="181"/>
      <c r="L249" s="31"/>
      <c r="M249" s="262" t="str">
        <f t="shared" si="82"/>
        <v>0</v>
      </c>
      <c r="N249" s="31"/>
      <c r="O249" s="262" t="str">
        <f t="shared" si="83"/>
        <v>0</v>
      </c>
      <c r="P249" s="31" t="s">
        <v>6678</v>
      </c>
      <c r="Q249" s="31" t="s">
        <v>6678</v>
      </c>
      <c r="R249" s="31"/>
      <c r="S249" s="298" t="str">
        <f t="shared" si="84"/>
        <v/>
      </c>
      <c r="T249" s="214"/>
      <c r="U249" s="33"/>
      <c r="V249" s="33"/>
      <c r="W249" s="33"/>
      <c r="X249" s="33"/>
      <c r="Y249" s="213"/>
      <c r="Z249" s="352">
        <f t="shared" si="85"/>
        <v>16</v>
      </c>
      <c r="AA249" s="304" t="e">
        <f t="shared" ca="1" si="98"/>
        <v>#NAME?</v>
      </c>
      <c r="AB249" s="304" t="e">
        <f t="shared" ca="1" si="99"/>
        <v>#NAME?</v>
      </c>
      <c r="AC249" s="304" t="e">
        <f t="shared" ca="1" si="100"/>
        <v>#NAME?</v>
      </c>
      <c r="AD249" s="304" t="e">
        <f t="shared" ca="1" si="101"/>
        <v>#NAME?</v>
      </c>
      <c r="AE249" s="304"/>
      <c r="AF249" s="353" t="str">
        <f t="shared" si="86"/>
        <v>NCX19J3</v>
      </c>
      <c r="AG249" s="353" t="str">
        <f t="shared" si="87"/>
        <v>NCX19J3</v>
      </c>
      <c r="AH249" s="353" t="str">
        <f t="shared" si="88"/>
        <v/>
      </c>
      <c r="AI249" s="353" t="str">
        <f t="shared" si="89"/>
        <v/>
      </c>
      <c r="AJ249" s="353" t="str">
        <f t="shared" si="90"/>
        <v/>
      </c>
      <c r="AK249" s="353" t="str">
        <f t="shared" si="91"/>
        <v/>
      </c>
      <c r="AL249" s="343"/>
      <c r="AT249" s="345" t="str">
        <f t="shared" si="92"/>
        <v/>
      </c>
      <c r="AU249" s="345" t="str">
        <f t="shared" si="93"/>
        <v/>
      </c>
      <c r="AW249" s="354">
        <f t="shared" si="94"/>
        <v>0</v>
      </c>
      <c r="AX249" s="354">
        <f t="shared" si="95"/>
        <v>0</v>
      </c>
      <c r="AY249" s="354">
        <f t="shared" si="96"/>
        <v>0</v>
      </c>
      <c r="AZ249" s="354">
        <f t="shared" si="97"/>
        <v>0</v>
      </c>
    </row>
    <row r="250" spans="1:52" x14ac:dyDescent="0.2">
      <c r="A250" s="28" t="str">
        <f>C250&amp;"x"&amp;TEXT(COUNTIF(C$5:C249,C250)+1,0)</f>
        <v>S4x6</v>
      </c>
      <c r="B250" s="29" t="str">
        <f>D250&amp;"x"&amp;TEXT(COUNTIF(D$5:D249,D250)+1,0)</f>
        <v>S4x6</v>
      </c>
      <c r="C250" s="30" t="s">
        <v>6430</v>
      </c>
      <c r="D250" s="30" t="s">
        <v>6430</v>
      </c>
      <c r="E250" s="181"/>
      <c r="F250" s="30" t="s">
        <v>6420</v>
      </c>
      <c r="G250" s="269" t="s">
        <v>8560</v>
      </c>
      <c r="H250" s="269" t="s">
        <v>8561</v>
      </c>
      <c r="I250" s="269" t="s">
        <v>8562</v>
      </c>
      <c r="J250" s="218">
        <v>33690</v>
      </c>
      <c r="K250" s="181"/>
      <c r="L250" s="31" t="s">
        <v>6678</v>
      </c>
      <c r="M250" s="262" t="str">
        <f t="shared" si="82"/>
        <v>0</v>
      </c>
      <c r="N250" s="31" t="s">
        <v>6678</v>
      </c>
      <c r="O250" s="262" t="str">
        <f t="shared" si="83"/>
        <v>0</v>
      </c>
      <c r="P250" s="31" t="s">
        <v>6429</v>
      </c>
      <c r="Q250" s="31" t="s">
        <v>6430</v>
      </c>
      <c r="R250" s="31" t="s">
        <v>6429</v>
      </c>
      <c r="S250" s="298" t="str">
        <f t="shared" si="84"/>
        <v>S4</v>
      </c>
      <c r="T250" s="214"/>
      <c r="U250" s="33"/>
      <c r="V250" s="33"/>
      <c r="W250" s="33"/>
      <c r="X250" s="33"/>
      <c r="Y250" s="213"/>
      <c r="Z250" s="352">
        <f t="shared" si="85"/>
        <v>26</v>
      </c>
      <c r="AA250" s="304" t="e">
        <f t="shared" ref="AA250:AA255" ca="1" si="106">TmPunt($C250:$D250,$F250:$J250,$Z250,$AF250&amp;AH250,"Punten1AB",U250,AW250,$AI250&amp;$AJ250&amp;$AK250)</f>
        <v>#NAME?</v>
      </c>
      <c r="AB250" s="304" t="e">
        <f t="shared" ref="AB250:AB255" ca="1" si="107">TmPunt($C250:$D250,$F250:$J250,$Z250,$AF250&amp;AI250,"Punten2DE",V250,AX250,$AH250&amp;$AJ250&amp;$AK250)</f>
        <v>#NAME?</v>
      </c>
      <c r="AC250" s="304" t="e">
        <f t="shared" ref="AC250:AC255" ca="1" si="108">TmPunt($C250:$D250,$F250:$J250,$Z250,$AF250&amp;AJ250,"Punten3GH",W250,AY250,$AH250&amp;$AI250&amp;$AK250)</f>
        <v>#NAME?</v>
      </c>
      <c r="AD250" s="304" t="e">
        <f t="shared" ref="AD250:AD255" ca="1" si="109">TmPunt($C250:$D250,$F250:$J250,$Z250,$AG250&amp;AK250,"Punten4JK",X250,AZ250,$AH250&amp;$AI250&amp;$AJ250)</f>
        <v>#NAME?</v>
      </c>
      <c r="AE250" s="304"/>
      <c r="AF250" s="353" t="str">
        <f t="shared" si="86"/>
        <v>NCX19J3</v>
      </c>
      <c r="AG250" s="353" t="str">
        <f t="shared" si="87"/>
        <v>NCX19J3</v>
      </c>
      <c r="AH250" s="353" t="str">
        <f t="shared" si="88"/>
        <v>S3</v>
      </c>
      <c r="AI250" s="353" t="str">
        <f t="shared" si="89"/>
        <v>S4</v>
      </c>
      <c r="AJ250" s="353" t="str">
        <f t="shared" si="90"/>
        <v>S3</v>
      </c>
      <c r="AK250" s="353" t="str">
        <f t="shared" si="91"/>
        <v/>
      </c>
      <c r="AL250" s="343"/>
      <c r="AT250" s="345" t="str">
        <f t="shared" si="92"/>
        <v>S4</v>
      </c>
      <c r="AU250" s="345" t="str">
        <f t="shared" si="93"/>
        <v>S4</v>
      </c>
      <c r="AW250" s="354">
        <f t="shared" si="94"/>
        <v>0</v>
      </c>
      <c r="AX250" s="354">
        <f t="shared" si="95"/>
        <v>0</v>
      </c>
      <c r="AY250" s="354">
        <f t="shared" si="96"/>
        <v>0</v>
      </c>
      <c r="AZ250" s="354">
        <f t="shared" si="97"/>
        <v>0</v>
      </c>
    </row>
    <row r="251" spans="1:52" x14ac:dyDescent="0.2">
      <c r="A251" s="28" t="str">
        <f>C251&amp;"x"&amp;TEXT(COUNTIF(C$5:C250,C251)+1,0)</f>
        <v>E6x3</v>
      </c>
      <c r="B251" s="29" t="str">
        <f>D251&amp;"x"&amp;TEXT(COUNTIF(D$5:D250,D251)+1,0)</f>
        <v>E6x3</v>
      </c>
      <c r="C251" s="30" t="s">
        <v>6500</v>
      </c>
      <c r="D251" s="30" t="s">
        <v>6500</v>
      </c>
      <c r="E251" s="181"/>
      <c r="F251" s="30" t="s">
        <v>6420</v>
      </c>
      <c r="G251" s="269" t="s">
        <v>9373</v>
      </c>
      <c r="H251" s="269" t="s">
        <v>9374</v>
      </c>
      <c r="I251" s="269" t="s">
        <v>8799</v>
      </c>
      <c r="J251" s="218">
        <v>40538</v>
      </c>
      <c r="K251" s="181"/>
      <c r="L251" s="31" t="s">
        <v>6678</v>
      </c>
      <c r="M251" s="262" t="str">
        <f t="shared" si="82"/>
        <v>0</v>
      </c>
      <c r="N251" s="31" t="s">
        <v>6678</v>
      </c>
      <c r="O251" s="262" t="str">
        <f t="shared" si="83"/>
        <v>0</v>
      </c>
      <c r="P251" s="31" t="s">
        <v>6513</v>
      </c>
      <c r="Q251" s="31" t="s">
        <v>6513</v>
      </c>
      <c r="R251" s="31" t="s">
        <v>6513</v>
      </c>
      <c r="S251" s="298" t="str">
        <f t="shared" si="84"/>
        <v>E6</v>
      </c>
      <c r="T251" s="214"/>
      <c r="U251" s="33"/>
      <c r="V251" s="33"/>
      <c r="W251" s="33"/>
      <c r="X251" s="33"/>
      <c r="Y251" s="213"/>
      <c r="Z251" s="352">
        <f t="shared" si="85"/>
        <v>8</v>
      </c>
      <c r="AA251" s="304" t="e">
        <f t="shared" ca="1" si="106"/>
        <v>#NAME?</v>
      </c>
      <c r="AB251" s="304" t="e">
        <f t="shared" ca="1" si="107"/>
        <v>#NAME?</v>
      </c>
      <c r="AC251" s="304" t="e">
        <f t="shared" ca="1" si="108"/>
        <v>#NAME?</v>
      </c>
      <c r="AD251" s="304" t="e">
        <f t="shared" ca="1" si="109"/>
        <v>#NAME?</v>
      </c>
      <c r="AE251" s="304"/>
      <c r="AF251" s="353" t="str">
        <f t="shared" si="86"/>
        <v>NCX19J3</v>
      </c>
      <c r="AG251" s="353" t="str">
        <f t="shared" si="87"/>
        <v>NCX19J3</v>
      </c>
      <c r="AH251" s="353" t="str">
        <f t="shared" si="88"/>
        <v>F4</v>
      </c>
      <c r="AI251" s="353" t="str">
        <f t="shared" si="89"/>
        <v>F4</v>
      </c>
      <c r="AJ251" s="353" t="str">
        <f t="shared" si="90"/>
        <v>F4</v>
      </c>
      <c r="AK251" s="353" t="str">
        <f t="shared" si="91"/>
        <v/>
      </c>
      <c r="AL251" s="343"/>
      <c r="AT251" s="345" t="str">
        <f t="shared" si="92"/>
        <v>E6</v>
      </c>
      <c r="AU251" s="345" t="str">
        <f t="shared" si="93"/>
        <v>E6</v>
      </c>
      <c r="AW251" s="354">
        <f t="shared" si="94"/>
        <v>0</v>
      </c>
      <c r="AX251" s="354">
        <f t="shared" si="95"/>
        <v>0</v>
      </c>
      <c r="AY251" s="354">
        <f t="shared" si="96"/>
        <v>0</v>
      </c>
      <c r="AZ251" s="354">
        <f t="shared" si="97"/>
        <v>0</v>
      </c>
    </row>
    <row r="252" spans="1:52" x14ac:dyDescent="0.2">
      <c r="A252" s="28" t="str">
        <f>C252&amp;"x"&amp;TEXT(COUNTIF(C$5:C251,C252)+1,0)</f>
        <v>S3x4</v>
      </c>
      <c r="B252" s="29" t="str">
        <f>D252&amp;"x"&amp;TEXT(COUNTIF(D$5:D251,D252)+1,0)</f>
        <v>S3x4</v>
      </c>
      <c r="C252" s="30" t="s">
        <v>6429</v>
      </c>
      <c r="D252" s="30" t="s">
        <v>6429</v>
      </c>
      <c r="E252" s="181"/>
      <c r="F252" s="30" t="s">
        <v>6420</v>
      </c>
      <c r="G252" s="269" t="s">
        <v>8581</v>
      </c>
      <c r="H252" s="269" t="s">
        <v>8582</v>
      </c>
      <c r="I252" s="269" t="s">
        <v>8583</v>
      </c>
      <c r="J252" s="218">
        <v>32449</v>
      </c>
      <c r="K252" s="181"/>
      <c r="L252" s="31"/>
      <c r="M252" s="262" t="str">
        <f t="shared" si="82"/>
        <v>0</v>
      </c>
      <c r="N252" s="31"/>
      <c r="O252" s="262" t="str">
        <f t="shared" si="83"/>
        <v>0</v>
      </c>
      <c r="P252" s="31" t="s">
        <v>6430</v>
      </c>
      <c r="Q252" s="31" t="s">
        <v>6429</v>
      </c>
      <c r="R252" s="31" t="s">
        <v>6430</v>
      </c>
      <c r="S252" s="298" t="str">
        <f t="shared" si="84"/>
        <v>S3</v>
      </c>
      <c r="T252" s="214"/>
      <c r="U252" s="33"/>
      <c r="V252" s="33"/>
      <c r="W252" s="33"/>
      <c r="X252" s="33"/>
      <c r="Y252" s="213"/>
      <c r="Z252" s="352">
        <f t="shared" si="85"/>
        <v>30</v>
      </c>
      <c r="AA252" s="304" t="e">
        <f t="shared" ca="1" si="106"/>
        <v>#NAME?</v>
      </c>
      <c r="AB252" s="304" t="e">
        <f t="shared" ca="1" si="107"/>
        <v>#NAME?</v>
      </c>
      <c r="AC252" s="304" t="e">
        <f t="shared" ca="1" si="108"/>
        <v>#NAME?</v>
      </c>
      <c r="AD252" s="304" t="e">
        <f t="shared" ca="1" si="109"/>
        <v>#NAME?</v>
      </c>
      <c r="AE252" s="304"/>
      <c r="AF252" s="353" t="str">
        <f t="shared" si="86"/>
        <v>NCX19J3</v>
      </c>
      <c r="AG252" s="353" t="str">
        <f t="shared" si="87"/>
        <v>NCX19J3</v>
      </c>
      <c r="AH252" s="353" t="str">
        <f t="shared" si="88"/>
        <v>S4</v>
      </c>
      <c r="AI252" s="353" t="str">
        <f t="shared" si="89"/>
        <v>S3</v>
      </c>
      <c r="AJ252" s="353" t="str">
        <f t="shared" si="90"/>
        <v>S4</v>
      </c>
      <c r="AK252" s="353" t="str">
        <f t="shared" si="91"/>
        <v/>
      </c>
      <c r="AL252" s="343"/>
      <c r="AT252" s="345" t="str">
        <f t="shared" si="92"/>
        <v>S3</v>
      </c>
      <c r="AU252" s="345" t="str">
        <f t="shared" si="93"/>
        <v>S3</v>
      </c>
      <c r="AW252" s="354">
        <f t="shared" si="94"/>
        <v>0</v>
      </c>
      <c r="AX252" s="354">
        <f t="shared" si="95"/>
        <v>0</v>
      </c>
      <c r="AY252" s="354">
        <f t="shared" si="96"/>
        <v>0</v>
      </c>
      <c r="AZ252" s="354">
        <f t="shared" si="97"/>
        <v>0</v>
      </c>
    </row>
    <row r="253" spans="1:52" x14ac:dyDescent="0.2">
      <c r="A253" s="28" t="str">
        <f>C253&amp;"x"&amp;TEXT(COUNTIF(C$5:C252,C253)+1,0)</f>
        <v>C2x6</v>
      </c>
      <c r="B253" s="29" t="str">
        <f>D253&amp;"x"&amp;TEXT(COUNTIF(D$5:D252,D253)+1,0)</f>
        <v>C2x6</v>
      </c>
      <c r="C253" s="30" t="s">
        <v>6472</v>
      </c>
      <c r="D253" s="30" t="s">
        <v>6472</v>
      </c>
      <c r="E253" s="181"/>
      <c r="F253" s="30" t="s">
        <v>6420</v>
      </c>
      <c r="G253" s="269" t="s">
        <v>9142</v>
      </c>
      <c r="H253" s="269" t="s">
        <v>9143</v>
      </c>
      <c r="I253" s="269" t="s">
        <v>9035</v>
      </c>
      <c r="J253" s="218">
        <v>38928</v>
      </c>
      <c r="K253" s="181"/>
      <c r="L253" s="31" t="s">
        <v>6678</v>
      </c>
      <c r="M253" s="262" t="str">
        <f t="shared" si="82"/>
        <v>0</v>
      </c>
      <c r="N253" s="31" t="s">
        <v>6678</v>
      </c>
      <c r="O253" s="262" t="str">
        <f t="shared" si="83"/>
        <v>0</v>
      </c>
      <c r="P253" s="31" t="s">
        <v>6484</v>
      </c>
      <c r="Q253" s="31" t="s">
        <v>6484</v>
      </c>
      <c r="R253" s="31" t="s">
        <v>6484</v>
      </c>
      <c r="S253" s="298" t="str">
        <f t="shared" si="84"/>
        <v>C2</v>
      </c>
      <c r="T253" s="214"/>
      <c r="U253" s="33"/>
      <c r="V253" s="33"/>
      <c r="W253" s="33"/>
      <c r="X253" s="33"/>
      <c r="Y253" s="213"/>
      <c r="Z253" s="352">
        <f t="shared" si="85"/>
        <v>12</v>
      </c>
      <c r="AA253" s="304" t="e">
        <f t="shared" ca="1" si="106"/>
        <v>#NAME?</v>
      </c>
      <c r="AB253" s="304" t="e">
        <f t="shared" ca="1" si="107"/>
        <v>#NAME?</v>
      </c>
      <c r="AC253" s="304" t="e">
        <f t="shared" ca="1" si="108"/>
        <v>#NAME?</v>
      </c>
      <c r="AD253" s="304" t="e">
        <f t="shared" ca="1" si="109"/>
        <v>#NAME?</v>
      </c>
      <c r="AE253" s="304"/>
      <c r="AF253" s="353" t="str">
        <f t="shared" si="86"/>
        <v>NCX19J3</v>
      </c>
      <c r="AG253" s="353" t="str">
        <f t="shared" si="87"/>
        <v>NCX19J3</v>
      </c>
      <c r="AH253" s="353" t="str">
        <f t="shared" si="88"/>
        <v>D2</v>
      </c>
      <c r="AI253" s="353" t="str">
        <f t="shared" si="89"/>
        <v>D2</v>
      </c>
      <c r="AJ253" s="353" t="str">
        <f t="shared" si="90"/>
        <v>D2</v>
      </c>
      <c r="AK253" s="353" t="str">
        <f t="shared" si="91"/>
        <v/>
      </c>
      <c r="AL253" s="343"/>
      <c r="AT253" s="345" t="str">
        <f t="shared" si="92"/>
        <v>C2</v>
      </c>
      <c r="AU253" s="345" t="str">
        <f t="shared" si="93"/>
        <v>C2</v>
      </c>
      <c r="AW253" s="354">
        <f t="shared" si="94"/>
        <v>0</v>
      </c>
      <c r="AX253" s="354">
        <f t="shared" si="95"/>
        <v>0</v>
      </c>
      <c r="AY253" s="354">
        <f t="shared" si="96"/>
        <v>0</v>
      </c>
      <c r="AZ253" s="354">
        <f t="shared" si="97"/>
        <v>0</v>
      </c>
    </row>
    <row r="254" spans="1:52" x14ac:dyDescent="0.2">
      <c r="A254" s="28" t="str">
        <f>C254&amp;"x"&amp;TEXT(COUNTIF(C$5:C253,C254)+1,0)</f>
        <v>A5x7</v>
      </c>
      <c r="B254" s="29" t="str">
        <f>D254&amp;"x"&amp;TEXT(COUNTIF(D$5:D253,D254)+1,0)</f>
        <v>A5x7</v>
      </c>
      <c r="C254" s="30" t="s">
        <v>6455</v>
      </c>
      <c r="D254" s="30" t="s">
        <v>6455</v>
      </c>
      <c r="E254" s="181"/>
      <c r="F254" s="30" t="s">
        <v>6420</v>
      </c>
      <c r="G254" s="269" t="s">
        <v>8926</v>
      </c>
      <c r="H254" s="269" t="s">
        <v>8927</v>
      </c>
      <c r="I254" s="269" t="s">
        <v>8928</v>
      </c>
      <c r="J254" s="218">
        <v>37177</v>
      </c>
      <c r="K254" s="181"/>
      <c r="L254" s="31" t="s">
        <v>6678</v>
      </c>
      <c r="M254" s="262" t="str">
        <f t="shared" si="82"/>
        <v>0</v>
      </c>
      <c r="N254" s="31" t="s">
        <v>6678</v>
      </c>
      <c r="O254" s="262" t="str">
        <f t="shared" si="83"/>
        <v>0</v>
      </c>
      <c r="P254" s="31" t="s">
        <v>6464</v>
      </c>
      <c r="Q254" s="31" t="s">
        <v>6464</v>
      </c>
      <c r="R254" s="31" t="s">
        <v>6464</v>
      </c>
      <c r="S254" s="298" t="str">
        <f t="shared" si="84"/>
        <v>A5</v>
      </c>
      <c r="T254" s="214"/>
      <c r="U254" s="33"/>
      <c r="V254" s="33"/>
      <c r="W254" s="33"/>
      <c r="X254" s="33"/>
      <c r="Y254" s="213"/>
      <c r="Z254" s="352">
        <f t="shared" si="85"/>
        <v>17</v>
      </c>
      <c r="AA254" s="304" t="e">
        <f t="shared" ca="1" si="106"/>
        <v>#NAME?</v>
      </c>
      <c r="AB254" s="304" t="e">
        <f t="shared" ca="1" si="107"/>
        <v>#NAME?</v>
      </c>
      <c r="AC254" s="304" t="e">
        <f t="shared" ca="1" si="108"/>
        <v>#NAME?</v>
      </c>
      <c r="AD254" s="304" t="e">
        <f t="shared" ca="1" si="109"/>
        <v>#NAME?</v>
      </c>
      <c r="AE254" s="304"/>
      <c r="AF254" s="353" t="str">
        <f t="shared" si="86"/>
        <v>NCX19J3</v>
      </c>
      <c r="AG254" s="353" t="str">
        <f t="shared" si="87"/>
        <v>NCX19J3</v>
      </c>
      <c r="AH254" s="353" t="str">
        <f t="shared" si="88"/>
        <v>B4</v>
      </c>
      <c r="AI254" s="353" t="str">
        <f t="shared" si="89"/>
        <v>B4</v>
      </c>
      <c r="AJ254" s="353" t="str">
        <f t="shared" si="90"/>
        <v>B4</v>
      </c>
      <c r="AK254" s="353" t="str">
        <f t="shared" si="91"/>
        <v/>
      </c>
      <c r="AL254" s="343"/>
      <c r="AT254" s="345" t="str">
        <f t="shared" si="92"/>
        <v>A5</v>
      </c>
      <c r="AU254" s="345" t="str">
        <f t="shared" si="93"/>
        <v>A5</v>
      </c>
      <c r="AW254" s="354">
        <f t="shared" si="94"/>
        <v>0</v>
      </c>
      <c r="AX254" s="354">
        <f t="shared" si="95"/>
        <v>0</v>
      </c>
      <c r="AY254" s="354">
        <f t="shared" si="96"/>
        <v>0</v>
      </c>
      <c r="AZ254" s="354">
        <f t="shared" si="97"/>
        <v>0</v>
      </c>
    </row>
    <row r="255" spans="1:52" x14ac:dyDescent="0.2">
      <c r="A255" s="28" t="str">
        <f>C255&amp;"x"&amp;TEXT(COUNTIF(C$5:C254,C255)+1,0)</f>
        <v>B4x6</v>
      </c>
      <c r="B255" s="29" t="str">
        <f>D255&amp;"x"&amp;TEXT(COUNTIF(D$5:D254,D255)+1,0)</f>
        <v>B4x6</v>
      </c>
      <c r="C255" s="30" t="s">
        <v>6464</v>
      </c>
      <c r="D255" s="30" t="s">
        <v>6464</v>
      </c>
      <c r="E255" s="181"/>
      <c r="F255" s="30" t="s">
        <v>6420</v>
      </c>
      <c r="G255" s="269" t="s">
        <v>9827</v>
      </c>
      <c r="H255" s="269" t="s">
        <v>9828</v>
      </c>
      <c r="I255" s="269" t="s">
        <v>9556</v>
      </c>
      <c r="J255" s="218">
        <v>37960</v>
      </c>
      <c r="K255" s="181"/>
      <c r="L255" s="31"/>
      <c r="M255" s="262" t="str">
        <f t="shared" si="82"/>
        <v>0</v>
      </c>
      <c r="N255" s="31"/>
      <c r="O255" s="262" t="str">
        <f t="shared" si="83"/>
        <v>0</v>
      </c>
      <c r="P255" s="31" t="s">
        <v>6465</v>
      </c>
      <c r="Q255" s="31" t="s">
        <v>6465</v>
      </c>
      <c r="R255" s="31" t="s">
        <v>6465</v>
      </c>
      <c r="S255" s="298" t="str">
        <f t="shared" si="84"/>
        <v>B4</v>
      </c>
      <c r="T255" s="214"/>
      <c r="U255" s="33"/>
      <c r="V255" s="33"/>
      <c r="W255" s="33"/>
      <c r="X255" s="33"/>
      <c r="Y255" s="213"/>
      <c r="Z255" s="352">
        <f t="shared" si="85"/>
        <v>15</v>
      </c>
      <c r="AA255" s="304" t="e">
        <f t="shared" ca="1" si="106"/>
        <v>#NAME?</v>
      </c>
      <c r="AB255" s="304" t="e">
        <f t="shared" ca="1" si="107"/>
        <v>#NAME?</v>
      </c>
      <c r="AC255" s="304" t="e">
        <f t="shared" ca="1" si="108"/>
        <v>#NAME?</v>
      </c>
      <c r="AD255" s="304" t="e">
        <f t="shared" ca="1" si="109"/>
        <v>#NAME?</v>
      </c>
      <c r="AE255" s="304"/>
      <c r="AF255" s="353" t="str">
        <f t="shared" si="86"/>
        <v>NCX19J3</v>
      </c>
      <c r="AG255" s="353" t="str">
        <f t="shared" si="87"/>
        <v>NCX19J3</v>
      </c>
      <c r="AH255" s="353" t="str">
        <f t="shared" si="88"/>
        <v>B5</v>
      </c>
      <c r="AI255" s="353" t="str">
        <f t="shared" si="89"/>
        <v>B5</v>
      </c>
      <c r="AJ255" s="353" t="str">
        <f t="shared" si="90"/>
        <v>B5</v>
      </c>
      <c r="AK255" s="353" t="str">
        <f t="shared" si="91"/>
        <v/>
      </c>
      <c r="AL255" s="343"/>
      <c r="AT255" s="345" t="str">
        <f t="shared" si="92"/>
        <v>B4</v>
      </c>
      <c r="AU255" s="345" t="str">
        <f t="shared" si="93"/>
        <v>B4</v>
      </c>
      <c r="AW255" s="354">
        <f t="shared" si="94"/>
        <v>0</v>
      </c>
      <c r="AX255" s="354">
        <f t="shared" si="95"/>
        <v>0</v>
      </c>
      <c r="AY255" s="354">
        <f t="shared" si="96"/>
        <v>0</v>
      </c>
      <c r="AZ255" s="354">
        <f t="shared" si="97"/>
        <v>0</v>
      </c>
    </row>
    <row r="256" spans="1:52" x14ac:dyDescent="0.2">
      <c r="A256" s="28" t="str">
        <f>C256&amp;"x"&amp;TEXT(COUNTIF(C$5:C255,C256)+1,0)</f>
        <v>x1</v>
      </c>
      <c r="B256" s="29" t="str">
        <f>D256&amp;"x"&amp;TEXT(COUNTIF(D$5:D255,D256)+1,0)</f>
        <v>x1</v>
      </c>
      <c r="C256" s="30"/>
      <c r="D256" s="30"/>
      <c r="E256" s="181"/>
      <c r="F256" s="30" t="s">
        <v>6420</v>
      </c>
      <c r="G256" s="269" t="s">
        <v>8974</v>
      </c>
      <c r="H256" s="269" t="s">
        <v>8975</v>
      </c>
      <c r="I256" s="269" t="s">
        <v>8799</v>
      </c>
      <c r="J256" s="218">
        <v>38246</v>
      </c>
      <c r="K256" s="181"/>
      <c r="L256" s="31" t="s">
        <v>6678</v>
      </c>
      <c r="M256" s="262" t="str">
        <f t="shared" si="82"/>
        <v>0</v>
      </c>
      <c r="N256" s="31" t="s">
        <v>6678</v>
      </c>
      <c r="O256" s="262" t="str">
        <f t="shared" si="83"/>
        <v>0</v>
      </c>
      <c r="P256" s="31" t="s">
        <v>6465</v>
      </c>
      <c r="Q256" s="31" t="s">
        <v>6465</v>
      </c>
      <c r="R256" s="31" t="s">
        <v>6465</v>
      </c>
      <c r="S256" s="298" t="str">
        <f t="shared" si="84"/>
        <v/>
      </c>
      <c r="T256" s="214"/>
      <c r="U256" s="33"/>
      <c r="V256" s="33"/>
      <c r="W256" s="33"/>
      <c r="X256" s="33"/>
      <c r="Y256" s="213"/>
      <c r="Z256" s="352">
        <f t="shared" si="85"/>
        <v>14</v>
      </c>
      <c r="AA256" s="304" t="e">
        <f t="shared" ca="1" si="98"/>
        <v>#NAME?</v>
      </c>
      <c r="AB256" s="304" t="e">
        <f t="shared" ca="1" si="99"/>
        <v>#NAME?</v>
      </c>
      <c r="AC256" s="304" t="e">
        <f t="shared" ca="1" si="100"/>
        <v>#NAME?</v>
      </c>
      <c r="AD256" s="304" t="e">
        <f t="shared" ca="1" si="101"/>
        <v>#NAME?</v>
      </c>
      <c r="AE256" s="304"/>
      <c r="AF256" s="353" t="str">
        <f t="shared" si="86"/>
        <v>NCX19J3</v>
      </c>
      <c r="AG256" s="353" t="str">
        <f t="shared" si="87"/>
        <v>NCX19J3</v>
      </c>
      <c r="AH256" s="353" t="str">
        <f t="shared" si="88"/>
        <v>B5</v>
      </c>
      <c r="AI256" s="353" t="str">
        <f t="shared" si="89"/>
        <v>B5</v>
      </c>
      <c r="AJ256" s="353" t="str">
        <f t="shared" si="90"/>
        <v>B5</v>
      </c>
      <c r="AK256" s="353" t="str">
        <f t="shared" si="91"/>
        <v/>
      </c>
      <c r="AL256" s="343"/>
      <c r="AT256" s="345" t="str">
        <f t="shared" si="92"/>
        <v/>
      </c>
      <c r="AU256" s="345" t="str">
        <f t="shared" si="93"/>
        <v/>
      </c>
      <c r="AW256" s="354">
        <f t="shared" si="94"/>
        <v>0</v>
      </c>
      <c r="AX256" s="354">
        <f t="shared" si="95"/>
        <v>0</v>
      </c>
      <c r="AY256" s="354">
        <f t="shared" si="96"/>
        <v>0</v>
      </c>
      <c r="AZ256" s="354">
        <f t="shared" si="97"/>
        <v>0</v>
      </c>
    </row>
    <row r="257" spans="1:52" x14ac:dyDescent="0.2">
      <c r="A257" s="28" t="str">
        <f>C257&amp;"x"&amp;TEXT(COUNTIF(C$5:C256,C257)+1,0)</f>
        <v>D1x4</v>
      </c>
      <c r="B257" s="29" t="str">
        <f>D257&amp;"x"&amp;TEXT(COUNTIF(D$5:D256,D257)+1,0)</f>
        <v>D1x4</v>
      </c>
      <c r="C257" s="30" t="s">
        <v>6483</v>
      </c>
      <c r="D257" s="30" t="s">
        <v>6483</v>
      </c>
      <c r="E257" s="181"/>
      <c r="F257" s="30" t="s">
        <v>6420</v>
      </c>
      <c r="G257" s="269" t="s">
        <v>9153</v>
      </c>
      <c r="H257" s="269" t="s">
        <v>9154</v>
      </c>
      <c r="I257" s="269" t="s">
        <v>9155</v>
      </c>
      <c r="J257" s="218">
        <v>39433</v>
      </c>
      <c r="K257" s="181"/>
      <c r="L257" s="31" t="s">
        <v>6678</v>
      </c>
      <c r="M257" s="262" t="str">
        <f t="shared" si="82"/>
        <v>0</v>
      </c>
      <c r="N257" s="31" t="s">
        <v>6678</v>
      </c>
      <c r="O257" s="262" t="str">
        <f t="shared" si="83"/>
        <v>0</v>
      </c>
      <c r="P257" s="31" t="s">
        <v>6484</v>
      </c>
      <c r="Q257" s="31" t="s">
        <v>6484</v>
      </c>
      <c r="R257" s="31" t="s">
        <v>6484</v>
      </c>
      <c r="S257" s="298" t="str">
        <f t="shared" si="84"/>
        <v>D1</v>
      </c>
      <c r="T257" s="214"/>
      <c r="U257" s="33"/>
      <c r="V257" s="33"/>
      <c r="W257" s="33"/>
      <c r="X257" s="33"/>
      <c r="Y257" s="213"/>
      <c r="Z257" s="352">
        <f t="shared" si="85"/>
        <v>11</v>
      </c>
      <c r="AA257" s="304" t="e">
        <f ca="1">TmPunt($C257:$D257,$F257:$J257,$Z257,$AF257&amp;AH257,"Punten1AB",U257,AW257,$AI257&amp;$AJ257&amp;$AK257)</f>
        <v>#NAME?</v>
      </c>
      <c r="AB257" s="304" t="e">
        <f ca="1">TmPunt($C257:$D257,$F257:$J257,$Z257,$AF257&amp;AI257,"Punten2DE",V257,AX257,$AH257&amp;$AJ257&amp;$AK257)</f>
        <v>#NAME?</v>
      </c>
      <c r="AC257" s="304" t="e">
        <f ca="1">TmPunt($C257:$D257,$F257:$J257,$Z257,$AF257&amp;AJ257,"Punten3GH",W257,AY257,$AH257&amp;$AI257&amp;$AK257)</f>
        <v>#NAME?</v>
      </c>
      <c r="AD257" s="304" t="e">
        <f ca="1">TmPunt($C257:$D257,$F257:$J257,$Z257,$AG257&amp;AK257,"Punten4JK",X257,AZ257,$AH257&amp;$AI257&amp;$AJ257)</f>
        <v>#NAME?</v>
      </c>
      <c r="AE257" s="304"/>
      <c r="AF257" s="353" t="str">
        <f t="shared" si="86"/>
        <v>NCX19J3</v>
      </c>
      <c r="AG257" s="353" t="str">
        <f t="shared" si="87"/>
        <v>NCX19J3</v>
      </c>
      <c r="AH257" s="353" t="str">
        <f t="shared" si="88"/>
        <v>D2</v>
      </c>
      <c r="AI257" s="353" t="str">
        <f t="shared" si="89"/>
        <v>D2</v>
      </c>
      <c r="AJ257" s="353" t="str">
        <f t="shared" si="90"/>
        <v>D2</v>
      </c>
      <c r="AK257" s="353" t="str">
        <f t="shared" si="91"/>
        <v/>
      </c>
      <c r="AL257" s="343"/>
      <c r="AT257" s="345" t="str">
        <f t="shared" si="92"/>
        <v>D1</v>
      </c>
      <c r="AU257" s="345" t="str">
        <f t="shared" si="93"/>
        <v>D1</v>
      </c>
      <c r="AW257" s="354">
        <f t="shared" si="94"/>
        <v>0</v>
      </c>
      <c r="AX257" s="354">
        <f t="shared" si="95"/>
        <v>0</v>
      </c>
      <c r="AY257" s="354">
        <f t="shared" si="96"/>
        <v>0</v>
      </c>
      <c r="AZ257" s="354">
        <f t="shared" si="97"/>
        <v>0</v>
      </c>
    </row>
    <row r="258" spans="1:52" x14ac:dyDescent="0.2">
      <c r="A258" s="28" t="str">
        <f>C258&amp;"x"&amp;TEXT(COUNTIF(C$5:C257,C258)+1,0)</f>
        <v>A4x7</v>
      </c>
      <c r="B258" s="29" t="str">
        <f>D258&amp;"x"&amp;TEXT(COUNTIF(D$5:D257,D258)+1,0)</f>
        <v>A4x7</v>
      </c>
      <c r="C258" s="30" t="s">
        <v>1318</v>
      </c>
      <c r="D258" s="30" t="s">
        <v>1318</v>
      </c>
      <c r="E258" s="181"/>
      <c r="F258" s="30" t="s">
        <v>6420</v>
      </c>
      <c r="G258" s="269" t="s">
        <v>8833</v>
      </c>
      <c r="H258" s="269" t="s">
        <v>8834</v>
      </c>
      <c r="I258" s="269" t="s">
        <v>8835</v>
      </c>
      <c r="J258" s="218">
        <v>37104</v>
      </c>
      <c r="K258" s="181"/>
      <c r="L258" s="31" t="s">
        <v>6678</v>
      </c>
      <c r="M258" s="262" t="str">
        <f t="shared" si="82"/>
        <v>0</v>
      </c>
      <c r="N258" s="31" t="s">
        <v>6678</v>
      </c>
      <c r="O258" s="262" t="str">
        <f t="shared" si="83"/>
        <v>0</v>
      </c>
      <c r="P258" s="31" t="s">
        <v>1318</v>
      </c>
      <c r="Q258" s="31" t="s">
        <v>1318</v>
      </c>
      <c r="R258" s="31" t="s">
        <v>1318</v>
      </c>
      <c r="S258" s="298" t="str">
        <f t="shared" si="84"/>
        <v>A4</v>
      </c>
      <c r="T258" s="214"/>
      <c r="U258" s="33"/>
      <c r="V258" s="33"/>
      <c r="W258" s="33"/>
      <c r="X258" s="33"/>
      <c r="Y258" s="213"/>
      <c r="Z258" s="352">
        <f t="shared" si="85"/>
        <v>17</v>
      </c>
      <c r="AA258" s="304" t="e">
        <f ca="1">TmPunt($C258:$D258,$F258:$J258,$Z258,$AF258&amp;AH258,"Punten1AB",U258,AW258,$AI258&amp;$AJ258&amp;$AK258)</f>
        <v>#NAME?</v>
      </c>
      <c r="AB258" s="304" t="e">
        <f ca="1">TmPunt($C258:$D258,$F258:$J258,$Z258,$AF258&amp;AI258,"Punten2DE",V258,AX258,$AH258&amp;$AJ258&amp;$AK258)</f>
        <v>#NAME?</v>
      </c>
      <c r="AC258" s="304" t="e">
        <f ca="1">TmPunt($C258:$D258,$F258:$J258,$Z258,$AF258&amp;AJ258,"Punten3GH",W258,AY258,$AH258&amp;$AI258&amp;$AK258)</f>
        <v>#NAME?</v>
      </c>
      <c r="AD258" s="304" t="e">
        <f ca="1">TmPunt($C258:$D258,$F258:$J258,$Z258,$AG258&amp;AK258,"Punten4JK",X258,AZ258,$AH258&amp;$AI258&amp;$AJ258)</f>
        <v>#NAME?</v>
      </c>
      <c r="AE258" s="304"/>
      <c r="AF258" s="353" t="str">
        <f t="shared" si="86"/>
        <v>NCX19J3</v>
      </c>
      <c r="AG258" s="353" t="str">
        <f t="shared" si="87"/>
        <v>NCX19J3</v>
      </c>
      <c r="AH258" s="353" t="str">
        <f t="shared" si="88"/>
        <v>A4</v>
      </c>
      <c r="AI258" s="353" t="str">
        <f t="shared" si="89"/>
        <v>A4</v>
      </c>
      <c r="AJ258" s="353" t="str">
        <f t="shared" si="90"/>
        <v>A4</v>
      </c>
      <c r="AK258" s="353" t="str">
        <f t="shared" si="91"/>
        <v/>
      </c>
      <c r="AL258" s="343"/>
      <c r="AT258" s="345" t="str">
        <f t="shared" si="92"/>
        <v>A4</v>
      </c>
      <c r="AU258" s="345" t="str">
        <f t="shared" si="93"/>
        <v>A4</v>
      </c>
      <c r="AW258" s="354">
        <f t="shared" si="94"/>
        <v>0</v>
      </c>
      <c r="AX258" s="354">
        <f t="shared" si="95"/>
        <v>0</v>
      </c>
      <c r="AY258" s="354">
        <f t="shared" si="96"/>
        <v>0</v>
      </c>
      <c r="AZ258" s="354">
        <f t="shared" si="97"/>
        <v>0</v>
      </c>
    </row>
    <row r="259" spans="1:52" x14ac:dyDescent="0.2">
      <c r="A259" s="28" t="str">
        <f>C259&amp;"x"&amp;TEXT(COUNTIF(C$5:C258,C259)+1,0)</f>
        <v>A4x8</v>
      </c>
      <c r="B259" s="29" t="str">
        <f>D259&amp;"x"&amp;TEXT(COUNTIF(D$5:D258,D259)+1,0)</f>
        <v>A4x8</v>
      </c>
      <c r="C259" s="30" t="s">
        <v>1318</v>
      </c>
      <c r="D259" s="30" t="s">
        <v>1318</v>
      </c>
      <c r="E259" s="181"/>
      <c r="F259" s="30" t="s">
        <v>6420</v>
      </c>
      <c r="G259" s="269" t="s">
        <v>8836</v>
      </c>
      <c r="H259" s="269" t="s">
        <v>8837</v>
      </c>
      <c r="I259" s="269" t="s">
        <v>8838</v>
      </c>
      <c r="J259" s="218">
        <v>37104</v>
      </c>
      <c r="K259" s="181"/>
      <c r="L259" s="31" t="s">
        <v>6678</v>
      </c>
      <c r="M259" s="262" t="str">
        <f t="shared" si="82"/>
        <v>0</v>
      </c>
      <c r="N259" s="31" t="s">
        <v>6678</v>
      </c>
      <c r="O259" s="262" t="str">
        <f t="shared" si="83"/>
        <v>0</v>
      </c>
      <c r="P259" s="31" t="s">
        <v>1318</v>
      </c>
      <c r="Q259" s="31" t="s">
        <v>1318</v>
      </c>
      <c r="R259" s="31" t="s">
        <v>1318</v>
      </c>
      <c r="S259" s="298" t="str">
        <f t="shared" si="84"/>
        <v>A4</v>
      </c>
      <c r="T259" s="214"/>
      <c r="U259" s="33"/>
      <c r="V259" s="33"/>
      <c r="W259" s="33"/>
      <c r="X259" s="33"/>
      <c r="Y259" s="213"/>
      <c r="Z259" s="352">
        <f t="shared" si="85"/>
        <v>17</v>
      </c>
      <c r="AA259" s="304" t="e">
        <f ca="1">TmPunt($C259:$D259,$F259:$J259,$Z259,$AF259&amp;AH259,"Punten1AB",U259,AW259,$AI259&amp;$AJ259&amp;$AK259)</f>
        <v>#NAME?</v>
      </c>
      <c r="AB259" s="304" t="e">
        <f ca="1">TmPunt($C259:$D259,$F259:$J259,$Z259,$AF259&amp;AI259,"Punten2DE",V259,AX259,$AH259&amp;$AJ259&amp;$AK259)</f>
        <v>#NAME?</v>
      </c>
      <c r="AC259" s="304" t="e">
        <f ca="1">TmPunt($C259:$D259,$F259:$J259,$Z259,$AF259&amp;AJ259,"Punten3GH",W259,AY259,$AH259&amp;$AI259&amp;$AK259)</f>
        <v>#NAME?</v>
      </c>
      <c r="AD259" s="304" t="e">
        <f ca="1">TmPunt($C259:$D259,$F259:$J259,$Z259,$AG259&amp;AK259,"Punten4JK",X259,AZ259,$AH259&amp;$AI259&amp;$AJ259)</f>
        <v>#NAME?</v>
      </c>
      <c r="AE259" s="304"/>
      <c r="AF259" s="353" t="str">
        <f t="shared" si="86"/>
        <v>NCX19J3</v>
      </c>
      <c r="AG259" s="353" t="str">
        <f t="shared" si="87"/>
        <v>NCX19J3</v>
      </c>
      <c r="AH259" s="353" t="str">
        <f t="shared" si="88"/>
        <v>A4</v>
      </c>
      <c r="AI259" s="353" t="str">
        <f t="shared" si="89"/>
        <v>A4</v>
      </c>
      <c r="AJ259" s="353" t="str">
        <f t="shared" si="90"/>
        <v>A4</v>
      </c>
      <c r="AK259" s="353" t="str">
        <f t="shared" si="91"/>
        <v/>
      </c>
      <c r="AL259" s="343"/>
      <c r="AT259" s="345" t="str">
        <f t="shared" si="92"/>
        <v>A4</v>
      </c>
      <c r="AU259" s="345" t="str">
        <f t="shared" si="93"/>
        <v>A4</v>
      </c>
      <c r="AW259" s="354">
        <f t="shared" si="94"/>
        <v>0</v>
      </c>
      <c r="AX259" s="354">
        <f t="shared" si="95"/>
        <v>0</v>
      </c>
      <c r="AY259" s="354">
        <f t="shared" si="96"/>
        <v>0</v>
      </c>
      <c r="AZ259" s="354">
        <f t="shared" si="97"/>
        <v>0</v>
      </c>
    </row>
    <row r="260" spans="1:52" x14ac:dyDescent="0.2">
      <c r="A260" s="28" t="str">
        <f>C260&amp;"x"&amp;TEXT(COUNTIF(C$5:C259,C260)+1,0)</f>
        <v>E1x3</v>
      </c>
      <c r="B260" s="29" t="str">
        <f>D260&amp;"x"&amp;TEXT(COUNTIF(D$5:D259,D260)+1,0)</f>
        <v>E1x3</v>
      </c>
      <c r="C260" s="30" t="s">
        <v>6495</v>
      </c>
      <c r="D260" s="30" t="s">
        <v>6495</v>
      </c>
      <c r="E260" s="181"/>
      <c r="F260" s="30" t="s">
        <v>6420</v>
      </c>
      <c r="G260" s="269" t="s">
        <v>9829</v>
      </c>
      <c r="H260" s="269" t="s">
        <v>9830</v>
      </c>
      <c r="I260" s="269" t="s">
        <v>9831</v>
      </c>
      <c r="J260" s="218">
        <v>39958</v>
      </c>
      <c r="K260" s="181"/>
      <c r="L260" s="31"/>
      <c r="M260" s="262" t="str">
        <f t="shared" si="82"/>
        <v>0</v>
      </c>
      <c r="N260" s="31"/>
      <c r="O260" s="262" t="str">
        <f t="shared" si="83"/>
        <v>0</v>
      </c>
      <c r="P260" s="31"/>
      <c r="Q260" s="31"/>
      <c r="R260" s="31"/>
      <c r="S260" s="298" t="str">
        <f t="shared" si="84"/>
        <v>E1</v>
      </c>
      <c r="T260" s="214"/>
      <c r="U260" s="33"/>
      <c r="V260" s="33"/>
      <c r="W260" s="33"/>
      <c r="X260" s="33"/>
      <c r="Y260" s="213"/>
      <c r="Z260" s="352">
        <f t="shared" si="85"/>
        <v>9</v>
      </c>
      <c r="AA260" s="304" t="e">
        <f ca="1">TmPunt($C260:$D260,$F260:$J260,$Z260,$AF260&amp;AH260,"Punten1AB",U260,AW260,$AI260&amp;$AJ260&amp;$AK260)</f>
        <v>#NAME?</v>
      </c>
      <c r="AB260" s="304" t="e">
        <f ca="1">TmPunt($C260:$D260,$F260:$J260,$Z260,$AF260&amp;AI260,"Punten2DE",V260,AX260,$AH260&amp;$AJ260&amp;$AK260)</f>
        <v>#NAME?</v>
      </c>
      <c r="AC260" s="304" t="e">
        <f ca="1">TmPunt($C260:$D260,$F260:$J260,$Z260,$AF260&amp;AJ260,"Punten3GH",W260,AY260,$AH260&amp;$AI260&amp;$AK260)</f>
        <v>#NAME?</v>
      </c>
      <c r="AD260" s="304" t="e">
        <f ca="1">TmPunt($C260:$D260,$F260:$J260,$Z260,$AG260&amp;AK260,"Punten4JK",X260,AZ260,$AH260&amp;$AI260&amp;$AJ260)</f>
        <v>#NAME?</v>
      </c>
      <c r="AE260" s="304"/>
      <c r="AF260" s="353" t="str">
        <f t="shared" si="86"/>
        <v>NCX19J3</v>
      </c>
      <c r="AG260" s="353" t="str">
        <f t="shared" si="87"/>
        <v>NCX19J3</v>
      </c>
      <c r="AH260" s="353" t="str">
        <f t="shared" si="88"/>
        <v/>
      </c>
      <c r="AI260" s="353" t="str">
        <f t="shared" si="89"/>
        <v/>
      </c>
      <c r="AJ260" s="353" t="str">
        <f t="shared" si="90"/>
        <v/>
      </c>
      <c r="AK260" s="353" t="str">
        <f t="shared" si="91"/>
        <v/>
      </c>
      <c r="AL260" s="343"/>
      <c r="AT260" s="345" t="str">
        <f t="shared" si="92"/>
        <v>E1</v>
      </c>
      <c r="AU260" s="345" t="str">
        <f t="shared" si="93"/>
        <v>E1</v>
      </c>
      <c r="AW260" s="354">
        <f t="shared" si="94"/>
        <v>0</v>
      </c>
      <c r="AX260" s="354">
        <f t="shared" si="95"/>
        <v>0</v>
      </c>
      <c r="AY260" s="354">
        <f t="shared" si="96"/>
        <v>0</v>
      </c>
      <c r="AZ260" s="354">
        <f t="shared" si="97"/>
        <v>0</v>
      </c>
    </row>
    <row r="261" spans="1:52" x14ac:dyDescent="0.2">
      <c r="A261" s="28" t="str">
        <f>C261&amp;"x"&amp;TEXT(COUNTIF(C$5:C260,C261)+1,0)</f>
        <v>D1x5</v>
      </c>
      <c r="B261" s="29" t="str">
        <f>D261&amp;"x"&amp;TEXT(COUNTIF(D$5:D260,D261)+1,0)</f>
        <v>D1x5</v>
      </c>
      <c r="C261" s="30" t="s">
        <v>6483</v>
      </c>
      <c r="D261" s="30" t="s">
        <v>6483</v>
      </c>
      <c r="E261" s="181"/>
      <c r="F261" s="30" t="s">
        <v>6420</v>
      </c>
      <c r="G261" s="269" t="s">
        <v>9128</v>
      </c>
      <c r="H261" s="269" t="s">
        <v>9129</v>
      </c>
      <c r="I261" s="269" t="s">
        <v>9130</v>
      </c>
      <c r="J261" s="218">
        <v>39328</v>
      </c>
      <c r="K261" s="181"/>
      <c r="L261" s="31" t="s">
        <v>6678</v>
      </c>
      <c r="M261" s="262" t="str">
        <f t="shared" ref="M261:M324" si="110">LEFT(L261&amp;"0",1)</f>
        <v>0</v>
      </c>
      <c r="N261" s="31" t="s">
        <v>6678</v>
      </c>
      <c r="O261" s="262" t="str">
        <f t="shared" ref="O261:O324" si="111">LEFT(N261&amp;"0",1)</f>
        <v>0</v>
      </c>
      <c r="P261" s="31" t="s">
        <v>6483</v>
      </c>
      <c r="Q261" s="31" t="s">
        <v>6483</v>
      </c>
      <c r="R261" s="31" t="s">
        <v>6483</v>
      </c>
      <c r="S261" s="298" t="str">
        <f t="shared" ref="S261:S324" si="112">IF(C261=0,"",C261)</f>
        <v>D1</v>
      </c>
      <c r="T261" s="214"/>
      <c r="U261" s="33"/>
      <c r="V261" s="33"/>
      <c r="W261" s="33"/>
      <c r="X261" s="33"/>
      <c r="Y261" s="213"/>
      <c r="Z261" s="352">
        <f t="shared" ref="Z261:Z324" si="113">IF(AND(ISNUMBER(J261),J261&lt;&gt;0),DATEDIF(J261,Peildatum,"Y"),"")</f>
        <v>11</v>
      </c>
      <c r="AA261" s="304" t="e">
        <f ca="1">TmPunt($C261:$D261,$F261:$J261,$Z261,$AF261&amp;AH261,"Punten1AB",U261,AW261,$AI261&amp;$AJ261&amp;$AK261)</f>
        <v>#NAME?</v>
      </c>
      <c r="AB261" s="304" t="e">
        <f ca="1">TmPunt($C261:$D261,$F261:$J261,$Z261,$AF261&amp;AI261,"Punten2DE",V261,AX261,$AH261&amp;$AJ261&amp;$AK261)</f>
        <v>#NAME?</v>
      </c>
      <c r="AC261" s="304" t="e">
        <f ca="1">TmPunt($C261:$D261,$F261:$J261,$Z261,$AF261&amp;AJ261,"Punten3GH",W261,AY261,$AH261&amp;$AI261&amp;$AK261)</f>
        <v>#NAME?</v>
      </c>
      <c r="AD261" s="304" t="e">
        <f ca="1">TmPunt($C261:$D261,$F261:$J261,$Z261,$AG261&amp;AK261,"Punten4JK",X261,AZ261,$AH261&amp;$AI261&amp;$AJ261)</f>
        <v>#NAME?</v>
      </c>
      <c r="AE261" s="304"/>
      <c r="AF261" s="353" t="str">
        <f t="shared" ref="AF261:AF324" si="114">IFERROR(VLOOKUP(M261,CbRc,2,0),"")</f>
        <v>NCX19J3</v>
      </c>
      <c r="AG261" s="353" t="str">
        <f t="shared" ref="AG261:AG324" si="115">IFERROR(VLOOKUP(O261,CbRc,2,0),"")</f>
        <v>NCX19J3</v>
      </c>
      <c r="AH261" s="353" t="str">
        <f t="shared" ref="AH261:AH324" si="116">IF(ISNA(VLOOKUP($AF261&amp;P261,IsTm1A,1,0)),"",P261)</f>
        <v>D1</v>
      </c>
      <c r="AI261" s="353" t="str">
        <f t="shared" ref="AI261:AI324" si="117">IF(ISNA(VLOOKUP($AF261&amp;Q261,IsTm2D,1,0)),"",Q261)</f>
        <v>D1</v>
      </c>
      <c r="AJ261" s="353" t="str">
        <f t="shared" ref="AJ261:AJ324" si="118">IF(ISNA(VLOOKUP($AG261&amp;R261,IsTm3G,1,0)),"",R261)</f>
        <v>D1</v>
      </c>
      <c r="AK261" s="353" t="str">
        <f t="shared" ref="AK261:AK324" si="119">IF(ISNA(VLOOKUP($AG261&amp;S261,IsTm4J,1,0)),"",S261)</f>
        <v/>
      </c>
      <c r="AL261" s="343"/>
      <c r="AT261" s="345" t="str">
        <f t="shared" ref="AT261:AT324" si="120">IF(C261="","",IFERROR(VLOOKUP(C261,AQ:AQ,1,0),"FOUT"))</f>
        <v>D1</v>
      </c>
      <c r="AU261" s="345" t="str">
        <f t="shared" ref="AU261:AU324" si="121">IF(D261="","",IFERROR(VLOOKUP(D261,AR:AR,1,0),"FOUT"))</f>
        <v>D1</v>
      </c>
      <c r="AW261" s="354">
        <f t="shared" ref="AW261:AW324" si="122">IF(OR(P261="",U261=""),0,SUMIFS(U$5:U$1004,$M$5:$M$1004,$M261,P$5:P$1004,P261))</f>
        <v>0</v>
      </c>
      <c r="AX261" s="354">
        <f t="shared" ref="AX261:AX324" si="123">IF(OR(Q261="",V261=""),0,SUMIFS(V$5:V$1004,$M$5:$M$1004,$M261,Q$5:Q$1004,Q261))</f>
        <v>0</v>
      </c>
      <c r="AY261" s="354">
        <f t="shared" ref="AY261:AY324" si="124">IF(OR(R261="",W261=""),0,SUMIFS(W$5:W$1004,$M$5:$M$1004,$M261,R$5:R$1004,R261))</f>
        <v>0</v>
      </c>
      <c r="AZ261" s="354">
        <f t="shared" ref="AZ261:AZ324" si="125">IF(OR(S261="",X261=""),0,SUMIFS(X$5:X$1004,$O$5:$O$1004,$O261,S$5:S$1004,S261))</f>
        <v>0</v>
      </c>
    </row>
    <row r="262" spans="1:52" x14ac:dyDescent="0.2">
      <c r="A262" s="28" t="str">
        <f>C262&amp;"x"&amp;TEXT(COUNTIF(C$5:C261,C262)+1,0)</f>
        <v>x1</v>
      </c>
      <c r="B262" s="29" t="str">
        <f>D262&amp;"x"&amp;TEXT(COUNTIF(D$5:D261,D262)+1,0)</f>
        <v>x1</v>
      </c>
      <c r="C262" s="30"/>
      <c r="D262" s="30"/>
      <c r="E262" s="181"/>
      <c r="F262" s="30" t="s">
        <v>6420</v>
      </c>
      <c r="G262" s="269" t="s">
        <v>9523</v>
      </c>
      <c r="H262" s="269" t="s">
        <v>9524</v>
      </c>
      <c r="I262" s="269" t="s">
        <v>9525</v>
      </c>
      <c r="J262" s="218">
        <v>33692</v>
      </c>
      <c r="K262" s="181"/>
      <c r="L262" s="31" t="s">
        <v>6678</v>
      </c>
      <c r="M262" s="262" t="str">
        <f t="shared" si="110"/>
        <v>0</v>
      </c>
      <c r="N262" s="31" t="s">
        <v>6678</v>
      </c>
      <c r="O262" s="262" t="str">
        <f t="shared" si="111"/>
        <v>0</v>
      </c>
      <c r="P262" s="31" t="s">
        <v>6678</v>
      </c>
      <c r="Q262" s="31" t="s">
        <v>6678</v>
      </c>
      <c r="R262" s="31"/>
      <c r="S262" s="298" t="str">
        <f t="shared" si="112"/>
        <v/>
      </c>
      <c r="T262" s="214"/>
      <c r="U262" s="33"/>
      <c r="V262" s="33"/>
      <c r="W262" s="33"/>
      <c r="X262" s="33"/>
      <c r="Y262" s="213"/>
      <c r="Z262" s="352">
        <f t="shared" si="113"/>
        <v>26</v>
      </c>
      <c r="AA262" s="304" t="e">
        <f t="shared" ref="AA262:AA322" ca="1" si="126">TmPunt($C262:$D262,$F262:$J262,$Z262,$AF262&amp;AH262,"Punten1AB",U262,AW262,$AI262&amp;$AJ262&amp;$AK262)</f>
        <v>#NAME?</v>
      </c>
      <c r="AB262" s="304" t="e">
        <f t="shared" ref="AB262:AB322" ca="1" si="127">TmPunt($C262:$D262,$F262:$J262,$Z262,$AF262&amp;AI262,"Punten2DE",V262,AX262,$AH262&amp;$AJ262&amp;$AK262)</f>
        <v>#NAME?</v>
      </c>
      <c r="AC262" s="304" t="e">
        <f t="shared" ref="AC262:AC322" ca="1" si="128">TmPunt($C262:$D262,$F262:$J262,$Z262,$AF262&amp;AJ262,"Punten3GH",W262,AY262,$AH262&amp;$AI262&amp;$AK262)</f>
        <v>#NAME?</v>
      </c>
      <c r="AD262" s="304" t="e">
        <f t="shared" ref="AD262:AD322" ca="1" si="129">TmPunt($C262:$D262,$F262:$J262,$Z262,$AG262&amp;AK262,"Punten4JK",X262,AZ262,$AH262&amp;$AI262&amp;$AJ262)</f>
        <v>#NAME?</v>
      </c>
      <c r="AE262" s="304"/>
      <c r="AF262" s="353" t="str">
        <f t="shared" si="114"/>
        <v>NCX19J3</v>
      </c>
      <c r="AG262" s="353" t="str">
        <f t="shared" si="115"/>
        <v>NCX19J3</v>
      </c>
      <c r="AH262" s="353" t="str">
        <f t="shared" si="116"/>
        <v/>
      </c>
      <c r="AI262" s="353" t="str">
        <f t="shared" si="117"/>
        <v/>
      </c>
      <c r="AJ262" s="353" t="str">
        <f t="shared" si="118"/>
        <v/>
      </c>
      <c r="AK262" s="353" t="str">
        <f t="shared" si="119"/>
        <v/>
      </c>
      <c r="AL262" s="343"/>
      <c r="AT262" s="345" t="str">
        <f t="shared" si="120"/>
        <v/>
      </c>
      <c r="AU262" s="345" t="str">
        <f t="shared" si="121"/>
        <v/>
      </c>
      <c r="AW262" s="354">
        <f t="shared" si="122"/>
        <v>0</v>
      </c>
      <c r="AX262" s="354">
        <f t="shared" si="123"/>
        <v>0</v>
      </c>
      <c r="AY262" s="354">
        <f t="shared" si="124"/>
        <v>0</v>
      </c>
      <c r="AZ262" s="354">
        <f t="shared" si="125"/>
        <v>0</v>
      </c>
    </row>
    <row r="263" spans="1:52" x14ac:dyDescent="0.2">
      <c r="A263" s="28" t="str">
        <f>C263&amp;"x"&amp;TEXT(COUNTIF(C$5:C262,C263)+1,0)</f>
        <v>C1x4</v>
      </c>
      <c r="B263" s="29" t="str">
        <f>D263&amp;"x"&amp;TEXT(COUNTIF(D$5:D262,D263)+1,0)</f>
        <v>C1x4</v>
      </c>
      <c r="C263" s="30" t="s">
        <v>6471</v>
      </c>
      <c r="D263" s="30" t="s">
        <v>6471</v>
      </c>
      <c r="E263" s="181"/>
      <c r="F263" s="30" t="s">
        <v>6420</v>
      </c>
      <c r="G263" s="269" t="s">
        <v>8990</v>
      </c>
      <c r="H263" s="269" t="s">
        <v>8991</v>
      </c>
      <c r="I263" s="269" t="s">
        <v>8992</v>
      </c>
      <c r="J263" s="218">
        <v>38401</v>
      </c>
      <c r="K263" s="181"/>
      <c r="L263" s="31" t="s">
        <v>6678</v>
      </c>
      <c r="M263" s="262" t="str">
        <f t="shared" si="110"/>
        <v>0</v>
      </c>
      <c r="N263" s="31" t="s">
        <v>6678</v>
      </c>
      <c r="O263" s="262" t="str">
        <f t="shared" si="111"/>
        <v>0</v>
      </c>
      <c r="P263" s="31" t="s">
        <v>6471</v>
      </c>
      <c r="Q263" s="31" t="s">
        <v>6471</v>
      </c>
      <c r="R263" s="31" t="s">
        <v>6471</v>
      </c>
      <c r="S263" s="298" t="str">
        <f t="shared" si="112"/>
        <v>C1</v>
      </c>
      <c r="T263" s="214"/>
      <c r="U263" s="33"/>
      <c r="V263" s="33"/>
      <c r="W263" s="33"/>
      <c r="X263" s="33"/>
      <c r="Y263" s="213"/>
      <c r="Z263" s="352">
        <f t="shared" si="113"/>
        <v>13</v>
      </c>
      <c r="AA263" s="304" t="e">
        <f ca="1">TmPunt($C263:$D263,$F263:$J263,$Z263,$AF263&amp;AH263,"Punten1AB",U263,AW263,$AI263&amp;$AJ263&amp;$AK263)</f>
        <v>#NAME?</v>
      </c>
      <c r="AB263" s="304" t="e">
        <f ca="1">TmPunt($C263:$D263,$F263:$J263,$Z263,$AF263&amp;AI263,"Punten2DE",V263,AX263,$AH263&amp;$AJ263&amp;$AK263)</f>
        <v>#NAME?</v>
      </c>
      <c r="AC263" s="304" t="e">
        <f ca="1">TmPunt($C263:$D263,$F263:$J263,$Z263,$AF263&amp;AJ263,"Punten3GH",W263,AY263,$AH263&amp;$AI263&amp;$AK263)</f>
        <v>#NAME?</v>
      </c>
      <c r="AD263" s="304" t="e">
        <f ca="1">TmPunt($C263:$D263,$F263:$J263,$Z263,$AG263&amp;AK263,"Punten4JK",X263,AZ263,$AH263&amp;$AI263&amp;$AJ263)</f>
        <v>#NAME?</v>
      </c>
      <c r="AE263" s="304"/>
      <c r="AF263" s="353" t="str">
        <f t="shared" si="114"/>
        <v>NCX19J3</v>
      </c>
      <c r="AG263" s="353" t="str">
        <f t="shared" si="115"/>
        <v>NCX19J3</v>
      </c>
      <c r="AH263" s="353" t="str">
        <f t="shared" si="116"/>
        <v>C1</v>
      </c>
      <c r="AI263" s="353" t="str">
        <f t="shared" si="117"/>
        <v>C1</v>
      </c>
      <c r="AJ263" s="353" t="str">
        <f t="shared" si="118"/>
        <v>C1</v>
      </c>
      <c r="AK263" s="353" t="str">
        <f t="shared" si="119"/>
        <v/>
      </c>
      <c r="AL263" s="343"/>
      <c r="AT263" s="345" t="str">
        <f t="shared" si="120"/>
        <v>C1</v>
      </c>
      <c r="AU263" s="345" t="str">
        <f t="shared" si="121"/>
        <v>C1</v>
      </c>
      <c r="AW263" s="354">
        <f t="shared" si="122"/>
        <v>0</v>
      </c>
      <c r="AX263" s="354">
        <f t="shared" si="123"/>
        <v>0</v>
      </c>
      <c r="AY263" s="354">
        <f t="shared" si="124"/>
        <v>0</v>
      </c>
      <c r="AZ263" s="354">
        <f t="shared" si="125"/>
        <v>0</v>
      </c>
    </row>
    <row r="264" spans="1:52" x14ac:dyDescent="0.2">
      <c r="A264" s="28" t="str">
        <f>C264&amp;"x"&amp;TEXT(COUNTIF(C$5:C263,C264)+1,0)</f>
        <v>A1x4</v>
      </c>
      <c r="B264" s="29" t="str">
        <f>D264&amp;"x"&amp;TEXT(COUNTIF(D$5:D263,D264)+1,0)</f>
        <v>A1x4</v>
      </c>
      <c r="C264" s="30" t="s">
        <v>1315</v>
      </c>
      <c r="D264" s="30" t="s">
        <v>1315</v>
      </c>
      <c r="E264" s="181"/>
      <c r="F264" s="30" t="s">
        <v>6420</v>
      </c>
      <c r="G264" s="269" t="s">
        <v>8745</v>
      </c>
      <c r="H264" s="269" t="s">
        <v>8746</v>
      </c>
      <c r="I264" s="269" t="s">
        <v>8747</v>
      </c>
      <c r="J264" s="218">
        <v>37091</v>
      </c>
      <c r="K264" s="181"/>
      <c r="L264" s="31" t="s">
        <v>6678</v>
      </c>
      <c r="M264" s="262" t="str">
        <f t="shared" si="110"/>
        <v>0</v>
      </c>
      <c r="N264" s="31" t="s">
        <v>6678</v>
      </c>
      <c r="O264" s="262" t="str">
        <f t="shared" si="111"/>
        <v>0</v>
      </c>
      <c r="P264" s="31" t="s">
        <v>1315</v>
      </c>
      <c r="Q264" s="31" t="s">
        <v>1315</v>
      </c>
      <c r="R264" s="31" t="s">
        <v>1315</v>
      </c>
      <c r="S264" s="298" t="str">
        <f t="shared" si="112"/>
        <v>A1</v>
      </c>
      <c r="T264" s="214"/>
      <c r="U264" s="33"/>
      <c r="V264" s="33"/>
      <c r="W264" s="33"/>
      <c r="X264" s="33"/>
      <c r="Y264" s="213"/>
      <c r="Z264" s="352">
        <f t="shared" si="113"/>
        <v>17</v>
      </c>
      <c r="AA264" s="304" t="e">
        <f ca="1">TmPunt($C264:$D264,$F264:$J264,$Z264,$AF264&amp;AH264,"Punten1AB",U264,AW264,$AI264&amp;$AJ264&amp;$AK264)</f>
        <v>#NAME?</v>
      </c>
      <c r="AB264" s="304" t="e">
        <f ca="1">TmPunt($C264:$D264,$F264:$J264,$Z264,$AF264&amp;AI264,"Punten2DE",V264,AX264,$AH264&amp;$AJ264&amp;$AK264)</f>
        <v>#NAME?</v>
      </c>
      <c r="AC264" s="304" t="e">
        <f ca="1">TmPunt($C264:$D264,$F264:$J264,$Z264,$AF264&amp;AJ264,"Punten3GH",W264,AY264,$AH264&amp;$AI264&amp;$AK264)</f>
        <v>#NAME?</v>
      </c>
      <c r="AD264" s="304" t="e">
        <f ca="1">TmPunt($C264:$D264,$F264:$J264,$Z264,$AG264&amp;AK264,"Punten4JK",X264,AZ264,$AH264&amp;$AI264&amp;$AJ264)</f>
        <v>#NAME?</v>
      </c>
      <c r="AE264" s="304"/>
      <c r="AF264" s="353" t="str">
        <f t="shared" si="114"/>
        <v>NCX19J3</v>
      </c>
      <c r="AG264" s="353" t="str">
        <f t="shared" si="115"/>
        <v>NCX19J3</v>
      </c>
      <c r="AH264" s="353" t="str">
        <f t="shared" si="116"/>
        <v>A1</v>
      </c>
      <c r="AI264" s="353" t="str">
        <f t="shared" si="117"/>
        <v>A1</v>
      </c>
      <c r="AJ264" s="353" t="str">
        <f t="shared" si="118"/>
        <v>A1</v>
      </c>
      <c r="AK264" s="353" t="str">
        <f t="shared" si="119"/>
        <v/>
      </c>
      <c r="AL264" s="343"/>
      <c r="AT264" s="345" t="str">
        <f t="shared" si="120"/>
        <v>A1</v>
      </c>
      <c r="AU264" s="345" t="str">
        <f t="shared" si="121"/>
        <v>A1</v>
      </c>
      <c r="AW264" s="354">
        <f t="shared" si="122"/>
        <v>0</v>
      </c>
      <c r="AX264" s="354">
        <f t="shared" si="123"/>
        <v>0</v>
      </c>
      <c r="AY264" s="354">
        <f t="shared" si="124"/>
        <v>0</v>
      </c>
      <c r="AZ264" s="354">
        <f t="shared" si="125"/>
        <v>0</v>
      </c>
    </row>
    <row r="265" spans="1:52" x14ac:dyDescent="0.2">
      <c r="A265" s="28" t="str">
        <f>C265&amp;"x"&amp;TEXT(COUNTIF(C$5:C264,C265)+1,0)</f>
        <v>E1x4</v>
      </c>
      <c r="B265" s="29" t="str">
        <f>D265&amp;"x"&amp;TEXT(COUNTIF(D$5:D264,D265)+1,0)</f>
        <v>E1x4</v>
      </c>
      <c r="C265" s="30" t="s">
        <v>6495</v>
      </c>
      <c r="D265" s="30" t="s">
        <v>6495</v>
      </c>
      <c r="E265" s="181"/>
      <c r="F265" s="30" t="s">
        <v>6420</v>
      </c>
      <c r="G265" s="269" t="s">
        <v>9277</v>
      </c>
      <c r="H265" s="269" t="s">
        <v>9278</v>
      </c>
      <c r="I265" s="269" t="s">
        <v>8501</v>
      </c>
      <c r="J265" s="218">
        <v>40097</v>
      </c>
      <c r="K265" s="181"/>
      <c r="L265" s="31" t="s">
        <v>6678</v>
      </c>
      <c r="M265" s="262" t="str">
        <f t="shared" si="110"/>
        <v>0</v>
      </c>
      <c r="N265" s="31" t="s">
        <v>6678</v>
      </c>
      <c r="O265" s="262" t="str">
        <f t="shared" si="111"/>
        <v>0</v>
      </c>
      <c r="P265" s="31" t="s">
        <v>6497</v>
      </c>
      <c r="Q265" s="31" t="s">
        <v>6497</v>
      </c>
      <c r="R265" s="31" t="s">
        <v>6497</v>
      </c>
      <c r="S265" s="298" t="str">
        <f t="shared" si="112"/>
        <v>E1</v>
      </c>
      <c r="T265" s="214"/>
      <c r="U265" s="33"/>
      <c r="V265" s="33"/>
      <c r="W265" s="33"/>
      <c r="X265" s="33"/>
      <c r="Y265" s="213"/>
      <c r="Z265" s="352">
        <f t="shared" si="113"/>
        <v>9</v>
      </c>
      <c r="AA265" s="304" t="e">
        <f ca="1">TmPunt($C265:$D265,$F265:$J265,$Z265,$AF265&amp;AH265,"Punten1AB",U265,AW265,$AI265&amp;$AJ265&amp;$AK265)</f>
        <v>#NAME?</v>
      </c>
      <c r="AB265" s="304" t="e">
        <f ca="1">TmPunt($C265:$D265,$F265:$J265,$Z265,$AF265&amp;AI265,"Punten2DE",V265,AX265,$AH265&amp;$AJ265&amp;$AK265)</f>
        <v>#NAME?</v>
      </c>
      <c r="AC265" s="304" t="e">
        <f ca="1">TmPunt($C265:$D265,$F265:$J265,$Z265,$AF265&amp;AJ265,"Punten3GH",W265,AY265,$AH265&amp;$AI265&amp;$AK265)</f>
        <v>#NAME?</v>
      </c>
      <c r="AD265" s="304" t="e">
        <f ca="1">TmPunt($C265:$D265,$F265:$J265,$Z265,$AG265&amp;AK265,"Punten4JK",X265,AZ265,$AH265&amp;$AI265&amp;$AJ265)</f>
        <v>#NAME?</v>
      </c>
      <c r="AE265" s="304"/>
      <c r="AF265" s="353" t="str">
        <f t="shared" si="114"/>
        <v>NCX19J3</v>
      </c>
      <c r="AG265" s="353" t="str">
        <f t="shared" si="115"/>
        <v>NCX19J3</v>
      </c>
      <c r="AH265" s="353" t="str">
        <f t="shared" si="116"/>
        <v>E3</v>
      </c>
      <c r="AI265" s="353" t="str">
        <f t="shared" si="117"/>
        <v>E3</v>
      </c>
      <c r="AJ265" s="353" t="str">
        <f t="shared" si="118"/>
        <v>E3</v>
      </c>
      <c r="AK265" s="353" t="str">
        <f t="shared" si="119"/>
        <v/>
      </c>
      <c r="AL265" s="343"/>
      <c r="AT265" s="345" t="str">
        <f t="shared" si="120"/>
        <v>E1</v>
      </c>
      <c r="AU265" s="345" t="str">
        <f t="shared" si="121"/>
        <v>E1</v>
      </c>
      <c r="AW265" s="354">
        <f t="shared" si="122"/>
        <v>0</v>
      </c>
      <c r="AX265" s="354">
        <f t="shared" si="123"/>
        <v>0</v>
      </c>
      <c r="AY265" s="354">
        <f t="shared" si="124"/>
        <v>0</v>
      </c>
      <c r="AZ265" s="354">
        <f t="shared" si="125"/>
        <v>0</v>
      </c>
    </row>
    <row r="266" spans="1:52" x14ac:dyDescent="0.2">
      <c r="A266" s="28" t="str">
        <f>C266&amp;"x"&amp;TEXT(COUNTIF(C$5:C265,C266)+1,0)</f>
        <v>x1</v>
      </c>
      <c r="B266" s="29" t="str">
        <f>D266&amp;"x"&amp;TEXT(COUNTIF(D$5:D265,D266)+1,0)</f>
        <v>x1</v>
      </c>
      <c r="C266" s="30"/>
      <c r="D266" s="30"/>
      <c r="E266" s="181"/>
      <c r="F266" s="30" t="s">
        <v>6420</v>
      </c>
      <c r="G266" s="269" t="s">
        <v>9494</v>
      </c>
      <c r="H266" s="269" t="s">
        <v>9495</v>
      </c>
      <c r="I266" s="269" t="s">
        <v>9496</v>
      </c>
      <c r="J266" s="218">
        <v>28329</v>
      </c>
      <c r="K266" s="181"/>
      <c r="L266" s="31"/>
      <c r="M266" s="262" t="str">
        <f t="shared" si="110"/>
        <v>0</v>
      </c>
      <c r="N266" s="31"/>
      <c r="O266" s="262" t="str">
        <f t="shared" si="111"/>
        <v>0</v>
      </c>
      <c r="P266" s="31" t="s">
        <v>6678</v>
      </c>
      <c r="Q266" s="31" t="s">
        <v>6678</v>
      </c>
      <c r="R266" s="31"/>
      <c r="S266" s="298" t="str">
        <f t="shared" si="112"/>
        <v/>
      </c>
      <c r="T266" s="214"/>
      <c r="U266" s="33"/>
      <c r="V266" s="33"/>
      <c r="W266" s="33"/>
      <c r="X266" s="33"/>
      <c r="Y266" s="213"/>
      <c r="Z266" s="352">
        <f t="shared" si="113"/>
        <v>41</v>
      </c>
      <c r="AA266" s="304" t="e">
        <f t="shared" ca="1" si="126"/>
        <v>#NAME?</v>
      </c>
      <c r="AB266" s="304" t="e">
        <f t="shared" ca="1" si="127"/>
        <v>#NAME?</v>
      </c>
      <c r="AC266" s="304" t="e">
        <f t="shared" ca="1" si="128"/>
        <v>#NAME?</v>
      </c>
      <c r="AD266" s="304" t="e">
        <f t="shared" ca="1" si="129"/>
        <v>#NAME?</v>
      </c>
      <c r="AE266" s="304"/>
      <c r="AF266" s="353" t="str">
        <f t="shared" si="114"/>
        <v>NCX19J3</v>
      </c>
      <c r="AG266" s="353" t="str">
        <f t="shared" si="115"/>
        <v>NCX19J3</v>
      </c>
      <c r="AH266" s="353" t="str">
        <f t="shared" si="116"/>
        <v/>
      </c>
      <c r="AI266" s="353" t="str">
        <f t="shared" si="117"/>
        <v/>
      </c>
      <c r="AJ266" s="353" t="str">
        <f t="shared" si="118"/>
        <v/>
      </c>
      <c r="AK266" s="353" t="str">
        <f t="shared" si="119"/>
        <v/>
      </c>
      <c r="AL266" s="343"/>
      <c r="AT266" s="345" t="str">
        <f t="shared" si="120"/>
        <v/>
      </c>
      <c r="AU266" s="345" t="str">
        <f t="shared" si="121"/>
        <v/>
      </c>
      <c r="AW266" s="354">
        <f t="shared" si="122"/>
        <v>0</v>
      </c>
      <c r="AX266" s="354">
        <f t="shared" si="123"/>
        <v>0</v>
      </c>
      <c r="AY266" s="354">
        <f t="shared" si="124"/>
        <v>0</v>
      </c>
      <c r="AZ266" s="354">
        <f t="shared" si="125"/>
        <v>0</v>
      </c>
    </row>
    <row r="267" spans="1:52" x14ac:dyDescent="0.2">
      <c r="A267" s="28" t="str">
        <f>C267&amp;"x"&amp;TEXT(COUNTIF(C$5:C266,C267)+1,0)</f>
        <v>x1</v>
      </c>
      <c r="B267" s="29" t="str">
        <f>D267&amp;"x"&amp;TEXT(COUNTIF(D$5:D266,D267)+1,0)</f>
        <v>x1</v>
      </c>
      <c r="C267" s="30"/>
      <c r="D267" s="30"/>
      <c r="E267" s="181"/>
      <c r="F267" s="30" t="s">
        <v>6420</v>
      </c>
      <c r="G267" s="269" t="s">
        <v>9547</v>
      </c>
      <c r="H267" s="269" t="s">
        <v>9548</v>
      </c>
      <c r="I267" s="269" t="s">
        <v>8968</v>
      </c>
      <c r="J267" s="218">
        <v>35968</v>
      </c>
      <c r="K267" s="181"/>
      <c r="L267" s="31"/>
      <c r="M267" s="262" t="str">
        <f t="shared" si="110"/>
        <v>0</v>
      </c>
      <c r="N267" s="31"/>
      <c r="O267" s="262" t="str">
        <f t="shared" si="111"/>
        <v>0</v>
      </c>
      <c r="P267" s="31" t="s">
        <v>6678</v>
      </c>
      <c r="Q267" s="31" t="s">
        <v>6678</v>
      </c>
      <c r="R267" s="31"/>
      <c r="S267" s="298" t="str">
        <f t="shared" si="112"/>
        <v/>
      </c>
      <c r="T267" s="214"/>
      <c r="U267" s="33"/>
      <c r="V267" s="33"/>
      <c r="W267" s="33"/>
      <c r="X267" s="33"/>
      <c r="Y267" s="213"/>
      <c r="Z267" s="352">
        <f t="shared" si="113"/>
        <v>20</v>
      </c>
      <c r="AA267" s="304" t="e">
        <f t="shared" ca="1" si="126"/>
        <v>#NAME?</v>
      </c>
      <c r="AB267" s="304" t="e">
        <f t="shared" ca="1" si="127"/>
        <v>#NAME?</v>
      </c>
      <c r="AC267" s="304" t="e">
        <f t="shared" ca="1" si="128"/>
        <v>#NAME?</v>
      </c>
      <c r="AD267" s="304" t="e">
        <f t="shared" ca="1" si="129"/>
        <v>#NAME?</v>
      </c>
      <c r="AE267" s="304"/>
      <c r="AF267" s="353" t="str">
        <f t="shared" si="114"/>
        <v>NCX19J3</v>
      </c>
      <c r="AG267" s="353" t="str">
        <f t="shared" si="115"/>
        <v>NCX19J3</v>
      </c>
      <c r="AH267" s="353" t="str">
        <f t="shared" si="116"/>
        <v/>
      </c>
      <c r="AI267" s="353" t="str">
        <f t="shared" si="117"/>
        <v/>
      </c>
      <c r="AJ267" s="353" t="str">
        <f t="shared" si="118"/>
        <v/>
      </c>
      <c r="AK267" s="353" t="str">
        <f t="shared" si="119"/>
        <v/>
      </c>
      <c r="AL267" s="343"/>
      <c r="AT267" s="345" t="str">
        <f t="shared" si="120"/>
        <v/>
      </c>
      <c r="AU267" s="345" t="str">
        <f t="shared" si="121"/>
        <v/>
      </c>
      <c r="AW267" s="354">
        <f t="shared" si="122"/>
        <v>0</v>
      </c>
      <c r="AX267" s="354">
        <f t="shared" si="123"/>
        <v>0</v>
      </c>
      <c r="AY267" s="354">
        <f t="shared" si="124"/>
        <v>0</v>
      </c>
      <c r="AZ267" s="354">
        <f t="shared" si="125"/>
        <v>0</v>
      </c>
    </row>
    <row r="268" spans="1:52" x14ac:dyDescent="0.2">
      <c r="A268" s="28" t="str">
        <f>C268&amp;"x"&amp;TEXT(COUNTIF(C$5:C267,C268)+1,0)</f>
        <v>x1</v>
      </c>
      <c r="B268" s="29" t="str">
        <f>D268&amp;"x"&amp;TEXT(COUNTIF(D$5:D267,D268)+1,0)</f>
        <v>x1</v>
      </c>
      <c r="C268" s="30"/>
      <c r="D268" s="30"/>
      <c r="E268" s="181"/>
      <c r="F268" s="30" t="s">
        <v>6420</v>
      </c>
      <c r="G268" s="269" t="s">
        <v>8590</v>
      </c>
      <c r="H268" s="269" t="s">
        <v>8591</v>
      </c>
      <c r="I268" s="269" t="s">
        <v>8592</v>
      </c>
      <c r="J268" s="218">
        <v>34635</v>
      </c>
      <c r="K268" s="181"/>
      <c r="L268" s="31" t="s">
        <v>6678</v>
      </c>
      <c r="M268" s="262" t="str">
        <f t="shared" si="110"/>
        <v>0</v>
      </c>
      <c r="N268" s="31" t="s">
        <v>6678</v>
      </c>
      <c r="O268" s="262" t="str">
        <f t="shared" si="111"/>
        <v>0</v>
      </c>
      <c r="P268" s="31" t="s">
        <v>6430</v>
      </c>
      <c r="Q268" s="31" t="s">
        <v>6429</v>
      </c>
      <c r="R268" s="31" t="s">
        <v>6430</v>
      </c>
      <c r="S268" s="298" t="str">
        <f t="shared" si="112"/>
        <v/>
      </c>
      <c r="T268" s="214"/>
      <c r="U268" s="33"/>
      <c r="V268" s="33"/>
      <c r="W268" s="33"/>
      <c r="X268" s="33"/>
      <c r="Y268" s="213"/>
      <c r="Z268" s="352">
        <f t="shared" si="113"/>
        <v>24</v>
      </c>
      <c r="AA268" s="304" t="e">
        <f t="shared" ca="1" si="126"/>
        <v>#NAME?</v>
      </c>
      <c r="AB268" s="304" t="e">
        <f t="shared" ca="1" si="127"/>
        <v>#NAME?</v>
      </c>
      <c r="AC268" s="304" t="e">
        <f t="shared" ca="1" si="128"/>
        <v>#NAME?</v>
      </c>
      <c r="AD268" s="304" t="e">
        <f t="shared" ca="1" si="129"/>
        <v>#NAME?</v>
      </c>
      <c r="AE268" s="304"/>
      <c r="AF268" s="353" t="str">
        <f t="shared" si="114"/>
        <v>NCX19J3</v>
      </c>
      <c r="AG268" s="353" t="str">
        <f t="shared" si="115"/>
        <v>NCX19J3</v>
      </c>
      <c r="AH268" s="353" t="str">
        <f t="shared" si="116"/>
        <v>S4</v>
      </c>
      <c r="AI268" s="353" t="str">
        <f t="shared" si="117"/>
        <v>S3</v>
      </c>
      <c r="AJ268" s="353" t="str">
        <f t="shared" si="118"/>
        <v>S4</v>
      </c>
      <c r="AK268" s="353" t="str">
        <f t="shared" si="119"/>
        <v/>
      </c>
      <c r="AL268" s="343"/>
      <c r="AT268" s="345" t="str">
        <f t="shared" si="120"/>
        <v/>
      </c>
      <c r="AU268" s="345" t="str">
        <f t="shared" si="121"/>
        <v/>
      </c>
      <c r="AW268" s="354">
        <f t="shared" si="122"/>
        <v>0</v>
      </c>
      <c r="AX268" s="354">
        <f t="shared" si="123"/>
        <v>0</v>
      </c>
      <c r="AY268" s="354">
        <f t="shared" si="124"/>
        <v>0</v>
      </c>
      <c r="AZ268" s="354">
        <f t="shared" si="125"/>
        <v>0</v>
      </c>
    </row>
    <row r="269" spans="1:52" x14ac:dyDescent="0.2">
      <c r="A269" s="28" t="str">
        <f>C269&amp;"x"&amp;TEXT(COUNTIF(C$5:C268,C269)+1,0)</f>
        <v>B2x6</v>
      </c>
      <c r="B269" s="29" t="str">
        <f>D269&amp;"x"&amp;TEXT(COUNTIF(D$5:D268,D269)+1,0)</f>
        <v>B2x6</v>
      </c>
      <c r="C269" s="30" t="s">
        <v>6462</v>
      </c>
      <c r="D269" s="30" t="s">
        <v>6462</v>
      </c>
      <c r="E269" s="181"/>
      <c r="F269" s="30" t="s">
        <v>6689</v>
      </c>
      <c r="G269" s="269" t="s">
        <v>8897</v>
      </c>
      <c r="H269" s="269" t="s">
        <v>8898</v>
      </c>
      <c r="I269" s="269" t="s">
        <v>8899</v>
      </c>
      <c r="J269" s="218">
        <v>38150</v>
      </c>
      <c r="K269" s="181"/>
      <c r="L269" s="31" t="s">
        <v>6678</v>
      </c>
      <c r="M269" s="262" t="str">
        <f t="shared" si="110"/>
        <v>0</v>
      </c>
      <c r="N269" s="31" t="s">
        <v>6678</v>
      </c>
      <c r="O269" s="262" t="str">
        <f t="shared" si="111"/>
        <v>0</v>
      </c>
      <c r="P269" s="31" t="s">
        <v>6462</v>
      </c>
      <c r="Q269" s="31" t="s">
        <v>6462</v>
      </c>
      <c r="R269" s="31" t="s">
        <v>6462</v>
      </c>
      <c r="S269" s="298" t="str">
        <f t="shared" si="112"/>
        <v>B2</v>
      </c>
      <c r="T269" s="214"/>
      <c r="U269" s="33"/>
      <c r="V269" s="33"/>
      <c r="W269" s="33"/>
      <c r="X269" s="33"/>
      <c r="Y269" s="213"/>
      <c r="Z269" s="352">
        <f t="shared" si="113"/>
        <v>14</v>
      </c>
      <c r="AA269" s="304" t="e">
        <f ca="1">TmPunt($C269:$D269,$F269:$J269,$Z269,$AF269&amp;AH269,"Punten1AB",U269,AW269,$AI269&amp;$AJ269&amp;$AK269)</f>
        <v>#NAME?</v>
      </c>
      <c r="AB269" s="304" t="e">
        <f ca="1">TmPunt($C269:$D269,$F269:$J269,$Z269,$AF269&amp;AI269,"Punten2DE",V269,AX269,$AH269&amp;$AJ269&amp;$AK269)</f>
        <v>#NAME?</v>
      </c>
      <c r="AC269" s="304" t="e">
        <f ca="1">TmPunt($C269:$D269,$F269:$J269,$Z269,$AF269&amp;AJ269,"Punten3GH",W269,AY269,$AH269&amp;$AI269&amp;$AK269)</f>
        <v>#NAME?</v>
      </c>
      <c r="AD269" s="304" t="e">
        <f ca="1">TmPunt($C269:$D269,$F269:$J269,$Z269,$AG269&amp;AK269,"Punten4JK",X269,AZ269,$AH269&amp;$AI269&amp;$AJ269)</f>
        <v>#NAME?</v>
      </c>
      <c r="AE269" s="304"/>
      <c r="AF269" s="353" t="str">
        <f t="shared" si="114"/>
        <v>NCX19J3</v>
      </c>
      <c r="AG269" s="353" t="str">
        <f t="shared" si="115"/>
        <v>NCX19J3</v>
      </c>
      <c r="AH269" s="353" t="str">
        <f t="shared" si="116"/>
        <v>B2</v>
      </c>
      <c r="AI269" s="353" t="str">
        <f t="shared" si="117"/>
        <v>B2</v>
      </c>
      <c r="AJ269" s="353" t="str">
        <f t="shared" si="118"/>
        <v>B2</v>
      </c>
      <c r="AK269" s="353" t="str">
        <f t="shared" si="119"/>
        <v/>
      </c>
      <c r="AL269" s="343"/>
      <c r="AT269" s="345" t="str">
        <f t="shared" si="120"/>
        <v>B2</v>
      </c>
      <c r="AU269" s="345" t="str">
        <f t="shared" si="121"/>
        <v>B2</v>
      </c>
      <c r="AW269" s="354">
        <f t="shared" si="122"/>
        <v>0</v>
      </c>
      <c r="AX269" s="354">
        <f t="shared" si="123"/>
        <v>0</v>
      </c>
      <c r="AY269" s="354">
        <f t="shared" si="124"/>
        <v>0</v>
      </c>
      <c r="AZ269" s="354">
        <f t="shared" si="125"/>
        <v>0</v>
      </c>
    </row>
    <row r="270" spans="1:52" x14ac:dyDescent="0.2">
      <c r="A270" s="28" t="str">
        <f>C270&amp;"x"&amp;TEXT(COUNTIF(C$5:C269,C270)+1,0)</f>
        <v>D3x7</v>
      </c>
      <c r="B270" s="29" t="str">
        <f>D270&amp;"x"&amp;TEXT(COUNTIF(D$5:D269,D270)+1,0)</f>
        <v>D3x7</v>
      </c>
      <c r="C270" s="30" t="s">
        <v>6485</v>
      </c>
      <c r="D270" s="30" t="s">
        <v>6485</v>
      </c>
      <c r="E270" s="181"/>
      <c r="F270" s="30" t="s">
        <v>6689</v>
      </c>
      <c r="G270" s="269" t="s">
        <v>9209</v>
      </c>
      <c r="H270" s="269" t="s">
        <v>9210</v>
      </c>
      <c r="I270" s="269" t="s">
        <v>9211</v>
      </c>
      <c r="J270" s="218">
        <v>39100</v>
      </c>
      <c r="K270" s="181"/>
      <c r="L270" s="31" t="s">
        <v>6678</v>
      </c>
      <c r="M270" s="262" t="str">
        <f t="shared" si="110"/>
        <v>0</v>
      </c>
      <c r="N270" s="31" t="s">
        <v>6678</v>
      </c>
      <c r="O270" s="262" t="str">
        <f t="shared" si="111"/>
        <v>0</v>
      </c>
      <c r="P270" s="31" t="s">
        <v>6486</v>
      </c>
      <c r="Q270" s="31" t="s">
        <v>6486</v>
      </c>
      <c r="R270" s="31" t="s">
        <v>6486</v>
      </c>
      <c r="S270" s="298" t="str">
        <f t="shared" si="112"/>
        <v>D3</v>
      </c>
      <c r="T270" s="214"/>
      <c r="U270" s="33"/>
      <c r="V270" s="33"/>
      <c r="W270" s="33"/>
      <c r="X270" s="33"/>
      <c r="Y270" s="213"/>
      <c r="Z270" s="352">
        <f t="shared" si="113"/>
        <v>11</v>
      </c>
      <c r="AA270" s="304" t="e">
        <f ca="1">TmPunt($C270:$D270,$F270:$J270,$Z270,$AF270&amp;AH270,"Punten1AB",U270,AW270,$AI270&amp;$AJ270&amp;$AK270)</f>
        <v>#NAME?</v>
      </c>
      <c r="AB270" s="304" t="e">
        <f ca="1">TmPunt($C270:$D270,$F270:$J270,$Z270,$AF270&amp;AI270,"Punten2DE",V270,AX270,$AH270&amp;$AJ270&amp;$AK270)</f>
        <v>#NAME?</v>
      </c>
      <c r="AC270" s="304" t="e">
        <f ca="1">TmPunt($C270:$D270,$F270:$J270,$Z270,$AF270&amp;AJ270,"Punten3GH",W270,AY270,$AH270&amp;$AI270&amp;$AK270)</f>
        <v>#NAME?</v>
      </c>
      <c r="AD270" s="304" t="e">
        <f ca="1">TmPunt($C270:$D270,$F270:$J270,$Z270,$AG270&amp;AK270,"Punten4JK",X270,AZ270,$AH270&amp;$AI270&amp;$AJ270)</f>
        <v>#NAME?</v>
      </c>
      <c r="AE270" s="304"/>
      <c r="AF270" s="353" t="str">
        <f t="shared" si="114"/>
        <v>NCX19J3</v>
      </c>
      <c r="AG270" s="353" t="str">
        <f t="shared" si="115"/>
        <v>NCX19J3</v>
      </c>
      <c r="AH270" s="353" t="str">
        <f t="shared" si="116"/>
        <v>D4</v>
      </c>
      <c r="AI270" s="353" t="str">
        <f t="shared" si="117"/>
        <v>D4</v>
      </c>
      <c r="AJ270" s="353" t="str">
        <f t="shared" si="118"/>
        <v>D4</v>
      </c>
      <c r="AK270" s="353" t="str">
        <f t="shared" si="119"/>
        <v/>
      </c>
      <c r="AL270" s="343"/>
      <c r="AT270" s="345" t="str">
        <f t="shared" si="120"/>
        <v>D3</v>
      </c>
      <c r="AU270" s="345" t="str">
        <f t="shared" si="121"/>
        <v>D3</v>
      </c>
      <c r="AW270" s="354">
        <f t="shared" si="122"/>
        <v>0</v>
      </c>
      <c r="AX270" s="354">
        <f t="shared" si="123"/>
        <v>0</v>
      </c>
      <c r="AY270" s="354">
        <f t="shared" si="124"/>
        <v>0</v>
      </c>
      <c r="AZ270" s="354">
        <f t="shared" si="125"/>
        <v>0</v>
      </c>
    </row>
    <row r="271" spans="1:52" x14ac:dyDescent="0.2">
      <c r="A271" s="28" t="str">
        <f>C271&amp;"x"&amp;TEXT(COUNTIF(C$5:C270,C271)+1,0)</f>
        <v>A5x8</v>
      </c>
      <c r="B271" s="29" t="str">
        <f>D271&amp;"x"&amp;TEXT(COUNTIF(D$5:D270,D271)+1,0)</f>
        <v>A5x8</v>
      </c>
      <c r="C271" s="30" t="s">
        <v>6455</v>
      </c>
      <c r="D271" s="30" t="s">
        <v>6455</v>
      </c>
      <c r="E271" s="181"/>
      <c r="F271" s="30" t="s">
        <v>6689</v>
      </c>
      <c r="G271" s="269" t="s">
        <v>8976</v>
      </c>
      <c r="H271" s="269" t="s">
        <v>8977</v>
      </c>
      <c r="I271" s="269" t="s">
        <v>8978</v>
      </c>
      <c r="J271" s="218">
        <v>37170</v>
      </c>
      <c r="K271" s="181"/>
      <c r="L271" s="31" t="s">
        <v>6678</v>
      </c>
      <c r="M271" s="262" t="str">
        <f t="shared" si="110"/>
        <v>0</v>
      </c>
      <c r="N271" s="31" t="s">
        <v>6678</v>
      </c>
      <c r="O271" s="262" t="str">
        <f t="shared" si="111"/>
        <v>0</v>
      </c>
      <c r="P271" s="31" t="s">
        <v>6465</v>
      </c>
      <c r="Q271" s="31" t="s">
        <v>6465</v>
      </c>
      <c r="R271" s="31" t="s">
        <v>6465</v>
      </c>
      <c r="S271" s="298" t="str">
        <f t="shared" si="112"/>
        <v>A5</v>
      </c>
      <c r="T271" s="214"/>
      <c r="U271" s="33"/>
      <c r="V271" s="33"/>
      <c r="W271" s="33"/>
      <c r="X271" s="33"/>
      <c r="Y271" s="213"/>
      <c r="Z271" s="352">
        <f t="shared" si="113"/>
        <v>17</v>
      </c>
      <c r="AA271" s="304" t="e">
        <f ca="1">TmPunt($C271:$D271,$F271:$J271,$Z271,$AF271&amp;AH271,"Punten1AB",U271,AW271,$AI271&amp;$AJ271&amp;$AK271)</f>
        <v>#NAME?</v>
      </c>
      <c r="AB271" s="304" t="e">
        <f ca="1">TmPunt($C271:$D271,$F271:$J271,$Z271,$AF271&amp;AI271,"Punten2DE",V271,AX271,$AH271&amp;$AJ271&amp;$AK271)</f>
        <v>#NAME?</v>
      </c>
      <c r="AC271" s="304" t="e">
        <f ca="1">TmPunt($C271:$D271,$F271:$J271,$Z271,$AF271&amp;AJ271,"Punten3GH",W271,AY271,$AH271&amp;$AI271&amp;$AK271)</f>
        <v>#NAME?</v>
      </c>
      <c r="AD271" s="304" t="e">
        <f ca="1">TmPunt($C271:$D271,$F271:$J271,$Z271,$AG271&amp;AK271,"Punten4JK",X271,AZ271,$AH271&amp;$AI271&amp;$AJ271)</f>
        <v>#NAME?</v>
      </c>
      <c r="AE271" s="304"/>
      <c r="AF271" s="353" t="str">
        <f t="shared" si="114"/>
        <v>NCX19J3</v>
      </c>
      <c r="AG271" s="353" t="str">
        <f t="shared" si="115"/>
        <v>NCX19J3</v>
      </c>
      <c r="AH271" s="353" t="str">
        <f t="shared" si="116"/>
        <v>B5</v>
      </c>
      <c r="AI271" s="353" t="str">
        <f t="shared" si="117"/>
        <v>B5</v>
      </c>
      <c r="AJ271" s="353" t="str">
        <f t="shared" si="118"/>
        <v>B5</v>
      </c>
      <c r="AK271" s="353" t="str">
        <f t="shared" si="119"/>
        <v/>
      </c>
      <c r="AL271" s="343"/>
      <c r="AT271" s="345" t="str">
        <f t="shared" si="120"/>
        <v>A5</v>
      </c>
      <c r="AU271" s="345" t="str">
        <f t="shared" si="121"/>
        <v>A5</v>
      </c>
      <c r="AW271" s="354">
        <f t="shared" si="122"/>
        <v>0</v>
      </c>
      <c r="AX271" s="354">
        <f t="shared" si="123"/>
        <v>0</v>
      </c>
      <c r="AY271" s="354">
        <f t="shared" si="124"/>
        <v>0</v>
      </c>
      <c r="AZ271" s="354">
        <f t="shared" si="125"/>
        <v>0</v>
      </c>
    </row>
    <row r="272" spans="1:52" x14ac:dyDescent="0.2">
      <c r="A272" s="28" t="str">
        <f>C272&amp;"x"&amp;TEXT(COUNTIF(C$5:C271,C272)+1,0)</f>
        <v>x1</v>
      </c>
      <c r="B272" s="29" t="str">
        <f>D272&amp;"x"&amp;TEXT(COUNTIF(D$5:D271,D272)+1,0)</f>
        <v>x1</v>
      </c>
      <c r="C272" s="30"/>
      <c r="D272" s="30"/>
      <c r="E272" s="181"/>
      <c r="F272" s="30" t="s">
        <v>6689</v>
      </c>
      <c r="G272" s="269" t="s">
        <v>9708</v>
      </c>
      <c r="H272" s="269" t="s">
        <v>9709</v>
      </c>
      <c r="I272" s="269" t="s">
        <v>9321</v>
      </c>
      <c r="J272" s="218">
        <v>29509</v>
      </c>
      <c r="K272" s="181"/>
      <c r="L272" s="31" t="s">
        <v>6678</v>
      </c>
      <c r="M272" s="262" t="str">
        <f t="shared" si="110"/>
        <v>0</v>
      </c>
      <c r="N272" s="31" t="s">
        <v>6678</v>
      </c>
      <c r="O272" s="262" t="str">
        <f t="shared" si="111"/>
        <v>0</v>
      </c>
      <c r="P272" s="31" t="s">
        <v>6678</v>
      </c>
      <c r="Q272" s="31" t="s">
        <v>6678</v>
      </c>
      <c r="R272" s="31"/>
      <c r="S272" s="298" t="str">
        <f t="shared" si="112"/>
        <v/>
      </c>
      <c r="T272" s="214"/>
      <c r="U272" s="33"/>
      <c r="V272" s="33"/>
      <c r="W272" s="33"/>
      <c r="X272" s="33"/>
      <c r="Y272" s="213"/>
      <c r="Z272" s="352">
        <f t="shared" si="113"/>
        <v>38</v>
      </c>
      <c r="AA272" s="304" t="e">
        <f t="shared" ca="1" si="126"/>
        <v>#NAME?</v>
      </c>
      <c r="AB272" s="304" t="e">
        <f t="shared" ca="1" si="127"/>
        <v>#NAME?</v>
      </c>
      <c r="AC272" s="304" t="e">
        <f t="shared" ca="1" si="128"/>
        <v>#NAME?</v>
      </c>
      <c r="AD272" s="304" t="e">
        <f t="shared" ca="1" si="129"/>
        <v>#NAME?</v>
      </c>
      <c r="AE272" s="304"/>
      <c r="AF272" s="353" t="str">
        <f t="shared" si="114"/>
        <v>NCX19J3</v>
      </c>
      <c r="AG272" s="353" t="str">
        <f t="shared" si="115"/>
        <v>NCX19J3</v>
      </c>
      <c r="AH272" s="353" t="str">
        <f t="shared" si="116"/>
        <v/>
      </c>
      <c r="AI272" s="353" t="str">
        <f t="shared" si="117"/>
        <v/>
      </c>
      <c r="AJ272" s="353" t="str">
        <f t="shared" si="118"/>
        <v/>
      </c>
      <c r="AK272" s="353" t="str">
        <f t="shared" si="119"/>
        <v/>
      </c>
      <c r="AL272" s="343"/>
      <c r="AT272" s="345" t="str">
        <f t="shared" si="120"/>
        <v/>
      </c>
      <c r="AU272" s="345" t="str">
        <f t="shared" si="121"/>
        <v/>
      </c>
      <c r="AW272" s="354">
        <f t="shared" si="122"/>
        <v>0</v>
      </c>
      <c r="AX272" s="354">
        <f t="shared" si="123"/>
        <v>0</v>
      </c>
      <c r="AY272" s="354">
        <f t="shared" si="124"/>
        <v>0</v>
      </c>
      <c r="AZ272" s="354">
        <f t="shared" si="125"/>
        <v>0</v>
      </c>
    </row>
    <row r="273" spans="1:52" x14ac:dyDescent="0.2">
      <c r="A273" s="28" t="str">
        <f>C273&amp;"x"&amp;TEXT(COUNTIF(C$5:C272,C273)+1,0)</f>
        <v>F2x4</v>
      </c>
      <c r="B273" s="29" t="str">
        <f>D273&amp;"x"&amp;TEXT(COUNTIF(D$5:D272,D273)+1,0)</f>
        <v>F2x4</v>
      </c>
      <c r="C273" s="30" t="s">
        <v>6511</v>
      </c>
      <c r="D273" s="30" t="s">
        <v>6511</v>
      </c>
      <c r="E273" s="181"/>
      <c r="F273" s="30" t="s">
        <v>6689</v>
      </c>
      <c r="G273" s="269" t="s">
        <v>9851</v>
      </c>
      <c r="H273" s="269" t="s">
        <v>9849</v>
      </c>
      <c r="I273" s="269" t="s">
        <v>9850</v>
      </c>
      <c r="J273" s="218">
        <v>40931</v>
      </c>
      <c r="K273" s="181"/>
      <c r="L273" s="31"/>
      <c r="M273" s="262" t="str">
        <f t="shared" si="110"/>
        <v>0</v>
      </c>
      <c r="N273" s="31"/>
      <c r="O273" s="262" t="str">
        <f t="shared" si="111"/>
        <v>0</v>
      </c>
      <c r="P273" s="31"/>
      <c r="Q273" s="31"/>
      <c r="R273" s="31"/>
      <c r="S273" s="298" t="str">
        <f t="shared" si="112"/>
        <v>F2</v>
      </c>
      <c r="T273" s="214"/>
      <c r="U273" s="33"/>
      <c r="V273" s="33"/>
      <c r="W273" s="33"/>
      <c r="X273" s="33"/>
      <c r="Y273" s="213"/>
      <c r="Z273" s="352">
        <f t="shared" si="113"/>
        <v>6</v>
      </c>
      <c r="AA273" s="304" t="e">
        <f ca="1">TmPunt($C273:$D273,$F273:$J273,$Z273,$AF273&amp;AH273,"Punten1AB",U273,AW273,$AI273&amp;$AJ273&amp;$AK273)</f>
        <v>#NAME?</v>
      </c>
      <c r="AB273" s="304" t="e">
        <f ca="1">TmPunt($C273:$D273,$F273:$J273,$Z273,$AF273&amp;AI273,"Punten2DE",V273,AX273,$AH273&amp;$AJ273&amp;$AK273)</f>
        <v>#NAME?</v>
      </c>
      <c r="AC273" s="304" t="e">
        <f ca="1">TmPunt($C273:$D273,$F273:$J273,$Z273,$AF273&amp;AJ273,"Punten3GH",W273,AY273,$AH273&amp;$AI273&amp;$AK273)</f>
        <v>#NAME?</v>
      </c>
      <c r="AD273" s="304" t="e">
        <f ca="1">TmPunt($C273:$D273,$F273:$J273,$Z273,$AG273&amp;AK273,"Punten4JK",X273,AZ273,$AH273&amp;$AI273&amp;$AJ273)</f>
        <v>#NAME?</v>
      </c>
      <c r="AE273" s="304"/>
      <c r="AF273" s="353" t="str">
        <f t="shared" si="114"/>
        <v>NCX19J3</v>
      </c>
      <c r="AG273" s="353" t="str">
        <f t="shared" si="115"/>
        <v>NCX19J3</v>
      </c>
      <c r="AH273" s="353" t="str">
        <f t="shared" si="116"/>
        <v/>
      </c>
      <c r="AI273" s="353" t="str">
        <f t="shared" si="117"/>
        <v/>
      </c>
      <c r="AJ273" s="353" t="str">
        <f t="shared" si="118"/>
        <v/>
      </c>
      <c r="AK273" s="353" t="str">
        <f t="shared" si="119"/>
        <v/>
      </c>
      <c r="AL273" s="343"/>
      <c r="AT273" s="345" t="str">
        <f t="shared" si="120"/>
        <v>F2</v>
      </c>
      <c r="AU273" s="345" t="str">
        <f t="shared" si="121"/>
        <v>F2</v>
      </c>
      <c r="AW273" s="354">
        <f t="shared" si="122"/>
        <v>0</v>
      </c>
      <c r="AX273" s="354">
        <f t="shared" si="123"/>
        <v>0</v>
      </c>
      <c r="AY273" s="354">
        <f t="shared" si="124"/>
        <v>0</v>
      </c>
      <c r="AZ273" s="354">
        <f t="shared" si="125"/>
        <v>0</v>
      </c>
    </row>
    <row r="274" spans="1:52" x14ac:dyDescent="0.2">
      <c r="A274" s="28" t="str">
        <f>C274&amp;"x"&amp;TEXT(COUNTIF(C$5:C273,C274)+1,0)</f>
        <v>S5x5</v>
      </c>
      <c r="B274" s="29" t="str">
        <f>D274&amp;"x"&amp;TEXT(COUNTIF(D$5:D273,D274)+1,0)</f>
        <v>S5x5</v>
      </c>
      <c r="C274" s="30" t="s">
        <v>6431</v>
      </c>
      <c r="D274" s="30" t="s">
        <v>6431</v>
      </c>
      <c r="E274" s="181"/>
      <c r="F274" s="30" t="s">
        <v>6689</v>
      </c>
      <c r="G274" s="269" t="s">
        <v>8625</v>
      </c>
      <c r="H274" s="269" t="s">
        <v>8626</v>
      </c>
      <c r="I274" s="269" t="s">
        <v>8512</v>
      </c>
      <c r="J274" s="218">
        <v>32911</v>
      </c>
      <c r="K274" s="181"/>
      <c r="L274" s="31" t="s">
        <v>6678</v>
      </c>
      <c r="M274" s="262" t="str">
        <f t="shared" si="110"/>
        <v>0</v>
      </c>
      <c r="N274" s="31" t="s">
        <v>6678</v>
      </c>
      <c r="O274" s="262" t="str">
        <f t="shared" si="111"/>
        <v>0</v>
      </c>
      <c r="P274" s="31" t="s">
        <v>6431</v>
      </c>
      <c r="Q274" s="31" t="s">
        <v>6431</v>
      </c>
      <c r="R274" s="31" t="s">
        <v>6431</v>
      </c>
      <c r="S274" s="298" t="str">
        <f t="shared" si="112"/>
        <v>S5</v>
      </c>
      <c r="T274" s="214"/>
      <c r="U274" s="33"/>
      <c r="V274" s="33"/>
      <c r="W274" s="33"/>
      <c r="X274" s="33"/>
      <c r="Y274" s="213"/>
      <c r="Z274" s="352">
        <f t="shared" si="113"/>
        <v>28</v>
      </c>
      <c r="AA274" s="304" t="e">
        <f ca="1">TmPunt($C274:$D274,$F274:$J274,$Z274,$AF274&amp;AH274,"Punten1AB",U274,AW274,$AI274&amp;$AJ274&amp;$AK274)</f>
        <v>#NAME?</v>
      </c>
      <c r="AB274" s="304" t="e">
        <f ca="1">TmPunt($C274:$D274,$F274:$J274,$Z274,$AF274&amp;AI274,"Punten2DE",V274,AX274,$AH274&amp;$AJ274&amp;$AK274)</f>
        <v>#NAME?</v>
      </c>
      <c r="AC274" s="304" t="e">
        <f ca="1">TmPunt($C274:$D274,$F274:$J274,$Z274,$AF274&amp;AJ274,"Punten3GH",W274,AY274,$AH274&amp;$AI274&amp;$AK274)</f>
        <v>#NAME?</v>
      </c>
      <c r="AD274" s="304" t="e">
        <f ca="1">TmPunt($C274:$D274,$F274:$J274,$Z274,$AG274&amp;AK274,"Punten4JK",X274,AZ274,$AH274&amp;$AI274&amp;$AJ274)</f>
        <v>#NAME?</v>
      </c>
      <c r="AE274" s="304"/>
      <c r="AF274" s="353" t="str">
        <f t="shared" si="114"/>
        <v>NCX19J3</v>
      </c>
      <c r="AG274" s="353" t="str">
        <f t="shared" si="115"/>
        <v>NCX19J3</v>
      </c>
      <c r="AH274" s="353" t="str">
        <f t="shared" si="116"/>
        <v>S5</v>
      </c>
      <c r="AI274" s="353" t="str">
        <f t="shared" si="117"/>
        <v>S5</v>
      </c>
      <c r="AJ274" s="353" t="str">
        <f t="shared" si="118"/>
        <v>S5</v>
      </c>
      <c r="AK274" s="353" t="str">
        <f t="shared" si="119"/>
        <v/>
      </c>
      <c r="AL274" s="343"/>
      <c r="AT274" s="345" t="str">
        <f t="shared" si="120"/>
        <v>S5</v>
      </c>
      <c r="AU274" s="345" t="str">
        <f t="shared" si="121"/>
        <v>S5</v>
      </c>
      <c r="AW274" s="354">
        <f t="shared" si="122"/>
        <v>0</v>
      </c>
      <c r="AX274" s="354">
        <f t="shared" si="123"/>
        <v>0</v>
      </c>
      <c r="AY274" s="354">
        <f t="shared" si="124"/>
        <v>0</v>
      </c>
      <c r="AZ274" s="354">
        <f t="shared" si="125"/>
        <v>0</v>
      </c>
    </row>
    <row r="275" spans="1:52" x14ac:dyDescent="0.2">
      <c r="A275" s="28" t="str">
        <f>C275&amp;"x"&amp;TEXT(COUNTIF(C$5:C274,C275)+1,0)</f>
        <v>x1</v>
      </c>
      <c r="B275" s="29" t="str">
        <f>D275&amp;"x"&amp;TEXT(COUNTIF(D$5:D274,D275)+1,0)</f>
        <v>x1</v>
      </c>
      <c r="C275" s="30"/>
      <c r="D275" s="30"/>
      <c r="E275" s="181"/>
      <c r="F275" s="30" t="s">
        <v>6689</v>
      </c>
      <c r="G275" s="269" t="s">
        <v>8693</v>
      </c>
      <c r="H275" s="269" t="s">
        <v>8694</v>
      </c>
      <c r="I275" s="269" t="s">
        <v>8695</v>
      </c>
      <c r="J275" s="218">
        <v>32911</v>
      </c>
      <c r="K275" s="181"/>
      <c r="L275" s="31" t="s">
        <v>6678</v>
      </c>
      <c r="M275" s="262" t="str">
        <f t="shared" si="110"/>
        <v>0</v>
      </c>
      <c r="N275" s="31" t="s">
        <v>6678</v>
      </c>
      <c r="O275" s="262" t="str">
        <f t="shared" si="111"/>
        <v>0</v>
      </c>
      <c r="P275" s="31" t="s">
        <v>6434</v>
      </c>
      <c r="Q275" s="31" t="s">
        <v>6433</v>
      </c>
      <c r="R275" s="31" t="s">
        <v>6433</v>
      </c>
      <c r="S275" s="298" t="str">
        <f t="shared" si="112"/>
        <v/>
      </c>
      <c r="T275" s="214"/>
      <c r="U275" s="33"/>
      <c r="V275" s="33"/>
      <c r="W275" s="33"/>
      <c r="X275" s="33"/>
      <c r="Y275" s="213"/>
      <c r="Z275" s="352">
        <f t="shared" si="113"/>
        <v>28</v>
      </c>
      <c r="AA275" s="304" t="e">
        <f t="shared" ca="1" si="126"/>
        <v>#NAME?</v>
      </c>
      <c r="AB275" s="304" t="e">
        <f t="shared" ca="1" si="127"/>
        <v>#NAME?</v>
      </c>
      <c r="AC275" s="304" t="e">
        <f t="shared" ca="1" si="128"/>
        <v>#NAME?</v>
      </c>
      <c r="AD275" s="304" t="e">
        <f t="shared" ca="1" si="129"/>
        <v>#NAME?</v>
      </c>
      <c r="AE275" s="304"/>
      <c r="AF275" s="353" t="str">
        <f t="shared" si="114"/>
        <v>NCX19J3</v>
      </c>
      <c r="AG275" s="353" t="str">
        <f t="shared" si="115"/>
        <v>NCX19J3</v>
      </c>
      <c r="AH275" s="353" t="str">
        <f t="shared" si="116"/>
        <v>S8</v>
      </c>
      <c r="AI275" s="353" t="str">
        <f t="shared" si="117"/>
        <v>S7</v>
      </c>
      <c r="AJ275" s="353" t="str">
        <f t="shared" si="118"/>
        <v>S7</v>
      </c>
      <c r="AK275" s="353" t="str">
        <f t="shared" si="119"/>
        <v/>
      </c>
      <c r="AL275" s="343"/>
      <c r="AT275" s="345" t="str">
        <f t="shared" si="120"/>
        <v/>
      </c>
      <c r="AU275" s="345" t="str">
        <f t="shared" si="121"/>
        <v/>
      </c>
      <c r="AW275" s="354">
        <f t="shared" si="122"/>
        <v>0</v>
      </c>
      <c r="AX275" s="354">
        <f t="shared" si="123"/>
        <v>0</v>
      </c>
      <c r="AY275" s="354">
        <f t="shared" si="124"/>
        <v>0</v>
      </c>
      <c r="AZ275" s="354">
        <f t="shared" si="125"/>
        <v>0</v>
      </c>
    </row>
    <row r="276" spans="1:52" x14ac:dyDescent="0.2">
      <c r="A276" s="28" t="str">
        <f>C276&amp;"x"&amp;TEXT(COUNTIF(C$5:C275,C276)+1,0)</f>
        <v>x1</v>
      </c>
      <c r="B276" s="29" t="str">
        <f>D276&amp;"x"&amp;TEXT(COUNTIF(D$5:D275,D276)+1,0)</f>
        <v>x1</v>
      </c>
      <c r="C276" s="30"/>
      <c r="D276" s="30"/>
      <c r="E276" s="181"/>
      <c r="F276" s="30" t="s">
        <v>6689</v>
      </c>
      <c r="G276" s="269" t="s">
        <v>9722</v>
      </c>
      <c r="H276" s="269" t="s">
        <v>9723</v>
      </c>
      <c r="I276" s="269" t="s">
        <v>9724</v>
      </c>
      <c r="J276" s="218">
        <v>30480</v>
      </c>
      <c r="K276" s="181"/>
      <c r="L276" s="31" t="s">
        <v>6678</v>
      </c>
      <c r="M276" s="262" t="str">
        <f t="shared" si="110"/>
        <v>0</v>
      </c>
      <c r="N276" s="31" t="s">
        <v>6678</v>
      </c>
      <c r="O276" s="262" t="str">
        <f t="shared" si="111"/>
        <v>0</v>
      </c>
      <c r="P276" s="31" t="s">
        <v>6678</v>
      </c>
      <c r="Q276" s="31" t="s">
        <v>6678</v>
      </c>
      <c r="R276" s="31"/>
      <c r="S276" s="298" t="str">
        <f t="shared" si="112"/>
        <v/>
      </c>
      <c r="T276" s="214"/>
      <c r="U276" s="33"/>
      <c r="V276" s="33"/>
      <c r="W276" s="33"/>
      <c r="X276" s="33"/>
      <c r="Y276" s="213"/>
      <c r="Z276" s="352">
        <f t="shared" si="113"/>
        <v>35</v>
      </c>
      <c r="AA276" s="304" t="e">
        <f t="shared" ca="1" si="126"/>
        <v>#NAME?</v>
      </c>
      <c r="AB276" s="304" t="e">
        <f t="shared" ca="1" si="127"/>
        <v>#NAME?</v>
      </c>
      <c r="AC276" s="304" t="e">
        <f t="shared" ca="1" si="128"/>
        <v>#NAME?</v>
      </c>
      <c r="AD276" s="304" t="e">
        <f t="shared" ca="1" si="129"/>
        <v>#NAME?</v>
      </c>
      <c r="AE276" s="304"/>
      <c r="AF276" s="353" t="str">
        <f t="shared" si="114"/>
        <v>NCX19J3</v>
      </c>
      <c r="AG276" s="353" t="str">
        <f t="shared" si="115"/>
        <v>NCX19J3</v>
      </c>
      <c r="AH276" s="353" t="str">
        <f t="shared" si="116"/>
        <v/>
      </c>
      <c r="AI276" s="353" t="str">
        <f t="shared" si="117"/>
        <v/>
      </c>
      <c r="AJ276" s="353" t="str">
        <f t="shared" si="118"/>
        <v/>
      </c>
      <c r="AK276" s="353" t="str">
        <f t="shared" si="119"/>
        <v/>
      </c>
      <c r="AL276" s="343"/>
      <c r="AT276" s="345" t="str">
        <f t="shared" si="120"/>
        <v/>
      </c>
      <c r="AU276" s="345" t="str">
        <f t="shared" si="121"/>
        <v/>
      </c>
      <c r="AW276" s="354">
        <f t="shared" si="122"/>
        <v>0</v>
      </c>
      <c r="AX276" s="354">
        <f t="shared" si="123"/>
        <v>0</v>
      </c>
      <c r="AY276" s="354">
        <f t="shared" si="124"/>
        <v>0</v>
      </c>
      <c r="AZ276" s="354">
        <f t="shared" si="125"/>
        <v>0</v>
      </c>
    </row>
    <row r="277" spans="1:52" x14ac:dyDescent="0.2">
      <c r="A277" s="28" t="str">
        <f>C277&amp;"x"&amp;TEXT(COUNTIF(C$5:C276,C277)+1,0)</f>
        <v>x1</v>
      </c>
      <c r="B277" s="29" t="str">
        <f>D277&amp;"x"&amp;TEXT(COUNTIF(D$5:D276,D277)+1,0)</f>
        <v>x1</v>
      </c>
      <c r="C277" s="30"/>
      <c r="D277" s="30"/>
      <c r="E277" s="181"/>
      <c r="F277" s="30" t="s">
        <v>6689</v>
      </c>
      <c r="G277" s="269" t="s">
        <v>9656</v>
      </c>
      <c r="H277" s="269" t="s">
        <v>9657</v>
      </c>
      <c r="I277" s="269" t="s">
        <v>8656</v>
      </c>
      <c r="J277" s="218">
        <v>23297</v>
      </c>
      <c r="K277" s="181"/>
      <c r="L277" s="31" t="s">
        <v>6678</v>
      </c>
      <c r="M277" s="262" t="str">
        <f t="shared" si="110"/>
        <v>0</v>
      </c>
      <c r="N277" s="31" t="s">
        <v>6678</v>
      </c>
      <c r="O277" s="262" t="str">
        <f t="shared" si="111"/>
        <v>0</v>
      </c>
      <c r="P277" s="31" t="s">
        <v>6678</v>
      </c>
      <c r="Q277" s="31" t="s">
        <v>6678</v>
      </c>
      <c r="R277" s="31"/>
      <c r="S277" s="298" t="str">
        <f t="shared" si="112"/>
        <v/>
      </c>
      <c r="T277" s="214"/>
      <c r="U277" s="33"/>
      <c r="V277" s="33"/>
      <c r="W277" s="33"/>
      <c r="X277" s="33"/>
      <c r="Y277" s="213"/>
      <c r="Z277" s="352">
        <f t="shared" si="113"/>
        <v>55</v>
      </c>
      <c r="AA277" s="304" t="e">
        <f t="shared" ca="1" si="126"/>
        <v>#NAME?</v>
      </c>
      <c r="AB277" s="304" t="e">
        <f t="shared" ca="1" si="127"/>
        <v>#NAME?</v>
      </c>
      <c r="AC277" s="304" t="e">
        <f t="shared" ca="1" si="128"/>
        <v>#NAME?</v>
      </c>
      <c r="AD277" s="304" t="e">
        <f t="shared" ca="1" si="129"/>
        <v>#NAME?</v>
      </c>
      <c r="AE277" s="304"/>
      <c r="AF277" s="353" t="str">
        <f t="shared" si="114"/>
        <v>NCX19J3</v>
      </c>
      <c r="AG277" s="353" t="str">
        <f t="shared" si="115"/>
        <v>NCX19J3</v>
      </c>
      <c r="AH277" s="353" t="str">
        <f t="shared" si="116"/>
        <v/>
      </c>
      <c r="AI277" s="353" t="str">
        <f t="shared" si="117"/>
        <v/>
      </c>
      <c r="AJ277" s="353" t="str">
        <f t="shared" si="118"/>
        <v/>
      </c>
      <c r="AK277" s="353" t="str">
        <f t="shared" si="119"/>
        <v/>
      </c>
      <c r="AL277" s="343"/>
      <c r="AT277" s="345" t="str">
        <f t="shared" si="120"/>
        <v/>
      </c>
      <c r="AU277" s="345" t="str">
        <f t="shared" si="121"/>
        <v/>
      </c>
      <c r="AW277" s="354">
        <f t="shared" si="122"/>
        <v>0</v>
      </c>
      <c r="AX277" s="354">
        <f t="shared" si="123"/>
        <v>0</v>
      </c>
      <c r="AY277" s="354">
        <f t="shared" si="124"/>
        <v>0</v>
      </c>
      <c r="AZ277" s="354">
        <f t="shared" si="125"/>
        <v>0</v>
      </c>
    </row>
    <row r="278" spans="1:52" x14ac:dyDescent="0.2">
      <c r="A278" s="28" t="str">
        <f>C278&amp;"x"&amp;TEXT(COUNTIF(C$5:C277,C278)+1,0)</f>
        <v>A3x6</v>
      </c>
      <c r="B278" s="29" t="str">
        <f>D278&amp;"x"&amp;TEXT(COUNTIF(D$5:D277,D278)+1,0)</f>
        <v>A3x6</v>
      </c>
      <c r="C278" s="30" t="s">
        <v>1317</v>
      </c>
      <c r="D278" s="30" t="s">
        <v>1317</v>
      </c>
      <c r="E278" s="181"/>
      <c r="F278" s="30" t="s">
        <v>6689</v>
      </c>
      <c r="G278" s="269" t="s">
        <v>8845</v>
      </c>
      <c r="H278" s="269" t="s">
        <v>8846</v>
      </c>
      <c r="I278" s="269" t="s">
        <v>8781</v>
      </c>
      <c r="J278" s="218">
        <v>36929</v>
      </c>
      <c r="K278" s="181"/>
      <c r="L278" s="31" t="s">
        <v>6678</v>
      </c>
      <c r="M278" s="262" t="str">
        <f t="shared" si="110"/>
        <v>0</v>
      </c>
      <c r="N278" s="31" t="s">
        <v>6678</v>
      </c>
      <c r="O278" s="262" t="str">
        <f t="shared" si="111"/>
        <v>0</v>
      </c>
      <c r="P278" s="31" t="s">
        <v>1318</v>
      </c>
      <c r="Q278" s="31" t="s">
        <v>1318</v>
      </c>
      <c r="R278" s="31" t="s">
        <v>1318</v>
      </c>
      <c r="S278" s="298" t="str">
        <f t="shared" si="112"/>
        <v>A3</v>
      </c>
      <c r="T278" s="214"/>
      <c r="U278" s="33"/>
      <c r="V278" s="33"/>
      <c r="W278" s="33"/>
      <c r="X278" s="33"/>
      <c r="Y278" s="213"/>
      <c r="Z278" s="352">
        <f t="shared" si="113"/>
        <v>17</v>
      </c>
      <c r="AA278" s="304" t="e">
        <f ca="1">TmPunt($C278:$D278,$F278:$J278,$Z278,$AF278&amp;AH278,"Punten1AB",U278,AW278,$AI278&amp;$AJ278&amp;$AK278)</f>
        <v>#NAME?</v>
      </c>
      <c r="AB278" s="304" t="e">
        <f ca="1">TmPunt($C278:$D278,$F278:$J278,$Z278,$AF278&amp;AI278,"Punten2DE",V278,AX278,$AH278&amp;$AJ278&amp;$AK278)</f>
        <v>#NAME?</v>
      </c>
      <c r="AC278" s="304" t="e">
        <f ca="1">TmPunt($C278:$D278,$F278:$J278,$Z278,$AF278&amp;AJ278,"Punten3GH",W278,AY278,$AH278&amp;$AI278&amp;$AK278)</f>
        <v>#NAME?</v>
      </c>
      <c r="AD278" s="304" t="e">
        <f ca="1">TmPunt($C278:$D278,$F278:$J278,$Z278,$AG278&amp;AK278,"Punten4JK",X278,AZ278,$AH278&amp;$AI278&amp;$AJ278)</f>
        <v>#NAME?</v>
      </c>
      <c r="AE278" s="304"/>
      <c r="AF278" s="353" t="str">
        <f t="shared" si="114"/>
        <v>NCX19J3</v>
      </c>
      <c r="AG278" s="353" t="str">
        <f t="shared" si="115"/>
        <v>NCX19J3</v>
      </c>
      <c r="AH278" s="353" t="str">
        <f t="shared" si="116"/>
        <v>A4</v>
      </c>
      <c r="AI278" s="353" t="str">
        <f t="shared" si="117"/>
        <v>A4</v>
      </c>
      <c r="AJ278" s="353" t="str">
        <f t="shared" si="118"/>
        <v>A4</v>
      </c>
      <c r="AK278" s="353" t="str">
        <f t="shared" si="119"/>
        <v/>
      </c>
      <c r="AL278" s="343"/>
      <c r="AT278" s="345" t="str">
        <f t="shared" si="120"/>
        <v>A3</v>
      </c>
      <c r="AU278" s="345" t="str">
        <f t="shared" si="121"/>
        <v>A3</v>
      </c>
      <c r="AW278" s="354">
        <f t="shared" si="122"/>
        <v>0</v>
      </c>
      <c r="AX278" s="354">
        <f t="shared" si="123"/>
        <v>0</v>
      </c>
      <c r="AY278" s="354">
        <f t="shared" si="124"/>
        <v>0</v>
      </c>
      <c r="AZ278" s="354">
        <f t="shared" si="125"/>
        <v>0</v>
      </c>
    </row>
    <row r="279" spans="1:52" x14ac:dyDescent="0.2">
      <c r="A279" s="28" t="str">
        <f>C279&amp;"x"&amp;TEXT(COUNTIF(C$5:C278,C279)+1,0)</f>
        <v>D1x6</v>
      </c>
      <c r="B279" s="29" t="str">
        <f>D279&amp;"x"&amp;TEXT(COUNTIF(D$5:D278,D279)+1,0)</f>
        <v>D1x6</v>
      </c>
      <c r="C279" s="30" t="s">
        <v>6483</v>
      </c>
      <c r="D279" s="30" t="s">
        <v>6483</v>
      </c>
      <c r="E279" s="181"/>
      <c r="F279" s="30" t="s">
        <v>6689</v>
      </c>
      <c r="G279" s="269" t="s">
        <v>9137</v>
      </c>
      <c r="H279" s="269" t="s">
        <v>9138</v>
      </c>
      <c r="I279" s="269" t="s">
        <v>9139</v>
      </c>
      <c r="J279" s="218">
        <v>39239</v>
      </c>
      <c r="K279" s="181"/>
      <c r="L279" s="31" t="s">
        <v>6678</v>
      </c>
      <c r="M279" s="262" t="str">
        <f t="shared" si="110"/>
        <v>0</v>
      </c>
      <c r="N279" s="31" t="s">
        <v>6678</v>
      </c>
      <c r="O279" s="262" t="str">
        <f t="shared" si="111"/>
        <v>0</v>
      </c>
      <c r="P279" s="31" t="s">
        <v>6483</v>
      </c>
      <c r="Q279" s="31" t="s">
        <v>6483</v>
      </c>
      <c r="R279" s="31" t="s">
        <v>6483</v>
      </c>
      <c r="S279" s="298" t="str">
        <f t="shared" si="112"/>
        <v>D1</v>
      </c>
      <c r="T279" s="214"/>
      <c r="U279" s="33"/>
      <c r="V279" s="33"/>
      <c r="W279" s="33"/>
      <c r="X279" s="33"/>
      <c r="Y279" s="213"/>
      <c r="Z279" s="352">
        <f t="shared" si="113"/>
        <v>11</v>
      </c>
      <c r="AA279" s="304" t="e">
        <f ca="1">TmPunt($C279:$D279,$F279:$J279,$Z279,$AF279&amp;AH279,"Punten1AB",U279,AW279,$AI279&amp;$AJ279&amp;$AK279)</f>
        <v>#NAME?</v>
      </c>
      <c r="AB279" s="304" t="e">
        <f ca="1">TmPunt($C279:$D279,$F279:$J279,$Z279,$AF279&amp;AI279,"Punten2DE",V279,AX279,$AH279&amp;$AJ279&amp;$AK279)</f>
        <v>#NAME?</v>
      </c>
      <c r="AC279" s="304" t="e">
        <f ca="1">TmPunt($C279:$D279,$F279:$J279,$Z279,$AF279&amp;AJ279,"Punten3GH",W279,AY279,$AH279&amp;$AI279&amp;$AK279)</f>
        <v>#NAME?</v>
      </c>
      <c r="AD279" s="304" t="e">
        <f ca="1">TmPunt($C279:$D279,$F279:$J279,$Z279,$AG279&amp;AK279,"Punten4JK",X279,AZ279,$AH279&amp;$AI279&amp;$AJ279)</f>
        <v>#NAME?</v>
      </c>
      <c r="AE279" s="304"/>
      <c r="AF279" s="353" t="str">
        <f t="shared" si="114"/>
        <v>NCX19J3</v>
      </c>
      <c r="AG279" s="353" t="str">
        <f t="shared" si="115"/>
        <v>NCX19J3</v>
      </c>
      <c r="AH279" s="353" t="str">
        <f t="shared" si="116"/>
        <v>D1</v>
      </c>
      <c r="AI279" s="353" t="str">
        <f t="shared" si="117"/>
        <v>D1</v>
      </c>
      <c r="AJ279" s="353" t="str">
        <f t="shared" si="118"/>
        <v>D1</v>
      </c>
      <c r="AK279" s="353" t="str">
        <f t="shared" si="119"/>
        <v/>
      </c>
      <c r="AL279" s="343"/>
      <c r="AT279" s="345" t="str">
        <f t="shared" si="120"/>
        <v>D1</v>
      </c>
      <c r="AU279" s="345" t="str">
        <f t="shared" si="121"/>
        <v>D1</v>
      </c>
      <c r="AW279" s="354">
        <f t="shared" si="122"/>
        <v>0</v>
      </c>
      <c r="AX279" s="354">
        <f t="shared" si="123"/>
        <v>0</v>
      </c>
      <c r="AY279" s="354">
        <f t="shared" si="124"/>
        <v>0</v>
      </c>
      <c r="AZ279" s="354">
        <f t="shared" si="125"/>
        <v>0</v>
      </c>
    </row>
    <row r="280" spans="1:52" x14ac:dyDescent="0.2">
      <c r="A280" s="28" t="str">
        <f>C280&amp;"x"&amp;TEXT(COUNTIF(C$5:C279,C280)+1,0)</f>
        <v>B4x7</v>
      </c>
      <c r="B280" s="29" t="str">
        <f>D280&amp;"x"&amp;TEXT(COUNTIF(D$5:D279,D280)+1,0)</f>
        <v>B4x7</v>
      </c>
      <c r="C280" s="30" t="s">
        <v>6464</v>
      </c>
      <c r="D280" s="30" t="s">
        <v>6464</v>
      </c>
      <c r="E280" s="181"/>
      <c r="F280" s="30" t="s">
        <v>6689</v>
      </c>
      <c r="G280" s="269" t="s">
        <v>9111</v>
      </c>
      <c r="H280" s="269" t="s">
        <v>9112</v>
      </c>
      <c r="I280" s="269" t="s">
        <v>9113</v>
      </c>
      <c r="J280" s="218">
        <v>38257</v>
      </c>
      <c r="K280" s="181"/>
      <c r="L280" s="31" t="s">
        <v>6678</v>
      </c>
      <c r="M280" s="262" t="str">
        <f t="shared" si="110"/>
        <v>0</v>
      </c>
      <c r="N280" s="31" t="s">
        <v>6678</v>
      </c>
      <c r="O280" s="262" t="str">
        <f t="shared" si="111"/>
        <v>0</v>
      </c>
      <c r="P280" s="31" t="s">
        <v>6475</v>
      </c>
      <c r="Q280" s="31" t="s">
        <v>6475</v>
      </c>
      <c r="R280" s="31" t="s">
        <v>6475</v>
      </c>
      <c r="S280" s="298" t="str">
        <f t="shared" si="112"/>
        <v>B4</v>
      </c>
      <c r="T280" s="214"/>
      <c r="U280" s="33"/>
      <c r="V280" s="33"/>
      <c r="W280" s="33"/>
      <c r="X280" s="33"/>
      <c r="Y280" s="213"/>
      <c r="Z280" s="352">
        <f t="shared" si="113"/>
        <v>14</v>
      </c>
      <c r="AA280" s="304" t="e">
        <f ca="1">TmPunt($C280:$D280,$F280:$J280,$Z280,$AF280&amp;AH280,"Punten1AB",U280,AW280,$AI280&amp;$AJ280&amp;$AK280)</f>
        <v>#NAME?</v>
      </c>
      <c r="AB280" s="304" t="e">
        <f ca="1">TmPunt($C280:$D280,$F280:$J280,$Z280,$AF280&amp;AI280,"Punten2DE",V280,AX280,$AH280&amp;$AJ280&amp;$AK280)</f>
        <v>#NAME?</v>
      </c>
      <c r="AC280" s="304" t="e">
        <f ca="1">TmPunt($C280:$D280,$F280:$J280,$Z280,$AF280&amp;AJ280,"Punten3GH",W280,AY280,$AH280&amp;$AI280&amp;$AK280)</f>
        <v>#NAME?</v>
      </c>
      <c r="AD280" s="304" t="e">
        <f ca="1">TmPunt($C280:$D280,$F280:$J280,$Z280,$AG280&amp;AK280,"Punten4JK",X280,AZ280,$AH280&amp;$AI280&amp;$AJ280)</f>
        <v>#NAME?</v>
      </c>
      <c r="AE280" s="304"/>
      <c r="AF280" s="353" t="str">
        <f t="shared" si="114"/>
        <v>NCX19J3</v>
      </c>
      <c r="AG280" s="353" t="str">
        <f t="shared" si="115"/>
        <v>NCX19J3</v>
      </c>
      <c r="AH280" s="353" t="str">
        <f t="shared" si="116"/>
        <v>C5</v>
      </c>
      <c r="AI280" s="353" t="str">
        <f t="shared" si="117"/>
        <v>C5</v>
      </c>
      <c r="AJ280" s="353" t="str">
        <f t="shared" si="118"/>
        <v>C5</v>
      </c>
      <c r="AK280" s="353" t="str">
        <f t="shared" si="119"/>
        <v/>
      </c>
      <c r="AL280" s="343"/>
      <c r="AT280" s="345" t="str">
        <f t="shared" si="120"/>
        <v>B4</v>
      </c>
      <c r="AU280" s="345" t="str">
        <f t="shared" si="121"/>
        <v>B4</v>
      </c>
      <c r="AW280" s="354">
        <f t="shared" si="122"/>
        <v>0</v>
      </c>
      <c r="AX280" s="354">
        <f t="shared" si="123"/>
        <v>0</v>
      </c>
      <c r="AY280" s="354">
        <f t="shared" si="124"/>
        <v>0</v>
      </c>
      <c r="AZ280" s="354">
        <f t="shared" si="125"/>
        <v>0</v>
      </c>
    </row>
    <row r="281" spans="1:52" x14ac:dyDescent="0.2">
      <c r="A281" s="28" t="str">
        <f>C281&amp;"x"&amp;TEXT(COUNTIF(C$5:C280,C281)+1,0)</f>
        <v>B4x8</v>
      </c>
      <c r="B281" s="29" t="str">
        <f>D281&amp;"x"&amp;TEXT(COUNTIF(D$5:D280,D281)+1,0)</f>
        <v>B4x8</v>
      </c>
      <c r="C281" s="30" t="s">
        <v>6464</v>
      </c>
      <c r="D281" s="30" t="s">
        <v>6464</v>
      </c>
      <c r="E281" s="181"/>
      <c r="F281" s="30" t="s">
        <v>6689</v>
      </c>
      <c r="G281" s="269" t="s">
        <v>9101</v>
      </c>
      <c r="H281" s="269" t="s">
        <v>9102</v>
      </c>
      <c r="I281" s="269" t="s">
        <v>8656</v>
      </c>
      <c r="J281" s="218">
        <v>37992</v>
      </c>
      <c r="K281" s="181"/>
      <c r="L281" s="31" t="s">
        <v>6678</v>
      </c>
      <c r="M281" s="262" t="str">
        <f t="shared" si="110"/>
        <v>0</v>
      </c>
      <c r="N281" s="31" t="s">
        <v>6678</v>
      </c>
      <c r="O281" s="262" t="str">
        <f t="shared" si="111"/>
        <v>0</v>
      </c>
      <c r="P281" s="31" t="s">
        <v>6475</v>
      </c>
      <c r="Q281" s="31" t="s">
        <v>6475</v>
      </c>
      <c r="R281" s="31" t="s">
        <v>6475</v>
      </c>
      <c r="S281" s="298" t="str">
        <f t="shared" si="112"/>
        <v>B4</v>
      </c>
      <c r="T281" s="214"/>
      <c r="U281" s="33"/>
      <c r="V281" s="33"/>
      <c r="W281" s="33"/>
      <c r="X281" s="33"/>
      <c r="Y281" s="213"/>
      <c r="Z281" s="352">
        <f t="shared" si="113"/>
        <v>14</v>
      </c>
      <c r="AA281" s="304" t="e">
        <f ca="1">TmPunt($C281:$D281,$F281:$J281,$Z281,$AF281&amp;AH281,"Punten1AB",U281,AW281,$AI281&amp;$AJ281&amp;$AK281)</f>
        <v>#NAME?</v>
      </c>
      <c r="AB281" s="304" t="e">
        <f ca="1">TmPunt($C281:$D281,$F281:$J281,$Z281,$AF281&amp;AI281,"Punten2DE",V281,AX281,$AH281&amp;$AJ281&amp;$AK281)</f>
        <v>#NAME?</v>
      </c>
      <c r="AC281" s="304" t="e">
        <f ca="1">TmPunt($C281:$D281,$F281:$J281,$Z281,$AF281&amp;AJ281,"Punten3GH",W281,AY281,$AH281&amp;$AI281&amp;$AK281)</f>
        <v>#NAME?</v>
      </c>
      <c r="AD281" s="304" t="e">
        <f ca="1">TmPunt($C281:$D281,$F281:$J281,$Z281,$AG281&amp;AK281,"Punten4JK",X281,AZ281,$AH281&amp;$AI281&amp;$AJ281)</f>
        <v>#NAME?</v>
      </c>
      <c r="AE281" s="304"/>
      <c r="AF281" s="353" t="str">
        <f t="shared" si="114"/>
        <v>NCX19J3</v>
      </c>
      <c r="AG281" s="353" t="str">
        <f t="shared" si="115"/>
        <v>NCX19J3</v>
      </c>
      <c r="AH281" s="353" t="str">
        <f t="shared" si="116"/>
        <v>C5</v>
      </c>
      <c r="AI281" s="353" t="str">
        <f t="shared" si="117"/>
        <v>C5</v>
      </c>
      <c r="AJ281" s="353" t="str">
        <f t="shared" si="118"/>
        <v>C5</v>
      </c>
      <c r="AK281" s="353" t="str">
        <f t="shared" si="119"/>
        <v/>
      </c>
      <c r="AL281" s="343"/>
      <c r="AT281" s="345" t="str">
        <f t="shared" si="120"/>
        <v>B4</v>
      </c>
      <c r="AU281" s="345" t="str">
        <f t="shared" si="121"/>
        <v>B4</v>
      </c>
      <c r="AW281" s="354">
        <f t="shared" si="122"/>
        <v>0</v>
      </c>
      <c r="AX281" s="354">
        <f t="shared" si="123"/>
        <v>0</v>
      </c>
      <c r="AY281" s="354">
        <f t="shared" si="124"/>
        <v>0</v>
      </c>
      <c r="AZ281" s="354">
        <f t="shared" si="125"/>
        <v>0</v>
      </c>
    </row>
    <row r="282" spans="1:52" x14ac:dyDescent="0.2">
      <c r="A282" s="28" t="str">
        <f>C282&amp;"x"&amp;TEXT(COUNTIF(C$5:C281,C282)+1,0)</f>
        <v>x1</v>
      </c>
      <c r="B282" s="29" t="str">
        <f>D282&amp;"x"&amp;TEXT(COUNTIF(D$5:D281,D282)+1,0)</f>
        <v>x1</v>
      </c>
      <c r="C282" s="30"/>
      <c r="D282" s="30"/>
      <c r="E282" s="181"/>
      <c r="F282" s="30" t="s">
        <v>6689</v>
      </c>
      <c r="G282" s="269" t="s">
        <v>9705</v>
      </c>
      <c r="H282" s="269" t="s">
        <v>9706</v>
      </c>
      <c r="I282" s="269" t="s">
        <v>9707</v>
      </c>
      <c r="J282" s="218">
        <v>29473</v>
      </c>
      <c r="K282" s="181"/>
      <c r="L282" s="31" t="s">
        <v>6678</v>
      </c>
      <c r="M282" s="262" t="str">
        <f t="shared" si="110"/>
        <v>0</v>
      </c>
      <c r="N282" s="31" t="s">
        <v>6678</v>
      </c>
      <c r="O282" s="262" t="str">
        <f t="shared" si="111"/>
        <v>0</v>
      </c>
      <c r="P282" s="31" t="s">
        <v>6678</v>
      </c>
      <c r="Q282" s="31" t="s">
        <v>6678</v>
      </c>
      <c r="R282" s="31"/>
      <c r="S282" s="298" t="str">
        <f t="shared" si="112"/>
        <v/>
      </c>
      <c r="T282" s="214"/>
      <c r="U282" s="33"/>
      <c r="V282" s="33"/>
      <c r="W282" s="33"/>
      <c r="X282" s="33"/>
      <c r="Y282" s="213"/>
      <c r="Z282" s="352">
        <f t="shared" si="113"/>
        <v>38</v>
      </c>
      <c r="AA282" s="304" t="e">
        <f t="shared" ca="1" si="126"/>
        <v>#NAME?</v>
      </c>
      <c r="AB282" s="304" t="e">
        <f t="shared" ca="1" si="127"/>
        <v>#NAME?</v>
      </c>
      <c r="AC282" s="304" t="e">
        <f t="shared" ca="1" si="128"/>
        <v>#NAME?</v>
      </c>
      <c r="AD282" s="304" t="e">
        <f t="shared" ca="1" si="129"/>
        <v>#NAME?</v>
      </c>
      <c r="AE282" s="304"/>
      <c r="AF282" s="353" t="str">
        <f t="shared" si="114"/>
        <v>NCX19J3</v>
      </c>
      <c r="AG282" s="353" t="str">
        <f t="shared" si="115"/>
        <v>NCX19J3</v>
      </c>
      <c r="AH282" s="353" t="str">
        <f t="shared" si="116"/>
        <v/>
      </c>
      <c r="AI282" s="353" t="str">
        <f t="shared" si="117"/>
        <v/>
      </c>
      <c r="AJ282" s="353" t="str">
        <f t="shared" si="118"/>
        <v/>
      </c>
      <c r="AK282" s="353" t="str">
        <f t="shared" si="119"/>
        <v/>
      </c>
      <c r="AL282" s="343"/>
      <c r="AT282" s="345" t="str">
        <f t="shared" si="120"/>
        <v/>
      </c>
      <c r="AU282" s="345" t="str">
        <f t="shared" si="121"/>
        <v/>
      </c>
      <c r="AW282" s="354">
        <f t="shared" si="122"/>
        <v>0</v>
      </c>
      <c r="AX282" s="354">
        <f t="shared" si="123"/>
        <v>0</v>
      </c>
      <c r="AY282" s="354">
        <f t="shared" si="124"/>
        <v>0</v>
      </c>
      <c r="AZ282" s="354">
        <f t="shared" si="125"/>
        <v>0</v>
      </c>
    </row>
    <row r="283" spans="1:52" x14ac:dyDescent="0.2">
      <c r="A283" s="28" t="str">
        <f>C283&amp;"x"&amp;TEXT(COUNTIF(C$5:C282,C283)+1,0)</f>
        <v>x1</v>
      </c>
      <c r="B283" s="29" t="str">
        <f>D283&amp;"x"&amp;TEXT(COUNTIF(D$5:D282,D283)+1,0)</f>
        <v>x1</v>
      </c>
      <c r="C283" s="30"/>
      <c r="D283" s="30"/>
      <c r="E283" s="181"/>
      <c r="F283" s="30" t="s">
        <v>6689</v>
      </c>
      <c r="G283" s="269" t="s">
        <v>8722</v>
      </c>
      <c r="H283" s="269" t="s">
        <v>8723</v>
      </c>
      <c r="I283" s="269" t="s">
        <v>8724</v>
      </c>
      <c r="J283" s="218">
        <v>28259</v>
      </c>
      <c r="K283" s="181"/>
      <c r="L283" s="31" t="s">
        <v>6678</v>
      </c>
      <c r="M283" s="262" t="str">
        <f t="shared" si="110"/>
        <v>0</v>
      </c>
      <c r="N283" s="31" t="s">
        <v>6678</v>
      </c>
      <c r="O283" s="262" t="str">
        <f t="shared" si="111"/>
        <v>0</v>
      </c>
      <c r="P283" s="31" t="s">
        <v>6442</v>
      </c>
      <c r="Q283" s="31" t="s">
        <v>6678</v>
      </c>
      <c r="R283" s="31" t="s">
        <v>6442</v>
      </c>
      <c r="S283" s="298" t="str">
        <f t="shared" si="112"/>
        <v/>
      </c>
      <c r="T283" s="214"/>
      <c r="U283" s="33"/>
      <c r="V283" s="33"/>
      <c r="W283" s="33"/>
      <c r="X283" s="33"/>
      <c r="Y283" s="213"/>
      <c r="Z283" s="352">
        <f t="shared" si="113"/>
        <v>41</v>
      </c>
      <c r="AA283" s="304" t="e">
        <f t="shared" ca="1" si="126"/>
        <v>#NAME?</v>
      </c>
      <c r="AB283" s="304" t="e">
        <f t="shared" ca="1" si="127"/>
        <v>#NAME?</v>
      </c>
      <c r="AC283" s="304" t="e">
        <f t="shared" ca="1" si="128"/>
        <v>#NAME?</v>
      </c>
      <c r="AD283" s="304" t="e">
        <f t="shared" ca="1" si="129"/>
        <v>#NAME?</v>
      </c>
      <c r="AE283" s="304"/>
      <c r="AF283" s="353" t="str">
        <f t="shared" si="114"/>
        <v>NCX19J3</v>
      </c>
      <c r="AG283" s="353" t="str">
        <f t="shared" si="115"/>
        <v>NCX19J3</v>
      </c>
      <c r="AH283" s="353" t="str">
        <f t="shared" si="116"/>
        <v>MW1</v>
      </c>
      <c r="AI283" s="353" t="str">
        <f t="shared" si="117"/>
        <v/>
      </c>
      <c r="AJ283" s="353" t="str">
        <f t="shared" si="118"/>
        <v>MW1</v>
      </c>
      <c r="AK283" s="353" t="str">
        <f t="shared" si="119"/>
        <v/>
      </c>
      <c r="AL283" s="343"/>
      <c r="AT283" s="345" t="str">
        <f t="shared" si="120"/>
        <v/>
      </c>
      <c r="AU283" s="345" t="str">
        <f t="shared" si="121"/>
        <v/>
      </c>
      <c r="AW283" s="354">
        <f t="shared" si="122"/>
        <v>0</v>
      </c>
      <c r="AX283" s="354">
        <f t="shared" si="123"/>
        <v>0</v>
      </c>
      <c r="AY283" s="354">
        <f t="shared" si="124"/>
        <v>0</v>
      </c>
      <c r="AZ283" s="354">
        <f t="shared" si="125"/>
        <v>0</v>
      </c>
    </row>
    <row r="284" spans="1:52" x14ac:dyDescent="0.2">
      <c r="A284" s="28" t="str">
        <f>C284&amp;"x"&amp;TEXT(COUNTIF(C$5:C283,C284)+1,0)</f>
        <v>x1</v>
      </c>
      <c r="B284" s="29" t="str">
        <f>D284&amp;"x"&amp;TEXT(COUNTIF(D$5:D283,D284)+1,0)</f>
        <v>x1</v>
      </c>
      <c r="C284" s="30"/>
      <c r="D284" s="30"/>
      <c r="E284" s="181"/>
      <c r="F284" s="30" t="s">
        <v>6689</v>
      </c>
      <c r="G284" s="269" t="s">
        <v>9824</v>
      </c>
      <c r="H284" s="269" t="s">
        <v>9825</v>
      </c>
      <c r="I284" s="269" t="s">
        <v>9826</v>
      </c>
      <c r="J284" s="218">
        <v>41574</v>
      </c>
      <c r="K284" s="181"/>
      <c r="L284" s="31"/>
      <c r="M284" s="262" t="str">
        <f t="shared" si="110"/>
        <v>0</v>
      </c>
      <c r="N284" s="31"/>
      <c r="O284" s="262" t="str">
        <f t="shared" si="111"/>
        <v>0</v>
      </c>
      <c r="P284" s="31"/>
      <c r="Q284" s="31"/>
      <c r="R284" s="31"/>
      <c r="S284" s="298" t="str">
        <f t="shared" si="112"/>
        <v/>
      </c>
      <c r="T284" s="214"/>
      <c r="U284" s="33"/>
      <c r="V284" s="33"/>
      <c r="W284" s="33"/>
      <c r="X284" s="33"/>
      <c r="Y284" s="213"/>
      <c r="Z284" s="352">
        <f t="shared" si="113"/>
        <v>5</v>
      </c>
      <c r="AA284" s="304" t="e">
        <f t="shared" ca="1" si="126"/>
        <v>#NAME?</v>
      </c>
      <c r="AB284" s="304" t="e">
        <f t="shared" ca="1" si="127"/>
        <v>#NAME?</v>
      </c>
      <c r="AC284" s="304" t="e">
        <f t="shared" ca="1" si="128"/>
        <v>#NAME?</v>
      </c>
      <c r="AD284" s="304" t="e">
        <f t="shared" ca="1" si="129"/>
        <v>#NAME?</v>
      </c>
      <c r="AE284" s="304"/>
      <c r="AF284" s="353" t="str">
        <f t="shared" si="114"/>
        <v>NCX19J3</v>
      </c>
      <c r="AG284" s="353" t="str">
        <f t="shared" si="115"/>
        <v>NCX19J3</v>
      </c>
      <c r="AH284" s="353" t="str">
        <f t="shared" si="116"/>
        <v/>
      </c>
      <c r="AI284" s="353" t="str">
        <f t="shared" si="117"/>
        <v/>
      </c>
      <c r="AJ284" s="353" t="str">
        <f t="shared" si="118"/>
        <v/>
      </c>
      <c r="AK284" s="353" t="str">
        <f t="shared" si="119"/>
        <v/>
      </c>
      <c r="AL284" s="343"/>
      <c r="AT284" s="345" t="str">
        <f t="shared" si="120"/>
        <v/>
      </c>
      <c r="AU284" s="345" t="str">
        <f t="shared" si="121"/>
        <v/>
      </c>
      <c r="AW284" s="354">
        <f t="shared" si="122"/>
        <v>0</v>
      </c>
      <c r="AX284" s="354">
        <f t="shared" si="123"/>
        <v>0</v>
      </c>
      <c r="AY284" s="354">
        <f t="shared" si="124"/>
        <v>0</v>
      </c>
      <c r="AZ284" s="354">
        <f t="shared" si="125"/>
        <v>0</v>
      </c>
    </row>
    <row r="285" spans="1:52" x14ac:dyDescent="0.2">
      <c r="A285" s="28" t="str">
        <f>C285&amp;"x"&amp;TEXT(COUNTIF(C$5:C284,C285)+1,0)</f>
        <v>x1</v>
      </c>
      <c r="B285" s="29" t="str">
        <f>D285&amp;"x"&amp;TEXT(COUNTIF(D$5:D284,D285)+1,0)</f>
        <v>x1</v>
      </c>
      <c r="C285" s="30"/>
      <c r="D285" s="30"/>
      <c r="E285" s="181"/>
      <c r="F285" s="30" t="s">
        <v>6689</v>
      </c>
      <c r="G285" s="269" t="s">
        <v>8578</v>
      </c>
      <c r="H285" s="269" t="s">
        <v>8579</v>
      </c>
      <c r="I285" s="269" t="s">
        <v>8580</v>
      </c>
      <c r="J285" s="218">
        <v>29709</v>
      </c>
      <c r="K285" s="181"/>
      <c r="L285" s="31" t="s">
        <v>6678</v>
      </c>
      <c r="M285" s="262" t="str">
        <f t="shared" si="110"/>
        <v>0</v>
      </c>
      <c r="N285" s="31" t="s">
        <v>6678</v>
      </c>
      <c r="O285" s="262" t="str">
        <f t="shared" si="111"/>
        <v>0</v>
      </c>
      <c r="P285" s="31" t="s">
        <v>6429</v>
      </c>
      <c r="Q285" s="31" t="s">
        <v>6430</v>
      </c>
      <c r="R285" s="31" t="s">
        <v>6429</v>
      </c>
      <c r="S285" s="298" t="str">
        <f t="shared" si="112"/>
        <v/>
      </c>
      <c r="T285" s="214"/>
      <c r="U285" s="33"/>
      <c r="V285" s="33"/>
      <c r="W285" s="33"/>
      <c r="X285" s="33"/>
      <c r="Y285" s="213"/>
      <c r="Z285" s="352">
        <f t="shared" si="113"/>
        <v>37</v>
      </c>
      <c r="AA285" s="304" t="e">
        <f t="shared" ca="1" si="126"/>
        <v>#NAME?</v>
      </c>
      <c r="AB285" s="304" t="e">
        <f t="shared" ca="1" si="127"/>
        <v>#NAME?</v>
      </c>
      <c r="AC285" s="304" t="e">
        <f t="shared" ca="1" si="128"/>
        <v>#NAME?</v>
      </c>
      <c r="AD285" s="304" t="e">
        <f t="shared" ca="1" si="129"/>
        <v>#NAME?</v>
      </c>
      <c r="AE285" s="304"/>
      <c r="AF285" s="353" t="str">
        <f t="shared" si="114"/>
        <v>NCX19J3</v>
      </c>
      <c r="AG285" s="353" t="str">
        <f t="shared" si="115"/>
        <v>NCX19J3</v>
      </c>
      <c r="AH285" s="353" t="str">
        <f t="shared" si="116"/>
        <v>S3</v>
      </c>
      <c r="AI285" s="353" t="str">
        <f t="shared" si="117"/>
        <v>S4</v>
      </c>
      <c r="AJ285" s="353" t="str">
        <f t="shared" si="118"/>
        <v>S3</v>
      </c>
      <c r="AK285" s="353" t="str">
        <f t="shared" si="119"/>
        <v/>
      </c>
      <c r="AL285" s="343"/>
      <c r="AT285" s="345" t="str">
        <f t="shared" si="120"/>
        <v/>
      </c>
      <c r="AU285" s="345" t="str">
        <f t="shared" si="121"/>
        <v/>
      </c>
      <c r="AW285" s="354">
        <f t="shared" si="122"/>
        <v>0</v>
      </c>
      <c r="AX285" s="354">
        <f t="shared" si="123"/>
        <v>0</v>
      </c>
      <c r="AY285" s="354">
        <f t="shared" si="124"/>
        <v>0</v>
      </c>
      <c r="AZ285" s="354">
        <f t="shared" si="125"/>
        <v>0</v>
      </c>
    </row>
    <row r="286" spans="1:52" x14ac:dyDescent="0.2">
      <c r="A286" s="28" t="str">
        <f>C286&amp;"x"&amp;TEXT(COUNTIF(C$5:C285,C286)+1,0)</f>
        <v>x1</v>
      </c>
      <c r="B286" s="29" t="str">
        <f>D286&amp;"x"&amp;TEXT(COUNTIF(D$5:D285,D286)+1,0)</f>
        <v>x1</v>
      </c>
      <c r="C286" s="30"/>
      <c r="D286" s="30"/>
      <c r="E286" s="181"/>
      <c r="F286" s="30" t="s">
        <v>6689</v>
      </c>
      <c r="G286" s="269" t="s">
        <v>9798</v>
      </c>
      <c r="H286" s="269" t="s">
        <v>9799</v>
      </c>
      <c r="I286" s="269" t="s">
        <v>9640</v>
      </c>
      <c r="J286" s="218">
        <v>35488</v>
      </c>
      <c r="K286" s="181"/>
      <c r="L286" s="31" t="s">
        <v>6678</v>
      </c>
      <c r="M286" s="262" t="str">
        <f t="shared" si="110"/>
        <v>0</v>
      </c>
      <c r="N286" s="31" t="s">
        <v>6678</v>
      </c>
      <c r="O286" s="262" t="str">
        <f t="shared" si="111"/>
        <v>0</v>
      </c>
      <c r="P286" s="31" t="s">
        <v>6678</v>
      </c>
      <c r="Q286" s="31" t="s">
        <v>6678</v>
      </c>
      <c r="R286" s="31"/>
      <c r="S286" s="298" t="str">
        <f t="shared" si="112"/>
        <v/>
      </c>
      <c r="T286" s="214"/>
      <c r="U286" s="33"/>
      <c r="V286" s="33"/>
      <c r="W286" s="33"/>
      <c r="X286" s="33"/>
      <c r="Y286" s="213"/>
      <c r="Z286" s="352">
        <f t="shared" si="113"/>
        <v>21</v>
      </c>
      <c r="AA286" s="304" t="e">
        <f t="shared" ca="1" si="126"/>
        <v>#NAME?</v>
      </c>
      <c r="AB286" s="304" t="e">
        <f t="shared" ca="1" si="127"/>
        <v>#NAME?</v>
      </c>
      <c r="AC286" s="304" t="e">
        <f t="shared" ca="1" si="128"/>
        <v>#NAME?</v>
      </c>
      <c r="AD286" s="304" t="e">
        <f t="shared" ca="1" si="129"/>
        <v>#NAME?</v>
      </c>
      <c r="AE286" s="304"/>
      <c r="AF286" s="353" t="str">
        <f t="shared" si="114"/>
        <v>NCX19J3</v>
      </c>
      <c r="AG286" s="353" t="str">
        <f t="shared" si="115"/>
        <v>NCX19J3</v>
      </c>
      <c r="AH286" s="353" t="str">
        <f t="shared" si="116"/>
        <v/>
      </c>
      <c r="AI286" s="353" t="str">
        <f t="shared" si="117"/>
        <v/>
      </c>
      <c r="AJ286" s="353" t="str">
        <f t="shared" si="118"/>
        <v/>
      </c>
      <c r="AK286" s="353" t="str">
        <f t="shared" si="119"/>
        <v/>
      </c>
      <c r="AL286" s="343"/>
      <c r="AT286" s="345" t="str">
        <f t="shared" si="120"/>
        <v/>
      </c>
      <c r="AU286" s="345" t="str">
        <f t="shared" si="121"/>
        <v/>
      </c>
      <c r="AW286" s="354">
        <f t="shared" si="122"/>
        <v>0</v>
      </c>
      <c r="AX286" s="354">
        <f t="shared" si="123"/>
        <v>0</v>
      </c>
      <c r="AY286" s="354">
        <f t="shared" si="124"/>
        <v>0</v>
      </c>
      <c r="AZ286" s="354">
        <f t="shared" si="125"/>
        <v>0</v>
      </c>
    </row>
    <row r="287" spans="1:52" x14ac:dyDescent="0.2">
      <c r="A287" s="28" t="str">
        <f>C287&amp;"x"&amp;TEXT(COUNTIF(C$5:C286,C287)+1,0)</f>
        <v>x1</v>
      </c>
      <c r="B287" s="29" t="str">
        <f>D287&amp;"x"&amp;TEXT(COUNTIF(D$5:D286,D287)+1,0)</f>
        <v>x1</v>
      </c>
      <c r="C287" s="30"/>
      <c r="D287" s="30"/>
      <c r="E287" s="181"/>
      <c r="F287" s="30" t="s">
        <v>6689</v>
      </c>
      <c r="G287" s="269" t="s">
        <v>9695</v>
      </c>
      <c r="H287" s="269" t="s">
        <v>9696</v>
      </c>
      <c r="I287" s="269" t="s">
        <v>8565</v>
      </c>
      <c r="J287" s="218">
        <v>27038</v>
      </c>
      <c r="K287" s="181"/>
      <c r="L287" s="31" t="s">
        <v>6678</v>
      </c>
      <c r="M287" s="262" t="str">
        <f t="shared" si="110"/>
        <v>0</v>
      </c>
      <c r="N287" s="31" t="s">
        <v>6678</v>
      </c>
      <c r="O287" s="262" t="str">
        <f t="shared" si="111"/>
        <v>0</v>
      </c>
      <c r="P287" s="31" t="s">
        <v>6678</v>
      </c>
      <c r="Q287" s="31" t="s">
        <v>6678</v>
      </c>
      <c r="R287" s="31"/>
      <c r="S287" s="298" t="str">
        <f t="shared" si="112"/>
        <v/>
      </c>
      <c r="T287" s="214"/>
      <c r="U287" s="33"/>
      <c r="V287" s="33"/>
      <c r="W287" s="33"/>
      <c r="X287" s="33"/>
      <c r="Y287" s="213"/>
      <c r="Z287" s="352">
        <f t="shared" si="113"/>
        <v>44</v>
      </c>
      <c r="AA287" s="304" t="e">
        <f t="shared" ca="1" si="126"/>
        <v>#NAME?</v>
      </c>
      <c r="AB287" s="304" t="e">
        <f t="shared" ca="1" si="127"/>
        <v>#NAME?</v>
      </c>
      <c r="AC287" s="304" t="e">
        <f t="shared" ca="1" si="128"/>
        <v>#NAME?</v>
      </c>
      <c r="AD287" s="304" t="e">
        <f t="shared" ca="1" si="129"/>
        <v>#NAME?</v>
      </c>
      <c r="AE287" s="304"/>
      <c r="AF287" s="353" t="str">
        <f t="shared" si="114"/>
        <v>NCX19J3</v>
      </c>
      <c r="AG287" s="353" t="str">
        <f t="shared" si="115"/>
        <v>NCX19J3</v>
      </c>
      <c r="AH287" s="353" t="str">
        <f t="shared" si="116"/>
        <v/>
      </c>
      <c r="AI287" s="353" t="str">
        <f t="shared" si="117"/>
        <v/>
      </c>
      <c r="AJ287" s="353" t="str">
        <f t="shared" si="118"/>
        <v/>
      </c>
      <c r="AK287" s="353" t="str">
        <f t="shared" si="119"/>
        <v/>
      </c>
      <c r="AL287" s="343"/>
      <c r="AT287" s="345" t="str">
        <f t="shared" si="120"/>
        <v/>
      </c>
      <c r="AU287" s="345" t="str">
        <f t="shared" si="121"/>
        <v/>
      </c>
      <c r="AW287" s="354">
        <f t="shared" si="122"/>
        <v>0</v>
      </c>
      <c r="AX287" s="354">
        <f t="shared" si="123"/>
        <v>0</v>
      </c>
      <c r="AY287" s="354">
        <f t="shared" si="124"/>
        <v>0</v>
      </c>
      <c r="AZ287" s="354">
        <f t="shared" si="125"/>
        <v>0</v>
      </c>
    </row>
    <row r="288" spans="1:52" x14ac:dyDescent="0.2">
      <c r="A288" s="28" t="str">
        <f>C288&amp;"x"&amp;TEXT(COUNTIF(C$5:C287,C288)+1,0)</f>
        <v>x1</v>
      </c>
      <c r="B288" s="29" t="str">
        <f>D288&amp;"x"&amp;TEXT(COUNTIF(D$5:D287,D288)+1,0)</f>
        <v>x1</v>
      </c>
      <c r="C288" s="30"/>
      <c r="D288" s="30"/>
      <c r="E288" s="181"/>
      <c r="F288" s="30" t="s">
        <v>6689</v>
      </c>
      <c r="G288" s="269" t="s">
        <v>9665</v>
      </c>
      <c r="H288" s="269" t="s">
        <v>9666</v>
      </c>
      <c r="I288" s="269" t="s">
        <v>9667</v>
      </c>
      <c r="J288" s="218">
        <v>23712</v>
      </c>
      <c r="K288" s="181"/>
      <c r="L288" s="31" t="s">
        <v>6678</v>
      </c>
      <c r="M288" s="262" t="str">
        <f t="shared" si="110"/>
        <v>0</v>
      </c>
      <c r="N288" s="31" t="s">
        <v>6678</v>
      </c>
      <c r="O288" s="262" t="str">
        <f t="shared" si="111"/>
        <v>0</v>
      </c>
      <c r="P288" s="31" t="s">
        <v>6678</v>
      </c>
      <c r="Q288" s="31" t="s">
        <v>6678</v>
      </c>
      <c r="R288" s="31"/>
      <c r="S288" s="298" t="str">
        <f t="shared" si="112"/>
        <v/>
      </c>
      <c r="T288" s="214"/>
      <c r="U288" s="33"/>
      <c r="V288" s="33"/>
      <c r="W288" s="33"/>
      <c r="X288" s="33"/>
      <c r="Y288" s="213"/>
      <c r="Z288" s="352">
        <f t="shared" si="113"/>
        <v>54</v>
      </c>
      <c r="AA288" s="304" t="e">
        <f t="shared" ca="1" si="126"/>
        <v>#NAME?</v>
      </c>
      <c r="AB288" s="304" t="e">
        <f t="shared" ca="1" si="127"/>
        <v>#NAME?</v>
      </c>
      <c r="AC288" s="304" t="e">
        <f t="shared" ca="1" si="128"/>
        <v>#NAME?</v>
      </c>
      <c r="AD288" s="304" t="e">
        <f t="shared" ca="1" si="129"/>
        <v>#NAME?</v>
      </c>
      <c r="AE288" s="304"/>
      <c r="AF288" s="353" t="str">
        <f t="shared" si="114"/>
        <v>NCX19J3</v>
      </c>
      <c r="AG288" s="353" t="str">
        <f t="shared" si="115"/>
        <v>NCX19J3</v>
      </c>
      <c r="AH288" s="353" t="str">
        <f t="shared" si="116"/>
        <v/>
      </c>
      <c r="AI288" s="353" t="str">
        <f t="shared" si="117"/>
        <v/>
      </c>
      <c r="AJ288" s="353" t="str">
        <f t="shared" si="118"/>
        <v/>
      </c>
      <c r="AK288" s="353" t="str">
        <f t="shared" si="119"/>
        <v/>
      </c>
      <c r="AL288" s="343"/>
      <c r="AT288" s="345" t="str">
        <f t="shared" si="120"/>
        <v/>
      </c>
      <c r="AU288" s="345" t="str">
        <f t="shared" si="121"/>
        <v/>
      </c>
      <c r="AW288" s="354">
        <f t="shared" si="122"/>
        <v>0</v>
      </c>
      <c r="AX288" s="354">
        <f t="shared" si="123"/>
        <v>0</v>
      </c>
      <c r="AY288" s="354">
        <f t="shared" si="124"/>
        <v>0</v>
      </c>
      <c r="AZ288" s="354">
        <f t="shared" si="125"/>
        <v>0</v>
      </c>
    </row>
    <row r="289" spans="1:52" x14ac:dyDescent="0.2">
      <c r="A289" s="28" t="str">
        <f>C289&amp;"x"&amp;TEXT(COUNTIF(C$5:C288,C289)+1,0)</f>
        <v>D1x7</v>
      </c>
      <c r="B289" s="29" t="str">
        <f>D289&amp;"x"&amp;TEXT(COUNTIF(D$5:D288,D289)+1,0)</f>
        <v>D1x7</v>
      </c>
      <c r="C289" s="30" t="s">
        <v>6483</v>
      </c>
      <c r="D289" s="30" t="s">
        <v>6483</v>
      </c>
      <c r="E289" s="181"/>
      <c r="F289" s="30" t="s">
        <v>6689</v>
      </c>
      <c r="G289" s="269" t="s">
        <v>9165</v>
      </c>
      <c r="H289" s="269" t="s">
        <v>9166</v>
      </c>
      <c r="I289" s="269" t="s">
        <v>8535</v>
      </c>
      <c r="J289" s="218">
        <v>39425</v>
      </c>
      <c r="K289" s="181"/>
      <c r="L289" s="31" t="s">
        <v>6678</v>
      </c>
      <c r="M289" s="262" t="str">
        <f t="shared" si="110"/>
        <v>0</v>
      </c>
      <c r="N289" s="31" t="s">
        <v>6678</v>
      </c>
      <c r="O289" s="262" t="str">
        <f t="shared" si="111"/>
        <v>0</v>
      </c>
      <c r="P289" s="31" t="s">
        <v>6484</v>
      </c>
      <c r="Q289" s="31" t="s">
        <v>6484</v>
      </c>
      <c r="R289" s="31" t="s">
        <v>6484</v>
      </c>
      <c r="S289" s="298" t="str">
        <f t="shared" si="112"/>
        <v>D1</v>
      </c>
      <c r="T289" s="214"/>
      <c r="U289" s="33"/>
      <c r="V289" s="33"/>
      <c r="W289" s="33"/>
      <c r="X289" s="33"/>
      <c r="Y289" s="213"/>
      <c r="Z289" s="352">
        <f t="shared" si="113"/>
        <v>11</v>
      </c>
      <c r="AA289" s="304" t="e">
        <f ca="1">TmPunt($C289:$D289,$F289:$J289,$Z289,$AF289&amp;AH289,"Punten1AB",U289,AW289,$AI289&amp;$AJ289&amp;$AK289)</f>
        <v>#NAME?</v>
      </c>
      <c r="AB289" s="304" t="e">
        <f ca="1">TmPunt($C289:$D289,$F289:$J289,$Z289,$AF289&amp;AI289,"Punten2DE",V289,AX289,$AH289&amp;$AJ289&amp;$AK289)</f>
        <v>#NAME?</v>
      </c>
      <c r="AC289" s="304" t="e">
        <f ca="1">TmPunt($C289:$D289,$F289:$J289,$Z289,$AF289&amp;AJ289,"Punten3GH",W289,AY289,$AH289&amp;$AI289&amp;$AK289)</f>
        <v>#NAME?</v>
      </c>
      <c r="AD289" s="304" t="e">
        <f ca="1">TmPunt($C289:$D289,$F289:$J289,$Z289,$AG289&amp;AK289,"Punten4JK",X289,AZ289,$AH289&amp;$AI289&amp;$AJ289)</f>
        <v>#NAME?</v>
      </c>
      <c r="AE289" s="304"/>
      <c r="AF289" s="353" t="str">
        <f t="shared" si="114"/>
        <v>NCX19J3</v>
      </c>
      <c r="AG289" s="353" t="str">
        <f t="shared" si="115"/>
        <v>NCX19J3</v>
      </c>
      <c r="AH289" s="353" t="str">
        <f t="shared" si="116"/>
        <v>D2</v>
      </c>
      <c r="AI289" s="353" t="str">
        <f t="shared" si="117"/>
        <v>D2</v>
      </c>
      <c r="AJ289" s="353" t="str">
        <f t="shared" si="118"/>
        <v>D2</v>
      </c>
      <c r="AK289" s="353" t="str">
        <f t="shared" si="119"/>
        <v/>
      </c>
      <c r="AL289" s="343"/>
      <c r="AT289" s="345" t="str">
        <f t="shared" si="120"/>
        <v>D1</v>
      </c>
      <c r="AU289" s="345" t="str">
        <f t="shared" si="121"/>
        <v>D1</v>
      </c>
      <c r="AW289" s="354">
        <f t="shared" si="122"/>
        <v>0</v>
      </c>
      <c r="AX289" s="354">
        <f t="shared" si="123"/>
        <v>0</v>
      </c>
      <c r="AY289" s="354">
        <f t="shared" si="124"/>
        <v>0</v>
      </c>
      <c r="AZ289" s="354">
        <f t="shared" si="125"/>
        <v>0</v>
      </c>
    </row>
    <row r="290" spans="1:52" x14ac:dyDescent="0.2">
      <c r="A290" s="28" t="str">
        <f>C290&amp;"x"&amp;TEXT(COUNTIF(C$5:C289,C290)+1,0)</f>
        <v>x1</v>
      </c>
      <c r="B290" s="29" t="str">
        <f>D290&amp;"x"&amp;TEXT(COUNTIF(D$5:D289,D290)+1,0)</f>
        <v>x1</v>
      </c>
      <c r="C290" s="30"/>
      <c r="D290" s="30"/>
      <c r="E290" s="181"/>
      <c r="F290" s="30" t="s">
        <v>6689</v>
      </c>
      <c r="G290" s="269" t="s">
        <v>9699</v>
      </c>
      <c r="H290" s="269" t="s">
        <v>9700</v>
      </c>
      <c r="I290" s="269" t="s">
        <v>9701</v>
      </c>
      <c r="J290" s="218">
        <v>29189</v>
      </c>
      <c r="K290" s="181"/>
      <c r="L290" s="31" t="s">
        <v>6678</v>
      </c>
      <c r="M290" s="262" t="str">
        <f t="shared" si="110"/>
        <v>0</v>
      </c>
      <c r="N290" s="31" t="s">
        <v>6678</v>
      </c>
      <c r="O290" s="262" t="str">
        <f t="shared" si="111"/>
        <v>0</v>
      </c>
      <c r="P290" s="31" t="s">
        <v>6678</v>
      </c>
      <c r="Q290" s="31" t="s">
        <v>6678</v>
      </c>
      <c r="R290" s="31"/>
      <c r="S290" s="298" t="str">
        <f t="shared" si="112"/>
        <v/>
      </c>
      <c r="T290" s="214"/>
      <c r="U290" s="33"/>
      <c r="V290" s="33"/>
      <c r="W290" s="33"/>
      <c r="X290" s="33"/>
      <c r="Y290" s="213"/>
      <c r="Z290" s="352">
        <f t="shared" si="113"/>
        <v>39</v>
      </c>
      <c r="AA290" s="304" t="e">
        <f t="shared" ca="1" si="126"/>
        <v>#NAME?</v>
      </c>
      <c r="AB290" s="304" t="e">
        <f t="shared" ca="1" si="127"/>
        <v>#NAME?</v>
      </c>
      <c r="AC290" s="304" t="e">
        <f t="shared" ca="1" si="128"/>
        <v>#NAME?</v>
      </c>
      <c r="AD290" s="304" t="e">
        <f t="shared" ca="1" si="129"/>
        <v>#NAME?</v>
      </c>
      <c r="AE290" s="304"/>
      <c r="AF290" s="353" t="str">
        <f t="shared" si="114"/>
        <v>NCX19J3</v>
      </c>
      <c r="AG290" s="353" t="str">
        <f t="shared" si="115"/>
        <v>NCX19J3</v>
      </c>
      <c r="AH290" s="353" t="str">
        <f t="shared" si="116"/>
        <v/>
      </c>
      <c r="AI290" s="353" t="str">
        <f t="shared" si="117"/>
        <v/>
      </c>
      <c r="AJ290" s="353" t="str">
        <f t="shared" si="118"/>
        <v/>
      </c>
      <c r="AK290" s="353" t="str">
        <f t="shared" si="119"/>
        <v/>
      </c>
      <c r="AL290" s="343"/>
      <c r="AT290" s="345" t="str">
        <f t="shared" si="120"/>
        <v/>
      </c>
      <c r="AU290" s="345" t="str">
        <f t="shared" si="121"/>
        <v/>
      </c>
      <c r="AW290" s="354">
        <f t="shared" si="122"/>
        <v>0</v>
      </c>
      <c r="AX290" s="354">
        <f t="shared" si="123"/>
        <v>0</v>
      </c>
      <c r="AY290" s="354">
        <f t="shared" si="124"/>
        <v>0</v>
      </c>
      <c r="AZ290" s="354">
        <f t="shared" si="125"/>
        <v>0</v>
      </c>
    </row>
    <row r="291" spans="1:52" x14ac:dyDescent="0.2">
      <c r="A291" s="28" t="str">
        <f>C291&amp;"x"&amp;TEXT(COUNTIF(C$5:C290,C291)+1,0)</f>
        <v>E1x5</v>
      </c>
      <c r="B291" s="29" t="str">
        <f>D291&amp;"x"&amp;TEXT(COUNTIF(D$5:D290,D291)+1,0)</f>
        <v>E1x5</v>
      </c>
      <c r="C291" s="30" t="s">
        <v>6495</v>
      </c>
      <c r="D291" s="30" t="s">
        <v>6495</v>
      </c>
      <c r="E291" s="181"/>
      <c r="F291" s="30" t="s">
        <v>6689</v>
      </c>
      <c r="G291" s="269" t="s">
        <v>9281</v>
      </c>
      <c r="H291" s="269" t="s">
        <v>9282</v>
      </c>
      <c r="I291" s="269" t="s">
        <v>9139</v>
      </c>
      <c r="J291" s="218">
        <v>39825</v>
      </c>
      <c r="K291" s="181"/>
      <c r="L291" s="31" t="s">
        <v>6678</v>
      </c>
      <c r="M291" s="262" t="str">
        <f t="shared" si="110"/>
        <v>0</v>
      </c>
      <c r="N291" s="31" t="s">
        <v>6678</v>
      </c>
      <c r="O291" s="262" t="str">
        <f t="shared" si="111"/>
        <v>0</v>
      </c>
      <c r="P291" s="31" t="s">
        <v>6497</v>
      </c>
      <c r="Q291" s="31" t="s">
        <v>6497</v>
      </c>
      <c r="R291" s="31" t="s">
        <v>6497</v>
      </c>
      <c r="S291" s="298" t="str">
        <f t="shared" si="112"/>
        <v>E1</v>
      </c>
      <c r="T291" s="214"/>
      <c r="U291" s="33"/>
      <c r="V291" s="33"/>
      <c r="W291" s="33"/>
      <c r="X291" s="33"/>
      <c r="Y291" s="213"/>
      <c r="Z291" s="352">
        <f t="shared" si="113"/>
        <v>9</v>
      </c>
      <c r="AA291" s="304" t="e">
        <f ca="1">TmPunt($C291:$D291,$F291:$J291,$Z291,$AF291&amp;AH291,"Punten1AB",U291,AW291,$AI291&amp;$AJ291&amp;$AK291)</f>
        <v>#NAME?</v>
      </c>
      <c r="AB291" s="304" t="e">
        <f ca="1">TmPunt($C291:$D291,$F291:$J291,$Z291,$AF291&amp;AI291,"Punten2DE",V291,AX291,$AH291&amp;$AJ291&amp;$AK291)</f>
        <v>#NAME?</v>
      </c>
      <c r="AC291" s="304" t="e">
        <f ca="1">TmPunt($C291:$D291,$F291:$J291,$Z291,$AF291&amp;AJ291,"Punten3GH",W291,AY291,$AH291&amp;$AI291&amp;$AK291)</f>
        <v>#NAME?</v>
      </c>
      <c r="AD291" s="304" t="e">
        <f ca="1">TmPunt($C291:$D291,$F291:$J291,$Z291,$AG291&amp;AK291,"Punten4JK",X291,AZ291,$AH291&amp;$AI291&amp;$AJ291)</f>
        <v>#NAME?</v>
      </c>
      <c r="AE291" s="304"/>
      <c r="AF291" s="353" t="str">
        <f t="shared" si="114"/>
        <v>NCX19J3</v>
      </c>
      <c r="AG291" s="353" t="str">
        <f t="shared" si="115"/>
        <v>NCX19J3</v>
      </c>
      <c r="AH291" s="353" t="str">
        <f t="shared" si="116"/>
        <v>E3</v>
      </c>
      <c r="AI291" s="353" t="str">
        <f t="shared" si="117"/>
        <v>E3</v>
      </c>
      <c r="AJ291" s="353" t="str">
        <f t="shared" si="118"/>
        <v>E3</v>
      </c>
      <c r="AK291" s="353" t="str">
        <f t="shared" si="119"/>
        <v/>
      </c>
      <c r="AL291" s="343"/>
      <c r="AT291" s="345" t="str">
        <f t="shared" si="120"/>
        <v>E1</v>
      </c>
      <c r="AU291" s="345" t="str">
        <f t="shared" si="121"/>
        <v>E1</v>
      </c>
      <c r="AW291" s="354">
        <f t="shared" si="122"/>
        <v>0</v>
      </c>
      <c r="AX291" s="354">
        <f t="shared" si="123"/>
        <v>0</v>
      </c>
      <c r="AY291" s="354">
        <f t="shared" si="124"/>
        <v>0</v>
      </c>
      <c r="AZ291" s="354">
        <f t="shared" si="125"/>
        <v>0</v>
      </c>
    </row>
    <row r="292" spans="1:52" x14ac:dyDescent="0.2">
      <c r="A292" s="28" t="str">
        <f>C292&amp;"x"&amp;TEXT(COUNTIF(C$5:C291,C292)+1,0)</f>
        <v>B3x7</v>
      </c>
      <c r="B292" s="29" t="str">
        <f>D292&amp;"x"&amp;TEXT(COUNTIF(D$5:D291,D292)+1,0)</f>
        <v>B3x7</v>
      </c>
      <c r="C292" s="30" t="s">
        <v>6463</v>
      </c>
      <c r="D292" s="30" t="s">
        <v>6463</v>
      </c>
      <c r="E292" s="181"/>
      <c r="F292" s="30" t="s">
        <v>6689</v>
      </c>
      <c r="G292" s="269" t="s">
        <v>8950</v>
      </c>
      <c r="H292" s="269" t="s">
        <v>8951</v>
      </c>
      <c r="I292" s="269" t="s">
        <v>8952</v>
      </c>
      <c r="J292" s="218">
        <v>37960</v>
      </c>
      <c r="K292" s="181"/>
      <c r="L292" s="31" t="s">
        <v>6678</v>
      </c>
      <c r="M292" s="262" t="str">
        <f t="shared" si="110"/>
        <v>0</v>
      </c>
      <c r="N292" s="31" t="s">
        <v>6678</v>
      </c>
      <c r="O292" s="262" t="str">
        <f t="shared" si="111"/>
        <v>0</v>
      </c>
      <c r="P292" s="31" t="s">
        <v>6464</v>
      </c>
      <c r="Q292" s="31" t="s">
        <v>6464</v>
      </c>
      <c r="R292" s="31" t="s">
        <v>6464</v>
      </c>
      <c r="S292" s="298" t="str">
        <f t="shared" si="112"/>
        <v>B3</v>
      </c>
      <c r="T292" s="214"/>
      <c r="U292" s="33"/>
      <c r="V292" s="33"/>
      <c r="W292" s="33"/>
      <c r="X292" s="33"/>
      <c r="Y292" s="213"/>
      <c r="Z292" s="352">
        <f t="shared" si="113"/>
        <v>15</v>
      </c>
      <c r="AA292" s="304" t="e">
        <f ca="1">TmPunt($C292:$D292,$F292:$J292,$Z292,$AF292&amp;AH292,"Punten1AB",U292,AW292,$AI292&amp;$AJ292&amp;$AK292)</f>
        <v>#NAME?</v>
      </c>
      <c r="AB292" s="304" t="e">
        <f ca="1">TmPunt($C292:$D292,$F292:$J292,$Z292,$AF292&amp;AI292,"Punten2DE",V292,AX292,$AH292&amp;$AJ292&amp;$AK292)</f>
        <v>#NAME?</v>
      </c>
      <c r="AC292" s="304" t="e">
        <f ca="1">TmPunt($C292:$D292,$F292:$J292,$Z292,$AF292&amp;AJ292,"Punten3GH",W292,AY292,$AH292&amp;$AI292&amp;$AK292)</f>
        <v>#NAME?</v>
      </c>
      <c r="AD292" s="304" t="e">
        <f ca="1">TmPunt($C292:$D292,$F292:$J292,$Z292,$AG292&amp;AK292,"Punten4JK",X292,AZ292,$AH292&amp;$AI292&amp;$AJ292)</f>
        <v>#NAME?</v>
      </c>
      <c r="AE292" s="304"/>
      <c r="AF292" s="353" t="str">
        <f t="shared" si="114"/>
        <v>NCX19J3</v>
      </c>
      <c r="AG292" s="353" t="str">
        <f t="shared" si="115"/>
        <v>NCX19J3</v>
      </c>
      <c r="AH292" s="353" t="str">
        <f t="shared" si="116"/>
        <v>B4</v>
      </c>
      <c r="AI292" s="353" t="str">
        <f t="shared" si="117"/>
        <v>B4</v>
      </c>
      <c r="AJ292" s="353" t="str">
        <f t="shared" si="118"/>
        <v>B4</v>
      </c>
      <c r="AK292" s="353" t="str">
        <f t="shared" si="119"/>
        <v/>
      </c>
      <c r="AL292" s="343"/>
      <c r="AT292" s="345" t="str">
        <f t="shared" si="120"/>
        <v>B3</v>
      </c>
      <c r="AU292" s="345" t="str">
        <f t="shared" si="121"/>
        <v>B3</v>
      </c>
      <c r="AW292" s="354">
        <f t="shared" si="122"/>
        <v>0</v>
      </c>
      <c r="AX292" s="354">
        <f t="shared" si="123"/>
        <v>0</v>
      </c>
      <c r="AY292" s="354">
        <f t="shared" si="124"/>
        <v>0</v>
      </c>
      <c r="AZ292" s="354">
        <f t="shared" si="125"/>
        <v>0</v>
      </c>
    </row>
    <row r="293" spans="1:52" x14ac:dyDescent="0.2">
      <c r="A293" s="28" t="str">
        <f>C293&amp;"x"&amp;TEXT(COUNTIF(C$5:C292,C293)+1,0)</f>
        <v>S4x7</v>
      </c>
      <c r="B293" s="29" t="str">
        <f>D293&amp;"x"&amp;TEXT(COUNTIF(D$5:D292,D293)+1,0)</f>
        <v>S4x7</v>
      </c>
      <c r="C293" s="30" t="s">
        <v>6430</v>
      </c>
      <c r="D293" s="30" t="s">
        <v>6430</v>
      </c>
      <c r="E293" s="181"/>
      <c r="F293" s="30" t="s">
        <v>6689</v>
      </c>
      <c r="G293" s="269" t="s">
        <v>8569</v>
      </c>
      <c r="H293" s="269" t="s">
        <v>8570</v>
      </c>
      <c r="I293" s="269" t="s">
        <v>8571</v>
      </c>
      <c r="J293" s="218">
        <v>27506</v>
      </c>
      <c r="K293" s="181"/>
      <c r="L293" s="31" t="s">
        <v>6678</v>
      </c>
      <c r="M293" s="262" t="str">
        <f t="shared" si="110"/>
        <v>0</v>
      </c>
      <c r="N293" s="31" t="s">
        <v>6678</v>
      </c>
      <c r="O293" s="262" t="str">
        <f t="shared" si="111"/>
        <v>0</v>
      </c>
      <c r="P293" s="31" t="s">
        <v>6429</v>
      </c>
      <c r="Q293" s="31" t="s">
        <v>6430</v>
      </c>
      <c r="R293" s="31" t="s">
        <v>6429</v>
      </c>
      <c r="S293" s="298" t="str">
        <f t="shared" si="112"/>
        <v>S4</v>
      </c>
      <c r="T293" s="214"/>
      <c r="U293" s="33"/>
      <c r="V293" s="33"/>
      <c r="W293" s="33"/>
      <c r="X293" s="33"/>
      <c r="Y293" s="213"/>
      <c r="Z293" s="352">
        <f t="shared" si="113"/>
        <v>43</v>
      </c>
      <c r="AA293" s="304" t="e">
        <f ca="1">TmPunt($C293:$D293,$F293:$J293,$Z293,$AF293&amp;AH293,"Punten1AB",U293,AW293,$AI293&amp;$AJ293&amp;$AK293)</f>
        <v>#NAME?</v>
      </c>
      <c r="AB293" s="304" t="e">
        <f ca="1">TmPunt($C293:$D293,$F293:$J293,$Z293,$AF293&amp;AI293,"Punten2DE",V293,AX293,$AH293&amp;$AJ293&amp;$AK293)</f>
        <v>#NAME?</v>
      </c>
      <c r="AC293" s="304" t="e">
        <f ca="1">TmPunt($C293:$D293,$F293:$J293,$Z293,$AF293&amp;AJ293,"Punten3GH",W293,AY293,$AH293&amp;$AI293&amp;$AK293)</f>
        <v>#NAME?</v>
      </c>
      <c r="AD293" s="304" t="e">
        <f ca="1">TmPunt($C293:$D293,$F293:$J293,$Z293,$AG293&amp;AK293,"Punten4JK",X293,AZ293,$AH293&amp;$AI293&amp;$AJ293)</f>
        <v>#NAME?</v>
      </c>
      <c r="AE293" s="304"/>
      <c r="AF293" s="353" t="str">
        <f t="shared" si="114"/>
        <v>NCX19J3</v>
      </c>
      <c r="AG293" s="353" t="str">
        <f t="shared" si="115"/>
        <v>NCX19J3</v>
      </c>
      <c r="AH293" s="353" t="str">
        <f t="shared" si="116"/>
        <v>S3</v>
      </c>
      <c r="AI293" s="353" t="str">
        <f t="shared" si="117"/>
        <v>S4</v>
      </c>
      <c r="AJ293" s="353" t="str">
        <f t="shared" si="118"/>
        <v>S3</v>
      </c>
      <c r="AK293" s="353" t="str">
        <f t="shared" si="119"/>
        <v/>
      </c>
      <c r="AL293" s="343"/>
      <c r="AT293" s="345" t="str">
        <f t="shared" si="120"/>
        <v>S4</v>
      </c>
      <c r="AU293" s="345" t="str">
        <f t="shared" si="121"/>
        <v>S4</v>
      </c>
      <c r="AW293" s="354">
        <f t="shared" si="122"/>
        <v>0</v>
      </c>
      <c r="AX293" s="354">
        <f t="shared" si="123"/>
        <v>0</v>
      </c>
      <c r="AY293" s="354">
        <f t="shared" si="124"/>
        <v>0</v>
      </c>
      <c r="AZ293" s="354">
        <f t="shared" si="125"/>
        <v>0</v>
      </c>
    </row>
    <row r="294" spans="1:52" x14ac:dyDescent="0.2">
      <c r="A294" s="28" t="str">
        <f>C294&amp;"x"&amp;TEXT(COUNTIF(C$5:C293,C294)+1,0)</f>
        <v>x1</v>
      </c>
      <c r="B294" s="29" t="str">
        <f>D294&amp;"x"&amp;TEXT(COUNTIF(D$5:D293,D294)+1,0)</f>
        <v>x1</v>
      </c>
      <c r="C294" s="30"/>
      <c r="D294" s="30"/>
      <c r="E294" s="181"/>
      <c r="F294" s="30" t="s">
        <v>6689</v>
      </c>
      <c r="G294" s="269" t="s">
        <v>8725</v>
      </c>
      <c r="H294" s="269" t="s">
        <v>8726</v>
      </c>
      <c r="I294" s="269" t="s">
        <v>8727</v>
      </c>
      <c r="J294" s="218">
        <v>28760</v>
      </c>
      <c r="K294" s="181"/>
      <c r="L294" s="31" t="s">
        <v>6678</v>
      </c>
      <c r="M294" s="262" t="str">
        <f t="shared" si="110"/>
        <v>0</v>
      </c>
      <c r="N294" s="31" t="s">
        <v>6678</v>
      </c>
      <c r="O294" s="262" t="str">
        <f t="shared" si="111"/>
        <v>0</v>
      </c>
      <c r="P294" s="31" t="s">
        <v>6442</v>
      </c>
      <c r="Q294" s="31" t="s">
        <v>6678</v>
      </c>
      <c r="R294" s="31" t="s">
        <v>6442</v>
      </c>
      <c r="S294" s="298" t="str">
        <f t="shared" si="112"/>
        <v/>
      </c>
      <c r="T294" s="214"/>
      <c r="U294" s="33"/>
      <c r="V294" s="33"/>
      <c r="W294" s="33"/>
      <c r="X294" s="33"/>
      <c r="Y294" s="213"/>
      <c r="Z294" s="352">
        <f t="shared" si="113"/>
        <v>40</v>
      </c>
      <c r="AA294" s="304" t="e">
        <f t="shared" ca="1" si="126"/>
        <v>#NAME?</v>
      </c>
      <c r="AB294" s="304" t="e">
        <f t="shared" ca="1" si="127"/>
        <v>#NAME?</v>
      </c>
      <c r="AC294" s="304" t="e">
        <f t="shared" ca="1" si="128"/>
        <v>#NAME?</v>
      </c>
      <c r="AD294" s="304" t="e">
        <f t="shared" ca="1" si="129"/>
        <v>#NAME?</v>
      </c>
      <c r="AE294" s="304"/>
      <c r="AF294" s="353" t="str">
        <f t="shared" si="114"/>
        <v>NCX19J3</v>
      </c>
      <c r="AG294" s="353" t="str">
        <f t="shared" si="115"/>
        <v>NCX19J3</v>
      </c>
      <c r="AH294" s="353" t="str">
        <f t="shared" si="116"/>
        <v>MW1</v>
      </c>
      <c r="AI294" s="353" t="str">
        <f t="shared" si="117"/>
        <v/>
      </c>
      <c r="AJ294" s="353" t="str">
        <f t="shared" si="118"/>
        <v>MW1</v>
      </c>
      <c r="AK294" s="353" t="str">
        <f t="shared" si="119"/>
        <v/>
      </c>
      <c r="AL294" s="343"/>
      <c r="AT294" s="345" t="str">
        <f t="shared" si="120"/>
        <v/>
      </c>
      <c r="AU294" s="345" t="str">
        <f t="shared" si="121"/>
        <v/>
      </c>
      <c r="AW294" s="354">
        <f t="shared" si="122"/>
        <v>0</v>
      </c>
      <c r="AX294" s="354">
        <f t="shared" si="123"/>
        <v>0</v>
      </c>
      <c r="AY294" s="354">
        <f t="shared" si="124"/>
        <v>0</v>
      </c>
      <c r="AZ294" s="354">
        <f t="shared" si="125"/>
        <v>0</v>
      </c>
    </row>
    <row r="295" spans="1:52" x14ac:dyDescent="0.2">
      <c r="A295" s="28" t="str">
        <f>C295&amp;"x"&amp;TEXT(COUNTIF(C$5:C294,C295)+1,0)</f>
        <v>x1</v>
      </c>
      <c r="B295" s="29" t="str">
        <f>D295&amp;"x"&amp;TEXT(COUNTIF(D$5:D294,D295)+1,0)</f>
        <v>x1</v>
      </c>
      <c r="C295" s="30"/>
      <c r="D295" s="30"/>
      <c r="E295" s="181"/>
      <c r="F295" s="30" t="s">
        <v>6689</v>
      </c>
      <c r="G295" s="269" t="s">
        <v>9587</v>
      </c>
      <c r="H295" s="269" t="s">
        <v>9588</v>
      </c>
      <c r="I295" s="269" t="s">
        <v>9589</v>
      </c>
      <c r="J295" s="218">
        <v>18431</v>
      </c>
      <c r="K295" s="181"/>
      <c r="L295" s="31" t="s">
        <v>6678</v>
      </c>
      <c r="M295" s="262" t="str">
        <f t="shared" si="110"/>
        <v>0</v>
      </c>
      <c r="N295" s="31" t="s">
        <v>6678</v>
      </c>
      <c r="O295" s="262" t="str">
        <f t="shared" si="111"/>
        <v>0</v>
      </c>
      <c r="P295" s="31" t="s">
        <v>6678</v>
      </c>
      <c r="Q295" s="31" t="s">
        <v>6678</v>
      </c>
      <c r="R295" s="31"/>
      <c r="S295" s="298" t="str">
        <f t="shared" si="112"/>
        <v/>
      </c>
      <c r="T295" s="214"/>
      <c r="U295" s="33"/>
      <c r="V295" s="33"/>
      <c r="W295" s="33"/>
      <c r="X295" s="33"/>
      <c r="Y295" s="213"/>
      <c r="Z295" s="352">
        <f t="shared" si="113"/>
        <v>68</v>
      </c>
      <c r="AA295" s="304" t="e">
        <f t="shared" ca="1" si="126"/>
        <v>#NAME?</v>
      </c>
      <c r="AB295" s="304" t="e">
        <f t="shared" ca="1" si="127"/>
        <v>#NAME?</v>
      </c>
      <c r="AC295" s="304" t="e">
        <f t="shared" ca="1" si="128"/>
        <v>#NAME?</v>
      </c>
      <c r="AD295" s="304" t="e">
        <f t="shared" ca="1" si="129"/>
        <v>#NAME?</v>
      </c>
      <c r="AE295" s="304"/>
      <c r="AF295" s="353" t="str">
        <f t="shared" si="114"/>
        <v>NCX19J3</v>
      </c>
      <c r="AG295" s="353" t="str">
        <f t="shared" si="115"/>
        <v>NCX19J3</v>
      </c>
      <c r="AH295" s="353" t="str">
        <f t="shared" si="116"/>
        <v/>
      </c>
      <c r="AI295" s="353" t="str">
        <f t="shared" si="117"/>
        <v/>
      </c>
      <c r="AJ295" s="353" t="str">
        <f t="shared" si="118"/>
        <v/>
      </c>
      <c r="AK295" s="353" t="str">
        <f t="shared" si="119"/>
        <v/>
      </c>
      <c r="AL295" s="343"/>
      <c r="AT295" s="345" t="str">
        <f t="shared" si="120"/>
        <v/>
      </c>
      <c r="AU295" s="345" t="str">
        <f t="shared" si="121"/>
        <v/>
      </c>
      <c r="AW295" s="354">
        <f t="shared" si="122"/>
        <v>0</v>
      </c>
      <c r="AX295" s="354">
        <f t="shared" si="123"/>
        <v>0</v>
      </c>
      <c r="AY295" s="354">
        <f t="shared" si="124"/>
        <v>0</v>
      </c>
      <c r="AZ295" s="354">
        <f t="shared" si="125"/>
        <v>0</v>
      </c>
    </row>
    <row r="296" spans="1:52" x14ac:dyDescent="0.2">
      <c r="A296" s="28" t="str">
        <f>C296&amp;"x"&amp;TEXT(COUNTIF(C$5:C295,C296)+1,0)</f>
        <v>A2x6</v>
      </c>
      <c r="B296" s="29" t="str">
        <f>D296&amp;"x"&amp;TEXT(COUNTIF(D$5:D295,D296)+1,0)</f>
        <v>A2x6</v>
      </c>
      <c r="C296" s="30" t="s">
        <v>1316</v>
      </c>
      <c r="D296" s="30" t="s">
        <v>1316</v>
      </c>
      <c r="E296" s="181"/>
      <c r="F296" s="30" t="s">
        <v>6689</v>
      </c>
      <c r="G296" s="269" t="s">
        <v>8861</v>
      </c>
      <c r="H296" s="269" t="s">
        <v>8862</v>
      </c>
      <c r="I296" s="269" t="s">
        <v>8863</v>
      </c>
      <c r="J296" s="218">
        <v>37292</v>
      </c>
      <c r="K296" s="181"/>
      <c r="L296" s="31" t="s">
        <v>6678</v>
      </c>
      <c r="M296" s="262" t="str">
        <f t="shared" si="110"/>
        <v>0</v>
      </c>
      <c r="N296" s="31" t="s">
        <v>6678</v>
      </c>
      <c r="O296" s="262" t="str">
        <f t="shared" si="111"/>
        <v>0</v>
      </c>
      <c r="P296" s="31" t="s">
        <v>6461</v>
      </c>
      <c r="Q296" s="31" t="s">
        <v>6461</v>
      </c>
      <c r="R296" s="31" t="s">
        <v>6461</v>
      </c>
      <c r="S296" s="298" t="str">
        <f t="shared" si="112"/>
        <v>A2</v>
      </c>
      <c r="T296" s="214"/>
      <c r="U296" s="33"/>
      <c r="V296" s="33"/>
      <c r="W296" s="33"/>
      <c r="X296" s="33"/>
      <c r="Y296" s="213"/>
      <c r="Z296" s="352">
        <f t="shared" si="113"/>
        <v>16</v>
      </c>
      <c r="AA296" s="304" t="e">
        <f ca="1">TmPunt($C296:$D296,$F296:$J296,$Z296,$AF296&amp;AH296,"Punten1AB",U296,AW296,$AI296&amp;$AJ296&amp;$AK296)</f>
        <v>#NAME?</v>
      </c>
      <c r="AB296" s="304" t="e">
        <f ca="1">TmPunt($C296:$D296,$F296:$J296,$Z296,$AF296&amp;AI296,"Punten2DE",V296,AX296,$AH296&amp;$AJ296&amp;$AK296)</f>
        <v>#NAME?</v>
      </c>
      <c r="AC296" s="304" t="e">
        <f ca="1">TmPunt($C296:$D296,$F296:$J296,$Z296,$AF296&amp;AJ296,"Punten3GH",W296,AY296,$AH296&amp;$AI296&amp;$AK296)</f>
        <v>#NAME?</v>
      </c>
      <c r="AD296" s="304" t="e">
        <f ca="1">TmPunt($C296:$D296,$F296:$J296,$Z296,$AG296&amp;AK296,"Punten4JK",X296,AZ296,$AH296&amp;$AI296&amp;$AJ296)</f>
        <v>#NAME?</v>
      </c>
      <c r="AE296" s="304"/>
      <c r="AF296" s="353" t="str">
        <f t="shared" si="114"/>
        <v>NCX19J3</v>
      </c>
      <c r="AG296" s="353" t="str">
        <f t="shared" si="115"/>
        <v>NCX19J3</v>
      </c>
      <c r="AH296" s="353" t="str">
        <f t="shared" si="116"/>
        <v>B1</v>
      </c>
      <c r="AI296" s="353" t="str">
        <f t="shared" si="117"/>
        <v>B1</v>
      </c>
      <c r="AJ296" s="353" t="str">
        <f t="shared" si="118"/>
        <v>B1</v>
      </c>
      <c r="AK296" s="353" t="str">
        <f t="shared" si="119"/>
        <v/>
      </c>
      <c r="AL296" s="343"/>
      <c r="AT296" s="345" t="str">
        <f t="shared" si="120"/>
        <v>A2</v>
      </c>
      <c r="AU296" s="345" t="str">
        <f t="shared" si="121"/>
        <v>A2</v>
      </c>
      <c r="AW296" s="354">
        <f t="shared" si="122"/>
        <v>0</v>
      </c>
      <c r="AX296" s="354">
        <f t="shared" si="123"/>
        <v>0</v>
      </c>
      <c r="AY296" s="354">
        <f t="shared" si="124"/>
        <v>0</v>
      </c>
      <c r="AZ296" s="354">
        <f t="shared" si="125"/>
        <v>0</v>
      </c>
    </row>
    <row r="297" spans="1:52" x14ac:dyDescent="0.2">
      <c r="A297" s="28" t="str">
        <f>C297&amp;"x"&amp;TEXT(COUNTIF(C$5:C296,C297)+1,0)</f>
        <v>x1</v>
      </c>
      <c r="B297" s="29" t="str">
        <f>D297&amp;"x"&amp;TEXT(COUNTIF(D$5:D296,D297)+1,0)</f>
        <v>x1</v>
      </c>
      <c r="C297" s="30"/>
      <c r="D297" s="30"/>
      <c r="E297" s="181"/>
      <c r="F297" s="30" t="s">
        <v>6689</v>
      </c>
      <c r="G297" s="269" t="s">
        <v>9749</v>
      </c>
      <c r="H297" s="269" t="s">
        <v>9750</v>
      </c>
      <c r="I297" s="269" t="s">
        <v>9751</v>
      </c>
      <c r="J297" s="218">
        <v>32004</v>
      </c>
      <c r="K297" s="181"/>
      <c r="L297" s="31" t="s">
        <v>6678</v>
      </c>
      <c r="M297" s="262" t="str">
        <f t="shared" si="110"/>
        <v>0</v>
      </c>
      <c r="N297" s="31" t="s">
        <v>6678</v>
      </c>
      <c r="O297" s="262" t="str">
        <f t="shared" si="111"/>
        <v>0</v>
      </c>
      <c r="P297" s="31" t="s">
        <v>6678</v>
      </c>
      <c r="Q297" s="31" t="s">
        <v>6678</v>
      </c>
      <c r="R297" s="31"/>
      <c r="S297" s="298" t="str">
        <f t="shared" si="112"/>
        <v/>
      </c>
      <c r="T297" s="214"/>
      <c r="U297" s="33"/>
      <c r="V297" s="33"/>
      <c r="W297" s="33"/>
      <c r="X297" s="33"/>
      <c r="Y297" s="213"/>
      <c r="Z297" s="352">
        <f t="shared" si="113"/>
        <v>31</v>
      </c>
      <c r="AA297" s="304" t="e">
        <f t="shared" ca="1" si="126"/>
        <v>#NAME?</v>
      </c>
      <c r="AB297" s="304" t="e">
        <f t="shared" ca="1" si="127"/>
        <v>#NAME?</v>
      </c>
      <c r="AC297" s="304" t="e">
        <f t="shared" ca="1" si="128"/>
        <v>#NAME?</v>
      </c>
      <c r="AD297" s="304" t="e">
        <f t="shared" ca="1" si="129"/>
        <v>#NAME?</v>
      </c>
      <c r="AE297" s="304"/>
      <c r="AF297" s="353" t="str">
        <f t="shared" si="114"/>
        <v>NCX19J3</v>
      </c>
      <c r="AG297" s="353" t="str">
        <f t="shared" si="115"/>
        <v>NCX19J3</v>
      </c>
      <c r="AH297" s="353" t="str">
        <f t="shared" si="116"/>
        <v/>
      </c>
      <c r="AI297" s="353" t="str">
        <f t="shared" si="117"/>
        <v/>
      </c>
      <c r="AJ297" s="353" t="str">
        <f t="shared" si="118"/>
        <v/>
      </c>
      <c r="AK297" s="353" t="str">
        <f t="shared" si="119"/>
        <v/>
      </c>
      <c r="AL297" s="343"/>
      <c r="AT297" s="345" t="str">
        <f t="shared" si="120"/>
        <v/>
      </c>
      <c r="AU297" s="345" t="str">
        <f t="shared" si="121"/>
        <v/>
      </c>
      <c r="AW297" s="354">
        <f t="shared" si="122"/>
        <v>0</v>
      </c>
      <c r="AX297" s="354">
        <f t="shared" si="123"/>
        <v>0</v>
      </c>
      <c r="AY297" s="354">
        <f t="shared" si="124"/>
        <v>0</v>
      </c>
      <c r="AZ297" s="354">
        <f t="shared" si="125"/>
        <v>0</v>
      </c>
    </row>
    <row r="298" spans="1:52" x14ac:dyDescent="0.2">
      <c r="A298" s="28" t="str">
        <f>C298&amp;"x"&amp;TEXT(COUNTIF(C$5:C297,C298)+1,0)</f>
        <v>x1</v>
      </c>
      <c r="B298" s="29" t="str">
        <f>D298&amp;"x"&amp;TEXT(COUNTIF(D$5:D297,D298)+1,0)</f>
        <v>x1</v>
      </c>
      <c r="C298" s="30"/>
      <c r="D298" s="30"/>
      <c r="E298" s="181"/>
      <c r="F298" s="30" t="s">
        <v>6689</v>
      </c>
      <c r="G298" s="269" t="s">
        <v>9680</v>
      </c>
      <c r="H298" s="269" t="s">
        <v>9681</v>
      </c>
      <c r="I298" s="269" t="s">
        <v>9682</v>
      </c>
      <c r="J298" s="218">
        <v>25923</v>
      </c>
      <c r="K298" s="181"/>
      <c r="L298" s="31" t="s">
        <v>6678</v>
      </c>
      <c r="M298" s="262" t="str">
        <f t="shared" si="110"/>
        <v>0</v>
      </c>
      <c r="N298" s="31" t="s">
        <v>6678</v>
      </c>
      <c r="O298" s="262" t="str">
        <f t="shared" si="111"/>
        <v>0</v>
      </c>
      <c r="P298" s="31" t="s">
        <v>6678</v>
      </c>
      <c r="Q298" s="31" t="s">
        <v>6678</v>
      </c>
      <c r="R298" s="31"/>
      <c r="S298" s="298" t="str">
        <f t="shared" si="112"/>
        <v/>
      </c>
      <c r="T298" s="214"/>
      <c r="U298" s="33"/>
      <c r="V298" s="33"/>
      <c r="W298" s="33"/>
      <c r="X298" s="33"/>
      <c r="Y298" s="213"/>
      <c r="Z298" s="352">
        <f t="shared" si="113"/>
        <v>48</v>
      </c>
      <c r="AA298" s="304" t="e">
        <f t="shared" ca="1" si="126"/>
        <v>#NAME?</v>
      </c>
      <c r="AB298" s="304" t="e">
        <f t="shared" ca="1" si="127"/>
        <v>#NAME?</v>
      </c>
      <c r="AC298" s="304" t="e">
        <f t="shared" ca="1" si="128"/>
        <v>#NAME?</v>
      </c>
      <c r="AD298" s="304" t="e">
        <f t="shared" ca="1" si="129"/>
        <v>#NAME?</v>
      </c>
      <c r="AE298" s="304"/>
      <c r="AF298" s="353" t="str">
        <f t="shared" si="114"/>
        <v>NCX19J3</v>
      </c>
      <c r="AG298" s="353" t="str">
        <f t="shared" si="115"/>
        <v>NCX19J3</v>
      </c>
      <c r="AH298" s="353" t="str">
        <f t="shared" si="116"/>
        <v/>
      </c>
      <c r="AI298" s="353" t="str">
        <f t="shared" si="117"/>
        <v/>
      </c>
      <c r="AJ298" s="353" t="str">
        <f t="shared" si="118"/>
        <v/>
      </c>
      <c r="AK298" s="353" t="str">
        <f t="shared" si="119"/>
        <v/>
      </c>
      <c r="AL298" s="343"/>
      <c r="AT298" s="345" t="str">
        <f t="shared" si="120"/>
        <v/>
      </c>
      <c r="AU298" s="345" t="str">
        <f t="shared" si="121"/>
        <v/>
      </c>
      <c r="AW298" s="354">
        <f t="shared" si="122"/>
        <v>0</v>
      </c>
      <c r="AX298" s="354">
        <f t="shared" si="123"/>
        <v>0</v>
      </c>
      <c r="AY298" s="354">
        <f t="shared" si="124"/>
        <v>0</v>
      </c>
      <c r="AZ298" s="354">
        <f t="shared" si="125"/>
        <v>0</v>
      </c>
    </row>
    <row r="299" spans="1:52" x14ac:dyDescent="0.2">
      <c r="A299" s="28" t="str">
        <f>C299&amp;"x"&amp;TEXT(COUNTIF(C$5:C298,C299)+1,0)</f>
        <v>S1x5</v>
      </c>
      <c r="B299" s="29" t="str">
        <f>D299&amp;"x"&amp;TEXT(COUNTIF(D$5:D298,D299)+1,0)</f>
        <v>S1x5</v>
      </c>
      <c r="C299" s="30" t="s">
        <v>6427</v>
      </c>
      <c r="D299" s="30" t="s">
        <v>6427</v>
      </c>
      <c r="E299" s="181"/>
      <c r="F299" s="30" t="s">
        <v>6689</v>
      </c>
      <c r="G299" s="269" t="s">
        <v>8751</v>
      </c>
      <c r="H299" s="269" t="s">
        <v>8752</v>
      </c>
      <c r="I299" s="269" t="s">
        <v>8753</v>
      </c>
      <c r="J299" s="218">
        <v>36429</v>
      </c>
      <c r="K299" s="181"/>
      <c r="L299" s="31" t="s">
        <v>6678</v>
      </c>
      <c r="M299" s="262" t="str">
        <f t="shared" si="110"/>
        <v>0</v>
      </c>
      <c r="N299" s="31" t="s">
        <v>6678</v>
      </c>
      <c r="O299" s="262" t="str">
        <f t="shared" si="111"/>
        <v>0</v>
      </c>
      <c r="P299" s="31" t="s">
        <v>1315</v>
      </c>
      <c r="Q299" s="31" t="s">
        <v>1315</v>
      </c>
      <c r="R299" s="31" t="s">
        <v>1315</v>
      </c>
      <c r="S299" s="298" t="str">
        <f t="shared" si="112"/>
        <v>S1</v>
      </c>
      <c r="T299" s="214"/>
      <c r="U299" s="33"/>
      <c r="V299" s="33"/>
      <c r="W299" s="33"/>
      <c r="X299" s="33"/>
      <c r="Y299" s="213"/>
      <c r="Z299" s="352">
        <f t="shared" si="113"/>
        <v>19</v>
      </c>
      <c r="AA299" s="304" t="e">
        <f ca="1">TmPunt($C299:$D299,$F299:$J299,$Z299,$AF299&amp;AH299,"Punten1AB",U299,AW299,$AI299&amp;$AJ299&amp;$AK299)</f>
        <v>#NAME?</v>
      </c>
      <c r="AB299" s="304" t="e">
        <f ca="1">TmPunt($C299:$D299,$F299:$J299,$Z299,$AF299&amp;AI299,"Punten2DE",V299,AX299,$AH299&amp;$AJ299&amp;$AK299)</f>
        <v>#NAME?</v>
      </c>
      <c r="AC299" s="304" t="e">
        <f ca="1">TmPunt($C299:$D299,$F299:$J299,$Z299,$AF299&amp;AJ299,"Punten3GH",W299,AY299,$AH299&amp;$AI299&amp;$AK299)</f>
        <v>#NAME?</v>
      </c>
      <c r="AD299" s="304" t="e">
        <f ca="1">TmPunt($C299:$D299,$F299:$J299,$Z299,$AG299&amp;AK299,"Punten4JK",X299,AZ299,$AH299&amp;$AI299&amp;$AJ299)</f>
        <v>#NAME?</v>
      </c>
      <c r="AE299" s="304"/>
      <c r="AF299" s="353" t="str">
        <f t="shared" si="114"/>
        <v>NCX19J3</v>
      </c>
      <c r="AG299" s="353" t="str">
        <f t="shared" si="115"/>
        <v>NCX19J3</v>
      </c>
      <c r="AH299" s="353" t="str">
        <f t="shared" si="116"/>
        <v>A1</v>
      </c>
      <c r="AI299" s="353" t="str">
        <f t="shared" si="117"/>
        <v>A1</v>
      </c>
      <c r="AJ299" s="353" t="str">
        <f t="shared" si="118"/>
        <v>A1</v>
      </c>
      <c r="AK299" s="353" t="str">
        <f t="shared" si="119"/>
        <v/>
      </c>
      <c r="AL299" s="343"/>
      <c r="AT299" s="345" t="str">
        <f t="shared" si="120"/>
        <v>S1</v>
      </c>
      <c r="AU299" s="345" t="str">
        <f t="shared" si="121"/>
        <v>S1</v>
      </c>
      <c r="AW299" s="354">
        <f t="shared" si="122"/>
        <v>0</v>
      </c>
      <c r="AX299" s="354">
        <f t="shared" si="123"/>
        <v>0</v>
      </c>
      <c r="AY299" s="354">
        <f t="shared" si="124"/>
        <v>0</v>
      </c>
      <c r="AZ299" s="354">
        <f t="shared" si="125"/>
        <v>0</v>
      </c>
    </row>
    <row r="300" spans="1:52" x14ac:dyDescent="0.2">
      <c r="A300" s="28" t="str">
        <f>C300&amp;"x"&amp;TEXT(COUNTIF(C$5:C299,C300)+1,0)</f>
        <v>x1</v>
      </c>
      <c r="B300" s="29" t="str">
        <f>D300&amp;"x"&amp;TEXT(COUNTIF(D$5:D299,D300)+1,0)</f>
        <v>x1</v>
      </c>
      <c r="C300" s="30"/>
      <c r="D300" s="30"/>
      <c r="E300" s="181"/>
      <c r="F300" s="30" t="s">
        <v>6689</v>
      </c>
      <c r="G300" s="269" t="s">
        <v>8536</v>
      </c>
      <c r="H300" s="269" t="s">
        <v>8537</v>
      </c>
      <c r="I300" s="269" t="s">
        <v>8538</v>
      </c>
      <c r="J300" s="218">
        <v>34900</v>
      </c>
      <c r="K300" s="181"/>
      <c r="L300" s="31" t="s">
        <v>6678</v>
      </c>
      <c r="M300" s="262" t="str">
        <f t="shared" si="110"/>
        <v>0</v>
      </c>
      <c r="N300" s="31" t="s">
        <v>6678</v>
      </c>
      <c r="O300" s="262" t="str">
        <f t="shared" si="111"/>
        <v>0</v>
      </c>
      <c r="P300" s="31" t="s">
        <v>6428</v>
      </c>
      <c r="Q300" s="31" t="s">
        <v>6428</v>
      </c>
      <c r="R300" s="31" t="s">
        <v>6428</v>
      </c>
      <c r="S300" s="298" t="str">
        <f t="shared" si="112"/>
        <v/>
      </c>
      <c r="T300" s="214"/>
      <c r="U300" s="33"/>
      <c r="V300" s="33"/>
      <c r="W300" s="33"/>
      <c r="X300" s="33"/>
      <c r="Y300" s="213"/>
      <c r="Z300" s="352">
        <f t="shared" si="113"/>
        <v>23</v>
      </c>
      <c r="AA300" s="304" t="e">
        <f t="shared" ca="1" si="126"/>
        <v>#NAME?</v>
      </c>
      <c r="AB300" s="304" t="e">
        <f t="shared" ca="1" si="127"/>
        <v>#NAME?</v>
      </c>
      <c r="AC300" s="304" t="e">
        <f t="shared" ca="1" si="128"/>
        <v>#NAME?</v>
      </c>
      <c r="AD300" s="304" t="e">
        <f t="shared" ca="1" si="129"/>
        <v>#NAME?</v>
      </c>
      <c r="AE300" s="304"/>
      <c r="AF300" s="353" t="str">
        <f t="shared" si="114"/>
        <v>NCX19J3</v>
      </c>
      <c r="AG300" s="353" t="str">
        <f t="shared" si="115"/>
        <v>NCX19J3</v>
      </c>
      <c r="AH300" s="353" t="str">
        <f t="shared" si="116"/>
        <v>S2</v>
      </c>
      <c r="AI300" s="353" t="str">
        <f t="shared" si="117"/>
        <v>S2</v>
      </c>
      <c r="AJ300" s="353" t="str">
        <f t="shared" si="118"/>
        <v>S2</v>
      </c>
      <c r="AK300" s="353" t="str">
        <f t="shared" si="119"/>
        <v/>
      </c>
      <c r="AL300" s="343"/>
      <c r="AT300" s="345" t="str">
        <f t="shared" si="120"/>
        <v/>
      </c>
      <c r="AU300" s="345" t="str">
        <f t="shared" si="121"/>
        <v/>
      </c>
      <c r="AW300" s="354">
        <f t="shared" si="122"/>
        <v>0</v>
      </c>
      <c r="AX300" s="354">
        <f t="shared" si="123"/>
        <v>0</v>
      </c>
      <c r="AY300" s="354">
        <f t="shared" si="124"/>
        <v>0</v>
      </c>
      <c r="AZ300" s="354">
        <f t="shared" si="125"/>
        <v>0</v>
      </c>
    </row>
    <row r="301" spans="1:52" x14ac:dyDescent="0.2">
      <c r="A301" s="28" t="str">
        <f>C301&amp;"x"&amp;TEXT(COUNTIF(C$5:C300,C301)+1,0)</f>
        <v>x1</v>
      </c>
      <c r="B301" s="29" t="str">
        <f>D301&amp;"x"&amp;TEXT(COUNTIF(D$5:D300,D301)+1,0)</f>
        <v>x1</v>
      </c>
      <c r="C301" s="30"/>
      <c r="D301" s="30"/>
      <c r="E301" s="181"/>
      <c r="F301" s="30" t="s">
        <v>6689</v>
      </c>
      <c r="G301" s="269" t="s">
        <v>9641</v>
      </c>
      <c r="H301" s="269" t="s">
        <v>9642</v>
      </c>
      <c r="I301" s="269" t="s">
        <v>9601</v>
      </c>
      <c r="J301" s="218">
        <v>22089</v>
      </c>
      <c r="K301" s="181"/>
      <c r="L301" s="31" t="s">
        <v>6678</v>
      </c>
      <c r="M301" s="262" t="str">
        <f t="shared" si="110"/>
        <v>0</v>
      </c>
      <c r="N301" s="31" t="s">
        <v>6678</v>
      </c>
      <c r="O301" s="262" t="str">
        <f t="shared" si="111"/>
        <v>0</v>
      </c>
      <c r="P301" s="31" t="s">
        <v>6678</v>
      </c>
      <c r="Q301" s="31" t="s">
        <v>6678</v>
      </c>
      <c r="R301" s="31"/>
      <c r="S301" s="298" t="str">
        <f t="shared" si="112"/>
        <v/>
      </c>
      <c r="T301" s="214"/>
      <c r="U301" s="33"/>
      <c r="V301" s="33"/>
      <c r="W301" s="33"/>
      <c r="X301" s="33"/>
      <c r="Y301" s="213"/>
      <c r="Z301" s="352">
        <f t="shared" si="113"/>
        <v>58</v>
      </c>
      <c r="AA301" s="304" t="e">
        <f t="shared" ca="1" si="126"/>
        <v>#NAME?</v>
      </c>
      <c r="AB301" s="304" t="e">
        <f t="shared" ca="1" si="127"/>
        <v>#NAME?</v>
      </c>
      <c r="AC301" s="304" t="e">
        <f t="shared" ca="1" si="128"/>
        <v>#NAME?</v>
      </c>
      <c r="AD301" s="304" t="e">
        <f t="shared" ca="1" si="129"/>
        <v>#NAME?</v>
      </c>
      <c r="AE301" s="304"/>
      <c r="AF301" s="353" t="str">
        <f t="shared" si="114"/>
        <v>NCX19J3</v>
      </c>
      <c r="AG301" s="353" t="str">
        <f t="shared" si="115"/>
        <v>NCX19J3</v>
      </c>
      <c r="AH301" s="353" t="str">
        <f t="shared" si="116"/>
        <v/>
      </c>
      <c r="AI301" s="353" t="str">
        <f t="shared" si="117"/>
        <v/>
      </c>
      <c r="AJ301" s="353" t="str">
        <f t="shared" si="118"/>
        <v/>
      </c>
      <c r="AK301" s="353" t="str">
        <f t="shared" si="119"/>
        <v/>
      </c>
      <c r="AL301" s="343"/>
      <c r="AT301" s="345" t="str">
        <f t="shared" si="120"/>
        <v/>
      </c>
      <c r="AU301" s="345" t="str">
        <f t="shared" si="121"/>
        <v/>
      </c>
      <c r="AW301" s="354">
        <f t="shared" si="122"/>
        <v>0</v>
      </c>
      <c r="AX301" s="354">
        <f t="shared" si="123"/>
        <v>0</v>
      </c>
      <c r="AY301" s="354">
        <f t="shared" si="124"/>
        <v>0</v>
      </c>
      <c r="AZ301" s="354">
        <f t="shared" si="125"/>
        <v>0</v>
      </c>
    </row>
    <row r="302" spans="1:52" x14ac:dyDescent="0.2">
      <c r="A302" s="28" t="str">
        <f>C302&amp;"x"&amp;TEXT(COUNTIF(C$5:C301,C302)+1,0)</f>
        <v>D2x5</v>
      </c>
      <c r="B302" s="29" t="str">
        <f>D302&amp;"x"&amp;TEXT(COUNTIF(D$5:D301,D302)+1,0)</f>
        <v>D2x5</v>
      </c>
      <c r="C302" s="30" t="s">
        <v>6484</v>
      </c>
      <c r="D302" s="30" t="s">
        <v>6484</v>
      </c>
      <c r="E302" s="181"/>
      <c r="F302" s="30" t="s">
        <v>6689</v>
      </c>
      <c r="G302" s="269" t="s">
        <v>9159</v>
      </c>
      <c r="H302" s="269" t="s">
        <v>9160</v>
      </c>
      <c r="I302" s="269" t="s">
        <v>9161</v>
      </c>
      <c r="J302" s="218">
        <v>39018</v>
      </c>
      <c r="K302" s="181"/>
      <c r="L302" s="31" t="s">
        <v>6678</v>
      </c>
      <c r="M302" s="262" t="str">
        <f t="shared" si="110"/>
        <v>0</v>
      </c>
      <c r="N302" s="31" t="s">
        <v>6678</v>
      </c>
      <c r="O302" s="262" t="str">
        <f t="shared" si="111"/>
        <v>0</v>
      </c>
      <c r="P302" s="31" t="s">
        <v>6484</v>
      </c>
      <c r="Q302" s="31" t="s">
        <v>6484</v>
      </c>
      <c r="R302" s="31" t="s">
        <v>6484</v>
      </c>
      <c r="S302" s="298" t="str">
        <f t="shared" si="112"/>
        <v>D2</v>
      </c>
      <c r="T302" s="214"/>
      <c r="U302" s="33"/>
      <c r="V302" s="33"/>
      <c r="W302" s="33"/>
      <c r="X302" s="33"/>
      <c r="Y302" s="213"/>
      <c r="Z302" s="352">
        <f t="shared" si="113"/>
        <v>12</v>
      </c>
      <c r="AA302" s="304" t="e">
        <f ca="1">TmPunt($C302:$D302,$F302:$J302,$Z302,$AF302&amp;AH302,"Punten1AB",U302,AW302,$AI302&amp;$AJ302&amp;$AK302)</f>
        <v>#NAME?</v>
      </c>
      <c r="AB302" s="304" t="e">
        <f ca="1">TmPunt($C302:$D302,$F302:$J302,$Z302,$AF302&amp;AI302,"Punten2DE",V302,AX302,$AH302&amp;$AJ302&amp;$AK302)</f>
        <v>#NAME?</v>
      </c>
      <c r="AC302" s="304" t="e">
        <f ca="1">TmPunt($C302:$D302,$F302:$J302,$Z302,$AF302&amp;AJ302,"Punten3GH",W302,AY302,$AH302&amp;$AI302&amp;$AK302)</f>
        <v>#NAME?</v>
      </c>
      <c r="AD302" s="304" t="e">
        <f ca="1">TmPunt($C302:$D302,$F302:$J302,$Z302,$AG302&amp;AK302,"Punten4JK",X302,AZ302,$AH302&amp;$AI302&amp;$AJ302)</f>
        <v>#NAME?</v>
      </c>
      <c r="AE302" s="304"/>
      <c r="AF302" s="353" t="str">
        <f t="shared" si="114"/>
        <v>NCX19J3</v>
      </c>
      <c r="AG302" s="353" t="str">
        <f t="shared" si="115"/>
        <v>NCX19J3</v>
      </c>
      <c r="AH302" s="353" t="str">
        <f t="shared" si="116"/>
        <v>D2</v>
      </c>
      <c r="AI302" s="353" t="str">
        <f t="shared" si="117"/>
        <v>D2</v>
      </c>
      <c r="AJ302" s="353" t="str">
        <f t="shared" si="118"/>
        <v>D2</v>
      </c>
      <c r="AK302" s="353" t="str">
        <f t="shared" si="119"/>
        <v/>
      </c>
      <c r="AL302" s="343"/>
      <c r="AT302" s="345" t="str">
        <f t="shared" si="120"/>
        <v>D2</v>
      </c>
      <c r="AU302" s="345" t="str">
        <f t="shared" si="121"/>
        <v>D2</v>
      </c>
      <c r="AW302" s="354">
        <f t="shared" si="122"/>
        <v>0</v>
      </c>
      <c r="AX302" s="354">
        <f t="shared" si="123"/>
        <v>0</v>
      </c>
      <c r="AY302" s="354">
        <f t="shared" si="124"/>
        <v>0</v>
      </c>
      <c r="AZ302" s="354">
        <f t="shared" si="125"/>
        <v>0</v>
      </c>
    </row>
    <row r="303" spans="1:52" x14ac:dyDescent="0.2">
      <c r="A303" s="28" t="str">
        <f>C303&amp;"x"&amp;TEXT(COUNTIF(C$5:C302,C303)+1,0)</f>
        <v>D2x6</v>
      </c>
      <c r="B303" s="29" t="str">
        <f>D303&amp;"x"&amp;TEXT(COUNTIF(D$5:D302,D303)+1,0)</f>
        <v>D2x6</v>
      </c>
      <c r="C303" s="30" t="s">
        <v>6484</v>
      </c>
      <c r="D303" s="30" t="s">
        <v>6484</v>
      </c>
      <c r="E303" s="181"/>
      <c r="F303" s="30" t="s">
        <v>6689</v>
      </c>
      <c r="G303" s="269" t="s">
        <v>9250</v>
      </c>
      <c r="H303" s="269" t="s">
        <v>9251</v>
      </c>
      <c r="I303" s="269" t="s">
        <v>9139</v>
      </c>
      <c r="J303" s="218">
        <v>39744</v>
      </c>
      <c r="K303" s="181"/>
      <c r="L303" s="31" t="s">
        <v>6678</v>
      </c>
      <c r="M303" s="262" t="str">
        <f t="shared" si="110"/>
        <v>0</v>
      </c>
      <c r="N303" s="31" t="s">
        <v>6678</v>
      </c>
      <c r="O303" s="262" t="str">
        <f t="shared" si="111"/>
        <v>0</v>
      </c>
      <c r="P303" s="31" t="s">
        <v>6495</v>
      </c>
      <c r="Q303" s="31" t="s">
        <v>6495</v>
      </c>
      <c r="R303" s="31" t="s">
        <v>6495</v>
      </c>
      <c r="S303" s="298" t="str">
        <f t="shared" si="112"/>
        <v>D2</v>
      </c>
      <c r="T303" s="214"/>
      <c r="U303" s="33"/>
      <c r="V303" s="33"/>
      <c r="W303" s="33"/>
      <c r="X303" s="33"/>
      <c r="Y303" s="213"/>
      <c r="Z303" s="352">
        <f t="shared" si="113"/>
        <v>10</v>
      </c>
      <c r="AA303" s="304" t="e">
        <f ca="1">TmPunt($C303:$D303,$F303:$J303,$Z303,$AF303&amp;AH303,"Punten1AB",U303,AW303,$AI303&amp;$AJ303&amp;$AK303)</f>
        <v>#NAME?</v>
      </c>
      <c r="AB303" s="304" t="e">
        <f ca="1">TmPunt($C303:$D303,$F303:$J303,$Z303,$AF303&amp;AI303,"Punten2DE",V303,AX303,$AH303&amp;$AJ303&amp;$AK303)</f>
        <v>#NAME?</v>
      </c>
      <c r="AC303" s="304" t="e">
        <f ca="1">TmPunt($C303:$D303,$F303:$J303,$Z303,$AF303&amp;AJ303,"Punten3GH",W303,AY303,$AH303&amp;$AI303&amp;$AK303)</f>
        <v>#NAME?</v>
      </c>
      <c r="AD303" s="304" t="e">
        <f ca="1">TmPunt($C303:$D303,$F303:$J303,$Z303,$AG303&amp;AK303,"Punten4JK",X303,AZ303,$AH303&amp;$AI303&amp;$AJ303)</f>
        <v>#NAME?</v>
      </c>
      <c r="AE303" s="304"/>
      <c r="AF303" s="353" t="str">
        <f t="shared" si="114"/>
        <v>NCX19J3</v>
      </c>
      <c r="AG303" s="353" t="str">
        <f t="shared" si="115"/>
        <v>NCX19J3</v>
      </c>
      <c r="AH303" s="353" t="str">
        <f t="shared" si="116"/>
        <v>E1</v>
      </c>
      <c r="AI303" s="353" t="str">
        <f t="shared" si="117"/>
        <v>E1</v>
      </c>
      <c r="AJ303" s="353" t="str">
        <f t="shared" si="118"/>
        <v>E1</v>
      </c>
      <c r="AK303" s="353" t="str">
        <f t="shared" si="119"/>
        <v/>
      </c>
      <c r="AL303" s="343"/>
      <c r="AT303" s="345" t="str">
        <f t="shared" si="120"/>
        <v>D2</v>
      </c>
      <c r="AU303" s="345" t="str">
        <f t="shared" si="121"/>
        <v>D2</v>
      </c>
      <c r="AW303" s="354">
        <f t="shared" si="122"/>
        <v>0</v>
      </c>
      <c r="AX303" s="354">
        <f t="shared" si="123"/>
        <v>0</v>
      </c>
      <c r="AY303" s="354">
        <f t="shared" si="124"/>
        <v>0</v>
      </c>
      <c r="AZ303" s="354">
        <f t="shared" si="125"/>
        <v>0</v>
      </c>
    </row>
    <row r="304" spans="1:52" x14ac:dyDescent="0.2">
      <c r="A304" s="28" t="str">
        <f>C304&amp;"x"&amp;TEXT(COUNTIF(C$5:C303,C304)+1,0)</f>
        <v>x1</v>
      </c>
      <c r="B304" s="29" t="str">
        <f>D304&amp;"x"&amp;TEXT(COUNTIF(D$5:D303,D304)+1,0)</f>
        <v>x1</v>
      </c>
      <c r="C304" s="30"/>
      <c r="D304" s="30"/>
      <c r="E304" s="181"/>
      <c r="F304" s="30" t="s">
        <v>6689</v>
      </c>
      <c r="G304" s="269" t="s">
        <v>9689</v>
      </c>
      <c r="H304" s="269" t="s">
        <v>9690</v>
      </c>
      <c r="I304" s="269" t="s">
        <v>9691</v>
      </c>
      <c r="J304" s="218">
        <v>26213</v>
      </c>
      <c r="K304" s="181"/>
      <c r="L304" s="31" t="s">
        <v>6678</v>
      </c>
      <c r="M304" s="262" t="str">
        <f t="shared" si="110"/>
        <v>0</v>
      </c>
      <c r="N304" s="31" t="s">
        <v>6678</v>
      </c>
      <c r="O304" s="262" t="str">
        <f t="shared" si="111"/>
        <v>0</v>
      </c>
      <c r="P304" s="31" t="s">
        <v>6678</v>
      </c>
      <c r="Q304" s="31" t="s">
        <v>6678</v>
      </c>
      <c r="R304" s="31"/>
      <c r="S304" s="298" t="str">
        <f t="shared" si="112"/>
        <v/>
      </c>
      <c r="T304" s="214"/>
      <c r="U304" s="33"/>
      <c r="V304" s="33"/>
      <c r="W304" s="33"/>
      <c r="X304" s="33"/>
      <c r="Y304" s="213"/>
      <c r="Z304" s="352">
        <f t="shared" si="113"/>
        <v>47</v>
      </c>
      <c r="AA304" s="304" t="e">
        <f t="shared" ca="1" si="126"/>
        <v>#NAME?</v>
      </c>
      <c r="AB304" s="304" t="e">
        <f t="shared" ca="1" si="127"/>
        <v>#NAME?</v>
      </c>
      <c r="AC304" s="304" t="e">
        <f t="shared" ca="1" si="128"/>
        <v>#NAME?</v>
      </c>
      <c r="AD304" s="304" t="e">
        <f t="shared" ca="1" si="129"/>
        <v>#NAME?</v>
      </c>
      <c r="AE304" s="304"/>
      <c r="AF304" s="353" t="str">
        <f t="shared" si="114"/>
        <v>NCX19J3</v>
      </c>
      <c r="AG304" s="353" t="str">
        <f t="shared" si="115"/>
        <v>NCX19J3</v>
      </c>
      <c r="AH304" s="353" t="str">
        <f t="shared" si="116"/>
        <v/>
      </c>
      <c r="AI304" s="353" t="str">
        <f t="shared" si="117"/>
        <v/>
      </c>
      <c r="AJ304" s="353" t="str">
        <f t="shared" si="118"/>
        <v/>
      </c>
      <c r="AK304" s="353" t="str">
        <f t="shared" si="119"/>
        <v/>
      </c>
      <c r="AL304" s="343"/>
      <c r="AT304" s="345" t="str">
        <f t="shared" si="120"/>
        <v/>
      </c>
      <c r="AU304" s="345" t="str">
        <f t="shared" si="121"/>
        <v/>
      </c>
      <c r="AW304" s="354">
        <f t="shared" si="122"/>
        <v>0</v>
      </c>
      <c r="AX304" s="354">
        <f t="shared" si="123"/>
        <v>0</v>
      </c>
      <c r="AY304" s="354">
        <f t="shared" si="124"/>
        <v>0</v>
      </c>
      <c r="AZ304" s="354">
        <f t="shared" si="125"/>
        <v>0</v>
      </c>
    </row>
    <row r="305" spans="1:52" x14ac:dyDescent="0.2">
      <c r="A305" s="28" t="str">
        <f>C305&amp;"x"&amp;TEXT(COUNTIF(C$5:C304,C305)+1,0)</f>
        <v>x1</v>
      </c>
      <c r="B305" s="29" t="str">
        <f>D305&amp;"x"&amp;TEXT(COUNTIF(D$5:D304,D305)+1,0)</f>
        <v>x1</v>
      </c>
      <c r="C305" s="30"/>
      <c r="D305" s="30"/>
      <c r="E305" s="181"/>
      <c r="F305" s="30" t="s">
        <v>6689</v>
      </c>
      <c r="G305" s="269" t="s">
        <v>8920</v>
      </c>
      <c r="H305" s="269" t="s">
        <v>8921</v>
      </c>
      <c r="I305" s="269" t="s">
        <v>8922</v>
      </c>
      <c r="J305" s="218">
        <v>37432</v>
      </c>
      <c r="K305" s="181"/>
      <c r="L305" s="31" t="s">
        <v>6678</v>
      </c>
      <c r="M305" s="262" t="str">
        <f t="shared" si="110"/>
        <v>0</v>
      </c>
      <c r="N305" s="31" t="s">
        <v>6678</v>
      </c>
      <c r="O305" s="262" t="str">
        <f t="shared" si="111"/>
        <v>0</v>
      </c>
      <c r="P305" s="31" t="s">
        <v>6463</v>
      </c>
      <c r="Q305" s="31" t="s">
        <v>6463</v>
      </c>
      <c r="R305" s="31" t="s">
        <v>6463</v>
      </c>
      <c r="S305" s="298" t="str">
        <f t="shared" si="112"/>
        <v/>
      </c>
      <c r="T305" s="214"/>
      <c r="U305" s="33"/>
      <c r="V305" s="33"/>
      <c r="W305" s="33"/>
      <c r="X305" s="33"/>
      <c r="Y305" s="213"/>
      <c r="Z305" s="352">
        <f t="shared" si="113"/>
        <v>16</v>
      </c>
      <c r="AA305" s="304" t="e">
        <f t="shared" ca="1" si="126"/>
        <v>#NAME?</v>
      </c>
      <c r="AB305" s="304" t="e">
        <f t="shared" ca="1" si="127"/>
        <v>#NAME?</v>
      </c>
      <c r="AC305" s="304" t="e">
        <f t="shared" ca="1" si="128"/>
        <v>#NAME?</v>
      </c>
      <c r="AD305" s="304" t="e">
        <f t="shared" ca="1" si="129"/>
        <v>#NAME?</v>
      </c>
      <c r="AE305" s="304"/>
      <c r="AF305" s="353" t="str">
        <f t="shared" si="114"/>
        <v>NCX19J3</v>
      </c>
      <c r="AG305" s="353" t="str">
        <f t="shared" si="115"/>
        <v>NCX19J3</v>
      </c>
      <c r="AH305" s="353" t="str">
        <f t="shared" si="116"/>
        <v>B3</v>
      </c>
      <c r="AI305" s="353" t="str">
        <f t="shared" si="117"/>
        <v>B3</v>
      </c>
      <c r="AJ305" s="353" t="str">
        <f t="shared" si="118"/>
        <v>B3</v>
      </c>
      <c r="AK305" s="353" t="str">
        <f t="shared" si="119"/>
        <v/>
      </c>
      <c r="AL305" s="343"/>
      <c r="AT305" s="345" t="str">
        <f t="shared" si="120"/>
        <v/>
      </c>
      <c r="AU305" s="345" t="str">
        <f t="shared" si="121"/>
        <v/>
      </c>
      <c r="AW305" s="354">
        <f t="shared" si="122"/>
        <v>0</v>
      </c>
      <c r="AX305" s="354">
        <f t="shared" si="123"/>
        <v>0</v>
      </c>
      <c r="AY305" s="354">
        <f t="shared" si="124"/>
        <v>0</v>
      </c>
      <c r="AZ305" s="354">
        <f t="shared" si="125"/>
        <v>0</v>
      </c>
    </row>
    <row r="306" spans="1:52" x14ac:dyDescent="0.2">
      <c r="A306" s="28" t="str">
        <f>C306&amp;"x"&amp;TEXT(COUNTIF(C$5:C305,C306)+1,0)</f>
        <v>B2x7</v>
      </c>
      <c r="B306" s="29" t="str">
        <f>D306&amp;"x"&amp;TEXT(COUNTIF(D$5:D305,D306)+1,0)</f>
        <v>B2x7</v>
      </c>
      <c r="C306" s="30" t="s">
        <v>6462</v>
      </c>
      <c r="D306" s="30" t="s">
        <v>6462</v>
      </c>
      <c r="E306" s="181"/>
      <c r="F306" s="30" t="s">
        <v>6689</v>
      </c>
      <c r="G306" s="269" t="s">
        <v>8891</v>
      </c>
      <c r="H306" s="269" t="s">
        <v>8892</v>
      </c>
      <c r="I306" s="269" t="s">
        <v>8893</v>
      </c>
      <c r="J306" s="218">
        <v>37823</v>
      </c>
      <c r="K306" s="181"/>
      <c r="L306" s="31" t="s">
        <v>6678</v>
      </c>
      <c r="M306" s="262" t="str">
        <f t="shared" si="110"/>
        <v>0</v>
      </c>
      <c r="N306" s="31" t="s">
        <v>6678</v>
      </c>
      <c r="O306" s="262" t="str">
        <f t="shared" si="111"/>
        <v>0</v>
      </c>
      <c r="P306" s="31" t="s">
        <v>6462</v>
      </c>
      <c r="Q306" s="31" t="s">
        <v>6462</v>
      </c>
      <c r="R306" s="31" t="s">
        <v>6462</v>
      </c>
      <c r="S306" s="298" t="str">
        <f t="shared" si="112"/>
        <v>B2</v>
      </c>
      <c r="T306" s="214"/>
      <c r="U306" s="33"/>
      <c r="V306" s="33"/>
      <c r="W306" s="33"/>
      <c r="X306" s="33"/>
      <c r="Y306" s="213"/>
      <c r="Z306" s="352">
        <f t="shared" si="113"/>
        <v>15</v>
      </c>
      <c r="AA306" s="304" t="e">
        <f ca="1">TmPunt($C306:$D306,$F306:$J306,$Z306,$AF306&amp;AH306,"Punten1AB",U306,AW306,$AI306&amp;$AJ306&amp;$AK306)</f>
        <v>#NAME?</v>
      </c>
      <c r="AB306" s="304" t="e">
        <f ca="1">TmPunt($C306:$D306,$F306:$J306,$Z306,$AF306&amp;AI306,"Punten2DE",V306,AX306,$AH306&amp;$AJ306&amp;$AK306)</f>
        <v>#NAME?</v>
      </c>
      <c r="AC306" s="304" t="e">
        <f ca="1">TmPunt($C306:$D306,$F306:$J306,$Z306,$AF306&amp;AJ306,"Punten3GH",W306,AY306,$AH306&amp;$AI306&amp;$AK306)</f>
        <v>#NAME?</v>
      </c>
      <c r="AD306" s="304" t="e">
        <f ca="1">TmPunt($C306:$D306,$F306:$J306,$Z306,$AG306&amp;AK306,"Punten4JK",X306,AZ306,$AH306&amp;$AI306&amp;$AJ306)</f>
        <v>#NAME?</v>
      </c>
      <c r="AE306" s="304"/>
      <c r="AF306" s="353" t="str">
        <f t="shared" si="114"/>
        <v>NCX19J3</v>
      </c>
      <c r="AG306" s="353" t="str">
        <f t="shared" si="115"/>
        <v>NCX19J3</v>
      </c>
      <c r="AH306" s="353" t="str">
        <f t="shared" si="116"/>
        <v>B2</v>
      </c>
      <c r="AI306" s="353" t="str">
        <f t="shared" si="117"/>
        <v>B2</v>
      </c>
      <c r="AJ306" s="353" t="str">
        <f t="shared" si="118"/>
        <v>B2</v>
      </c>
      <c r="AK306" s="353" t="str">
        <f t="shared" si="119"/>
        <v/>
      </c>
      <c r="AL306" s="343"/>
      <c r="AT306" s="345" t="str">
        <f t="shared" si="120"/>
        <v>B2</v>
      </c>
      <c r="AU306" s="345" t="str">
        <f t="shared" si="121"/>
        <v>B2</v>
      </c>
      <c r="AW306" s="354">
        <f t="shared" si="122"/>
        <v>0</v>
      </c>
      <c r="AX306" s="354">
        <f t="shared" si="123"/>
        <v>0</v>
      </c>
      <c r="AY306" s="354">
        <f t="shared" si="124"/>
        <v>0</v>
      </c>
      <c r="AZ306" s="354">
        <f t="shared" si="125"/>
        <v>0</v>
      </c>
    </row>
    <row r="307" spans="1:52" x14ac:dyDescent="0.2">
      <c r="A307" s="28" t="str">
        <f>C307&amp;"x"&amp;TEXT(COUNTIF(C$5:C306,C307)+1,0)</f>
        <v>x1</v>
      </c>
      <c r="B307" s="29" t="str">
        <f>D307&amp;"x"&amp;TEXT(COUNTIF(D$5:D306,D307)+1,0)</f>
        <v>x1</v>
      </c>
      <c r="C307" s="30"/>
      <c r="D307" s="30"/>
      <c r="E307" s="181"/>
      <c r="F307" s="30" t="s">
        <v>6689</v>
      </c>
      <c r="G307" s="269" t="s">
        <v>9675</v>
      </c>
      <c r="H307" s="269" t="s">
        <v>9676</v>
      </c>
      <c r="I307" s="269" t="s">
        <v>8504</v>
      </c>
      <c r="J307" s="218">
        <v>24583</v>
      </c>
      <c r="K307" s="181"/>
      <c r="L307" s="31" t="s">
        <v>6678</v>
      </c>
      <c r="M307" s="262" t="str">
        <f t="shared" si="110"/>
        <v>0</v>
      </c>
      <c r="N307" s="31" t="s">
        <v>6678</v>
      </c>
      <c r="O307" s="262" t="str">
        <f t="shared" si="111"/>
        <v>0</v>
      </c>
      <c r="P307" s="31" t="s">
        <v>6678</v>
      </c>
      <c r="Q307" s="31" t="s">
        <v>6678</v>
      </c>
      <c r="R307" s="31"/>
      <c r="S307" s="298" t="str">
        <f t="shared" si="112"/>
        <v/>
      </c>
      <c r="T307" s="214"/>
      <c r="U307" s="33"/>
      <c r="V307" s="33"/>
      <c r="W307" s="33"/>
      <c r="X307" s="33"/>
      <c r="Y307" s="213"/>
      <c r="Z307" s="352">
        <f t="shared" si="113"/>
        <v>51</v>
      </c>
      <c r="AA307" s="304" t="e">
        <f t="shared" ca="1" si="126"/>
        <v>#NAME?</v>
      </c>
      <c r="AB307" s="304" t="e">
        <f t="shared" ca="1" si="127"/>
        <v>#NAME?</v>
      </c>
      <c r="AC307" s="304" t="e">
        <f t="shared" ca="1" si="128"/>
        <v>#NAME?</v>
      </c>
      <c r="AD307" s="304" t="e">
        <f t="shared" ca="1" si="129"/>
        <v>#NAME?</v>
      </c>
      <c r="AE307" s="304"/>
      <c r="AF307" s="353" t="str">
        <f t="shared" si="114"/>
        <v>NCX19J3</v>
      </c>
      <c r="AG307" s="353" t="str">
        <f t="shared" si="115"/>
        <v>NCX19J3</v>
      </c>
      <c r="AH307" s="353" t="str">
        <f t="shared" si="116"/>
        <v/>
      </c>
      <c r="AI307" s="353" t="str">
        <f t="shared" si="117"/>
        <v/>
      </c>
      <c r="AJ307" s="353" t="str">
        <f t="shared" si="118"/>
        <v/>
      </c>
      <c r="AK307" s="353" t="str">
        <f t="shared" si="119"/>
        <v/>
      </c>
      <c r="AL307" s="343"/>
      <c r="AT307" s="345" t="str">
        <f t="shared" si="120"/>
        <v/>
      </c>
      <c r="AU307" s="345" t="str">
        <f t="shared" si="121"/>
        <v/>
      </c>
      <c r="AW307" s="354">
        <f t="shared" si="122"/>
        <v>0</v>
      </c>
      <c r="AX307" s="354">
        <f t="shared" si="123"/>
        <v>0</v>
      </c>
      <c r="AY307" s="354">
        <f t="shared" si="124"/>
        <v>0</v>
      </c>
      <c r="AZ307" s="354">
        <f t="shared" si="125"/>
        <v>0</v>
      </c>
    </row>
    <row r="308" spans="1:52" x14ac:dyDescent="0.2">
      <c r="A308" s="28" t="str">
        <f>C308&amp;"x"&amp;TEXT(COUNTIF(C$5:C307,C308)+1,0)</f>
        <v>D3x8</v>
      </c>
      <c r="B308" s="29" t="str">
        <f>D308&amp;"x"&amp;TEXT(COUNTIF(D$5:D307,D308)+1,0)</f>
        <v>D3x8</v>
      </c>
      <c r="C308" s="30" t="s">
        <v>6485</v>
      </c>
      <c r="D308" s="30" t="s">
        <v>6485</v>
      </c>
      <c r="E308" s="181"/>
      <c r="F308" s="30" t="s">
        <v>6689</v>
      </c>
      <c r="G308" s="269" t="s">
        <v>9264</v>
      </c>
      <c r="H308" s="269" t="s">
        <v>9265</v>
      </c>
      <c r="I308" s="269" t="s">
        <v>9266</v>
      </c>
      <c r="J308" s="218">
        <v>39623</v>
      </c>
      <c r="K308" s="181"/>
      <c r="L308" s="31" t="s">
        <v>6678</v>
      </c>
      <c r="M308" s="262" t="str">
        <f t="shared" si="110"/>
        <v>0</v>
      </c>
      <c r="N308" s="31" t="s">
        <v>6678</v>
      </c>
      <c r="O308" s="262" t="str">
        <f t="shared" si="111"/>
        <v>0</v>
      </c>
      <c r="P308" s="31" t="s">
        <v>6496</v>
      </c>
      <c r="Q308" s="31" t="s">
        <v>6496</v>
      </c>
      <c r="R308" s="31" t="s">
        <v>6496</v>
      </c>
      <c r="S308" s="298" t="str">
        <f t="shared" si="112"/>
        <v>D3</v>
      </c>
      <c r="T308" s="214"/>
      <c r="U308" s="33"/>
      <c r="V308" s="33"/>
      <c r="W308" s="33"/>
      <c r="X308" s="33"/>
      <c r="Y308" s="213"/>
      <c r="Z308" s="352">
        <f t="shared" si="113"/>
        <v>10</v>
      </c>
      <c r="AA308" s="304" t="e">
        <f ca="1">TmPunt($C308:$D308,$F308:$J308,$Z308,$AF308&amp;AH308,"Punten1AB",U308,AW308,$AI308&amp;$AJ308&amp;$AK308)</f>
        <v>#NAME?</v>
      </c>
      <c r="AB308" s="304" t="e">
        <f ca="1">TmPunt($C308:$D308,$F308:$J308,$Z308,$AF308&amp;AI308,"Punten2DE",V308,AX308,$AH308&amp;$AJ308&amp;$AK308)</f>
        <v>#NAME?</v>
      </c>
      <c r="AC308" s="304" t="e">
        <f ca="1">TmPunt($C308:$D308,$F308:$J308,$Z308,$AF308&amp;AJ308,"Punten3GH",W308,AY308,$AH308&amp;$AI308&amp;$AK308)</f>
        <v>#NAME?</v>
      </c>
      <c r="AD308" s="304" t="e">
        <f ca="1">TmPunt($C308:$D308,$F308:$J308,$Z308,$AG308&amp;AK308,"Punten4JK",X308,AZ308,$AH308&amp;$AI308&amp;$AJ308)</f>
        <v>#NAME?</v>
      </c>
      <c r="AE308" s="304"/>
      <c r="AF308" s="353" t="str">
        <f t="shared" si="114"/>
        <v>NCX19J3</v>
      </c>
      <c r="AG308" s="353" t="str">
        <f t="shared" si="115"/>
        <v>NCX19J3</v>
      </c>
      <c r="AH308" s="353" t="str">
        <f t="shared" si="116"/>
        <v>E2</v>
      </c>
      <c r="AI308" s="353" t="str">
        <f t="shared" si="117"/>
        <v>E2</v>
      </c>
      <c r="AJ308" s="353" t="str">
        <f t="shared" si="118"/>
        <v>E2</v>
      </c>
      <c r="AK308" s="353" t="str">
        <f t="shared" si="119"/>
        <v/>
      </c>
      <c r="AL308" s="343"/>
      <c r="AT308" s="345" t="str">
        <f t="shared" si="120"/>
        <v>D3</v>
      </c>
      <c r="AU308" s="345" t="str">
        <f t="shared" si="121"/>
        <v>D3</v>
      </c>
      <c r="AW308" s="354">
        <f t="shared" si="122"/>
        <v>0</v>
      </c>
      <c r="AX308" s="354">
        <f t="shared" si="123"/>
        <v>0</v>
      </c>
      <c r="AY308" s="354">
        <f t="shared" si="124"/>
        <v>0</v>
      </c>
      <c r="AZ308" s="354">
        <f t="shared" si="125"/>
        <v>0</v>
      </c>
    </row>
    <row r="309" spans="1:52" x14ac:dyDescent="0.2">
      <c r="A309" s="28" t="str">
        <f>C309&amp;"x"&amp;TEXT(COUNTIF(C$5:C308,C309)+1,0)</f>
        <v>x1</v>
      </c>
      <c r="B309" s="29" t="str">
        <f>D309&amp;"x"&amp;TEXT(COUNTIF(D$5:D308,D309)+1,0)</f>
        <v>x1</v>
      </c>
      <c r="C309" s="30"/>
      <c r="D309" s="30"/>
      <c r="E309" s="181"/>
      <c r="F309" s="30" t="s">
        <v>6689</v>
      </c>
      <c r="G309" s="269" t="s">
        <v>9686</v>
      </c>
      <c r="H309" s="269" t="s">
        <v>9687</v>
      </c>
      <c r="I309" s="269" t="s">
        <v>9688</v>
      </c>
      <c r="J309" s="218">
        <v>26065</v>
      </c>
      <c r="K309" s="181"/>
      <c r="L309" s="31" t="s">
        <v>6678</v>
      </c>
      <c r="M309" s="262" t="str">
        <f t="shared" si="110"/>
        <v>0</v>
      </c>
      <c r="N309" s="31" t="s">
        <v>6678</v>
      </c>
      <c r="O309" s="262" t="str">
        <f t="shared" si="111"/>
        <v>0</v>
      </c>
      <c r="P309" s="31" t="s">
        <v>6678</v>
      </c>
      <c r="Q309" s="31" t="s">
        <v>6678</v>
      </c>
      <c r="R309" s="31"/>
      <c r="S309" s="298" t="str">
        <f t="shared" si="112"/>
        <v/>
      </c>
      <c r="T309" s="214"/>
      <c r="U309" s="33"/>
      <c r="V309" s="33"/>
      <c r="W309" s="33"/>
      <c r="X309" s="33"/>
      <c r="Y309" s="213"/>
      <c r="Z309" s="352">
        <f t="shared" si="113"/>
        <v>47</v>
      </c>
      <c r="AA309" s="304" t="e">
        <f t="shared" ca="1" si="126"/>
        <v>#NAME?</v>
      </c>
      <c r="AB309" s="304" t="e">
        <f t="shared" ca="1" si="127"/>
        <v>#NAME?</v>
      </c>
      <c r="AC309" s="304" t="e">
        <f t="shared" ca="1" si="128"/>
        <v>#NAME?</v>
      </c>
      <c r="AD309" s="304" t="e">
        <f t="shared" ca="1" si="129"/>
        <v>#NAME?</v>
      </c>
      <c r="AE309" s="304"/>
      <c r="AF309" s="353" t="str">
        <f t="shared" si="114"/>
        <v>NCX19J3</v>
      </c>
      <c r="AG309" s="353" t="str">
        <f t="shared" si="115"/>
        <v>NCX19J3</v>
      </c>
      <c r="AH309" s="353" t="str">
        <f t="shared" si="116"/>
        <v/>
      </c>
      <c r="AI309" s="353" t="str">
        <f t="shared" si="117"/>
        <v/>
      </c>
      <c r="AJ309" s="353" t="str">
        <f t="shared" si="118"/>
        <v/>
      </c>
      <c r="AK309" s="353" t="str">
        <f t="shared" si="119"/>
        <v/>
      </c>
      <c r="AL309" s="343"/>
      <c r="AT309" s="345" t="str">
        <f t="shared" si="120"/>
        <v/>
      </c>
      <c r="AU309" s="345" t="str">
        <f t="shared" si="121"/>
        <v/>
      </c>
      <c r="AW309" s="354">
        <f t="shared" si="122"/>
        <v>0</v>
      </c>
      <c r="AX309" s="354">
        <f t="shared" si="123"/>
        <v>0</v>
      </c>
      <c r="AY309" s="354">
        <f t="shared" si="124"/>
        <v>0</v>
      </c>
      <c r="AZ309" s="354">
        <f t="shared" si="125"/>
        <v>0</v>
      </c>
    </row>
    <row r="310" spans="1:52" x14ac:dyDescent="0.2">
      <c r="A310" s="28" t="str">
        <f>C310&amp;"x"&amp;TEXT(COUNTIF(C$5:C309,C310)+1,0)</f>
        <v>x1</v>
      </c>
      <c r="B310" s="29" t="str">
        <f>D310&amp;"x"&amp;TEXT(COUNTIF(D$5:D309,D310)+1,0)</f>
        <v>x1</v>
      </c>
      <c r="C310" s="30"/>
      <c r="D310" s="30"/>
      <c r="E310" s="181"/>
      <c r="F310" s="30" t="s">
        <v>6689</v>
      </c>
      <c r="G310" s="269" t="s">
        <v>9658</v>
      </c>
      <c r="H310" s="269" t="s">
        <v>9659</v>
      </c>
      <c r="I310" s="269" t="s">
        <v>9660</v>
      </c>
      <c r="J310" s="218">
        <v>23380</v>
      </c>
      <c r="K310" s="181"/>
      <c r="L310" s="31" t="s">
        <v>6678</v>
      </c>
      <c r="M310" s="262" t="str">
        <f t="shared" si="110"/>
        <v>0</v>
      </c>
      <c r="N310" s="31" t="s">
        <v>6678</v>
      </c>
      <c r="O310" s="262" t="str">
        <f t="shared" si="111"/>
        <v>0</v>
      </c>
      <c r="P310" s="31" t="s">
        <v>6678</v>
      </c>
      <c r="Q310" s="31" t="s">
        <v>6678</v>
      </c>
      <c r="R310" s="31"/>
      <c r="S310" s="298" t="str">
        <f t="shared" si="112"/>
        <v/>
      </c>
      <c r="T310" s="214"/>
      <c r="U310" s="33"/>
      <c r="V310" s="33"/>
      <c r="W310" s="33"/>
      <c r="X310" s="33"/>
      <c r="Y310" s="213"/>
      <c r="Z310" s="352">
        <f t="shared" si="113"/>
        <v>54</v>
      </c>
      <c r="AA310" s="304" t="e">
        <f t="shared" ca="1" si="126"/>
        <v>#NAME?</v>
      </c>
      <c r="AB310" s="304" t="e">
        <f t="shared" ca="1" si="127"/>
        <v>#NAME?</v>
      </c>
      <c r="AC310" s="304" t="e">
        <f t="shared" ca="1" si="128"/>
        <v>#NAME?</v>
      </c>
      <c r="AD310" s="304" t="e">
        <f t="shared" ca="1" si="129"/>
        <v>#NAME?</v>
      </c>
      <c r="AE310" s="304"/>
      <c r="AF310" s="353" t="str">
        <f t="shared" si="114"/>
        <v>NCX19J3</v>
      </c>
      <c r="AG310" s="353" t="str">
        <f t="shared" si="115"/>
        <v>NCX19J3</v>
      </c>
      <c r="AH310" s="353" t="str">
        <f t="shared" si="116"/>
        <v/>
      </c>
      <c r="AI310" s="353" t="str">
        <f t="shared" si="117"/>
        <v/>
      </c>
      <c r="AJ310" s="353" t="str">
        <f t="shared" si="118"/>
        <v/>
      </c>
      <c r="AK310" s="353" t="str">
        <f t="shared" si="119"/>
        <v/>
      </c>
      <c r="AL310" s="343"/>
      <c r="AT310" s="345" t="str">
        <f t="shared" si="120"/>
        <v/>
      </c>
      <c r="AU310" s="345" t="str">
        <f t="shared" si="121"/>
        <v/>
      </c>
      <c r="AW310" s="354">
        <f t="shared" si="122"/>
        <v>0</v>
      </c>
      <c r="AX310" s="354">
        <f t="shared" si="123"/>
        <v>0</v>
      </c>
      <c r="AY310" s="354">
        <f t="shared" si="124"/>
        <v>0</v>
      </c>
      <c r="AZ310" s="354">
        <f t="shared" si="125"/>
        <v>0</v>
      </c>
    </row>
    <row r="311" spans="1:52" x14ac:dyDescent="0.2">
      <c r="A311" s="28" t="str">
        <f>C311&amp;"x"&amp;TEXT(COUNTIF(C$5:C310,C311)+1,0)</f>
        <v>S2x4</v>
      </c>
      <c r="B311" s="29" t="str">
        <f>D311&amp;"x"&amp;TEXT(COUNTIF(D$5:D310,D311)+1,0)</f>
        <v>S2x4</v>
      </c>
      <c r="C311" s="30" t="s">
        <v>6428</v>
      </c>
      <c r="D311" s="30" t="s">
        <v>6428</v>
      </c>
      <c r="E311" s="181"/>
      <c r="F311" s="30" t="s">
        <v>6689</v>
      </c>
      <c r="G311" s="269" t="s">
        <v>8544</v>
      </c>
      <c r="H311" s="269" t="s">
        <v>8545</v>
      </c>
      <c r="I311" s="269" t="s">
        <v>8546</v>
      </c>
      <c r="J311" s="218">
        <v>35873</v>
      </c>
      <c r="K311" s="181"/>
      <c r="L311" s="31" t="s">
        <v>6678</v>
      </c>
      <c r="M311" s="262" t="str">
        <f t="shared" si="110"/>
        <v>0</v>
      </c>
      <c r="N311" s="31" t="s">
        <v>6678</v>
      </c>
      <c r="O311" s="262" t="str">
        <f t="shared" si="111"/>
        <v>0</v>
      </c>
      <c r="P311" s="31" t="s">
        <v>6428</v>
      </c>
      <c r="Q311" s="31" t="s">
        <v>6428</v>
      </c>
      <c r="R311" s="31" t="s">
        <v>6428</v>
      </c>
      <c r="S311" s="298" t="str">
        <f t="shared" si="112"/>
        <v>S2</v>
      </c>
      <c r="T311" s="214"/>
      <c r="U311" s="33"/>
      <c r="V311" s="33"/>
      <c r="W311" s="33"/>
      <c r="X311" s="33"/>
      <c r="Y311" s="213"/>
      <c r="Z311" s="352">
        <f t="shared" si="113"/>
        <v>20</v>
      </c>
      <c r="AA311" s="304" t="e">
        <f ca="1">TmPunt($C311:$D311,$F311:$J311,$Z311,$AF311&amp;AH311,"Punten1AB",U311,AW311,$AI311&amp;$AJ311&amp;$AK311)</f>
        <v>#NAME?</v>
      </c>
      <c r="AB311" s="304" t="e">
        <f ca="1">TmPunt($C311:$D311,$F311:$J311,$Z311,$AF311&amp;AI311,"Punten2DE",V311,AX311,$AH311&amp;$AJ311&amp;$AK311)</f>
        <v>#NAME?</v>
      </c>
      <c r="AC311" s="304" t="e">
        <f ca="1">TmPunt($C311:$D311,$F311:$J311,$Z311,$AF311&amp;AJ311,"Punten3GH",W311,AY311,$AH311&amp;$AI311&amp;$AK311)</f>
        <v>#NAME?</v>
      </c>
      <c r="AD311" s="304" t="e">
        <f ca="1">TmPunt($C311:$D311,$F311:$J311,$Z311,$AG311&amp;AK311,"Punten4JK",X311,AZ311,$AH311&amp;$AI311&amp;$AJ311)</f>
        <v>#NAME?</v>
      </c>
      <c r="AE311" s="304"/>
      <c r="AF311" s="353" t="str">
        <f t="shared" si="114"/>
        <v>NCX19J3</v>
      </c>
      <c r="AG311" s="353" t="str">
        <f t="shared" si="115"/>
        <v>NCX19J3</v>
      </c>
      <c r="AH311" s="353" t="str">
        <f t="shared" si="116"/>
        <v>S2</v>
      </c>
      <c r="AI311" s="353" t="str">
        <f t="shared" si="117"/>
        <v>S2</v>
      </c>
      <c r="AJ311" s="353" t="str">
        <f t="shared" si="118"/>
        <v>S2</v>
      </c>
      <c r="AK311" s="353" t="str">
        <f t="shared" si="119"/>
        <v/>
      </c>
      <c r="AL311" s="343"/>
      <c r="AT311" s="345" t="str">
        <f t="shared" si="120"/>
        <v>S2</v>
      </c>
      <c r="AU311" s="345" t="str">
        <f t="shared" si="121"/>
        <v>S2</v>
      </c>
      <c r="AW311" s="354">
        <f t="shared" si="122"/>
        <v>0</v>
      </c>
      <c r="AX311" s="354">
        <f t="shared" si="123"/>
        <v>0</v>
      </c>
      <c r="AY311" s="354">
        <f t="shared" si="124"/>
        <v>0</v>
      </c>
      <c r="AZ311" s="354">
        <f t="shared" si="125"/>
        <v>0</v>
      </c>
    </row>
    <row r="312" spans="1:52" x14ac:dyDescent="0.2">
      <c r="A312" s="28" t="str">
        <f>C312&amp;"x"&amp;TEXT(COUNTIF(C$5:C311,C312)+1,0)</f>
        <v>D2x7</v>
      </c>
      <c r="B312" s="29" t="str">
        <f>D312&amp;"x"&amp;TEXT(COUNTIF(D$5:D311,D312)+1,0)</f>
        <v>D2x7</v>
      </c>
      <c r="C312" s="30" t="s">
        <v>6484</v>
      </c>
      <c r="D312" s="30" t="s">
        <v>6484</v>
      </c>
      <c r="E312" s="181"/>
      <c r="F312" s="30" t="s">
        <v>6689</v>
      </c>
      <c r="G312" s="269" t="s">
        <v>9180</v>
      </c>
      <c r="H312" s="269" t="s">
        <v>9181</v>
      </c>
      <c r="I312" s="269" t="s">
        <v>8893</v>
      </c>
      <c r="J312" s="218">
        <v>39196</v>
      </c>
      <c r="K312" s="181"/>
      <c r="L312" s="31" t="s">
        <v>6678</v>
      </c>
      <c r="M312" s="262" t="str">
        <f t="shared" si="110"/>
        <v>0</v>
      </c>
      <c r="N312" s="31" t="s">
        <v>6678</v>
      </c>
      <c r="O312" s="262" t="str">
        <f t="shared" si="111"/>
        <v>0</v>
      </c>
      <c r="P312" s="31" t="s">
        <v>6485</v>
      </c>
      <c r="Q312" s="31" t="s">
        <v>6485</v>
      </c>
      <c r="R312" s="31" t="s">
        <v>6485</v>
      </c>
      <c r="S312" s="298" t="str">
        <f t="shared" si="112"/>
        <v>D2</v>
      </c>
      <c r="T312" s="214"/>
      <c r="U312" s="33"/>
      <c r="V312" s="33"/>
      <c r="W312" s="33"/>
      <c r="X312" s="33"/>
      <c r="Y312" s="213"/>
      <c r="Z312" s="352">
        <f t="shared" si="113"/>
        <v>11</v>
      </c>
      <c r="AA312" s="304" t="e">
        <f ca="1">TmPunt($C312:$D312,$F312:$J312,$Z312,$AF312&amp;AH312,"Punten1AB",U312,AW312,$AI312&amp;$AJ312&amp;$AK312)</f>
        <v>#NAME?</v>
      </c>
      <c r="AB312" s="304" t="e">
        <f ca="1">TmPunt($C312:$D312,$F312:$J312,$Z312,$AF312&amp;AI312,"Punten2DE",V312,AX312,$AH312&amp;$AJ312&amp;$AK312)</f>
        <v>#NAME?</v>
      </c>
      <c r="AC312" s="304" t="e">
        <f ca="1">TmPunt($C312:$D312,$F312:$J312,$Z312,$AF312&amp;AJ312,"Punten3GH",W312,AY312,$AH312&amp;$AI312&amp;$AK312)</f>
        <v>#NAME?</v>
      </c>
      <c r="AD312" s="304" t="e">
        <f ca="1">TmPunt($C312:$D312,$F312:$J312,$Z312,$AG312&amp;AK312,"Punten4JK",X312,AZ312,$AH312&amp;$AI312&amp;$AJ312)</f>
        <v>#NAME?</v>
      </c>
      <c r="AE312" s="304"/>
      <c r="AF312" s="353" t="str">
        <f t="shared" si="114"/>
        <v>NCX19J3</v>
      </c>
      <c r="AG312" s="353" t="str">
        <f t="shared" si="115"/>
        <v>NCX19J3</v>
      </c>
      <c r="AH312" s="353" t="str">
        <f t="shared" si="116"/>
        <v>D3</v>
      </c>
      <c r="AI312" s="353" t="str">
        <f t="shared" si="117"/>
        <v>D3</v>
      </c>
      <c r="AJ312" s="353" t="str">
        <f t="shared" si="118"/>
        <v>D3</v>
      </c>
      <c r="AK312" s="353" t="str">
        <f t="shared" si="119"/>
        <v/>
      </c>
      <c r="AL312" s="343"/>
      <c r="AT312" s="345" t="str">
        <f t="shared" si="120"/>
        <v>D2</v>
      </c>
      <c r="AU312" s="345" t="str">
        <f t="shared" si="121"/>
        <v>D2</v>
      </c>
      <c r="AW312" s="354">
        <f t="shared" si="122"/>
        <v>0</v>
      </c>
      <c r="AX312" s="354">
        <f t="shared" si="123"/>
        <v>0</v>
      </c>
      <c r="AY312" s="354">
        <f t="shared" si="124"/>
        <v>0</v>
      </c>
      <c r="AZ312" s="354">
        <f t="shared" si="125"/>
        <v>0</v>
      </c>
    </row>
    <row r="313" spans="1:52" x14ac:dyDescent="0.2">
      <c r="A313" s="28" t="str">
        <f>C313&amp;"x"&amp;TEXT(COUNTIF(C$5:C312,C313)+1,0)</f>
        <v>x1</v>
      </c>
      <c r="B313" s="29" t="str">
        <f>D313&amp;"x"&amp;TEXT(COUNTIF(D$5:D312,D313)+1,0)</f>
        <v>x1</v>
      </c>
      <c r="C313" s="30"/>
      <c r="D313" s="30"/>
      <c r="E313" s="181"/>
      <c r="F313" s="30" t="s">
        <v>6689</v>
      </c>
      <c r="G313" s="269" t="s">
        <v>9791</v>
      </c>
      <c r="H313" s="269" t="s">
        <v>9792</v>
      </c>
      <c r="I313" s="269" t="s">
        <v>9793</v>
      </c>
      <c r="J313" s="218">
        <v>34896</v>
      </c>
      <c r="K313" s="181"/>
      <c r="L313" s="31" t="s">
        <v>6678</v>
      </c>
      <c r="M313" s="262" t="str">
        <f t="shared" si="110"/>
        <v>0</v>
      </c>
      <c r="N313" s="31" t="s">
        <v>6678</v>
      </c>
      <c r="O313" s="262" t="str">
        <f t="shared" si="111"/>
        <v>0</v>
      </c>
      <c r="P313" s="31" t="s">
        <v>6678</v>
      </c>
      <c r="Q313" s="31" t="s">
        <v>6678</v>
      </c>
      <c r="R313" s="31"/>
      <c r="S313" s="298" t="str">
        <f t="shared" si="112"/>
        <v/>
      </c>
      <c r="T313" s="214"/>
      <c r="U313" s="33"/>
      <c r="V313" s="33"/>
      <c r="W313" s="33"/>
      <c r="X313" s="33"/>
      <c r="Y313" s="213"/>
      <c r="Z313" s="352">
        <f t="shared" si="113"/>
        <v>23</v>
      </c>
      <c r="AA313" s="304" t="e">
        <f t="shared" ca="1" si="126"/>
        <v>#NAME?</v>
      </c>
      <c r="AB313" s="304" t="e">
        <f t="shared" ca="1" si="127"/>
        <v>#NAME?</v>
      </c>
      <c r="AC313" s="304" t="e">
        <f t="shared" ca="1" si="128"/>
        <v>#NAME?</v>
      </c>
      <c r="AD313" s="304" t="e">
        <f t="shared" ca="1" si="129"/>
        <v>#NAME?</v>
      </c>
      <c r="AE313" s="304"/>
      <c r="AF313" s="353" t="str">
        <f t="shared" si="114"/>
        <v>NCX19J3</v>
      </c>
      <c r="AG313" s="353" t="str">
        <f t="shared" si="115"/>
        <v>NCX19J3</v>
      </c>
      <c r="AH313" s="353" t="str">
        <f t="shared" si="116"/>
        <v/>
      </c>
      <c r="AI313" s="353" t="str">
        <f t="shared" si="117"/>
        <v/>
      </c>
      <c r="AJ313" s="353" t="str">
        <f t="shared" si="118"/>
        <v/>
      </c>
      <c r="AK313" s="353" t="str">
        <f t="shared" si="119"/>
        <v/>
      </c>
      <c r="AL313" s="343"/>
      <c r="AT313" s="345" t="str">
        <f t="shared" si="120"/>
        <v/>
      </c>
      <c r="AU313" s="345" t="str">
        <f t="shared" si="121"/>
        <v/>
      </c>
      <c r="AW313" s="354">
        <f t="shared" si="122"/>
        <v>0</v>
      </c>
      <c r="AX313" s="354">
        <f t="shared" si="123"/>
        <v>0</v>
      </c>
      <c r="AY313" s="354">
        <f t="shared" si="124"/>
        <v>0</v>
      </c>
      <c r="AZ313" s="354">
        <f t="shared" si="125"/>
        <v>0</v>
      </c>
    </row>
    <row r="314" spans="1:52" x14ac:dyDescent="0.2">
      <c r="A314" s="28" t="str">
        <f>C314&amp;"x"&amp;TEXT(COUNTIF(C$5:C313,C314)+1,0)</f>
        <v>x1</v>
      </c>
      <c r="B314" s="29" t="str">
        <f>D314&amp;"x"&amp;TEXT(COUNTIF(D$5:D313,D314)+1,0)</f>
        <v>x1</v>
      </c>
      <c r="C314" s="30"/>
      <c r="D314" s="30"/>
      <c r="E314" s="181"/>
      <c r="F314" s="30" t="s">
        <v>6689</v>
      </c>
      <c r="G314" s="269" t="s">
        <v>9775</v>
      </c>
      <c r="H314" s="269" t="s">
        <v>9776</v>
      </c>
      <c r="I314" s="269" t="s">
        <v>9777</v>
      </c>
      <c r="J314" s="218">
        <v>33402</v>
      </c>
      <c r="K314" s="181"/>
      <c r="L314" s="31" t="s">
        <v>6678</v>
      </c>
      <c r="M314" s="262" t="str">
        <f t="shared" si="110"/>
        <v>0</v>
      </c>
      <c r="N314" s="31" t="s">
        <v>6678</v>
      </c>
      <c r="O314" s="262" t="str">
        <f t="shared" si="111"/>
        <v>0</v>
      </c>
      <c r="P314" s="31" t="s">
        <v>6678</v>
      </c>
      <c r="Q314" s="31" t="s">
        <v>6678</v>
      </c>
      <c r="R314" s="31"/>
      <c r="S314" s="298" t="str">
        <f t="shared" si="112"/>
        <v/>
      </c>
      <c r="T314" s="214"/>
      <c r="U314" s="33"/>
      <c r="V314" s="33"/>
      <c r="W314" s="33"/>
      <c r="X314" s="33"/>
      <c r="Y314" s="213"/>
      <c r="Z314" s="352">
        <f t="shared" si="113"/>
        <v>27</v>
      </c>
      <c r="AA314" s="304" t="e">
        <f t="shared" ca="1" si="126"/>
        <v>#NAME?</v>
      </c>
      <c r="AB314" s="304" t="e">
        <f t="shared" ca="1" si="127"/>
        <v>#NAME?</v>
      </c>
      <c r="AC314" s="304" t="e">
        <f t="shared" ca="1" si="128"/>
        <v>#NAME?</v>
      </c>
      <c r="AD314" s="304" t="e">
        <f t="shared" ca="1" si="129"/>
        <v>#NAME?</v>
      </c>
      <c r="AE314" s="304"/>
      <c r="AF314" s="353" t="str">
        <f t="shared" si="114"/>
        <v>NCX19J3</v>
      </c>
      <c r="AG314" s="353" t="str">
        <f t="shared" si="115"/>
        <v>NCX19J3</v>
      </c>
      <c r="AH314" s="353" t="str">
        <f t="shared" si="116"/>
        <v/>
      </c>
      <c r="AI314" s="353" t="str">
        <f t="shared" si="117"/>
        <v/>
      </c>
      <c r="AJ314" s="353" t="str">
        <f t="shared" si="118"/>
        <v/>
      </c>
      <c r="AK314" s="353" t="str">
        <f t="shared" si="119"/>
        <v/>
      </c>
      <c r="AL314" s="343"/>
      <c r="AT314" s="345" t="str">
        <f t="shared" si="120"/>
        <v/>
      </c>
      <c r="AU314" s="345" t="str">
        <f t="shared" si="121"/>
        <v/>
      </c>
      <c r="AW314" s="354">
        <f t="shared" si="122"/>
        <v>0</v>
      </c>
      <c r="AX314" s="354">
        <f t="shared" si="123"/>
        <v>0</v>
      </c>
      <c r="AY314" s="354">
        <f t="shared" si="124"/>
        <v>0</v>
      </c>
      <c r="AZ314" s="354">
        <f t="shared" si="125"/>
        <v>0</v>
      </c>
    </row>
    <row r="315" spans="1:52" x14ac:dyDescent="0.2">
      <c r="A315" s="28" t="str">
        <f>C315&amp;"x"&amp;TEXT(COUNTIF(C$5:C314,C315)+1,0)</f>
        <v>x1</v>
      </c>
      <c r="B315" s="29" t="str">
        <f>D315&amp;"x"&amp;TEXT(COUNTIF(D$5:D314,D315)+1,0)</f>
        <v>x1</v>
      </c>
      <c r="C315" s="30"/>
      <c r="D315" s="30"/>
      <c r="E315" s="181"/>
      <c r="F315" s="30" t="s">
        <v>6689</v>
      </c>
      <c r="G315" s="269" t="s">
        <v>9605</v>
      </c>
      <c r="H315" s="269" t="s">
        <v>9606</v>
      </c>
      <c r="I315" s="269" t="s">
        <v>9595</v>
      </c>
      <c r="J315" s="218">
        <v>19958</v>
      </c>
      <c r="K315" s="181"/>
      <c r="L315" s="31" t="s">
        <v>6678</v>
      </c>
      <c r="M315" s="262" t="str">
        <f t="shared" si="110"/>
        <v>0</v>
      </c>
      <c r="N315" s="31" t="s">
        <v>6678</v>
      </c>
      <c r="O315" s="262" t="str">
        <f t="shared" si="111"/>
        <v>0</v>
      </c>
      <c r="P315" s="31" t="s">
        <v>6678</v>
      </c>
      <c r="Q315" s="31" t="s">
        <v>6678</v>
      </c>
      <c r="R315" s="31"/>
      <c r="S315" s="298" t="str">
        <f t="shared" si="112"/>
        <v/>
      </c>
      <c r="T315" s="214"/>
      <c r="U315" s="33"/>
      <c r="V315" s="33"/>
      <c r="W315" s="33"/>
      <c r="X315" s="33"/>
      <c r="Y315" s="213"/>
      <c r="Z315" s="352">
        <f t="shared" si="113"/>
        <v>64</v>
      </c>
      <c r="AA315" s="304" t="e">
        <f t="shared" ca="1" si="126"/>
        <v>#NAME?</v>
      </c>
      <c r="AB315" s="304" t="e">
        <f t="shared" ca="1" si="127"/>
        <v>#NAME?</v>
      </c>
      <c r="AC315" s="304" t="e">
        <f t="shared" ca="1" si="128"/>
        <v>#NAME?</v>
      </c>
      <c r="AD315" s="304" t="e">
        <f t="shared" ca="1" si="129"/>
        <v>#NAME?</v>
      </c>
      <c r="AE315" s="304"/>
      <c r="AF315" s="353" t="str">
        <f t="shared" si="114"/>
        <v>NCX19J3</v>
      </c>
      <c r="AG315" s="353" t="str">
        <f t="shared" si="115"/>
        <v>NCX19J3</v>
      </c>
      <c r="AH315" s="353" t="str">
        <f t="shared" si="116"/>
        <v/>
      </c>
      <c r="AI315" s="353" t="str">
        <f t="shared" si="117"/>
        <v/>
      </c>
      <c r="AJ315" s="353" t="str">
        <f t="shared" si="118"/>
        <v/>
      </c>
      <c r="AK315" s="353" t="str">
        <f t="shared" si="119"/>
        <v/>
      </c>
      <c r="AL315" s="343"/>
      <c r="AT315" s="345" t="str">
        <f t="shared" si="120"/>
        <v/>
      </c>
      <c r="AU315" s="345" t="str">
        <f t="shared" si="121"/>
        <v/>
      </c>
      <c r="AW315" s="354">
        <f t="shared" si="122"/>
        <v>0</v>
      </c>
      <c r="AX315" s="354">
        <f t="shared" si="123"/>
        <v>0</v>
      </c>
      <c r="AY315" s="354">
        <f t="shared" si="124"/>
        <v>0</v>
      </c>
      <c r="AZ315" s="354">
        <f t="shared" si="125"/>
        <v>0</v>
      </c>
    </row>
    <row r="316" spans="1:52" x14ac:dyDescent="0.2">
      <c r="A316" s="28" t="str">
        <f>C316&amp;"x"&amp;TEXT(COUNTIF(C$5:C315,C316)+1,0)</f>
        <v>x1</v>
      </c>
      <c r="B316" s="29" t="str">
        <f>D316&amp;"x"&amp;TEXT(COUNTIF(D$5:D315,D316)+1,0)</f>
        <v>x1</v>
      </c>
      <c r="C316" s="30"/>
      <c r="D316" s="30"/>
      <c r="E316" s="181"/>
      <c r="F316" s="30" t="s">
        <v>6689</v>
      </c>
      <c r="G316" s="269" t="s">
        <v>8696</v>
      </c>
      <c r="H316" s="269" t="s">
        <v>8697</v>
      </c>
      <c r="I316" s="269" t="s">
        <v>8698</v>
      </c>
      <c r="J316" s="218">
        <v>33211</v>
      </c>
      <c r="K316" s="181"/>
      <c r="L316" s="31" t="s">
        <v>6678</v>
      </c>
      <c r="M316" s="262" t="str">
        <f t="shared" si="110"/>
        <v>0</v>
      </c>
      <c r="N316" s="31" t="s">
        <v>6678</v>
      </c>
      <c r="O316" s="262" t="str">
        <f t="shared" si="111"/>
        <v>0</v>
      </c>
      <c r="P316" s="31" t="s">
        <v>6434</v>
      </c>
      <c r="Q316" s="31" t="s">
        <v>6433</v>
      </c>
      <c r="R316" s="31" t="s">
        <v>6433</v>
      </c>
      <c r="S316" s="298" t="str">
        <f t="shared" si="112"/>
        <v/>
      </c>
      <c r="T316" s="214"/>
      <c r="U316" s="33"/>
      <c r="V316" s="33"/>
      <c r="W316" s="33"/>
      <c r="X316" s="33"/>
      <c r="Y316" s="213"/>
      <c r="Z316" s="352">
        <f t="shared" si="113"/>
        <v>28</v>
      </c>
      <c r="AA316" s="304" t="e">
        <f t="shared" ca="1" si="126"/>
        <v>#NAME?</v>
      </c>
      <c r="AB316" s="304" t="e">
        <f t="shared" ca="1" si="127"/>
        <v>#NAME?</v>
      </c>
      <c r="AC316" s="304" t="e">
        <f t="shared" ca="1" si="128"/>
        <v>#NAME?</v>
      </c>
      <c r="AD316" s="304" t="e">
        <f t="shared" ca="1" si="129"/>
        <v>#NAME?</v>
      </c>
      <c r="AE316" s="304"/>
      <c r="AF316" s="353" t="str">
        <f t="shared" si="114"/>
        <v>NCX19J3</v>
      </c>
      <c r="AG316" s="353" t="str">
        <f t="shared" si="115"/>
        <v>NCX19J3</v>
      </c>
      <c r="AH316" s="353" t="str">
        <f t="shared" si="116"/>
        <v>S8</v>
      </c>
      <c r="AI316" s="353" t="str">
        <f t="shared" si="117"/>
        <v>S7</v>
      </c>
      <c r="AJ316" s="353" t="str">
        <f t="shared" si="118"/>
        <v>S7</v>
      </c>
      <c r="AK316" s="353" t="str">
        <f t="shared" si="119"/>
        <v/>
      </c>
      <c r="AL316" s="343"/>
      <c r="AT316" s="345" t="str">
        <f t="shared" si="120"/>
        <v/>
      </c>
      <c r="AU316" s="345" t="str">
        <f t="shared" si="121"/>
        <v/>
      </c>
      <c r="AW316" s="354">
        <f t="shared" si="122"/>
        <v>0</v>
      </c>
      <c r="AX316" s="354">
        <f t="shared" si="123"/>
        <v>0</v>
      </c>
      <c r="AY316" s="354">
        <f t="shared" si="124"/>
        <v>0</v>
      </c>
      <c r="AZ316" s="354">
        <f t="shared" si="125"/>
        <v>0</v>
      </c>
    </row>
    <row r="317" spans="1:52" x14ac:dyDescent="0.2">
      <c r="A317" s="28" t="str">
        <f>C317&amp;"x"&amp;TEXT(COUNTIF(C$5:C316,C317)+1,0)</f>
        <v>x1</v>
      </c>
      <c r="B317" s="29" t="str">
        <f>D317&amp;"x"&amp;TEXT(COUNTIF(D$5:D316,D317)+1,0)</f>
        <v>x1</v>
      </c>
      <c r="C317" s="30"/>
      <c r="D317" s="30"/>
      <c r="E317" s="181"/>
      <c r="F317" s="30" t="s">
        <v>6689</v>
      </c>
      <c r="G317" s="269" t="s">
        <v>9019</v>
      </c>
      <c r="H317" s="269" t="s">
        <v>9020</v>
      </c>
      <c r="I317" s="269" t="s">
        <v>9021</v>
      </c>
      <c r="J317" s="218">
        <v>38034</v>
      </c>
      <c r="K317" s="181"/>
      <c r="L317" s="31" t="s">
        <v>6678</v>
      </c>
      <c r="M317" s="262" t="str">
        <f t="shared" si="110"/>
        <v>0</v>
      </c>
      <c r="N317" s="31" t="s">
        <v>6678</v>
      </c>
      <c r="O317" s="262" t="str">
        <f t="shared" si="111"/>
        <v>0</v>
      </c>
      <c r="P317" s="31" t="s">
        <v>6472</v>
      </c>
      <c r="Q317" s="31" t="s">
        <v>6472</v>
      </c>
      <c r="R317" s="31" t="s">
        <v>6472</v>
      </c>
      <c r="S317" s="298" t="str">
        <f t="shared" si="112"/>
        <v/>
      </c>
      <c r="T317" s="214"/>
      <c r="U317" s="33"/>
      <c r="V317" s="33"/>
      <c r="W317" s="33"/>
      <c r="X317" s="33"/>
      <c r="Y317" s="213"/>
      <c r="Z317" s="352">
        <f t="shared" si="113"/>
        <v>14</v>
      </c>
      <c r="AA317" s="304" t="e">
        <f t="shared" ca="1" si="126"/>
        <v>#NAME?</v>
      </c>
      <c r="AB317" s="304" t="e">
        <f t="shared" ca="1" si="127"/>
        <v>#NAME?</v>
      </c>
      <c r="AC317" s="304" t="e">
        <f t="shared" ca="1" si="128"/>
        <v>#NAME?</v>
      </c>
      <c r="AD317" s="304" t="e">
        <f t="shared" ca="1" si="129"/>
        <v>#NAME?</v>
      </c>
      <c r="AE317" s="304"/>
      <c r="AF317" s="353" t="str">
        <f t="shared" si="114"/>
        <v>NCX19J3</v>
      </c>
      <c r="AG317" s="353" t="str">
        <f t="shared" si="115"/>
        <v>NCX19J3</v>
      </c>
      <c r="AH317" s="353" t="str">
        <f t="shared" si="116"/>
        <v>C2</v>
      </c>
      <c r="AI317" s="353" t="str">
        <f t="shared" si="117"/>
        <v>C2</v>
      </c>
      <c r="AJ317" s="353" t="str">
        <f t="shared" si="118"/>
        <v>C2</v>
      </c>
      <c r="AK317" s="353" t="str">
        <f t="shared" si="119"/>
        <v/>
      </c>
      <c r="AL317" s="343"/>
      <c r="AT317" s="345" t="str">
        <f t="shared" si="120"/>
        <v/>
      </c>
      <c r="AU317" s="345" t="str">
        <f t="shared" si="121"/>
        <v/>
      </c>
      <c r="AW317" s="354">
        <f t="shared" si="122"/>
        <v>0</v>
      </c>
      <c r="AX317" s="354">
        <f t="shared" si="123"/>
        <v>0</v>
      </c>
      <c r="AY317" s="354">
        <f t="shared" si="124"/>
        <v>0</v>
      </c>
      <c r="AZ317" s="354">
        <f t="shared" si="125"/>
        <v>0</v>
      </c>
    </row>
    <row r="318" spans="1:52" x14ac:dyDescent="0.2">
      <c r="A318" s="28" t="str">
        <f>C318&amp;"x"&amp;TEXT(COUNTIF(C$5:C317,C318)+1,0)</f>
        <v>A3x7</v>
      </c>
      <c r="B318" s="29" t="str">
        <f>D318&amp;"x"&amp;TEXT(COUNTIF(D$5:D317,D318)+1,0)</f>
        <v>A3x7</v>
      </c>
      <c r="C318" s="30" t="s">
        <v>1317</v>
      </c>
      <c r="D318" s="30" t="s">
        <v>1317</v>
      </c>
      <c r="E318" s="181"/>
      <c r="F318" s="30" t="s">
        <v>6689</v>
      </c>
      <c r="G318" s="269" t="s">
        <v>8812</v>
      </c>
      <c r="H318" s="269" t="s">
        <v>8813</v>
      </c>
      <c r="I318" s="269" t="s">
        <v>8814</v>
      </c>
      <c r="J318" s="218">
        <v>36666</v>
      </c>
      <c r="K318" s="181"/>
      <c r="L318" s="31" t="s">
        <v>6678</v>
      </c>
      <c r="M318" s="262" t="str">
        <f t="shared" si="110"/>
        <v>0</v>
      </c>
      <c r="N318" s="31" t="s">
        <v>6678</v>
      </c>
      <c r="O318" s="262" t="str">
        <f t="shared" si="111"/>
        <v>0</v>
      </c>
      <c r="P318" s="31" t="s">
        <v>1317</v>
      </c>
      <c r="Q318" s="31" t="s">
        <v>1317</v>
      </c>
      <c r="R318" s="31" t="s">
        <v>1317</v>
      </c>
      <c r="S318" s="298" t="str">
        <f t="shared" si="112"/>
        <v>A3</v>
      </c>
      <c r="T318" s="214"/>
      <c r="U318" s="33"/>
      <c r="V318" s="33"/>
      <c r="W318" s="33"/>
      <c r="X318" s="33"/>
      <c r="Y318" s="213"/>
      <c r="Z318" s="352">
        <f t="shared" si="113"/>
        <v>18</v>
      </c>
      <c r="AA318" s="304" t="e">
        <f ca="1">TmPunt($C318:$D318,$F318:$J318,$Z318,$AF318&amp;AH318,"Punten1AB",U318,AW318,$AI318&amp;$AJ318&amp;$AK318)</f>
        <v>#NAME?</v>
      </c>
      <c r="AB318" s="304" t="e">
        <f ca="1">TmPunt($C318:$D318,$F318:$J318,$Z318,$AF318&amp;AI318,"Punten2DE",V318,AX318,$AH318&amp;$AJ318&amp;$AK318)</f>
        <v>#NAME?</v>
      </c>
      <c r="AC318" s="304" t="e">
        <f ca="1">TmPunt($C318:$D318,$F318:$J318,$Z318,$AF318&amp;AJ318,"Punten3GH",W318,AY318,$AH318&amp;$AI318&amp;$AK318)</f>
        <v>#NAME?</v>
      </c>
      <c r="AD318" s="304" t="e">
        <f ca="1">TmPunt($C318:$D318,$F318:$J318,$Z318,$AG318&amp;AK318,"Punten4JK",X318,AZ318,$AH318&amp;$AI318&amp;$AJ318)</f>
        <v>#NAME?</v>
      </c>
      <c r="AE318" s="304"/>
      <c r="AF318" s="353" t="str">
        <f t="shared" si="114"/>
        <v>NCX19J3</v>
      </c>
      <c r="AG318" s="353" t="str">
        <f t="shared" si="115"/>
        <v>NCX19J3</v>
      </c>
      <c r="AH318" s="353" t="str">
        <f t="shared" si="116"/>
        <v>A3</v>
      </c>
      <c r="AI318" s="353" t="str">
        <f t="shared" si="117"/>
        <v>A3</v>
      </c>
      <c r="AJ318" s="353" t="str">
        <f t="shared" si="118"/>
        <v>A3</v>
      </c>
      <c r="AK318" s="353" t="str">
        <f t="shared" si="119"/>
        <v/>
      </c>
      <c r="AL318" s="343"/>
      <c r="AT318" s="345" t="str">
        <f t="shared" si="120"/>
        <v>A3</v>
      </c>
      <c r="AU318" s="345" t="str">
        <f t="shared" si="121"/>
        <v>A3</v>
      </c>
      <c r="AW318" s="354">
        <f t="shared" si="122"/>
        <v>0</v>
      </c>
      <c r="AX318" s="354">
        <f t="shared" si="123"/>
        <v>0</v>
      </c>
      <c r="AY318" s="354">
        <f t="shared" si="124"/>
        <v>0</v>
      </c>
      <c r="AZ318" s="354">
        <f t="shared" si="125"/>
        <v>0</v>
      </c>
    </row>
    <row r="319" spans="1:52" x14ac:dyDescent="0.2">
      <c r="A319" s="28" t="str">
        <f>C319&amp;"x"&amp;TEXT(COUNTIF(C$5:C318,C319)+1,0)</f>
        <v>S3x5</v>
      </c>
      <c r="B319" s="29" t="str">
        <f>D319&amp;"x"&amp;TEXT(COUNTIF(D$5:D318,D319)+1,0)</f>
        <v>S3x5</v>
      </c>
      <c r="C319" s="30" t="s">
        <v>6429</v>
      </c>
      <c r="D319" s="30" t="s">
        <v>6429</v>
      </c>
      <c r="E319" s="181"/>
      <c r="F319" s="30" t="s">
        <v>6689</v>
      </c>
      <c r="G319" s="269" t="s">
        <v>8608</v>
      </c>
      <c r="H319" s="269" t="s">
        <v>8609</v>
      </c>
      <c r="I319" s="269" t="s">
        <v>8538</v>
      </c>
      <c r="J319" s="218">
        <v>36077</v>
      </c>
      <c r="K319" s="181"/>
      <c r="L319" s="31" t="s">
        <v>6678</v>
      </c>
      <c r="M319" s="262" t="str">
        <f t="shared" si="110"/>
        <v>0</v>
      </c>
      <c r="N319" s="31" t="s">
        <v>6678</v>
      </c>
      <c r="O319" s="262" t="str">
        <f t="shared" si="111"/>
        <v>0</v>
      </c>
      <c r="P319" s="31" t="s">
        <v>6428</v>
      </c>
      <c r="Q319" s="31" t="s">
        <v>6429</v>
      </c>
      <c r="R319" s="31" t="s">
        <v>6430</v>
      </c>
      <c r="S319" s="298" t="str">
        <f t="shared" si="112"/>
        <v>S3</v>
      </c>
      <c r="T319" s="214"/>
      <c r="U319" s="33"/>
      <c r="V319" s="33"/>
      <c r="W319" s="33"/>
      <c r="X319" s="33"/>
      <c r="Y319" s="213"/>
      <c r="Z319" s="352">
        <f t="shared" si="113"/>
        <v>20</v>
      </c>
      <c r="AA319" s="304" t="e">
        <f ca="1">TmPunt($C319:$D319,$F319:$J319,$Z319,$AF319&amp;AH319,"Punten1AB",U319,AW319,$AI319&amp;$AJ319&amp;$AK319)</f>
        <v>#NAME?</v>
      </c>
      <c r="AB319" s="304" t="e">
        <f ca="1">TmPunt($C319:$D319,$F319:$J319,$Z319,$AF319&amp;AI319,"Punten2DE",V319,AX319,$AH319&amp;$AJ319&amp;$AK319)</f>
        <v>#NAME?</v>
      </c>
      <c r="AC319" s="304" t="e">
        <f ca="1">TmPunt($C319:$D319,$F319:$J319,$Z319,$AF319&amp;AJ319,"Punten3GH",W319,AY319,$AH319&amp;$AI319&amp;$AK319)</f>
        <v>#NAME?</v>
      </c>
      <c r="AD319" s="304" t="e">
        <f ca="1">TmPunt($C319:$D319,$F319:$J319,$Z319,$AG319&amp;AK319,"Punten4JK",X319,AZ319,$AH319&amp;$AI319&amp;$AJ319)</f>
        <v>#NAME?</v>
      </c>
      <c r="AE319" s="304"/>
      <c r="AF319" s="353" t="str">
        <f t="shared" si="114"/>
        <v>NCX19J3</v>
      </c>
      <c r="AG319" s="353" t="str">
        <f t="shared" si="115"/>
        <v>NCX19J3</v>
      </c>
      <c r="AH319" s="353" t="str">
        <f t="shared" si="116"/>
        <v>S2</v>
      </c>
      <c r="AI319" s="353" t="str">
        <f t="shared" si="117"/>
        <v>S3</v>
      </c>
      <c r="AJ319" s="353" t="str">
        <f t="shared" si="118"/>
        <v>S4</v>
      </c>
      <c r="AK319" s="353" t="str">
        <f t="shared" si="119"/>
        <v/>
      </c>
      <c r="AL319" s="343"/>
      <c r="AT319" s="345" t="str">
        <f t="shared" si="120"/>
        <v>S3</v>
      </c>
      <c r="AU319" s="345" t="str">
        <f t="shared" si="121"/>
        <v>S3</v>
      </c>
      <c r="AW319" s="354">
        <f t="shared" si="122"/>
        <v>0</v>
      </c>
      <c r="AX319" s="354">
        <f t="shared" si="123"/>
        <v>0</v>
      </c>
      <c r="AY319" s="354">
        <f t="shared" si="124"/>
        <v>0</v>
      </c>
      <c r="AZ319" s="354">
        <f t="shared" si="125"/>
        <v>0</v>
      </c>
    </row>
    <row r="320" spans="1:52" x14ac:dyDescent="0.2">
      <c r="A320" s="28" t="str">
        <f>C320&amp;"x"&amp;TEXT(COUNTIF(C$5:C319,C320)+1,0)</f>
        <v>D2x8</v>
      </c>
      <c r="B320" s="29" t="str">
        <f>D320&amp;"x"&amp;TEXT(COUNTIF(D$5:D319,D320)+1,0)</f>
        <v>D2x8</v>
      </c>
      <c r="C320" s="30" t="s">
        <v>6484</v>
      </c>
      <c r="D320" s="30" t="s">
        <v>6484</v>
      </c>
      <c r="E320" s="181"/>
      <c r="F320" s="30" t="s">
        <v>6689</v>
      </c>
      <c r="G320" s="269" t="s">
        <v>9270</v>
      </c>
      <c r="H320" s="269" t="s">
        <v>9271</v>
      </c>
      <c r="I320" s="269" t="s">
        <v>736</v>
      </c>
      <c r="J320" s="218">
        <v>39655</v>
      </c>
      <c r="K320" s="181"/>
      <c r="L320" s="31" t="s">
        <v>6678</v>
      </c>
      <c r="M320" s="262" t="str">
        <f t="shared" si="110"/>
        <v>0</v>
      </c>
      <c r="N320" s="31" t="s">
        <v>6678</v>
      </c>
      <c r="O320" s="262" t="str">
        <f t="shared" si="111"/>
        <v>0</v>
      </c>
      <c r="P320" s="31" t="s">
        <v>6496</v>
      </c>
      <c r="Q320" s="31" t="s">
        <v>6496</v>
      </c>
      <c r="R320" s="31" t="s">
        <v>6496</v>
      </c>
      <c r="S320" s="298" t="str">
        <f t="shared" si="112"/>
        <v>D2</v>
      </c>
      <c r="T320" s="214"/>
      <c r="U320" s="33"/>
      <c r="V320" s="33"/>
      <c r="W320" s="33"/>
      <c r="X320" s="33"/>
      <c r="Y320" s="213"/>
      <c r="Z320" s="352">
        <f t="shared" si="113"/>
        <v>10</v>
      </c>
      <c r="AA320" s="304" t="e">
        <f ca="1">TmPunt($C320:$D320,$F320:$J320,$Z320,$AF320&amp;AH320,"Punten1AB",U320,AW320,$AI320&amp;$AJ320&amp;$AK320)</f>
        <v>#NAME?</v>
      </c>
      <c r="AB320" s="304" t="e">
        <f ca="1">TmPunt($C320:$D320,$F320:$J320,$Z320,$AF320&amp;AI320,"Punten2DE",V320,AX320,$AH320&amp;$AJ320&amp;$AK320)</f>
        <v>#NAME?</v>
      </c>
      <c r="AC320" s="304" t="e">
        <f ca="1">TmPunt($C320:$D320,$F320:$J320,$Z320,$AF320&amp;AJ320,"Punten3GH",W320,AY320,$AH320&amp;$AI320&amp;$AK320)</f>
        <v>#NAME?</v>
      </c>
      <c r="AD320" s="304" t="e">
        <f ca="1">TmPunt($C320:$D320,$F320:$J320,$Z320,$AG320&amp;AK320,"Punten4JK",X320,AZ320,$AH320&amp;$AI320&amp;$AJ320)</f>
        <v>#NAME?</v>
      </c>
      <c r="AE320" s="304"/>
      <c r="AF320" s="353" t="str">
        <f t="shared" si="114"/>
        <v>NCX19J3</v>
      </c>
      <c r="AG320" s="353" t="str">
        <f t="shared" si="115"/>
        <v>NCX19J3</v>
      </c>
      <c r="AH320" s="353" t="str">
        <f t="shared" si="116"/>
        <v>E2</v>
      </c>
      <c r="AI320" s="353" t="str">
        <f t="shared" si="117"/>
        <v>E2</v>
      </c>
      <c r="AJ320" s="353" t="str">
        <f t="shared" si="118"/>
        <v>E2</v>
      </c>
      <c r="AK320" s="353" t="str">
        <f t="shared" si="119"/>
        <v/>
      </c>
      <c r="AL320" s="343"/>
      <c r="AT320" s="345" t="str">
        <f t="shared" si="120"/>
        <v>D2</v>
      </c>
      <c r="AU320" s="345" t="str">
        <f t="shared" si="121"/>
        <v>D2</v>
      </c>
      <c r="AW320" s="354">
        <f t="shared" si="122"/>
        <v>0</v>
      </c>
      <c r="AX320" s="354">
        <f t="shared" si="123"/>
        <v>0</v>
      </c>
      <c r="AY320" s="354">
        <f t="shared" si="124"/>
        <v>0</v>
      </c>
      <c r="AZ320" s="354">
        <f t="shared" si="125"/>
        <v>0</v>
      </c>
    </row>
    <row r="321" spans="1:52" x14ac:dyDescent="0.2">
      <c r="A321" s="28" t="str">
        <f>C321&amp;"x"&amp;TEXT(COUNTIF(C$5:C320,C321)+1,0)</f>
        <v>A2x7</v>
      </c>
      <c r="B321" s="29" t="str">
        <f>D321&amp;"x"&amp;TEXT(COUNTIF(D$5:D320,D321)+1,0)</f>
        <v>A2x7</v>
      </c>
      <c r="C321" s="30" t="s">
        <v>1316</v>
      </c>
      <c r="D321" s="30" t="s">
        <v>1316</v>
      </c>
      <c r="E321" s="181"/>
      <c r="F321" s="30" t="s">
        <v>6689</v>
      </c>
      <c r="G321" s="269" t="s">
        <v>8818</v>
      </c>
      <c r="H321" s="269" t="s">
        <v>8819</v>
      </c>
      <c r="I321" s="269" t="s">
        <v>8820</v>
      </c>
      <c r="J321" s="218">
        <v>36865</v>
      </c>
      <c r="K321" s="181"/>
      <c r="L321" s="31" t="s">
        <v>6678</v>
      </c>
      <c r="M321" s="262" t="str">
        <f t="shared" si="110"/>
        <v>0</v>
      </c>
      <c r="N321" s="31" t="s">
        <v>6678</v>
      </c>
      <c r="O321" s="262" t="str">
        <f t="shared" si="111"/>
        <v>0</v>
      </c>
      <c r="P321" s="31" t="s">
        <v>1317</v>
      </c>
      <c r="Q321" s="31" t="s">
        <v>1317</v>
      </c>
      <c r="R321" s="31" t="s">
        <v>1317</v>
      </c>
      <c r="S321" s="298" t="str">
        <f t="shared" si="112"/>
        <v>A2</v>
      </c>
      <c r="T321" s="214"/>
      <c r="U321" s="33"/>
      <c r="V321" s="33"/>
      <c r="W321" s="33"/>
      <c r="X321" s="33"/>
      <c r="Y321" s="213"/>
      <c r="Z321" s="352">
        <f t="shared" si="113"/>
        <v>18</v>
      </c>
      <c r="AA321" s="304" t="e">
        <f ca="1">TmPunt($C321:$D321,$F321:$J321,$Z321,$AF321&amp;AH321,"Punten1AB",U321,AW321,$AI321&amp;$AJ321&amp;$AK321)</f>
        <v>#NAME?</v>
      </c>
      <c r="AB321" s="304" t="e">
        <f ca="1">TmPunt($C321:$D321,$F321:$J321,$Z321,$AF321&amp;AI321,"Punten2DE",V321,AX321,$AH321&amp;$AJ321&amp;$AK321)</f>
        <v>#NAME?</v>
      </c>
      <c r="AC321" s="304" t="e">
        <f ca="1">TmPunt($C321:$D321,$F321:$J321,$Z321,$AF321&amp;AJ321,"Punten3GH",W321,AY321,$AH321&amp;$AI321&amp;$AK321)</f>
        <v>#NAME?</v>
      </c>
      <c r="AD321" s="304" t="e">
        <f ca="1">TmPunt($C321:$D321,$F321:$J321,$Z321,$AG321&amp;AK321,"Punten4JK",X321,AZ321,$AH321&amp;$AI321&amp;$AJ321)</f>
        <v>#NAME?</v>
      </c>
      <c r="AE321" s="304"/>
      <c r="AF321" s="353" t="str">
        <f t="shared" si="114"/>
        <v>NCX19J3</v>
      </c>
      <c r="AG321" s="353" t="str">
        <f t="shared" si="115"/>
        <v>NCX19J3</v>
      </c>
      <c r="AH321" s="353" t="str">
        <f t="shared" si="116"/>
        <v>A3</v>
      </c>
      <c r="AI321" s="353" t="str">
        <f t="shared" si="117"/>
        <v>A3</v>
      </c>
      <c r="AJ321" s="353" t="str">
        <f t="shared" si="118"/>
        <v>A3</v>
      </c>
      <c r="AK321" s="353" t="str">
        <f t="shared" si="119"/>
        <v/>
      </c>
      <c r="AL321" s="343"/>
      <c r="AT321" s="345" t="str">
        <f t="shared" si="120"/>
        <v>A2</v>
      </c>
      <c r="AU321" s="345" t="str">
        <f t="shared" si="121"/>
        <v>A2</v>
      </c>
      <c r="AW321" s="354">
        <f t="shared" si="122"/>
        <v>0</v>
      </c>
      <c r="AX321" s="354">
        <f t="shared" si="123"/>
        <v>0</v>
      </c>
      <c r="AY321" s="354">
        <f t="shared" si="124"/>
        <v>0</v>
      </c>
      <c r="AZ321" s="354">
        <f t="shared" si="125"/>
        <v>0</v>
      </c>
    </row>
    <row r="322" spans="1:52" x14ac:dyDescent="0.2">
      <c r="A322" s="28" t="str">
        <f>C322&amp;"x"&amp;TEXT(COUNTIF(C$5:C321,C322)+1,0)</f>
        <v>x1</v>
      </c>
      <c r="B322" s="29" t="str">
        <f>D322&amp;"x"&amp;TEXT(COUNTIF(D$5:D321,D322)+1,0)</f>
        <v>x1</v>
      </c>
      <c r="C322" s="30"/>
      <c r="D322" s="30"/>
      <c r="E322" s="181"/>
      <c r="F322" s="30" t="s">
        <v>6689</v>
      </c>
      <c r="G322" s="269" t="s">
        <v>9697</v>
      </c>
      <c r="H322" s="269" t="s">
        <v>9698</v>
      </c>
      <c r="I322" s="269" t="s">
        <v>8686</v>
      </c>
      <c r="J322" s="218">
        <v>27663</v>
      </c>
      <c r="K322" s="181"/>
      <c r="L322" s="31" t="s">
        <v>6678</v>
      </c>
      <c r="M322" s="262" t="str">
        <f t="shared" si="110"/>
        <v>0</v>
      </c>
      <c r="N322" s="31" t="s">
        <v>6678</v>
      </c>
      <c r="O322" s="262" t="str">
        <f t="shared" si="111"/>
        <v>0</v>
      </c>
      <c r="P322" s="31" t="s">
        <v>6678</v>
      </c>
      <c r="Q322" s="31" t="s">
        <v>6678</v>
      </c>
      <c r="R322" s="31"/>
      <c r="S322" s="298" t="str">
        <f t="shared" si="112"/>
        <v/>
      </c>
      <c r="T322" s="214"/>
      <c r="U322" s="33"/>
      <c r="V322" s="33"/>
      <c r="W322" s="33"/>
      <c r="X322" s="33"/>
      <c r="Y322" s="213"/>
      <c r="Z322" s="352">
        <f t="shared" si="113"/>
        <v>43</v>
      </c>
      <c r="AA322" s="304" t="e">
        <f t="shared" ca="1" si="126"/>
        <v>#NAME?</v>
      </c>
      <c r="AB322" s="304" t="e">
        <f t="shared" ca="1" si="127"/>
        <v>#NAME?</v>
      </c>
      <c r="AC322" s="304" t="e">
        <f t="shared" ca="1" si="128"/>
        <v>#NAME?</v>
      </c>
      <c r="AD322" s="304" t="e">
        <f t="shared" ca="1" si="129"/>
        <v>#NAME?</v>
      </c>
      <c r="AE322" s="304"/>
      <c r="AF322" s="353" t="str">
        <f t="shared" si="114"/>
        <v>NCX19J3</v>
      </c>
      <c r="AG322" s="353" t="str">
        <f t="shared" si="115"/>
        <v>NCX19J3</v>
      </c>
      <c r="AH322" s="353" t="str">
        <f t="shared" si="116"/>
        <v/>
      </c>
      <c r="AI322" s="353" t="str">
        <f t="shared" si="117"/>
        <v/>
      </c>
      <c r="AJ322" s="353" t="str">
        <f t="shared" si="118"/>
        <v/>
      </c>
      <c r="AK322" s="353" t="str">
        <f t="shared" si="119"/>
        <v/>
      </c>
      <c r="AL322" s="343"/>
      <c r="AT322" s="345" t="str">
        <f t="shared" si="120"/>
        <v/>
      </c>
      <c r="AU322" s="345" t="str">
        <f t="shared" si="121"/>
        <v/>
      </c>
      <c r="AW322" s="354">
        <f t="shared" si="122"/>
        <v>0</v>
      </c>
      <c r="AX322" s="354">
        <f t="shared" si="123"/>
        <v>0</v>
      </c>
      <c r="AY322" s="354">
        <f t="shared" si="124"/>
        <v>0</v>
      </c>
      <c r="AZ322" s="354">
        <f t="shared" si="125"/>
        <v>0</v>
      </c>
    </row>
    <row r="323" spans="1:52" x14ac:dyDescent="0.2">
      <c r="A323" s="28" t="str">
        <f>C323&amp;"x"&amp;TEXT(COUNTIF(C$5:C322,C323)+1,0)</f>
        <v>D3x9</v>
      </c>
      <c r="B323" s="29" t="str">
        <f>D323&amp;"x"&amp;TEXT(COUNTIF(D$5:D322,D323)+1,0)</f>
        <v>D3x9</v>
      </c>
      <c r="C323" s="30" t="s">
        <v>6485</v>
      </c>
      <c r="D323" s="30" t="s">
        <v>6485</v>
      </c>
      <c r="E323" s="181"/>
      <c r="F323" s="30" t="s">
        <v>6689</v>
      </c>
      <c r="G323" s="269" t="s">
        <v>9298</v>
      </c>
      <c r="H323" s="269" t="s">
        <v>9299</v>
      </c>
      <c r="I323" s="269" t="s">
        <v>8736</v>
      </c>
      <c r="J323" s="218">
        <v>39693</v>
      </c>
      <c r="K323" s="181"/>
      <c r="L323" s="31" t="s">
        <v>6678</v>
      </c>
      <c r="M323" s="262" t="str">
        <f t="shared" si="110"/>
        <v>0</v>
      </c>
      <c r="N323" s="31" t="s">
        <v>6678</v>
      </c>
      <c r="O323" s="262" t="str">
        <f t="shared" si="111"/>
        <v>0</v>
      </c>
      <c r="P323" s="31" t="s">
        <v>6498</v>
      </c>
      <c r="Q323" s="31" t="s">
        <v>6498</v>
      </c>
      <c r="R323" s="31" t="s">
        <v>6498</v>
      </c>
      <c r="S323" s="298" t="str">
        <f t="shared" si="112"/>
        <v>D3</v>
      </c>
      <c r="T323" s="214"/>
      <c r="U323" s="33"/>
      <c r="V323" s="33"/>
      <c r="W323" s="33"/>
      <c r="X323" s="33"/>
      <c r="Y323" s="213"/>
      <c r="Z323" s="352">
        <f t="shared" si="113"/>
        <v>10</v>
      </c>
      <c r="AA323" s="304" t="e">
        <f ca="1">TmPunt($C323:$D323,$F323:$J323,$Z323,$AF323&amp;AH323,"Punten1AB",U323,AW323,$AI323&amp;$AJ323&amp;$AK323)</f>
        <v>#NAME?</v>
      </c>
      <c r="AB323" s="304" t="e">
        <f ca="1">TmPunt($C323:$D323,$F323:$J323,$Z323,$AF323&amp;AI323,"Punten2DE",V323,AX323,$AH323&amp;$AJ323&amp;$AK323)</f>
        <v>#NAME?</v>
      </c>
      <c r="AC323" s="304" t="e">
        <f ca="1">TmPunt($C323:$D323,$F323:$J323,$Z323,$AF323&amp;AJ323,"Punten3GH",W323,AY323,$AH323&amp;$AI323&amp;$AK323)</f>
        <v>#NAME?</v>
      </c>
      <c r="AD323" s="304" t="e">
        <f ca="1">TmPunt($C323:$D323,$F323:$J323,$Z323,$AG323&amp;AK323,"Punten4JK",X323,AZ323,$AH323&amp;$AI323&amp;$AJ323)</f>
        <v>#NAME?</v>
      </c>
      <c r="AE323" s="304"/>
      <c r="AF323" s="353" t="str">
        <f t="shared" si="114"/>
        <v>NCX19J3</v>
      </c>
      <c r="AG323" s="353" t="str">
        <f t="shared" si="115"/>
        <v>NCX19J3</v>
      </c>
      <c r="AH323" s="353" t="str">
        <f t="shared" si="116"/>
        <v>E4</v>
      </c>
      <c r="AI323" s="353" t="str">
        <f t="shared" si="117"/>
        <v>E4</v>
      </c>
      <c r="AJ323" s="353" t="str">
        <f t="shared" si="118"/>
        <v>E4</v>
      </c>
      <c r="AK323" s="353" t="str">
        <f t="shared" si="119"/>
        <v/>
      </c>
      <c r="AL323" s="343"/>
      <c r="AT323" s="345" t="str">
        <f t="shared" si="120"/>
        <v>D3</v>
      </c>
      <c r="AU323" s="345" t="str">
        <f t="shared" si="121"/>
        <v>D3</v>
      </c>
      <c r="AW323" s="354">
        <f t="shared" si="122"/>
        <v>0</v>
      </c>
      <c r="AX323" s="354">
        <f t="shared" si="123"/>
        <v>0</v>
      </c>
      <c r="AY323" s="354">
        <f t="shared" si="124"/>
        <v>0</v>
      </c>
      <c r="AZ323" s="354">
        <f t="shared" si="125"/>
        <v>0</v>
      </c>
    </row>
    <row r="324" spans="1:52" x14ac:dyDescent="0.2">
      <c r="A324" s="28" t="str">
        <f>C324&amp;"x"&amp;TEXT(COUNTIF(C$5:C323,C324)+1,0)</f>
        <v>B4x9</v>
      </c>
      <c r="B324" s="29" t="str">
        <f>D324&amp;"x"&amp;TEXT(COUNTIF(D$5:D323,D324)+1,0)</f>
        <v>B4x9</v>
      </c>
      <c r="C324" s="30" t="s">
        <v>6464</v>
      </c>
      <c r="D324" s="30" t="s">
        <v>6464</v>
      </c>
      <c r="E324" s="181"/>
      <c r="F324" s="30" t="s">
        <v>6689</v>
      </c>
      <c r="G324" s="269" t="s">
        <v>9114</v>
      </c>
      <c r="H324" s="269" t="s">
        <v>9115</v>
      </c>
      <c r="I324" s="269" t="s">
        <v>9116</v>
      </c>
      <c r="J324" s="218">
        <v>38346</v>
      </c>
      <c r="K324" s="181"/>
      <c r="L324" s="31" t="s">
        <v>6678</v>
      </c>
      <c r="M324" s="262" t="str">
        <f t="shared" si="110"/>
        <v>0</v>
      </c>
      <c r="N324" s="31" t="s">
        <v>6678</v>
      </c>
      <c r="O324" s="262" t="str">
        <f t="shared" si="111"/>
        <v>0</v>
      </c>
      <c r="P324" s="31" t="s">
        <v>6475</v>
      </c>
      <c r="Q324" s="31" t="s">
        <v>6475</v>
      </c>
      <c r="R324" s="31" t="s">
        <v>6475</v>
      </c>
      <c r="S324" s="298" t="str">
        <f t="shared" si="112"/>
        <v>B4</v>
      </c>
      <c r="T324" s="214"/>
      <c r="U324" s="33"/>
      <c r="V324" s="33"/>
      <c r="W324" s="33"/>
      <c r="X324" s="33"/>
      <c r="Y324" s="213"/>
      <c r="Z324" s="352">
        <f t="shared" si="113"/>
        <v>14</v>
      </c>
      <c r="AA324" s="304" t="e">
        <f ca="1">TmPunt($C324:$D324,$F324:$J324,$Z324,$AF324&amp;AH324,"Punten1AB",U324,AW324,$AI324&amp;$AJ324&amp;$AK324)</f>
        <v>#NAME?</v>
      </c>
      <c r="AB324" s="304" t="e">
        <f ca="1">TmPunt($C324:$D324,$F324:$J324,$Z324,$AF324&amp;AI324,"Punten2DE",V324,AX324,$AH324&amp;$AJ324&amp;$AK324)</f>
        <v>#NAME?</v>
      </c>
      <c r="AC324" s="304" t="e">
        <f ca="1">TmPunt($C324:$D324,$F324:$J324,$Z324,$AF324&amp;AJ324,"Punten3GH",W324,AY324,$AH324&amp;$AI324&amp;$AK324)</f>
        <v>#NAME?</v>
      </c>
      <c r="AD324" s="304" t="e">
        <f ca="1">TmPunt($C324:$D324,$F324:$J324,$Z324,$AG324&amp;AK324,"Punten4JK",X324,AZ324,$AH324&amp;$AI324&amp;$AJ324)</f>
        <v>#NAME?</v>
      </c>
      <c r="AE324" s="304"/>
      <c r="AF324" s="353" t="str">
        <f t="shared" si="114"/>
        <v>NCX19J3</v>
      </c>
      <c r="AG324" s="353" t="str">
        <f t="shared" si="115"/>
        <v>NCX19J3</v>
      </c>
      <c r="AH324" s="353" t="str">
        <f t="shared" si="116"/>
        <v>C5</v>
      </c>
      <c r="AI324" s="353" t="str">
        <f t="shared" si="117"/>
        <v>C5</v>
      </c>
      <c r="AJ324" s="353" t="str">
        <f t="shared" si="118"/>
        <v>C5</v>
      </c>
      <c r="AK324" s="353" t="str">
        <f t="shared" si="119"/>
        <v/>
      </c>
      <c r="AL324" s="343"/>
      <c r="AT324" s="345" t="str">
        <f t="shared" si="120"/>
        <v>B4</v>
      </c>
      <c r="AU324" s="345" t="str">
        <f t="shared" si="121"/>
        <v>B4</v>
      </c>
      <c r="AW324" s="354">
        <f t="shared" si="122"/>
        <v>0</v>
      </c>
      <c r="AX324" s="354">
        <f t="shared" si="123"/>
        <v>0</v>
      </c>
      <c r="AY324" s="354">
        <f t="shared" si="124"/>
        <v>0</v>
      </c>
      <c r="AZ324" s="354">
        <f t="shared" si="125"/>
        <v>0</v>
      </c>
    </row>
    <row r="325" spans="1:52" x14ac:dyDescent="0.2">
      <c r="A325" s="28" t="str">
        <f>C325&amp;"x"&amp;TEXT(COUNTIF(C$5:C324,C325)+1,0)</f>
        <v>B3x8</v>
      </c>
      <c r="B325" s="29" t="str">
        <f>D325&amp;"x"&amp;TEXT(COUNTIF(D$5:D324,D325)+1,0)</f>
        <v>B3x8</v>
      </c>
      <c r="C325" s="30" t="s">
        <v>6463</v>
      </c>
      <c r="D325" s="30" t="s">
        <v>6463</v>
      </c>
      <c r="E325" s="181"/>
      <c r="F325" s="30" t="s">
        <v>6689</v>
      </c>
      <c r="G325" s="269" t="s">
        <v>8923</v>
      </c>
      <c r="H325" s="269" t="s">
        <v>8924</v>
      </c>
      <c r="I325" s="269" t="s">
        <v>8925</v>
      </c>
      <c r="J325" s="218">
        <v>37810</v>
      </c>
      <c r="K325" s="181"/>
      <c r="L325" s="31" t="s">
        <v>6678</v>
      </c>
      <c r="M325" s="262" t="str">
        <f t="shared" ref="M325:M388" si="130">LEFT(L325&amp;"0",1)</f>
        <v>0</v>
      </c>
      <c r="N325" s="31" t="s">
        <v>6678</v>
      </c>
      <c r="O325" s="262" t="str">
        <f t="shared" ref="O325:O388" si="131">LEFT(N325&amp;"0",1)</f>
        <v>0</v>
      </c>
      <c r="P325" s="31" t="s">
        <v>6463</v>
      </c>
      <c r="Q325" s="31" t="s">
        <v>6463</v>
      </c>
      <c r="R325" s="31" t="s">
        <v>6463</v>
      </c>
      <c r="S325" s="298" t="str">
        <f t="shared" ref="S325:S388" si="132">IF(C325=0,"",C325)</f>
        <v>B3</v>
      </c>
      <c r="T325" s="214"/>
      <c r="U325" s="33"/>
      <c r="V325" s="33"/>
      <c r="W325" s="33"/>
      <c r="X325" s="33"/>
      <c r="Y325" s="213"/>
      <c r="Z325" s="352">
        <f t="shared" ref="Z325:Z388" si="133">IF(AND(ISNUMBER(J325),J325&lt;&gt;0),DATEDIF(J325,Peildatum,"Y"),"")</f>
        <v>15</v>
      </c>
      <c r="AA325" s="304" t="e">
        <f ca="1">TmPunt($C325:$D325,$F325:$J325,$Z325,$AF325&amp;AH325,"Punten1AB",U325,AW325,$AI325&amp;$AJ325&amp;$AK325)</f>
        <v>#NAME?</v>
      </c>
      <c r="AB325" s="304" t="e">
        <f ca="1">TmPunt($C325:$D325,$F325:$J325,$Z325,$AF325&amp;AI325,"Punten2DE",V325,AX325,$AH325&amp;$AJ325&amp;$AK325)</f>
        <v>#NAME?</v>
      </c>
      <c r="AC325" s="304" t="e">
        <f ca="1">TmPunt($C325:$D325,$F325:$J325,$Z325,$AF325&amp;AJ325,"Punten3GH",W325,AY325,$AH325&amp;$AI325&amp;$AK325)</f>
        <v>#NAME?</v>
      </c>
      <c r="AD325" s="304" t="e">
        <f ca="1">TmPunt($C325:$D325,$F325:$J325,$Z325,$AG325&amp;AK325,"Punten4JK",X325,AZ325,$AH325&amp;$AI325&amp;$AJ325)</f>
        <v>#NAME?</v>
      </c>
      <c r="AE325" s="304"/>
      <c r="AF325" s="353" t="str">
        <f t="shared" ref="AF325:AF388" si="134">IFERROR(VLOOKUP(M325,CbRc,2,0),"")</f>
        <v>NCX19J3</v>
      </c>
      <c r="AG325" s="353" t="str">
        <f t="shared" ref="AG325:AG388" si="135">IFERROR(VLOOKUP(O325,CbRc,2,0),"")</f>
        <v>NCX19J3</v>
      </c>
      <c r="AH325" s="353" t="str">
        <f t="shared" ref="AH325:AH388" si="136">IF(ISNA(VLOOKUP($AF325&amp;P325,IsTm1A,1,0)),"",P325)</f>
        <v>B3</v>
      </c>
      <c r="AI325" s="353" t="str">
        <f t="shared" ref="AI325:AI388" si="137">IF(ISNA(VLOOKUP($AF325&amp;Q325,IsTm2D,1,0)),"",Q325)</f>
        <v>B3</v>
      </c>
      <c r="AJ325" s="353" t="str">
        <f t="shared" ref="AJ325:AJ388" si="138">IF(ISNA(VLOOKUP($AG325&amp;R325,IsTm3G,1,0)),"",R325)</f>
        <v>B3</v>
      </c>
      <c r="AK325" s="353" t="str">
        <f t="shared" ref="AK325:AK388" si="139">IF(ISNA(VLOOKUP($AG325&amp;S325,IsTm4J,1,0)),"",S325)</f>
        <v/>
      </c>
      <c r="AL325" s="343"/>
      <c r="AT325" s="345" t="str">
        <f t="shared" ref="AT325:AT388" si="140">IF(C325="","",IFERROR(VLOOKUP(C325,AQ:AQ,1,0),"FOUT"))</f>
        <v>B3</v>
      </c>
      <c r="AU325" s="345" t="str">
        <f t="shared" ref="AU325:AU388" si="141">IF(D325="","",IFERROR(VLOOKUP(D325,AR:AR,1,0),"FOUT"))</f>
        <v>B3</v>
      </c>
      <c r="AW325" s="354">
        <f t="shared" ref="AW325:AW388" si="142">IF(OR(P325="",U325=""),0,SUMIFS(U$5:U$1004,$M$5:$M$1004,$M325,P$5:P$1004,P325))</f>
        <v>0</v>
      </c>
      <c r="AX325" s="354">
        <f t="shared" ref="AX325:AX388" si="143">IF(OR(Q325="",V325=""),0,SUMIFS(V$5:V$1004,$M$5:$M$1004,$M325,Q$5:Q$1004,Q325))</f>
        <v>0</v>
      </c>
      <c r="AY325" s="354">
        <f t="shared" ref="AY325:AY388" si="144">IF(OR(R325="",W325=""),0,SUMIFS(W$5:W$1004,$M$5:$M$1004,$M325,R$5:R$1004,R325))</f>
        <v>0</v>
      </c>
      <c r="AZ325" s="354">
        <f t="shared" ref="AZ325:AZ388" si="145">IF(OR(S325="",X325=""),0,SUMIFS(X$5:X$1004,$O$5:$O$1004,$O325,S$5:S$1004,S325))</f>
        <v>0</v>
      </c>
    </row>
    <row r="326" spans="1:52" x14ac:dyDescent="0.2">
      <c r="A326" s="28" t="str">
        <f>C326&amp;"x"&amp;TEXT(COUNTIF(C$5:C325,C326)+1,0)</f>
        <v>x1</v>
      </c>
      <c r="B326" s="29" t="str">
        <f>D326&amp;"x"&amp;TEXT(COUNTIF(D$5:D325,D326)+1,0)</f>
        <v>x1</v>
      </c>
      <c r="C326" s="30"/>
      <c r="D326" s="30"/>
      <c r="E326" s="181"/>
      <c r="F326" s="30" t="s">
        <v>6689</v>
      </c>
      <c r="G326" s="269" t="s">
        <v>8842</v>
      </c>
      <c r="H326" s="269" t="s">
        <v>8843</v>
      </c>
      <c r="I326" s="269" t="s">
        <v>8844</v>
      </c>
      <c r="J326" s="218">
        <v>36465</v>
      </c>
      <c r="K326" s="181"/>
      <c r="L326" s="31" t="s">
        <v>6678</v>
      </c>
      <c r="M326" s="262" t="str">
        <f t="shared" si="130"/>
        <v>0</v>
      </c>
      <c r="N326" s="31" t="s">
        <v>6678</v>
      </c>
      <c r="O326" s="262" t="str">
        <f t="shared" si="131"/>
        <v>0</v>
      </c>
      <c r="P326" s="31" t="s">
        <v>1318</v>
      </c>
      <c r="Q326" s="31" t="s">
        <v>1318</v>
      </c>
      <c r="R326" s="31" t="s">
        <v>1318</v>
      </c>
      <c r="S326" s="298" t="str">
        <f t="shared" si="132"/>
        <v/>
      </c>
      <c r="T326" s="214"/>
      <c r="U326" s="33"/>
      <c r="V326" s="33"/>
      <c r="W326" s="33"/>
      <c r="X326" s="33"/>
      <c r="Y326" s="213"/>
      <c r="Z326" s="352">
        <f t="shared" si="133"/>
        <v>19</v>
      </c>
      <c r="AA326" s="304" t="e">
        <f t="shared" ref="AA326:AA384" ca="1" si="146">TmPunt($C326:$D326,$F326:$J326,$Z326,$AF326&amp;AH326,"Punten1AB",U326,AW326,$AI326&amp;$AJ326&amp;$AK326)</f>
        <v>#NAME?</v>
      </c>
      <c r="AB326" s="304" t="e">
        <f t="shared" ref="AB326:AB384" ca="1" si="147">TmPunt($C326:$D326,$F326:$J326,$Z326,$AF326&amp;AI326,"Punten2DE",V326,AX326,$AH326&amp;$AJ326&amp;$AK326)</f>
        <v>#NAME?</v>
      </c>
      <c r="AC326" s="304" t="e">
        <f t="shared" ref="AC326:AC384" ca="1" si="148">TmPunt($C326:$D326,$F326:$J326,$Z326,$AF326&amp;AJ326,"Punten3GH",W326,AY326,$AH326&amp;$AI326&amp;$AK326)</f>
        <v>#NAME?</v>
      </c>
      <c r="AD326" s="304" t="e">
        <f t="shared" ref="AD326:AD384" ca="1" si="149">TmPunt($C326:$D326,$F326:$J326,$Z326,$AG326&amp;AK326,"Punten4JK",X326,AZ326,$AH326&amp;$AI326&amp;$AJ326)</f>
        <v>#NAME?</v>
      </c>
      <c r="AE326" s="304"/>
      <c r="AF326" s="353" t="str">
        <f t="shared" si="134"/>
        <v>NCX19J3</v>
      </c>
      <c r="AG326" s="353" t="str">
        <f t="shared" si="135"/>
        <v>NCX19J3</v>
      </c>
      <c r="AH326" s="353" t="str">
        <f t="shared" si="136"/>
        <v>A4</v>
      </c>
      <c r="AI326" s="353" t="str">
        <f t="shared" si="137"/>
        <v>A4</v>
      </c>
      <c r="AJ326" s="353" t="str">
        <f t="shared" si="138"/>
        <v>A4</v>
      </c>
      <c r="AK326" s="353" t="str">
        <f t="shared" si="139"/>
        <v/>
      </c>
      <c r="AL326" s="343"/>
      <c r="AT326" s="345" t="str">
        <f t="shared" si="140"/>
        <v/>
      </c>
      <c r="AU326" s="345" t="str">
        <f t="shared" si="141"/>
        <v/>
      </c>
      <c r="AW326" s="354">
        <f t="shared" si="142"/>
        <v>0</v>
      </c>
      <c r="AX326" s="354">
        <f t="shared" si="143"/>
        <v>0</v>
      </c>
      <c r="AY326" s="354">
        <f t="shared" si="144"/>
        <v>0</v>
      </c>
      <c r="AZ326" s="354">
        <f t="shared" si="145"/>
        <v>0</v>
      </c>
    </row>
    <row r="327" spans="1:52" x14ac:dyDescent="0.2">
      <c r="A327" s="28" t="str">
        <f>C327&amp;"x"&amp;TEXT(COUNTIF(C$5:C326,C327)+1,0)</f>
        <v>A2x8</v>
      </c>
      <c r="B327" s="29" t="str">
        <f>D327&amp;"x"&amp;TEXT(COUNTIF(D$5:D326,D327)+1,0)</f>
        <v>A2x8</v>
      </c>
      <c r="C327" s="30" t="s">
        <v>1316</v>
      </c>
      <c r="D327" s="30" t="s">
        <v>1316</v>
      </c>
      <c r="E327" s="181"/>
      <c r="F327" s="30" t="s">
        <v>6689</v>
      </c>
      <c r="G327" s="269" t="s">
        <v>8779</v>
      </c>
      <c r="H327" s="269" t="s">
        <v>8780</v>
      </c>
      <c r="I327" s="269" t="s">
        <v>8781</v>
      </c>
      <c r="J327" s="218">
        <v>36683</v>
      </c>
      <c r="K327" s="181"/>
      <c r="L327" s="31" t="s">
        <v>6678</v>
      </c>
      <c r="M327" s="262" t="str">
        <f t="shared" si="130"/>
        <v>0</v>
      </c>
      <c r="N327" s="31" t="s">
        <v>6678</v>
      </c>
      <c r="O327" s="262" t="str">
        <f t="shared" si="131"/>
        <v>0</v>
      </c>
      <c r="P327" s="31" t="s">
        <v>1316</v>
      </c>
      <c r="Q327" s="31" t="s">
        <v>1316</v>
      </c>
      <c r="R327" s="31" t="s">
        <v>1316</v>
      </c>
      <c r="S327" s="298" t="str">
        <f t="shared" si="132"/>
        <v>A2</v>
      </c>
      <c r="T327" s="214"/>
      <c r="U327" s="33"/>
      <c r="V327" s="33"/>
      <c r="W327" s="33"/>
      <c r="X327" s="33"/>
      <c r="Y327" s="213"/>
      <c r="Z327" s="352">
        <f t="shared" si="133"/>
        <v>18</v>
      </c>
      <c r="AA327" s="304" t="e">
        <f ca="1">TmPunt($C327:$D327,$F327:$J327,$Z327,$AF327&amp;AH327,"Punten1AB",U327,AW327,$AI327&amp;$AJ327&amp;$AK327)</f>
        <v>#NAME?</v>
      </c>
      <c r="AB327" s="304" t="e">
        <f ca="1">TmPunt($C327:$D327,$F327:$J327,$Z327,$AF327&amp;AI327,"Punten2DE",V327,AX327,$AH327&amp;$AJ327&amp;$AK327)</f>
        <v>#NAME?</v>
      </c>
      <c r="AC327" s="304" t="e">
        <f ca="1">TmPunt($C327:$D327,$F327:$J327,$Z327,$AF327&amp;AJ327,"Punten3GH",W327,AY327,$AH327&amp;$AI327&amp;$AK327)</f>
        <v>#NAME?</v>
      </c>
      <c r="AD327" s="304" t="e">
        <f ca="1">TmPunt($C327:$D327,$F327:$J327,$Z327,$AG327&amp;AK327,"Punten4JK",X327,AZ327,$AH327&amp;$AI327&amp;$AJ327)</f>
        <v>#NAME?</v>
      </c>
      <c r="AE327" s="304"/>
      <c r="AF327" s="353" t="str">
        <f t="shared" si="134"/>
        <v>NCX19J3</v>
      </c>
      <c r="AG327" s="353" t="str">
        <f t="shared" si="135"/>
        <v>NCX19J3</v>
      </c>
      <c r="AH327" s="353" t="str">
        <f t="shared" si="136"/>
        <v>A2</v>
      </c>
      <c r="AI327" s="353" t="str">
        <f t="shared" si="137"/>
        <v>A2</v>
      </c>
      <c r="AJ327" s="353" t="str">
        <f t="shared" si="138"/>
        <v>A2</v>
      </c>
      <c r="AK327" s="353" t="str">
        <f t="shared" si="139"/>
        <v/>
      </c>
      <c r="AL327" s="343"/>
      <c r="AT327" s="345" t="str">
        <f t="shared" si="140"/>
        <v>A2</v>
      </c>
      <c r="AU327" s="345" t="str">
        <f t="shared" si="141"/>
        <v>A2</v>
      </c>
      <c r="AW327" s="354">
        <f t="shared" si="142"/>
        <v>0</v>
      </c>
      <c r="AX327" s="354">
        <f t="shared" si="143"/>
        <v>0</v>
      </c>
      <c r="AY327" s="354">
        <f t="shared" si="144"/>
        <v>0</v>
      </c>
      <c r="AZ327" s="354">
        <f t="shared" si="145"/>
        <v>0</v>
      </c>
    </row>
    <row r="328" spans="1:52" x14ac:dyDescent="0.2">
      <c r="A328" s="28" t="str">
        <f>C328&amp;"x"&amp;TEXT(COUNTIF(C$5:C327,C328)+1,0)</f>
        <v>x1</v>
      </c>
      <c r="B328" s="29" t="str">
        <f>D328&amp;"x"&amp;TEXT(COUNTIF(D$5:D327,D328)+1,0)</f>
        <v>x1</v>
      </c>
      <c r="C328" s="30"/>
      <c r="D328" s="30"/>
      <c r="E328" s="181"/>
      <c r="F328" s="30" t="s">
        <v>6689</v>
      </c>
      <c r="G328" s="269" t="s">
        <v>9623</v>
      </c>
      <c r="H328" s="269" t="s">
        <v>9624</v>
      </c>
      <c r="I328" s="269" t="s">
        <v>9625</v>
      </c>
      <c r="J328" s="218">
        <v>21166</v>
      </c>
      <c r="K328" s="181"/>
      <c r="L328" s="31" t="s">
        <v>6678</v>
      </c>
      <c r="M328" s="262" t="str">
        <f t="shared" si="130"/>
        <v>0</v>
      </c>
      <c r="N328" s="31" t="s">
        <v>6678</v>
      </c>
      <c r="O328" s="262" t="str">
        <f t="shared" si="131"/>
        <v>0</v>
      </c>
      <c r="P328" s="31" t="s">
        <v>6678</v>
      </c>
      <c r="Q328" s="31" t="s">
        <v>6678</v>
      </c>
      <c r="R328" s="31"/>
      <c r="S328" s="298" t="str">
        <f t="shared" si="132"/>
        <v/>
      </c>
      <c r="T328" s="214"/>
      <c r="U328" s="33"/>
      <c r="V328" s="33"/>
      <c r="W328" s="33"/>
      <c r="X328" s="33"/>
      <c r="Y328" s="213"/>
      <c r="Z328" s="352">
        <f t="shared" si="133"/>
        <v>61</v>
      </c>
      <c r="AA328" s="304" t="e">
        <f t="shared" ca="1" si="146"/>
        <v>#NAME?</v>
      </c>
      <c r="AB328" s="304" t="e">
        <f t="shared" ca="1" si="147"/>
        <v>#NAME?</v>
      </c>
      <c r="AC328" s="304" t="e">
        <f t="shared" ca="1" si="148"/>
        <v>#NAME?</v>
      </c>
      <c r="AD328" s="304" t="e">
        <f t="shared" ca="1" si="149"/>
        <v>#NAME?</v>
      </c>
      <c r="AE328" s="304"/>
      <c r="AF328" s="353" t="str">
        <f t="shared" si="134"/>
        <v>NCX19J3</v>
      </c>
      <c r="AG328" s="353" t="str">
        <f t="shared" si="135"/>
        <v>NCX19J3</v>
      </c>
      <c r="AH328" s="353" t="str">
        <f t="shared" si="136"/>
        <v/>
      </c>
      <c r="AI328" s="353" t="str">
        <f t="shared" si="137"/>
        <v/>
      </c>
      <c r="AJ328" s="353" t="str">
        <f t="shared" si="138"/>
        <v/>
      </c>
      <c r="AK328" s="353" t="str">
        <f t="shared" si="139"/>
        <v/>
      </c>
      <c r="AL328" s="343"/>
      <c r="AT328" s="345" t="str">
        <f t="shared" si="140"/>
        <v/>
      </c>
      <c r="AU328" s="345" t="str">
        <f t="shared" si="141"/>
        <v/>
      </c>
      <c r="AW328" s="354">
        <f t="shared" si="142"/>
        <v>0</v>
      </c>
      <c r="AX328" s="354">
        <f t="shared" si="143"/>
        <v>0</v>
      </c>
      <c r="AY328" s="354">
        <f t="shared" si="144"/>
        <v>0</v>
      </c>
      <c r="AZ328" s="354">
        <f t="shared" si="145"/>
        <v>0</v>
      </c>
    </row>
    <row r="329" spans="1:52" x14ac:dyDescent="0.2">
      <c r="A329" s="28" t="str">
        <f>C329&amp;"x"&amp;TEXT(COUNTIF(C$5:C328,C329)+1,0)</f>
        <v>C2x7</v>
      </c>
      <c r="B329" s="29" t="str">
        <f>D329&amp;"x"&amp;TEXT(COUNTIF(D$5:D328,D329)+1,0)</f>
        <v>C2x7</v>
      </c>
      <c r="C329" s="30" t="s">
        <v>6472</v>
      </c>
      <c r="D329" s="30" t="s">
        <v>6472</v>
      </c>
      <c r="E329" s="181"/>
      <c r="F329" s="30" t="s">
        <v>6689</v>
      </c>
      <c r="G329" s="269" t="s">
        <v>9022</v>
      </c>
      <c r="H329" s="269" t="s">
        <v>9023</v>
      </c>
      <c r="I329" s="269" t="s">
        <v>9024</v>
      </c>
      <c r="J329" s="218">
        <v>38487</v>
      </c>
      <c r="K329" s="181"/>
      <c r="L329" s="31" t="s">
        <v>6678</v>
      </c>
      <c r="M329" s="262" t="str">
        <f t="shared" si="130"/>
        <v>0</v>
      </c>
      <c r="N329" s="31" t="s">
        <v>6678</v>
      </c>
      <c r="O329" s="262" t="str">
        <f t="shared" si="131"/>
        <v>0</v>
      </c>
      <c r="P329" s="31" t="s">
        <v>6472</v>
      </c>
      <c r="Q329" s="31" t="s">
        <v>6472</v>
      </c>
      <c r="R329" s="31" t="s">
        <v>6472</v>
      </c>
      <c r="S329" s="298" t="str">
        <f t="shared" si="132"/>
        <v>C2</v>
      </c>
      <c r="T329" s="214"/>
      <c r="U329" s="33"/>
      <c r="V329" s="33"/>
      <c r="W329" s="33"/>
      <c r="X329" s="33"/>
      <c r="Y329" s="213"/>
      <c r="Z329" s="352">
        <f t="shared" si="133"/>
        <v>13</v>
      </c>
      <c r="AA329" s="304" t="e">
        <f ca="1">TmPunt($C329:$D329,$F329:$J329,$Z329,$AF329&amp;AH329,"Punten1AB",U329,AW329,$AI329&amp;$AJ329&amp;$AK329)</f>
        <v>#NAME?</v>
      </c>
      <c r="AB329" s="304" t="e">
        <f ca="1">TmPunt($C329:$D329,$F329:$J329,$Z329,$AF329&amp;AI329,"Punten2DE",V329,AX329,$AH329&amp;$AJ329&amp;$AK329)</f>
        <v>#NAME?</v>
      </c>
      <c r="AC329" s="304" t="e">
        <f ca="1">TmPunt($C329:$D329,$F329:$J329,$Z329,$AF329&amp;AJ329,"Punten3GH",W329,AY329,$AH329&amp;$AI329&amp;$AK329)</f>
        <v>#NAME?</v>
      </c>
      <c r="AD329" s="304" t="e">
        <f ca="1">TmPunt($C329:$D329,$F329:$J329,$Z329,$AG329&amp;AK329,"Punten4JK",X329,AZ329,$AH329&amp;$AI329&amp;$AJ329)</f>
        <v>#NAME?</v>
      </c>
      <c r="AE329" s="304"/>
      <c r="AF329" s="353" t="str">
        <f t="shared" si="134"/>
        <v>NCX19J3</v>
      </c>
      <c r="AG329" s="353" t="str">
        <f t="shared" si="135"/>
        <v>NCX19J3</v>
      </c>
      <c r="AH329" s="353" t="str">
        <f t="shared" si="136"/>
        <v>C2</v>
      </c>
      <c r="AI329" s="353" t="str">
        <f t="shared" si="137"/>
        <v>C2</v>
      </c>
      <c r="AJ329" s="353" t="str">
        <f t="shared" si="138"/>
        <v>C2</v>
      </c>
      <c r="AK329" s="353" t="str">
        <f t="shared" si="139"/>
        <v/>
      </c>
      <c r="AL329" s="343"/>
      <c r="AT329" s="345" t="str">
        <f t="shared" si="140"/>
        <v>C2</v>
      </c>
      <c r="AU329" s="345" t="str">
        <f t="shared" si="141"/>
        <v>C2</v>
      </c>
      <c r="AW329" s="354">
        <f t="shared" si="142"/>
        <v>0</v>
      </c>
      <c r="AX329" s="354">
        <f t="shared" si="143"/>
        <v>0</v>
      </c>
      <c r="AY329" s="354">
        <f t="shared" si="144"/>
        <v>0</v>
      </c>
      <c r="AZ329" s="354">
        <f t="shared" si="145"/>
        <v>0</v>
      </c>
    </row>
    <row r="330" spans="1:52" x14ac:dyDescent="0.2">
      <c r="A330" s="28" t="str">
        <f>C330&amp;"x"&amp;TEXT(COUNTIF(C$5:C329,C330)+1,0)</f>
        <v>S1x6</v>
      </c>
      <c r="B330" s="29" t="str">
        <f>D330&amp;"x"&amp;TEXT(COUNTIF(D$5:D329,D330)+1,0)</f>
        <v>S1x6</v>
      </c>
      <c r="C330" s="30" t="s">
        <v>6427</v>
      </c>
      <c r="D330" s="30" t="s">
        <v>6427</v>
      </c>
      <c r="E330" s="181"/>
      <c r="F330" s="30" t="s">
        <v>6689</v>
      </c>
      <c r="G330" s="269" t="s">
        <v>8502</v>
      </c>
      <c r="H330" s="269" t="s">
        <v>8503</v>
      </c>
      <c r="I330" s="269" t="s">
        <v>8504</v>
      </c>
      <c r="J330" s="218">
        <v>34711</v>
      </c>
      <c r="K330" s="181"/>
      <c r="L330" s="31" t="s">
        <v>6678</v>
      </c>
      <c r="M330" s="262" t="str">
        <f t="shared" si="130"/>
        <v>0</v>
      </c>
      <c r="N330" s="31" t="s">
        <v>6678</v>
      </c>
      <c r="O330" s="262" t="str">
        <f t="shared" si="131"/>
        <v>0</v>
      </c>
      <c r="P330" s="31" t="s">
        <v>6427</v>
      </c>
      <c r="Q330" s="31" t="s">
        <v>6427</v>
      </c>
      <c r="R330" s="31" t="s">
        <v>6427</v>
      </c>
      <c r="S330" s="298" t="str">
        <f t="shared" si="132"/>
        <v>S1</v>
      </c>
      <c r="T330" s="214"/>
      <c r="U330" s="33"/>
      <c r="V330" s="33"/>
      <c r="W330" s="33"/>
      <c r="X330" s="33"/>
      <c r="Y330" s="213"/>
      <c r="Z330" s="352">
        <f t="shared" si="133"/>
        <v>23</v>
      </c>
      <c r="AA330" s="304" t="e">
        <f ca="1">TmPunt($C330:$D330,$F330:$J330,$Z330,$AF330&amp;AH330,"Punten1AB",U330,AW330,$AI330&amp;$AJ330&amp;$AK330)</f>
        <v>#NAME?</v>
      </c>
      <c r="AB330" s="304" t="e">
        <f ca="1">TmPunt($C330:$D330,$F330:$J330,$Z330,$AF330&amp;AI330,"Punten2DE",V330,AX330,$AH330&amp;$AJ330&amp;$AK330)</f>
        <v>#NAME?</v>
      </c>
      <c r="AC330" s="304" t="e">
        <f ca="1">TmPunt($C330:$D330,$F330:$J330,$Z330,$AF330&amp;AJ330,"Punten3GH",W330,AY330,$AH330&amp;$AI330&amp;$AK330)</f>
        <v>#NAME?</v>
      </c>
      <c r="AD330" s="304" t="e">
        <f ca="1">TmPunt($C330:$D330,$F330:$J330,$Z330,$AG330&amp;AK330,"Punten4JK",X330,AZ330,$AH330&amp;$AI330&amp;$AJ330)</f>
        <v>#NAME?</v>
      </c>
      <c r="AE330" s="304"/>
      <c r="AF330" s="353" t="str">
        <f t="shared" si="134"/>
        <v>NCX19J3</v>
      </c>
      <c r="AG330" s="353" t="str">
        <f t="shared" si="135"/>
        <v>NCX19J3</v>
      </c>
      <c r="AH330" s="353" t="str">
        <f t="shared" si="136"/>
        <v>S1</v>
      </c>
      <c r="AI330" s="353" t="str">
        <f t="shared" si="137"/>
        <v>S1</v>
      </c>
      <c r="AJ330" s="353" t="str">
        <f t="shared" si="138"/>
        <v>S1</v>
      </c>
      <c r="AK330" s="353" t="str">
        <f t="shared" si="139"/>
        <v/>
      </c>
      <c r="AL330" s="343"/>
      <c r="AT330" s="345" t="str">
        <f t="shared" si="140"/>
        <v>S1</v>
      </c>
      <c r="AU330" s="345" t="str">
        <f t="shared" si="141"/>
        <v>S1</v>
      </c>
      <c r="AW330" s="354">
        <f t="shared" si="142"/>
        <v>0</v>
      </c>
      <c r="AX330" s="354">
        <f t="shared" si="143"/>
        <v>0</v>
      </c>
      <c r="AY330" s="354">
        <f t="shared" si="144"/>
        <v>0</v>
      </c>
      <c r="AZ330" s="354">
        <f t="shared" si="145"/>
        <v>0</v>
      </c>
    </row>
    <row r="331" spans="1:52" x14ac:dyDescent="0.2">
      <c r="A331" s="28" t="str">
        <f>C331&amp;"x"&amp;TEXT(COUNTIF(C$5:C330,C331)+1,0)</f>
        <v>x1</v>
      </c>
      <c r="B331" s="29" t="str">
        <f>D331&amp;"x"&amp;TEXT(COUNTIF(D$5:D330,D331)+1,0)</f>
        <v>x1</v>
      </c>
      <c r="C331" s="30"/>
      <c r="D331" s="30"/>
      <c r="E331" s="181"/>
      <c r="F331" s="30" t="s">
        <v>6689</v>
      </c>
      <c r="G331" s="269" t="s">
        <v>9663</v>
      </c>
      <c r="H331" s="269" t="s">
        <v>9664</v>
      </c>
      <c r="I331" s="269" t="s">
        <v>9640</v>
      </c>
      <c r="J331" s="218">
        <v>23648</v>
      </c>
      <c r="K331" s="181"/>
      <c r="L331" s="31" t="s">
        <v>6678</v>
      </c>
      <c r="M331" s="262" t="str">
        <f t="shared" si="130"/>
        <v>0</v>
      </c>
      <c r="N331" s="31" t="s">
        <v>6678</v>
      </c>
      <c r="O331" s="262" t="str">
        <f t="shared" si="131"/>
        <v>0</v>
      </c>
      <c r="P331" s="31" t="s">
        <v>6678</v>
      </c>
      <c r="Q331" s="31" t="s">
        <v>6678</v>
      </c>
      <c r="R331" s="31"/>
      <c r="S331" s="298" t="str">
        <f t="shared" si="132"/>
        <v/>
      </c>
      <c r="T331" s="214"/>
      <c r="U331" s="33"/>
      <c r="V331" s="33"/>
      <c r="W331" s="33"/>
      <c r="X331" s="33"/>
      <c r="Y331" s="213"/>
      <c r="Z331" s="352">
        <f t="shared" si="133"/>
        <v>54</v>
      </c>
      <c r="AA331" s="304" t="e">
        <f t="shared" ca="1" si="146"/>
        <v>#NAME?</v>
      </c>
      <c r="AB331" s="304" t="e">
        <f t="shared" ca="1" si="147"/>
        <v>#NAME?</v>
      </c>
      <c r="AC331" s="304" t="e">
        <f t="shared" ca="1" si="148"/>
        <v>#NAME?</v>
      </c>
      <c r="AD331" s="304" t="e">
        <f t="shared" ca="1" si="149"/>
        <v>#NAME?</v>
      </c>
      <c r="AE331" s="304"/>
      <c r="AF331" s="353" t="str">
        <f t="shared" si="134"/>
        <v>NCX19J3</v>
      </c>
      <c r="AG331" s="353" t="str">
        <f t="shared" si="135"/>
        <v>NCX19J3</v>
      </c>
      <c r="AH331" s="353" t="str">
        <f t="shared" si="136"/>
        <v/>
      </c>
      <c r="AI331" s="353" t="str">
        <f t="shared" si="137"/>
        <v/>
      </c>
      <c r="AJ331" s="353" t="str">
        <f t="shared" si="138"/>
        <v/>
      </c>
      <c r="AK331" s="353" t="str">
        <f t="shared" si="139"/>
        <v/>
      </c>
      <c r="AL331" s="343"/>
      <c r="AT331" s="345" t="str">
        <f t="shared" si="140"/>
        <v/>
      </c>
      <c r="AU331" s="345" t="str">
        <f t="shared" si="141"/>
        <v/>
      </c>
      <c r="AW331" s="354">
        <f t="shared" si="142"/>
        <v>0</v>
      </c>
      <c r="AX331" s="354">
        <f t="shared" si="143"/>
        <v>0</v>
      </c>
      <c r="AY331" s="354">
        <f t="shared" si="144"/>
        <v>0</v>
      </c>
      <c r="AZ331" s="354">
        <f t="shared" si="145"/>
        <v>0</v>
      </c>
    </row>
    <row r="332" spans="1:52" x14ac:dyDescent="0.2">
      <c r="A332" s="28" t="str">
        <f>C332&amp;"x"&amp;TEXT(COUNTIF(C$5:C331,C332)+1,0)</f>
        <v>A1x5</v>
      </c>
      <c r="B332" s="29" t="str">
        <f>D332&amp;"x"&amp;TEXT(COUNTIF(D$5:D331,D332)+1,0)</f>
        <v>A1x5</v>
      </c>
      <c r="C332" s="30" t="s">
        <v>1315</v>
      </c>
      <c r="D332" s="30" t="s">
        <v>1315</v>
      </c>
      <c r="E332" s="181"/>
      <c r="F332" s="30" t="s">
        <v>6689</v>
      </c>
      <c r="G332" s="269" t="s">
        <v>8757</v>
      </c>
      <c r="H332" s="269" t="s">
        <v>8758</v>
      </c>
      <c r="I332" s="269" t="s">
        <v>8759</v>
      </c>
      <c r="J332" s="218">
        <v>36567</v>
      </c>
      <c r="K332" s="181"/>
      <c r="L332" s="31" t="s">
        <v>6678</v>
      </c>
      <c r="M332" s="262" t="str">
        <f t="shared" si="130"/>
        <v>0</v>
      </c>
      <c r="N332" s="31" t="s">
        <v>6678</v>
      </c>
      <c r="O332" s="262" t="str">
        <f t="shared" si="131"/>
        <v>0</v>
      </c>
      <c r="P332" s="31" t="s">
        <v>1315</v>
      </c>
      <c r="Q332" s="31" t="s">
        <v>1315</v>
      </c>
      <c r="R332" s="31" t="s">
        <v>1315</v>
      </c>
      <c r="S332" s="298" t="str">
        <f t="shared" si="132"/>
        <v>A1</v>
      </c>
      <c r="T332" s="214"/>
      <c r="U332" s="33"/>
      <c r="V332" s="33"/>
      <c r="W332" s="33"/>
      <c r="X332" s="33"/>
      <c r="Y332" s="213"/>
      <c r="Z332" s="352">
        <f t="shared" si="133"/>
        <v>18</v>
      </c>
      <c r="AA332" s="304" t="e">
        <f ca="1">TmPunt($C332:$D332,$F332:$J332,$Z332,$AF332&amp;AH332,"Punten1AB",U332,AW332,$AI332&amp;$AJ332&amp;$AK332)</f>
        <v>#NAME?</v>
      </c>
      <c r="AB332" s="304" t="e">
        <f ca="1">TmPunt($C332:$D332,$F332:$J332,$Z332,$AF332&amp;AI332,"Punten2DE",V332,AX332,$AH332&amp;$AJ332&amp;$AK332)</f>
        <v>#NAME?</v>
      </c>
      <c r="AC332" s="304" t="e">
        <f ca="1">TmPunt($C332:$D332,$F332:$J332,$Z332,$AF332&amp;AJ332,"Punten3GH",W332,AY332,$AH332&amp;$AI332&amp;$AK332)</f>
        <v>#NAME?</v>
      </c>
      <c r="AD332" s="304" t="e">
        <f ca="1">TmPunt($C332:$D332,$F332:$J332,$Z332,$AG332&amp;AK332,"Punten4JK",X332,AZ332,$AH332&amp;$AI332&amp;$AJ332)</f>
        <v>#NAME?</v>
      </c>
      <c r="AE332" s="304"/>
      <c r="AF332" s="353" t="str">
        <f t="shared" si="134"/>
        <v>NCX19J3</v>
      </c>
      <c r="AG332" s="353" t="str">
        <f t="shared" si="135"/>
        <v>NCX19J3</v>
      </c>
      <c r="AH332" s="353" t="str">
        <f t="shared" si="136"/>
        <v>A1</v>
      </c>
      <c r="AI332" s="353" t="str">
        <f t="shared" si="137"/>
        <v>A1</v>
      </c>
      <c r="AJ332" s="353" t="str">
        <f t="shared" si="138"/>
        <v>A1</v>
      </c>
      <c r="AK332" s="353" t="str">
        <f t="shared" si="139"/>
        <v/>
      </c>
      <c r="AL332" s="343"/>
      <c r="AT332" s="345" t="str">
        <f t="shared" si="140"/>
        <v>A1</v>
      </c>
      <c r="AU332" s="345" t="str">
        <f t="shared" si="141"/>
        <v>A1</v>
      </c>
      <c r="AW332" s="354">
        <f t="shared" si="142"/>
        <v>0</v>
      </c>
      <c r="AX332" s="354">
        <f t="shared" si="143"/>
        <v>0</v>
      </c>
      <c r="AY332" s="354">
        <f t="shared" si="144"/>
        <v>0</v>
      </c>
      <c r="AZ332" s="354">
        <f t="shared" si="145"/>
        <v>0</v>
      </c>
    </row>
    <row r="333" spans="1:52" x14ac:dyDescent="0.2">
      <c r="A333" s="28" t="str">
        <f>C333&amp;"x"&amp;TEXT(COUNTIF(C$5:C332,C333)+1,0)</f>
        <v>x1</v>
      </c>
      <c r="B333" s="29" t="str">
        <f>D333&amp;"x"&amp;TEXT(COUNTIF(D$5:D332,D333)+1,0)</f>
        <v>x1</v>
      </c>
      <c r="C333" s="30"/>
      <c r="D333" s="30"/>
      <c r="E333" s="181"/>
      <c r="F333" s="30" t="s">
        <v>6689</v>
      </c>
      <c r="G333" s="269" t="s">
        <v>9638</v>
      </c>
      <c r="H333" s="269" t="s">
        <v>9639</v>
      </c>
      <c r="I333" s="269" t="s">
        <v>9640</v>
      </c>
      <c r="J333" s="218">
        <v>21926</v>
      </c>
      <c r="K333" s="181"/>
      <c r="L333" s="31" t="s">
        <v>6678</v>
      </c>
      <c r="M333" s="262" t="str">
        <f t="shared" si="130"/>
        <v>0</v>
      </c>
      <c r="N333" s="31" t="s">
        <v>6678</v>
      </c>
      <c r="O333" s="262" t="str">
        <f t="shared" si="131"/>
        <v>0</v>
      </c>
      <c r="P333" s="31" t="s">
        <v>6678</v>
      </c>
      <c r="Q333" s="31" t="s">
        <v>6678</v>
      </c>
      <c r="R333" s="31"/>
      <c r="S333" s="298" t="str">
        <f t="shared" si="132"/>
        <v/>
      </c>
      <c r="T333" s="214"/>
      <c r="U333" s="33"/>
      <c r="V333" s="33"/>
      <c r="W333" s="33"/>
      <c r="X333" s="33"/>
      <c r="Y333" s="213"/>
      <c r="Z333" s="352">
        <f t="shared" si="133"/>
        <v>58</v>
      </c>
      <c r="AA333" s="304" t="e">
        <f t="shared" ca="1" si="146"/>
        <v>#NAME?</v>
      </c>
      <c r="AB333" s="304" t="e">
        <f t="shared" ca="1" si="147"/>
        <v>#NAME?</v>
      </c>
      <c r="AC333" s="304" t="e">
        <f t="shared" ca="1" si="148"/>
        <v>#NAME?</v>
      </c>
      <c r="AD333" s="304" t="e">
        <f t="shared" ca="1" si="149"/>
        <v>#NAME?</v>
      </c>
      <c r="AE333" s="304"/>
      <c r="AF333" s="353" t="str">
        <f t="shared" si="134"/>
        <v>NCX19J3</v>
      </c>
      <c r="AG333" s="353" t="str">
        <f t="shared" si="135"/>
        <v>NCX19J3</v>
      </c>
      <c r="AH333" s="353" t="str">
        <f t="shared" si="136"/>
        <v/>
      </c>
      <c r="AI333" s="353" t="str">
        <f t="shared" si="137"/>
        <v/>
      </c>
      <c r="AJ333" s="353" t="str">
        <f t="shared" si="138"/>
        <v/>
      </c>
      <c r="AK333" s="353" t="str">
        <f t="shared" si="139"/>
        <v/>
      </c>
      <c r="AL333" s="343"/>
      <c r="AT333" s="345" t="str">
        <f t="shared" si="140"/>
        <v/>
      </c>
      <c r="AU333" s="345" t="str">
        <f t="shared" si="141"/>
        <v/>
      </c>
      <c r="AW333" s="354">
        <f t="shared" si="142"/>
        <v>0</v>
      </c>
      <c r="AX333" s="354">
        <f t="shared" si="143"/>
        <v>0</v>
      </c>
      <c r="AY333" s="354">
        <f t="shared" si="144"/>
        <v>0</v>
      </c>
      <c r="AZ333" s="354">
        <f t="shared" si="145"/>
        <v>0</v>
      </c>
    </row>
    <row r="334" spans="1:52" x14ac:dyDescent="0.2">
      <c r="A334" s="28" t="str">
        <f>C334&amp;"x"&amp;TEXT(COUNTIF(C$5:C333,C334)+1,0)</f>
        <v>x1</v>
      </c>
      <c r="B334" s="29" t="str">
        <f>D334&amp;"x"&amp;TEXT(COUNTIF(D$5:D333,D334)+1,0)</f>
        <v>x1</v>
      </c>
      <c r="C334" s="30"/>
      <c r="D334" s="30"/>
      <c r="E334" s="181"/>
      <c r="F334" s="30" t="s">
        <v>6689</v>
      </c>
      <c r="G334" s="269" t="s">
        <v>9632</v>
      </c>
      <c r="H334" s="269" t="s">
        <v>9633</v>
      </c>
      <c r="I334" s="269" t="s">
        <v>9634</v>
      </c>
      <c r="J334" s="218">
        <v>21767</v>
      </c>
      <c r="K334" s="181"/>
      <c r="L334" s="31" t="s">
        <v>6678</v>
      </c>
      <c r="M334" s="262" t="str">
        <f t="shared" si="130"/>
        <v>0</v>
      </c>
      <c r="N334" s="31" t="s">
        <v>6678</v>
      </c>
      <c r="O334" s="262" t="str">
        <f t="shared" si="131"/>
        <v>0</v>
      </c>
      <c r="P334" s="31" t="s">
        <v>6678</v>
      </c>
      <c r="Q334" s="31" t="s">
        <v>6678</v>
      </c>
      <c r="R334" s="31"/>
      <c r="S334" s="298" t="str">
        <f t="shared" si="132"/>
        <v/>
      </c>
      <c r="T334" s="214"/>
      <c r="U334" s="33"/>
      <c r="V334" s="33"/>
      <c r="W334" s="33"/>
      <c r="X334" s="33"/>
      <c r="Y334" s="213"/>
      <c r="Z334" s="352">
        <f t="shared" si="133"/>
        <v>59</v>
      </c>
      <c r="AA334" s="304" t="e">
        <f t="shared" ca="1" si="146"/>
        <v>#NAME?</v>
      </c>
      <c r="AB334" s="304" t="e">
        <f t="shared" ca="1" si="147"/>
        <v>#NAME?</v>
      </c>
      <c r="AC334" s="304" t="e">
        <f t="shared" ca="1" si="148"/>
        <v>#NAME?</v>
      </c>
      <c r="AD334" s="304" t="e">
        <f t="shared" ca="1" si="149"/>
        <v>#NAME?</v>
      </c>
      <c r="AE334" s="304"/>
      <c r="AF334" s="353" t="str">
        <f t="shared" si="134"/>
        <v>NCX19J3</v>
      </c>
      <c r="AG334" s="353" t="str">
        <f t="shared" si="135"/>
        <v>NCX19J3</v>
      </c>
      <c r="AH334" s="353" t="str">
        <f t="shared" si="136"/>
        <v/>
      </c>
      <c r="AI334" s="353" t="str">
        <f t="shared" si="137"/>
        <v/>
      </c>
      <c r="AJ334" s="353" t="str">
        <f t="shared" si="138"/>
        <v/>
      </c>
      <c r="AK334" s="353" t="str">
        <f t="shared" si="139"/>
        <v/>
      </c>
      <c r="AL334" s="343"/>
      <c r="AT334" s="345" t="str">
        <f t="shared" si="140"/>
        <v/>
      </c>
      <c r="AU334" s="345" t="str">
        <f t="shared" si="141"/>
        <v/>
      </c>
      <c r="AW334" s="354">
        <f t="shared" si="142"/>
        <v>0</v>
      </c>
      <c r="AX334" s="354">
        <f t="shared" si="143"/>
        <v>0</v>
      </c>
      <c r="AY334" s="354">
        <f t="shared" si="144"/>
        <v>0</v>
      </c>
      <c r="AZ334" s="354">
        <f t="shared" si="145"/>
        <v>0</v>
      </c>
    </row>
    <row r="335" spans="1:52" x14ac:dyDescent="0.2">
      <c r="A335" s="28" t="str">
        <f>C335&amp;"x"&amp;TEXT(COUNTIF(C$5:C334,C335)+1,0)</f>
        <v>x1</v>
      </c>
      <c r="B335" s="29" t="str">
        <f>D335&amp;"x"&amp;TEXT(COUNTIF(D$5:D334,D335)+1,0)</f>
        <v>x1</v>
      </c>
      <c r="C335" s="30"/>
      <c r="D335" s="30"/>
      <c r="E335" s="181"/>
      <c r="F335" s="30" t="s">
        <v>6689</v>
      </c>
      <c r="G335" s="269" t="s">
        <v>9661</v>
      </c>
      <c r="H335" s="269" t="s">
        <v>9662</v>
      </c>
      <c r="I335" s="269" t="s">
        <v>9647</v>
      </c>
      <c r="J335" s="218">
        <v>23437</v>
      </c>
      <c r="K335" s="181"/>
      <c r="L335" s="31" t="s">
        <v>6678</v>
      </c>
      <c r="M335" s="262" t="str">
        <f t="shared" si="130"/>
        <v>0</v>
      </c>
      <c r="N335" s="31" t="s">
        <v>6678</v>
      </c>
      <c r="O335" s="262" t="str">
        <f t="shared" si="131"/>
        <v>0</v>
      </c>
      <c r="P335" s="31" t="s">
        <v>6678</v>
      </c>
      <c r="Q335" s="31" t="s">
        <v>6678</v>
      </c>
      <c r="R335" s="31"/>
      <c r="S335" s="298" t="str">
        <f t="shared" si="132"/>
        <v/>
      </c>
      <c r="T335" s="214"/>
      <c r="U335" s="33"/>
      <c r="V335" s="33"/>
      <c r="W335" s="33"/>
      <c r="X335" s="33"/>
      <c r="Y335" s="213"/>
      <c r="Z335" s="352">
        <f t="shared" si="133"/>
        <v>54</v>
      </c>
      <c r="AA335" s="304" t="e">
        <f t="shared" ca="1" si="146"/>
        <v>#NAME?</v>
      </c>
      <c r="AB335" s="304" t="e">
        <f t="shared" ca="1" si="147"/>
        <v>#NAME?</v>
      </c>
      <c r="AC335" s="304" t="e">
        <f t="shared" ca="1" si="148"/>
        <v>#NAME?</v>
      </c>
      <c r="AD335" s="304" t="e">
        <f t="shared" ca="1" si="149"/>
        <v>#NAME?</v>
      </c>
      <c r="AE335" s="304"/>
      <c r="AF335" s="353" t="str">
        <f t="shared" si="134"/>
        <v>NCX19J3</v>
      </c>
      <c r="AG335" s="353" t="str">
        <f t="shared" si="135"/>
        <v>NCX19J3</v>
      </c>
      <c r="AH335" s="353" t="str">
        <f t="shared" si="136"/>
        <v/>
      </c>
      <c r="AI335" s="353" t="str">
        <f t="shared" si="137"/>
        <v/>
      </c>
      <c r="AJ335" s="353" t="str">
        <f t="shared" si="138"/>
        <v/>
      </c>
      <c r="AK335" s="353" t="str">
        <f t="shared" si="139"/>
        <v/>
      </c>
      <c r="AL335" s="343"/>
      <c r="AT335" s="345" t="str">
        <f t="shared" si="140"/>
        <v/>
      </c>
      <c r="AU335" s="345" t="str">
        <f t="shared" si="141"/>
        <v/>
      </c>
      <c r="AW335" s="354">
        <f t="shared" si="142"/>
        <v>0</v>
      </c>
      <c r="AX335" s="354">
        <f t="shared" si="143"/>
        <v>0</v>
      </c>
      <c r="AY335" s="354">
        <f t="shared" si="144"/>
        <v>0</v>
      </c>
      <c r="AZ335" s="354">
        <f t="shared" si="145"/>
        <v>0</v>
      </c>
    </row>
    <row r="336" spans="1:52" x14ac:dyDescent="0.2">
      <c r="A336" s="28" t="str">
        <f>C336&amp;"x"&amp;TEXT(COUNTIF(C$5:C335,C336)+1,0)</f>
        <v>x1</v>
      </c>
      <c r="B336" s="29" t="str">
        <f>D336&amp;"x"&amp;TEXT(COUNTIF(D$5:D335,D336)+1,0)</f>
        <v>x1</v>
      </c>
      <c r="C336" s="30"/>
      <c r="D336" s="30"/>
      <c r="E336" s="181"/>
      <c r="F336" s="30" t="s">
        <v>6689</v>
      </c>
      <c r="G336" s="269" t="s">
        <v>9727</v>
      </c>
      <c r="H336" s="269" t="s">
        <v>9728</v>
      </c>
      <c r="I336" s="269" t="s">
        <v>8841</v>
      </c>
      <c r="J336" s="218">
        <v>30821</v>
      </c>
      <c r="K336" s="181"/>
      <c r="L336" s="31" t="s">
        <v>6678</v>
      </c>
      <c r="M336" s="262" t="str">
        <f t="shared" si="130"/>
        <v>0</v>
      </c>
      <c r="N336" s="31" t="s">
        <v>6678</v>
      </c>
      <c r="O336" s="262" t="str">
        <f t="shared" si="131"/>
        <v>0</v>
      </c>
      <c r="P336" s="31" t="s">
        <v>6678</v>
      </c>
      <c r="Q336" s="31" t="s">
        <v>6678</v>
      </c>
      <c r="R336" s="31"/>
      <c r="S336" s="298" t="str">
        <f t="shared" si="132"/>
        <v/>
      </c>
      <c r="T336" s="214"/>
      <c r="U336" s="33"/>
      <c r="V336" s="33"/>
      <c r="W336" s="33"/>
      <c r="X336" s="33"/>
      <c r="Y336" s="213"/>
      <c r="Z336" s="352">
        <f t="shared" si="133"/>
        <v>34</v>
      </c>
      <c r="AA336" s="304" t="e">
        <f t="shared" ca="1" si="146"/>
        <v>#NAME?</v>
      </c>
      <c r="AB336" s="304" t="e">
        <f t="shared" ca="1" si="147"/>
        <v>#NAME?</v>
      </c>
      <c r="AC336" s="304" t="e">
        <f t="shared" ca="1" si="148"/>
        <v>#NAME?</v>
      </c>
      <c r="AD336" s="304" t="e">
        <f t="shared" ca="1" si="149"/>
        <v>#NAME?</v>
      </c>
      <c r="AE336" s="304"/>
      <c r="AF336" s="353" t="str">
        <f t="shared" si="134"/>
        <v>NCX19J3</v>
      </c>
      <c r="AG336" s="353" t="str">
        <f t="shared" si="135"/>
        <v>NCX19J3</v>
      </c>
      <c r="AH336" s="353" t="str">
        <f t="shared" si="136"/>
        <v/>
      </c>
      <c r="AI336" s="353" t="str">
        <f t="shared" si="137"/>
        <v/>
      </c>
      <c r="AJ336" s="353" t="str">
        <f t="shared" si="138"/>
        <v/>
      </c>
      <c r="AK336" s="353" t="str">
        <f t="shared" si="139"/>
        <v/>
      </c>
      <c r="AL336" s="343"/>
      <c r="AT336" s="345" t="str">
        <f t="shared" si="140"/>
        <v/>
      </c>
      <c r="AU336" s="345" t="str">
        <f t="shared" si="141"/>
        <v/>
      </c>
      <c r="AW336" s="354">
        <f t="shared" si="142"/>
        <v>0</v>
      </c>
      <c r="AX336" s="354">
        <f t="shared" si="143"/>
        <v>0</v>
      </c>
      <c r="AY336" s="354">
        <f t="shared" si="144"/>
        <v>0</v>
      </c>
      <c r="AZ336" s="354">
        <f t="shared" si="145"/>
        <v>0</v>
      </c>
    </row>
    <row r="337" spans="1:52" x14ac:dyDescent="0.2">
      <c r="A337" s="28" t="str">
        <f>C337&amp;"x"&amp;TEXT(COUNTIF(C$5:C336,C337)+1,0)</f>
        <v>x1</v>
      </c>
      <c r="B337" s="29" t="str">
        <f>D337&amp;"x"&amp;TEXT(COUNTIF(D$5:D336,D337)+1,0)</f>
        <v>x1</v>
      </c>
      <c r="C337" s="30"/>
      <c r="D337" s="30"/>
      <c r="E337" s="181"/>
      <c r="F337" s="30" t="s">
        <v>6689</v>
      </c>
      <c r="G337" s="269" t="s">
        <v>9781</v>
      </c>
      <c r="H337" s="269" t="s">
        <v>9782</v>
      </c>
      <c r="I337" s="269" t="s">
        <v>8981</v>
      </c>
      <c r="J337" s="218">
        <v>34255</v>
      </c>
      <c r="K337" s="181"/>
      <c r="L337" s="31" t="s">
        <v>6678</v>
      </c>
      <c r="M337" s="262" t="str">
        <f t="shared" si="130"/>
        <v>0</v>
      </c>
      <c r="N337" s="31" t="s">
        <v>6678</v>
      </c>
      <c r="O337" s="262" t="str">
        <f t="shared" si="131"/>
        <v>0</v>
      </c>
      <c r="P337" s="31" t="s">
        <v>6678</v>
      </c>
      <c r="Q337" s="31" t="s">
        <v>6678</v>
      </c>
      <c r="R337" s="31"/>
      <c r="S337" s="298" t="str">
        <f t="shared" si="132"/>
        <v/>
      </c>
      <c r="T337" s="214"/>
      <c r="U337" s="33"/>
      <c r="V337" s="33"/>
      <c r="W337" s="33"/>
      <c r="X337" s="33"/>
      <c r="Y337" s="213"/>
      <c r="Z337" s="352">
        <f t="shared" si="133"/>
        <v>25</v>
      </c>
      <c r="AA337" s="304" t="e">
        <f t="shared" ca="1" si="146"/>
        <v>#NAME?</v>
      </c>
      <c r="AB337" s="304" t="e">
        <f t="shared" ca="1" si="147"/>
        <v>#NAME?</v>
      </c>
      <c r="AC337" s="304" t="e">
        <f t="shared" ca="1" si="148"/>
        <v>#NAME?</v>
      </c>
      <c r="AD337" s="304" t="e">
        <f t="shared" ca="1" si="149"/>
        <v>#NAME?</v>
      </c>
      <c r="AE337" s="304"/>
      <c r="AF337" s="353" t="str">
        <f t="shared" si="134"/>
        <v>NCX19J3</v>
      </c>
      <c r="AG337" s="353" t="str">
        <f t="shared" si="135"/>
        <v>NCX19J3</v>
      </c>
      <c r="AH337" s="353" t="str">
        <f t="shared" si="136"/>
        <v/>
      </c>
      <c r="AI337" s="353" t="str">
        <f t="shared" si="137"/>
        <v/>
      </c>
      <c r="AJ337" s="353" t="str">
        <f t="shared" si="138"/>
        <v/>
      </c>
      <c r="AK337" s="353" t="str">
        <f t="shared" si="139"/>
        <v/>
      </c>
      <c r="AL337" s="343"/>
      <c r="AT337" s="345" t="str">
        <f t="shared" si="140"/>
        <v/>
      </c>
      <c r="AU337" s="345" t="str">
        <f t="shared" si="141"/>
        <v/>
      </c>
      <c r="AW337" s="354">
        <f t="shared" si="142"/>
        <v>0</v>
      </c>
      <c r="AX337" s="354">
        <f t="shared" si="143"/>
        <v>0</v>
      </c>
      <c r="AY337" s="354">
        <f t="shared" si="144"/>
        <v>0</v>
      </c>
      <c r="AZ337" s="354">
        <f t="shared" si="145"/>
        <v>0</v>
      </c>
    </row>
    <row r="338" spans="1:52" x14ac:dyDescent="0.2">
      <c r="A338" s="28" t="str">
        <f>C338&amp;"x"&amp;TEXT(COUNTIF(C$5:C337,C338)+1,0)</f>
        <v>x1</v>
      </c>
      <c r="B338" s="29" t="str">
        <f>D338&amp;"x"&amp;TEXT(COUNTIF(D$5:D337,D338)+1,0)</f>
        <v>x1</v>
      </c>
      <c r="C338" s="30"/>
      <c r="D338" s="30"/>
      <c r="E338" s="181"/>
      <c r="F338" s="30" t="s">
        <v>6689</v>
      </c>
      <c r="G338" s="269" t="s">
        <v>9783</v>
      </c>
      <c r="H338" s="269" t="s">
        <v>9784</v>
      </c>
      <c r="I338" s="269" t="s">
        <v>8701</v>
      </c>
      <c r="J338" s="218">
        <v>34255</v>
      </c>
      <c r="K338" s="181"/>
      <c r="L338" s="31" t="s">
        <v>6678</v>
      </c>
      <c r="M338" s="262" t="str">
        <f t="shared" si="130"/>
        <v>0</v>
      </c>
      <c r="N338" s="31" t="s">
        <v>6678</v>
      </c>
      <c r="O338" s="262" t="str">
        <f t="shared" si="131"/>
        <v>0</v>
      </c>
      <c r="P338" s="31" t="s">
        <v>6678</v>
      </c>
      <c r="Q338" s="31" t="s">
        <v>6678</v>
      </c>
      <c r="R338" s="31"/>
      <c r="S338" s="298" t="str">
        <f t="shared" si="132"/>
        <v/>
      </c>
      <c r="T338" s="214"/>
      <c r="U338" s="33"/>
      <c r="V338" s="33"/>
      <c r="W338" s="33"/>
      <c r="X338" s="33"/>
      <c r="Y338" s="213"/>
      <c r="Z338" s="352">
        <f t="shared" si="133"/>
        <v>25</v>
      </c>
      <c r="AA338" s="304" t="e">
        <f t="shared" ca="1" si="146"/>
        <v>#NAME?</v>
      </c>
      <c r="AB338" s="304" t="e">
        <f t="shared" ca="1" si="147"/>
        <v>#NAME?</v>
      </c>
      <c r="AC338" s="304" t="e">
        <f t="shared" ca="1" si="148"/>
        <v>#NAME?</v>
      </c>
      <c r="AD338" s="304" t="e">
        <f t="shared" ca="1" si="149"/>
        <v>#NAME?</v>
      </c>
      <c r="AE338" s="304"/>
      <c r="AF338" s="353" t="str">
        <f t="shared" si="134"/>
        <v>NCX19J3</v>
      </c>
      <c r="AG338" s="353" t="str">
        <f t="shared" si="135"/>
        <v>NCX19J3</v>
      </c>
      <c r="AH338" s="353" t="str">
        <f t="shared" si="136"/>
        <v/>
      </c>
      <c r="AI338" s="353" t="str">
        <f t="shared" si="137"/>
        <v/>
      </c>
      <c r="AJ338" s="353" t="str">
        <f t="shared" si="138"/>
        <v/>
      </c>
      <c r="AK338" s="353" t="str">
        <f t="shared" si="139"/>
        <v/>
      </c>
      <c r="AL338" s="343"/>
      <c r="AT338" s="345" t="str">
        <f t="shared" si="140"/>
        <v/>
      </c>
      <c r="AU338" s="345" t="str">
        <f t="shared" si="141"/>
        <v/>
      </c>
      <c r="AW338" s="354">
        <f t="shared" si="142"/>
        <v>0</v>
      </c>
      <c r="AX338" s="354">
        <f t="shared" si="143"/>
        <v>0</v>
      </c>
      <c r="AY338" s="354">
        <f t="shared" si="144"/>
        <v>0</v>
      </c>
      <c r="AZ338" s="354">
        <f t="shared" si="145"/>
        <v>0</v>
      </c>
    </row>
    <row r="339" spans="1:52" x14ac:dyDescent="0.2">
      <c r="A339" s="28" t="str">
        <f>C339&amp;"x"&amp;TEXT(COUNTIF(C$5:C338,C339)+1,0)</f>
        <v>A2x9</v>
      </c>
      <c r="B339" s="29" t="str">
        <f>D339&amp;"x"&amp;TEXT(COUNTIF(D$5:D338,D339)+1,0)</f>
        <v>A2x9</v>
      </c>
      <c r="C339" s="30" t="s">
        <v>1316</v>
      </c>
      <c r="D339" s="30" t="s">
        <v>1316</v>
      </c>
      <c r="E339" s="181"/>
      <c r="F339" s="30" t="s">
        <v>6689</v>
      </c>
      <c r="G339" s="269" t="s">
        <v>8859</v>
      </c>
      <c r="H339" s="269" t="s">
        <v>8860</v>
      </c>
      <c r="I339" s="269" t="s">
        <v>8759</v>
      </c>
      <c r="J339" s="218">
        <v>37246</v>
      </c>
      <c r="K339" s="181"/>
      <c r="L339" s="31" t="s">
        <v>6678</v>
      </c>
      <c r="M339" s="262" t="str">
        <f t="shared" si="130"/>
        <v>0</v>
      </c>
      <c r="N339" s="31" t="s">
        <v>6678</v>
      </c>
      <c r="O339" s="262" t="str">
        <f t="shared" si="131"/>
        <v>0</v>
      </c>
      <c r="P339" s="31" t="s">
        <v>6461</v>
      </c>
      <c r="Q339" s="31" t="s">
        <v>6461</v>
      </c>
      <c r="R339" s="31" t="s">
        <v>6461</v>
      </c>
      <c r="S339" s="298" t="str">
        <f t="shared" si="132"/>
        <v>A2</v>
      </c>
      <c r="T339" s="214"/>
      <c r="U339" s="33"/>
      <c r="V339" s="33"/>
      <c r="W339" s="33"/>
      <c r="X339" s="33"/>
      <c r="Y339" s="213"/>
      <c r="Z339" s="352">
        <f t="shared" si="133"/>
        <v>17</v>
      </c>
      <c r="AA339" s="304" t="e">
        <f ca="1">TmPunt($C339:$D339,$F339:$J339,$Z339,$AF339&amp;AH339,"Punten1AB",U339,AW339,$AI339&amp;$AJ339&amp;$AK339)</f>
        <v>#NAME?</v>
      </c>
      <c r="AB339" s="304" t="e">
        <f ca="1">TmPunt($C339:$D339,$F339:$J339,$Z339,$AF339&amp;AI339,"Punten2DE",V339,AX339,$AH339&amp;$AJ339&amp;$AK339)</f>
        <v>#NAME?</v>
      </c>
      <c r="AC339" s="304" t="e">
        <f ca="1">TmPunt($C339:$D339,$F339:$J339,$Z339,$AF339&amp;AJ339,"Punten3GH",W339,AY339,$AH339&amp;$AI339&amp;$AK339)</f>
        <v>#NAME?</v>
      </c>
      <c r="AD339" s="304" t="e">
        <f ca="1">TmPunt($C339:$D339,$F339:$J339,$Z339,$AG339&amp;AK339,"Punten4JK",X339,AZ339,$AH339&amp;$AI339&amp;$AJ339)</f>
        <v>#NAME?</v>
      </c>
      <c r="AE339" s="304"/>
      <c r="AF339" s="353" t="str">
        <f t="shared" si="134"/>
        <v>NCX19J3</v>
      </c>
      <c r="AG339" s="353" t="str">
        <f t="shared" si="135"/>
        <v>NCX19J3</v>
      </c>
      <c r="AH339" s="353" t="str">
        <f t="shared" si="136"/>
        <v>B1</v>
      </c>
      <c r="AI339" s="353" t="str">
        <f t="shared" si="137"/>
        <v>B1</v>
      </c>
      <c r="AJ339" s="353" t="str">
        <f t="shared" si="138"/>
        <v>B1</v>
      </c>
      <c r="AK339" s="353" t="str">
        <f t="shared" si="139"/>
        <v/>
      </c>
      <c r="AL339" s="343"/>
      <c r="AT339" s="345" t="str">
        <f t="shared" si="140"/>
        <v>A2</v>
      </c>
      <c r="AU339" s="345" t="str">
        <f t="shared" si="141"/>
        <v>A2</v>
      </c>
      <c r="AW339" s="354">
        <f t="shared" si="142"/>
        <v>0</v>
      </c>
      <c r="AX339" s="354">
        <f t="shared" si="143"/>
        <v>0</v>
      </c>
      <c r="AY339" s="354">
        <f t="shared" si="144"/>
        <v>0</v>
      </c>
      <c r="AZ339" s="354">
        <f t="shared" si="145"/>
        <v>0</v>
      </c>
    </row>
    <row r="340" spans="1:52" x14ac:dyDescent="0.2">
      <c r="A340" s="28" t="str">
        <f>C340&amp;"x"&amp;TEXT(COUNTIF(C$5:C339,C340)+1,0)</f>
        <v>x1</v>
      </c>
      <c r="B340" s="29" t="str">
        <f>D340&amp;"x"&amp;TEXT(COUNTIF(D$5:D339,D340)+1,0)</f>
        <v>x1</v>
      </c>
      <c r="C340" s="30"/>
      <c r="D340" s="30"/>
      <c r="E340" s="181"/>
      <c r="F340" s="30" t="s">
        <v>6689</v>
      </c>
      <c r="G340" s="269" t="s">
        <v>8599</v>
      </c>
      <c r="H340" s="269" t="s">
        <v>8600</v>
      </c>
      <c r="I340" s="269" t="s">
        <v>8601</v>
      </c>
      <c r="J340" s="218">
        <v>32861</v>
      </c>
      <c r="K340" s="181"/>
      <c r="L340" s="31" t="s">
        <v>6678</v>
      </c>
      <c r="M340" s="262" t="str">
        <f t="shared" si="130"/>
        <v>0</v>
      </c>
      <c r="N340" s="31" t="s">
        <v>6678</v>
      </c>
      <c r="O340" s="262" t="str">
        <f t="shared" si="131"/>
        <v>0</v>
      </c>
      <c r="P340" s="31" t="s">
        <v>6430</v>
      </c>
      <c r="Q340" s="31" t="s">
        <v>6429</v>
      </c>
      <c r="R340" s="31" t="s">
        <v>6430</v>
      </c>
      <c r="S340" s="298" t="str">
        <f t="shared" si="132"/>
        <v/>
      </c>
      <c r="T340" s="214"/>
      <c r="U340" s="33"/>
      <c r="V340" s="33"/>
      <c r="W340" s="33"/>
      <c r="X340" s="33"/>
      <c r="Y340" s="213"/>
      <c r="Z340" s="352">
        <f t="shared" si="133"/>
        <v>29</v>
      </c>
      <c r="AA340" s="304" t="e">
        <f t="shared" ca="1" si="146"/>
        <v>#NAME?</v>
      </c>
      <c r="AB340" s="304" t="e">
        <f t="shared" ca="1" si="147"/>
        <v>#NAME?</v>
      </c>
      <c r="AC340" s="304" t="e">
        <f t="shared" ca="1" si="148"/>
        <v>#NAME?</v>
      </c>
      <c r="AD340" s="304" t="e">
        <f t="shared" ca="1" si="149"/>
        <v>#NAME?</v>
      </c>
      <c r="AE340" s="304"/>
      <c r="AF340" s="353" t="str">
        <f t="shared" si="134"/>
        <v>NCX19J3</v>
      </c>
      <c r="AG340" s="353" t="str">
        <f t="shared" si="135"/>
        <v>NCX19J3</v>
      </c>
      <c r="AH340" s="353" t="str">
        <f t="shared" si="136"/>
        <v>S4</v>
      </c>
      <c r="AI340" s="353" t="str">
        <f t="shared" si="137"/>
        <v>S3</v>
      </c>
      <c r="AJ340" s="353" t="str">
        <f t="shared" si="138"/>
        <v>S4</v>
      </c>
      <c r="AK340" s="353" t="str">
        <f t="shared" si="139"/>
        <v/>
      </c>
      <c r="AL340" s="343"/>
      <c r="AT340" s="345" t="str">
        <f t="shared" si="140"/>
        <v/>
      </c>
      <c r="AU340" s="345" t="str">
        <f t="shared" si="141"/>
        <v/>
      </c>
      <c r="AW340" s="354">
        <f t="shared" si="142"/>
        <v>0</v>
      </c>
      <c r="AX340" s="354">
        <f t="shared" si="143"/>
        <v>0</v>
      </c>
      <c r="AY340" s="354">
        <f t="shared" si="144"/>
        <v>0</v>
      </c>
      <c r="AZ340" s="354">
        <f t="shared" si="145"/>
        <v>0</v>
      </c>
    </row>
    <row r="341" spans="1:52" x14ac:dyDescent="0.2">
      <c r="A341" s="28" t="str">
        <f>C341&amp;"x"&amp;TEXT(COUNTIF(C$5:C340,C341)+1,0)</f>
        <v>E3x4</v>
      </c>
      <c r="B341" s="29" t="str">
        <f>D341&amp;"x"&amp;TEXT(COUNTIF(D$5:D340,D341)+1,0)</f>
        <v>E3x4</v>
      </c>
      <c r="C341" s="30" t="s">
        <v>6497</v>
      </c>
      <c r="D341" s="30" t="s">
        <v>6497</v>
      </c>
      <c r="E341" s="181"/>
      <c r="F341" s="30" t="s">
        <v>6689</v>
      </c>
      <c r="G341" s="269" t="s">
        <v>9362</v>
      </c>
      <c r="H341" s="269" t="s">
        <v>9363</v>
      </c>
      <c r="I341" s="269" t="s">
        <v>9364</v>
      </c>
      <c r="J341" s="218">
        <v>40291</v>
      </c>
      <c r="K341" s="181"/>
      <c r="L341" s="31" t="s">
        <v>6678</v>
      </c>
      <c r="M341" s="262" t="str">
        <f t="shared" si="130"/>
        <v>0</v>
      </c>
      <c r="N341" s="31" t="s">
        <v>6678</v>
      </c>
      <c r="O341" s="262" t="str">
        <f t="shared" si="131"/>
        <v>0</v>
      </c>
      <c r="P341" s="31" t="s">
        <v>6512</v>
      </c>
      <c r="Q341" s="31" t="s">
        <v>6512</v>
      </c>
      <c r="R341" s="31" t="s">
        <v>6512</v>
      </c>
      <c r="S341" s="298" t="str">
        <f t="shared" si="132"/>
        <v>E3</v>
      </c>
      <c r="T341" s="214"/>
      <c r="U341" s="33"/>
      <c r="V341" s="33"/>
      <c r="W341" s="33"/>
      <c r="X341" s="33"/>
      <c r="Y341" s="213"/>
      <c r="Z341" s="352">
        <f t="shared" si="133"/>
        <v>8</v>
      </c>
      <c r="AA341" s="304" t="e">
        <f ca="1">TmPunt($C341:$D341,$F341:$J341,$Z341,$AF341&amp;AH341,"Punten1AB",U341,AW341,$AI341&amp;$AJ341&amp;$AK341)</f>
        <v>#NAME?</v>
      </c>
      <c r="AB341" s="304" t="e">
        <f ca="1">TmPunt($C341:$D341,$F341:$J341,$Z341,$AF341&amp;AI341,"Punten2DE",V341,AX341,$AH341&amp;$AJ341&amp;$AK341)</f>
        <v>#NAME?</v>
      </c>
      <c r="AC341" s="304" t="e">
        <f ca="1">TmPunt($C341:$D341,$F341:$J341,$Z341,$AF341&amp;AJ341,"Punten3GH",W341,AY341,$AH341&amp;$AI341&amp;$AK341)</f>
        <v>#NAME?</v>
      </c>
      <c r="AD341" s="304" t="e">
        <f ca="1">TmPunt($C341:$D341,$F341:$J341,$Z341,$AG341&amp;AK341,"Punten4JK",X341,AZ341,$AH341&amp;$AI341&amp;$AJ341)</f>
        <v>#NAME?</v>
      </c>
      <c r="AE341" s="304"/>
      <c r="AF341" s="353" t="str">
        <f t="shared" si="134"/>
        <v>NCX19J3</v>
      </c>
      <c r="AG341" s="353" t="str">
        <f t="shared" si="135"/>
        <v>NCX19J3</v>
      </c>
      <c r="AH341" s="353" t="str">
        <f t="shared" si="136"/>
        <v>F3</v>
      </c>
      <c r="AI341" s="353" t="str">
        <f t="shared" si="137"/>
        <v>F3</v>
      </c>
      <c r="AJ341" s="353" t="str">
        <f t="shared" si="138"/>
        <v>F3</v>
      </c>
      <c r="AK341" s="353" t="str">
        <f t="shared" si="139"/>
        <v/>
      </c>
      <c r="AL341" s="343"/>
      <c r="AT341" s="345" t="str">
        <f t="shared" si="140"/>
        <v>E3</v>
      </c>
      <c r="AU341" s="345" t="str">
        <f t="shared" si="141"/>
        <v>E3</v>
      </c>
      <c r="AW341" s="354">
        <f t="shared" si="142"/>
        <v>0</v>
      </c>
      <c r="AX341" s="354">
        <f t="shared" si="143"/>
        <v>0</v>
      </c>
      <c r="AY341" s="354">
        <f t="shared" si="144"/>
        <v>0</v>
      </c>
      <c r="AZ341" s="354">
        <f t="shared" si="145"/>
        <v>0</v>
      </c>
    </row>
    <row r="342" spans="1:52" x14ac:dyDescent="0.2">
      <c r="A342" s="28" t="str">
        <f>C342&amp;"x"&amp;TEXT(COUNTIF(C$5:C341,C342)+1,0)</f>
        <v>x1</v>
      </c>
      <c r="B342" s="29" t="str">
        <f>D342&amp;"x"&amp;TEXT(COUNTIF(D$5:D341,D342)+1,0)</f>
        <v>x1</v>
      </c>
      <c r="C342" s="30"/>
      <c r="D342" s="30"/>
      <c r="E342" s="181"/>
      <c r="F342" s="30" t="s">
        <v>6689</v>
      </c>
      <c r="G342" s="269" t="s">
        <v>9785</v>
      </c>
      <c r="H342" s="269" t="s">
        <v>9786</v>
      </c>
      <c r="I342" s="269" t="s">
        <v>9787</v>
      </c>
      <c r="J342" s="218">
        <v>34421</v>
      </c>
      <c r="K342" s="181"/>
      <c r="L342" s="31" t="s">
        <v>6678</v>
      </c>
      <c r="M342" s="262" t="str">
        <f t="shared" si="130"/>
        <v>0</v>
      </c>
      <c r="N342" s="31" t="s">
        <v>6678</v>
      </c>
      <c r="O342" s="262" t="str">
        <f t="shared" si="131"/>
        <v>0</v>
      </c>
      <c r="P342" s="31" t="s">
        <v>6678</v>
      </c>
      <c r="Q342" s="31" t="s">
        <v>6678</v>
      </c>
      <c r="R342" s="31"/>
      <c r="S342" s="298" t="str">
        <f t="shared" si="132"/>
        <v/>
      </c>
      <c r="T342" s="214"/>
      <c r="U342" s="33"/>
      <c r="V342" s="33"/>
      <c r="W342" s="33"/>
      <c r="X342" s="33"/>
      <c r="Y342" s="213"/>
      <c r="Z342" s="352">
        <f t="shared" si="133"/>
        <v>24</v>
      </c>
      <c r="AA342" s="304" t="e">
        <f t="shared" ca="1" si="146"/>
        <v>#NAME?</v>
      </c>
      <c r="AB342" s="304" t="e">
        <f t="shared" ca="1" si="147"/>
        <v>#NAME?</v>
      </c>
      <c r="AC342" s="304" t="e">
        <f t="shared" ca="1" si="148"/>
        <v>#NAME?</v>
      </c>
      <c r="AD342" s="304" t="e">
        <f t="shared" ca="1" si="149"/>
        <v>#NAME?</v>
      </c>
      <c r="AE342" s="304"/>
      <c r="AF342" s="353" t="str">
        <f t="shared" si="134"/>
        <v>NCX19J3</v>
      </c>
      <c r="AG342" s="353" t="str">
        <f t="shared" si="135"/>
        <v>NCX19J3</v>
      </c>
      <c r="AH342" s="353" t="str">
        <f t="shared" si="136"/>
        <v/>
      </c>
      <c r="AI342" s="353" t="str">
        <f t="shared" si="137"/>
        <v/>
      </c>
      <c r="AJ342" s="353" t="str">
        <f t="shared" si="138"/>
        <v/>
      </c>
      <c r="AK342" s="353" t="str">
        <f t="shared" si="139"/>
        <v/>
      </c>
      <c r="AL342" s="343"/>
      <c r="AT342" s="345" t="str">
        <f t="shared" si="140"/>
        <v/>
      </c>
      <c r="AU342" s="345" t="str">
        <f t="shared" si="141"/>
        <v/>
      </c>
      <c r="AW342" s="354">
        <f t="shared" si="142"/>
        <v>0</v>
      </c>
      <c r="AX342" s="354">
        <f t="shared" si="143"/>
        <v>0</v>
      </c>
      <c r="AY342" s="354">
        <f t="shared" si="144"/>
        <v>0</v>
      </c>
      <c r="AZ342" s="354">
        <f t="shared" si="145"/>
        <v>0</v>
      </c>
    </row>
    <row r="343" spans="1:52" x14ac:dyDescent="0.2">
      <c r="A343" s="28" t="str">
        <f>C343&amp;"x"&amp;TEXT(COUNTIF(C$5:C342,C343)+1,0)</f>
        <v>D4x7</v>
      </c>
      <c r="B343" s="29" t="str">
        <f>D343&amp;"x"&amp;TEXT(COUNTIF(D$5:D342,D343)+1,0)</f>
        <v>D4x7</v>
      </c>
      <c r="C343" s="30" t="s">
        <v>6486</v>
      </c>
      <c r="D343" s="30" t="s">
        <v>6486</v>
      </c>
      <c r="E343" s="181"/>
      <c r="F343" s="30" t="s">
        <v>6689</v>
      </c>
      <c r="G343" s="269" t="s">
        <v>9234</v>
      </c>
      <c r="H343" s="269" t="s">
        <v>9235</v>
      </c>
      <c r="I343" s="269" t="s">
        <v>9236</v>
      </c>
      <c r="J343" s="218">
        <v>39402</v>
      </c>
      <c r="K343" s="181"/>
      <c r="L343" s="31" t="s">
        <v>6678</v>
      </c>
      <c r="M343" s="262" t="str">
        <f t="shared" si="130"/>
        <v>0</v>
      </c>
      <c r="N343" s="31" t="s">
        <v>6678</v>
      </c>
      <c r="O343" s="262" t="str">
        <f t="shared" si="131"/>
        <v>0</v>
      </c>
      <c r="P343" s="31" t="s">
        <v>6487</v>
      </c>
      <c r="Q343" s="31" t="s">
        <v>6487</v>
      </c>
      <c r="R343" s="31" t="s">
        <v>6487</v>
      </c>
      <c r="S343" s="298" t="str">
        <f t="shared" si="132"/>
        <v>D4</v>
      </c>
      <c r="T343" s="214"/>
      <c r="U343" s="33"/>
      <c r="V343" s="33"/>
      <c r="W343" s="33"/>
      <c r="X343" s="33"/>
      <c r="Y343" s="213"/>
      <c r="Z343" s="352">
        <f t="shared" si="133"/>
        <v>11</v>
      </c>
      <c r="AA343" s="304" t="e">
        <f ca="1">TmPunt($C343:$D343,$F343:$J343,$Z343,$AF343&amp;AH343,"Punten1AB",U343,AW343,$AI343&amp;$AJ343&amp;$AK343)</f>
        <v>#NAME?</v>
      </c>
      <c r="AB343" s="304" t="e">
        <f ca="1">TmPunt($C343:$D343,$F343:$J343,$Z343,$AF343&amp;AI343,"Punten2DE",V343,AX343,$AH343&amp;$AJ343&amp;$AK343)</f>
        <v>#NAME?</v>
      </c>
      <c r="AC343" s="304" t="e">
        <f ca="1">TmPunt($C343:$D343,$F343:$J343,$Z343,$AF343&amp;AJ343,"Punten3GH",W343,AY343,$AH343&amp;$AI343&amp;$AK343)</f>
        <v>#NAME?</v>
      </c>
      <c r="AD343" s="304" t="e">
        <f ca="1">TmPunt($C343:$D343,$F343:$J343,$Z343,$AG343&amp;AK343,"Punten4JK",X343,AZ343,$AH343&amp;$AI343&amp;$AJ343)</f>
        <v>#NAME?</v>
      </c>
      <c r="AE343" s="304"/>
      <c r="AF343" s="353" t="str">
        <f t="shared" si="134"/>
        <v>NCX19J3</v>
      </c>
      <c r="AG343" s="353" t="str">
        <f t="shared" si="135"/>
        <v>NCX19J3</v>
      </c>
      <c r="AH343" s="353" t="str">
        <f t="shared" si="136"/>
        <v>D5</v>
      </c>
      <c r="AI343" s="353" t="str">
        <f t="shared" si="137"/>
        <v>D5</v>
      </c>
      <c r="AJ343" s="353" t="str">
        <f t="shared" si="138"/>
        <v>D5</v>
      </c>
      <c r="AK343" s="353" t="str">
        <f t="shared" si="139"/>
        <v/>
      </c>
      <c r="AL343" s="343"/>
      <c r="AT343" s="345" t="str">
        <f t="shared" si="140"/>
        <v>D4</v>
      </c>
      <c r="AU343" s="345" t="str">
        <f t="shared" si="141"/>
        <v>D4</v>
      </c>
      <c r="AW343" s="354">
        <f t="shared" si="142"/>
        <v>0</v>
      </c>
      <c r="AX343" s="354">
        <f t="shared" si="143"/>
        <v>0</v>
      </c>
      <c r="AY343" s="354">
        <f t="shared" si="144"/>
        <v>0</v>
      </c>
      <c r="AZ343" s="354">
        <f t="shared" si="145"/>
        <v>0</v>
      </c>
    </row>
    <row r="344" spans="1:52" x14ac:dyDescent="0.2">
      <c r="A344" s="28" t="str">
        <f>C344&amp;"x"&amp;TEXT(COUNTIF(C$5:C343,C344)+1,0)</f>
        <v>D3x10</v>
      </c>
      <c r="B344" s="29" t="str">
        <f>D344&amp;"x"&amp;TEXT(COUNTIF(D$5:D343,D344)+1,0)</f>
        <v>D3x10</v>
      </c>
      <c r="C344" s="30" t="s">
        <v>6485</v>
      </c>
      <c r="D344" s="30" t="s">
        <v>6485</v>
      </c>
      <c r="E344" s="181"/>
      <c r="F344" s="30" t="s">
        <v>6689</v>
      </c>
      <c r="G344" s="269" t="s">
        <v>9252</v>
      </c>
      <c r="H344" s="269" t="s">
        <v>9253</v>
      </c>
      <c r="I344" s="269" t="s">
        <v>9254</v>
      </c>
      <c r="J344" s="218">
        <v>39753</v>
      </c>
      <c r="K344" s="181"/>
      <c r="L344" s="31" t="s">
        <v>6678</v>
      </c>
      <c r="M344" s="262" t="str">
        <f t="shared" si="130"/>
        <v>0</v>
      </c>
      <c r="N344" s="31" t="s">
        <v>6678</v>
      </c>
      <c r="O344" s="262" t="str">
        <f t="shared" si="131"/>
        <v>0</v>
      </c>
      <c r="P344" s="31" t="s">
        <v>6495</v>
      </c>
      <c r="Q344" s="31" t="s">
        <v>6495</v>
      </c>
      <c r="R344" s="31" t="s">
        <v>6495</v>
      </c>
      <c r="S344" s="298" t="str">
        <f t="shared" si="132"/>
        <v>D3</v>
      </c>
      <c r="T344" s="214"/>
      <c r="U344" s="33"/>
      <c r="V344" s="33"/>
      <c r="W344" s="33"/>
      <c r="X344" s="33"/>
      <c r="Y344" s="213"/>
      <c r="Z344" s="352">
        <f t="shared" si="133"/>
        <v>10</v>
      </c>
      <c r="AA344" s="304" t="e">
        <f ca="1">TmPunt($C344:$D344,$F344:$J344,$Z344,$AF344&amp;AH344,"Punten1AB",U344,AW344,$AI344&amp;$AJ344&amp;$AK344)</f>
        <v>#NAME?</v>
      </c>
      <c r="AB344" s="304" t="e">
        <f ca="1">TmPunt($C344:$D344,$F344:$J344,$Z344,$AF344&amp;AI344,"Punten2DE",V344,AX344,$AH344&amp;$AJ344&amp;$AK344)</f>
        <v>#NAME?</v>
      </c>
      <c r="AC344" s="304" t="e">
        <f ca="1">TmPunt($C344:$D344,$F344:$J344,$Z344,$AF344&amp;AJ344,"Punten3GH",W344,AY344,$AH344&amp;$AI344&amp;$AK344)</f>
        <v>#NAME?</v>
      </c>
      <c r="AD344" s="304" t="e">
        <f ca="1">TmPunt($C344:$D344,$F344:$J344,$Z344,$AG344&amp;AK344,"Punten4JK",X344,AZ344,$AH344&amp;$AI344&amp;$AJ344)</f>
        <v>#NAME?</v>
      </c>
      <c r="AE344" s="304"/>
      <c r="AF344" s="353" t="str">
        <f t="shared" si="134"/>
        <v>NCX19J3</v>
      </c>
      <c r="AG344" s="353" t="str">
        <f t="shared" si="135"/>
        <v>NCX19J3</v>
      </c>
      <c r="AH344" s="353" t="str">
        <f t="shared" si="136"/>
        <v>E1</v>
      </c>
      <c r="AI344" s="353" t="str">
        <f t="shared" si="137"/>
        <v>E1</v>
      </c>
      <c r="AJ344" s="353" t="str">
        <f t="shared" si="138"/>
        <v>E1</v>
      </c>
      <c r="AK344" s="353" t="str">
        <f t="shared" si="139"/>
        <v/>
      </c>
      <c r="AL344" s="343"/>
      <c r="AT344" s="345" t="str">
        <f t="shared" si="140"/>
        <v>D3</v>
      </c>
      <c r="AU344" s="345" t="str">
        <f t="shared" si="141"/>
        <v>D3</v>
      </c>
      <c r="AW344" s="354">
        <f t="shared" si="142"/>
        <v>0</v>
      </c>
      <c r="AX344" s="354">
        <f t="shared" si="143"/>
        <v>0</v>
      </c>
      <c r="AY344" s="354">
        <f t="shared" si="144"/>
        <v>0</v>
      </c>
      <c r="AZ344" s="354">
        <f t="shared" si="145"/>
        <v>0</v>
      </c>
    </row>
    <row r="345" spans="1:52" x14ac:dyDescent="0.2">
      <c r="A345" s="28" t="str">
        <f>C345&amp;"x"&amp;TEXT(COUNTIF(C$5:C344,C345)+1,0)</f>
        <v>F1x4</v>
      </c>
      <c r="B345" s="29" t="str">
        <f>D345&amp;"x"&amp;TEXT(COUNTIF(D$5:D344,D345)+1,0)</f>
        <v>F1x4</v>
      </c>
      <c r="C345" s="30" t="s">
        <v>6510</v>
      </c>
      <c r="D345" s="30" t="s">
        <v>6510</v>
      </c>
      <c r="E345" s="181"/>
      <c r="F345" s="30" t="s">
        <v>6689</v>
      </c>
      <c r="G345" s="269" t="s">
        <v>9392</v>
      </c>
      <c r="H345" s="269" t="s">
        <v>9393</v>
      </c>
      <c r="I345" s="269" t="s">
        <v>9394</v>
      </c>
      <c r="J345" s="218">
        <v>40806</v>
      </c>
      <c r="K345" s="181"/>
      <c r="L345" s="31" t="s">
        <v>6678</v>
      </c>
      <c r="M345" s="262" t="str">
        <f t="shared" si="130"/>
        <v>0</v>
      </c>
      <c r="N345" s="31" t="s">
        <v>6678</v>
      </c>
      <c r="O345" s="262" t="str">
        <f t="shared" si="131"/>
        <v>0</v>
      </c>
      <c r="P345" s="31" t="s">
        <v>6514</v>
      </c>
      <c r="Q345" s="31" t="s">
        <v>6514</v>
      </c>
      <c r="R345" s="31" t="s">
        <v>6514</v>
      </c>
      <c r="S345" s="298" t="str">
        <f t="shared" si="132"/>
        <v>F1</v>
      </c>
      <c r="T345" s="214"/>
      <c r="U345" s="33"/>
      <c r="V345" s="33"/>
      <c r="W345" s="33"/>
      <c r="X345" s="33"/>
      <c r="Y345" s="213"/>
      <c r="Z345" s="352">
        <f t="shared" si="133"/>
        <v>7</v>
      </c>
      <c r="AA345" s="304" t="e">
        <f ca="1">TmPunt($C345:$D345,$F345:$J345,$Z345,$AF345&amp;AH345,"Punten1AB",U345,AW345,$AI345&amp;$AJ345&amp;$AK345)</f>
        <v>#NAME?</v>
      </c>
      <c r="AB345" s="304" t="e">
        <f ca="1">TmPunt($C345:$D345,$F345:$J345,$Z345,$AF345&amp;AI345,"Punten2DE",V345,AX345,$AH345&amp;$AJ345&amp;$AK345)</f>
        <v>#NAME?</v>
      </c>
      <c r="AC345" s="304" t="e">
        <f ca="1">TmPunt($C345:$D345,$F345:$J345,$Z345,$AF345&amp;AJ345,"Punten3GH",W345,AY345,$AH345&amp;$AI345&amp;$AK345)</f>
        <v>#NAME?</v>
      </c>
      <c r="AD345" s="304" t="e">
        <f ca="1">TmPunt($C345:$D345,$F345:$J345,$Z345,$AG345&amp;AK345,"Punten4JK",X345,AZ345,$AH345&amp;$AI345&amp;$AJ345)</f>
        <v>#NAME?</v>
      </c>
      <c r="AE345" s="304"/>
      <c r="AF345" s="353" t="str">
        <f t="shared" si="134"/>
        <v>NCX19J3</v>
      </c>
      <c r="AG345" s="353" t="str">
        <f t="shared" si="135"/>
        <v>NCX19J3</v>
      </c>
      <c r="AH345" s="353" t="str">
        <f t="shared" si="136"/>
        <v>F5</v>
      </c>
      <c r="AI345" s="353" t="str">
        <f t="shared" si="137"/>
        <v>F5</v>
      </c>
      <c r="AJ345" s="353" t="str">
        <f t="shared" si="138"/>
        <v>F5</v>
      </c>
      <c r="AK345" s="353" t="str">
        <f t="shared" si="139"/>
        <v/>
      </c>
      <c r="AL345" s="343"/>
      <c r="AT345" s="345" t="str">
        <f t="shared" si="140"/>
        <v>F1</v>
      </c>
      <c r="AU345" s="345" t="str">
        <f t="shared" si="141"/>
        <v>F1</v>
      </c>
      <c r="AW345" s="354">
        <f t="shared" si="142"/>
        <v>0</v>
      </c>
      <c r="AX345" s="354">
        <f t="shared" si="143"/>
        <v>0</v>
      </c>
      <c r="AY345" s="354">
        <f t="shared" si="144"/>
        <v>0</v>
      </c>
      <c r="AZ345" s="354">
        <f t="shared" si="145"/>
        <v>0</v>
      </c>
    </row>
    <row r="346" spans="1:52" x14ac:dyDescent="0.2">
      <c r="A346" s="28" t="str">
        <f>C346&amp;"x"&amp;TEXT(COUNTIF(C$5:C345,C346)+1,0)</f>
        <v>S6x7</v>
      </c>
      <c r="B346" s="29" t="str">
        <f>D346&amp;"x"&amp;TEXT(COUNTIF(D$5:D345,D346)+1,0)</f>
        <v>S6x7</v>
      </c>
      <c r="C346" s="30" t="s">
        <v>6432</v>
      </c>
      <c r="D346" s="30" t="s">
        <v>6432</v>
      </c>
      <c r="E346" s="181"/>
      <c r="F346" s="30" t="s">
        <v>6689</v>
      </c>
      <c r="G346" s="269" t="s">
        <v>8687</v>
      </c>
      <c r="H346" s="269" t="s">
        <v>8688</v>
      </c>
      <c r="I346" s="269" t="s">
        <v>8689</v>
      </c>
      <c r="J346" s="218">
        <v>30440</v>
      </c>
      <c r="K346" s="181"/>
      <c r="L346" s="31" t="s">
        <v>6678</v>
      </c>
      <c r="M346" s="262" t="str">
        <f t="shared" si="130"/>
        <v>0</v>
      </c>
      <c r="N346" s="31" t="s">
        <v>6678</v>
      </c>
      <c r="O346" s="262" t="str">
        <f t="shared" si="131"/>
        <v>0</v>
      </c>
      <c r="P346" s="31" t="s">
        <v>6434</v>
      </c>
      <c r="Q346" s="31" t="s">
        <v>6433</v>
      </c>
      <c r="R346" s="31" t="s">
        <v>6433</v>
      </c>
      <c r="S346" s="298" t="str">
        <f t="shared" si="132"/>
        <v>S6</v>
      </c>
      <c r="T346" s="214"/>
      <c r="U346" s="33"/>
      <c r="V346" s="33"/>
      <c r="W346" s="33"/>
      <c r="X346" s="33"/>
      <c r="Y346" s="213"/>
      <c r="Z346" s="352">
        <f t="shared" si="133"/>
        <v>35</v>
      </c>
      <c r="AA346" s="304" t="e">
        <f ca="1">TmPunt($C346:$D346,$F346:$J346,$Z346,$AF346&amp;AH346,"Punten1AB",U346,AW346,$AI346&amp;$AJ346&amp;$AK346)</f>
        <v>#NAME?</v>
      </c>
      <c r="AB346" s="304" t="e">
        <f ca="1">TmPunt($C346:$D346,$F346:$J346,$Z346,$AF346&amp;AI346,"Punten2DE",V346,AX346,$AH346&amp;$AJ346&amp;$AK346)</f>
        <v>#NAME?</v>
      </c>
      <c r="AC346" s="304" t="e">
        <f ca="1">TmPunt($C346:$D346,$F346:$J346,$Z346,$AF346&amp;AJ346,"Punten3GH",W346,AY346,$AH346&amp;$AI346&amp;$AK346)</f>
        <v>#NAME?</v>
      </c>
      <c r="AD346" s="304" t="e">
        <f ca="1">TmPunt($C346:$D346,$F346:$J346,$Z346,$AG346&amp;AK346,"Punten4JK",X346,AZ346,$AH346&amp;$AI346&amp;$AJ346)</f>
        <v>#NAME?</v>
      </c>
      <c r="AE346" s="304"/>
      <c r="AF346" s="353" t="str">
        <f t="shared" si="134"/>
        <v>NCX19J3</v>
      </c>
      <c r="AG346" s="353" t="str">
        <f t="shared" si="135"/>
        <v>NCX19J3</v>
      </c>
      <c r="AH346" s="353" t="str">
        <f t="shared" si="136"/>
        <v>S8</v>
      </c>
      <c r="AI346" s="353" t="str">
        <f t="shared" si="137"/>
        <v>S7</v>
      </c>
      <c r="AJ346" s="353" t="str">
        <f t="shared" si="138"/>
        <v>S7</v>
      </c>
      <c r="AK346" s="353" t="str">
        <f t="shared" si="139"/>
        <v/>
      </c>
      <c r="AL346" s="343"/>
      <c r="AT346" s="345" t="str">
        <f t="shared" si="140"/>
        <v>S6</v>
      </c>
      <c r="AU346" s="345" t="str">
        <f t="shared" si="141"/>
        <v>S6</v>
      </c>
      <c r="AW346" s="354">
        <f t="shared" si="142"/>
        <v>0</v>
      </c>
      <c r="AX346" s="354">
        <f t="shared" si="143"/>
        <v>0</v>
      </c>
      <c r="AY346" s="354">
        <f t="shared" si="144"/>
        <v>0</v>
      </c>
      <c r="AZ346" s="354">
        <f t="shared" si="145"/>
        <v>0</v>
      </c>
    </row>
    <row r="347" spans="1:52" x14ac:dyDescent="0.2">
      <c r="A347" s="28" t="str">
        <f>C347&amp;"x"&amp;TEXT(COUNTIF(C$5:C346,C347)+1,0)</f>
        <v>x1</v>
      </c>
      <c r="B347" s="29" t="str">
        <f>D347&amp;"x"&amp;TEXT(COUNTIF(D$5:D346,D347)+1,0)</f>
        <v>x1</v>
      </c>
      <c r="C347" s="30"/>
      <c r="D347" s="30"/>
      <c r="E347" s="181"/>
      <c r="F347" s="30" t="s">
        <v>6689</v>
      </c>
      <c r="G347" s="269" t="s">
        <v>9575</v>
      </c>
      <c r="H347" s="269" t="s">
        <v>9576</v>
      </c>
      <c r="I347" s="269" t="s">
        <v>9577</v>
      </c>
      <c r="J347" s="218">
        <v>17286</v>
      </c>
      <c r="K347" s="181"/>
      <c r="L347" s="31" t="s">
        <v>6678</v>
      </c>
      <c r="M347" s="262" t="str">
        <f t="shared" si="130"/>
        <v>0</v>
      </c>
      <c r="N347" s="31" t="s">
        <v>6678</v>
      </c>
      <c r="O347" s="262" t="str">
        <f t="shared" si="131"/>
        <v>0</v>
      </c>
      <c r="P347" s="31" t="s">
        <v>6678</v>
      </c>
      <c r="Q347" s="31" t="s">
        <v>6678</v>
      </c>
      <c r="R347" s="31"/>
      <c r="S347" s="298" t="str">
        <f t="shared" si="132"/>
        <v/>
      </c>
      <c r="T347" s="214"/>
      <c r="U347" s="33"/>
      <c r="V347" s="33"/>
      <c r="W347" s="33"/>
      <c r="X347" s="33"/>
      <c r="Y347" s="213"/>
      <c r="Z347" s="352">
        <f t="shared" si="133"/>
        <v>71</v>
      </c>
      <c r="AA347" s="304" t="e">
        <f t="shared" ca="1" si="146"/>
        <v>#NAME?</v>
      </c>
      <c r="AB347" s="304" t="e">
        <f t="shared" ca="1" si="147"/>
        <v>#NAME?</v>
      </c>
      <c r="AC347" s="304" t="e">
        <f t="shared" ca="1" si="148"/>
        <v>#NAME?</v>
      </c>
      <c r="AD347" s="304" t="e">
        <f t="shared" ca="1" si="149"/>
        <v>#NAME?</v>
      </c>
      <c r="AE347" s="304"/>
      <c r="AF347" s="353" t="str">
        <f t="shared" si="134"/>
        <v>NCX19J3</v>
      </c>
      <c r="AG347" s="353" t="str">
        <f t="shared" si="135"/>
        <v>NCX19J3</v>
      </c>
      <c r="AH347" s="353" t="str">
        <f t="shared" si="136"/>
        <v/>
      </c>
      <c r="AI347" s="353" t="str">
        <f t="shared" si="137"/>
        <v/>
      </c>
      <c r="AJ347" s="353" t="str">
        <f t="shared" si="138"/>
        <v/>
      </c>
      <c r="AK347" s="353" t="str">
        <f t="shared" si="139"/>
        <v/>
      </c>
      <c r="AL347" s="343"/>
      <c r="AT347" s="345" t="str">
        <f t="shared" si="140"/>
        <v/>
      </c>
      <c r="AU347" s="345" t="str">
        <f t="shared" si="141"/>
        <v/>
      </c>
      <c r="AW347" s="354">
        <f t="shared" si="142"/>
        <v>0</v>
      </c>
      <c r="AX347" s="354">
        <f t="shared" si="143"/>
        <v>0</v>
      </c>
      <c r="AY347" s="354">
        <f t="shared" si="144"/>
        <v>0</v>
      </c>
      <c r="AZ347" s="354">
        <f t="shared" si="145"/>
        <v>0</v>
      </c>
    </row>
    <row r="348" spans="1:52" x14ac:dyDescent="0.2">
      <c r="A348" s="28" t="str">
        <f>C348&amp;"x"&amp;TEXT(COUNTIF(C$5:C347,C348)+1,0)</f>
        <v>x1</v>
      </c>
      <c r="B348" s="29" t="str">
        <f>D348&amp;"x"&amp;TEXT(COUNTIF(D$5:D347,D348)+1,0)</f>
        <v>x1</v>
      </c>
      <c r="C348" s="30"/>
      <c r="D348" s="30"/>
      <c r="E348" s="181"/>
      <c r="F348" s="30" t="s">
        <v>6689</v>
      </c>
      <c r="G348" s="269" t="s">
        <v>8662</v>
      </c>
      <c r="H348" s="269" t="s">
        <v>8663</v>
      </c>
      <c r="I348" s="269" t="s">
        <v>8664</v>
      </c>
      <c r="J348" s="218">
        <v>35092</v>
      </c>
      <c r="K348" s="181"/>
      <c r="L348" s="31" t="s">
        <v>6678</v>
      </c>
      <c r="M348" s="262" t="str">
        <f t="shared" si="130"/>
        <v>0</v>
      </c>
      <c r="N348" s="31" t="s">
        <v>6678</v>
      </c>
      <c r="O348" s="262" t="str">
        <f t="shared" si="131"/>
        <v>0</v>
      </c>
      <c r="P348" s="31" t="s">
        <v>6433</v>
      </c>
      <c r="Q348" s="31" t="s">
        <v>6432</v>
      </c>
      <c r="R348" s="31" t="s">
        <v>6432</v>
      </c>
      <c r="S348" s="298" t="str">
        <f t="shared" si="132"/>
        <v/>
      </c>
      <c r="T348" s="214"/>
      <c r="U348" s="33"/>
      <c r="V348" s="33"/>
      <c r="W348" s="33"/>
      <c r="X348" s="33"/>
      <c r="Y348" s="213"/>
      <c r="Z348" s="352">
        <f t="shared" si="133"/>
        <v>22</v>
      </c>
      <c r="AA348" s="304" t="e">
        <f t="shared" ca="1" si="146"/>
        <v>#NAME?</v>
      </c>
      <c r="AB348" s="304" t="e">
        <f t="shared" ca="1" si="147"/>
        <v>#NAME?</v>
      </c>
      <c r="AC348" s="304" t="e">
        <f t="shared" ca="1" si="148"/>
        <v>#NAME?</v>
      </c>
      <c r="AD348" s="304" t="e">
        <f t="shared" ca="1" si="149"/>
        <v>#NAME?</v>
      </c>
      <c r="AE348" s="304"/>
      <c r="AF348" s="353" t="str">
        <f t="shared" si="134"/>
        <v>NCX19J3</v>
      </c>
      <c r="AG348" s="353" t="str">
        <f t="shared" si="135"/>
        <v>NCX19J3</v>
      </c>
      <c r="AH348" s="353" t="str">
        <f t="shared" si="136"/>
        <v>S7</v>
      </c>
      <c r="AI348" s="353" t="str">
        <f t="shared" si="137"/>
        <v>S6</v>
      </c>
      <c r="AJ348" s="353" t="str">
        <f t="shared" si="138"/>
        <v>S6</v>
      </c>
      <c r="AK348" s="353" t="str">
        <f t="shared" si="139"/>
        <v/>
      </c>
      <c r="AL348" s="343"/>
      <c r="AT348" s="345" t="str">
        <f t="shared" si="140"/>
        <v/>
      </c>
      <c r="AU348" s="345" t="str">
        <f t="shared" si="141"/>
        <v/>
      </c>
      <c r="AW348" s="354">
        <f t="shared" si="142"/>
        <v>0</v>
      </c>
      <c r="AX348" s="354">
        <f t="shared" si="143"/>
        <v>0</v>
      </c>
      <c r="AY348" s="354">
        <f t="shared" si="144"/>
        <v>0</v>
      </c>
      <c r="AZ348" s="354">
        <f t="shared" si="145"/>
        <v>0</v>
      </c>
    </row>
    <row r="349" spans="1:52" x14ac:dyDescent="0.2">
      <c r="A349" s="28" t="str">
        <f>C349&amp;"x"&amp;TEXT(COUNTIF(C$5:C348,C349)+1,0)</f>
        <v>x1</v>
      </c>
      <c r="B349" s="29" t="str">
        <f>D349&amp;"x"&amp;TEXT(COUNTIF(D$5:D348,D349)+1,0)</f>
        <v>x1</v>
      </c>
      <c r="C349" s="30"/>
      <c r="D349" s="30"/>
      <c r="E349" s="181"/>
      <c r="F349" s="30" t="s">
        <v>6689</v>
      </c>
      <c r="G349" s="269" t="s">
        <v>9713</v>
      </c>
      <c r="H349" s="269" t="s">
        <v>9714</v>
      </c>
      <c r="I349" s="269" t="s">
        <v>8817</v>
      </c>
      <c r="J349" s="218">
        <v>29970</v>
      </c>
      <c r="K349" s="181"/>
      <c r="L349" s="31" t="s">
        <v>6678</v>
      </c>
      <c r="M349" s="262" t="str">
        <f t="shared" si="130"/>
        <v>0</v>
      </c>
      <c r="N349" s="31" t="s">
        <v>6678</v>
      </c>
      <c r="O349" s="262" t="str">
        <f t="shared" si="131"/>
        <v>0</v>
      </c>
      <c r="P349" s="31" t="s">
        <v>6678</v>
      </c>
      <c r="Q349" s="31" t="s">
        <v>6678</v>
      </c>
      <c r="R349" s="31"/>
      <c r="S349" s="298" t="str">
        <f t="shared" si="132"/>
        <v/>
      </c>
      <c r="T349" s="214"/>
      <c r="U349" s="33"/>
      <c r="V349" s="33"/>
      <c r="W349" s="33"/>
      <c r="X349" s="33"/>
      <c r="Y349" s="213"/>
      <c r="Z349" s="352">
        <f t="shared" si="133"/>
        <v>36</v>
      </c>
      <c r="AA349" s="304" t="e">
        <f t="shared" ca="1" si="146"/>
        <v>#NAME?</v>
      </c>
      <c r="AB349" s="304" t="e">
        <f t="shared" ca="1" si="147"/>
        <v>#NAME?</v>
      </c>
      <c r="AC349" s="304" t="e">
        <f t="shared" ca="1" si="148"/>
        <v>#NAME?</v>
      </c>
      <c r="AD349" s="304" t="e">
        <f t="shared" ca="1" si="149"/>
        <v>#NAME?</v>
      </c>
      <c r="AE349" s="304"/>
      <c r="AF349" s="353" t="str">
        <f t="shared" si="134"/>
        <v>NCX19J3</v>
      </c>
      <c r="AG349" s="353" t="str">
        <f t="shared" si="135"/>
        <v>NCX19J3</v>
      </c>
      <c r="AH349" s="353" t="str">
        <f t="shared" si="136"/>
        <v/>
      </c>
      <c r="AI349" s="353" t="str">
        <f t="shared" si="137"/>
        <v/>
      </c>
      <c r="AJ349" s="353" t="str">
        <f t="shared" si="138"/>
        <v/>
      </c>
      <c r="AK349" s="353" t="str">
        <f t="shared" si="139"/>
        <v/>
      </c>
      <c r="AL349" s="343"/>
      <c r="AT349" s="345" t="str">
        <f t="shared" si="140"/>
        <v/>
      </c>
      <c r="AU349" s="345" t="str">
        <f t="shared" si="141"/>
        <v/>
      </c>
      <c r="AW349" s="354">
        <f t="shared" si="142"/>
        <v>0</v>
      </c>
      <c r="AX349" s="354">
        <f t="shared" si="143"/>
        <v>0</v>
      </c>
      <c r="AY349" s="354">
        <f t="shared" si="144"/>
        <v>0</v>
      </c>
      <c r="AZ349" s="354">
        <f t="shared" si="145"/>
        <v>0</v>
      </c>
    </row>
    <row r="350" spans="1:52" x14ac:dyDescent="0.2">
      <c r="A350" s="28" t="str">
        <f>C350&amp;"x"&amp;TEXT(COUNTIF(C$5:C349,C350)+1,0)</f>
        <v>x1</v>
      </c>
      <c r="B350" s="29" t="str">
        <f>D350&amp;"x"&amp;TEXT(COUNTIF(D$5:D349,D350)+1,0)</f>
        <v>x1</v>
      </c>
      <c r="C350" s="30"/>
      <c r="D350" s="30"/>
      <c r="E350" s="181"/>
      <c r="F350" s="30" t="s">
        <v>6689</v>
      </c>
      <c r="G350" s="269" t="s">
        <v>9765</v>
      </c>
      <c r="H350" s="269" t="s">
        <v>9766</v>
      </c>
      <c r="I350" s="269" t="s">
        <v>9767</v>
      </c>
      <c r="J350" s="218">
        <v>33052</v>
      </c>
      <c r="K350" s="181"/>
      <c r="L350" s="31" t="s">
        <v>6678</v>
      </c>
      <c r="M350" s="262" t="str">
        <f t="shared" si="130"/>
        <v>0</v>
      </c>
      <c r="N350" s="31" t="s">
        <v>6678</v>
      </c>
      <c r="O350" s="262" t="str">
        <f t="shared" si="131"/>
        <v>0</v>
      </c>
      <c r="P350" s="31" t="s">
        <v>6678</v>
      </c>
      <c r="Q350" s="31" t="s">
        <v>6678</v>
      </c>
      <c r="R350" s="31"/>
      <c r="S350" s="298" t="str">
        <f t="shared" si="132"/>
        <v/>
      </c>
      <c r="T350" s="214"/>
      <c r="U350" s="33"/>
      <c r="V350" s="33"/>
      <c r="W350" s="33"/>
      <c r="X350" s="33"/>
      <c r="Y350" s="213"/>
      <c r="Z350" s="352">
        <f t="shared" si="133"/>
        <v>28</v>
      </c>
      <c r="AA350" s="304" t="e">
        <f t="shared" ca="1" si="146"/>
        <v>#NAME?</v>
      </c>
      <c r="AB350" s="304" t="e">
        <f t="shared" ca="1" si="147"/>
        <v>#NAME?</v>
      </c>
      <c r="AC350" s="304" t="e">
        <f t="shared" ca="1" si="148"/>
        <v>#NAME?</v>
      </c>
      <c r="AD350" s="304" t="e">
        <f t="shared" ca="1" si="149"/>
        <v>#NAME?</v>
      </c>
      <c r="AE350" s="304"/>
      <c r="AF350" s="353" t="str">
        <f t="shared" si="134"/>
        <v>NCX19J3</v>
      </c>
      <c r="AG350" s="353" t="str">
        <f t="shared" si="135"/>
        <v>NCX19J3</v>
      </c>
      <c r="AH350" s="353" t="str">
        <f t="shared" si="136"/>
        <v/>
      </c>
      <c r="AI350" s="353" t="str">
        <f t="shared" si="137"/>
        <v/>
      </c>
      <c r="AJ350" s="353" t="str">
        <f t="shared" si="138"/>
        <v/>
      </c>
      <c r="AK350" s="353" t="str">
        <f t="shared" si="139"/>
        <v/>
      </c>
      <c r="AL350" s="343"/>
      <c r="AT350" s="345" t="str">
        <f t="shared" si="140"/>
        <v/>
      </c>
      <c r="AU350" s="345" t="str">
        <f t="shared" si="141"/>
        <v/>
      </c>
      <c r="AW350" s="354">
        <f t="shared" si="142"/>
        <v>0</v>
      </c>
      <c r="AX350" s="354">
        <f t="shared" si="143"/>
        <v>0</v>
      </c>
      <c r="AY350" s="354">
        <f t="shared" si="144"/>
        <v>0</v>
      </c>
      <c r="AZ350" s="354">
        <f t="shared" si="145"/>
        <v>0</v>
      </c>
    </row>
    <row r="351" spans="1:52" x14ac:dyDescent="0.2">
      <c r="A351" s="28" t="str">
        <f>C351&amp;"x"&amp;TEXT(COUNTIF(C$5:C350,C351)+1,0)</f>
        <v>B2x8</v>
      </c>
      <c r="B351" s="29" t="str">
        <f>D351&amp;"x"&amp;TEXT(COUNTIF(D$5:D350,D351)+1,0)</f>
        <v>B2x8</v>
      </c>
      <c r="C351" s="30" t="s">
        <v>6462</v>
      </c>
      <c r="D351" s="30" t="s">
        <v>6462</v>
      </c>
      <c r="E351" s="181"/>
      <c r="F351" s="30" t="s">
        <v>6689</v>
      </c>
      <c r="G351" s="269" t="s">
        <v>8993</v>
      </c>
      <c r="H351" s="269" t="s">
        <v>8994</v>
      </c>
      <c r="I351" s="269" t="s">
        <v>8995</v>
      </c>
      <c r="J351" s="218">
        <v>37897</v>
      </c>
      <c r="K351" s="181"/>
      <c r="L351" s="31" t="s">
        <v>6678</v>
      </c>
      <c r="M351" s="262" t="str">
        <f t="shared" si="130"/>
        <v>0</v>
      </c>
      <c r="N351" s="31" t="s">
        <v>6678</v>
      </c>
      <c r="O351" s="262" t="str">
        <f t="shared" si="131"/>
        <v>0</v>
      </c>
      <c r="P351" s="31" t="s">
        <v>6471</v>
      </c>
      <c r="Q351" s="31" t="s">
        <v>6471</v>
      </c>
      <c r="R351" s="31" t="s">
        <v>6471</v>
      </c>
      <c r="S351" s="298" t="str">
        <f t="shared" si="132"/>
        <v>B2</v>
      </c>
      <c r="T351" s="214"/>
      <c r="U351" s="33"/>
      <c r="V351" s="33"/>
      <c r="W351" s="33"/>
      <c r="X351" s="33"/>
      <c r="Y351" s="213"/>
      <c r="Z351" s="352">
        <f t="shared" si="133"/>
        <v>15</v>
      </c>
      <c r="AA351" s="304" t="e">
        <f ca="1">TmPunt($C351:$D351,$F351:$J351,$Z351,$AF351&amp;AH351,"Punten1AB",U351,AW351,$AI351&amp;$AJ351&amp;$AK351)</f>
        <v>#NAME?</v>
      </c>
      <c r="AB351" s="304" t="e">
        <f ca="1">TmPunt($C351:$D351,$F351:$J351,$Z351,$AF351&amp;AI351,"Punten2DE",V351,AX351,$AH351&amp;$AJ351&amp;$AK351)</f>
        <v>#NAME?</v>
      </c>
      <c r="AC351" s="304" t="e">
        <f ca="1">TmPunt($C351:$D351,$F351:$J351,$Z351,$AF351&amp;AJ351,"Punten3GH",W351,AY351,$AH351&amp;$AI351&amp;$AK351)</f>
        <v>#NAME?</v>
      </c>
      <c r="AD351" s="304" t="e">
        <f ca="1">TmPunt($C351:$D351,$F351:$J351,$Z351,$AG351&amp;AK351,"Punten4JK",X351,AZ351,$AH351&amp;$AI351&amp;$AJ351)</f>
        <v>#NAME?</v>
      </c>
      <c r="AE351" s="304"/>
      <c r="AF351" s="353" t="str">
        <f t="shared" si="134"/>
        <v>NCX19J3</v>
      </c>
      <c r="AG351" s="353" t="str">
        <f t="shared" si="135"/>
        <v>NCX19J3</v>
      </c>
      <c r="AH351" s="353" t="str">
        <f t="shared" si="136"/>
        <v>C1</v>
      </c>
      <c r="AI351" s="353" t="str">
        <f t="shared" si="137"/>
        <v>C1</v>
      </c>
      <c r="AJ351" s="353" t="str">
        <f t="shared" si="138"/>
        <v>C1</v>
      </c>
      <c r="AK351" s="353" t="str">
        <f t="shared" si="139"/>
        <v/>
      </c>
      <c r="AL351" s="343"/>
      <c r="AT351" s="345" t="str">
        <f t="shared" si="140"/>
        <v>B2</v>
      </c>
      <c r="AU351" s="345" t="str">
        <f t="shared" si="141"/>
        <v>B2</v>
      </c>
      <c r="AW351" s="354">
        <f t="shared" si="142"/>
        <v>0</v>
      </c>
      <c r="AX351" s="354">
        <f t="shared" si="143"/>
        <v>0</v>
      </c>
      <c r="AY351" s="354">
        <f t="shared" si="144"/>
        <v>0</v>
      </c>
      <c r="AZ351" s="354">
        <f t="shared" si="145"/>
        <v>0</v>
      </c>
    </row>
    <row r="352" spans="1:52" x14ac:dyDescent="0.2">
      <c r="A352" s="28" t="str">
        <f>C352&amp;"x"&amp;TEXT(COUNTIF(C$5:C351,C352)+1,0)</f>
        <v>B1x6</v>
      </c>
      <c r="B352" s="29" t="str">
        <f>D352&amp;"x"&amp;TEXT(COUNTIF(D$5:D351,D352)+1,0)</f>
        <v>B1x6</v>
      </c>
      <c r="C352" s="30" t="s">
        <v>6461</v>
      </c>
      <c r="D352" s="30" t="s">
        <v>6461</v>
      </c>
      <c r="E352" s="181"/>
      <c r="F352" s="30" t="s">
        <v>6689</v>
      </c>
      <c r="G352" s="269" t="s">
        <v>8885</v>
      </c>
      <c r="H352" s="269" t="s">
        <v>8886</v>
      </c>
      <c r="I352" s="269" t="s">
        <v>8887</v>
      </c>
      <c r="J352" s="218">
        <v>37715</v>
      </c>
      <c r="K352" s="181"/>
      <c r="L352" s="31" t="s">
        <v>6678</v>
      </c>
      <c r="M352" s="262" t="str">
        <f t="shared" si="130"/>
        <v>0</v>
      </c>
      <c r="N352" s="31" t="s">
        <v>6678</v>
      </c>
      <c r="O352" s="262" t="str">
        <f t="shared" si="131"/>
        <v>0</v>
      </c>
      <c r="P352" s="31" t="s">
        <v>6462</v>
      </c>
      <c r="Q352" s="31" t="s">
        <v>6462</v>
      </c>
      <c r="R352" s="31" t="s">
        <v>6462</v>
      </c>
      <c r="S352" s="298" t="str">
        <f t="shared" si="132"/>
        <v>B1</v>
      </c>
      <c r="T352" s="214"/>
      <c r="U352" s="33"/>
      <c r="V352" s="33"/>
      <c r="W352" s="33"/>
      <c r="X352" s="33"/>
      <c r="Y352" s="213"/>
      <c r="Z352" s="352">
        <f t="shared" si="133"/>
        <v>15</v>
      </c>
      <c r="AA352" s="304" t="e">
        <f ca="1">TmPunt($C352:$D352,$F352:$J352,$Z352,$AF352&amp;AH352,"Punten1AB",U352,AW352,$AI352&amp;$AJ352&amp;$AK352)</f>
        <v>#NAME?</v>
      </c>
      <c r="AB352" s="304" t="e">
        <f ca="1">TmPunt($C352:$D352,$F352:$J352,$Z352,$AF352&amp;AI352,"Punten2DE",V352,AX352,$AH352&amp;$AJ352&amp;$AK352)</f>
        <v>#NAME?</v>
      </c>
      <c r="AC352" s="304" t="e">
        <f ca="1">TmPunt($C352:$D352,$F352:$J352,$Z352,$AF352&amp;AJ352,"Punten3GH",W352,AY352,$AH352&amp;$AI352&amp;$AK352)</f>
        <v>#NAME?</v>
      </c>
      <c r="AD352" s="304" t="e">
        <f ca="1">TmPunt($C352:$D352,$F352:$J352,$Z352,$AG352&amp;AK352,"Punten4JK",X352,AZ352,$AH352&amp;$AI352&amp;$AJ352)</f>
        <v>#NAME?</v>
      </c>
      <c r="AE352" s="304"/>
      <c r="AF352" s="353" t="str">
        <f t="shared" si="134"/>
        <v>NCX19J3</v>
      </c>
      <c r="AG352" s="353" t="str">
        <f t="shared" si="135"/>
        <v>NCX19J3</v>
      </c>
      <c r="AH352" s="353" t="str">
        <f t="shared" si="136"/>
        <v>B2</v>
      </c>
      <c r="AI352" s="353" t="str">
        <f t="shared" si="137"/>
        <v>B2</v>
      </c>
      <c r="AJ352" s="353" t="str">
        <f t="shared" si="138"/>
        <v>B2</v>
      </c>
      <c r="AK352" s="353" t="str">
        <f t="shared" si="139"/>
        <v/>
      </c>
      <c r="AL352" s="343"/>
      <c r="AT352" s="345" t="str">
        <f t="shared" si="140"/>
        <v>B1</v>
      </c>
      <c r="AU352" s="345" t="str">
        <f t="shared" si="141"/>
        <v>B1</v>
      </c>
      <c r="AW352" s="354">
        <f t="shared" si="142"/>
        <v>0</v>
      </c>
      <c r="AX352" s="354">
        <f t="shared" si="143"/>
        <v>0</v>
      </c>
      <c r="AY352" s="354">
        <f t="shared" si="144"/>
        <v>0</v>
      </c>
      <c r="AZ352" s="354">
        <f t="shared" si="145"/>
        <v>0</v>
      </c>
    </row>
    <row r="353" spans="1:52" x14ac:dyDescent="0.2">
      <c r="A353" s="28" t="str">
        <f>C353&amp;"x"&amp;TEXT(COUNTIF(C$5:C352,C353)+1,0)</f>
        <v>A1x6</v>
      </c>
      <c r="B353" s="29" t="str">
        <f>D353&amp;"x"&amp;TEXT(COUNTIF(D$5:D352,D353)+1,0)</f>
        <v>A1x6</v>
      </c>
      <c r="C353" s="30" t="s">
        <v>1315</v>
      </c>
      <c r="D353" s="30" t="s">
        <v>1315</v>
      </c>
      <c r="E353" s="181"/>
      <c r="F353" s="30" t="s">
        <v>6689</v>
      </c>
      <c r="G353" s="269" t="s">
        <v>8788</v>
      </c>
      <c r="H353" s="269" t="s">
        <v>8789</v>
      </c>
      <c r="I353" s="269" t="s">
        <v>8790</v>
      </c>
      <c r="J353" s="218">
        <v>37027</v>
      </c>
      <c r="K353" s="181"/>
      <c r="L353" s="31" t="s">
        <v>6678</v>
      </c>
      <c r="M353" s="262" t="str">
        <f t="shared" si="130"/>
        <v>0</v>
      </c>
      <c r="N353" s="31" t="s">
        <v>6678</v>
      </c>
      <c r="O353" s="262" t="str">
        <f t="shared" si="131"/>
        <v>0</v>
      </c>
      <c r="P353" s="31" t="s">
        <v>1316</v>
      </c>
      <c r="Q353" s="31" t="s">
        <v>1316</v>
      </c>
      <c r="R353" s="31" t="s">
        <v>1316</v>
      </c>
      <c r="S353" s="298" t="str">
        <f t="shared" si="132"/>
        <v>A1</v>
      </c>
      <c r="T353" s="214"/>
      <c r="U353" s="33"/>
      <c r="V353" s="33"/>
      <c r="W353" s="33"/>
      <c r="X353" s="33"/>
      <c r="Y353" s="213"/>
      <c r="Z353" s="352">
        <f t="shared" si="133"/>
        <v>17</v>
      </c>
      <c r="AA353" s="304" t="e">
        <f ca="1">TmPunt($C353:$D353,$F353:$J353,$Z353,$AF353&amp;AH353,"Punten1AB",U353,AW353,$AI353&amp;$AJ353&amp;$AK353)</f>
        <v>#NAME?</v>
      </c>
      <c r="AB353" s="304" t="e">
        <f ca="1">TmPunt($C353:$D353,$F353:$J353,$Z353,$AF353&amp;AI353,"Punten2DE",V353,AX353,$AH353&amp;$AJ353&amp;$AK353)</f>
        <v>#NAME?</v>
      </c>
      <c r="AC353" s="304" t="e">
        <f ca="1">TmPunt($C353:$D353,$F353:$J353,$Z353,$AF353&amp;AJ353,"Punten3GH",W353,AY353,$AH353&amp;$AI353&amp;$AK353)</f>
        <v>#NAME?</v>
      </c>
      <c r="AD353" s="304" t="e">
        <f ca="1">TmPunt($C353:$D353,$F353:$J353,$Z353,$AG353&amp;AK353,"Punten4JK",X353,AZ353,$AH353&amp;$AI353&amp;$AJ353)</f>
        <v>#NAME?</v>
      </c>
      <c r="AE353" s="304"/>
      <c r="AF353" s="353" t="str">
        <f t="shared" si="134"/>
        <v>NCX19J3</v>
      </c>
      <c r="AG353" s="353" t="str">
        <f t="shared" si="135"/>
        <v>NCX19J3</v>
      </c>
      <c r="AH353" s="353" t="str">
        <f t="shared" si="136"/>
        <v>A2</v>
      </c>
      <c r="AI353" s="353" t="str">
        <f t="shared" si="137"/>
        <v>A2</v>
      </c>
      <c r="AJ353" s="353" t="str">
        <f t="shared" si="138"/>
        <v>A2</v>
      </c>
      <c r="AK353" s="353" t="str">
        <f t="shared" si="139"/>
        <v/>
      </c>
      <c r="AL353" s="343"/>
      <c r="AT353" s="345" t="str">
        <f t="shared" si="140"/>
        <v>A1</v>
      </c>
      <c r="AU353" s="345" t="str">
        <f t="shared" si="141"/>
        <v>A1</v>
      </c>
      <c r="AW353" s="354">
        <f t="shared" si="142"/>
        <v>0</v>
      </c>
      <c r="AX353" s="354">
        <f t="shared" si="143"/>
        <v>0</v>
      </c>
      <c r="AY353" s="354">
        <f t="shared" si="144"/>
        <v>0</v>
      </c>
      <c r="AZ353" s="354">
        <f t="shared" si="145"/>
        <v>0</v>
      </c>
    </row>
    <row r="354" spans="1:52" x14ac:dyDescent="0.2">
      <c r="A354" s="28" t="str">
        <f>C354&amp;"x"&amp;TEXT(COUNTIF(C$5:C353,C354)+1,0)</f>
        <v>x1</v>
      </c>
      <c r="B354" s="29" t="str">
        <f>D354&amp;"x"&amp;TEXT(COUNTIF(D$5:D353,D354)+1,0)</f>
        <v>x1</v>
      </c>
      <c r="C354" s="30"/>
      <c r="D354" s="30"/>
      <c r="E354" s="181"/>
      <c r="F354" s="30" t="s">
        <v>6689</v>
      </c>
      <c r="G354" s="269" t="s">
        <v>9614</v>
      </c>
      <c r="H354" s="269" t="s">
        <v>9615</v>
      </c>
      <c r="I354" s="269" t="s">
        <v>9616</v>
      </c>
      <c r="J354" s="218">
        <v>20388</v>
      </c>
      <c r="K354" s="181"/>
      <c r="L354" s="31" t="s">
        <v>6678</v>
      </c>
      <c r="M354" s="262" t="str">
        <f t="shared" si="130"/>
        <v>0</v>
      </c>
      <c r="N354" s="31" t="s">
        <v>6678</v>
      </c>
      <c r="O354" s="262" t="str">
        <f t="shared" si="131"/>
        <v>0</v>
      </c>
      <c r="P354" s="31" t="s">
        <v>6678</v>
      </c>
      <c r="Q354" s="31" t="s">
        <v>6678</v>
      </c>
      <c r="R354" s="31"/>
      <c r="S354" s="298" t="str">
        <f t="shared" si="132"/>
        <v/>
      </c>
      <c r="T354" s="214"/>
      <c r="U354" s="33"/>
      <c r="V354" s="33"/>
      <c r="W354" s="33"/>
      <c r="X354" s="33"/>
      <c r="Y354" s="213"/>
      <c r="Z354" s="352">
        <f t="shared" si="133"/>
        <v>63</v>
      </c>
      <c r="AA354" s="304" t="e">
        <f t="shared" ca="1" si="146"/>
        <v>#NAME?</v>
      </c>
      <c r="AB354" s="304" t="e">
        <f t="shared" ca="1" si="147"/>
        <v>#NAME?</v>
      </c>
      <c r="AC354" s="304" t="e">
        <f t="shared" ca="1" si="148"/>
        <v>#NAME?</v>
      </c>
      <c r="AD354" s="304" t="e">
        <f t="shared" ca="1" si="149"/>
        <v>#NAME?</v>
      </c>
      <c r="AE354" s="304"/>
      <c r="AF354" s="353" t="str">
        <f t="shared" si="134"/>
        <v>NCX19J3</v>
      </c>
      <c r="AG354" s="353" t="str">
        <f t="shared" si="135"/>
        <v>NCX19J3</v>
      </c>
      <c r="AH354" s="353" t="str">
        <f t="shared" si="136"/>
        <v/>
      </c>
      <c r="AI354" s="353" t="str">
        <f t="shared" si="137"/>
        <v/>
      </c>
      <c r="AJ354" s="353" t="str">
        <f t="shared" si="138"/>
        <v/>
      </c>
      <c r="AK354" s="353" t="str">
        <f t="shared" si="139"/>
        <v/>
      </c>
      <c r="AL354" s="343"/>
      <c r="AT354" s="345" t="str">
        <f t="shared" si="140"/>
        <v/>
      </c>
      <c r="AU354" s="345" t="str">
        <f t="shared" si="141"/>
        <v/>
      </c>
      <c r="AW354" s="354">
        <f t="shared" si="142"/>
        <v>0</v>
      </c>
      <c r="AX354" s="354">
        <f t="shared" si="143"/>
        <v>0</v>
      </c>
      <c r="AY354" s="354">
        <f t="shared" si="144"/>
        <v>0</v>
      </c>
      <c r="AZ354" s="354">
        <f t="shared" si="145"/>
        <v>0</v>
      </c>
    </row>
    <row r="355" spans="1:52" x14ac:dyDescent="0.2">
      <c r="A355" s="28" t="str">
        <f>C355&amp;"x"&amp;TEXT(COUNTIF(C$5:C354,C355)+1,0)</f>
        <v>x1</v>
      </c>
      <c r="B355" s="29" t="str">
        <f>D355&amp;"x"&amp;TEXT(COUNTIF(D$5:D354,D355)+1,0)</f>
        <v>x1</v>
      </c>
      <c r="C355" s="30"/>
      <c r="D355" s="30"/>
      <c r="E355" s="181"/>
      <c r="F355" s="30" t="s">
        <v>6689</v>
      </c>
      <c r="G355" s="269" t="s">
        <v>9599</v>
      </c>
      <c r="H355" s="269" t="s">
        <v>9600</v>
      </c>
      <c r="I355" s="269" t="s">
        <v>9601</v>
      </c>
      <c r="J355" s="218">
        <v>19273</v>
      </c>
      <c r="K355" s="181"/>
      <c r="L355" s="31" t="s">
        <v>6678</v>
      </c>
      <c r="M355" s="262" t="str">
        <f t="shared" si="130"/>
        <v>0</v>
      </c>
      <c r="N355" s="31" t="s">
        <v>6678</v>
      </c>
      <c r="O355" s="262" t="str">
        <f t="shared" si="131"/>
        <v>0</v>
      </c>
      <c r="P355" s="31" t="s">
        <v>6678</v>
      </c>
      <c r="Q355" s="31" t="s">
        <v>6678</v>
      </c>
      <c r="R355" s="31"/>
      <c r="S355" s="298" t="str">
        <f t="shared" si="132"/>
        <v/>
      </c>
      <c r="T355" s="214"/>
      <c r="U355" s="33"/>
      <c r="V355" s="33"/>
      <c r="W355" s="33"/>
      <c r="X355" s="33"/>
      <c r="Y355" s="213"/>
      <c r="Z355" s="352">
        <f t="shared" si="133"/>
        <v>66</v>
      </c>
      <c r="AA355" s="304" t="e">
        <f t="shared" ca="1" si="146"/>
        <v>#NAME?</v>
      </c>
      <c r="AB355" s="304" t="e">
        <f t="shared" ca="1" si="147"/>
        <v>#NAME?</v>
      </c>
      <c r="AC355" s="304" t="e">
        <f t="shared" ca="1" si="148"/>
        <v>#NAME?</v>
      </c>
      <c r="AD355" s="304" t="e">
        <f t="shared" ca="1" si="149"/>
        <v>#NAME?</v>
      </c>
      <c r="AE355" s="304"/>
      <c r="AF355" s="353" t="str">
        <f t="shared" si="134"/>
        <v>NCX19J3</v>
      </c>
      <c r="AG355" s="353" t="str">
        <f t="shared" si="135"/>
        <v>NCX19J3</v>
      </c>
      <c r="AH355" s="353" t="str">
        <f t="shared" si="136"/>
        <v/>
      </c>
      <c r="AI355" s="353" t="str">
        <f t="shared" si="137"/>
        <v/>
      </c>
      <c r="AJ355" s="353" t="str">
        <f t="shared" si="138"/>
        <v/>
      </c>
      <c r="AK355" s="353" t="str">
        <f t="shared" si="139"/>
        <v/>
      </c>
      <c r="AL355" s="343"/>
      <c r="AT355" s="345" t="str">
        <f t="shared" si="140"/>
        <v/>
      </c>
      <c r="AU355" s="345" t="str">
        <f t="shared" si="141"/>
        <v/>
      </c>
      <c r="AW355" s="354">
        <f t="shared" si="142"/>
        <v>0</v>
      </c>
      <c r="AX355" s="354">
        <f t="shared" si="143"/>
        <v>0</v>
      </c>
      <c r="AY355" s="354">
        <f t="shared" si="144"/>
        <v>0</v>
      </c>
      <c r="AZ355" s="354">
        <f t="shared" si="145"/>
        <v>0</v>
      </c>
    </row>
    <row r="356" spans="1:52" x14ac:dyDescent="0.2">
      <c r="A356" s="28" t="str">
        <f>C356&amp;"x"&amp;TEXT(COUNTIF(C$5:C355,C356)+1,0)</f>
        <v>x1</v>
      </c>
      <c r="B356" s="29" t="str">
        <f>D356&amp;"x"&amp;TEXT(COUNTIF(D$5:D355,D356)+1,0)</f>
        <v>x1</v>
      </c>
      <c r="C356" s="30"/>
      <c r="D356" s="30"/>
      <c r="E356" s="181"/>
      <c r="F356" s="30" t="s">
        <v>6689</v>
      </c>
      <c r="G356" s="269" t="s">
        <v>9237</v>
      </c>
      <c r="H356" s="269" t="s">
        <v>9238</v>
      </c>
      <c r="I356" s="269" t="s">
        <v>8759</v>
      </c>
      <c r="J356" s="218">
        <v>39742</v>
      </c>
      <c r="K356" s="181"/>
      <c r="L356" s="31"/>
      <c r="M356" s="262" t="str">
        <f t="shared" si="130"/>
        <v>0</v>
      </c>
      <c r="N356" s="31"/>
      <c r="O356" s="262" t="str">
        <f t="shared" si="131"/>
        <v>0</v>
      </c>
      <c r="P356" s="31" t="s">
        <v>6487</v>
      </c>
      <c r="Q356" s="31" t="s">
        <v>6487</v>
      </c>
      <c r="R356" s="31" t="s">
        <v>6487</v>
      </c>
      <c r="S356" s="298" t="str">
        <f t="shared" si="132"/>
        <v/>
      </c>
      <c r="T356" s="214"/>
      <c r="U356" s="33"/>
      <c r="V356" s="33"/>
      <c r="W356" s="33"/>
      <c r="X356" s="33"/>
      <c r="Y356" s="213"/>
      <c r="Z356" s="352">
        <f t="shared" si="133"/>
        <v>10</v>
      </c>
      <c r="AA356" s="304" t="e">
        <f t="shared" ca="1" si="146"/>
        <v>#NAME?</v>
      </c>
      <c r="AB356" s="304" t="e">
        <f t="shared" ca="1" si="147"/>
        <v>#NAME?</v>
      </c>
      <c r="AC356" s="304" t="e">
        <f t="shared" ca="1" si="148"/>
        <v>#NAME?</v>
      </c>
      <c r="AD356" s="304" t="e">
        <f t="shared" ca="1" si="149"/>
        <v>#NAME?</v>
      </c>
      <c r="AE356" s="304"/>
      <c r="AF356" s="353" t="str">
        <f t="shared" si="134"/>
        <v>NCX19J3</v>
      </c>
      <c r="AG356" s="353" t="str">
        <f t="shared" si="135"/>
        <v>NCX19J3</v>
      </c>
      <c r="AH356" s="353" t="str">
        <f t="shared" si="136"/>
        <v>D5</v>
      </c>
      <c r="AI356" s="353" t="str">
        <f t="shared" si="137"/>
        <v>D5</v>
      </c>
      <c r="AJ356" s="353" t="str">
        <f t="shared" si="138"/>
        <v>D5</v>
      </c>
      <c r="AK356" s="353" t="str">
        <f t="shared" si="139"/>
        <v/>
      </c>
      <c r="AL356" s="343"/>
      <c r="AT356" s="345" t="str">
        <f t="shared" si="140"/>
        <v/>
      </c>
      <c r="AU356" s="345" t="str">
        <f t="shared" si="141"/>
        <v/>
      </c>
      <c r="AW356" s="354">
        <f t="shared" si="142"/>
        <v>0</v>
      </c>
      <c r="AX356" s="354">
        <f t="shared" si="143"/>
        <v>0</v>
      </c>
      <c r="AY356" s="354">
        <f t="shared" si="144"/>
        <v>0</v>
      </c>
      <c r="AZ356" s="354">
        <f t="shared" si="145"/>
        <v>0</v>
      </c>
    </row>
    <row r="357" spans="1:52" x14ac:dyDescent="0.2">
      <c r="A357" s="28" t="str">
        <f>C357&amp;"x"&amp;TEXT(COUNTIF(C$5:C356,C357)+1,0)</f>
        <v>C4x7</v>
      </c>
      <c r="B357" s="29" t="str">
        <f>D357&amp;"x"&amp;TEXT(COUNTIF(D$5:D356,D357)+1,0)</f>
        <v>C4x7</v>
      </c>
      <c r="C357" s="30" t="s">
        <v>6474</v>
      </c>
      <c r="D357" s="30" t="s">
        <v>6474</v>
      </c>
      <c r="E357" s="181"/>
      <c r="F357" s="30" t="s">
        <v>6689</v>
      </c>
      <c r="G357" s="269" t="s">
        <v>9086</v>
      </c>
      <c r="H357" s="269" t="s">
        <v>9087</v>
      </c>
      <c r="I357" s="269" t="s">
        <v>9088</v>
      </c>
      <c r="J357" s="218">
        <v>38519</v>
      </c>
      <c r="K357" s="181"/>
      <c r="L357" s="31" t="s">
        <v>6678</v>
      </c>
      <c r="M357" s="262" t="str">
        <f t="shared" si="130"/>
        <v>0</v>
      </c>
      <c r="N357" s="31" t="s">
        <v>6678</v>
      </c>
      <c r="O357" s="262" t="str">
        <f t="shared" si="131"/>
        <v>0</v>
      </c>
      <c r="P357" s="31" t="s">
        <v>6474</v>
      </c>
      <c r="Q357" s="31" t="s">
        <v>6474</v>
      </c>
      <c r="R357" s="31" t="s">
        <v>6474</v>
      </c>
      <c r="S357" s="298" t="str">
        <f t="shared" si="132"/>
        <v>C4</v>
      </c>
      <c r="T357" s="214"/>
      <c r="U357" s="33"/>
      <c r="V357" s="33"/>
      <c r="W357" s="33"/>
      <c r="X357" s="33"/>
      <c r="Y357" s="213"/>
      <c r="Z357" s="352">
        <f t="shared" si="133"/>
        <v>13</v>
      </c>
      <c r="AA357" s="304" t="e">
        <f ca="1">TmPunt($C357:$D357,$F357:$J357,$Z357,$AF357&amp;AH357,"Punten1AB",U357,AW357,$AI357&amp;$AJ357&amp;$AK357)</f>
        <v>#NAME?</v>
      </c>
      <c r="AB357" s="304" t="e">
        <f ca="1">TmPunt($C357:$D357,$F357:$J357,$Z357,$AF357&amp;AI357,"Punten2DE",V357,AX357,$AH357&amp;$AJ357&amp;$AK357)</f>
        <v>#NAME?</v>
      </c>
      <c r="AC357" s="304" t="e">
        <f ca="1">TmPunt($C357:$D357,$F357:$J357,$Z357,$AF357&amp;AJ357,"Punten3GH",W357,AY357,$AH357&amp;$AI357&amp;$AK357)</f>
        <v>#NAME?</v>
      </c>
      <c r="AD357" s="304" t="e">
        <f ca="1">TmPunt($C357:$D357,$F357:$J357,$Z357,$AG357&amp;AK357,"Punten4JK",X357,AZ357,$AH357&amp;$AI357&amp;$AJ357)</f>
        <v>#NAME?</v>
      </c>
      <c r="AE357" s="304"/>
      <c r="AF357" s="353" t="str">
        <f t="shared" si="134"/>
        <v>NCX19J3</v>
      </c>
      <c r="AG357" s="353" t="str">
        <f t="shared" si="135"/>
        <v>NCX19J3</v>
      </c>
      <c r="AH357" s="353" t="str">
        <f t="shared" si="136"/>
        <v>C4</v>
      </c>
      <c r="AI357" s="353" t="str">
        <f t="shared" si="137"/>
        <v>C4</v>
      </c>
      <c r="AJ357" s="353" t="str">
        <f t="shared" si="138"/>
        <v>C4</v>
      </c>
      <c r="AK357" s="353" t="str">
        <f t="shared" si="139"/>
        <v/>
      </c>
      <c r="AL357" s="343"/>
      <c r="AT357" s="345" t="str">
        <f t="shared" si="140"/>
        <v>C4</v>
      </c>
      <c r="AU357" s="345" t="str">
        <f t="shared" si="141"/>
        <v>C4</v>
      </c>
      <c r="AW357" s="354">
        <f t="shared" si="142"/>
        <v>0</v>
      </c>
      <c r="AX357" s="354">
        <f t="shared" si="143"/>
        <v>0</v>
      </c>
      <c r="AY357" s="354">
        <f t="shared" si="144"/>
        <v>0</v>
      </c>
      <c r="AZ357" s="354">
        <f t="shared" si="145"/>
        <v>0</v>
      </c>
    </row>
    <row r="358" spans="1:52" x14ac:dyDescent="0.2">
      <c r="A358" s="28" t="str">
        <f>C358&amp;"x"&amp;TEXT(COUNTIF(C$5:C357,C358)+1,0)</f>
        <v>S3x6</v>
      </c>
      <c r="B358" s="29" t="str">
        <f>D358&amp;"x"&amp;TEXT(COUNTIF(D$5:D357,D358)+1,0)</f>
        <v>S3x6</v>
      </c>
      <c r="C358" s="30" t="s">
        <v>6429</v>
      </c>
      <c r="D358" s="30" t="s">
        <v>6429</v>
      </c>
      <c r="E358" s="181"/>
      <c r="F358" s="30" t="s">
        <v>6689</v>
      </c>
      <c r="G358" s="269" t="s">
        <v>8533</v>
      </c>
      <c r="H358" s="269" t="s">
        <v>8534</v>
      </c>
      <c r="I358" s="269" t="s">
        <v>8535</v>
      </c>
      <c r="J358" s="218">
        <v>32357</v>
      </c>
      <c r="K358" s="181"/>
      <c r="L358" s="31" t="s">
        <v>6678</v>
      </c>
      <c r="M358" s="262" t="str">
        <f t="shared" si="130"/>
        <v>0</v>
      </c>
      <c r="N358" s="31" t="s">
        <v>6678</v>
      </c>
      <c r="O358" s="262" t="str">
        <f t="shared" si="131"/>
        <v>0</v>
      </c>
      <c r="P358" s="31" t="s">
        <v>6430</v>
      </c>
      <c r="Q358" s="31" t="s">
        <v>6428</v>
      </c>
      <c r="R358" s="31" t="s">
        <v>6428</v>
      </c>
      <c r="S358" s="298" t="str">
        <f t="shared" si="132"/>
        <v>S3</v>
      </c>
      <c r="T358" s="214"/>
      <c r="U358" s="33"/>
      <c r="V358" s="33"/>
      <c r="W358" s="33"/>
      <c r="X358" s="33"/>
      <c r="Y358" s="213"/>
      <c r="Z358" s="352">
        <f t="shared" si="133"/>
        <v>30</v>
      </c>
      <c r="AA358" s="304" t="e">
        <f ca="1">TmPunt($C358:$D358,$F358:$J358,$Z358,$AF358&amp;AH358,"Punten1AB",U358,AW358,$AI358&amp;$AJ358&amp;$AK358)</f>
        <v>#NAME?</v>
      </c>
      <c r="AB358" s="304" t="e">
        <f ca="1">TmPunt($C358:$D358,$F358:$J358,$Z358,$AF358&amp;AI358,"Punten2DE",V358,AX358,$AH358&amp;$AJ358&amp;$AK358)</f>
        <v>#NAME?</v>
      </c>
      <c r="AC358" s="304" t="e">
        <f ca="1">TmPunt($C358:$D358,$F358:$J358,$Z358,$AF358&amp;AJ358,"Punten3GH",W358,AY358,$AH358&amp;$AI358&amp;$AK358)</f>
        <v>#NAME?</v>
      </c>
      <c r="AD358" s="304" t="e">
        <f ca="1">TmPunt($C358:$D358,$F358:$J358,$Z358,$AG358&amp;AK358,"Punten4JK",X358,AZ358,$AH358&amp;$AI358&amp;$AJ358)</f>
        <v>#NAME?</v>
      </c>
      <c r="AE358" s="304"/>
      <c r="AF358" s="353" t="str">
        <f t="shared" si="134"/>
        <v>NCX19J3</v>
      </c>
      <c r="AG358" s="353" t="str">
        <f t="shared" si="135"/>
        <v>NCX19J3</v>
      </c>
      <c r="AH358" s="353" t="str">
        <f t="shared" si="136"/>
        <v>S4</v>
      </c>
      <c r="AI358" s="353" t="str">
        <f t="shared" si="137"/>
        <v>S2</v>
      </c>
      <c r="AJ358" s="353" t="str">
        <f t="shared" si="138"/>
        <v>S2</v>
      </c>
      <c r="AK358" s="353" t="str">
        <f t="shared" si="139"/>
        <v/>
      </c>
      <c r="AL358" s="343"/>
      <c r="AT358" s="345" t="str">
        <f t="shared" si="140"/>
        <v>S3</v>
      </c>
      <c r="AU358" s="345" t="str">
        <f t="shared" si="141"/>
        <v>S3</v>
      </c>
      <c r="AW358" s="354">
        <f t="shared" si="142"/>
        <v>0</v>
      </c>
      <c r="AX358" s="354">
        <f t="shared" si="143"/>
        <v>0</v>
      </c>
      <c r="AY358" s="354">
        <f t="shared" si="144"/>
        <v>0</v>
      </c>
      <c r="AZ358" s="354">
        <f t="shared" si="145"/>
        <v>0</v>
      </c>
    </row>
    <row r="359" spans="1:52" x14ac:dyDescent="0.2">
      <c r="A359" s="28" t="str">
        <f>C359&amp;"x"&amp;TEXT(COUNTIF(C$5:C358,C359)+1,0)</f>
        <v>A2x10</v>
      </c>
      <c r="B359" s="29" t="str">
        <f>D359&amp;"x"&amp;TEXT(COUNTIF(D$5:D358,D359)+1,0)</f>
        <v>A2x10</v>
      </c>
      <c r="C359" s="30" t="s">
        <v>1316</v>
      </c>
      <c r="D359" s="30" t="s">
        <v>1316</v>
      </c>
      <c r="E359" s="181"/>
      <c r="F359" s="30" t="s">
        <v>6689</v>
      </c>
      <c r="G359" s="269" t="s">
        <v>8776</v>
      </c>
      <c r="H359" s="269" t="s">
        <v>8777</v>
      </c>
      <c r="I359" s="269" t="s">
        <v>8778</v>
      </c>
      <c r="J359" s="218">
        <v>36588</v>
      </c>
      <c r="K359" s="181"/>
      <c r="L359" s="31" t="s">
        <v>6678</v>
      </c>
      <c r="M359" s="262" t="str">
        <f t="shared" si="130"/>
        <v>0</v>
      </c>
      <c r="N359" s="31" t="s">
        <v>6678</v>
      </c>
      <c r="O359" s="262" t="str">
        <f t="shared" si="131"/>
        <v>0</v>
      </c>
      <c r="P359" s="31" t="s">
        <v>1316</v>
      </c>
      <c r="Q359" s="31" t="s">
        <v>1316</v>
      </c>
      <c r="R359" s="31" t="s">
        <v>1316</v>
      </c>
      <c r="S359" s="298" t="str">
        <f t="shared" si="132"/>
        <v>A2</v>
      </c>
      <c r="T359" s="214"/>
      <c r="U359" s="33"/>
      <c r="V359" s="33"/>
      <c r="W359" s="33"/>
      <c r="X359" s="33"/>
      <c r="Y359" s="213"/>
      <c r="Z359" s="352">
        <f t="shared" si="133"/>
        <v>18</v>
      </c>
      <c r="AA359" s="304" t="e">
        <f ca="1">TmPunt($C359:$D359,$F359:$J359,$Z359,$AF359&amp;AH359,"Punten1AB",U359,AW359,$AI359&amp;$AJ359&amp;$AK359)</f>
        <v>#NAME?</v>
      </c>
      <c r="AB359" s="304" t="e">
        <f ca="1">TmPunt($C359:$D359,$F359:$J359,$Z359,$AF359&amp;AI359,"Punten2DE",V359,AX359,$AH359&amp;$AJ359&amp;$AK359)</f>
        <v>#NAME?</v>
      </c>
      <c r="AC359" s="304" t="e">
        <f ca="1">TmPunt($C359:$D359,$F359:$J359,$Z359,$AF359&amp;AJ359,"Punten3GH",W359,AY359,$AH359&amp;$AI359&amp;$AK359)</f>
        <v>#NAME?</v>
      </c>
      <c r="AD359" s="304" t="e">
        <f ca="1">TmPunt($C359:$D359,$F359:$J359,$Z359,$AG359&amp;AK359,"Punten4JK",X359,AZ359,$AH359&amp;$AI359&amp;$AJ359)</f>
        <v>#NAME?</v>
      </c>
      <c r="AE359" s="304"/>
      <c r="AF359" s="353" t="str">
        <f t="shared" si="134"/>
        <v>NCX19J3</v>
      </c>
      <c r="AG359" s="353" t="str">
        <f t="shared" si="135"/>
        <v>NCX19J3</v>
      </c>
      <c r="AH359" s="353" t="str">
        <f t="shared" si="136"/>
        <v>A2</v>
      </c>
      <c r="AI359" s="353" t="str">
        <f t="shared" si="137"/>
        <v>A2</v>
      </c>
      <c r="AJ359" s="353" t="str">
        <f t="shared" si="138"/>
        <v>A2</v>
      </c>
      <c r="AK359" s="353" t="str">
        <f t="shared" si="139"/>
        <v/>
      </c>
      <c r="AL359" s="343"/>
      <c r="AT359" s="345" t="str">
        <f t="shared" si="140"/>
        <v>A2</v>
      </c>
      <c r="AU359" s="345" t="str">
        <f t="shared" si="141"/>
        <v>A2</v>
      </c>
      <c r="AW359" s="354">
        <f t="shared" si="142"/>
        <v>0</v>
      </c>
      <c r="AX359" s="354">
        <f t="shared" si="143"/>
        <v>0</v>
      </c>
      <c r="AY359" s="354">
        <f t="shared" si="144"/>
        <v>0</v>
      </c>
      <c r="AZ359" s="354">
        <f t="shared" si="145"/>
        <v>0</v>
      </c>
    </row>
    <row r="360" spans="1:52" x14ac:dyDescent="0.2">
      <c r="A360" s="28" t="str">
        <f>C360&amp;"x"&amp;TEXT(COUNTIF(C$5:C359,C360)+1,0)</f>
        <v>x1</v>
      </c>
      <c r="B360" s="29" t="str">
        <f>D360&amp;"x"&amp;TEXT(COUNTIF(D$5:D359,D360)+1,0)</f>
        <v>x1</v>
      </c>
      <c r="C360" s="30"/>
      <c r="D360" s="30"/>
      <c r="E360" s="181"/>
      <c r="F360" s="30" t="s">
        <v>6689</v>
      </c>
      <c r="G360" s="269" t="s">
        <v>9762</v>
      </c>
      <c r="H360" s="269" t="s">
        <v>9763</v>
      </c>
      <c r="I360" s="269" t="s">
        <v>9764</v>
      </c>
      <c r="J360" s="218">
        <v>33019</v>
      </c>
      <c r="K360" s="181"/>
      <c r="L360" s="31"/>
      <c r="M360" s="262" t="str">
        <f t="shared" si="130"/>
        <v>0</v>
      </c>
      <c r="N360" s="31"/>
      <c r="O360" s="262" t="str">
        <f t="shared" si="131"/>
        <v>0</v>
      </c>
      <c r="P360" s="31" t="s">
        <v>6678</v>
      </c>
      <c r="Q360" s="31" t="s">
        <v>6678</v>
      </c>
      <c r="R360" s="31"/>
      <c r="S360" s="298" t="str">
        <f t="shared" si="132"/>
        <v/>
      </c>
      <c r="T360" s="214"/>
      <c r="U360" s="33"/>
      <c r="V360" s="33"/>
      <c r="W360" s="33"/>
      <c r="X360" s="33"/>
      <c r="Y360" s="213"/>
      <c r="Z360" s="352">
        <f t="shared" si="133"/>
        <v>28</v>
      </c>
      <c r="AA360" s="304" t="e">
        <f t="shared" ca="1" si="146"/>
        <v>#NAME?</v>
      </c>
      <c r="AB360" s="304" t="e">
        <f t="shared" ca="1" si="147"/>
        <v>#NAME?</v>
      </c>
      <c r="AC360" s="304" t="e">
        <f t="shared" ca="1" si="148"/>
        <v>#NAME?</v>
      </c>
      <c r="AD360" s="304" t="e">
        <f t="shared" ca="1" si="149"/>
        <v>#NAME?</v>
      </c>
      <c r="AE360" s="304"/>
      <c r="AF360" s="353" t="str">
        <f t="shared" si="134"/>
        <v>NCX19J3</v>
      </c>
      <c r="AG360" s="353" t="str">
        <f t="shared" si="135"/>
        <v>NCX19J3</v>
      </c>
      <c r="AH360" s="353" t="str">
        <f t="shared" si="136"/>
        <v/>
      </c>
      <c r="AI360" s="353" t="str">
        <f t="shared" si="137"/>
        <v/>
      </c>
      <c r="AJ360" s="353" t="str">
        <f t="shared" si="138"/>
        <v/>
      </c>
      <c r="AK360" s="353" t="str">
        <f t="shared" si="139"/>
        <v/>
      </c>
      <c r="AL360" s="343"/>
      <c r="AT360" s="345" t="str">
        <f t="shared" si="140"/>
        <v/>
      </c>
      <c r="AU360" s="345" t="str">
        <f t="shared" si="141"/>
        <v/>
      </c>
      <c r="AW360" s="354">
        <f t="shared" si="142"/>
        <v>0</v>
      </c>
      <c r="AX360" s="354">
        <f t="shared" si="143"/>
        <v>0</v>
      </c>
      <c r="AY360" s="354">
        <f t="shared" si="144"/>
        <v>0</v>
      </c>
      <c r="AZ360" s="354">
        <f t="shared" si="145"/>
        <v>0</v>
      </c>
    </row>
    <row r="361" spans="1:52" x14ac:dyDescent="0.2">
      <c r="A361" s="28" t="str">
        <f>C361&amp;"x"&amp;TEXT(COUNTIF(C$5:C360,C361)+1,0)</f>
        <v>A3x8</v>
      </c>
      <c r="B361" s="29" t="str">
        <f>D361&amp;"x"&amp;TEXT(COUNTIF(D$5:D360,D361)+1,0)</f>
        <v>A3x8</v>
      </c>
      <c r="C361" s="30" t="s">
        <v>1317</v>
      </c>
      <c r="D361" s="30" t="s">
        <v>1317</v>
      </c>
      <c r="E361" s="181"/>
      <c r="F361" s="30" t="s">
        <v>6689</v>
      </c>
      <c r="G361" s="269" t="s">
        <v>8815</v>
      </c>
      <c r="H361" s="269" t="s">
        <v>8816</v>
      </c>
      <c r="I361" s="269" t="s">
        <v>8817</v>
      </c>
      <c r="J361" s="218">
        <v>36843</v>
      </c>
      <c r="K361" s="181"/>
      <c r="L361" s="31" t="s">
        <v>6678</v>
      </c>
      <c r="M361" s="262" t="str">
        <f t="shared" si="130"/>
        <v>0</v>
      </c>
      <c r="N361" s="31" t="s">
        <v>6678</v>
      </c>
      <c r="O361" s="262" t="str">
        <f t="shared" si="131"/>
        <v>0</v>
      </c>
      <c r="P361" s="31" t="s">
        <v>1317</v>
      </c>
      <c r="Q361" s="31" t="s">
        <v>1317</v>
      </c>
      <c r="R361" s="31" t="s">
        <v>1317</v>
      </c>
      <c r="S361" s="298" t="str">
        <f t="shared" si="132"/>
        <v>A3</v>
      </c>
      <c r="T361" s="214"/>
      <c r="U361" s="33"/>
      <c r="V361" s="33"/>
      <c r="W361" s="33"/>
      <c r="X361" s="33"/>
      <c r="Y361" s="213"/>
      <c r="Z361" s="352">
        <f t="shared" si="133"/>
        <v>18</v>
      </c>
      <c r="AA361" s="304" t="e">
        <f ca="1">TmPunt($C361:$D361,$F361:$J361,$Z361,$AF361&amp;AH361,"Punten1AB",U361,AW361,$AI361&amp;$AJ361&amp;$AK361)</f>
        <v>#NAME?</v>
      </c>
      <c r="AB361" s="304" t="e">
        <f ca="1">TmPunt($C361:$D361,$F361:$J361,$Z361,$AF361&amp;AI361,"Punten2DE",V361,AX361,$AH361&amp;$AJ361&amp;$AK361)</f>
        <v>#NAME?</v>
      </c>
      <c r="AC361" s="304" t="e">
        <f ca="1">TmPunt($C361:$D361,$F361:$J361,$Z361,$AF361&amp;AJ361,"Punten3GH",W361,AY361,$AH361&amp;$AI361&amp;$AK361)</f>
        <v>#NAME?</v>
      </c>
      <c r="AD361" s="304" t="e">
        <f ca="1">TmPunt($C361:$D361,$F361:$J361,$Z361,$AG361&amp;AK361,"Punten4JK",X361,AZ361,$AH361&amp;$AI361&amp;$AJ361)</f>
        <v>#NAME?</v>
      </c>
      <c r="AE361" s="304"/>
      <c r="AF361" s="353" t="str">
        <f t="shared" si="134"/>
        <v>NCX19J3</v>
      </c>
      <c r="AG361" s="353" t="str">
        <f t="shared" si="135"/>
        <v>NCX19J3</v>
      </c>
      <c r="AH361" s="353" t="str">
        <f t="shared" si="136"/>
        <v>A3</v>
      </c>
      <c r="AI361" s="353" t="str">
        <f t="shared" si="137"/>
        <v>A3</v>
      </c>
      <c r="AJ361" s="353" t="str">
        <f t="shared" si="138"/>
        <v>A3</v>
      </c>
      <c r="AK361" s="353" t="str">
        <f t="shared" si="139"/>
        <v/>
      </c>
      <c r="AL361" s="343"/>
      <c r="AT361" s="345" t="str">
        <f t="shared" si="140"/>
        <v>A3</v>
      </c>
      <c r="AU361" s="345" t="str">
        <f t="shared" si="141"/>
        <v>A3</v>
      </c>
      <c r="AW361" s="354">
        <f t="shared" si="142"/>
        <v>0</v>
      </c>
      <c r="AX361" s="354">
        <f t="shared" si="143"/>
        <v>0</v>
      </c>
      <c r="AY361" s="354">
        <f t="shared" si="144"/>
        <v>0</v>
      </c>
      <c r="AZ361" s="354">
        <f t="shared" si="145"/>
        <v>0</v>
      </c>
    </row>
    <row r="362" spans="1:52" x14ac:dyDescent="0.2">
      <c r="A362" s="28" t="str">
        <f>C362&amp;"x"&amp;TEXT(COUNTIF(C$5:C361,C362)+1,0)</f>
        <v>S5x6</v>
      </c>
      <c r="B362" s="29" t="str">
        <f>D362&amp;"x"&amp;TEXT(COUNTIF(D$5:D361,D362)+1,0)</f>
        <v>S5x6</v>
      </c>
      <c r="C362" s="30" t="s">
        <v>6431</v>
      </c>
      <c r="D362" s="30" t="s">
        <v>6431</v>
      </c>
      <c r="E362" s="181"/>
      <c r="F362" s="30" t="s">
        <v>6689</v>
      </c>
      <c r="G362" s="269" t="s">
        <v>8605</v>
      </c>
      <c r="H362" s="269" t="s">
        <v>8606</v>
      </c>
      <c r="I362" s="269" t="s">
        <v>8607</v>
      </c>
      <c r="J362" s="218">
        <v>35797</v>
      </c>
      <c r="K362" s="181"/>
      <c r="L362" s="31" t="s">
        <v>6678</v>
      </c>
      <c r="M362" s="262" t="str">
        <f t="shared" si="130"/>
        <v>0</v>
      </c>
      <c r="N362" s="31" t="s">
        <v>6678</v>
      </c>
      <c r="O362" s="262" t="str">
        <f t="shared" si="131"/>
        <v>0</v>
      </c>
      <c r="P362" s="31" t="s">
        <v>6430</v>
      </c>
      <c r="Q362" s="31" t="s">
        <v>6429</v>
      </c>
      <c r="R362" s="31" t="s">
        <v>6430</v>
      </c>
      <c r="S362" s="298" t="str">
        <f t="shared" si="132"/>
        <v>S5</v>
      </c>
      <c r="T362" s="214"/>
      <c r="U362" s="33"/>
      <c r="V362" s="33"/>
      <c r="W362" s="33"/>
      <c r="X362" s="33"/>
      <c r="Y362" s="213"/>
      <c r="Z362" s="352">
        <f t="shared" si="133"/>
        <v>20</v>
      </c>
      <c r="AA362" s="304" t="e">
        <f ca="1">TmPunt($C362:$D362,$F362:$J362,$Z362,$AF362&amp;AH362,"Punten1AB",U362,AW362,$AI362&amp;$AJ362&amp;$AK362)</f>
        <v>#NAME?</v>
      </c>
      <c r="AB362" s="304" t="e">
        <f ca="1">TmPunt($C362:$D362,$F362:$J362,$Z362,$AF362&amp;AI362,"Punten2DE",V362,AX362,$AH362&amp;$AJ362&amp;$AK362)</f>
        <v>#NAME?</v>
      </c>
      <c r="AC362" s="304" t="e">
        <f ca="1">TmPunt($C362:$D362,$F362:$J362,$Z362,$AF362&amp;AJ362,"Punten3GH",W362,AY362,$AH362&amp;$AI362&amp;$AK362)</f>
        <v>#NAME?</v>
      </c>
      <c r="AD362" s="304" t="e">
        <f ca="1">TmPunt($C362:$D362,$F362:$J362,$Z362,$AG362&amp;AK362,"Punten4JK",X362,AZ362,$AH362&amp;$AI362&amp;$AJ362)</f>
        <v>#NAME?</v>
      </c>
      <c r="AE362" s="304"/>
      <c r="AF362" s="353" t="str">
        <f t="shared" si="134"/>
        <v>NCX19J3</v>
      </c>
      <c r="AG362" s="353" t="str">
        <f t="shared" si="135"/>
        <v>NCX19J3</v>
      </c>
      <c r="AH362" s="353" t="str">
        <f t="shared" si="136"/>
        <v>S4</v>
      </c>
      <c r="AI362" s="353" t="str">
        <f t="shared" si="137"/>
        <v>S3</v>
      </c>
      <c r="AJ362" s="353" t="str">
        <f t="shared" si="138"/>
        <v>S4</v>
      </c>
      <c r="AK362" s="353" t="str">
        <f t="shared" si="139"/>
        <v/>
      </c>
      <c r="AL362" s="343"/>
      <c r="AT362" s="345" t="str">
        <f t="shared" si="140"/>
        <v>S5</v>
      </c>
      <c r="AU362" s="345" t="str">
        <f t="shared" si="141"/>
        <v>S5</v>
      </c>
      <c r="AW362" s="354">
        <f t="shared" si="142"/>
        <v>0</v>
      </c>
      <c r="AX362" s="354">
        <f t="shared" si="143"/>
        <v>0</v>
      </c>
      <c r="AY362" s="354">
        <f t="shared" si="144"/>
        <v>0</v>
      </c>
      <c r="AZ362" s="354">
        <f t="shared" si="145"/>
        <v>0</v>
      </c>
    </row>
    <row r="363" spans="1:52" x14ac:dyDescent="0.2">
      <c r="A363" s="28" t="str">
        <f>C363&amp;"x"&amp;TEXT(COUNTIF(C$5:C362,C363)+1,0)</f>
        <v>x1</v>
      </c>
      <c r="B363" s="29" t="str">
        <f>D363&amp;"x"&amp;TEXT(COUNTIF(D$5:D362,D363)+1,0)</f>
        <v>x1</v>
      </c>
      <c r="C363" s="30"/>
      <c r="D363" s="30"/>
      <c r="E363" s="181"/>
      <c r="F363" s="30" t="s">
        <v>6689</v>
      </c>
      <c r="G363" s="269" t="s">
        <v>9806</v>
      </c>
      <c r="H363" s="269" t="s">
        <v>9807</v>
      </c>
      <c r="I363" s="269" t="s">
        <v>9808</v>
      </c>
      <c r="J363" s="218">
        <v>39061</v>
      </c>
      <c r="K363" s="181"/>
      <c r="L363" s="31" t="s">
        <v>6678</v>
      </c>
      <c r="M363" s="262" t="str">
        <f t="shared" si="130"/>
        <v>0</v>
      </c>
      <c r="N363" s="31" t="s">
        <v>6678</v>
      </c>
      <c r="O363" s="262" t="str">
        <f t="shared" si="131"/>
        <v>0</v>
      </c>
      <c r="P363" s="31" t="s">
        <v>6678</v>
      </c>
      <c r="Q363" s="31" t="s">
        <v>6678</v>
      </c>
      <c r="R363" s="31"/>
      <c r="S363" s="298" t="str">
        <f t="shared" si="132"/>
        <v/>
      </c>
      <c r="T363" s="214"/>
      <c r="U363" s="33"/>
      <c r="V363" s="33"/>
      <c r="W363" s="33"/>
      <c r="X363" s="33"/>
      <c r="Y363" s="213"/>
      <c r="Z363" s="352">
        <f t="shared" si="133"/>
        <v>12</v>
      </c>
      <c r="AA363" s="304" t="e">
        <f t="shared" ca="1" si="146"/>
        <v>#NAME?</v>
      </c>
      <c r="AB363" s="304" t="e">
        <f t="shared" ca="1" si="147"/>
        <v>#NAME?</v>
      </c>
      <c r="AC363" s="304" t="e">
        <f t="shared" ca="1" si="148"/>
        <v>#NAME?</v>
      </c>
      <c r="AD363" s="304" t="e">
        <f t="shared" ca="1" si="149"/>
        <v>#NAME?</v>
      </c>
      <c r="AE363" s="304"/>
      <c r="AF363" s="353" t="str">
        <f t="shared" si="134"/>
        <v>NCX19J3</v>
      </c>
      <c r="AG363" s="353" t="str">
        <f t="shared" si="135"/>
        <v>NCX19J3</v>
      </c>
      <c r="AH363" s="353" t="str">
        <f t="shared" si="136"/>
        <v/>
      </c>
      <c r="AI363" s="353" t="str">
        <f t="shared" si="137"/>
        <v/>
      </c>
      <c r="AJ363" s="353" t="str">
        <f t="shared" si="138"/>
        <v/>
      </c>
      <c r="AK363" s="353" t="str">
        <f t="shared" si="139"/>
        <v/>
      </c>
      <c r="AL363" s="343"/>
      <c r="AT363" s="345" t="str">
        <f t="shared" si="140"/>
        <v/>
      </c>
      <c r="AU363" s="345" t="str">
        <f t="shared" si="141"/>
        <v/>
      </c>
      <c r="AW363" s="354">
        <f t="shared" si="142"/>
        <v>0</v>
      </c>
      <c r="AX363" s="354">
        <f t="shared" si="143"/>
        <v>0</v>
      </c>
      <c r="AY363" s="354">
        <f t="shared" si="144"/>
        <v>0</v>
      </c>
      <c r="AZ363" s="354">
        <f t="shared" si="145"/>
        <v>0</v>
      </c>
    </row>
    <row r="364" spans="1:52" x14ac:dyDescent="0.2">
      <c r="A364" s="28" t="str">
        <f>C364&amp;"x"&amp;TEXT(COUNTIF(C$5:C363,C364)+1,0)</f>
        <v>x1</v>
      </c>
      <c r="B364" s="29" t="str">
        <f>D364&amp;"x"&amp;TEXT(COUNTIF(D$5:D363,D364)+1,0)</f>
        <v>x1</v>
      </c>
      <c r="C364" s="30"/>
      <c r="D364" s="30"/>
      <c r="E364" s="181"/>
      <c r="F364" s="30" t="s">
        <v>6689</v>
      </c>
      <c r="G364" s="269" t="s">
        <v>9609</v>
      </c>
      <c r="H364" s="269" t="s">
        <v>9610</v>
      </c>
      <c r="I364" s="269" t="s">
        <v>9611</v>
      </c>
      <c r="J364" s="218">
        <v>20081</v>
      </c>
      <c r="K364" s="181"/>
      <c r="L364" s="31" t="s">
        <v>6678</v>
      </c>
      <c r="M364" s="262" t="str">
        <f t="shared" si="130"/>
        <v>0</v>
      </c>
      <c r="N364" s="31" t="s">
        <v>6678</v>
      </c>
      <c r="O364" s="262" t="str">
        <f t="shared" si="131"/>
        <v>0</v>
      </c>
      <c r="P364" s="31" t="s">
        <v>6678</v>
      </c>
      <c r="Q364" s="31" t="s">
        <v>6678</v>
      </c>
      <c r="R364" s="31"/>
      <c r="S364" s="298" t="str">
        <f t="shared" si="132"/>
        <v/>
      </c>
      <c r="T364" s="214"/>
      <c r="U364" s="33"/>
      <c r="V364" s="33"/>
      <c r="W364" s="33"/>
      <c r="X364" s="33"/>
      <c r="Y364" s="213"/>
      <c r="Z364" s="352">
        <f t="shared" si="133"/>
        <v>64</v>
      </c>
      <c r="AA364" s="304" t="e">
        <f t="shared" ca="1" si="146"/>
        <v>#NAME?</v>
      </c>
      <c r="AB364" s="304" t="e">
        <f t="shared" ca="1" si="147"/>
        <v>#NAME?</v>
      </c>
      <c r="AC364" s="304" t="e">
        <f t="shared" ca="1" si="148"/>
        <v>#NAME?</v>
      </c>
      <c r="AD364" s="304" t="e">
        <f t="shared" ca="1" si="149"/>
        <v>#NAME?</v>
      </c>
      <c r="AE364" s="304"/>
      <c r="AF364" s="353" t="str">
        <f t="shared" si="134"/>
        <v>NCX19J3</v>
      </c>
      <c r="AG364" s="353" t="str">
        <f t="shared" si="135"/>
        <v>NCX19J3</v>
      </c>
      <c r="AH364" s="353" t="str">
        <f t="shared" si="136"/>
        <v/>
      </c>
      <c r="AI364" s="353" t="str">
        <f t="shared" si="137"/>
        <v/>
      </c>
      <c r="AJ364" s="353" t="str">
        <f t="shared" si="138"/>
        <v/>
      </c>
      <c r="AK364" s="353" t="str">
        <f t="shared" si="139"/>
        <v/>
      </c>
      <c r="AL364" s="343"/>
      <c r="AT364" s="345" t="str">
        <f t="shared" si="140"/>
        <v/>
      </c>
      <c r="AU364" s="345" t="str">
        <f t="shared" si="141"/>
        <v/>
      </c>
      <c r="AW364" s="354">
        <f t="shared" si="142"/>
        <v>0</v>
      </c>
      <c r="AX364" s="354">
        <f t="shared" si="143"/>
        <v>0</v>
      </c>
      <c r="AY364" s="354">
        <f t="shared" si="144"/>
        <v>0</v>
      </c>
      <c r="AZ364" s="354">
        <f t="shared" si="145"/>
        <v>0</v>
      </c>
    </row>
    <row r="365" spans="1:52" x14ac:dyDescent="0.2">
      <c r="A365" s="28" t="str">
        <f>C365&amp;"x"&amp;TEXT(COUNTIF(C$5:C364,C365)+1,0)</f>
        <v>x1</v>
      </c>
      <c r="B365" s="29" t="str">
        <f>D365&amp;"x"&amp;TEXT(COUNTIF(D$5:D364,D365)+1,0)</f>
        <v>x1</v>
      </c>
      <c r="C365" s="30"/>
      <c r="D365" s="30"/>
      <c r="E365" s="181"/>
      <c r="F365" s="30" t="s">
        <v>6689</v>
      </c>
      <c r="G365" s="269" t="s">
        <v>9702</v>
      </c>
      <c r="H365" s="269" t="s">
        <v>9703</v>
      </c>
      <c r="I365" s="269" t="s">
        <v>9704</v>
      </c>
      <c r="J365" s="218">
        <v>29216</v>
      </c>
      <c r="K365" s="181"/>
      <c r="L365" s="31" t="s">
        <v>6678</v>
      </c>
      <c r="M365" s="262" t="str">
        <f t="shared" si="130"/>
        <v>0</v>
      </c>
      <c r="N365" s="31" t="s">
        <v>6678</v>
      </c>
      <c r="O365" s="262" t="str">
        <f t="shared" si="131"/>
        <v>0</v>
      </c>
      <c r="P365" s="31" t="s">
        <v>6678</v>
      </c>
      <c r="Q365" s="31" t="s">
        <v>6678</v>
      </c>
      <c r="R365" s="31"/>
      <c r="S365" s="298" t="str">
        <f t="shared" si="132"/>
        <v/>
      </c>
      <c r="T365" s="214"/>
      <c r="U365" s="33"/>
      <c r="V365" s="33"/>
      <c r="W365" s="33"/>
      <c r="X365" s="33"/>
      <c r="Y365" s="213"/>
      <c r="Z365" s="352">
        <f t="shared" si="133"/>
        <v>39</v>
      </c>
      <c r="AA365" s="304" t="e">
        <f t="shared" ca="1" si="146"/>
        <v>#NAME?</v>
      </c>
      <c r="AB365" s="304" t="e">
        <f t="shared" ca="1" si="147"/>
        <v>#NAME?</v>
      </c>
      <c r="AC365" s="304" t="e">
        <f t="shared" ca="1" si="148"/>
        <v>#NAME?</v>
      </c>
      <c r="AD365" s="304" t="e">
        <f t="shared" ca="1" si="149"/>
        <v>#NAME?</v>
      </c>
      <c r="AE365" s="304"/>
      <c r="AF365" s="353" t="str">
        <f t="shared" si="134"/>
        <v>NCX19J3</v>
      </c>
      <c r="AG365" s="353" t="str">
        <f t="shared" si="135"/>
        <v>NCX19J3</v>
      </c>
      <c r="AH365" s="353" t="str">
        <f t="shared" si="136"/>
        <v/>
      </c>
      <c r="AI365" s="353" t="str">
        <f t="shared" si="137"/>
        <v/>
      </c>
      <c r="AJ365" s="353" t="str">
        <f t="shared" si="138"/>
        <v/>
      </c>
      <c r="AK365" s="353" t="str">
        <f t="shared" si="139"/>
        <v/>
      </c>
      <c r="AL365" s="343"/>
      <c r="AT365" s="345" t="str">
        <f t="shared" si="140"/>
        <v/>
      </c>
      <c r="AU365" s="345" t="str">
        <f t="shared" si="141"/>
        <v/>
      </c>
      <c r="AW365" s="354">
        <f t="shared" si="142"/>
        <v>0</v>
      </c>
      <c r="AX365" s="354">
        <f t="shared" si="143"/>
        <v>0</v>
      </c>
      <c r="AY365" s="354">
        <f t="shared" si="144"/>
        <v>0</v>
      </c>
      <c r="AZ365" s="354">
        <f t="shared" si="145"/>
        <v>0</v>
      </c>
    </row>
    <row r="366" spans="1:52" x14ac:dyDescent="0.2">
      <c r="A366" s="28" t="str">
        <f>C366&amp;"x"&amp;TEXT(COUNTIF(C$5:C365,C366)+1,0)</f>
        <v>x1</v>
      </c>
      <c r="B366" s="29" t="str">
        <f>D366&amp;"x"&amp;TEXT(COUNTIF(D$5:D365,D366)+1,0)</f>
        <v>x1</v>
      </c>
      <c r="C366" s="30"/>
      <c r="D366" s="30"/>
      <c r="E366" s="181"/>
      <c r="F366" s="30" t="s">
        <v>6689</v>
      </c>
      <c r="G366" s="269" t="s">
        <v>8563</v>
      </c>
      <c r="H366" s="269" t="s">
        <v>8564</v>
      </c>
      <c r="I366" s="269" t="s">
        <v>8565</v>
      </c>
      <c r="J366" s="218">
        <v>25227</v>
      </c>
      <c r="K366" s="181"/>
      <c r="L366" s="31" t="s">
        <v>6678</v>
      </c>
      <c r="M366" s="262" t="str">
        <f t="shared" si="130"/>
        <v>0</v>
      </c>
      <c r="N366" s="31" t="s">
        <v>6678</v>
      </c>
      <c r="O366" s="262" t="str">
        <f t="shared" si="131"/>
        <v>0</v>
      </c>
      <c r="P366" s="31" t="s">
        <v>6429</v>
      </c>
      <c r="Q366" s="31" t="s">
        <v>6430</v>
      </c>
      <c r="R366" s="31" t="s">
        <v>6429</v>
      </c>
      <c r="S366" s="298" t="str">
        <f t="shared" si="132"/>
        <v/>
      </c>
      <c r="T366" s="214"/>
      <c r="U366" s="33"/>
      <c r="V366" s="33"/>
      <c r="W366" s="33"/>
      <c r="X366" s="33"/>
      <c r="Y366" s="213"/>
      <c r="Z366" s="352">
        <f t="shared" si="133"/>
        <v>49</v>
      </c>
      <c r="AA366" s="304" t="e">
        <f t="shared" ca="1" si="146"/>
        <v>#NAME?</v>
      </c>
      <c r="AB366" s="304" t="e">
        <f t="shared" ca="1" si="147"/>
        <v>#NAME?</v>
      </c>
      <c r="AC366" s="304" t="e">
        <f t="shared" ca="1" si="148"/>
        <v>#NAME?</v>
      </c>
      <c r="AD366" s="304" t="e">
        <f t="shared" ca="1" si="149"/>
        <v>#NAME?</v>
      </c>
      <c r="AE366" s="304"/>
      <c r="AF366" s="353" t="str">
        <f t="shared" si="134"/>
        <v>NCX19J3</v>
      </c>
      <c r="AG366" s="353" t="str">
        <f t="shared" si="135"/>
        <v>NCX19J3</v>
      </c>
      <c r="AH366" s="353" t="str">
        <f t="shared" si="136"/>
        <v>S3</v>
      </c>
      <c r="AI366" s="353" t="str">
        <f t="shared" si="137"/>
        <v>S4</v>
      </c>
      <c r="AJ366" s="353" t="str">
        <f t="shared" si="138"/>
        <v>S3</v>
      </c>
      <c r="AK366" s="353" t="str">
        <f t="shared" si="139"/>
        <v/>
      </c>
      <c r="AL366" s="343"/>
      <c r="AT366" s="345" t="str">
        <f t="shared" si="140"/>
        <v/>
      </c>
      <c r="AU366" s="345" t="str">
        <f t="shared" si="141"/>
        <v/>
      </c>
      <c r="AW366" s="354">
        <f t="shared" si="142"/>
        <v>0</v>
      </c>
      <c r="AX366" s="354">
        <f t="shared" si="143"/>
        <v>0</v>
      </c>
      <c r="AY366" s="354">
        <f t="shared" si="144"/>
        <v>0</v>
      </c>
      <c r="AZ366" s="354">
        <f t="shared" si="145"/>
        <v>0</v>
      </c>
    </row>
    <row r="367" spans="1:52" x14ac:dyDescent="0.2">
      <c r="A367" s="28" t="str">
        <f>C367&amp;"x"&amp;TEXT(COUNTIF(C$5:C366,C367)+1,0)</f>
        <v>S1x7</v>
      </c>
      <c r="B367" s="29" t="str">
        <f>D367&amp;"x"&amp;TEXT(COUNTIF(D$5:D366,D367)+1,0)</f>
        <v>S1x7</v>
      </c>
      <c r="C367" s="30" t="s">
        <v>6427</v>
      </c>
      <c r="D367" s="30" t="s">
        <v>6427</v>
      </c>
      <c r="E367" s="181"/>
      <c r="F367" s="30" t="s">
        <v>6689</v>
      </c>
      <c r="G367" s="269" t="s">
        <v>8505</v>
      </c>
      <c r="H367" s="269" t="s">
        <v>8506</v>
      </c>
      <c r="I367" s="269" t="s">
        <v>8501</v>
      </c>
      <c r="J367" s="218">
        <v>35246</v>
      </c>
      <c r="K367" s="181"/>
      <c r="L367" s="31" t="s">
        <v>6678</v>
      </c>
      <c r="M367" s="262" t="str">
        <f t="shared" si="130"/>
        <v>0</v>
      </c>
      <c r="N367" s="31" t="s">
        <v>6678</v>
      </c>
      <c r="O367" s="262" t="str">
        <f t="shared" si="131"/>
        <v>0</v>
      </c>
      <c r="P367" s="31" t="s">
        <v>6427</v>
      </c>
      <c r="Q367" s="31" t="s">
        <v>6427</v>
      </c>
      <c r="R367" s="31" t="s">
        <v>6427</v>
      </c>
      <c r="S367" s="298" t="str">
        <f t="shared" si="132"/>
        <v>S1</v>
      </c>
      <c r="T367" s="214"/>
      <c r="U367" s="33"/>
      <c r="V367" s="33"/>
      <c r="W367" s="33"/>
      <c r="X367" s="33"/>
      <c r="Y367" s="213"/>
      <c r="Z367" s="352">
        <f t="shared" si="133"/>
        <v>22</v>
      </c>
      <c r="AA367" s="304" t="e">
        <f ca="1">TmPunt($C367:$D367,$F367:$J367,$Z367,$AF367&amp;AH367,"Punten1AB",U367,AW367,$AI367&amp;$AJ367&amp;$AK367)</f>
        <v>#NAME?</v>
      </c>
      <c r="AB367" s="304" t="e">
        <f ca="1">TmPunt($C367:$D367,$F367:$J367,$Z367,$AF367&amp;AI367,"Punten2DE",V367,AX367,$AH367&amp;$AJ367&amp;$AK367)</f>
        <v>#NAME?</v>
      </c>
      <c r="AC367" s="304" t="e">
        <f ca="1">TmPunt($C367:$D367,$F367:$J367,$Z367,$AF367&amp;AJ367,"Punten3GH",W367,AY367,$AH367&amp;$AI367&amp;$AK367)</f>
        <v>#NAME?</v>
      </c>
      <c r="AD367" s="304" t="e">
        <f ca="1">TmPunt($C367:$D367,$F367:$J367,$Z367,$AG367&amp;AK367,"Punten4JK",X367,AZ367,$AH367&amp;$AI367&amp;$AJ367)</f>
        <v>#NAME?</v>
      </c>
      <c r="AE367" s="304"/>
      <c r="AF367" s="353" t="str">
        <f t="shared" si="134"/>
        <v>NCX19J3</v>
      </c>
      <c r="AG367" s="353" t="str">
        <f t="shared" si="135"/>
        <v>NCX19J3</v>
      </c>
      <c r="AH367" s="353" t="str">
        <f t="shared" si="136"/>
        <v>S1</v>
      </c>
      <c r="AI367" s="353" t="str">
        <f t="shared" si="137"/>
        <v>S1</v>
      </c>
      <c r="AJ367" s="353" t="str">
        <f t="shared" si="138"/>
        <v>S1</v>
      </c>
      <c r="AK367" s="353" t="str">
        <f t="shared" si="139"/>
        <v/>
      </c>
      <c r="AL367" s="343"/>
      <c r="AT367" s="345" t="str">
        <f t="shared" si="140"/>
        <v>S1</v>
      </c>
      <c r="AU367" s="345" t="str">
        <f t="shared" si="141"/>
        <v>S1</v>
      </c>
      <c r="AW367" s="354">
        <f t="shared" si="142"/>
        <v>0</v>
      </c>
      <c r="AX367" s="354">
        <f t="shared" si="143"/>
        <v>0</v>
      </c>
      <c r="AY367" s="354">
        <f t="shared" si="144"/>
        <v>0</v>
      </c>
      <c r="AZ367" s="354">
        <f t="shared" si="145"/>
        <v>0</v>
      </c>
    </row>
    <row r="368" spans="1:52" x14ac:dyDescent="0.2">
      <c r="A368" s="28" t="str">
        <f>C368&amp;"x"&amp;TEXT(COUNTIF(C$5:C367,C368)+1,0)</f>
        <v>x1</v>
      </c>
      <c r="B368" s="29" t="str">
        <f>D368&amp;"x"&amp;TEXT(COUNTIF(D$5:D367,D368)+1,0)</f>
        <v>x1</v>
      </c>
      <c r="C368" s="30"/>
      <c r="D368" s="30"/>
      <c r="E368" s="181"/>
      <c r="F368" s="30" t="s">
        <v>6689</v>
      </c>
      <c r="G368" s="269" t="s">
        <v>9739</v>
      </c>
      <c r="H368" s="269" t="s">
        <v>9740</v>
      </c>
      <c r="I368" s="269" t="s">
        <v>8820</v>
      </c>
      <c r="J368" s="218">
        <v>31344</v>
      </c>
      <c r="K368" s="181"/>
      <c r="L368" s="31" t="s">
        <v>6678</v>
      </c>
      <c r="M368" s="262" t="str">
        <f t="shared" si="130"/>
        <v>0</v>
      </c>
      <c r="N368" s="31" t="s">
        <v>6678</v>
      </c>
      <c r="O368" s="262" t="str">
        <f t="shared" si="131"/>
        <v>0</v>
      </c>
      <c r="P368" s="31" t="s">
        <v>6678</v>
      </c>
      <c r="Q368" s="31" t="s">
        <v>6678</v>
      </c>
      <c r="R368" s="31"/>
      <c r="S368" s="298" t="str">
        <f t="shared" si="132"/>
        <v/>
      </c>
      <c r="T368" s="214"/>
      <c r="U368" s="33"/>
      <c r="V368" s="33"/>
      <c r="W368" s="33"/>
      <c r="X368" s="33"/>
      <c r="Y368" s="213"/>
      <c r="Z368" s="352">
        <f t="shared" si="133"/>
        <v>33</v>
      </c>
      <c r="AA368" s="304" t="e">
        <f t="shared" ca="1" si="146"/>
        <v>#NAME?</v>
      </c>
      <c r="AB368" s="304" t="e">
        <f t="shared" ca="1" si="147"/>
        <v>#NAME?</v>
      </c>
      <c r="AC368" s="304" t="e">
        <f t="shared" ca="1" si="148"/>
        <v>#NAME?</v>
      </c>
      <c r="AD368" s="304" t="e">
        <f t="shared" ca="1" si="149"/>
        <v>#NAME?</v>
      </c>
      <c r="AE368" s="304"/>
      <c r="AF368" s="353" t="str">
        <f t="shared" si="134"/>
        <v>NCX19J3</v>
      </c>
      <c r="AG368" s="353" t="str">
        <f t="shared" si="135"/>
        <v>NCX19J3</v>
      </c>
      <c r="AH368" s="353" t="str">
        <f t="shared" si="136"/>
        <v/>
      </c>
      <c r="AI368" s="353" t="str">
        <f t="shared" si="137"/>
        <v/>
      </c>
      <c r="AJ368" s="353" t="str">
        <f t="shared" si="138"/>
        <v/>
      </c>
      <c r="AK368" s="353" t="str">
        <f t="shared" si="139"/>
        <v/>
      </c>
      <c r="AL368" s="343"/>
      <c r="AT368" s="345" t="str">
        <f t="shared" si="140"/>
        <v/>
      </c>
      <c r="AU368" s="345" t="str">
        <f t="shared" si="141"/>
        <v/>
      </c>
      <c r="AW368" s="354">
        <f t="shared" si="142"/>
        <v>0</v>
      </c>
      <c r="AX368" s="354">
        <f t="shared" si="143"/>
        <v>0</v>
      </c>
      <c r="AY368" s="354">
        <f t="shared" si="144"/>
        <v>0</v>
      </c>
      <c r="AZ368" s="354">
        <f t="shared" si="145"/>
        <v>0</v>
      </c>
    </row>
    <row r="369" spans="1:52" x14ac:dyDescent="0.2">
      <c r="A369" s="28" t="str">
        <f>C369&amp;"x"&amp;TEXT(COUNTIF(C$5:C368,C369)+1,0)</f>
        <v>S3x7</v>
      </c>
      <c r="B369" s="29" t="str">
        <f>D369&amp;"x"&amp;TEXT(COUNTIF(D$5:D368,D369)+1,0)</f>
        <v>S3x7</v>
      </c>
      <c r="C369" s="30" t="s">
        <v>6429</v>
      </c>
      <c r="D369" s="30" t="s">
        <v>6429</v>
      </c>
      <c r="E369" s="181"/>
      <c r="F369" s="30" t="s">
        <v>6689</v>
      </c>
      <c r="G369" s="269" t="s">
        <v>9818</v>
      </c>
      <c r="H369" s="269" t="s">
        <v>9819</v>
      </c>
      <c r="I369" s="269" t="s">
        <v>9820</v>
      </c>
      <c r="J369" s="218">
        <v>33789</v>
      </c>
      <c r="K369" s="181"/>
      <c r="L369" s="31"/>
      <c r="M369" s="262" t="str">
        <f t="shared" si="130"/>
        <v>0</v>
      </c>
      <c r="N369" s="31"/>
      <c r="O369" s="262" t="str">
        <f t="shared" si="131"/>
        <v>0</v>
      </c>
      <c r="P369" s="31" t="s">
        <v>6429</v>
      </c>
      <c r="Q369" s="31" t="s">
        <v>6429</v>
      </c>
      <c r="R369" s="31" t="s">
        <v>6429</v>
      </c>
      <c r="S369" s="298" t="str">
        <f t="shared" si="132"/>
        <v>S3</v>
      </c>
      <c r="T369" s="214"/>
      <c r="U369" s="33"/>
      <c r="V369" s="33"/>
      <c r="W369" s="33"/>
      <c r="X369" s="33"/>
      <c r="Y369" s="213"/>
      <c r="Z369" s="352">
        <f t="shared" si="133"/>
        <v>26</v>
      </c>
      <c r="AA369" s="304" t="e">
        <f ca="1">TmPunt($C369:$D369,$F369:$J369,$Z369,$AF369&amp;AH369,"Punten1AB",U369,AW369,$AI369&amp;$AJ369&amp;$AK369)</f>
        <v>#NAME?</v>
      </c>
      <c r="AB369" s="304" t="e">
        <f ca="1">TmPunt($C369:$D369,$F369:$J369,$Z369,$AF369&amp;AI369,"Punten2DE",V369,AX369,$AH369&amp;$AJ369&amp;$AK369)</f>
        <v>#NAME?</v>
      </c>
      <c r="AC369" s="304" t="e">
        <f ca="1">TmPunt($C369:$D369,$F369:$J369,$Z369,$AF369&amp;AJ369,"Punten3GH",W369,AY369,$AH369&amp;$AI369&amp;$AK369)</f>
        <v>#NAME?</v>
      </c>
      <c r="AD369" s="304" t="e">
        <f ca="1">TmPunt($C369:$D369,$F369:$J369,$Z369,$AG369&amp;AK369,"Punten4JK",X369,AZ369,$AH369&amp;$AI369&amp;$AJ369)</f>
        <v>#NAME?</v>
      </c>
      <c r="AE369" s="304"/>
      <c r="AF369" s="353" t="str">
        <f t="shared" si="134"/>
        <v>NCX19J3</v>
      </c>
      <c r="AG369" s="353" t="str">
        <f t="shared" si="135"/>
        <v>NCX19J3</v>
      </c>
      <c r="AH369" s="353" t="str">
        <f t="shared" si="136"/>
        <v>S3</v>
      </c>
      <c r="AI369" s="353" t="str">
        <f t="shared" si="137"/>
        <v>S3</v>
      </c>
      <c r="AJ369" s="353" t="str">
        <f t="shared" si="138"/>
        <v>S3</v>
      </c>
      <c r="AK369" s="353" t="str">
        <f t="shared" si="139"/>
        <v/>
      </c>
      <c r="AL369" s="343"/>
      <c r="AT369" s="345" t="str">
        <f t="shared" si="140"/>
        <v>S3</v>
      </c>
      <c r="AU369" s="345" t="str">
        <f t="shared" si="141"/>
        <v>S3</v>
      </c>
      <c r="AW369" s="354">
        <f t="shared" si="142"/>
        <v>0</v>
      </c>
      <c r="AX369" s="354">
        <f t="shared" si="143"/>
        <v>0</v>
      </c>
      <c r="AY369" s="354">
        <f t="shared" si="144"/>
        <v>0</v>
      </c>
      <c r="AZ369" s="354">
        <f t="shared" si="145"/>
        <v>0</v>
      </c>
    </row>
    <row r="370" spans="1:52" x14ac:dyDescent="0.2">
      <c r="A370" s="28" t="str">
        <f>C370&amp;"x"&amp;TEXT(COUNTIF(C$5:C369,C370)+1,0)</f>
        <v>C4x8</v>
      </c>
      <c r="B370" s="29" t="str">
        <f>D370&amp;"x"&amp;TEXT(COUNTIF(D$5:D369,D370)+1,0)</f>
        <v>C4x8</v>
      </c>
      <c r="C370" s="30" t="s">
        <v>6474</v>
      </c>
      <c r="D370" s="30" t="s">
        <v>6474</v>
      </c>
      <c r="E370" s="181"/>
      <c r="F370" s="30" t="s">
        <v>6689</v>
      </c>
      <c r="G370" s="269" t="s">
        <v>9201</v>
      </c>
      <c r="H370" s="269" t="s">
        <v>9202</v>
      </c>
      <c r="I370" s="269" t="s">
        <v>8922</v>
      </c>
      <c r="J370" s="218">
        <v>38667</v>
      </c>
      <c r="K370" s="181"/>
      <c r="L370" s="31" t="s">
        <v>6678</v>
      </c>
      <c r="M370" s="262" t="str">
        <f t="shared" si="130"/>
        <v>0</v>
      </c>
      <c r="N370" s="31" t="s">
        <v>6678</v>
      </c>
      <c r="O370" s="262" t="str">
        <f t="shared" si="131"/>
        <v>0</v>
      </c>
      <c r="P370" s="31" t="s">
        <v>6486</v>
      </c>
      <c r="Q370" s="31" t="s">
        <v>6486</v>
      </c>
      <c r="R370" s="31" t="s">
        <v>6486</v>
      </c>
      <c r="S370" s="298" t="str">
        <f t="shared" si="132"/>
        <v>C4</v>
      </c>
      <c r="T370" s="214"/>
      <c r="U370" s="33"/>
      <c r="V370" s="33"/>
      <c r="W370" s="33"/>
      <c r="X370" s="33"/>
      <c r="Y370" s="213"/>
      <c r="Z370" s="352">
        <f t="shared" si="133"/>
        <v>13</v>
      </c>
      <c r="AA370" s="304" t="e">
        <f ca="1">TmPunt($C370:$D370,$F370:$J370,$Z370,$AF370&amp;AH370,"Punten1AB",U370,AW370,$AI370&amp;$AJ370&amp;$AK370)</f>
        <v>#NAME?</v>
      </c>
      <c r="AB370" s="304" t="e">
        <f ca="1">TmPunt($C370:$D370,$F370:$J370,$Z370,$AF370&amp;AI370,"Punten2DE",V370,AX370,$AH370&amp;$AJ370&amp;$AK370)</f>
        <v>#NAME?</v>
      </c>
      <c r="AC370" s="304" t="e">
        <f ca="1">TmPunt($C370:$D370,$F370:$J370,$Z370,$AF370&amp;AJ370,"Punten3GH",W370,AY370,$AH370&amp;$AI370&amp;$AK370)</f>
        <v>#NAME?</v>
      </c>
      <c r="AD370" s="304" t="e">
        <f ca="1">TmPunt($C370:$D370,$F370:$J370,$Z370,$AG370&amp;AK370,"Punten4JK",X370,AZ370,$AH370&amp;$AI370&amp;$AJ370)</f>
        <v>#NAME?</v>
      </c>
      <c r="AE370" s="304"/>
      <c r="AF370" s="353" t="str">
        <f t="shared" si="134"/>
        <v>NCX19J3</v>
      </c>
      <c r="AG370" s="353" t="str">
        <f t="shared" si="135"/>
        <v>NCX19J3</v>
      </c>
      <c r="AH370" s="353" t="str">
        <f t="shared" si="136"/>
        <v>D4</v>
      </c>
      <c r="AI370" s="353" t="str">
        <f t="shared" si="137"/>
        <v>D4</v>
      </c>
      <c r="AJ370" s="353" t="str">
        <f t="shared" si="138"/>
        <v>D4</v>
      </c>
      <c r="AK370" s="353" t="str">
        <f t="shared" si="139"/>
        <v/>
      </c>
      <c r="AL370" s="343"/>
      <c r="AT370" s="345" t="str">
        <f t="shared" si="140"/>
        <v>C4</v>
      </c>
      <c r="AU370" s="345" t="str">
        <f t="shared" si="141"/>
        <v>C4</v>
      </c>
      <c r="AW370" s="354">
        <f t="shared" si="142"/>
        <v>0</v>
      </c>
      <c r="AX370" s="354">
        <f t="shared" si="143"/>
        <v>0</v>
      </c>
      <c r="AY370" s="354">
        <f t="shared" si="144"/>
        <v>0</v>
      </c>
      <c r="AZ370" s="354">
        <f t="shared" si="145"/>
        <v>0</v>
      </c>
    </row>
    <row r="371" spans="1:52" x14ac:dyDescent="0.2">
      <c r="A371" s="28" t="str">
        <f>C371&amp;"x"&amp;TEXT(COUNTIF(C$5:C370,C371)+1,0)</f>
        <v>x1</v>
      </c>
      <c r="B371" s="29" t="str">
        <f>D371&amp;"x"&amp;TEXT(COUNTIF(D$5:D370,D371)+1,0)</f>
        <v>x1</v>
      </c>
      <c r="C371" s="30"/>
      <c r="D371" s="30"/>
      <c r="E371" s="181"/>
      <c r="F371" s="30" t="s">
        <v>6689</v>
      </c>
      <c r="G371" s="269" t="s">
        <v>9734</v>
      </c>
      <c r="H371" s="269" t="s">
        <v>9735</v>
      </c>
      <c r="I371" s="269" t="s">
        <v>9321</v>
      </c>
      <c r="J371" s="218">
        <v>31083</v>
      </c>
      <c r="K371" s="181"/>
      <c r="L371" s="31" t="s">
        <v>6678</v>
      </c>
      <c r="M371" s="262" t="str">
        <f t="shared" si="130"/>
        <v>0</v>
      </c>
      <c r="N371" s="31" t="s">
        <v>6678</v>
      </c>
      <c r="O371" s="262" t="str">
        <f t="shared" si="131"/>
        <v>0</v>
      </c>
      <c r="P371" s="31" t="s">
        <v>6678</v>
      </c>
      <c r="Q371" s="31" t="s">
        <v>6678</v>
      </c>
      <c r="R371" s="31"/>
      <c r="S371" s="298" t="str">
        <f t="shared" si="132"/>
        <v/>
      </c>
      <c r="T371" s="214"/>
      <c r="U371" s="33"/>
      <c r="V371" s="33"/>
      <c r="W371" s="33"/>
      <c r="X371" s="33"/>
      <c r="Y371" s="213"/>
      <c r="Z371" s="352">
        <f t="shared" si="133"/>
        <v>33</v>
      </c>
      <c r="AA371" s="304" t="e">
        <f t="shared" ca="1" si="146"/>
        <v>#NAME?</v>
      </c>
      <c r="AB371" s="304" t="e">
        <f t="shared" ca="1" si="147"/>
        <v>#NAME?</v>
      </c>
      <c r="AC371" s="304" t="e">
        <f t="shared" ca="1" si="148"/>
        <v>#NAME?</v>
      </c>
      <c r="AD371" s="304" t="e">
        <f t="shared" ca="1" si="149"/>
        <v>#NAME?</v>
      </c>
      <c r="AE371" s="304"/>
      <c r="AF371" s="353" t="str">
        <f t="shared" si="134"/>
        <v>NCX19J3</v>
      </c>
      <c r="AG371" s="353" t="str">
        <f t="shared" si="135"/>
        <v>NCX19J3</v>
      </c>
      <c r="AH371" s="353" t="str">
        <f t="shared" si="136"/>
        <v/>
      </c>
      <c r="AI371" s="353" t="str">
        <f t="shared" si="137"/>
        <v/>
      </c>
      <c r="AJ371" s="353" t="str">
        <f t="shared" si="138"/>
        <v/>
      </c>
      <c r="AK371" s="353" t="str">
        <f t="shared" si="139"/>
        <v/>
      </c>
      <c r="AL371" s="343"/>
      <c r="AT371" s="345" t="str">
        <f t="shared" si="140"/>
        <v/>
      </c>
      <c r="AU371" s="345" t="str">
        <f t="shared" si="141"/>
        <v/>
      </c>
      <c r="AW371" s="354">
        <f t="shared" si="142"/>
        <v>0</v>
      </c>
      <c r="AX371" s="354">
        <f t="shared" si="143"/>
        <v>0</v>
      </c>
      <c r="AY371" s="354">
        <f t="shared" si="144"/>
        <v>0</v>
      </c>
      <c r="AZ371" s="354">
        <f t="shared" si="145"/>
        <v>0</v>
      </c>
    </row>
    <row r="372" spans="1:52" x14ac:dyDescent="0.2">
      <c r="A372" s="28" t="str">
        <f>C372&amp;"x"&amp;TEXT(COUNTIF(C$5:C371,C372)+1,0)</f>
        <v>x1</v>
      </c>
      <c r="B372" s="29" t="str">
        <f>D372&amp;"x"&amp;TEXT(COUNTIF(D$5:D371,D372)+1,0)</f>
        <v>x1</v>
      </c>
      <c r="C372" s="30"/>
      <c r="D372" s="30"/>
      <c r="E372" s="181"/>
      <c r="F372" s="30" t="s">
        <v>6689</v>
      </c>
      <c r="G372" s="269" t="s">
        <v>9620</v>
      </c>
      <c r="H372" s="269" t="s">
        <v>9621</v>
      </c>
      <c r="I372" s="269" t="s">
        <v>9622</v>
      </c>
      <c r="J372" s="218">
        <v>20984</v>
      </c>
      <c r="K372" s="181"/>
      <c r="L372" s="31" t="s">
        <v>6678</v>
      </c>
      <c r="M372" s="262" t="str">
        <f t="shared" si="130"/>
        <v>0</v>
      </c>
      <c r="N372" s="31" t="s">
        <v>6678</v>
      </c>
      <c r="O372" s="262" t="str">
        <f t="shared" si="131"/>
        <v>0</v>
      </c>
      <c r="P372" s="31" t="s">
        <v>6678</v>
      </c>
      <c r="Q372" s="31" t="s">
        <v>6678</v>
      </c>
      <c r="R372" s="31"/>
      <c r="S372" s="298" t="str">
        <f t="shared" si="132"/>
        <v/>
      </c>
      <c r="T372" s="214"/>
      <c r="U372" s="33"/>
      <c r="V372" s="33"/>
      <c r="W372" s="33"/>
      <c r="X372" s="33"/>
      <c r="Y372" s="213"/>
      <c r="Z372" s="352">
        <f t="shared" si="133"/>
        <v>61</v>
      </c>
      <c r="AA372" s="304" t="e">
        <f t="shared" ca="1" si="146"/>
        <v>#NAME?</v>
      </c>
      <c r="AB372" s="304" t="e">
        <f t="shared" ca="1" si="147"/>
        <v>#NAME?</v>
      </c>
      <c r="AC372" s="304" t="e">
        <f t="shared" ca="1" si="148"/>
        <v>#NAME?</v>
      </c>
      <c r="AD372" s="304" t="e">
        <f t="shared" ca="1" si="149"/>
        <v>#NAME?</v>
      </c>
      <c r="AE372" s="304"/>
      <c r="AF372" s="353" t="str">
        <f t="shared" si="134"/>
        <v>NCX19J3</v>
      </c>
      <c r="AG372" s="353" t="str">
        <f t="shared" si="135"/>
        <v>NCX19J3</v>
      </c>
      <c r="AH372" s="353" t="str">
        <f t="shared" si="136"/>
        <v/>
      </c>
      <c r="AI372" s="353" t="str">
        <f t="shared" si="137"/>
        <v/>
      </c>
      <c r="AJ372" s="353" t="str">
        <f t="shared" si="138"/>
        <v/>
      </c>
      <c r="AK372" s="353" t="str">
        <f t="shared" si="139"/>
        <v/>
      </c>
      <c r="AL372" s="343"/>
      <c r="AT372" s="345" t="str">
        <f t="shared" si="140"/>
        <v/>
      </c>
      <c r="AU372" s="345" t="str">
        <f t="shared" si="141"/>
        <v/>
      </c>
      <c r="AW372" s="354">
        <f t="shared" si="142"/>
        <v>0</v>
      </c>
      <c r="AX372" s="354">
        <f t="shared" si="143"/>
        <v>0</v>
      </c>
      <c r="AY372" s="354">
        <f t="shared" si="144"/>
        <v>0</v>
      </c>
      <c r="AZ372" s="354">
        <f t="shared" si="145"/>
        <v>0</v>
      </c>
    </row>
    <row r="373" spans="1:52" x14ac:dyDescent="0.2">
      <c r="A373" s="28" t="str">
        <f>C373&amp;"x"&amp;TEXT(COUNTIF(C$5:C372,C373)+1,0)</f>
        <v>A3x9</v>
      </c>
      <c r="B373" s="29" t="str">
        <f>D373&amp;"x"&amp;TEXT(COUNTIF(D$5:D372,D373)+1,0)</f>
        <v>A3x9</v>
      </c>
      <c r="C373" s="30" t="s">
        <v>1317</v>
      </c>
      <c r="D373" s="30" t="s">
        <v>1317</v>
      </c>
      <c r="E373" s="181"/>
      <c r="F373" s="30" t="s">
        <v>6689</v>
      </c>
      <c r="G373" s="269" t="s">
        <v>8809</v>
      </c>
      <c r="H373" s="269" t="s">
        <v>8810</v>
      </c>
      <c r="I373" s="269" t="s">
        <v>8811</v>
      </c>
      <c r="J373" s="218">
        <v>36605</v>
      </c>
      <c r="K373" s="181"/>
      <c r="L373" s="31" t="s">
        <v>6678</v>
      </c>
      <c r="M373" s="262" t="str">
        <f t="shared" si="130"/>
        <v>0</v>
      </c>
      <c r="N373" s="31" t="s">
        <v>6678</v>
      </c>
      <c r="O373" s="262" t="str">
        <f t="shared" si="131"/>
        <v>0</v>
      </c>
      <c r="P373" s="31" t="s">
        <v>1317</v>
      </c>
      <c r="Q373" s="31" t="s">
        <v>1317</v>
      </c>
      <c r="R373" s="31" t="s">
        <v>1317</v>
      </c>
      <c r="S373" s="298" t="str">
        <f t="shared" si="132"/>
        <v>A3</v>
      </c>
      <c r="T373" s="214"/>
      <c r="U373" s="33"/>
      <c r="V373" s="33"/>
      <c r="W373" s="33"/>
      <c r="X373" s="33"/>
      <c r="Y373" s="213"/>
      <c r="Z373" s="352">
        <f t="shared" si="133"/>
        <v>18</v>
      </c>
      <c r="AA373" s="304" t="e">
        <f ca="1">TmPunt($C373:$D373,$F373:$J373,$Z373,$AF373&amp;AH373,"Punten1AB",U373,AW373,$AI373&amp;$AJ373&amp;$AK373)</f>
        <v>#NAME?</v>
      </c>
      <c r="AB373" s="304" t="e">
        <f ca="1">TmPunt($C373:$D373,$F373:$J373,$Z373,$AF373&amp;AI373,"Punten2DE",V373,AX373,$AH373&amp;$AJ373&amp;$AK373)</f>
        <v>#NAME?</v>
      </c>
      <c r="AC373" s="304" t="e">
        <f ca="1">TmPunt($C373:$D373,$F373:$J373,$Z373,$AF373&amp;AJ373,"Punten3GH",W373,AY373,$AH373&amp;$AI373&amp;$AK373)</f>
        <v>#NAME?</v>
      </c>
      <c r="AD373" s="304" t="e">
        <f ca="1">TmPunt($C373:$D373,$F373:$J373,$Z373,$AG373&amp;AK373,"Punten4JK",X373,AZ373,$AH373&amp;$AI373&amp;$AJ373)</f>
        <v>#NAME?</v>
      </c>
      <c r="AE373" s="304"/>
      <c r="AF373" s="353" t="str">
        <f t="shared" si="134"/>
        <v>NCX19J3</v>
      </c>
      <c r="AG373" s="353" t="str">
        <f t="shared" si="135"/>
        <v>NCX19J3</v>
      </c>
      <c r="AH373" s="353" t="str">
        <f t="shared" si="136"/>
        <v>A3</v>
      </c>
      <c r="AI373" s="353" t="str">
        <f t="shared" si="137"/>
        <v>A3</v>
      </c>
      <c r="AJ373" s="353" t="str">
        <f t="shared" si="138"/>
        <v>A3</v>
      </c>
      <c r="AK373" s="353" t="str">
        <f t="shared" si="139"/>
        <v/>
      </c>
      <c r="AL373" s="343"/>
      <c r="AT373" s="345" t="str">
        <f t="shared" si="140"/>
        <v>A3</v>
      </c>
      <c r="AU373" s="345" t="str">
        <f t="shared" si="141"/>
        <v>A3</v>
      </c>
      <c r="AW373" s="354">
        <f t="shared" si="142"/>
        <v>0</v>
      </c>
      <c r="AX373" s="354">
        <f t="shared" si="143"/>
        <v>0</v>
      </c>
      <c r="AY373" s="354">
        <f t="shared" si="144"/>
        <v>0</v>
      </c>
      <c r="AZ373" s="354">
        <f t="shared" si="145"/>
        <v>0</v>
      </c>
    </row>
    <row r="374" spans="1:52" x14ac:dyDescent="0.2">
      <c r="A374" s="28" t="str">
        <f>C374&amp;"x"&amp;TEXT(COUNTIF(C$5:C373,C374)+1,0)</f>
        <v>S2x5</v>
      </c>
      <c r="B374" s="29" t="str">
        <f>D374&amp;"x"&amp;TEXT(COUNTIF(D$5:D373,D374)+1,0)</f>
        <v>S2x5</v>
      </c>
      <c r="C374" s="30" t="s">
        <v>6428</v>
      </c>
      <c r="D374" s="30" t="s">
        <v>6428</v>
      </c>
      <c r="E374" s="181"/>
      <c r="F374" s="30" t="s">
        <v>6689</v>
      </c>
      <c r="G374" s="269" t="s">
        <v>8510</v>
      </c>
      <c r="H374" s="269" t="s">
        <v>8511</v>
      </c>
      <c r="I374" s="269" t="s">
        <v>8512</v>
      </c>
      <c r="J374" s="218">
        <v>35550</v>
      </c>
      <c r="K374" s="181"/>
      <c r="L374" s="31" t="s">
        <v>6678</v>
      </c>
      <c r="M374" s="262" t="str">
        <f t="shared" si="130"/>
        <v>0</v>
      </c>
      <c r="N374" s="31" t="s">
        <v>6678</v>
      </c>
      <c r="O374" s="262" t="str">
        <f t="shared" si="131"/>
        <v>0</v>
      </c>
      <c r="P374" s="31" t="s">
        <v>6428</v>
      </c>
      <c r="Q374" s="31" t="s">
        <v>6427</v>
      </c>
      <c r="R374" s="31" t="s">
        <v>6427</v>
      </c>
      <c r="S374" s="298" t="str">
        <f t="shared" si="132"/>
        <v>S2</v>
      </c>
      <c r="T374" s="214"/>
      <c r="U374" s="33"/>
      <c r="V374" s="33"/>
      <c r="W374" s="33"/>
      <c r="X374" s="33"/>
      <c r="Y374" s="213"/>
      <c r="Z374" s="352">
        <f t="shared" si="133"/>
        <v>21</v>
      </c>
      <c r="AA374" s="304" t="e">
        <f ca="1">TmPunt($C374:$D374,$F374:$J374,$Z374,$AF374&amp;AH374,"Punten1AB",U374,AW374,$AI374&amp;$AJ374&amp;$AK374)</f>
        <v>#NAME?</v>
      </c>
      <c r="AB374" s="304" t="e">
        <f ca="1">TmPunt($C374:$D374,$F374:$J374,$Z374,$AF374&amp;AI374,"Punten2DE",V374,AX374,$AH374&amp;$AJ374&amp;$AK374)</f>
        <v>#NAME?</v>
      </c>
      <c r="AC374" s="304" t="e">
        <f ca="1">TmPunt($C374:$D374,$F374:$J374,$Z374,$AF374&amp;AJ374,"Punten3GH",W374,AY374,$AH374&amp;$AI374&amp;$AK374)</f>
        <v>#NAME?</v>
      </c>
      <c r="AD374" s="304" t="e">
        <f ca="1">TmPunt($C374:$D374,$F374:$J374,$Z374,$AG374&amp;AK374,"Punten4JK",X374,AZ374,$AH374&amp;$AI374&amp;$AJ374)</f>
        <v>#NAME?</v>
      </c>
      <c r="AE374" s="304"/>
      <c r="AF374" s="353" t="str">
        <f t="shared" si="134"/>
        <v>NCX19J3</v>
      </c>
      <c r="AG374" s="353" t="str">
        <f t="shared" si="135"/>
        <v>NCX19J3</v>
      </c>
      <c r="AH374" s="353" t="str">
        <f t="shared" si="136"/>
        <v>S2</v>
      </c>
      <c r="AI374" s="353" t="str">
        <f t="shared" si="137"/>
        <v>S1</v>
      </c>
      <c r="AJ374" s="353" t="str">
        <f t="shared" si="138"/>
        <v>S1</v>
      </c>
      <c r="AK374" s="353" t="str">
        <f t="shared" si="139"/>
        <v/>
      </c>
      <c r="AL374" s="343"/>
      <c r="AT374" s="345" t="str">
        <f t="shared" si="140"/>
        <v>S2</v>
      </c>
      <c r="AU374" s="345" t="str">
        <f t="shared" si="141"/>
        <v>S2</v>
      </c>
      <c r="AW374" s="354">
        <f t="shared" si="142"/>
        <v>0</v>
      </c>
      <c r="AX374" s="354">
        <f t="shared" si="143"/>
        <v>0</v>
      </c>
      <c r="AY374" s="354">
        <f t="shared" si="144"/>
        <v>0</v>
      </c>
      <c r="AZ374" s="354">
        <f t="shared" si="145"/>
        <v>0</v>
      </c>
    </row>
    <row r="375" spans="1:52" x14ac:dyDescent="0.2">
      <c r="A375" s="28" t="str">
        <f>C375&amp;"x"&amp;TEXT(COUNTIF(C$5:C374,C375)+1,0)</f>
        <v>x1</v>
      </c>
      <c r="B375" s="29" t="str">
        <f>D375&amp;"x"&amp;TEXT(COUNTIF(D$5:D374,D375)+1,0)</f>
        <v>x1</v>
      </c>
      <c r="C375" s="30"/>
      <c r="D375" s="30"/>
      <c r="E375" s="181"/>
      <c r="F375" s="30" t="s">
        <v>6689</v>
      </c>
      <c r="G375" s="269" t="s">
        <v>9800</v>
      </c>
      <c r="H375" s="269" t="s">
        <v>9801</v>
      </c>
      <c r="I375" s="269" t="s">
        <v>9802</v>
      </c>
      <c r="J375" s="218">
        <v>36143</v>
      </c>
      <c r="K375" s="181"/>
      <c r="L375" s="31" t="s">
        <v>6678</v>
      </c>
      <c r="M375" s="262" t="str">
        <f t="shared" si="130"/>
        <v>0</v>
      </c>
      <c r="N375" s="31" t="s">
        <v>6678</v>
      </c>
      <c r="O375" s="262" t="str">
        <f t="shared" si="131"/>
        <v>0</v>
      </c>
      <c r="P375" s="31" t="s">
        <v>6430</v>
      </c>
      <c r="Q375" s="31" t="s">
        <v>6678</v>
      </c>
      <c r="R375" s="31"/>
      <c r="S375" s="298" t="str">
        <f t="shared" si="132"/>
        <v/>
      </c>
      <c r="T375" s="214"/>
      <c r="U375" s="33"/>
      <c r="V375" s="33"/>
      <c r="W375" s="33"/>
      <c r="X375" s="33"/>
      <c r="Y375" s="213"/>
      <c r="Z375" s="352">
        <f t="shared" si="133"/>
        <v>20</v>
      </c>
      <c r="AA375" s="304" t="e">
        <f t="shared" ca="1" si="146"/>
        <v>#NAME?</v>
      </c>
      <c r="AB375" s="304" t="e">
        <f t="shared" ca="1" si="147"/>
        <v>#NAME?</v>
      </c>
      <c r="AC375" s="304" t="e">
        <f t="shared" ca="1" si="148"/>
        <v>#NAME?</v>
      </c>
      <c r="AD375" s="304" t="e">
        <f t="shared" ca="1" si="149"/>
        <v>#NAME?</v>
      </c>
      <c r="AE375" s="304"/>
      <c r="AF375" s="353" t="str">
        <f t="shared" si="134"/>
        <v>NCX19J3</v>
      </c>
      <c r="AG375" s="353" t="str">
        <f t="shared" si="135"/>
        <v>NCX19J3</v>
      </c>
      <c r="AH375" s="353" t="str">
        <f t="shared" si="136"/>
        <v>S4</v>
      </c>
      <c r="AI375" s="353" t="str">
        <f t="shared" si="137"/>
        <v/>
      </c>
      <c r="AJ375" s="353" t="str">
        <f t="shared" si="138"/>
        <v/>
      </c>
      <c r="AK375" s="353" t="str">
        <f t="shared" si="139"/>
        <v/>
      </c>
      <c r="AL375" s="343"/>
      <c r="AT375" s="345" t="str">
        <f t="shared" si="140"/>
        <v/>
      </c>
      <c r="AU375" s="345" t="str">
        <f t="shared" si="141"/>
        <v/>
      </c>
      <c r="AW375" s="354">
        <f t="shared" si="142"/>
        <v>0</v>
      </c>
      <c r="AX375" s="354">
        <f t="shared" si="143"/>
        <v>0</v>
      </c>
      <c r="AY375" s="354">
        <f t="shared" si="144"/>
        <v>0</v>
      </c>
      <c r="AZ375" s="354">
        <f t="shared" si="145"/>
        <v>0</v>
      </c>
    </row>
    <row r="376" spans="1:52" x14ac:dyDescent="0.2">
      <c r="A376" s="28" t="str">
        <f>C376&amp;"x"&amp;TEXT(COUNTIF(C$5:C375,C376)+1,0)</f>
        <v>A1x7</v>
      </c>
      <c r="B376" s="29" t="str">
        <f>D376&amp;"x"&amp;TEXT(COUNTIF(D$5:D375,D376)+1,0)</f>
        <v>A1x7</v>
      </c>
      <c r="C376" s="30" t="s">
        <v>1315</v>
      </c>
      <c r="D376" s="30" t="s">
        <v>1315</v>
      </c>
      <c r="E376" s="181"/>
      <c r="F376" s="30" t="s">
        <v>6689</v>
      </c>
      <c r="G376" s="269" t="s">
        <v>8785</v>
      </c>
      <c r="H376" s="269" t="s">
        <v>8786</v>
      </c>
      <c r="I376" s="269" t="s">
        <v>8787</v>
      </c>
      <c r="J376" s="218">
        <v>36833</v>
      </c>
      <c r="K376" s="181"/>
      <c r="L376" s="31" t="s">
        <v>6678</v>
      </c>
      <c r="M376" s="262" t="str">
        <f t="shared" si="130"/>
        <v>0</v>
      </c>
      <c r="N376" s="31" t="s">
        <v>6678</v>
      </c>
      <c r="O376" s="262" t="str">
        <f t="shared" si="131"/>
        <v>0</v>
      </c>
      <c r="P376" s="31" t="s">
        <v>1316</v>
      </c>
      <c r="Q376" s="31" t="s">
        <v>1316</v>
      </c>
      <c r="R376" s="31" t="s">
        <v>1316</v>
      </c>
      <c r="S376" s="298" t="str">
        <f t="shared" si="132"/>
        <v>A1</v>
      </c>
      <c r="T376" s="214"/>
      <c r="U376" s="33"/>
      <c r="V376" s="33"/>
      <c r="W376" s="33"/>
      <c r="X376" s="33"/>
      <c r="Y376" s="213"/>
      <c r="Z376" s="352">
        <f t="shared" si="133"/>
        <v>18</v>
      </c>
      <c r="AA376" s="304" t="e">
        <f ca="1">TmPunt($C376:$D376,$F376:$J376,$Z376,$AF376&amp;AH376,"Punten1AB",U376,AW376,$AI376&amp;$AJ376&amp;$AK376)</f>
        <v>#NAME?</v>
      </c>
      <c r="AB376" s="304" t="e">
        <f ca="1">TmPunt($C376:$D376,$F376:$J376,$Z376,$AF376&amp;AI376,"Punten2DE",V376,AX376,$AH376&amp;$AJ376&amp;$AK376)</f>
        <v>#NAME?</v>
      </c>
      <c r="AC376" s="304" t="e">
        <f ca="1">TmPunt($C376:$D376,$F376:$J376,$Z376,$AF376&amp;AJ376,"Punten3GH",W376,AY376,$AH376&amp;$AI376&amp;$AK376)</f>
        <v>#NAME?</v>
      </c>
      <c r="AD376" s="304" t="e">
        <f ca="1">TmPunt($C376:$D376,$F376:$J376,$Z376,$AG376&amp;AK376,"Punten4JK",X376,AZ376,$AH376&amp;$AI376&amp;$AJ376)</f>
        <v>#NAME?</v>
      </c>
      <c r="AE376" s="304"/>
      <c r="AF376" s="353" t="str">
        <f t="shared" si="134"/>
        <v>NCX19J3</v>
      </c>
      <c r="AG376" s="353" t="str">
        <f t="shared" si="135"/>
        <v>NCX19J3</v>
      </c>
      <c r="AH376" s="353" t="str">
        <f t="shared" si="136"/>
        <v>A2</v>
      </c>
      <c r="AI376" s="353" t="str">
        <f t="shared" si="137"/>
        <v>A2</v>
      </c>
      <c r="AJ376" s="353" t="str">
        <f t="shared" si="138"/>
        <v>A2</v>
      </c>
      <c r="AK376" s="353" t="str">
        <f t="shared" si="139"/>
        <v/>
      </c>
      <c r="AL376" s="343"/>
      <c r="AT376" s="345" t="str">
        <f t="shared" si="140"/>
        <v>A1</v>
      </c>
      <c r="AU376" s="345" t="str">
        <f t="shared" si="141"/>
        <v>A1</v>
      </c>
      <c r="AW376" s="354">
        <f t="shared" si="142"/>
        <v>0</v>
      </c>
      <c r="AX376" s="354">
        <f t="shared" si="143"/>
        <v>0</v>
      </c>
      <c r="AY376" s="354">
        <f t="shared" si="144"/>
        <v>0</v>
      </c>
      <c r="AZ376" s="354">
        <f t="shared" si="145"/>
        <v>0</v>
      </c>
    </row>
    <row r="377" spans="1:52" x14ac:dyDescent="0.2">
      <c r="A377" s="28" t="str">
        <f>C377&amp;"x"&amp;TEXT(COUNTIF(C$5:C376,C377)+1,0)</f>
        <v>x1</v>
      </c>
      <c r="B377" s="29" t="str">
        <f>D377&amp;"x"&amp;TEXT(COUNTIF(D$5:D376,D377)+1,0)</f>
        <v>x1</v>
      </c>
      <c r="C377" s="30"/>
      <c r="D377" s="30"/>
      <c r="E377" s="181"/>
      <c r="F377" s="30" t="s">
        <v>6689</v>
      </c>
      <c r="G377" s="269" t="s">
        <v>8719</v>
      </c>
      <c r="H377" s="269" t="s">
        <v>8720</v>
      </c>
      <c r="I377" s="269" t="s">
        <v>8721</v>
      </c>
      <c r="J377" s="218">
        <v>27643</v>
      </c>
      <c r="K377" s="181"/>
      <c r="L377" s="31" t="s">
        <v>6678</v>
      </c>
      <c r="M377" s="262" t="str">
        <f t="shared" si="130"/>
        <v>0</v>
      </c>
      <c r="N377" s="31" t="s">
        <v>6678</v>
      </c>
      <c r="O377" s="262" t="str">
        <f t="shared" si="131"/>
        <v>0</v>
      </c>
      <c r="P377" s="31" t="s">
        <v>6442</v>
      </c>
      <c r="Q377" s="31" t="s">
        <v>6678</v>
      </c>
      <c r="R377" s="31" t="s">
        <v>6442</v>
      </c>
      <c r="S377" s="298" t="str">
        <f t="shared" si="132"/>
        <v/>
      </c>
      <c r="T377" s="214"/>
      <c r="U377" s="33"/>
      <c r="V377" s="33"/>
      <c r="W377" s="33"/>
      <c r="X377" s="33"/>
      <c r="Y377" s="213"/>
      <c r="Z377" s="352">
        <f t="shared" si="133"/>
        <v>43</v>
      </c>
      <c r="AA377" s="304" t="e">
        <f t="shared" ca="1" si="146"/>
        <v>#NAME?</v>
      </c>
      <c r="AB377" s="304" t="e">
        <f t="shared" ca="1" si="147"/>
        <v>#NAME?</v>
      </c>
      <c r="AC377" s="304" t="e">
        <f t="shared" ca="1" si="148"/>
        <v>#NAME?</v>
      </c>
      <c r="AD377" s="304" t="e">
        <f t="shared" ca="1" si="149"/>
        <v>#NAME?</v>
      </c>
      <c r="AE377" s="304"/>
      <c r="AF377" s="353" t="str">
        <f t="shared" si="134"/>
        <v>NCX19J3</v>
      </c>
      <c r="AG377" s="353" t="str">
        <f t="shared" si="135"/>
        <v>NCX19J3</v>
      </c>
      <c r="AH377" s="353" t="str">
        <f t="shared" si="136"/>
        <v>MW1</v>
      </c>
      <c r="AI377" s="353" t="str">
        <f t="shared" si="137"/>
        <v/>
      </c>
      <c r="AJ377" s="353" t="str">
        <f t="shared" si="138"/>
        <v>MW1</v>
      </c>
      <c r="AK377" s="353" t="str">
        <f t="shared" si="139"/>
        <v/>
      </c>
      <c r="AL377" s="343"/>
      <c r="AT377" s="345" t="str">
        <f t="shared" si="140"/>
        <v/>
      </c>
      <c r="AU377" s="345" t="str">
        <f t="shared" si="141"/>
        <v/>
      </c>
      <c r="AW377" s="354">
        <f t="shared" si="142"/>
        <v>0</v>
      </c>
      <c r="AX377" s="354">
        <f t="shared" si="143"/>
        <v>0</v>
      </c>
      <c r="AY377" s="354">
        <f t="shared" si="144"/>
        <v>0</v>
      </c>
      <c r="AZ377" s="354">
        <f t="shared" si="145"/>
        <v>0</v>
      </c>
    </row>
    <row r="378" spans="1:52" x14ac:dyDescent="0.2">
      <c r="A378" s="28" t="str">
        <f>C378&amp;"x"&amp;TEXT(COUNTIF(C$5:C377,C378)+1,0)</f>
        <v>D4x8</v>
      </c>
      <c r="B378" s="29" t="str">
        <f>D378&amp;"x"&amp;TEXT(COUNTIF(D$5:D377,D378)+1,0)</f>
        <v>D4x8</v>
      </c>
      <c r="C378" s="30" t="s">
        <v>6486</v>
      </c>
      <c r="D378" s="30" t="s">
        <v>6486</v>
      </c>
      <c r="E378" s="181"/>
      <c r="F378" s="30" t="s">
        <v>6689</v>
      </c>
      <c r="G378" s="269" t="s">
        <v>9228</v>
      </c>
      <c r="H378" s="269" t="s">
        <v>9229</v>
      </c>
      <c r="I378" s="269" t="s">
        <v>9230</v>
      </c>
      <c r="J378" s="218">
        <v>39123</v>
      </c>
      <c r="K378" s="181"/>
      <c r="L378" s="31" t="s">
        <v>6678</v>
      </c>
      <c r="M378" s="262" t="str">
        <f t="shared" si="130"/>
        <v>0</v>
      </c>
      <c r="N378" s="31" t="s">
        <v>6678</v>
      </c>
      <c r="O378" s="262" t="str">
        <f t="shared" si="131"/>
        <v>0</v>
      </c>
      <c r="P378" s="31" t="s">
        <v>6487</v>
      </c>
      <c r="Q378" s="31" t="s">
        <v>6487</v>
      </c>
      <c r="R378" s="31" t="s">
        <v>6487</v>
      </c>
      <c r="S378" s="298" t="str">
        <f t="shared" si="132"/>
        <v>D4</v>
      </c>
      <c r="T378" s="214"/>
      <c r="U378" s="33"/>
      <c r="V378" s="33"/>
      <c r="W378" s="33"/>
      <c r="X378" s="33"/>
      <c r="Y378" s="213"/>
      <c r="Z378" s="352">
        <f t="shared" si="133"/>
        <v>11</v>
      </c>
      <c r="AA378" s="304" t="e">
        <f ca="1">TmPunt($C378:$D378,$F378:$J378,$Z378,$AF378&amp;AH378,"Punten1AB",U378,AW378,$AI378&amp;$AJ378&amp;$AK378)</f>
        <v>#NAME?</v>
      </c>
      <c r="AB378" s="304" t="e">
        <f ca="1">TmPunt($C378:$D378,$F378:$J378,$Z378,$AF378&amp;AI378,"Punten2DE",V378,AX378,$AH378&amp;$AJ378&amp;$AK378)</f>
        <v>#NAME?</v>
      </c>
      <c r="AC378" s="304" t="e">
        <f ca="1">TmPunt($C378:$D378,$F378:$J378,$Z378,$AF378&amp;AJ378,"Punten3GH",W378,AY378,$AH378&amp;$AI378&amp;$AK378)</f>
        <v>#NAME?</v>
      </c>
      <c r="AD378" s="304" t="e">
        <f ca="1">TmPunt($C378:$D378,$F378:$J378,$Z378,$AG378&amp;AK378,"Punten4JK",X378,AZ378,$AH378&amp;$AI378&amp;$AJ378)</f>
        <v>#NAME?</v>
      </c>
      <c r="AE378" s="304"/>
      <c r="AF378" s="353" t="str">
        <f t="shared" si="134"/>
        <v>NCX19J3</v>
      </c>
      <c r="AG378" s="353" t="str">
        <f t="shared" si="135"/>
        <v>NCX19J3</v>
      </c>
      <c r="AH378" s="353" t="str">
        <f t="shared" si="136"/>
        <v>D5</v>
      </c>
      <c r="AI378" s="353" t="str">
        <f t="shared" si="137"/>
        <v>D5</v>
      </c>
      <c r="AJ378" s="353" t="str">
        <f t="shared" si="138"/>
        <v>D5</v>
      </c>
      <c r="AK378" s="353" t="str">
        <f t="shared" si="139"/>
        <v/>
      </c>
      <c r="AL378" s="343"/>
      <c r="AT378" s="345" t="str">
        <f t="shared" si="140"/>
        <v>D4</v>
      </c>
      <c r="AU378" s="345" t="str">
        <f t="shared" si="141"/>
        <v>D4</v>
      </c>
      <c r="AW378" s="354">
        <f t="shared" si="142"/>
        <v>0</v>
      </c>
      <c r="AX378" s="354">
        <f t="shared" si="143"/>
        <v>0</v>
      </c>
      <c r="AY378" s="354">
        <f t="shared" si="144"/>
        <v>0</v>
      </c>
      <c r="AZ378" s="354">
        <f t="shared" si="145"/>
        <v>0</v>
      </c>
    </row>
    <row r="379" spans="1:52" x14ac:dyDescent="0.2">
      <c r="A379" s="28" t="str">
        <f>C379&amp;"x"&amp;TEXT(COUNTIF(C$5:C378,C379)+1,0)</f>
        <v>C2x8</v>
      </c>
      <c r="B379" s="29" t="str">
        <f>D379&amp;"x"&amp;TEXT(COUNTIF(D$5:D378,D379)+1,0)</f>
        <v>C2x8</v>
      </c>
      <c r="C379" s="30" t="s">
        <v>6472</v>
      </c>
      <c r="D379" s="30" t="s">
        <v>6472</v>
      </c>
      <c r="E379" s="181"/>
      <c r="F379" s="30" t="s">
        <v>6689</v>
      </c>
      <c r="G379" s="269" t="s">
        <v>9025</v>
      </c>
      <c r="H379" s="269" t="s">
        <v>9026</v>
      </c>
      <c r="I379" s="269" t="s">
        <v>9027</v>
      </c>
      <c r="J379" s="218">
        <v>38517</v>
      </c>
      <c r="K379" s="181"/>
      <c r="L379" s="31" t="s">
        <v>6678</v>
      </c>
      <c r="M379" s="262" t="str">
        <f t="shared" si="130"/>
        <v>0</v>
      </c>
      <c r="N379" s="31" t="s">
        <v>6678</v>
      </c>
      <c r="O379" s="262" t="str">
        <f t="shared" si="131"/>
        <v>0</v>
      </c>
      <c r="P379" s="31" t="s">
        <v>6472</v>
      </c>
      <c r="Q379" s="31" t="s">
        <v>6472</v>
      </c>
      <c r="R379" s="31" t="s">
        <v>6472</v>
      </c>
      <c r="S379" s="298" t="str">
        <f t="shared" si="132"/>
        <v>C2</v>
      </c>
      <c r="T379" s="214"/>
      <c r="U379" s="33"/>
      <c r="V379" s="33"/>
      <c r="W379" s="33"/>
      <c r="X379" s="33"/>
      <c r="Y379" s="213"/>
      <c r="Z379" s="352">
        <f t="shared" si="133"/>
        <v>13</v>
      </c>
      <c r="AA379" s="304" t="e">
        <f ca="1">TmPunt($C379:$D379,$F379:$J379,$Z379,$AF379&amp;AH379,"Punten1AB",U379,AW379,$AI379&amp;$AJ379&amp;$AK379)</f>
        <v>#NAME?</v>
      </c>
      <c r="AB379" s="304" t="e">
        <f ca="1">TmPunt($C379:$D379,$F379:$J379,$Z379,$AF379&amp;AI379,"Punten2DE",V379,AX379,$AH379&amp;$AJ379&amp;$AK379)</f>
        <v>#NAME?</v>
      </c>
      <c r="AC379" s="304" t="e">
        <f ca="1">TmPunt($C379:$D379,$F379:$J379,$Z379,$AF379&amp;AJ379,"Punten3GH",W379,AY379,$AH379&amp;$AI379&amp;$AK379)</f>
        <v>#NAME?</v>
      </c>
      <c r="AD379" s="304" t="e">
        <f ca="1">TmPunt($C379:$D379,$F379:$J379,$Z379,$AG379&amp;AK379,"Punten4JK",X379,AZ379,$AH379&amp;$AI379&amp;$AJ379)</f>
        <v>#NAME?</v>
      </c>
      <c r="AE379" s="304"/>
      <c r="AF379" s="353" t="str">
        <f t="shared" si="134"/>
        <v>NCX19J3</v>
      </c>
      <c r="AG379" s="353" t="str">
        <f t="shared" si="135"/>
        <v>NCX19J3</v>
      </c>
      <c r="AH379" s="353" t="str">
        <f t="shared" si="136"/>
        <v>C2</v>
      </c>
      <c r="AI379" s="353" t="str">
        <f t="shared" si="137"/>
        <v>C2</v>
      </c>
      <c r="AJ379" s="353" t="str">
        <f t="shared" si="138"/>
        <v>C2</v>
      </c>
      <c r="AK379" s="353" t="str">
        <f t="shared" si="139"/>
        <v/>
      </c>
      <c r="AL379" s="343"/>
      <c r="AT379" s="345" t="str">
        <f t="shared" si="140"/>
        <v>C2</v>
      </c>
      <c r="AU379" s="345" t="str">
        <f t="shared" si="141"/>
        <v>C2</v>
      </c>
      <c r="AW379" s="354">
        <f t="shared" si="142"/>
        <v>0</v>
      </c>
      <c r="AX379" s="354">
        <f t="shared" si="143"/>
        <v>0</v>
      </c>
      <c r="AY379" s="354">
        <f t="shared" si="144"/>
        <v>0</v>
      </c>
      <c r="AZ379" s="354">
        <f t="shared" si="145"/>
        <v>0</v>
      </c>
    </row>
    <row r="380" spans="1:52" x14ac:dyDescent="0.2">
      <c r="A380" s="28" t="str">
        <f>C380&amp;"x"&amp;TEXT(COUNTIF(C$5:C379,C380)+1,0)</f>
        <v>x1</v>
      </c>
      <c r="B380" s="29" t="str">
        <f>D380&amp;"x"&amp;TEXT(COUNTIF(D$5:D379,D380)+1,0)</f>
        <v>x1</v>
      </c>
      <c r="C380" s="30"/>
      <c r="D380" s="30"/>
      <c r="E380" s="181"/>
      <c r="F380" s="30" t="s">
        <v>6689</v>
      </c>
      <c r="G380" s="269" t="s">
        <v>9643</v>
      </c>
      <c r="H380" s="269" t="s">
        <v>9644</v>
      </c>
      <c r="I380" s="269" t="s">
        <v>9616</v>
      </c>
      <c r="J380" s="218">
        <v>22231</v>
      </c>
      <c r="K380" s="181"/>
      <c r="L380" s="31" t="s">
        <v>6678</v>
      </c>
      <c r="M380" s="262" t="str">
        <f t="shared" si="130"/>
        <v>0</v>
      </c>
      <c r="N380" s="31" t="s">
        <v>6678</v>
      </c>
      <c r="O380" s="262" t="str">
        <f t="shared" si="131"/>
        <v>0</v>
      </c>
      <c r="P380" s="31" t="s">
        <v>6678</v>
      </c>
      <c r="Q380" s="31" t="s">
        <v>6678</v>
      </c>
      <c r="R380" s="31"/>
      <c r="S380" s="298" t="str">
        <f t="shared" si="132"/>
        <v/>
      </c>
      <c r="T380" s="214"/>
      <c r="U380" s="33"/>
      <c r="V380" s="33"/>
      <c r="W380" s="33"/>
      <c r="X380" s="33"/>
      <c r="Y380" s="213"/>
      <c r="Z380" s="352">
        <f t="shared" si="133"/>
        <v>58</v>
      </c>
      <c r="AA380" s="304" t="e">
        <f t="shared" ca="1" si="146"/>
        <v>#NAME?</v>
      </c>
      <c r="AB380" s="304" t="e">
        <f t="shared" ca="1" si="147"/>
        <v>#NAME?</v>
      </c>
      <c r="AC380" s="304" t="e">
        <f t="shared" ca="1" si="148"/>
        <v>#NAME?</v>
      </c>
      <c r="AD380" s="304" t="e">
        <f t="shared" ca="1" si="149"/>
        <v>#NAME?</v>
      </c>
      <c r="AE380" s="304"/>
      <c r="AF380" s="353" t="str">
        <f t="shared" si="134"/>
        <v>NCX19J3</v>
      </c>
      <c r="AG380" s="353" t="str">
        <f t="shared" si="135"/>
        <v>NCX19J3</v>
      </c>
      <c r="AH380" s="353" t="str">
        <f t="shared" si="136"/>
        <v/>
      </c>
      <c r="AI380" s="353" t="str">
        <f t="shared" si="137"/>
        <v/>
      </c>
      <c r="AJ380" s="353" t="str">
        <f t="shared" si="138"/>
        <v/>
      </c>
      <c r="AK380" s="353" t="str">
        <f t="shared" si="139"/>
        <v/>
      </c>
      <c r="AL380" s="343"/>
      <c r="AT380" s="345" t="str">
        <f t="shared" si="140"/>
        <v/>
      </c>
      <c r="AU380" s="345" t="str">
        <f t="shared" si="141"/>
        <v/>
      </c>
      <c r="AW380" s="354">
        <f t="shared" si="142"/>
        <v>0</v>
      </c>
      <c r="AX380" s="354">
        <f t="shared" si="143"/>
        <v>0</v>
      </c>
      <c r="AY380" s="354">
        <f t="shared" si="144"/>
        <v>0</v>
      </c>
      <c r="AZ380" s="354">
        <f t="shared" si="145"/>
        <v>0</v>
      </c>
    </row>
    <row r="381" spans="1:52" x14ac:dyDescent="0.2">
      <c r="A381" s="28" t="str">
        <f>C381&amp;"x"&amp;TEXT(COUNTIF(C$5:C380,C381)+1,0)</f>
        <v>C1x5</v>
      </c>
      <c r="B381" s="29" t="str">
        <f>D381&amp;"x"&amp;TEXT(COUNTIF(D$5:D380,D381)+1,0)</f>
        <v>C1x5</v>
      </c>
      <c r="C381" s="30" t="s">
        <v>6471</v>
      </c>
      <c r="D381" s="30" t="s">
        <v>6471</v>
      </c>
      <c r="E381" s="181"/>
      <c r="F381" s="30" t="s">
        <v>6689</v>
      </c>
      <c r="G381" s="269" t="s">
        <v>9131</v>
      </c>
      <c r="H381" s="269" t="s">
        <v>9132</v>
      </c>
      <c r="I381" s="269" t="s">
        <v>9133</v>
      </c>
      <c r="J381" s="218">
        <v>38657</v>
      </c>
      <c r="K381" s="181"/>
      <c r="L381" s="31" t="s">
        <v>6678</v>
      </c>
      <c r="M381" s="262" t="str">
        <f t="shared" si="130"/>
        <v>0</v>
      </c>
      <c r="N381" s="31" t="s">
        <v>6678</v>
      </c>
      <c r="O381" s="262" t="str">
        <f t="shared" si="131"/>
        <v>0</v>
      </c>
      <c r="P381" s="31" t="s">
        <v>6483</v>
      </c>
      <c r="Q381" s="31" t="s">
        <v>6483</v>
      </c>
      <c r="R381" s="31" t="s">
        <v>6483</v>
      </c>
      <c r="S381" s="298" t="str">
        <f t="shared" si="132"/>
        <v>C1</v>
      </c>
      <c r="T381" s="214"/>
      <c r="U381" s="33"/>
      <c r="V381" s="33"/>
      <c r="W381" s="33"/>
      <c r="X381" s="33"/>
      <c r="Y381" s="213"/>
      <c r="Z381" s="352">
        <f t="shared" si="133"/>
        <v>13</v>
      </c>
      <c r="AA381" s="304" t="e">
        <f ca="1">TmPunt($C381:$D381,$F381:$J381,$Z381,$AF381&amp;AH381,"Punten1AB",U381,AW381,$AI381&amp;$AJ381&amp;$AK381)</f>
        <v>#NAME?</v>
      </c>
      <c r="AB381" s="304" t="e">
        <f ca="1">TmPunt($C381:$D381,$F381:$J381,$Z381,$AF381&amp;AI381,"Punten2DE",V381,AX381,$AH381&amp;$AJ381&amp;$AK381)</f>
        <v>#NAME?</v>
      </c>
      <c r="AC381" s="304" t="e">
        <f ca="1">TmPunt($C381:$D381,$F381:$J381,$Z381,$AF381&amp;AJ381,"Punten3GH",W381,AY381,$AH381&amp;$AI381&amp;$AK381)</f>
        <v>#NAME?</v>
      </c>
      <c r="AD381" s="304" t="e">
        <f ca="1">TmPunt($C381:$D381,$F381:$J381,$Z381,$AG381&amp;AK381,"Punten4JK",X381,AZ381,$AH381&amp;$AI381&amp;$AJ381)</f>
        <v>#NAME?</v>
      </c>
      <c r="AE381" s="304"/>
      <c r="AF381" s="353" t="str">
        <f t="shared" si="134"/>
        <v>NCX19J3</v>
      </c>
      <c r="AG381" s="353" t="str">
        <f t="shared" si="135"/>
        <v>NCX19J3</v>
      </c>
      <c r="AH381" s="353" t="str">
        <f t="shared" si="136"/>
        <v>D1</v>
      </c>
      <c r="AI381" s="353" t="str">
        <f t="shared" si="137"/>
        <v>D1</v>
      </c>
      <c r="AJ381" s="353" t="str">
        <f t="shared" si="138"/>
        <v>D1</v>
      </c>
      <c r="AK381" s="353" t="str">
        <f t="shared" si="139"/>
        <v/>
      </c>
      <c r="AL381" s="343"/>
      <c r="AT381" s="345" t="str">
        <f t="shared" si="140"/>
        <v>C1</v>
      </c>
      <c r="AU381" s="345" t="str">
        <f t="shared" si="141"/>
        <v>C1</v>
      </c>
      <c r="AW381" s="354">
        <f t="shared" si="142"/>
        <v>0</v>
      </c>
      <c r="AX381" s="354">
        <f t="shared" si="143"/>
        <v>0</v>
      </c>
      <c r="AY381" s="354">
        <f t="shared" si="144"/>
        <v>0</v>
      </c>
      <c r="AZ381" s="354">
        <f t="shared" si="145"/>
        <v>0</v>
      </c>
    </row>
    <row r="382" spans="1:52" x14ac:dyDescent="0.2">
      <c r="A382" s="28" t="str">
        <f>C382&amp;"x"&amp;TEXT(COUNTIF(C$5:C381,C382)+1,0)</f>
        <v>B3x9</v>
      </c>
      <c r="B382" s="29" t="str">
        <f>D382&amp;"x"&amp;TEXT(COUNTIF(D$5:D381,D382)+1,0)</f>
        <v>B3x9</v>
      </c>
      <c r="C382" s="30" t="s">
        <v>6463</v>
      </c>
      <c r="D382" s="30" t="s">
        <v>6463</v>
      </c>
      <c r="E382" s="181"/>
      <c r="F382" s="30" t="s">
        <v>6689</v>
      </c>
      <c r="G382" s="269" t="s">
        <v>9017</v>
      </c>
      <c r="H382" s="269" t="s">
        <v>9018</v>
      </c>
      <c r="I382" s="269" t="s">
        <v>8890</v>
      </c>
      <c r="J382" s="218">
        <v>37971</v>
      </c>
      <c r="K382" s="181"/>
      <c r="L382" s="31" t="s">
        <v>6678</v>
      </c>
      <c r="M382" s="262" t="str">
        <f t="shared" si="130"/>
        <v>0</v>
      </c>
      <c r="N382" s="31" t="s">
        <v>6678</v>
      </c>
      <c r="O382" s="262" t="str">
        <f t="shared" si="131"/>
        <v>0</v>
      </c>
      <c r="P382" s="31" t="s">
        <v>6472</v>
      </c>
      <c r="Q382" s="31" t="s">
        <v>6472</v>
      </c>
      <c r="R382" s="31" t="s">
        <v>6472</v>
      </c>
      <c r="S382" s="298" t="str">
        <f t="shared" si="132"/>
        <v>B3</v>
      </c>
      <c r="T382" s="214"/>
      <c r="U382" s="33"/>
      <c r="V382" s="33"/>
      <c r="W382" s="33"/>
      <c r="X382" s="33"/>
      <c r="Y382" s="213"/>
      <c r="Z382" s="352">
        <f t="shared" si="133"/>
        <v>15</v>
      </c>
      <c r="AA382" s="304" t="e">
        <f ca="1">TmPunt($C382:$D382,$F382:$J382,$Z382,$AF382&amp;AH382,"Punten1AB",U382,AW382,$AI382&amp;$AJ382&amp;$AK382)</f>
        <v>#NAME?</v>
      </c>
      <c r="AB382" s="304" t="e">
        <f ca="1">TmPunt($C382:$D382,$F382:$J382,$Z382,$AF382&amp;AI382,"Punten2DE",V382,AX382,$AH382&amp;$AJ382&amp;$AK382)</f>
        <v>#NAME?</v>
      </c>
      <c r="AC382" s="304" t="e">
        <f ca="1">TmPunt($C382:$D382,$F382:$J382,$Z382,$AF382&amp;AJ382,"Punten3GH",W382,AY382,$AH382&amp;$AI382&amp;$AK382)</f>
        <v>#NAME?</v>
      </c>
      <c r="AD382" s="304" t="e">
        <f ca="1">TmPunt($C382:$D382,$F382:$J382,$Z382,$AG382&amp;AK382,"Punten4JK",X382,AZ382,$AH382&amp;$AI382&amp;$AJ382)</f>
        <v>#NAME?</v>
      </c>
      <c r="AE382" s="304"/>
      <c r="AF382" s="353" t="str">
        <f t="shared" si="134"/>
        <v>NCX19J3</v>
      </c>
      <c r="AG382" s="353" t="str">
        <f t="shared" si="135"/>
        <v>NCX19J3</v>
      </c>
      <c r="AH382" s="353" t="str">
        <f t="shared" si="136"/>
        <v>C2</v>
      </c>
      <c r="AI382" s="353" t="str">
        <f t="shared" si="137"/>
        <v>C2</v>
      </c>
      <c r="AJ382" s="353" t="str">
        <f t="shared" si="138"/>
        <v>C2</v>
      </c>
      <c r="AK382" s="353" t="str">
        <f t="shared" si="139"/>
        <v/>
      </c>
      <c r="AL382" s="343"/>
      <c r="AT382" s="345" t="str">
        <f t="shared" si="140"/>
        <v>B3</v>
      </c>
      <c r="AU382" s="345" t="str">
        <f t="shared" si="141"/>
        <v>B3</v>
      </c>
      <c r="AW382" s="354">
        <f t="shared" si="142"/>
        <v>0</v>
      </c>
      <c r="AX382" s="354">
        <f t="shared" si="143"/>
        <v>0</v>
      </c>
      <c r="AY382" s="354">
        <f t="shared" si="144"/>
        <v>0</v>
      </c>
      <c r="AZ382" s="354">
        <f t="shared" si="145"/>
        <v>0</v>
      </c>
    </row>
    <row r="383" spans="1:52" x14ac:dyDescent="0.2">
      <c r="A383" s="28" t="str">
        <f>C383&amp;"x"&amp;TEXT(COUNTIF(C$5:C382,C383)+1,0)</f>
        <v>D3x11</v>
      </c>
      <c r="B383" s="29" t="str">
        <f>D383&amp;"x"&amp;TEXT(COUNTIF(D$5:D382,D383)+1,0)</f>
        <v>D3x11</v>
      </c>
      <c r="C383" s="30" t="s">
        <v>6485</v>
      </c>
      <c r="D383" s="30" t="s">
        <v>6485</v>
      </c>
      <c r="E383" s="181"/>
      <c r="F383" s="30" t="s">
        <v>6689</v>
      </c>
      <c r="G383" s="269" t="s">
        <v>9295</v>
      </c>
      <c r="H383" s="269" t="s">
        <v>9296</v>
      </c>
      <c r="I383" s="269" t="s">
        <v>9297</v>
      </c>
      <c r="J383" s="218">
        <v>39629</v>
      </c>
      <c r="K383" s="181"/>
      <c r="L383" s="31" t="s">
        <v>6678</v>
      </c>
      <c r="M383" s="262" t="str">
        <f t="shared" si="130"/>
        <v>0</v>
      </c>
      <c r="N383" s="31" t="s">
        <v>6678</v>
      </c>
      <c r="O383" s="262" t="str">
        <f t="shared" si="131"/>
        <v>0</v>
      </c>
      <c r="P383" s="31" t="s">
        <v>6498</v>
      </c>
      <c r="Q383" s="31" t="s">
        <v>6498</v>
      </c>
      <c r="R383" s="31" t="s">
        <v>6498</v>
      </c>
      <c r="S383" s="298" t="str">
        <f t="shared" si="132"/>
        <v>D3</v>
      </c>
      <c r="T383" s="214"/>
      <c r="U383" s="33"/>
      <c r="V383" s="33"/>
      <c r="W383" s="33"/>
      <c r="X383" s="33"/>
      <c r="Y383" s="213"/>
      <c r="Z383" s="352">
        <f t="shared" si="133"/>
        <v>10</v>
      </c>
      <c r="AA383" s="304" t="e">
        <f ca="1">TmPunt($C383:$D383,$F383:$J383,$Z383,$AF383&amp;AH383,"Punten1AB",U383,AW383,$AI383&amp;$AJ383&amp;$AK383)</f>
        <v>#NAME?</v>
      </c>
      <c r="AB383" s="304" t="e">
        <f ca="1">TmPunt($C383:$D383,$F383:$J383,$Z383,$AF383&amp;AI383,"Punten2DE",V383,AX383,$AH383&amp;$AJ383&amp;$AK383)</f>
        <v>#NAME?</v>
      </c>
      <c r="AC383" s="304" t="e">
        <f ca="1">TmPunt($C383:$D383,$F383:$J383,$Z383,$AF383&amp;AJ383,"Punten3GH",W383,AY383,$AH383&amp;$AI383&amp;$AK383)</f>
        <v>#NAME?</v>
      </c>
      <c r="AD383" s="304" t="e">
        <f ca="1">TmPunt($C383:$D383,$F383:$J383,$Z383,$AG383&amp;AK383,"Punten4JK",X383,AZ383,$AH383&amp;$AI383&amp;$AJ383)</f>
        <v>#NAME?</v>
      </c>
      <c r="AE383" s="304"/>
      <c r="AF383" s="353" t="str">
        <f t="shared" si="134"/>
        <v>NCX19J3</v>
      </c>
      <c r="AG383" s="353" t="str">
        <f t="shared" si="135"/>
        <v>NCX19J3</v>
      </c>
      <c r="AH383" s="353" t="str">
        <f t="shared" si="136"/>
        <v>E4</v>
      </c>
      <c r="AI383" s="353" t="str">
        <f t="shared" si="137"/>
        <v>E4</v>
      </c>
      <c r="AJ383" s="353" t="str">
        <f t="shared" si="138"/>
        <v>E4</v>
      </c>
      <c r="AK383" s="353" t="str">
        <f t="shared" si="139"/>
        <v/>
      </c>
      <c r="AL383" s="343"/>
      <c r="AT383" s="345" t="str">
        <f t="shared" si="140"/>
        <v>D3</v>
      </c>
      <c r="AU383" s="345" t="str">
        <f t="shared" si="141"/>
        <v>D3</v>
      </c>
      <c r="AW383" s="354">
        <f t="shared" si="142"/>
        <v>0</v>
      </c>
      <c r="AX383" s="354">
        <f t="shared" si="143"/>
        <v>0</v>
      </c>
      <c r="AY383" s="354">
        <f t="shared" si="144"/>
        <v>0</v>
      </c>
      <c r="AZ383" s="354">
        <f t="shared" si="145"/>
        <v>0</v>
      </c>
    </row>
    <row r="384" spans="1:52" x14ac:dyDescent="0.2">
      <c r="A384" s="28" t="str">
        <f>C384&amp;"x"&amp;TEXT(COUNTIF(C$5:C383,C384)+1,0)</f>
        <v>x1</v>
      </c>
      <c r="B384" s="29" t="str">
        <f>D384&amp;"x"&amp;TEXT(COUNTIF(D$5:D383,D384)+1,0)</f>
        <v>x1</v>
      </c>
      <c r="C384" s="30"/>
      <c r="D384" s="30"/>
      <c r="E384" s="181"/>
      <c r="F384" s="30" t="s">
        <v>6689</v>
      </c>
      <c r="G384" s="269" t="s">
        <v>9768</v>
      </c>
      <c r="H384" s="269" t="s">
        <v>9769</v>
      </c>
      <c r="I384" s="269" t="s">
        <v>8580</v>
      </c>
      <c r="J384" s="218">
        <v>33058</v>
      </c>
      <c r="K384" s="181"/>
      <c r="L384" s="31" t="s">
        <v>6678</v>
      </c>
      <c r="M384" s="262" t="str">
        <f t="shared" si="130"/>
        <v>0</v>
      </c>
      <c r="N384" s="31" t="s">
        <v>6678</v>
      </c>
      <c r="O384" s="262" t="str">
        <f t="shared" si="131"/>
        <v>0</v>
      </c>
      <c r="P384" s="31" t="s">
        <v>6678</v>
      </c>
      <c r="Q384" s="31" t="s">
        <v>6678</v>
      </c>
      <c r="R384" s="31"/>
      <c r="S384" s="298" t="str">
        <f t="shared" si="132"/>
        <v/>
      </c>
      <c r="T384" s="214"/>
      <c r="U384" s="33"/>
      <c r="V384" s="33"/>
      <c r="W384" s="33"/>
      <c r="X384" s="33"/>
      <c r="Y384" s="213"/>
      <c r="Z384" s="352">
        <f t="shared" si="133"/>
        <v>28</v>
      </c>
      <c r="AA384" s="304" t="e">
        <f t="shared" ca="1" si="146"/>
        <v>#NAME?</v>
      </c>
      <c r="AB384" s="304" t="e">
        <f t="shared" ca="1" si="147"/>
        <v>#NAME?</v>
      </c>
      <c r="AC384" s="304" t="e">
        <f t="shared" ca="1" si="148"/>
        <v>#NAME?</v>
      </c>
      <c r="AD384" s="304" t="e">
        <f t="shared" ca="1" si="149"/>
        <v>#NAME?</v>
      </c>
      <c r="AE384" s="304"/>
      <c r="AF384" s="353" t="str">
        <f t="shared" si="134"/>
        <v>NCX19J3</v>
      </c>
      <c r="AG384" s="353" t="str">
        <f t="shared" si="135"/>
        <v>NCX19J3</v>
      </c>
      <c r="AH384" s="353" t="str">
        <f t="shared" si="136"/>
        <v/>
      </c>
      <c r="AI384" s="353" t="str">
        <f t="shared" si="137"/>
        <v/>
      </c>
      <c r="AJ384" s="353" t="str">
        <f t="shared" si="138"/>
        <v/>
      </c>
      <c r="AK384" s="353" t="str">
        <f t="shared" si="139"/>
        <v/>
      </c>
      <c r="AL384" s="343"/>
      <c r="AT384" s="345" t="str">
        <f t="shared" si="140"/>
        <v/>
      </c>
      <c r="AU384" s="345" t="str">
        <f t="shared" si="141"/>
        <v/>
      </c>
      <c r="AW384" s="354">
        <f t="shared" si="142"/>
        <v>0</v>
      </c>
      <c r="AX384" s="354">
        <f t="shared" si="143"/>
        <v>0</v>
      </c>
      <c r="AY384" s="354">
        <f t="shared" si="144"/>
        <v>0</v>
      </c>
      <c r="AZ384" s="354">
        <f t="shared" si="145"/>
        <v>0</v>
      </c>
    </row>
    <row r="385" spans="1:52" x14ac:dyDescent="0.2">
      <c r="A385" s="28" t="str">
        <f>C385&amp;"x"&amp;TEXT(COUNTIF(C$5:C384,C385)+1,0)</f>
        <v>S4x8</v>
      </c>
      <c r="B385" s="29" t="str">
        <f>D385&amp;"x"&amp;TEXT(COUNTIF(D$5:D384,D385)+1,0)</f>
        <v>S4x8</v>
      </c>
      <c r="C385" s="30" t="s">
        <v>6430</v>
      </c>
      <c r="D385" s="30" t="s">
        <v>6430</v>
      </c>
      <c r="E385" s="181"/>
      <c r="F385" s="30" t="s">
        <v>6689</v>
      </c>
      <c r="G385" s="269" t="s">
        <v>8572</v>
      </c>
      <c r="H385" s="269" t="s">
        <v>8573</v>
      </c>
      <c r="I385" s="269" t="s">
        <v>8574</v>
      </c>
      <c r="J385" s="218">
        <v>29340</v>
      </c>
      <c r="K385" s="181"/>
      <c r="L385" s="31" t="s">
        <v>6678</v>
      </c>
      <c r="M385" s="262" t="str">
        <f t="shared" si="130"/>
        <v>0</v>
      </c>
      <c r="N385" s="31" t="s">
        <v>6678</v>
      </c>
      <c r="O385" s="262" t="str">
        <f t="shared" si="131"/>
        <v>0</v>
      </c>
      <c r="P385" s="31" t="s">
        <v>6429</v>
      </c>
      <c r="Q385" s="31" t="s">
        <v>6430</v>
      </c>
      <c r="R385" s="31" t="s">
        <v>6429</v>
      </c>
      <c r="S385" s="298" t="str">
        <f t="shared" si="132"/>
        <v>S4</v>
      </c>
      <c r="T385" s="214"/>
      <c r="U385" s="33"/>
      <c r="V385" s="33"/>
      <c r="W385" s="33"/>
      <c r="X385" s="33"/>
      <c r="Y385" s="213"/>
      <c r="Z385" s="352">
        <f t="shared" si="133"/>
        <v>38</v>
      </c>
      <c r="AA385" s="304" t="e">
        <f t="shared" ref="AA385:AA391" ca="1" si="150">TmPunt($C385:$D385,$F385:$J385,$Z385,$AF385&amp;AH385,"Punten1AB",U385,AW385,$AI385&amp;$AJ385&amp;$AK385)</f>
        <v>#NAME?</v>
      </c>
      <c r="AB385" s="304" t="e">
        <f t="shared" ref="AB385:AB391" ca="1" si="151">TmPunt($C385:$D385,$F385:$J385,$Z385,$AF385&amp;AI385,"Punten2DE",V385,AX385,$AH385&amp;$AJ385&amp;$AK385)</f>
        <v>#NAME?</v>
      </c>
      <c r="AC385" s="304" t="e">
        <f t="shared" ref="AC385:AC391" ca="1" si="152">TmPunt($C385:$D385,$F385:$J385,$Z385,$AF385&amp;AJ385,"Punten3GH",W385,AY385,$AH385&amp;$AI385&amp;$AK385)</f>
        <v>#NAME?</v>
      </c>
      <c r="AD385" s="304" t="e">
        <f t="shared" ref="AD385:AD391" ca="1" si="153">TmPunt($C385:$D385,$F385:$J385,$Z385,$AG385&amp;AK385,"Punten4JK",X385,AZ385,$AH385&amp;$AI385&amp;$AJ385)</f>
        <v>#NAME?</v>
      </c>
      <c r="AE385" s="304"/>
      <c r="AF385" s="353" t="str">
        <f t="shared" si="134"/>
        <v>NCX19J3</v>
      </c>
      <c r="AG385" s="353" t="str">
        <f t="shared" si="135"/>
        <v>NCX19J3</v>
      </c>
      <c r="AH385" s="353" t="str">
        <f t="shared" si="136"/>
        <v>S3</v>
      </c>
      <c r="AI385" s="353" t="str">
        <f t="shared" si="137"/>
        <v>S4</v>
      </c>
      <c r="AJ385" s="353" t="str">
        <f t="shared" si="138"/>
        <v>S3</v>
      </c>
      <c r="AK385" s="353" t="str">
        <f t="shared" si="139"/>
        <v/>
      </c>
      <c r="AL385" s="343"/>
      <c r="AT385" s="345" t="str">
        <f t="shared" si="140"/>
        <v>S4</v>
      </c>
      <c r="AU385" s="345" t="str">
        <f t="shared" si="141"/>
        <v>S4</v>
      </c>
      <c r="AW385" s="354">
        <f t="shared" si="142"/>
        <v>0</v>
      </c>
      <c r="AX385" s="354">
        <f t="shared" si="143"/>
        <v>0</v>
      </c>
      <c r="AY385" s="354">
        <f t="shared" si="144"/>
        <v>0</v>
      </c>
      <c r="AZ385" s="354">
        <f t="shared" si="145"/>
        <v>0</v>
      </c>
    </row>
    <row r="386" spans="1:52" x14ac:dyDescent="0.2">
      <c r="A386" s="28" t="str">
        <f>C386&amp;"x"&amp;TEXT(COUNTIF(C$5:C385,C386)+1,0)</f>
        <v>F3x4</v>
      </c>
      <c r="B386" s="29" t="str">
        <f>D386&amp;"x"&amp;TEXT(COUNTIF(D$5:D385,D386)+1,0)</f>
        <v>F3x4</v>
      </c>
      <c r="C386" s="30" t="s">
        <v>6512</v>
      </c>
      <c r="D386" s="30" t="s">
        <v>6512</v>
      </c>
      <c r="E386" s="181"/>
      <c r="F386" s="30" t="s">
        <v>6689</v>
      </c>
      <c r="G386" s="269" t="s">
        <v>9814</v>
      </c>
      <c r="H386" s="269" t="s">
        <v>9815</v>
      </c>
      <c r="I386" s="269" t="s">
        <v>8893</v>
      </c>
      <c r="J386" s="218">
        <v>41044</v>
      </c>
      <c r="K386" s="181"/>
      <c r="L386" s="31" t="s">
        <v>6678</v>
      </c>
      <c r="M386" s="262" t="str">
        <f t="shared" si="130"/>
        <v>0</v>
      </c>
      <c r="N386" s="31" t="s">
        <v>6678</v>
      </c>
      <c r="O386" s="262" t="str">
        <f t="shared" si="131"/>
        <v>0</v>
      </c>
      <c r="P386" s="31" t="s">
        <v>6678</v>
      </c>
      <c r="Q386" s="31" t="s">
        <v>6678</v>
      </c>
      <c r="R386" s="31"/>
      <c r="S386" s="298" t="str">
        <f t="shared" si="132"/>
        <v>F3</v>
      </c>
      <c r="T386" s="214"/>
      <c r="U386" s="33"/>
      <c r="V386" s="33"/>
      <c r="W386" s="33"/>
      <c r="X386" s="33"/>
      <c r="Y386" s="213"/>
      <c r="Z386" s="352">
        <f t="shared" si="133"/>
        <v>6</v>
      </c>
      <c r="AA386" s="304" t="e">
        <f t="shared" ca="1" si="150"/>
        <v>#NAME?</v>
      </c>
      <c r="AB386" s="304" t="e">
        <f t="shared" ca="1" si="151"/>
        <v>#NAME?</v>
      </c>
      <c r="AC386" s="304" t="e">
        <f t="shared" ca="1" si="152"/>
        <v>#NAME?</v>
      </c>
      <c r="AD386" s="304" t="e">
        <f t="shared" ca="1" si="153"/>
        <v>#NAME?</v>
      </c>
      <c r="AE386" s="304"/>
      <c r="AF386" s="353" t="str">
        <f t="shared" si="134"/>
        <v>NCX19J3</v>
      </c>
      <c r="AG386" s="353" t="str">
        <f t="shared" si="135"/>
        <v>NCX19J3</v>
      </c>
      <c r="AH386" s="353" t="str">
        <f t="shared" si="136"/>
        <v/>
      </c>
      <c r="AI386" s="353" t="str">
        <f t="shared" si="137"/>
        <v/>
      </c>
      <c r="AJ386" s="353" t="str">
        <f t="shared" si="138"/>
        <v/>
      </c>
      <c r="AK386" s="353" t="str">
        <f t="shared" si="139"/>
        <v/>
      </c>
      <c r="AL386" s="343"/>
      <c r="AT386" s="345" t="str">
        <f t="shared" si="140"/>
        <v>F3</v>
      </c>
      <c r="AU386" s="345" t="str">
        <f t="shared" si="141"/>
        <v>F3</v>
      </c>
      <c r="AW386" s="354">
        <f t="shared" si="142"/>
        <v>0</v>
      </c>
      <c r="AX386" s="354">
        <f t="shared" si="143"/>
        <v>0</v>
      </c>
      <c r="AY386" s="354">
        <f t="shared" si="144"/>
        <v>0</v>
      </c>
      <c r="AZ386" s="354">
        <f t="shared" si="145"/>
        <v>0</v>
      </c>
    </row>
    <row r="387" spans="1:52" x14ac:dyDescent="0.2">
      <c r="A387" s="28" t="str">
        <f>C387&amp;"x"&amp;TEXT(COUNTIF(C$5:C386,C387)+1,0)</f>
        <v>S5x7</v>
      </c>
      <c r="B387" s="29" t="str">
        <f>D387&amp;"x"&amp;TEXT(COUNTIF(D$5:D386,D387)+1,0)</f>
        <v>S5x7</v>
      </c>
      <c r="C387" s="30" t="s">
        <v>6431</v>
      </c>
      <c r="D387" s="30" t="s">
        <v>6431</v>
      </c>
      <c r="E387" s="181"/>
      <c r="F387" s="30" t="s">
        <v>6689</v>
      </c>
      <c r="G387" s="269" t="s">
        <v>8622</v>
      </c>
      <c r="H387" s="269" t="s">
        <v>8623</v>
      </c>
      <c r="I387" s="269" t="s">
        <v>8624</v>
      </c>
      <c r="J387" s="218">
        <v>29948</v>
      </c>
      <c r="K387" s="181"/>
      <c r="L387" s="31" t="s">
        <v>6678</v>
      </c>
      <c r="M387" s="262" t="str">
        <f t="shared" si="130"/>
        <v>0</v>
      </c>
      <c r="N387" s="31" t="s">
        <v>6678</v>
      </c>
      <c r="O387" s="262" t="str">
        <f t="shared" si="131"/>
        <v>0</v>
      </c>
      <c r="P387" s="31" t="s">
        <v>6431</v>
      </c>
      <c r="Q387" s="31" t="s">
        <v>6431</v>
      </c>
      <c r="R387" s="31" t="s">
        <v>6431</v>
      </c>
      <c r="S387" s="298" t="str">
        <f t="shared" si="132"/>
        <v>S5</v>
      </c>
      <c r="T387" s="214"/>
      <c r="U387" s="33"/>
      <c r="V387" s="33"/>
      <c r="W387" s="33"/>
      <c r="X387" s="33"/>
      <c r="Y387" s="213"/>
      <c r="Z387" s="352">
        <f t="shared" si="133"/>
        <v>37</v>
      </c>
      <c r="AA387" s="304" t="e">
        <f t="shared" ca="1" si="150"/>
        <v>#NAME?</v>
      </c>
      <c r="AB387" s="304" t="e">
        <f t="shared" ca="1" si="151"/>
        <v>#NAME?</v>
      </c>
      <c r="AC387" s="304" t="e">
        <f t="shared" ca="1" si="152"/>
        <v>#NAME?</v>
      </c>
      <c r="AD387" s="304" t="e">
        <f t="shared" ca="1" si="153"/>
        <v>#NAME?</v>
      </c>
      <c r="AE387" s="304"/>
      <c r="AF387" s="353" t="str">
        <f t="shared" si="134"/>
        <v>NCX19J3</v>
      </c>
      <c r="AG387" s="353" t="str">
        <f t="shared" si="135"/>
        <v>NCX19J3</v>
      </c>
      <c r="AH387" s="353" t="str">
        <f t="shared" si="136"/>
        <v>S5</v>
      </c>
      <c r="AI387" s="353" t="str">
        <f t="shared" si="137"/>
        <v>S5</v>
      </c>
      <c r="AJ387" s="353" t="str">
        <f t="shared" si="138"/>
        <v>S5</v>
      </c>
      <c r="AK387" s="353" t="str">
        <f t="shared" si="139"/>
        <v/>
      </c>
      <c r="AL387" s="343"/>
      <c r="AT387" s="345" t="str">
        <f t="shared" si="140"/>
        <v>S5</v>
      </c>
      <c r="AU387" s="345" t="str">
        <f t="shared" si="141"/>
        <v>S5</v>
      </c>
      <c r="AW387" s="354">
        <f t="shared" si="142"/>
        <v>0</v>
      </c>
      <c r="AX387" s="354">
        <f t="shared" si="143"/>
        <v>0</v>
      </c>
      <c r="AY387" s="354">
        <f t="shared" si="144"/>
        <v>0</v>
      </c>
      <c r="AZ387" s="354">
        <f t="shared" si="145"/>
        <v>0</v>
      </c>
    </row>
    <row r="388" spans="1:52" x14ac:dyDescent="0.2">
      <c r="A388" s="28" t="str">
        <f>C388&amp;"x"&amp;TEXT(COUNTIF(C$5:C387,C388)+1,0)</f>
        <v>B4x10</v>
      </c>
      <c r="B388" s="29" t="str">
        <f>D388&amp;"x"&amp;TEXT(COUNTIF(D$5:D387,D388)+1,0)</f>
        <v>B4x10</v>
      </c>
      <c r="C388" s="30" t="s">
        <v>6464</v>
      </c>
      <c r="D388" s="30" t="s">
        <v>6464</v>
      </c>
      <c r="E388" s="181"/>
      <c r="F388" s="30" t="s">
        <v>6689</v>
      </c>
      <c r="G388" s="269" t="s">
        <v>9108</v>
      </c>
      <c r="H388" s="269" t="s">
        <v>9109</v>
      </c>
      <c r="I388" s="269" t="s">
        <v>9110</v>
      </c>
      <c r="J388" s="218">
        <v>38169</v>
      </c>
      <c r="K388" s="181"/>
      <c r="L388" s="31" t="s">
        <v>6678</v>
      </c>
      <c r="M388" s="262" t="str">
        <f t="shared" si="130"/>
        <v>0</v>
      </c>
      <c r="N388" s="31" t="s">
        <v>6678</v>
      </c>
      <c r="O388" s="262" t="str">
        <f t="shared" si="131"/>
        <v>0</v>
      </c>
      <c r="P388" s="31" t="s">
        <v>6475</v>
      </c>
      <c r="Q388" s="31" t="s">
        <v>6475</v>
      </c>
      <c r="R388" s="31" t="s">
        <v>6475</v>
      </c>
      <c r="S388" s="298" t="str">
        <f t="shared" si="132"/>
        <v>B4</v>
      </c>
      <c r="T388" s="214"/>
      <c r="U388" s="33"/>
      <c r="V388" s="33"/>
      <c r="W388" s="33"/>
      <c r="X388" s="33"/>
      <c r="Y388" s="213"/>
      <c r="Z388" s="352">
        <f t="shared" si="133"/>
        <v>14</v>
      </c>
      <c r="AA388" s="304" t="e">
        <f t="shared" ca="1" si="150"/>
        <v>#NAME?</v>
      </c>
      <c r="AB388" s="304" t="e">
        <f t="shared" ca="1" si="151"/>
        <v>#NAME?</v>
      </c>
      <c r="AC388" s="304" t="e">
        <f t="shared" ca="1" si="152"/>
        <v>#NAME?</v>
      </c>
      <c r="AD388" s="304" t="e">
        <f t="shared" ca="1" si="153"/>
        <v>#NAME?</v>
      </c>
      <c r="AE388" s="304"/>
      <c r="AF388" s="353" t="str">
        <f t="shared" si="134"/>
        <v>NCX19J3</v>
      </c>
      <c r="AG388" s="353" t="str">
        <f t="shared" si="135"/>
        <v>NCX19J3</v>
      </c>
      <c r="AH388" s="353" t="str">
        <f t="shared" si="136"/>
        <v>C5</v>
      </c>
      <c r="AI388" s="353" t="str">
        <f t="shared" si="137"/>
        <v>C5</v>
      </c>
      <c r="AJ388" s="353" t="str">
        <f t="shared" si="138"/>
        <v>C5</v>
      </c>
      <c r="AK388" s="353" t="str">
        <f t="shared" si="139"/>
        <v/>
      </c>
      <c r="AL388" s="343"/>
      <c r="AT388" s="345" t="str">
        <f t="shared" si="140"/>
        <v>B4</v>
      </c>
      <c r="AU388" s="345" t="str">
        <f t="shared" si="141"/>
        <v>B4</v>
      </c>
      <c r="AW388" s="354">
        <f t="shared" si="142"/>
        <v>0</v>
      </c>
      <c r="AX388" s="354">
        <f t="shared" si="143"/>
        <v>0</v>
      </c>
      <c r="AY388" s="354">
        <f t="shared" si="144"/>
        <v>0</v>
      </c>
      <c r="AZ388" s="354">
        <f t="shared" si="145"/>
        <v>0</v>
      </c>
    </row>
    <row r="389" spans="1:52" x14ac:dyDescent="0.2">
      <c r="A389" s="28" t="str">
        <f>C389&amp;"x"&amp;TEXT(COUNTIF(C$5:C388,C389)+1,0)</f>
        <v>A1x8</v>
      </c>
      <c r="B389" s="29" t="str">
        <f>D389&amp;"x"&amp;TEXT(COUNTIF(D$5:D388,D389)+1,0)</f>
        <v>A1x8</v>
      </c>
      <c r="C389" s="30" t="s">
        <v>1315</v>
      </c>
      <c r="D389" s="30" t="s">
        <v>1315</v>
      </c>
      <c r="E389" s="181"/>
      <c r="F389" s="30" t="s">
        <v>6689</v>
      </c>
      <c r="G389" s="269" t="s">
        <v>8782</v>
      </c>
      <c r="H389" s="269" t="s">
        <v>8783</v>
      </c>
      <c r="I389" s="269" t="s">
        <v>8784</v>
      </c>
      <c r="J389" s="218">
        <v>36724</v>
      </c>
      <c r="K389" s="181"/>
      <c r="L389" s="31" t="s">
        <v>6678</v>
      </c>
      <c r="M389" s="262" t="str">
        <f t="shared" ref="M389:M452" si="154">LEFT(L389&amp;"0",1)</f>
        <v>0</v>
      </c>
      <c r="N389" s="31" t="s">
        <v>6678</v>
      </c>
      <c r="O389" s="262" t="str">
        <f t="shared" ref="O389:O452" si="155">LEFT(N389&amp;"0",1)</f>
        <v>0</v>
      </c>
      <c r="P389" s="31" t="s">
        <v>1316</v>
      </c>
      <c r="Q389" s="31" t="s">
        <v>1316</v>
      </c>
      <c r="R389" s="31" t="s">
        <v>1316</v>
      </c>
      <c r="S389" s="298" t="str">
        <f t="shared" ref="S389:S452" si="156">IF(C389=0,"",C389)</f>
        <v>A1</v>
      </c>
      <c r="T389" s="214"/>
      <c r="U389" s="33"/>
      <c r="V389" s="33"/>
      <c r="W389" s="33"/>
      <c r="X389" s="33"/>
      <c r="Y389" s="213"/>
      <c r="Z389" s="352">
        <f t="shared" ref="Z389:Z452" si="157">IF(AND(ISNUMBER(J389),J389&lt;&gt;0),DATEDIF(J389,Peildatum,"Y"),"")</f>
        <v>18</v>
      </c>
      <c r="AA389" s="304" t="e">
        <f t="shared" ca="1" si="150"/>
        <v>#NAME?</v>
      </c>
      <c r="AB389" s="304" t="e">
        <f t="shared" ca="1" si="151"/>
        <v>#NAME?</v>
      </c>
      <c r="AC389" s="304" t="e">
        <f t="shared" ca="1" si="152"/>
        <v>#NAME?</v>
      </c>
      <c r="AD389" s="304" t="e">
        <f t="shared" ca="1" si="153"/>
        <v>#NAME?</v>
      </c>
      <c r="AE389" s="304"/>
      <c r="AF389" s="353" t="str">
        <f t="shared" ref="AF389:AF452" si="158">IFERROR(VLOOKUP(M389,CbRc,2,0),"")</f>
        <v>NCX19J3</v>
      </c>
      <c r="AG389" s="353" t="str">
        <f t="shared" ref="AG389:AG452" si="159">IFERROR(VLOOKUP(O389,CbRc,2,0),"")</f>
        <v>NCX19J3</v>
      </c>
      <c r="AH389" s="353" t="str">
        <f t="shared" ref="AH389:AH452" si="160">IF(ISNA(VLOOKUP($AF389&amp;P389,IsTm1A,1,0)),"",P389)</f>
        <v>A2</v>
      </c>
      <c r="AI389" s="353" t="str">
        <f t="shared" ref="AI389:AI452" si="161">IF(ISNA(VLOOKUP($AF389&amp;Q389,IsTm2D,1,0)),"",Q389)</f>
        <v>A2</v>
      </c>
      <c r="AJ389" s="353" t="str">
        <f t="shared" ref="AJ389:AJ452" si="162">IF(ISNA(VLOOKUP($AG389&amp;R389,IsTm3G,1,0)),"",R389)</f>
        <v>A2</v>
      </c>
      <c r="AK389" s="353" t="str">
        <f t="shared" ref="AK389:AK452" si="163">IF(ISNA(VLOOKUP($AG389&amp;S389,IsTm4J,1,0)),"",S389)</f>
        <v/>
      </c>
      <c r="AL389" s="343"/>
      <c r="AT389" s="345" t="str">
        <f t="shared" ref="AT389:AT452" si="164">IF(C389="","",IFERROR(VLOOKUP(C389,AQ:AQ,1,0),"FOUT"))</f>
        <v>A1</v>
      </c>
      <c r="AU389" s="345" t="str">
        <f t="shared" ref="AU389:AU452" si="165">IF(D389="","",IFERROR(VLOOKUP(D389,AR:AR,1,0),"FOUT"))</f>
        <v>A1</v>
      </c>
      <c r="AW389" s="354">
        <f t="shared" ref="AW389:AW452" si="166">IF(OR(P389="",U389=""),0,SUMIFS(U$5:U$1004,$M$5:$M$1004,$M389,P$5:P$1004,P389))</f>
        <v>0</v>
      </c>
      <c r="AX389" s="354">
        <f t="shared" ref="AX389:AX452" si="167">IF(OR(Q389="",V389=""),0,SUMIFS(V$5:V$1004,$M$5:$M$1004,$M389,Q$5:Q$1004,Q389))</f>
        <v>0</v>
      </c>
      <c r="AY389" s="354">
        <f t="shared" ref="AY389:AY452" si="168">IF(OR(R389="",W389=""),0,SUMIFS(W$5:W$1004,$M$5:$M$1004,$M389,R$5:R$1004,R389))</f>
        <v>0</v>
      </c>
      <c r="AZ389" s="354">
        <f t="shared" ref="AZ389:AZ452" si="169">IF(OR(S389="",X389=""),0,SUMIFS(X$5:X$1004,$O$5:$O$1004,$O389,S$5:S$1004,S389))</f>
        <v>0</v>
      </c>
    </row>
    <row r="390" spans="1:52" x14ac:dyDescent="0.2">
      <c r="A390" s="28" t="str">
        <f>C390&amp;"x"&amp;TEXT(COUNTIF(C$5:C389,C390)+1,0)</f>
        <v>C2x9</v>
      </c>
      <c r="B390" s="29" t="str">
        <f>D390&amp;"x"&amp;TEXT(COUNTIF(D$5:D389,D390)+1,0)</f>
        <v>C2x9</v>
      </c>
      <c r="C390" s="30" t="s">
        <v>6472</v>
      </c>
      <c r="D390" s="30" t="s">
        <v>6472</v>
      </c>
      <c r="E390" s="181"/>
      <c r="F390" s="30" t="s">
        <v>6689</v>
      </c>
      <c r="G390" s="269" t="s">
        <v>9001</v>
      </c>
      <c r="H390" s="269" t="s">
        <v>9002</v>
      </c>
      <c r="I390" s="269" t="s">
        <v>8955</v>
      </c>
      <c r="J390" s="218">
        <v>38578</v>
      </c>
      <c r="K390" s="181"/>
      <c r="L390" s="31" t="s">
        <v>6678</v>
      </c>
      <c r="M390" s="262" t="str">
        <f t="shared" si="154"/>
        <v>0</v>
      </c>
      <c r="N390" s="31" t="s">
        <v>6678</v>
      </c>
      <c r="O390" s="262" t="str">
        <f t="shared" si="155"/>
        <v>0</v>
      </c>
      <c r="P390" s="31" t="s">
        <v>6471</v>
      </c>
      <c r="Q390" s="31" t="s">
        <v>6471</v>
      </c>
      <c r="R390" s="31" t="s">
        <v>6471</v>
      </c>
      <c r="S390" s="298" t="str">
        <f t="shared" si="156"/>
        <v>C2</v>
      </c>
      <c r="T390" s="214"/>
      <c r="U390" s="33"/>
      <c r="V390" s="33"/>
      <c r="W390" s="33"/>
      <c r="X390" s="33"/>
      <c r="Y390" s="213"/>
      <c r="Z390" s="352">
        <f t="shared" si="157"/>
        <v>13</v>
      </c>
      <c r="AA390" s="304" t="e">
        <f t="shared" ca="1" si="150"/>
        <v>#NAME?</v>
      </c>
      <c r="AB390" s="304" t="e">
        <f t="shared" ca="1" si="151"/>
        <v>#NAME?</v>
      </c>
      <c r="AC390" s="304" t="e">
        <f t="shared" ca="1" si="152"/>
        <v>#NAME?</v>
      </c>
      <c r="AD390" s="304" t="e">
        <f t="shared" ca="1" si="153"/>
        <v>#NAME?</v>
      </c>
      <c r="AE390" s="304"/>
      <c r="AF390" s="353" t="str">
        <f t="shared" si="158"/>
        <v>NCX19J3</v>
      </c>
      <c r="AG390" s="353" t="str">
        <f t="shared" si="159"/>
        <v>NCX19J3</v>
      </c>
      <c r="AH390" s="353" t="str">
        <f t="shared" si="160"/>
        <v>C1</v>
      </c>
      <c r="AI390" s="353" t="str">
        <f t="shared" si="161"/>
        <v>C1</v>
      </c>
      <c r="AJ390" s="353" t="str">
        <f t="shared" si="162"/>
        <v>C1</v>
      </c>
      <c r="AK390" s="353" t="str">
        <f t="shared" si="163"/>
        <v/>
      </c>
      <c r="AL390" s="343"/>
      <c r="AT390" s="345" t="str">
        <f t="shared" si="164"/>
        <v>C2</v>
      </c>
      <c r="AU390" s="345" t="str">
        <f t="shared" si="165"/>
        <v>C2</v>
      </c>
      <c r="AW390" s="354">
        <f t="shared" si="166"/>
        <v>0</v>
      </c>
      <c r="AX390" s="354">
        <f t="shared" si="167"/>
        <v>0</v>
      </c>
      <c r="AY390" s="354">
        <f t="shared" si="168"/>
        <v>0</v>
      </c>
      <c r="AZ390" s="354">
        <f t="shared" si="169"/>
        <v>0</v>
      </c>
    </row>
    <row r="391" spans="1:52" x14ac:dyDescent="0.2">
      <c r="A391" s="28" t="str">
        <f>C391&amp;"x"&amp;TEXT(COUNTIF(C$5:C390,C391)+1,0)</f>
        <v>C4x9</v>
      </c>
      <c r="B391" s="29" t="str">
        <f>D391&amp;"x"&amp;TEXT(COUNTIF(D$5:D390,D391)+1,0)</f>
        <v>C4x9</v>
      </c>
      <c r="C391" s="30" t="s">
        <v>6474</v>
      </c>
      <c r="D391" s="30" t="s">
        <v>6474</v>
      </c>
      <c r="E391" s="181"/>
      <c r="F391" s="30" t="s">
        <v>6689</v>
      </c>
      <c r="G391" s="269" t="s">
        <v>9203</v>
      </c>
      <c r="H391" s="269" t="s">
        <v>9204</v>
      </c>
      <c r="I391" s="269" t="s">
        <v>9205</v>
      </c>
      <c r="J391" s="218">
        <v>38835</v>
      </c>
      <c r="K391" s="181"/>
      <c r="L391" s="31" t="s">
        <v>6678</v>
      </c>
      <c r="M391" s="262" t="str">
        <f t="shared" si="154"/>
        <v>0</v>
      </c>
      <c r="N391" s="31" t="s">
        <v>6678</v>
      </c>
      <c r="O391" s="262" t="str">
        <f t="shared" si="155"/>
        <v>0</v>
      </c>
      <c r="P391" s="31" t="s">
        <v>6487</v>
      </c>
      <c r="Q391" s="31" t="s">
        <v>6486</v>
      </c>
      <c r="R391" s="31" t="s">
        <v>6486</v>
      </c>
      <c r="S391" s="298" t="str">
        <f t="shared" si="156"/>
        <v>C4</v>
      </c>
      <c r="T391" s="214"/>
      <c r="U391" s="33"/>
      <c r="V391" s="33"/>
      <c r="W391" s="33"/>
      <c r="X391" s="33"/>
      <c r="Y391" s="213"/>
      <c r="Z391" s="352">
        <f t="shared" si="157"/>
        <v>12</v>
      </c>
      <c r="AA391" s="304" t="e">
        <f t="shared" ca="1" si="150"/>
        <v>#NAME?</v>
      </c>
      <c r="AB391" s="304" t="e">
        <f t="shared" ca="1" si="151"/>
        <v>#NAME?</v>
      </c>
      <c r="AC391" s="304" t="e">
        <f t="shared" ca="1" si="152"/>
        <v>#NAME?</v>
      </c>
      <c r="AD391" s="304" t="e">
        <f t="shared" ca="1" si="153"/>
        <v>#NAME?</v>
      </c>
      <c r="AE391" s="304"/>
      <c r="AF391" s="353" t="str">
        <f t="shared" si="158"/>
        <v>NCX19J3</v>
      </c>
      <c r="AG391" s="353" t="str">
        <f t="shared" si="159"/>
        <v>NCX19J3</v>
      </c>
      <c r="AH391" s="353" t="str">
        <f t="shared" si="160"/>
        <v>D5</v>
      </c>
      <c r="AI391" s="353" t="str">
        <f t="shared" si="161"/>
        <v>D4</v>
      </c>
      <c r="AJ391" s="353" t="str">
        <f t="shared" si="162"/>
        <v>D4</v>
      </c>
      <c r="AK391" s="353" t="str">
        <f t="shared" si="163"/>
        <v/>
      </c>
      <c r="AL391" s="343"/>
      <c r="AT391" s="345" t="str">
        <f t="shared" si="164"/>
        <v>C4</v>
      </c>
      <c r="AU391" s="345" t="str">
        <f t="shared" si="165"/>
        <v>C4</v>
      </c>
      <c r="AW391" s="354">
        <f t="shared" si="166"/>
        <v>0</v>
      </c>
      <c r="AX391" s="354">
        <f t="shared" si="167"/>
        <v>0</v>
      </c>
      <c r="AY391" s="354">
        <f t="shared" si="168"/>
        <v>0</v>
      </c>
      <c r="AZ391" s="354">
        <f t="shared" si="169"/>
        <v>0</v>
      </c>
    </row>
    <row r="392" spans="1:52" x14ac:dyDescent="0.2">
      <c r="A392" s="28" t="str">
        <f>C392&amp;"x"&amp;TEXT(COUNTIF(C$5:C391,C392)+1,0)</f>
        <v>x1</v>
      </c>
      <c r="B392" s="29" t="str">
        <f>D392&amp;"x"&amp;TEXT(COUNTIF(D$5:D391,D392)+1,0)</f>
        <v>x1</v>
      </c>
      <c r="C392" s="30"/>
      <c r="D392" s="30"/>
      <c r="E392" s="181"/>
      <c r="F392" s="30" t="s">
        <v>6689</v>
      </c>
      <c r="G392" s="269" t="s">
        <v>9692</v>
      </c>
      <c r="H392" s="269" t="s">
        <v>9693</v>
      </c>
      <c r="I392" s="269" t="s">
        <v>9694</v>
      </c>
      <c r="J392" s="218">
        <v>26808</v>
      </c>
      <c r="K392" s="181"/>
      <c r="L392" s="31" t="s">
        <v>6678</v>
      </c>
      <c r="M392" s="262" t="str">
        <f t="shared" si="154"/>
        <v>0</v>
      </c>
      <c r="N392" s="31" t="s">
        <v>6678</v>
      </c>
      <c r="O392" s="262" t="str">
        <f t="shared" si="155"/>
        <v>0</v>
      </c>
      <c r="P392" s="31" t="s">
        <v>6678</v>
      </c>
      <c r="Q392" s="31" t="s">
        <v>6678</v>
      </c>
      <c r="R392" s="31"/>
      <c r="S392" s="298" t="str">
        <f t="shared" si="156"/>
        <v/>
      </c>
      <c r="T392" s="214"/>
      <c r="U392" s="33"/>
      <c r="V392" s="33"/>
      <c r="W392" s="33"/>
      <c r="X392" s="33"/>
      <c r="Y392" s="213"/>
      <c r="Z392" s="352">
        <f t="shared" si="157"/>
        <v>45</v>
      </c>
      <c r="AA392" s="304" t="e">
        <f t="shared" ref="AA392:AA452" ca="1" si="170">TmPunt($C392:$D392,$F392:$J392,$Z392,$AF392&amp;AH392,"Punten1AB",U392,AW392,$AI392&amp;$AJ392&amp;$AK392)</f>
        <v>#NAME?</v>
      </c>
      <c r="AB392" s="304" t="e">
        <f t="shared" ref="AB392:AB452" ca="1" si="171">TmPunt($C392:$D392,$F392:$J392,$Z392,$AF392&amp;AI392,"Punten2DE",V392,AX392,$AH392&amp;$AJ392&amp;$AK392)</f>
        <v>#NAME?</v>
      </c>
      <c r="AC392" s="304" t="e">
        <f t="shared" ref="AC392:AC452" ca="1" si="172">TmPunt($C392:$D392,$F392:$J392,$Z392,$AF392&amp;AJ392,"Punten3GH",W392,AY392,$AH392&amp;$AI392&amp;$AK392)</f>
        <v>#NAME?</v>
      </c>
      <c r="AD392" s="304" t="e">
        <f t="shared" ref="AD392:AD452" ca="1" si="173">TmPunt($C392:$D392,$F392:$J392,$Z392,$AG392&amp;AK392,"Punten4JK",X392,AZ392,$AH392&amp;$AI392&amp;$AJ392)</f>
        <v>#NAME?</v>
      </c>
      <c r="AE392" s="304"/>
      <c r="AF392" s="353" t="str">
        <f t="shared" si="158"/>
        <v>NCX19J3</v>
      </c>
      <c r="AG392" s="353" t="str">
        <f t="shared" si="159"/>
        <v>NCX19J3</v>
      </c>
      <c r="AH392" s="353" t="str">
        <f t="shared" si="160"/>
        <v/>
      </c>
      <c r="AI392" s="353" t="str">
        <f t="shared" si="161"/>
        <v/>
      </c>
      <c r="AJ392" s="353" t="str">
        <f t="shared" si="162"/>
        <v/>
      </c>
      <c r="AK392" s="353" t="str">
        <f t="shared" si="163"/>
        <v/>
      </c>
      <c r="AL392" s="343"/>
      <c r="AT392" s="345" t="str">
        <f t="shared" si="164"/>
        <v/>
      </c>
      <c r="AU392" s="345" t="str">
        <f t="shared" si="165"/>
        <v/>
      </c>
      <c r="AW392" s="354">
        <f t="shared" si="166"/>
        <v>0</v>
      </c>
      <c r="AX392" s="354">
        <f t="shared" si="167"/>
        <v>0</v>
      </c>
      <c r="AY392" s="354">
        <f t="shared" si="168"/>
        <v>0</v>
      </c>
      <c r="AZ392" s="354">
        <f t="shared" si="169"/>
        <v>0</v>
      </c>
    </row>
    <row r="393" spans="1:52" x14ac:dyDescent="0.2">
      <c r="A393" s="28" t="str">
        <f>C393&amp;"x"&amp;TEXT(COUNTIF(C$5:C392,C393)+1,0)</f>
        <v>D2x9</v>
      </c>
      <c r="B393" s="29" t="str">
        <f>D393&amp;"x"&amp;TEXT(COUNTIF(D$5:D392,D393)+1,0)</f>
        <v>D2x9</v>
      </c>
      <c r="C393" s="30" t="s">
        <v>6484</v>
      </c>
      <c r="D393" s="30" t="s">
        <v>6484</v>
      </c>
      <c r="E393" s="181"/>
      <c r="F393" s="30" t="s">
        <v>6689</v>
      </c>
      <c r="G393" s="269" t="s">
        <v>9267</v>
      </c>
      <c r="H393" s="269" t="s">
        <v>9268</v>
      </c>
      <c r="I393" s="269" t="s">
        <v>9269</v>
      </c>
      <c r="J393" s="218">
        <v>39646</v>
      </c>
      <c r="K393" s="181"/>
      <c r="L393" s="31" t="s">
        <v>6678</v>
      </c>
      <c r="M393" s="262" t="str">
        <f t="shared" si="154"/>
        <v>0</v>
      </c>
      <c r="N393" s="31" t="s">
        <v>6678</v>
      </c>
      <c r="O393" s="262" t="str">
        <f t="shared" si="155"/>
        <v>0</v>
      </c>
      <c r="P393" s="31" t="s">
        <v>6496</v>
      </c>
      <c r="Q393" s="31" t="s">
        <v>6496</v>
      </c>
      <c r="R393" s="31" t="s">
        <v>6496</v>
      </c>
      <c r="S393" s="298" t="str">
        <f t="shared" si="156"/>
        <v>D2</v>
      </c>
      <c r="T393" s="214"/>
      <c r="U393" s="33"/>
      <c r="V393" s="33"/>
      <c r="W393" s="33"/>
      <c r="X393" s="33"/>
      <c r="Y393" s="213"/>
      <c r="Z393" s="352">
        <f t="shared" si="157"/>
        <v>10</v>
      </c>
      <c r="AA393" s="304" t="e">
        <f ca="1">TmPunt($C393:$D393,$F393:$J393,$Z393,$AF393&amp;AH393,"Punten1AB",U393,AW393,$AI393&amp;$AJ393&amp;$AK393)</f>
        <v>#NAME?</v>
      </c>
      <c r="AB393" s="304" t="e">
        <f ca="1">TmPunt($C393:$D393,$F393:$J393,$Z393,$AF393&amp;AI393,"Punten2DE",V393,AX393,$AH393&amp;$AJ393&amp;$AK393)</f>
        <v>#NAME?</v>
      </c>
      <c r="AC393" s="304" t="e">
        <f ca="1">TmPunt($C393:$D393,$F393:$J393,$Z393,$AF393&amp;AJ393,"Punten3GH",W393,AY393,$AH393&amp;$AI393&amp;$AK393)</f>
        <v>#NAME?</v>
      </c>
      <c r="AD393" s="304" t="e">
        <f ca="1">TmPunt($C393:$D393,$F393:$J393,$Z393,$AG393&amp;AK393,"Punten4JK",X393,AZ393,$AH393&amp;$AI393&amp;$AJ393)</f>
        <v>#NAME?</v>
      </c>
      <c r="AE393" s="304"/>
      <c r="AF393" s="353" t="str">
        <f t="shared" si="158"/>
        <v>NCX19J3</v>
      </c>
      <c r="AG393" s="353" t="str">
        <f t="shared" si="159"/>
        <v>NCX19J3</v>
      </c>
      <c r="AH393" s="353" t="str">
        <f t="shared" si="160"/>
        <v>E2</v>
      </c>
      <c r="AI393" s="353" t="str">
        <f t="shared" si="161"/>
        <v>E2</v>
      </c>
      <c r="AJ393" s="353" t="str">
        <f t="shared" si="162"/>
        <v>E2</v>
      </c>
      <c r="AK393" s="353" t="str">
        <f t="shared" si="163"/>
        <v/>
      </c>
      <c r="AL393" s="343"/>
      <c r="AT393" s="345" t="str">
        <f t="shared" si="164"/>
        <v>D2</v>
      </c>
      <c r="AU393" s="345" t="str">
        <f t="shared" si="165"/>
        <v>D2</v>
      </c>
      <c r="AW393" s="354">
        <f t="shared" si="166"/>
        <v>0</v>
      </c>
      <c r="AX393" s="354">
        <f t="shared" si="167"/>
        <v>0</v>
      </c>
      <c r="AY393" s="354">
        <f t="shared" si="168"/>
        <v>0</v>
      </c>
      <c r="AZ393" s="354">
        <f t="shared" si="169"/>
        <v>0</v>
      </c>
    </row>
    <row r="394" spans="1:52" x14ac:dyDescent="0.2">
      <c r="A394" s="28" t="str">
        <f>C394&amp;"x"&amp;TEXT(COUNTIF(C$5:C393,C394)+1,0)</f>
        <v>S3x8</v>
      </c>
      <c r="B394" s="29" t="str">
        <f>D394&amp;"x"&amp;TEXT(COUNTIF(D$5:D393,D394)+1,0)</f>
        <v>S3x8</v>
      </c>
      <c r="C394" s="30" t="s">
        <v>6429</v>
      </c>
      <c r="D394" s="30" t="s">
        <v>6429</v>
      </c>
      <c r="E394" s="181"/>
      <c r="F394" s="30" t="s">
        <v>6689</v>
      </c>
      <c r="G394" s="269" t="s">
        <v>8541</v>
      </c>
      <c r="H394" s="269" t="s">
        <v>8542</v>
      </c>
      <c r="I394" s="269" t="s">
        <v>8543</v>
      </c>
      <c r="J394" s="218">
        <v>35372</v>
      </c>
      <c r="K394" s="181"/>
      <c r="L394" s="31" t="s">
        <v>6678</v>
      </c>
      <c r="M394" s="262" t="str">
        <f t="shared" si="154"/>
        <v>0</v>
      </c>
      <c r="N394" s="31" t="s">
        <v>6678</v>
      </c>
      <c r="O394" s="262" t="str">
        <f t="shared" si="155"/>
        <v>0</v>
      </c>
      <c r="P394" s="31" t="s">
        <v>6428</v>
      </c>
      <c r="Q394" s="31" t="s">
        <v>6428</v>
      </c>
      <c r="R394" s="31" t="s">
        <v>6428</v>
      </c>
      <c r="S394" s="298" t="str">
        <f t="shared" si="156"/>
        <v>S3</v>
      </c>
      <c r="T394" s="214"/>
      <c r="U394" s="33"/>
      <c r="V394" s="33"/>
      <c r="W394" s="33"/>
      <c r="X394" s="33"/>
      <c r="Y394" s="213"/>
      <c r="Z394" s="352">
        <f t="shared" si="157"/>
        <v>22</v>
      </c>
      <c r="AA394" s="304" t="e">
        <f ca="1">TmPunt($C394:$D394,$F394:$J394,$Z394,$AF394&amp;AH394,"Punten1AB",U394,AW394,$AI394&amp;$AJ394&amp;$AK394)</f>
        <v>#NAME?</v>
      </c>
      <c r="AB394" s="304" t="e">
        <f ca="1">TmPunt($C394:$D394,$F394:$J394,$Z394,$AF394&amp;AI394,"Punten2DE",V394,AX394,$AH394&amp;$AJ394&amp;$AK394)</f>
        <v>#NAME?</v>
      </c>
      <c r="AC394" s="304" t="e">
        <f ca="1">TmPunt($C394:$D394,$F394:$J394,$Z394,$AF394&amp;AJ394,"Punten3GH",W394,AY394,$AH394&amp;$AI394&amp;$AK394)</f>
        <v>#NAME?</v>
      </c>
      <c r="AD394" s="304" t="e">
        <f ca="1">TmPunt($C394:$D394,$F394:$J394,$Z394,$AG394&amp;AK394,"Punten4JK",X394,AZ394,$AH394&amp;$AI394&amp;$AJ394)</f>
        <v>#NAME?</v>
      </c>
      <c r="AE394" s="304"/>
      <c r="AF394" s="353" t="str">
        <f t="shared" si="158"/>
        <v>NCX19J3</v>
      </c>
      <c r="AG394" s="353" t="str">
        <f t="shared" si="159"/>
        <v>NCX19J3</v>
      </c>
      <c r="AH394" s="353" t="str">
        <f t="shared" si="160"/>
        <v>S2</v>
      </c>
      <c r="AI394" s="353" t="str">
        <f t="shared" si="161"/>
        <v>S2</v>
      </c>
      <c r="AJ394" s="353" t="str">
        <f t="shared" si="162"/>
        <v>S2</v>
      </c>
      <c r="AK394" s="353" t="str">
        <f t="shared" si="163"/>
        <v/>
      </c>
      <c r="AL394" s="343"/>
      <c r="AT394" s="345" t="str">
        <f t="shared" si="164"/>
        <v>S3</v>
      </c>
      <c r="AU394" s="345" t="str">
        <f t="shared" si="165"/>
        <v>S3</v>
      </c>
      <c r="AW394" s="354">
        <f t="shared" si="166"/>
        <v>0</v>
      </c>
      <c r="AX394" s="354">
        <f t="shared" si="167"/>
        <v>0</v>
      </c>
      <c r="AY394" s="354">
        <f t="shared" si="168"/>
        <v>0</v>
      </c>
      <c r="AZ394" s="354">
        <f t="shared" si="169"/>
        <v>0</v>
      </c>
    </row>
    <row r="395" spans="1:52" x14ac:dyDescent="0.2">
      <c r="A395" s="28" t="str">
        <f>C395&amp;"x"&amp;TEXT(COUNTIF(C$5:C394,C395)+1,0)</f>
        <v>x1</v>
      </c>
      <c r="B395" s="29" t="str">
        <f>D395&amp;"x"&amp;TEXT(COUNTIF(D$5:D394,D395)+1,0)</f>
        <v>x1</v>
      </c>
      <c r="C395" s="30"/>
      <c r="D395" s="30"/>
      <c r="E395" s="181"/>
      <c r="F395" s="30" t="s">
        <v>6689</v>
      </c>
      <c r="G395" s="269" t="s">
        <v>9788</v>
      </c>
      <c r="H395" s="269" t="s">
        <v>9789</v>
      </c>
      <c r="I395" s="269" t="s">
        <v>9790</v>
      </c>
      <c r="J395" s="218">
        <v>34751</v>
      </c>
      <c r="K395" s="181"/>
      <c r="L395" s="31" t="s">
        <v>6678</v>
      </c>
      <c r="M395" s="262" t="str">
        <f t="shared" si="154"/>
        <v>0</v>
      </c>
      <c r="N395" s="31" t="s">
        <v>6678</v>
      </c>
      <c r="O395" s="262" t="str">
        <f t="shared" si="155"/>
        <v>0</v>
      </c>
      <c r="P395" s="31" t="s">
        <v>6678</v>
      </c>
      <c r="Q395" s="31" t="s">
        <v>6678</v>
      </c>
      <c r="R395" s="31"/>
      <c r="S395" s="298" t="str">
        <f t="shared" si="156"/>
        <v/>
      </c>
      <c r="T395" s="214"/>
      <c r="U395" s="33"/>
      <c r="V395" s="33"/>
      <c r="W395" s="33"/>
      <c r="X395" s="33"/>
      <c r="Y395" s="213"/>
      <c r="Z395" s="352">
        <f t="shared" si="157"/>
        <v>23</v>
      </c>
      <c r="AA395" s="304" t="e">
        <f t="shared" ca="1" si="170"/>
        <v>#NAME?</v>
      </c>
      <c r="AB395" s="304" t="e">
        <f t="shared" ca="1" si="171"/>
        <v>#NAME?</v>
      </c>
      <c r="AC395" s="304" t="e">
        <f t="shared" ca="1" si="172"/>
        <v>#NAME?</v>
      </c>
      <c r="AD395" s="304" t="e">
        <f t="shared" ca="1" si="173"/>
        <v>#NAME?</v>
      </c>
      <c r="AE395" s="304"/>
      <c r="AF395" s="353" t="str">
        <f t="shared" si="158"/>
        <v>NCX19J3</v>
      </c>
      <c r="AG395" s="353" t="str">
        <f t="shared" si="159"/>
        <v>NCX19J3</v>
      </c>
      <c r="AH395" s="353" t="str">
        <f t="shared" si="160"/>
        <v/>
      </c>
      <c r="AI395" s="353" t="str">
        <f t="shared" si="161"/>
        <v/>
      </c>
      <c r="AJ395" s="353" t="str">
        <f t="shared" si="162"/>
        <v/>
      </c>
      <c r="AK395" s="353" t="str">
        <f t="shared" si="163"/>
        <v/>
      </c>
      <c r="AL395" s="343"/>
      <c r="AT395" s="345" t="str">
        <f t="shared" si="164"/>
        <v/>
      </c>
      <c r="AU395" s="345" t="str">
        <f t="shared" si="165"/>
        <v/>
      </c>
      <c r="AW395" s="354">
        <f t="shared" si="166"/>
        <v>0</v>
      </c>
      <c r="AX395" s="354">
        <f t="shared" si="167"/>
        <v>0</v>
      </c>
      <c r="AY395" s="354">
        <f t="shared" si="168"/>
        <v>0</v>
      </c>
      <c r="AZ395" s="354">
        <f t="shared" si="169"/>
        <v>0</v>
      </c>
    </row>
    <row r="396" spans="1:52" x14ac:dyDescent="0.2">
      <c r="A396" s="28" t="str">
        <f>C396&amp;"x"&amp;TEXT(COUNTIF(C$5:C395,C396)+1,0)</f>
        <v>x1</v>
      </c>
      <c r="B396" s="29" t="str">
        <f>D396&amp;"x"&amp;TEXT(COUNTIF(D$5:D395,D396)+1,0)</f>
        <v>x1</v>
      </c>
      <c r="C396" s="30"/>
      <c r="D396" s="30"/>
      <c r="E396" s="181"/>
      <c r="F396" s="30" t="s">
        <v>6689</v>
      </c>
      <c r="G396" s="269" t="s">
        <v>9672</v>
      </c>
      <c r="H396" s="269" t="s">
        <v>9673</v>
      </c>
      <c r="I396" s="269" t="s">
        <v>9674</v>
      </c>
      <c r="J396" s="218">
        <v>24487</v>
      </c>
      <c r="K396" s="181"/>
      <c r="L396" s="31" t="s">
        <v>6678</v>
      </c>
      <c r="M396" s="262" t="str">
        <f t="shared" si="154"/>
        <v>0</v>
      </c>
      <c r="N396" s="31" t="s">
        <v>6678</v>
      </c>
      <c r="O396" s="262" t="str">
        <f t="shared" si="155"/>
        <v>0</v>
      </c>
      <c r="P396" s="31" t="s">
        <v>6678</v>
      </c>
      <c r="Q396" s="31" t="s">
        <v>6678</v>
      </c>
      <c r="R396" s="31"/>
      <c r="S396" s="298" t="str">
        <f t="shared" si="156"/>
        <v/>
      </c>
      <c r="T396" s="214"/>
      <c r="U396" s="33"/>
      <c r="V396" s="33"/>
      <c r="W396" s="33"/>
      <c r="X396" s="33"/>
      <c r="Y396" s="213"/>
      <c r="Z396" s="352">
        <f t="shared" si="157"/>
        <v>51</v>
      </c>
      <c r="AA396" s="304" t="e">
        <f t="shared" ca="1" si="170"/>
        <v>#NAME?</v>
      </c>
      <c r="AB396" s="304" t="e">
        <f t="shared" ca="1" si="171"/>
        <v>#NAME?</v>
      </c>
      <c r="AC396" s="304" t="e">
        <f t="shared" ca="1" si="172"/>
        <v>#NAME?</v>
      </c>
      <c r="AD396" s="304" t="e">
        <f t="shared" ca="1" si="173"/>
        <v>#NAME?</v>
      </c>
      <c r="AE396" s="304"/>
      <c r="AF396" s="353" t="str">
        <f t="shared" si="158"/>
        <v>NCX19J3</v>
      </c>
      <c r="AG396" s="353" t="str">
        <f t="shared" si="159"/>
        <v>NCX19J3</v>
      </c>
      <c r="AH396" s="353" t="str">
        <f t="shared" si="160"/>
        <v/>
      </c>
      <c r="AI396" s="353" t="str">
        <f t="shared" si="161"/>
        <v/>
      </c>
      <c r="AJ396" s="353" t="str">
        <f t="shared" si="162"/>
        <v/>
      </c>
      <c r="AK396" s="353" t="str">
        <f t="shared" si="163"/>
        <v/>
      </c>
      <c r="AL396" s="343"/>
      <c r="AT396" s="345" t="str">
        <f t="shared" si="164"/>
        <v/>
      </c>
      <c r="AU396" s="345" t="str">
        <f t="shared" si="165"/>
        <v/>
      </c>
      <c r="AW396" s="354">
        <f t="shared" si="166"/>
        <v>0</v>
      </c>
      <c r="AX396" s="354">
        <f t="shared" si="167"/>
        <v>0</v>
      </c>
      <c r="AY396" s="354">
        <f t="shared" si="168"/>
        <v>0</v>
      </c>
      <c r="AZ396" s="354">
        <f t="shared" si="169"/>
        <v>0</v>
      </c>
    </row>
    <row r="397" spans="1:52" x14ac:dyDescent="0.2">
      <c r="A397" s="28" t="str">
        <f>C397&amp;"x"&amp;TEXT(COUNTIF(C$5:C396,C397)+1,0)</f>
        <v>x1</v>
      </c>
      <c r="B397" s="29" t="str">
        <f>D397&amp;"x"&amp;TEXT(COUNTIF(D$5:D396,D397)+1,0)</f>
        <v>x1</v>
      </c>
      <c r="C397" s="30"/>
      <c r="D397" s="30"/>
      <c r="E397" s="181"/>
      <c r="F397" s="30" t="s">
        <v>6689</v>
      </c>
      <c r="G397" s="269" t="s">
        <v>9770</v>
      </c>
      <c r="H397" s="269" t="s">
        <v>9771</v>
      </c>
      <c r="I397" s="269" t="s">
        <v>9772</v>
      </c>
      <c r="J397" s="218">
        <v>33342</v>
      </c>
      <c r="K397" s="181"/>
      <c r="L397" s="31"/>
      <c r="M397" s="262" t="str">
        <f t="shared" si="154"/>
        <v>0</v>
      </c>
      <c r="N397" s="31"/>
      <c r="O397" s="262" t="str">
        <f t="shared" si="155"/>
        <v>0</v>
      </c>
      <c r="P397" s="31" t="s">
        <v>6678</v>
      </c>
      <c r="Q397" s="31" t="s">
        <v>6678</v>
      </c>
      <c r="R397" s="31"/>
      <c r="S397" s="298" t="str">
        <f t="shared" si="156"/>
        <v/>
      </c>
      <c r="T397" s="214"/>
      <c r="U397" s="33"/>
      <c r="V397" s="33"/>
      <c r="W397" s="33"/>
      <c r="X397" s="33"/>
      <c r="Y397" s="213"/>
      <c r="Z397" s="352">
        <f t="shared" si="157"/>
        <v>27</v>
      </c>
      <c r="AA397" s="304" t="e">
        <f t="shared" ca="1" si="170"/>
        <v>#NAME?</v>
      </c>
      <c r="AB397" s="304" t="e">
        <f t="shared" ca="1" si="171"/>
        <v>#NAME?</v>
      </c>
      <c r="AC397" s="304" t="e">
        <f t="shared" ca="1" si="172"/>
        <v>#NAME?</v>
      </c>
      <c r="AD397" s="304" t="e">
        <f t="shared" ca="1" si="173"/>
        <v>#NAME?</v>
      </c>
      <c r="AE397" s="304"/>
      <c r="AF397" s="353" t="str">
        <f t="shared" si="158"/>
        <v>NCX19J3</v>
      </c>
      <c r="AG397" s="353" t="str">
        <f t="shared" si="159"/>
        <v>NCX19J3</v>
      </c>
      <c r="AH397" s="353" t="str">
        <f t="shared" si="160"/>
        <v/>
      </c>
      <c r="AI397" s="353" t="str">
        <f t="shared" si="161"/>
        <v/>
      </c>
      <c r="AJ397" s="353" t="str">
        <f t="shared" si="162"/>
        <v/>
      </c>
      <c r="AK397" s="353" t="str">
        <f t="shared" si="163"/>
        <v/>
      </c>
      <c r="AL397" s="343"/>
      <c r="AT397" s="345" t="str">
        <f t="shared" si="164"/>
        <v/>
      </c>
      <c r="AU397" s="345" t="str">
        <f t="shared" si="165"/>
        <v/>
      </c>
      <c r="AW397" s="354">
        <f t="shared" si="166"/>
        <v>0</v>
      </c>
      <c r="AX397" s="354">
        <f t="shared" si="167"/>
        <v>0</v>
      </c>
      <c r="AY397" s="354">
        <f t="shared" si="168"/>
        <v>0</v>
      </c>
      <c r="AZ397" s="354">
        <f t="shared" si="169"/>
        <v>0</v>
      </c>
    </row>
    <row r="398" spans="1:52" x14ac:dyDescent="0.2">
      <c r="A398" s="28" t="str">
        <f>C398&amp;"x"&amp;TEXT(COUNTIF(C$5:C397,C398)+1,0)</f>
        <v>x1</v>
      </c>
      <c r="B398" s="29" t="str">
        <f>D398&amp;"x"&amp;TEXT(COUNTIF(D$5:D397,D398)+1,0)</f>
        <v>x1</v>
      </c>
      <c r="C398" s="30"/>
      <c r="D398" s="30"/>
      <c r="E398" s="181"/>
      <c r="F398" s="30" t="s">
        <v>6689</v>
      </c>
      <c r="G398" s="269" t="s">
        <v>9747</v>
      </c>
      <c r="H398" s="269" t="s">
        <v>9748</v>
      </c>
      <c r="I398" s="269" t="s">
        <v>8863</v>
      </c>
      <c r="J398" s="218">
        <v>31676</v>
      </c>
      <c r="K398" s="181"/>
      <c r="L398" s="31" t="s">
        <v>6678</v>
      </c>
      <c r="M398" s="262" t="str">
        <f t="shared" si="154"/>
        <v>0</v>
      </c>
      <c r="N398" s="31" t="s">
        <v>6678</v>
      </c>
      <c r="O398" s="262" t="str">
        <f t="shared" si="155"/>
        <v>0</v>
      </c>
      <c r="P398" s="31" t="s">
        <v>6678</v>
      </c>
      <c r="Q398" s="31" t="s">
        <v>6678</v>
      </c>
      <c r="R398" s="31"/>
      <c r="S398" s="298" t="str">
        <f t="shared" si="156"/>
        <v/>
      </c>
      <c r="T398" s="214"/>
      <c r="U398" s="33"/>
      <c r="V398" s="33"/>
      <c r="W398" s="33"/>
      <c r="X398" s="33"/>
      <c r="Y398" s="213"/>
      <c r="Z398" s="352">
        <f t="shared" si="157"/>
        <v>32</v>
      </c>
      <c r="AA398" s="304" t="e">
        <f t="shared" ca="1" si="170"/>
        <v>#NAME?</v>
      </c>
      <c r="AB398" s="304" t="e">
        <f t="shared" ca="1" si="171"/>
        <v>#NAME?</v>
      </c>
      <c r="AC398" s="304" t="e">
        <f t="shared" ca="1" si="172"/>
        <v>#NAME?</v>
      </c>
      <c r="AD398" s="304" t="e">
        <f t="shared" ca="1" si="173"/>
        <v>#NAME?</v>
      </c>
      <c r="AE398" s="304"/>
      <c r="AF398" s="353" t="str">
        <f t="shared" si="158"/>
        <v>NCX19J3</v>
      </c>
      <c r="AG398" s="353" t="str">
        <f t="shared" si="159"/>
        <v>NCX19J3</v>
      </c>
      <c r="AH398" s="353" t="str">
        <f t="shared" si="160"/>
        <v/>
      </c>
      <c r="AI398" s="353" t="str">
        <f t="shared" si="161"/>
        <v/>
      </c>
      <c r="AJ398" s="353" t="str">
        <f t="shared" si="162"/>
        <v/>
      </c>
      <c r="AK398" s="353" t="str">
        <f t="shared" si="163"/>
        <v/>
      </c>
      <c r="AL398" s="343"/>
      <c r="AT398" s="345" t="str">
        <f t="shared" si="164"/>
        <v/>
      </c>
      <c r="AU398" s="345" t="str">
        <f t="shared" si="165"/>
        <v/>
      </c>
      <c r="AW398" s="354">
        <f t="shared" si="166"/>
        <v>0</v>
      </c>
      <c r="AX398" s="354">
        <f t="shared" si="167"/>
        <v>0</v>
      </c>
      <c r="AY398" s="354">
        <f t="shared" si="168"/>
        <v>0</v>
      </c>
      <c r="AZ398" s="354">
        <f t="shared" si="169"/>
        <v>0</v>
      </c>
    </row>
    <row r="399" spans="1:52" x14ac:dyDescent="0.2">
      <c r="A399" s="28" t="str">
        <f>C399&amp;"x"&amp;TEXT(COUNTIF(C$5:C398,C399)+1,0)</f>
        <v>C2x10</v>
      </c>
      <c r="B399" s="29" t="str">
        <f>D399&amp;"x"&amp;TEXT(COUNTIF(D$5:D398,D399)+1,0)</f>
        <v>C2x10</v>
      </c>
      <c r="C399" s="30" t="s">
        <v>6472</v>
      </c>
      <c r="D399" s="30" t="s">
        <v>6472</v>
      </c>
      <c r="E399" s="181"/>
      <c r="F399" s="30" t="s">
        <v>6689</v>
      </c>
      <c r="G399" s="269" t="s">
        <v>9051</v>
      </c>
      <c r="H399" s="269" t="s">
        <v>9052</v>
      </c>
      <c r="I399" s="269" t="s">
        <v>9053</v>
      </c>
      <c r="J399" s="218">
        <v>38617</v>
      </c>
      <c r="K399" s="181"/>
      <c r="L399" s="31" t="s">
        <v>6678</v>
      </c>
      <c r="M399" s="262" t="str">
        <f t="shared" si="154"/>
        <v>0</v>
      </c>
      <c r="N399" s="31" t="s">
        <v>6678</v>
      </c>
      <c r="O399" s="262" t="str">
        <f t="shared" si="155"/>
        <v>0</v>
      </c>
      <c r="P399" s="31" t="s">
        <v>6473</v>
      </c>
      <c r="Q399" s="31" t="s">
        <v>6473</v>
      </c>
      <c r="R399" s="31" t="s">
        <v>6473</v>
      </c>
      <c r="S399" s="298" t="str">
        <f t="shared" si="156"/>
        <v>C2</v>
      </c>
      <c r="T399" s="214"/>
      <c r="U399" s="33"/>
      <c r="V399" s="33"/>
      <c r="W399" s="33"/>
      <c r="X399" s="33"/>
      <c r="Y399" s="213"/>
      <c r="Z399" s="352">
        <f t="shared" si="157"/>
        <v>13</v>
      </c>
      <c r="AA399" s="304" t="e">
        <f ca="1">TmPunt($C399:$D399,$F399:$J399,$Z399,$AF399&amp;AH399,"Punten1AB",U399,AW399,$AI399&amp;$AJ399&amp;$AK399)</f>
        <v>#NAME?</v>
      </c>
      <c r="AB399" s="304" t="e">
        <f ca="1">TmPunt($C399:$D399,$F399:$J399,$Z399,$AF399&amp;AI399,"Punten2DE",V399,AX399,$AH399&amp;$AJ399&amp;$AK399)</f>
        <v>#NAME?</v>
      </c>
      <c r="AC399" s="304" t="e">
        <f ca="1">TmPunt($C399:$D399,$F399:$J399,$Z399,$AF399&amp;AJ399,"Punten3GH",W399,AY399,$AH399&amp;$AI399&amp;$AK399)</f>
        <v>#NAME?</v>
      </c>
      <c r="AD399" s="304" t="e">
        <f ca="1">TmPunt($C399:$D399,$F399:$J399,$Z399,$AG399&amp;AK399,"Punten4JK",X399,AZ399,$AH399&amp;$AI399&amp;$AJ399)</f>
        <v>#NAME?</v>
      </c>
      <c r="AE399" s="304"/>
      <c r="AF399" s="353" t="str">
        <f t="shared" si="158"/>
        <v>NCX19J3</v>
      </c>
      <c r="AG399" s="353" t="str">
        <f t="shared" si="159"/>
        <v>NCX19J3</v>
      </c>
      <c r="AH399" s="353" t="str">
        <f t="shared" si="160"/>
        <v>C3</v>
      </c>
      <c r="AI399" s="353" t="str">
        <f t="shared" si="161"/>
        <v>C3</v>
      </c>
      <c r="AJ399" s="353" t="str">
        <f t="shared" si="162"/>
        <v>C3</v>
      </c>
      <c r="AK399" s="353" t="str">
        <f t="shared" si="163"/>
        <v/>
      </c>
      <c r="AL399" s="343"/>
      <c r="AT399" s="345" t="str">
        <f t="shared" si="164"/>
        <v>C2</v>
      </c>
      <c r="AU399" s="345" t="str">
        <f t="shared" si="165"/>
        <v>C2</v>
      </c>
      <c r="AW399" s="354">
        <f t="shared" si="166"/>
        <v>0</v>
      </c>
      <c r="AX399" s="354">
        <f t="shared" si="167"/>
        <v>0</v>
      </c>
      <c r="AY399" s="354">
        <f t="shared" si="168"/>
        <v>0</v>
      </c>
      <c r="AZ399" s="354">
        <f t="shared" si="169"/>
        <v>0</v>
      </c>
    </row>
    <row r="400" spans="1:52" x14ac:dyDescent="0.2">
      <c r="A400" s="28" t="str">
        <f>C400&amp;"x"&amp;TEXT(COUNTIF(C$5:C399,C400)+1,0)</f>
        <v>x1</v>
      </c>
      <c r="B400" s="29" t="str">
        <f>D400&amp;"x"&amp;TEXT(COUNTIF(D$5:D399,D400)+1,0)</f>
        <v>x1</v>
      </c>
      <c r="C400" s="30"/>
      <c r="D400" s="30"/>
      <c r="E400" s="181"/>
      <c r="F400" s="30" t="s">
        <v>6689</v>
      </c>
      <c r="G400" s="269" t="s">
        <v>8734</v>
      </c>
      <c r="H400" s="269" t="s">
        <v>8735</v>
      </c>
      <c r="I400" s="269" t="s">
        <v>8736</v>
      </c>
      <c r="J400" s="218">
        <v>32931</v>
      </c>
      <c r="K400" s="181"/>
      <c r="L400" s="31" t="s">
        <v>6678</v>
      </c>
      <c r="M400" s="262" t="str">
        <f t="shared" si="154"/>
        <v>0</v>
      </c>
      <c r="N400" s="31" t="s">
        <v>6678</v>
      </c>
      <c r="O400" s="262" t="str">
        <f t="shared" si="155"/>
        <v>0</v>
      </c>
      <c r="P400" s="31" t="s">
        <v>6442</v>
      </c>
      <c r="Q400" s="31" t="s">
        <v>6678</v>
      </c>
      <c r="R400" s="31" t="s">
        <v>6442</v>
      </c>
      <c r="S400" s="298" t="str">
        <f t="shared" si="156"/>
        <v/>
      </c>
      <c r="T400" s="214"/>
      <c r="U400" s="33"/>
      <c r="V400" s="33"/>
      <c r="W400" s="33"/>
      <c r="X400" s="33"/>
      <c r="Y400" s="213"/>
      <c r="Z400" s="352">
        <f t="shared" si="157"/>
        <v>28</v>
      </c>
      <c r="AA400" s="304" t="e">
        <f t="shared" ca="1" si="170"/>
        <v>#NAME?</v>
      </c>
      <c r="AB400" s="304" t="e">
        <f t="shared" ca="1" si="171"/>
        <v>#NAME?</v>
      </c>
      <c r="AC400" s="304" t="e">
        <f t="shared" ca="1" si="172"/>
        <v>#NAME?</v>
      </c>
      <c r="AD400" s="304" t="e">
        <f t="shared" ca="1" si="173"/>
        <v>#NAME?</v>
      </c>
      <c r="AE400" s="304"/>
      <c r="AF400" s="353" t="str">
        <f t="shared" si="158"/>
        <v>NCX19J3</v>
      </c>
      <c r="AG400" s="353" t="str">
        <f t="shared" si="159"/>
        <v>NCX19J3</v>
      </c>
      <c r="AH400" s="353" t="str">
        <f t="shared" si="160"/>
        <v>MW1</v>
      </c>
      <c r="AI400" s="353" t="str">
        <f t="shared" si="161"/>
        <v/>
      </c>
      <c r="AJ400" s="353" t="str">
        <f t="shared" si="162"/>
        <v>MW1</v>
      </c>
      <c r="AK400" s="353" t="str">
        <f t="shared" si="163"/>
        <v/>
      </c>
      <c r="AL400" s="343"/>
      <c r="AT400" s="345" t="str">
        <f t="shared" si="164"/>
        <v/>
      </c>
      <c r="AU400" s="345" t="str">
        <f t="shared" si="165"/>
        <v/>
      </c>
      <c r="AW400" s="354">
        <f t="shared" si="166"/>
        <v>0</v>
      </c>
      <c r="AX400" s="354">
        <f t="shared" si="167"/>
        <v>0</v>
      </c>
      <c r="AY400" s="354">
        <f t="shared" si="168"/>
        <v>0</v>
      </c>
      <c r="AZ400" s="354">
        <f t="shared" si="169"/>
        <v>0</v>
      </c>
    </row>
    <row r="401" spans="1:52" x14ac:dyDescent="0.2">
      <c r="A401" s="28" t="str">
        <f>C401&amp;"x"&amp;TEXT(COUNTIF(C$5:C400,C401)+1,0)</f>
        <v>x1</v>
      </c>
      <c r="B401" s="29" t="str">
        <f>D401&amp;"x"&amp;TEXT(COUNTIF(D$5:D400,D401)+1,0)</f>
        <v>x1</v>
      </c>
      <c r="C401" s="30"/>
      <c r="D401" s="30"/>
      <c r="E401" s="181"/>
      <c r="F401" s="30" t="s">
        <v>6689</v>
      </c>
      <c r="G401" s="269" t="s">
        <v>9156</v>
      </c>
      <c r="H401" s="269" t="s">
        <v>9157</v>
      </c>
      <c r="I401" s="269" t="s">
        <v>9158</v>
      </c>
      <c r="J401" s="218">
        <v>38984</v>
      </c>
      <c r="K401" s="181"/>
      <c r="L401" s="31" t="s">
        <v>6678</v>
      </c>
      <c r="M401" s="262" t="str">
        <f t="shared" si="154"/>
        <v>0</v>
      </c>
      <c r="N401" s="31" t="s">
        <v>6678</v>
      </c>
      <c r="O401" s="262" t="str">
        <f t="shared" si="155"/>
        <v>0</v>
      </c>
      <c r="P401" s="31" t="s">
        <v>6484</v>
      </c>
      <c r="Q401" s="31" t="s">
        <v>6484</v>
      </c>
      <c r="R401" s="31" t="s">
        <v>6484</v>
      </c>
      <c r="S401" s="298" t="str">
        <f t="shared" si="156"/>
        <v/>
      </c>
      <c r="T401" s="214"/>
      <c r="U401" s="33"/>
      <c r="V401" s="33"/>
      <c r="W401" s="33"/>
      <c r="X401" s="33"/>
      <c r="Y401" s="213"/>
      <c r="Z401" s="352">
        <f t="shared" si="157"/>
        <v>12</v>
      </c>
      <c r="AA401" s="304" t="e">
        <f t="shared" ca="1" si="170"/>
        <v>#NAME?</v>
      </c>
      <c r="AB401" s="304" t="e">
        <f t="shared" ca="1" si="171"/>
        <v>#NAME?</v>
      </c>
      <c r="AC401" s="304" t="e">
        <f t="shared" ca="1" si="172"/>
        <v>#NAME?</v>
      </c>
      <c r="AD401" s="304" t="e">
        <f t="shared" ca="1" si="173"/>
        <v>#NAME?</v>
      </c>
      <c r="AE401" s="304"/>
      <c r="AF401" s="353" t="str">
        <f t="shared" si="158"/>
        <v>NCX19J3</v>
      </c>
      <c r="AG401" s="353" t="str">
        <f t="shared" si="159"/>
        <v>NCX19J3</v>
      </c>
      <c r="AH401" s="353" t="str">
        <f t="shared" si="160"/>
        <v>D2</v>
      </c>
      <c r="AI401" s="353" t="str">
        <f t="shared" si="161"/>
        <v>D2</v>
      </c>
      <c r="AJ401" s="353" t="str">
        <f t="shared" si="162"/>
        <v>D2</v>
      </c>
      <c r="AK401" s="353" t="str">
        <f t="shared" si="163"/>
        <v/>
      </c>
      <c r="AL401" s="343"/>
      <c r="AT401" s="345" t="str">
        <f t="shared" si="164"/>
        <v/>
      </c>
      <c r="AU401" s="345" t="str">
        <f t="shared" si="165"/>
        <v/>
      </c>
      <c r="AW401" s="354">
        <f t="shared" si="166"/>
        <v>0</v>
      </c>
      <c r="AX401" s="354">
        <f t="shared" si="167"/>
        <v>0</v>
      </c>
      <c r="AY401" s="354">
        <f t="shared" si="168"/>
        <v>0</v>
      </c>
      <c r="AZ401" s="354">
        <f t="shared" si="169"/>
        <v>0</v>
      </c>
    </row>
    <row r="402" spans="1:52" x14ac:dyDescent="0.2">
      <c r="A402" s="28" t="str">
        <f>C402&amp;"x"&amp;TEXT(COUNTIF(C$5:C401,C402)+1,0)</f>
        <v>x1</v>
      </c>
      <c r="B402" s="29" t="str">
        <f>D402&amp;"x"&amp;TEXT(COUNTIF(D$5:D401,D402)+1,0)</f>
        <v>x1</v>
      </c>
      <c r="C402" s="30"/>
      <c r="D402" s="30"/>
      <c r="E402" s="181"/>
      <c r="F402" s="30" t="s">
        <v>6689</v>
      </c>
      <c r="G402" s="269" t="s">
        <v>9581</v>
      </c>
      <c r="H402" s="269" t="s">
        <v>9582</v>
      </c>
      <c r="I402" s="269" t="s">
        <v>9583</v>
      </c>
      <c r="J402" s="218">
        <v>18052</v>
      </c>
      <c r="K402" s="181"/>
      <c r="L402" s="31" t="s">
        <v>6678</v>
      </c>
      <c r="M402" s="262" t="str">
        <f t="shared" si="154"/>
        <v>0</v>
      </c>
      <c r="N402" s="31" t="s">
        <v>6678</v>
      </c>
      <c r="O402" s="262" t="str">
        <f t="shared" si="155"/>
        <v>0</v>
      </c>
      <c r="P402" s="31" t="s">
        <v>6678</v>
      </c>
      <c r="Q402" s="31" t="s">
        <v>6678</v>
      </c>
      <c r="R402" s="31"/>
      <c r="S402" s="298" t="str">
        <f t="shared" si="156"/>
        <v/>
      </c>
      <c r="T402" s="214"/>
      <c r="U402" s="33"/>
      <c r="V402" s="33"/>
      <c r="W402" s="33"/>
      <c r="X402" s="33"/>
      <c r="Y402" s="213"/>
      <c r="Z402" s="352">
        <f t="shared" si="157"/>
        <v>69</v>
      </c>
      <c r="AA402" s="304" t="e">
        <f t="shared" ca="1" si="170"/>
        <v>#NAME?</v>
      </c>
      <c r="AB402" s="304" t="e">
        <f t="shared" ca="1" si="171"/>
        <v>#NAME?</v>
      </c>
      <c r="AC402" s="304" t="e">
        <f t="shared" ca="1" si="172"/>
        <v>#NAME?</v>
      </c>
      <c r="AD402" s="304" t="e">
        <f t="shared" ca="1" si="173"/>
        <v>#NAME?</v>
      </c>
      <c r="AE402" s="304"/>
      <c r="AF402" s="353" t="str">
        <f t="shared" si="158"/>
        <v>NCX19J3</v>
      </c>
      <c r="AG402" s="353" t="str">
        <f t="shared" si="159"/>
        <v>NCX19J3</v>
      </c>
      <c r="AH402" s="353" t="str">
        <f t="shared" si="160"/>
        <v/>
      </c>
      <c r="AI402" s="353" t="str">
        <f t="shared" si="161"/>
        <v/>
      </c>
      <c r="AJ402" s="353" t="str">
        <f t="shared" si="162"/>
        <v/>
      </c>
      <c r="AK402" s="353" t="str">
        <f t="shared" si="163"/>
        <v/>
      </c>
      <c r="AL402" s="343"/>
      <c r="AT402" s="345" t="str">
        <f t="shared" si="164"/>
        <v/>
      </c>
      <c r="AU402" s="345" t="str">
        <f t="shared" si="165"/>
        <v/>
      </c>
      <c r="AW402" s="354">
        <f t="shared" si="166"/>
        <v>0</v>
      </c>
      <c r="AX402" s="354">
        <f t="shared" si="167"/>
        <v>0</v>
      </c>
      <c r="AY402" s="354">
        <f t="shared" si="168"/>
        <v>0</v>
      </c>
      <c r="AZ402" s="354">
        <f t="shared" si="169"/>
        <v>0</v>
      </c>
    </row>
    <row r="403" spans="1:52" x14ac:dyDescent="0.2">
      <c r="A403" s="28" t="str">
        <f>C403&amp;"x"&amp;TEXT(COUNTIF(C$5:C402,C403)+1,0)</f>
        <v>C1x6</v>
      </c>
      <c r="B403" s="29" t="str">
        <f>D403&amp;"x"&amp;TEXT(COUNTIF(D$5:D402,D403)+1,0)</f>
        <v>C1x6</v>
      </c>
      <c r="C403" s="30" t="s">
        <v>6471</v>
      </c>
      <c r="D403" s="30" t="s">
        <v>6471</v>
      </c>
      <c r="E403" s="181"/>
      <c r="F403" s="30" t="s">
        <v>6689</v>
      </c>
      <c r="G403" s="269" t="s">
        <v>8998</v>
      </c>
      <c r="H403" s="269" t="s">
        <v>8999</v>
      </c>
      <c r="I403" s="269" t="s">
        <v>9000</v>
      </c>
      <c r="J403" s="218">
        <v>38317</v>
      </c>
      <c r="K403" s="181"/>
      <c r="L403" s="31" t="s">
        <v>6678</v>
      </c>
      <c r="M403" s="262" t="str">
        <f t="shared" si="154"/>
        <v>0</v>
      </c>
      <c r="N403" s="31" t="s">
        <v>6678</v>
      </c>
      <c r="O403" s="262" t="str">
        <f t="shared" si="155"/>
        <v>0</v>
      </c>
      <c r="P403" s="31" t="s">
        <v>6471</v>
      </c>
      <c r="Q403" s="31" t="s">
        <v>6471</v>
      </c>
      <c r="R403" s="31" t="s">
        <v>6471</v>
      </c>
      <c r="S403" s="298" t="str">
        <f t="shared" si="156"/>
        <v>C1</v>
      </c>
      <c r="T403" s="214"/>
      <c r="U403" s="33"/>
      <c r="V403" s="33"/>
      <c r="W403" s="33"/>
      <c r="X403" s="33"/>
      <c r="Y403" s="213"/>
      <c r="Z403" s="352">
        <f t="shared" si="157"/>
        <v>14</v>
      </c>
      <c r="AA403" s="304" t="e">
        <f ca="1">TmPunt($C403:$D403,$F403:$J403,$Z403,$AF403&amp;AH403,"Punten1AB",U403,AW403,$AI403&amp;$AJ403&amp;$AK403)</f>
        <v>#NAME?</v>
      </c>
      <c r="AB403" s="304" t="e">
        <f ca="1">TmPunt($C403:$D403,$F403:$J403,$Z403,$AF403&amp;AI403,"Punten2DE",V403,AX403,$AH403&amp;$AJ403&amp;$AK403)</f>
        <v>#NAME?</v>
      </c>
      <c r="AC403" s="304" t="e">
        <f ca="1">TmPunt($C403:$D403,$F403:$J403,$Z403,$AF403&amp;AJ403,"Punten3GH",W403,AY403,$AH403&amp;$AI403&amp;$AK403)</f>
        <v>#NAME?</v>
      </c>
      <c r="AD403" s="304" t="e">
        <f ca="1">TmPunt($C403:$D403,$F403:$J403,$Z403,$AG403&amp;AK403,"Punten4JK",X403,AZ403,$AH403&amp;$AI403&amp;$AJ403)</f>
        <v>#NAME?</v>
      </c>
      <c r="AE403" s="304"/>
      <c r="AF403" s="353" t="str">
        <f t="shared" si="158"/>
        <v>NCX19J3</v>
      </c>
      <c r="AG403" s="353" t="str">
        <f t="shared" si="159"/>
        <v>NCX19J3</v>
      </c>
      <c r="AH403" s="353" t="str">
        <f t="shared" si="160"/>
        <v>C1</v>
      </c>
      <c r="AI403" s="353" t="str">
        <f t="shared" si="161"/>
        <v>C1</v>
      </c>
      <c r="AJ403" s="353" t="str">
        <f t="shared" si="162"/>
        <v>C1</v>
      </c>
      <c r="AK403" s="353" t="str">
        <f t="shared" si="163"/>
        <v/>
      </c>
      <c r="AL403" s="343"/>
      <c r="AT403" s="345" t="str">
        <f t="shared" si="164"/>
        <v>C1</v>
      </c>
      <c r="AU403" s="345" t="str">
        <f t="shared" si="165"/>
        <v>C1</v>
      </c>
      <c r="AW403" s="354">
        <f t="shared" si="166"/>
        <v>0</v>
      </c>
      <c r="AX403" s="354">
        <f t="shared" si="167"/>
        <v>0</v>
      </c>
      <c r="AY403" s="354">
        <f t="shared" si="168"/>
        <v>0</v>
      </c>
      <c r="AZ403" s="354">
        <f t="shared" si="169"/>
        <v>0</v>
      </c>
    </row>
    <row r="404" spans="1:52" x14ac:dyDescent="0.2">
      <c r="A404" s="28" t="str">
        <f>C404&amp;"x"&amp;TEXT(COUNTIF(C$5:C403,C404)+1,0)</f>
        <v>x1</v>
      </c>
      <c r="B404" s="29" t="str">
        <f>D404&amp;"x"&amp;TEXT(COUNTIF(D$5:D403,D404)+1,0)</f>
        <v>x1</v>
      </c>
      <c r="C404" s="30"/>
      <c r="D404" s="30"/>
      <c r="E404" s="181"/>
      <c r="F404" s="30" t="s">
        <v>6689</v>
      </c>
      <c r="G404" s="269" t="s">
        <v>9569</v>
      </c>
      <c r="H404" s="269" t="s">
        <v>9570</v>
      </c>
      <c r="I404" s="269" t="s">
        <v>9571</v>
      </c>
      <c r="J404" s="218">
        <v>9033</v>
      </c>
      <c r="K404" s="181"/>
      <c r="L404" s="31" t="s">
        <v>6678</v>
      </c>
      <c r="M404" s="262" t="str">
        <f t="shared" si="154"/>
        <v>0</v>
      </c>
      <c r="N404" s="31" t="s">
        <v>6678</v>
      </c>
      <c r="O404" s="262" t="str">
        <f t="shared" si="155"/>
        <v>0</v>
      </c>
      <c r="P404" s="31" t="s">
        <v>6678</v>
      </c>
      <c r="Q404" s="31" t="s">
        <v>6678</v>
      </c>
      <c r="R404" s="31"/>
      <c r="S404" s="298" t="str">
        <f t="shared" si="156"/>
        <v/>
      </c>
      <c r="T404" s="214"/>
      <c r="U404" s="33"/>
      <c r="V404" s="33"/>
      <c r="W404" s="33"/>
      <c r="X404" s="33"/>
      <c r="Y404" s="213"/>
      <c r="Z404" s="352">
        <f t="shared" si="157"/>
        <v>94</v>
      </c>
      <c r="AA404" s="304" t="e">
        <f t="shared" ca="1" si="170"/>
        <v>#NAME?</v>
      </c>
      <c r="AB404" s="304" t="e">
        <f t="shared" ca="1" si="171"/>
        <v>#NAME?</v>
      </c>
      <c r="AC404" s="304" t="e">
        <f t="shared" ca="1" si="172"/>
        <v>#NAME?</v>
      </c>
      <c r="AD404" s="304" t="e">
        <f t="shared" ca="1" si="173"/>
        <v>#NAME?</v>
      </c>
      <c r="AE404" s="304"/>
      <c r="AF404" s="353" t="str">
        <f t="shared" si="158"/>
        <v>NCX19J3</v>
      </c>
      <c r="AG404" s="353" t="str">
        <f t="shared" si="159"/>
        <v>NCX19J3</v>
      </c>
      <c r="AH404" s="353" t="str">
        <f t="shared" si="160"/>
        <v/>
      </c>
      <c r="AI404" s="353" t="str">
        <f t="shared" si="161"/>
        <v/>
      </c>
      <c r="AJ404" s="353" t="str">
        <f t="shared" si="162"/>
        <v/>
      </c>
      <c r="AK404" s="353" t="str">
        <f t="shared" si="163"/>
        <v/>
      </c>
      <c r="AL404" s="343"/>
      <c r="AT404" s="345" t="str">
        <f t="shared" si="164"/>
        <v/>
      </c>
      <c r="AU404" s="345" t="str">
        <f t="shared" si="165"/>
        <v/>
      </c>
      <c r="AW404" s="354">
        <f t="shared" si="166"/>
        <v>0</v>
      </c>
      <c r="AX404" s="354">
        <f t="shared" si="167"/>
        <v>0</v>
      </c>
      <c r="AY404" s="354">
        <f t="shared" si="168"/>
        <v>0</v>
      </c>
      <c r="AZ404" s="354">
        <f t="shared" si="169"/>
        <v>0</v>
      </c>
    </row>
    <row r="405" spans="1:52" x14ac:dyDescent="0.2">
      <c r="A405" s="28" t="str">
        <f>C405&amp;"x"&amp;TEXT(COUNTIF(C$5:C404,C405)+1,0)</f>
        <v>x1</v>
      </c>
      <c r="B405" s="29" t="str">
        <f>D405&amp;"x"&amp;TEXT(COUNTIF(D$5:D404,D405)+1,0)</f>
        <v>x1</v>
      </c>
      <c r="C405" s="30"/>
      <c r="D405" s="30"/>
      <c r="E405" s="181"/>
      <c r="F405" s="30" t="s">
        <v>6689</v>
      </c>
      <c r="G405" s="269" t="s">
        <v>9596</v>
      </c>
      <c r="H405" s="269" t="s">
        <v>9597</v>
      </c>
      <c r="I405" s="269" t="s">
        <v>9598</v>
      </c>
      <c r="J405" s="218">
        <v>19193</v>
      </c>
      <c r="K405" s="181"/>
      <c r="L405" s="31" t="s">
        <v>6678</v>
      </c>
      <c r="M405" s="262" t="str">
        <f t="shared" si="154"/>
        <v>0</v>
      </c>
      <c r="N405" s="31" t="s">
        <v>6678</v>
      </c>
      <c r="O405" s="262" t="str">
        <f t="shared" si="155"/>
        <v>0</v>
      </c>
      <c r="P405" s="31" t="s">
        <v>6678</v>
      </c>
      <c r="Q405" s="31" t="s">
        <v>6678</v>
      </c>
      <c r="R405" s="31"/>
      <c r="S405" s="298" t="str">
        <f t="shared" si="156"/>
        <v/>
      </c>
      <c r="T405" s="214"/>
      <c r="U405" s="33"/>
      <c r="V405" s="33"/>
      <c r="W405" s="33"/>
      <c r="X405" s="33"/>
      <c r="Y405" s="213"/>
      <c r="Z405" s="352">
        <f t="shared" si="157"/>
        <v>66</v>
      </c>
      <c r="AA405" s="304" t="e">
        <f t="shared" ca="1" si="170"/>
        <v>#NAME?</v>
      </c>
      <c r="AB405" s="304" t="e">
        <f t="shared" ca="1" si="171"/>
        <v>#NAME?</v>
      </c>
      <c r="AC405" s="304" t="e">
        <f t="shared" ca="1" si="172"/>
        <v>#NAME?</v>
      </c>
      <c r="AD405" s="304" t="e">
        <f t="shared" ca="1" si="173"/>
        <v>#NAME?</v>
      </c>
      <c r="AE405" s="304"/>
      <c r="AF405" s="353" t="str">
        <f t="shared" si="158"/>
        <v>NCX19J3</v>
      </c>
      <c r="AG405" s="353" t="str">
        <f t="shared" si="159"/>
        <v>NCX19J3</v>
      </c>
      <c r="AH405" s="353" t="str">
        <f t="shared" si="160"/>
        <v/>
      </c>
      <c r="AI405" s="353" t="str">
        <f t="shared" si="161"/>
        <v/>
      </c>
      <c r="AJ405" s="353" t="str">
        <f t="shared" si="162"/>
        <v/>
      </c>
      <c r="AK405" s="353" t="str">
        <f t="shared" si="163"/>
        <v/>
      </c>
      <c r="AL405" s="343"/>
      <c r="AT405" s="345" t="str">
        <f t="shared" si="164"/>
        <v/>
      </c>
      <c r="AU405" s="345" t="str">
        <f t="shared" si="165"/>
        <v/>
      </c>
      <c r="AW405" s="354">
        <f t="shared" si="166"/>
        <v>0</v>
      </c>
      <c r="AX405" s="354">
        <f t="shared" si="167"/>
        <v>0</v>
      </c>
      <c r="AY405" s="354">
        <f t="shared" si="168"/>
        <v>0</v>
      </c>
      <c r="AZ405" s="354">
        <f t="shared" si="169"/>
        <v>0</v>
      </c>
    </row>
    <row r="406" spans="1:52" x14ac:dyDescent="0.2">
      <c r="A406" s="28" t="str">
        <f>C406&amp;"x"&amp;TEXT(COUNTIF(C$5:C405,C406)+1,0)</f>
        <v>x1</v>
      </c>
      <c r="B406" s="29" t="str">
        <f>D406&amp;"x"&amp;TEXT(COUNTIF(D$5:D405,D406)+1,0)</f>
        <v>x1</v>
      </c>
      <c r="C406" s="30"/>
      <c r="D406" s="30"/>
      <c r="E406" s="181"/>
      <c r="F406" s="30" t="s">
        <v>6689</v>
      </c>
      <c r="G406" s="269" t="s">
        <v>9590</v>
      </c>
      <c r="H406" s="269" t="s">
        <v>9591</v>
      </c>
      <c r="I406" s="269" t="s">
        <v>9592</v>
      </c>
      <c r="J406" s="218">
        <v>18437</v>
      </c>
      <c r="K406" s="181"/>
      <c r="L406" s="31" t="s">
        <v>6678</v>
      </c>
      <c r="M406" s="262" t="str">
        <f t="shared" si="154"/>
        <v>0</v>
      </c>
      <c r="N406" s="31" t="s">
        <v>6678</v>
      </c>
      <c r="O406" s="262" t="str">
        <f t="shared" si="155"/>
        <v>0</v>
      </c>
      <c r="P406" s="31" t="s">
        <v>6678</v>
      </c>
      <c r="Q406" s="31" t="s">
        <v>6678</v>
      </c>
      <c r="R406" s="31"/>
      <c r="S406" s="298" t="str">
        <f t="shared" si="156"/>
        <v/>
      </c>
      <c r="T406" s="214"/>
      <c r="U406" s="33"/>
      <c r="V406" s="33"/>
      <c r="W406" s="33"/>
      <c r="X406" s="33"/>
      <c r="Y406" s="213"/>
      <c r="Z406" s="352">
        <f t="shared" si="157"/>
        <v>68</v>
      </c>
      <c r="AA406" s="304" t="e">
        <f t="shared" ca="1" si="170"/>
        <v>#NAME?</v>
      </c>
      <c r="AB406" s="304" t="e">
        <f t="shared" ca="1" si="171"/>
        <v>#NAME?</v>
      </c>
      <c r="AC406" s="304" t="e">
        <f t="shared" ca="1" si="172"/>
        <v>#NAME?</v>
      </c>
      <c r="AD406" s="304" t="e">
        <f t="shared" ca="1" si="173"/>
        <v>#NAME?</v>
      </c>
      <c r="AE406" s="304"/>
      <c r="AF406" s="353" t="str">
        <f t="shared" si="158"/>
        <v>NCX19J3</v>
      </c>
      <c r="AG406" s="353" t="str">
        <f t="shared" si="159"/>
        <v>NCX19J3</v>
      </c>
      <c r="AH406" s="353" t="str">
        <f t="shared" si="160"/>
        <v/>
      </c>
      <c r="AI406" s="353" t="str">
        <f t="shared" si="161"/>
        <v/>
      </c>
      <c r="AJ406" s="353" t="str">
        <f t="shared" si="162"/>
        <v/>
      </c>
      <c r="AK406" s="353" t="str">
        <f t="shared" si="163"/>
        <v/>
      </c>
      <c r="AL406" s="343"/>
      <c r="AT406" s="345" t="str">
        <f t="shared" si="164"/>
        <v/>
      </c>
      <c r="AU406" s="345" t="str">
        <f t="shared" si="165"/>
        <v/>
      </c>
      <c r="AW406" s="354">
        <f t="shared" si="166"/>
        <v>0</v>
      </c>
      <c r="AX406" s="354">
        <f t="shared" si="167"/>
        <v>0</v>
      </c>
      <c r="AY406" s="354">
        <f t="shared" si="168"/>
        <v>0</v>
      </c>
      <c r="AZ406" s="354">
        <f t="shared" si="169"/>
        <v>0</v>
      </c>
    </row>
    <row r="407" spans="1:52" x14ac:dyDescent="0.2">
      <c r="A407" s="28" t="str">
        <f>C407&amp;"x"&amp;TEXT(COUNTIF(C$5:C406,C407)+1,0)</f>
        <v>S2x6</v>
      </c>
      <c r="B407" s="29" t="str">
        <f>D407&amp;"x"&amp;TEXT(COUNTIF(D$5:D406,D407)+1,0)</f>
        <v>S2x6</v>
      </c>
      <c r="C407" s="30" t="s">
        <v>6428</v>
      </c>
      <c r="D407" s="30" t="s">
        <v>6428</v>
      </c>
      <c r="E407" s="181"/>
      <c r="F407" s="30" t="s">
        <v>6689</v>
      </c>
      <c r="G407" s="269" t="s">
        <v>8539</v>
      </c>
      <c r="H407" s="269" t="s">
        <v>8540</v>
      </c>
      <c r="I407" s="269" t="s">
        <v>8535</v>
      </c>
      <c r="J407" s="218">
        <v>35291</v>
      </c>
      <c r="K407" s="181"/>
      <c r="L407" s="31" t="s">
        <v>6678</v>
      </c>
      <c r="M407" s="262" t="str">
        <f t="shared" si="154"/>
        <v>0</v>
      </c>
      <c r="N407" s="31" t="s">
        <v>6678</v>
      </c>
      <c r="O407" s="262" t="str">
        <f t="shared" si="155"/>
        <v>0</v>
      </c>
      <c r="P407" s="31" t="s">
        <v>6427</v>
      </c>
      <c r="Q407" s="31" t="s">
        <v>6428</v>
      </c>
      <c r="R407" s="31" t="s">
        <v>6428</v>
      </c>
      <c r="S407" s="298" t="str">
        <f t="shared" si="156"/>
        <v>S2</v>
      </c>
      <c r="T407" s="214"/>
      <c r="U407" s="33"/>
      <c r="V407" s="33"/>
      <c r="W407" s="33"/>
      <c r="X407" s="33"/>
      <c r="Y407" s="213"/>
      <c r="Z407" s="352">
        <f t="shared" si="157"/>
        <v>22</v>
      </c>
      <c r="AA407" s="304" t="e">
        <f ca="1">TmPunt($C407:$D407,$F407:$J407,$Z407,$AF407&amp;AH407,"Punten1AB",U407,AW407,$AI407&amp;$AJ407&amp;$AK407)</f>
        <v>#NAME?</v>
      </c>
      <c r="AB407" s="304" t="e">
        <f ca="1">TmPunt($C407:$D407,$F407:$J407,$Z407,$AF407&amp;AI407,"Punten2DE",V407,AX407,$AH407&amp;$AJ407&amp;$AK407)</f>
        <v>#NAME?</v>
      </c>
      <c r="AC407" s="304" t="e">
        <f ca="1">TmPunt($C407:$D407,$F407:$J407,$Z407,$AF407&amp;AJ407,"Punten3GH",W407,AY407,$AH407&amp;$AI407&amp;$AK407)</f>
        <v>#NAME?</v>
      </c>
      <c r="AD407" s="304" t="e">
        <f ca="1">TmPunt($C407:$D407,$F407:$J407,$Z407,$AG407&amp;AK407,"Punten4JK",X407,AZ407,$AH407&amp;$AI407&amp;$AJ407)</f>
        <v>#NAME?</v>
      </c>
      <c r="AE407" s="304"/>
      <c r="AF407" s="353" t="str">
        <f t="shared" si="158"/>
        <v>NCX19J3</v>
      </c>
      <c r="AG407" s="353" t="str">
        <f t="shared" si="159"/>
        <v>NCX19J3</v>
      </c>
      <c r="AH407" s="353" t="str">
        <f t="shared" si="160"/>
        <v>S1</v>
      </c>
      <c r="AI407" s="353" t="str">
        <f t="shared" si="161"/>
        <v>S2</v>
      </c>
      <c r="AJ407" s="353" t="str">
        <f t="shared" si="162"/>
        <v>S2</v>
      </c>
      <c r="AK407" s="353" t="str">
        <f t="shared" si="163"/>
        <v/>
      </c>
      <c r="AL407" s="343"/>
      <c r="AT407" s="345" t="str">
        <f t="shared" si="164"/>
        <v>S2</v>
      </c>
      <c r="AU407" s="345" t="str">
        <f t="shared" si="165"/>
        <v>S2</v>
      </c>
      <c r="AW407" s="354">
        <f t="shared" si="166"/>
        <v>0</v>
      </c>
      <c r="AX407" s="354">
        <f t="shared" si="167"/>
        <v>0</v>
      </c>
      <c r="AY407" s="354">
        <f t="shared" si="168"/>
        <v>0</v>
      </c>
      <c r="AZ407" s="354">
        <f t="shared" si="169"/>
        <v>0</v>
      </c>
    </row>
    <row r="408" spans="1:52" x14ac:dyDescent="0.2">
      <c r="A408" s="28" t="str">
        <f>C408&amp;"x"&amp;TEXT(COUNTIF(C$5:C407,C408)+1,0)</f>
        <v>x1</v>
      </c>
      <c r="B408" s="29" t="str">
        <f>D408&amp;"x"&amp;TEXT(COUNTIF(D$5:D407,D408)+1,0)</f>
        <v>x1</v>
      </c>
      <c r="C408" s="30"/>
      <c r="D408" s="30"/>
      <c r="E408" s="181"/>
      <c r="F408" s="30" t="s">
        <v>6689</v>
      </c>
      <c r="G408" s="269" t="s">
        <v>9651</v>
      </c>
      <c r="H408" s="269" t="s">
        <v>9652</v>
      </c>
      <c r="I408" s="269" t="s">
        <v>9571</v>
      </c>
      <c r="J408" s="218">
        <v>22894</v>
      </c>
      <c r="K408" s="181"/>
      <c r="L408" s="31" t="s">
        <v>6678</v>
      </c>
      <c r="M408" s="262" t="str">
        <f t="shared" si="154"/>
        <v>0</v>
      </c>
      <c r="N408" s="31" t="s">
        <v>6678</v>
      </c>
      <c r="O408" s="262" t="str">
        <f t="shared" si="155"/>
        <v>0</v>
      </c>
      <c r="P408" s="31" t="s">
        <v>6678</v>
      </c>
      <c r="Q408" s="31" t="s">
        <v>6678</v>
      </c>
      <c r="R408" s="31"/>
      <c r="S408" s="298" t="str">
        <f t="shared" si="156"/>
        <v/>
      </c>
      <c r="T408" s="214"/>
      <c r="U408" s="33"/>
      <c r="V408" s="33"/>
      <c r="W408" s="33"/>
      <c r="X408" s="33"/>
      <c r="Y408" s="213"/>
      <c r="Z408" s="352">
        <f t="shared" si="157"/>
        <v>56</v>
      </c>
      <c r="AA408" s="304" t="e">
        <f t="shared" ca="1" si="170"/>
        <v>#NAME?</v>
      </c>
      <c r="AB408" s="304" t="e">
        <f t="shared" ca="1" si="171"/>
        <v>#NAME?</v>
      </c>
      <c r="AC408" s="304" t="e">
        <f t="shared" ca="1" si="172"/>
        <v>#NAME?</v>
      </c>
      <c r="AD408" s="304" t="e">
        <f t="shared" ca="1" si="173"/>
        <v>#NAME?</v>
      </c>
      <c r="AE408" s="304"/>
      <c r="AF408" s="353" t="str">
        <f t="shared" si="158"/>
        <v>NCX19J3</v>
      </c>
      <c r="AG408" s="353" t="str">
        <f t="shared" si="159"/>
        <v>NCX19J3</v>
      </c>
      <c r="AH408" s="353" t="str">
        <f t="shared" si="160"/>
        <v/>
      </c>
      <c r="AI408" s="353" t="str">
        <f t="shared" si="161"/>
        <v/>
      </c>
      <c r="AJ408" s="353" t="str">
        <f t="shared" si="162"/>
        <v/>
      </c>
      <c r="AK408" s="353" t="str">
        <f t="shared" si="163"/>
        <v/>
      </c>
      <c r="AL408" s="343"/>
      <c r="AT408" s="345" t="str">
        <f t="shared" si="164"/>
        <v/>
      </c>
      <c r="AU408" s="345" t="str">
        <f t="shared" si="165"/>
        <v/>
      </c>
      <c r="AW408" s="354">
        <f t="shared" si="166"/>
        <v>0</v>
      </c>
      <c r="AX408" s="354">
        <f t="shared" si="167"/>
        <v>0</v>
      </c>
      <c r="AY408" s="354">
        <f t="shared" si="168"/>
        <v>0</v>
      </c>
      <c r="AZ408" s="354">
        <f t="shared" si="169"/>
        <v>0</v>
      </c>
    </row>
    <row r="409" spans="1:52" x14ac:dyDescent="0.2">
      <c r="A409" s="28" t="str">
        <f>C409&amp;"x"&amp;TEXT(COUNTIF(C$5:C408,C409)+1,0)</f>
        <v>E6x4</v>
      </c>
      <c r="B409" s="29" t="str">
        <f>D409&amp;"x"&amp;TEXT(COUNTIF(D$5:D408,D409)+1,0)</f>
        <v>E6x4</v>
      </c>
      <c r="C409" s="30" t="s">
        <v>6500</v>
      </c>
      <c r="D409" s="30" t="s">
        <v>6500</v>
      </c>
      <c r="E409" s="181"/>
      <c r="F409" s="30" t="s">
        <v>6689</v>
      </c>
      <c r="G409" s="269" t="s">
        <v>9812</v>
      </c>
      <c r="H409" s="269" t="s">
        <v>9813</v>
      </c>
      <c r="I409" s="269" t="s">
        <v>9367</v>
      </c>
      <c r="J409" s="218">
        <v>40405</v>
      </c>
      <c r="K409" s="181"/>
      <c r="L409" s="31"/>
      <c r="M409" s="262" t="str">
        <f t="shared" si="154"/>
        <v>0</v>
      </c>
      <c r="N409" s="31"/>
      <c r="O409" s="262" t="str">
        <f t="shared" si="155"/>
        <v>0</v>
      </c>
      <c r="P409" s="31" t="s">
        <v>6678</v>
      </c>
      <c r="Q409" s="31" t="s">
        <v>6678</v>
      </c>
      <c r="R409" s="31" t="s">
        <v>6513</v>
      </c>
      <c r="S409" s="298" t="str">
        <f t="shared" si="156"/>
        <v>E6</v>
      </c>
      <c r="T409" s="214"/>
      <c r="U409" s="33"/>
      <c r="V409" s="33"/>
      <c r="W409" s="33"/>
      <c r="X409" s="33"/>
      <c r="Y409" s="213"/>
      <c r="Z409" s="352">
        <f t="shared" si="157"/>
        <v>8</v>
      </c>
      <c r="AA409" s="304" t="e">
        <f ca="1">TmPunt($C409:$D409,$F409:$J409,$Z409,$AF409&amp;AH409,"Punten1AB",U409,AW409,$AI409&amp;$AJ409&amp;$AK409)</f>
        <v>#NAME?</v>
      </c>
      <c r="AB409" s="304" t="e">
        <f ca="1">TmPunt($C409:$D409,$F409:$J409,$Z409,$AF409&amp;AI409,"Punten2DE",V409,AX409,$AH409&amp;$AJ409&amp;$AK409)</f>
        <v>#NAME?</v>
      </c>
      <c r="AC409" s="304" t="e">
        <f ca="1">TmPunt($C409:$D409,$F409:$J409,$Z409,$AF409&amp;AJ409,"Punten3GH",W409,AY409,$AH409&amp;$AI409&amp;$AK409)</f>
        <v>#NAME?</v>
      </c>
      <c r="AD409" s="304" t="e">
        <f ca="1">TmPunt($C409:$D409,$F409:$J409,$Z409,$AG409&amp;AK409,"Punten4JK",X409,AZ409,$AH409&amp;$AI409&amp;$AJ409)</f>
        <v>#NAME?</v>
      </c>
      <c r="AE409" s="304"/>
      <c r="AF409" s="353" t="str">
        <f t="shared" si="158"/>
        <v>NCX19J3</v>
      </c>
      <c r="AG409" s="353" t="str">
        <f t="shared" si="159"/>
        <v>NCX19J3</v>
      </c>
      <c r="AH409" s="353" t="str">
        <f t="shared" si="160"/>
        <v/>
      </c>
      <c r="AI409" s="353" t="str">
        <f t="shared" si="161"/>
        <v/>
      </c>
      <c r="AJ409" s="353" t="str">
        <f t="shared" si="162"/>
        <v>F4</v>
      </c>
      <c r="AK409" s="353" t="str">
        <f t="shared" si="163"/>
        <v/>
      </c>
      <c r="AL409" s="343"/>
      <c r="AT409" s="345" t="str">
        <f t="shared" si="164"/>
        <v>E6</v>
      </c>
      <c r="AU409" s="345" t="str">
        <f t="shared" si="165"/>
        <v>E6</v>
      </c>
      <c r="AW409" s="354">
        <f t="shared" si="166"/>
        <v>0</v>
      </c>
      <c r="AX409" s="354">
        <f t="shared" si="167"/>
        <v>0</v>
      </c>
      <c r="AY409" s="354">
        <f t="shared" si="168"/>
        <v>0</v>
      </c>
      <c r="AZ409" s="354">
        <f t="shared" si="169"/>
        <v>0</v>
      </c>
    </row>
    <row r="410" spans="1:52" x14ac:dyDescent="0.2">
      <c r="A410" s="28" t="str">
        <f>C410&amp;"x"&amp;TEXT(COUNTIF(C$5:C409,C410)+1,0)</f>
        <v>x1</v>
      </c>
      <c r="B410" s="29" t="str">
        <f>D410&amp;"x"&amp;TEXT(COUNTIF(D$5:D409,D410)+1,0)</f>
        <v>x1</v>
      </c>
      <c r="C410" s="30"/>
      <c r="D410" s="30"/>
      <c r="E410" s="181"/>
      <c r="F410" s="30" t="s">
        <v>6689</v>
      </c>
      <c r="G410" s="269" t="s">
        <v>9710</v>
      </c>
      <c r="H410" s="269" t="s">
        <v>9711</v>
      </c>
      <c r="I410" s="269" t="s">
        <v>9712</v>
      </c>
      <c r="J410" s="218">
        <v>29630</v>
      </c>
      <c r="K410" s="181"/>
      <c r="L410" s="31" t="s">
        <v>6678</v>
      </c>
      <c r="M410" s="262" t="str">
        <f t="shared" si="154"/>
        <v>0</v>
      </c>
      <c r="N410" s="31" t="s">
        <v>6678</v>
      </c>
      <c r="O410" s="262" t="str">
        <f t="shared" si="155"/>
        <v>0</v>
      </c>
      <c r="P410" s="31" t="s">
        <v>6678</v>
      </c>
      <c r="Q410" s="31" t="s">
        <v>6678</v>
      </c>
      <c r="R410" s="31"/>
      <c r="S410" s="298" t="str">
        <f t="shared" si="156"/>
        <v/>
      </c>
      <c r="T410" s="214"/>
      <c r="U410" s="33"/>
      <c r="V410" s="33"/>
      <c r="W410" s="33"/>
      <c r="X410" s="33"/>
      <c r="Y410" s="213"/>
      <c r="Z410" s="352">
        <f t="shared" si="157"/>
        <v>37</v>
      </c>
      <c r="AA410" s="304" t="e">
        <f t="shared" ca="1" si="170"/>
        <v>#NAME?</v>
      </c>
      <c r="AB410" s="304" t="e">
        <f t="shared" ca="1" si="171"/>
        <v>#NAME?</v>
      </c>
      <c r="AC410" s="304" t="e">
        <f t="shared" ca="1" si="172"/>
        <v>#NAME?</v>
      </c>
      <c r="AD410" s="304" t="e">
        <f t="shared" ca="1" si="173"/>
        <v>#NAME?</v>
      </c>
      <c r="AE410" s="304"/>
      <c r="AF410" s="353" t="str">
        <f t="shared" si="158"/>
        <v>NCX19J3</v>
      </c>
      <c r="AG410" s="353" t="str">
        <f t="shared" si="159"/>
        <v>NCX19J3</v>
      </c>
      <c r="AH410" s="353" t="str">
        <f t="shared" si="160"/>
        <v/>
      </c>
      <c r="AI410" s="353" t="str">
        <f t="shared" si="161"/>
        <v/>
      </c>
      <c r="AJ410" s="353" t="str">
        <f t="shared" si="162"/>
        <v/>
      </c>
      <c r="AK410" s="353" t="str">
        <f t="shared" si="163"/>
        <v/>
      </c>
      <c r="AL410" s="343"/>
      <c r="AT410" s="345" t="str">
        <f t="shared" si="164"/>
        <v/>
      </c>
      <c r="AU410" s="345" t="str">
        <f t="shared" si="165"/>
        <v/>
      </c>
      <c r="AW410" s="354">
        <f t="shared" si="166"/>
        <v>0</v>
      </c>
      <c r="AX410" s="354">
        <f t="shared" si="167"/>
        <v>0</v>
      </c>
      <c r="AY410" s="354">
        <f t="shared" si="168"/>
        <v>0</v>
      </c>
      <c r="AZ410" s="354">
        <f t="shared" si="169"/>
        <v>0</v>
      </c>
    </row>
    <row r="411" spans="1:52" x14ac:dyDescent="0.2">
      <c r="A411" s="28" t="str">
        <f>C411&amp;"x"&amp;TEXT(COUNTIF(C$5:C410,C411)+1,0)</f>
        <v>S4x9</v>
      </c>
      <c r="B411" s="29" t="str">
        <f>D411&amp;"x"&amp;TEXT(COUNTIF(D$5:D410,D411)+1,0)</f>
        <v>S4x9</v>
      </c>
      <c r="C411" s="30" t="s">
        <v>6430</v>
      </c>
      <c r="D411" s="30" t="s">
        <v>6430</v>
      </c>
      <c r="E411" s="181"/>
      <c r="F411" s="30" t="s">
        <v>6689</v>
      </c>
      <c r="G411" s="269" t="s">
        <v>8575</v>
      </c>
      <c r="H411" s="269" t="s">
        <v>8576</v>
      </c>
      <c r="I411" s="269" t="s">
        <v>8577</v>
      </c>
      <c r="J411" s="218">
        <v>29523</v>
      </c>
      <c r="K411" s="181"/>
      <c r="L411" s="31" t="s">
        <v>6678</v>
      </c>
      <c r="M411" s="262" t="str">
        <f t="shared" si="154"/>
        <v>0</v>
      </c>
      <c r="N411" s="31" t="s">
        <v>6678</v>
      </c>
      <c r="O411" s="262" t="str">
        <f t="shared" si="155"/>
        <v>0</v>
      </c>
      <c r="P411" s="31" t="s">
        <v>6429</v>
      </c>
      <c r="Q411" s="31" t="s">
        <v>6430</v>
      </c>
      <c r="R411" s="31" t="s">
        <v>6429</v>
      </c>
      <c r="S411" s="298" t="str">
        <f t="shared" si="156"/>
        <v>S4</v>
      </c>
      <c r="T411" s="214"/>
      <c r="U411" s="33"/>
      <c r="V411" s="33"/>
      <c r="W411" s="33"/>
      <c r="X411" s="33"/>
      <c r="Y411" s="213"/>
      <c r="Z411" s="352">
        <f t="shared" si="157"/>
        <v>38</v>
      </c>
      <c r="AA411" s="304" t="e">
        <f ca="1">TmPunt($C411:$D411,$F411:$J411,$Z411,$AF411&amp;AH411,"Punten1AB",U411,AW411,$AI411&amp;$AJ411&amp;$AK411)</f>
        <v>#NAME?</v>
      </c>
      <c r="AB411" s="304" t="e">
        <f ca="1">TmPunt($C411:$D411,$F411:$J411,$Z411,$AF411&amp;AI411,"Punten2DE",V411,AX411,$AH411&amp;$AJ411&amp;$AK411)</f>
        <v>#NAME?</v>
      </c>
      <c r="AC411" s="304" t="e">
        <f ca="1">TmPunt($C411:$D411,$F411:$J411,$Z411,$AF411&amp;AJ411,"Punten3GH",W411,AY411,$AH411&amp;$AI411&amp;$AK411)</f>
        <v>#NAME?</v>
      </c>
      <c r="AD411" s="304" t="e">
        <f ca="1">TmPunt($C411:$D411,$F411:$J411,$Z411,$AG411&amp;AK411,"Punten4JK",X411,AZ411,$AH411&amp;$AI411&amp;$AJ411)</f>
        <v>#NAME?</v>
      </c>
      <c r="AE411" s="304"/>
      <c r="AF411" s="353" t="str">
        <f t="shared" si="158"/>
        <v>NCX19J3</v>
      </c>
      <c r="AG411" s="353" t="str">
        <f t="shared" si="159"/>
        <v>NCX19J3</v>
      </c>
      <c r="AH411" s="353" t="str">
        <f t="shared" si="160"/>
        <v>S3</v>
      </c>
      <c r="AI411" s="353" t="str">
        <f t="shared" si="161"/>
        <v>S4</v>
      </c>
      <c r="AJ411" s="353" t="str">
        <f t="shared" si="162"/>
        <v>S3</v>
      </c>
      <c r="AK411" s="353" t="str">
        <f t="shared" si="163"/>
        <v/>
      </c>
      <c r="AL411" s="343"/>
      <c r="AT411" s="345" t="str">
        <f t="shared" si="164"/>
        <v>S4</v>
      </c>
      <c r="AU411" s="345" t="str">
        <f t="shared" si="165"/>
        <v>S4</v>
      </c>
      <c r="AW411" s="354">
        <f t="shared" si="166"/>
        <v>0</v>
      </c>
      <c r="AX411" s="354">
        <f t="shared" si="167"/>
        <v>0</v>
      </c>
      <c r="AY411" s="354">
        <f t="shared" si="168"/>
        <v>0</v>
      </c>
      <c r="AZ411" s="354">
        <f t="shared" si="169"/>
        <v>0</v>
      </c>
    </row>
    <row r="412" spans="1:52" x14ac:dyDescent="0.2">
      <c r="A412" s="28" t="str">
        <f>C412&amp;"x"&amp;TEXT(COUNTIF(C$5:C411,C412)+1,0)</f>
        <v>x1</v>
      </c>
      <c r="B412" s="29" t="str">
        <f>D412&amp;"x"&amp;TEXT(COUNTIF(D$5:D411,D412)+1,0)</f>
        <v>x1</v>
      </c>
      <c r="C412" s="30"/>
      <c r="D412" s="30"/>
      <c r="E412" s="181"/>
      <c r="F412" s="30" t="s">
        <v>6689</v>
      </c>
      <c r="G412" s="269" t="s">
        <v>9593</v>
      </c>
      <c r="H412" s="269" t="s">
        <v>9594</v>
      </c>
      <c r="I412" s="269" t="s">
        <v>9595</v>
      </c>
      <c r="J412" s="218">
        <v>18817</v>
      </c>
      <c r="K412" s="181"/>
      <c r="L412" s="31" t="s">
        <v>6678</v>
      </c>
      <c r="M412" s="262" t="str">
        <f t="shared" si="154"/>
        <v>0</v>
      </c>
      <c r="N412" s="31" t="s">
        <v>6678</v>
      </c>
      <c r="O412" s="262" t="str">
        <f t="shared" si="155"/>
        <v>0</v>
      </c>
      <c r="P412" s="31" t="s">
        <v>6678</v>
      </c>
      <c r="Q412" s="31" t="s">
        <v>6678</v>
      </c>
      <c r="R412" s="31"/>
      <c r="S412" s="298" t="str">
        <f t="shared" si="156"/>
        <v/>
      </c>
      <c r="T412" s="214"/>
      <c r="U412" s="33"/>
      <c r="V412" s="33"/>
      <c r="W412" s="33"/>
      <c r="X412" s="33"/>
      <c r="Y412" s="213"/>
      <c r="Z412" s="352">
        <f t="shared" si="157"/>
        <v>67</v>
      </c>
      <c r="AA412" s="304" t="e">
        <f t="shared" ca="1" si="170"/>
        <v>#NAME?</v>
      </c>
      <c r="AB412" s="304" t="e">
        <f t="shared" ca="1" si="171"/>
        <v>#NAME?</v>
      </c>
      <c r="AC412" s="304" t="e">
        <f t="shared" ca="1" si="172"/>
        <v>#NAME?</v>
      </c>
      <c r="AD412" s="304" t="e">
        <f t="shared" ca="1" si="173"/>
        <v>#NAME?</v>
      </c>
      <c r="AE412" s="304"/>
      <c r="AF412" s="353" t="str">
        <f t="shared" si="158"/>
        <v>NCX19J3</v>
      </c>
      <c r="AG412" s="353" t="str">
        <f t="shared" si="159"/>
        <v>NCX19J3</v>
      </c>
      <c r="AH412" s="353" t="str">
        <f t="shared" si="160"/>
        <v/>
      </c>
      <c r="AI412" s="353" t="str">
        <f t="shared" si="161"/>
        <v/>
      </c>
      <c r="AJ412" s="353" t="str">
        <f t="shared" si="162"/>
        <v/>
      </c>
      <c r="AK412" s="353" t="str">
        <f t="shared" si="163"/>
        <v/>
      </c>
      <c r="AL412" s="343"/>
      <c r="AT412" s="345" t="str">
        <f t="shared" si="164"/>
        <v/>
      </c>
      <c r="AU412" s="345" t="str">
        <f t="shared" si="165"/>
        <v/>
      </c>
      <c r="AW412" s="354">
        <f t="shared" si="166"/>
        <v>0</v>
      </c>
      <c r="AX412" s="354">
        <f t="shared" si="167"/>
        <v>0</v>
      </c>
      <c r="AY412" s="354">
        <f t="shared" si="168"/>
        <v>0</v>
      </c>
      <c r="AZ412" s="354">
        <f t="shared" si="169"/>
        <v>0</v>
      </c>
    </row>
    <row r="413" spans="1:52" x14ac:dyDescent="0.2">
      <c r="A413" s="28" t="str">
        <f>C413&amp;"x"&amp;TEXT(COUNTIF(C$5:C412,C413)+1,0)</f>
        <v>x1</v>
      </c>
      <c r="B413" s="29" t="str">
        <f>D413&amp;"x"&amp;TEXT(COUNTIF(D$5:D412,D413)+1,0)</f>
        <v>x1</v>
      </c>
      <c r="C413" s="30"/>
      <c r="D413" s="30"/>
      <c r="E413" s="181"/>
      <c r="F413" s="30" t="s">
        <v>6689</v>
      </c>
      <c r="G413" s="269" t="s">
        <v>9754</v>
      </c>
      <c r="H413" s="269" t="s">
        <v>9755</v>
      </c>
      <c r="I413" s="269" t="s">
        <v>9756</v>
      </c>
      <c r="J413" s="218">
        <v>32807</v>
      </c>
      <c r="K413" s="181"/>
      <c r="L413" s="31" t="s">
        <v>6678</v>
      </c>
      <c r="M413" s="262" t="str">
        <f t="shared" si="154"/>
        <v>0</v>
      </c>
      <c r="N413" s="31" t="s">
        <v>6678</v>
      </c>
      <c r="O413" s="262" t="str">
        <f t="shared" si="155"/>
        <v>0</v>
      </c>
      <c r="P413" s="31" t="s">
        <v>6678</v>
      </c>
      <c r="Q413" s="31" t="s">
        <v>6678</v>
      </c>
      <c r="R413" s="31"/>
      <c r="S413" s="298" t="str">
        <f t="shared" si="156"/>
        <v/>
      </c>
      <c r="T413" s="214"/>
      <c r="U413" s="33"/>
      <c r="V413" s="33"/>
      <c r="W413" s="33"/>
      <c r="X413" s="33"/>
      <c r="Y413" s="213"/>
      <c r="Z413" s="352">
        <f t="shared" si="157"/>
        <v>29</v>
      </c>
      <c r="AA413" s="304" t="e">
        <f t="shared" ca="1" si="170"/>
        <v>#NAME?</v>
      </c>
      <c r="AB413" s="304" t="e">
        <f t="shared" ca="1" si="171"/>
        <v>#NAME?</v>
      </c>
      <c r="AC413" s="304" t="e">
        <f t="shared" ca="1" si="172"/>
        <v>#NAME?</v>
      </c>
      <c r="AD413" s="304" t="e">
        <f t="shared" ca="1" si="173"/>
        <v>#NAME?</v>
      </c>
      <c r="AE413" s="304"/>
      <c r="AF413" s="353" t="str">
        <f t="shared" si="158"/>
        <v>NCX19J3</v>
      </c>
      <c r="AG413" s="353" t="str">
        <f t="shared" si="159"/>
        <v>NCX19J3</v>
      </c>
      <c r="AH413" s="353" t="str">
        <f t="shared" si="160"/>
        <v/>
      </c>
      <c r="AI413" s="353" t="str">
        <f t="shared" si="161"/>
        <v/>
      </c>
      <c r="AJ413" s="353" t="str">
        <f t="shared" si="162"/>
        <v/>
      </c>
      <c r="AK413" s="353" t="str">
        <f t="shared" si="163"/>
        <v/>
      </c>
      <c r="AL413" s="343"/>
      <c r="AT413" s="345" t="str">
        <f t="shared" si="164"/>
        <v/>
      </c>
      <c r="AU413" s="345" t="str">
        <f t="shared" si="165"/>
        <v/>
      </c>
      <c r="AW413" s="354">
        <f t="shared" si="166"/>
        <v>0</v>
      </c>
      <c r="AX413" s="354">
        <f t="shared" si="167"/>
        <v>0</v>
      </c>
      <c r="AY413" s="354">
        <f t="shared" si="168"/>
        <v>0</v>
      </c>
      <c r="AZ413" s="354">
        <f t="shared" si="169"/>
        <v>0</v>
      </c>
    </row>
    <row r="414" spans="1:52" x14ac:dyDescent="0.2">
      <c r="A414" s="28" t="str">
        <f>C414&amp;"x"&amp;TEXT(COUNTIF(C$5:C413,C414)+1,0)</f>
        <v>S1x8</v>
      </c>
      <c r="B414" s="29" t="str">
        <f>D414&amp;"x"&amp;TEXT(COUNTIF(D$5:D413,D414)+1,0)</f>
        <v>S1x8</v>
      </c>
      <c r="C414" s="30" t="s">
        <v>6427</v>
      </c>
      <c r="D414" s="30" t="s">
        <v>6427</v>
      </c>
      <c r="E414" s="181"/>
      <c r="F414" s="30" t="s">
        <v>6689</v>
      </c>
      <c r="G414" s="269" t="s">
        <v>8754</v>
      </c>
      <c r="H414" s="269" t="s">
        <v>8755</v>
      </c>
      <c r="I414" s="269" t="s">
        <v>8756</v>
      </c>
      <c r="J414" s="218">
        <v>36432</v>
      </c>
      <c r="K414" s="181"/>
      <c r="L414" s="31" t="s">
        <v>6678</v>
      </c>
      <c r="M414" s="262" t="str">
        <f t="shared" si="154"/>
        <v>0</v>
      </c>
      <c r="N414" s="31" t="s">
        <v>6678</v>
      </c>
      <c r="O414" s="262" t="str">
        <f t="shared" si="155"/>
        <v>0</v>
      </c>
      <c r="P414" s="31" t="s">
        <v>1315</v>
      </c>
      <c r="Q414" s="31" t="s">
        <v>1315</v>
      </c>
      <c r="R414" s="31" t="s">
        <v>1315</v>
      </c>
      <c r="S414" s="298" t="str">
        <f t="shared" si="156"/>
        <v>S1</v>
      </c>
      <c r="T414" s="214"/>
      <c r="U414" s="33"/>
      <c r="V414" s="33"/>
      <c r="W414" s="33"/>
      <c r="X414" s="33"/>
      <c r="Y414" s="213"/>
      <c r="Z414" s="352">
        <f t="shared" si="157"/>
        <v>19</v>
      </c>
      <c r="AA414" s="304" t="e">
        <f ca="1">TmPunt($C414:$D414,$F414:$J414,$Z414,$AF414&amp;AH414,"Punten1AB",U414,AW414,$AI414&amp;$AJ414&amp;$AK414)</f>
        <v>#NAME?</v>
      </c>
      <c r="AB414" s="304" t="e">
        <f ca="1">TmPunt($C414:$D414,$F414:$J414,$Z414,$AF414&amp;AI414,"Punten2DE",V414,AX414,$AH414&amp;$AJ414&amp;$AK414)</f>
        <v>#NAME?</v>
      </c>
      <c r="AC414" s="304" t="e">
        <f ca="1">TmPunt($C414:$D414,$F414:$J414,$Z414,$AF414&amp;AJ414,"Punten3GH",W414,AY414,$AH414&amp;$AI414&amp;$AK414)</f>
        <v>#NAME?</v>
      </c>
      <c r="AD414" s="304" t="e">
        <f ca="1">TmPunt($C414:$D414,$F414:$J414,$Z414,$AG414&amp;AK414,"Punten4JK",X414,AZ414,$AH414&amp;$AI414&amp;$AJ414)</f>
        <v>#NAME?</v>
      </c>
      <c r="AE414" s="304"/>
      <c r="AF414" s="353" t="str">
        <f t="shared" si="158"/>
        <v>NCX19J3</v>
      </c>
      <c r="AG414" s="353" t="str">
        <f t="shared" si="159"/>
        <v>NCX19J3</v>
      </c>
      <c r="AH414" s="353" t="str">
        <f t="shared" si="160"/>
        <v>A1</v>
      </c>
      <c r="AI414" s="353" t="str">
        <f t="shared" si="161"/>
        <v>A1</v>
      </c>
      <c r="AJ414" s="353" t="str">
        <f t="shared" si="162"/>
        <v>A1</v>
      </c>
      <c r="AK414" s="353" t="str">
        <f t="shared" si="163"/>
        <v/>
      </c>
      <c r="AL414" s="343"/>
      <c r="AT414" s="345" t="str">
        <f t="shared" si="164"/>
        <v>S1</v>
      </c>
      <c r="AU414" s="345" t="str">
        <f t="shared" si="165"/>
        <v>S1</v>
      </c>
      <c r="AW414" s="354">
        <f t="shared" si="166"/>
        <v>0</v>
      </c>
      <c r="AX414" s="354">
        <f t="shared" si="167"/>
        <v>0</v>
      </c>
      <c r="AY414" s="354">
        <f t="shared" si="168"/>
        <v>0</v>
      </c>
      <c r="AZ414" s="354">
        <f t="shared" si="169"/>
        <v>0</v>
      </c>
    </row>
    <row r="415" spans="1:52" x14ac:dyDescent="0.2">
      <c r="A415" s="28" t="str">
        <f>C415&amp;"x"&amp;TEXT(COUNTIF(C$5:C414,C415)+1,0)</f>
        <v>x1</v>
      </c>
      <c r="B415" s="29" t="str">
        <f>D415&amp;"x"&amp;TEXT(COUNTIF(D$5:D414,D415)+1,0)</f>
        <v>x1</v>
      </c>
      <c r="C415" s="30"/>
      <c r="D415" s="30"/>
      <c r="E415" s="181"/>
      <c r="F415" s="30" t="s">
        <v>6689</v>
      </c>
      <c r="G415" s="269" t="s">
        <v>9677</v>
      </c>
      <c r="H415" s="269" t="s">
        <v>9678</v>
      </c>
      <c r="I415" s="269" t="s">
        <v>9679</v>
      </c>
      <c r="J415" s="218">
        <v>25048</v>
      </c>
      <c r="K415" s="181"/>
      <c r="L415" s="31"/>
      <c r="M415" s="262" t="str">
        <f t="shared" si="154"/>
        <v>0</v>
      </c>
      <c r="N415" s="31"/>
      <c r="O415" s="262" t="str">
        <f t="shared" si="155"/>
        <v>0</v>
      </c>
      <c r="P415" s="31" t="s">
        <v>6678</v>
      </c>
      <c r="Q415" s="31" t="s">
        <v>6678</v>
      </c>
      <c r="R415" s="31"/>
      <c r="S415" s="298" t="str">
        <f t="shared" si="156"/>
        <v/>
      </c>
      <c r="T415" s="214"/>
      <c r="U415" s="33"/>
      <c r="V415" s="33"/>
      <c r="W415" s="33"/>
      <c r="X415" s="33"/>
      <c r="Y415" s="213"/>
      <c r="Z415" s="352">
        <f t="shared" si="157"/>
        <v>50</v>
      </c>
      <c r="AA415" s="304" t="e">
        <f t="shared" ca="1" si="170"/>
        <v>#NAME?</v>
      </c>
      <c r="AB415" s="304" t="e">
        <f t="shared" ca="1" si="171"/>
        <v>#NAME?</v>
      </c>
      <c r="AC415" s="304" t="e">
        <f t="shared" ca="1" si="172"/>
        <v>#NAME?</v>
      </c>
      <c r="AD415" s="304" t="e">
        <f t="shared" ca="1" si="173"/>
        <v>#NAME?</v>
      </c>
      <c r="AE415" s="304"/>
      <c r="AF415" s="353" t="str">
        <f t="shared" si="158"/>
        <v>NCX19J3</v>
      </c>
      <c r="AG415" s="353" t="str">
        <f t="shared" si="159"/>
        <v>NCX19J3</v>
      </c>
      <c r="AH415" s="353" t="str">
        <f t="shared" si="160"/>
        <v/>
      </c>
      <c r="AI415" s="353" t="str">
        <f t="shared" si="161"/>
        <v/>
      </c>
      <c r="AJ415" s="353" t="str">
        <f t="shared" si="162"/>
        <v/>
      </c>
      <c r="AK415" s="353" t="str">
        <f t="shared" si="163"/>
        <v/>
      </c>
      <c r="AL415" s="343"/>
      <c r="AT415" s="345" t="str">
        <f t="shared" si="164"/>
        <v/>
      </c>
      <c r="AU415" s="345" t="str">
        <f t="shared" si="165"/>
        <v/>
      </c>
      <c r="AW415" s="354">
        <f t="shared" si="166"/>
        <v>0</v>
      </c>
      <c r="AX415" s="354">
        <f t="shared" si="167"/>
        <v>0</v>
      </c>
      <c r="AY415" s="354">
        <f t="shared" si="168"/>
        <v>0</v>
      </c>
      <c r="AZ415" s="354">
        <f t="shared" si="169"/>
        <v>0</v>
      </c>
    </row>
    <row r="416" spans="1:52" x14ac:dyDescent="0.2">
      <c r="A416" s="28" t="str">
        <f>C416&amp;"x"&amp;TEXT(COUNTIF(C$5:C415,C416)+1,0)</f>
        <v>B1x7</v>
      </c>
      <c r="B416" s="29" t="str">
        <f>D416&amp;"x"&amp;TEXT(COUNTIF(D$5:D415,D416)+1,0)</f>
        <v>B1x7</v>
      </c>
      <c r="C416" s="30" t="s">
        <v>6461</v>
      </c>
      <c r="D416" s="30" t="s">
        <v>6461</v>
      </c>
      <c r="E416" s="181"/>
      <c r="F416" s="30" t="s">
        <v>6689</v>
      </c>
      <c r="G416" s="269" t="s">
        <v>8864</v>
      </c>
      <c r="H416" s="269" t="s">
        <v>8865</v>
      </c>
      <c r="I416" s="269" t="s">
        <v>8866</v>
      </c>
      <c r="J416" s="218">
        <v>37683</v>
      </c>
      <c r="K416" s="181"/>
      <c r="L416" s="31" t="s">
        <v>6678</v>
      </c>
      <c r="M416" s="262" t="str">
        <f t="shared" si="154"/>
        <v>0</v>
      </c>
      <c r="N416" s="31" t="s">
        <v>6678</v>
      </c>
      <c r="O416" s="262" t="str">
        <f t="shared" si="155"/>
        <v>0</v>
      </c>
      <c r="P416" s="31" t="s">
        <v>6461</v>
      </c>
      <c r="Q416" s="31" t="s">
        <v>6461</v>
      </c>
      <c r="R416" s="31" t="s">
        <v>6461</v>
      </c>
      <c r="S416" s="298" t="str">
        <f t="shared" si="156"/>
        <v>B1</v>
      </c>
      <c r="T416" s="214"/>
      <c r="U416" s="33"/>
      <c r="V416" s="33"/>
      <c r="W416" s="33"/>
      <c r="X416" s="33"/>
      <c r="Y416" s="213"/>
      <c r="Z416" s="352">
        <f t="shared" si="157"/>
        <v>15</v>
      </c>
      <c r="AA416" s="304" t="e">
        <f ca="1">TmPunt($C416:$D416,$F416:$J416,$Z416,$AF416&amp;AH416,"Punten1AB",U416,AW416,$AI416&amp;$AJ416&amp;$AK416)</f>
        <v>#NAME?</v>
      </c>
      <c r="AB416" s="304" t="e">
        <f ca="1">TmPunt($C416:$D416,$F416:$J416,$Z416,$AF416&amp;AI416,"Punten2DE",V416,AX416,$AH416&amp;$AJ416&amp;$AK416)</f>
        <v>#NAME?</v>
      </c>
      <c r="AC416" s="304" t="e">
        <f ca="1">TmPunt($C416:$D416,$F416:$J416,$Z416,$AF416&amp;AJ416,"Punten3GH",W416,AY416,$AH416&amp;$AI416&amp;$AK416)</f>
        <v>#NAME?</v>
      </c>
      <c r="AD416" s="304" t="e">
        <f ca="1">TmPunt($C416:$D416,$F416:$J416,$Z416,$AG416&amp;AK416,"Punten4JK",X416,AZ416,$AH416&amp;$AI416&amp;$AJ416)</f>
        <v>#NAME?</v>
      </c>
      <c r="AE416" s="304"/>
      <c r="AF416" s="353" t="str">
        <f t="shared" si="158"/>
        <v>NCX19J3</v>
      </c>
      <c r="AG416" s="353" t="str">
        <f t="shared" si="159"/>
        <v>NCX19J3</v>
      </c>
      <c r="AH416" s="353" t="str">
        <f t="shared" si="160"/>
        <v>B1</v>
      </c>
      <c r="AI416" s="353" t="str">
        <f t="shared" si="161"/>
        <v>B1</v>
      </c>
      <c r="AJ416" s="353" t="str">
        <f t="shared" si="162"/>
        <v>B1</v>
      </c>
      <c r="AK416" s="353" t="str">
        <f t="shared" si="163"/>
        <v/>
      </c>
      <c r="AL416" s="343"/>
      <c r="AT416" s="345" t="str">
        <f t="shared" si="164"/>
        <v>B1</v>
      </c>
      <c r="AU416" s="345" t="str">
        <f t="shared" si="165"/>
        <v>B1</v>
      </c>
      <c r="AW416" s="354">
        <f t="shared" si="166"/>
        <v>0</v>
      </c>
      <c r="AX416" s="354">
        <f t="shared" si="167"/>
        <v>0</v>
      </c>
      <c r="AY416" s="354">
        <f t="shared" si="168"/>
        <v>0</v>
      </c>
      <c r="AZ416" s="354">
        <f t="shared" si="169"/>
        <v>0</v>
      </c>
    </row>
    <row r="417" spans="1:52" x14ac:dyDescent="0.2">
      <c r="A417" s="28" t="str">
        <f>C417&amp;"x"&amp;TEXT(COUNTIF(C$5:C416,C417)+1,0)</f>
        <v>D3x12</v>
      </c>
      <c r="B417" s="29" t="str">
        <f>D417&amp;"x"&amp;TEXT(COUNTIF(D$5:D416,D417)+1,0)</f>
        <v>D3x12</v>
      </c>
      <c r="C417" s="30" t="s">
        <v>6485</v>
      </c>
      <c r="D417" s="30" t="s">
        <v>6485</v>
      </c>
      <c r="E417" s="181"/>
      <c r="F417" s="30" t="s">
        <v>6689</v>
      </c>
      <c r="G417" s="269" t="s">
        <v>9182</v>
      </c>
      <c r="H417" s="269" t="s">
        <v>9183</v>
      </c>
      <c r="I417" s="269" t="s">
        <v>9184</v>
      </c>
      <c r="J417" s="218">
        <v>39335</v>
      </c>
      <c r="K417" s="181"/>
      <c r="L417" s="31" t="s">
        <v>6678</v>
      </c>
      <c r="M417" s="262" t="str">
        <f t="shared" si="154"/>
        <v>0</v>
      </c>
      <c r="N417" s="31" t="s">
        <v>6678</v>
      </c>
      <c r="O417" s="262" t="str">
        <f t="shared" si="155"/>
        <v>0</v>
      </c>
      <c r="P417" s="31" t="s">
        <v>6485</v>
      </c>
      <c r="Q417" s="31" t="s">
        <v>6485</v>
      </c>
      <c r="R417" s="31" t="s">
        <v>6485</v>
      </c>
      <c r="S417" s="298" t="str">
        <f t="shared" si="156"/>
        <v>D3</v>
      </c>
      <c r="T417" s="214"/>
      <c r="U417" s="33"/>
      <c r="V417" s="33"/>
      <c r="W417" s="33"/>
      <c r="X417" s="33"/>
      <c r="Y417" s="213"/>
      <c r="Z417" s="352">
        <f t="shared" si="157"/>
        <v>11</v>
      </c>
      <c r="AA417" s="304" t="e">
        <f ca="1">TmPunt($C417:$D417,$F417:$J417,$Z417,$AF417&amp;AH417,"Punten1AB",U417,AW417,$AI417&amp;$AJ417&amp;$AK417)</f>
        <v>#NAME?</v>
      </c>
      <c r="AB417" s="304" t="e">
        <f ca="1">TmPunt($C417:$D417,$F417:$J417,$Z417,$AF417&amp;AI417,"Punten2DE",V417,AX417,$AH417&amp;$AJ417&amp;$AK417)</f>
        <v>#NAME?</v>
      </c>
      <c r="AC417" s="304" t="e">
        <f ca="1">TmPunt($C417:$D417,$F417:$J417,$Z417,$AF417&amp;AJ417,"Punten3GH",W417,AY417,$AH417&amp;$AI417&amp;$AK417)</f>
        <v>#NAME?</v>
      </c>
      <c r="AD417" s="304" t="e">
        <f ca="1">TmPunt($C417:$D417,$F417:$J417,$Z417,$AG417&amp;AK417,"Punten4JK",X417,AZ417,$AH417&amp;$AI417&amp;$AJ417)</f>
        <v>#NAME?</v>
      </c>
      <c r="AE417" s="304"/>
      <c r="AF417" s="353" t="str">
        <f t="shared" si="158"/>
        <v>NCX19J3</v>
      </c>
      <c r="AG417" s="353" t="str">
        <f t="shared" si="159"/>
        <v>NCX19J3</v>
      </c>
      <c r="AH417" s="353" t="str">
        <f t="shared" si="160"/>
        <v>D3</v>
      </c>
      <c r="AI417" s="353" t="str">
        <f t="shared" si="161"/>
        <v>D3</v>
      </c>
      <c r="AJ417" s="353" t="str">
        <f t="shared" si="162"/>
        <v>D3</v>
      </c>
      <c r="AK417" s="353" t="str">
        <f t="shared" si="163"/>
        <v/>
      </c>
      <c r="AL417" s="343"/>
      <c r="AT417" s="345" t="str">
        <f t="shared" si="164"/>
        <v>D3</v>
      </c>
      <c r="AU417" s="345" t="str">
        <f t="shared" si="165"/>
        <v>D3</v>
      </c>
      <c r="AW417" s="354">
        <f t="shared" si="166"/>
        <v>0</v>
      </c>
      <c r="AX417" s="354">
        <f t="shared" si="167"/>
        <v>0</v>
      </c>
      <c r="AY417" s="354">
        <f t="shared" si="168"/>
        <v>0</v>
      </c>
      <c r="AZ417" s="354">
        <f t="shared" si="169"/>
        <v>0</v>
      </c>
    </row>
    <row r="418" spans="1:52" x14ac:dyDescent="0.2">
      <c r="A418" s="28" t="str">
        <f>C418&amp;"x"&amp;TEXT(COUNTIF(C$5:C417,C418)+1,0)</f>
        <v>x1</v>
      </c>
      <c r="B418" s="29" t="str">
        <f>D418&amp;"x"&amp;TEXT(COUNTIF(D$5:D417,D418)+1,0)</f>
        <v>x1</v>
      </c>
      <c r="C418" s="30"/>
      <c r="D418" s="30"/>
      <c r="E418" s="181"/>
      <c r="F418" s="30" t="s">
        <v>6689</v>
      </c>
      <c r="G418" s="269" t="s">
        <v>9796</v>
      </c>
      <c r="H418" s="269" t="s">
        <v>9797</v>
      </c>
      <c r="I418" s="269" t="s">
        <v>8893</v>
      </c>
      <c r="J418" s="218">
        <v>35270</v>
      </c>
      <c r="K418" s="181"/>
      <c r="L418" s="31"/>
      <c r="M418" s="262" t="str">
        <f t="shared" si="154"/>
        <v>0</v>
      </c>
      <c r="N418" s="31"/>
      <c r="O418" s="262" t="str">
        <f t="shared" si="155"/>
        <v>0</v>
      </c>
      <c r="P418" s="31" t="s">
        <v>6678</v>
      </c>
      <c r="Q418" s="31" t="s">
        <v>6678</v>
      </c>
      <c r="R418" s="31"/>
      <c r="S418" s="298" t="str">
        <f t="shared" si="156"/>
        <v/>
      </c>
      <c r="T418" s="214"/>
      <c r="U418" s="33"/>
      <c r="V418" s="33"/>
      <c r="W418" s="33"/>
      <c r="X418" s="33"/>
      <c r="Y418" s="213"/>
      <c r="Z418" s="352">
        <f t="shared" si="157"/>
        <v>22</v>
      </c>
      <c r="AA418" s="304" t="e">
        <f t="shared" ca="1" si="170"/>
        <v>#NAME?</v>
      </c>
      <c r="AB418" s="304" t="e">
        <f t="shared" ca="1" si="171"/>
        <v>#NAME?</v>
      </c>
      <c r="AC418" s="304" t="e">
        <f t="shared" ca="1" si="172"/>
        <v>#NAME?</v>
      </c>
      <c r="AD418" s="304" t="e">
        <f t="shared" ca="1" si="173"/>
        <v>#NAME?</v>
      </c>
      <c r="AE418" s="304"/>
      <c r="AF418" s="353" t="str">
        <f t="shared" si="158"/>
        <v>NCX19J3</v>
      </c>
      <c r="AG418" s="353" t="str">
        <f t="shared" si="159"/>
        <v>NCX19J3</v>
      </c>
      <c r="AH418" s="353" t="str">
        <f t="shared" si="160"/>
        <v/>
      </c>
      <c r="AI418" s="353" t="str">
        <f t="shared" si="161"/>
        <v/>
      </c>
      <c r="AJ418" s="353" t="str">
        <f t="shared" si="162"/>
        <v/>
      </c>
      <c r="AK418" s="353" t="str">
        <f t="shared" si="163"/>
        <v/>
      </c>
      <c r="AL418" s="343"/>
      <c r="AT418" s="345" t="str">
        <f t="shared" si="164"/>
        <v/>
      </c>
      <c r="AU418" s="345" t="str">
        <f t="shared" si="165"/>
        <v/>
      </c>
      <c r="AW418" s="354">
        <f t="shared" si="166"/>
        <v>0</v>
      </c>
      <c r="AX418" s="354">
        <f t="shared" si="167"/>
        <v>0</v>
      </c>
      <c r="AY418" s="354">
        <f t="shared" si="168"/>
        <v>0</v>
      </c>
      <c r="AZ418" s="354">
        <f t="shared" si="169"/>
        <v>0</v>
      </c>
    </row>
    <row r="419" spans="1:52" x14ac:dyDescent="0.2">
      <c r="A419" s="28" t="str">
        <f>C419&amp;"x"&amp;TEXT(COUNTIF(C$5:C418,C419)+1,0)</f>
        <v>S5x8</v>
      </c>
      <c r="B419" s="29" t="str">
        <f>D419&amp;"x"&amp;TEXT(COUNTIF(D$5:D418,D419)+1,0)</f>
        <v>S5x8</v>
      </c>
      <c r="C419" s="30" t="s">
        <v>6431</v>
      </c>
      <c r="D419" s="30" t="s">
        <v>6431</v>
      </c>
      <c r="E419" s="181"/>
      <c r="F419" s="30" t="s">
        <v>6689</v>
      </c>
      <c r="G419" s="269" t="s">
        <v>8602</v>
      </c>
      <c r="H419" s="269" t="s">
        <v>8603</v>
      </c>
      <c r="I419" s="269" t="s">
        <v>8604</v>
      </c>
      <c r="J419" s="218">
        <v>34960</v>
      </c>
      <c r="K419" s="181"/>
      <c r="L419" s="31" t="s">
        <v>6678</v>
      </c>
      <c r="M419" s="262" t="str">
        <f t="shared" si="154"/>
        <v>0</v>
      </c>
      <c r="N419" s="31" t="s">
        <v>6678</v>
      </c>
      <c r="O419" s="262" t="str">
        <f t="shared" si="155"/>
        <v>0</v>
      </c>
      <c r="P419" s="31" t="s">
        <v>6430</v>
      </c>
      <c r="Q419" s="31" t="s">
        <v>6429</v>
      </c>
      <c r="R419" s="31" t="s">
        <v>6430</v>
      </c>
      <c r="S419" s="298" t="str">
        <f t="shared" si="156"/>
        <v>S5</v>
      </c>
      <c r="T419" s="214"/>
      <c r="U419" s="33"/>
      <c r="V419" s="33"/>
      <c r="W419" s="33"/>
      <c r="X419" s="33"/>
      <c r="Y419" s="213"/>
      <c r="Z419" s="352">
        <f t="shared" si="157"/>
        <v>23</v>
      </c>
      <c r="AA419" s="304" t="e">
        <f ca="1">TmPunt($C419:$D419,$F419:$J419,$Z419,$AF419&amp;AH419,"Punten1AB",U419,AW419,$AI419&amp;$AJ419&amp;$AK419)</f>
        <v>#NAME?</v>
      </c>
      <c r="AB419" s="304" t="e">
        <f ca="1">TmPunt($C419:$D419,$F419:$J419,$Z419,$AF419&amp;AI419,"Punten2DE",V419,AX419,$AH419&amp;$AJ419&amp;$AK419)</f>
        <v>#NAME?</v>
      </c>
      <c r="AC419" s="304" t="e">
        <f ca="1">TmPunt($C419:$D419,$F419:$J419,$Z419,$AF419&amp;AJ419,"Punten3GH",W419,AY419,$AH419&amp;$AI419&amp;$AK419)</f>
        <v>#NAME?</v>
      </c>
      <c r="AD419" s="304" t="e">
        <f ca="1">TmPunt($C419:$D419,$F419:$J419,$Z419,$AG419&amp;AK419,"Punten4JK",X419,AZ419,$AH419&amp;$AI419&amp;$AJ419)</f>
        <v>#NAME?</v>
      </c>
      <c r="AE419" s="304"/>
      <c r="AF419" s="353" t="str">
        <f t="shared" si="158"/>
        <v>NCX19J3</v>
      </c>
      <c r="AG419" s="353" t="str">
        <f t="shared" si="159"/>
        <v>NCX19J3</v>
      </c>
      <c r="AH419" s="353" t="str">
        <f t="shared" si="160"/>
        <v>S4</v>
      </c>
      <c r="AI419" s="353" t="str">
        <f t="shared" si="161"/>
        <v>S3</v>
      </c>
      <c r="AJ419" s="353" t="str">
        <f t="shared" si="162"/>
        <v>S4</v>
      </c>
      <c r="AK419" s="353" t="str">
        <f t="shared" si="163"/>
        <v/>
      </c>
      <c r="AL419" s="343"/>
      <c r="AT419" s="345" t="str">
        <f t="shared" si="164"/>
        <v>S5</v>
      </c>
      <c r="AU419" s="345" t="str">
        <f t="shared" si="165"/>
        <v>S5</v>
      </c>
      <c r="AW419" s="354">
        <f t="shared" si="166"/>
        <v>0</v>
      </c>
      <c r="AX419" s="354">
        <f t="shared" si="167"/>
        <v>0</v>
      </c>
      <c r="AY419" s="354">
        <f t="shared" si="168"/>
        <v>0</v>
      </c>
      <c r="AZ419" s="354">
        <f t="shared" si="169"/>
        <v>0</v>
      </c>
    </row>
    <row r="420" spans="1:52" x14ac:dyDescent="0.2">
      <c r="A420" s="28" t="str">
        <f>C420&amp;"x"&amp;TEXT(COUNTIF(C$5:C419,C420)+1,0)</f>
        <v>D4x9</v>
      </c>
      <c r="B420" s="29" t="str">
        <f>D420&amp;"x"&amp;TEXT(COUNTIF(D$5:D419,D420)+1,0)</f>
        <v>D4x9</v>
      </c>
      <c r="C420" s="30" t="s">
        <v>6486</v>
      </c>
      <c r="D420" s="30" t="s">
        <v>6486</v>
      </c>
      <c r="E420" s="181"/>
      <c r="F420" s="30" t="s">
        <v>6689</v>
      </c>
      <c r="G420" s="269" t="s">
        <v>9231</v>
      </c>
      <c r="H420" s="269" t="s">
        <v>9232</v>
      </c>
      <c r="I420" s="269" t="s">
        <v>9233</v>
      </c>
      <c r="J420" s="218">
        <v>39187</v>
      </c>
      <c r="K420" s="181"/>
      <c r="L420" s="31" t="s">
        <v>6678</v>
      </c>
      <c r="M420" s="262" t="str">
        <f t="shared" si="154"/>
        <v>0</v>
      </c>
      <c r="N420" s="31" t="s">
        <v>6678</v>
      </c>
      <c r="O420" s="262" t="str">
        <f t="shared" si="155"/>
        <v>0</v>
      </c>
      <c r="P420" s="31" t="s">
        <v>6487</v>
      </c>
      <c r="Q420" s="31" t="s">
        <v>6487</v>
      </c>
      <c r="R420" s="31" t="s">
        <v>6487</v>
      </c>
      <c r="S420" s="298" t="str">
        <f t="shared" si="156"/>
        <v>D4</v>
      </c>
      <c r="T420" s="214"/>
      <c r="U420" s="33"/>
      <c r="V420" s="33"/>
      <c r="W420" s="33"/>
      <c r="X420" s="33"/>
      <c r="Y420" s="213"/>
      <c r="Z420" s="352">
        <f t="shared" si="157"/>
        <v>11</v>
      </c>
      <c r="AA420" s="304" t="e">
        <f ca="1">TmPunt($C420:$D420,$F420:$J420,$Z420,$AF420&amp;AH420,"Punten1AB",U420,AW420,$AI420&amp;$AJ420&amp;$AK420)</f>
        <v>#NAME?</v>
      </c>
      <c r="AB420" s="304" t="e">
        <f ca="1">TmPunt($C420:$D420,$F420:$J420,$Z420,$AF420&amp;AI420,"Punten2DE",V420,AX420,$AH420&amp;$AJ420&amp;$AK420)</f>
        <v>#NAME?</v>
      </c>
      <c r="AC420" s="304" t="e">
        <f ca="1">TmPunt($C420:$D420,$F420:$J420,$Z420,$AF420&amp;AJ420,"Punten3GH",W420,AY420,$AH420&amp;$AI420&amp;$AK420)</f>
        <v>#NAME?</v>
      </c>
      <c r="AD420" s="304" t="e">
        <f ca="1">TmPunt($C420:$D420,$F420:$J420,$Z420,$AG420&amp;AK420,"Punten4JK",X420,AZ420,$AH420&amp;$AI420&amp;$AJ420)</f>
        <v>#NAME?</v>
      </c>
      <c r="AE420" s="304"/>
      <c r="AF420" s="353" t="str">
        <f t="shared" si="158"/>
        <v>NCX19J3</v>
      </c>
      <c r="AG420" s="353" t="str">
        <f t="shared" si="159"/>
        <v>NCX19J3</v>
      </c>
      <c r="AH420" s="353" t="str">
        <f t="shared" si="160"/>
        <v>D5</v>
      </c>
      <c r="AI420" s="353" t="str">
        <f t="shared" si="161"/>
        <v>D5</v>
      </c>
      <c r="AJ420" s="353" t="str">
        <f t="shared" si="162"/>
        <v>D5</v>
      </c>
      <c r="AK420" s="353" t="str">
        <f t="shared" si="163"/>
        <v/>
      </c>
      <c r="AL420" s="343"/>
      <c r="AT420" s="345" t="str">
        <f t="shared" si="164"/>
        <v>D4</v>
      </c>
      <c r="AU420" s="345" t="str">
        <f t="shared" si="165"/>
        <v>D4</v>
      </c>
      <c r="AW420" s="354">
        <f t="shared" si="166"/>
        <v>0</v>
      </c>
      <c r="AX420" s="354">
        <f t="shared" si="167"/>
        <v>0</v>
      </c>
      <c r="AY420" s="354">
        <f t="shared" si="168"/>
        <v>0</v>
      </c>
      <c r="AZ420" s="354">
        <f t="shared" si="169"/>
        <v>0</v>
      </c>
    </row>
    <row r="421" spans="1:52" x14ac:dyDescent="0.2">
      <c r="A421" s="28" t="str">
        <f>C421&amp;"x"&amp;TEXT(COUNTIF(C$5:C420,C421)+1,0)</f>
        <v>x1</v>
      </c>
      <c r="B421" s="29" t="str">
        <f>D421&amp;"x"&amp;TEXT(COUNTIF(D$5:D420,D421)+1,0)</f>
        <v>x1</v>
      </c>
      <c r="C421" s="30"/>
      <c r="D421" s="30"/>
      <c r="E421" s="181"/>
      <c r="F421" s="30" t="s">
        <v>6689</v>
      </c>
      <c r="G421" s="269" t="s">
        <v>9736</v>
      </c>
      <c r="H421" s="269" t="s">
        <v>9737</v>
      </c>
      <c r="I421" s="269" t="s">
        <v>9738</v>
      </c>
      <c r="J421" s="218">
        <v>31188</v>
      </c>
      <c r="K421" s="181"/>
      <c r="L421" s="31"/>
      <c r="M421" s="262" t="str">
        <f t="shared" si="154"/>
        <v>0</v>
      </c>
      <c r="N421" s="31"/>
      <c r="O421" s="262" t="str">
        <f t="shared" si="155"/>
        <v>0</v>
      </c>
      <c r="P421" s="31" t="s">
        <v>6678</v>
      </c>
      <c r="Q421" s="31" t="s">
        <v>6678</v>
      </c>
      <c r="R421" s="31"/>
      <c r="S421" s="298" t="str">
        <f t="shared" si="156"/>
        <v/>
      </c>
      <c r="T421" s="214"/>
      <c r="U421" s="33"/>
      <c r="V421" s="33"/>
      <c r="W421" s="33"/>
      <c r="X421" s="33"/>
      <c r="Y421" s="213"/>
      <c r="Z421" s="352">
        <f t="shared" si="157"/>
        <v>33</v>
      </c>
      <c r="AA421" s="304" t="e">
        <f t="shared" ca="1" si="170"/>
        <v>#NAME?</v>
      </c>
      <c r="AB421" s="304" t="e">
        <f t="shared" ca="1" si="171"/>
        <v>#NAME?</v>
      </c>
      <c r="AC421" s="304" t="e">
        <f t="shared" ca="1" si="172"/>
        <v>#NAME?</v>
      </c>
      <c r="AD421" s="304" t="e">
        <f t="shared" ca="1" si="173"/>
        <v>#NAME?</v>
      </c>
      <c r="AE421" s="304"/>
      <c r="AF421" s="353" t="str">
        <f t="shared" si="158"/>
        <v>NCX19J3</v>
      </c>
      <c r="AG421" s="353" t="str">
        <f t="shared" si="159"/>
        <v>NCX19J3</v>
      </c>
      <c r="AH421" s="353" t="str">
        <f t="shared" si="160"/>
        <v/>
      </c>
      <c r="AI421" s="353" t="str">
        <f t="shared" si="161"/>
        <v/>
      </c>
      <c r="AJ421" s="353" t="str">
        <f t="shared" si="162"/>
        <v/>
      </c>
      <c r="AK421" s="353" t="str">
        <f t="shared" si="163"/>
        <v/>
      </c>
      <c r="AL421" s="343"/>
      <c r="AT421" s="345" t="str">
        <f t="shared" si="164"/>
        <v/>
      </c>
      <c r="AU421" s="345" t="str">
        <f t="shared" si="165"/>
        <v/>
      </c>
      <c r="AW421" s="354">
        <f t="shared" si="166"/>
        <v>0</v>
      </c>
      <c r="AX421" s="354">
        <f t="shared" si="167"/>
        <v>0</v>
      </c>
      <c r="AY421" s="354">
        <f t="shared" si="168"/>
        <v>0</v>
      </c>
      <c r="AZ421" s="354">
        <f t="shared" si="169"/>
        <v>0</v>
      </c>
    </row>
    <row r="422" spans="1:52" x14ac:dyDescent="0.2">
      <c r="A422" s="28" t="str">
        <f>C422&amp;"x"&amp;TEXT(COUNTIF(C$5:C421,C422)+1,0)</f>
        <v>x1</v>
      </c>
      <c r="B422" s="29" t="str">
        <f>D422&amp;"x"&amp;TEXT(COUNTIF(D$5:D421,D422)+1,0)</f>
        <v>x1</v>
      </c>
      <c r="C422" s="30"/>
      <c r="D422" s="30"/>
      <c r="E422" s="181"/>
      <c r="F422" s="30" t="s">
        <v>6689</v>
      </c>
      <c r="G422" s="269" t="s">
        <v>9752</v>
      </c>
      <c r="H422" s="269" t="s">
        <v>9753</v>
      </c>
      <c r="I422" s="269" t="s">
        <v>9625</v>
      </c>
      <c r="J422" s="218">
        <v>32170</v>
      </c>
      <c r="K422" s="181"/>
      <c r="L422" s="31"/>
      <c r="M422" s="262" t="str">
        <f t="shared" si="154"/>
        <v>0</v>
      </c>
      <c r="N422" s="31"/>
      <c r="O422" s="262" t="str">
        <f t="shared" si="155"/>
        <v>0</v>
      </c>
      <c r="P422" s="31" t="s">
        <v>6678</v>
      </c>
      <c r="Q422" s="31" t="s">
        <v>6678</v>
      </c>
      <c r="R422" s="31"/>
      <c r="S422" s="298" t="str">
        <f t="shared" si="156"/>
        <v/>
      </c>
      <c r="T422" s="214"/>
      <c r="U422" s="33"/>
      <c r="V422" s="33"/>
      <c r="W422" s="33"/>
      <c r="X422" s="33"/>
      <c r="Y422" s="213"/>
      <c r="Z422" s="352">
        <f t="shared" si="157"/>
        <v>30</v>
      </c>
      <c r="AA422" s="304" t="e">
        <f t="shared" ca="1" si="170"/>
        <v>#NAME?</v>
      </c>
      <c r="AB422" s="304" t="e">
        <f t="shared" ca="1" si="171"/>
        <v>#NAME?</v>
      </c>
      <c r="AC422" s="304" t="e">
        <f t="shared" ca="1" si="172"/>
        <v>#NAME?</v>
      </c>
      <c r="AD422" s="304" t="e">
        <f t="shared" ca="1" si="173"/>
        <v>#NAME?</v>
      </c>
      <c r="AE422" s="304"/>
      <c r="AF422" s="353" t="str">
        <f t="shared" si="158"/>
        <v>NCX19J3</v>
      </c>
      <c r="AG422" s="353" t="str">
        <f t="shared" si="159"/>
        <v>NCX19J3</v>
      </c>
      <c r="AH422" s="353" t="str">
        <f t="shared" si="160"/>
        <v/>
      </c>
      <c r="AI422" s="353" t="str">
        <f t="shared" si="161"/>
        <v/>
      </c>
      <c r="AJ422" s="353" t="str">
        <f t="shared" si="162"/>
        <v/>
      </c>
      <c r="AK422" s="353" t="str">
        <f t="shared" si="163"/>
        <v/>
      </c>
      <c r="AL422" s="343"/>
      <c r="AT422" s="345" t="str">
        <f t="shared" si="164"/>
        <v/>
      </c>
      <c r="AU422" s="345" t="str">
        <f t="shared" si="165"/>
        <v/>
      </c>
      <c r="AW422" s="354">
        <f t="shared" si="166"/>
        <v>0</v>
      </c>
      <c r="AX422" s="354">
        <f t="shared" si="167"/>
        <v>0</v>
      </c>
      <c r="AY422" s="354">
        <f t="shared" si="168"/>
        <v>0</v>
      </c>
      <c r="AZ422" s="354">
        <f t="shared" si="169"/>
        <v>0</v>
      </c>
    </row>
    <row r="423" spans="1:52" x14ac:dyDescent="0.2">
      <c r="A423" s="28" t="str">
        <f>C423&amp;"x"&amp;TEXT(COUNTIF(C$5:C422,C423)+1,0)</f>
        <v>x1</v>
      </c>
      <c r="B423" s="29" t="str">
        <f>D423&amp;"x"&amp;TEXT(COUNTIF(D$5:D422,D423)+1,0)</f>
        <v>x1</v>
      </c>
      <c r="C423" s="30"/>
      <c r="D423" s="30"/>
      <c r="E423" s="181"/>
      <c r="F423" s="30" t="s">
        <v>6689</v>
      </c>
      <c r="G423" s="269" t="s">
        <v>9744</v>
      </c>
      <c r="H423" s="269" t="s">
        <v>9745</v>
      </c>
      <c r="I423" s="269" t="s">
        <v>9746</v>
      </c>
      <c r="J423" s="218">
        <v>31501</v>
      </c>
      <c r="K423" s="181"/>
      <c r="L423" s="31"/>
      <c r="M423" s="262" t="str">
        <f t="shared" si="154"/>
        <v>0</v>
      </c>
      <c r="N423" s="31"/>
      <c r="O423" s="262" t="str">
        <f t="shared" si="155"/>
        <v>0</v>
      </c>
      <c r="P423" s="31" t="s">
        <v>6678</v>
      </c>
      <c r="Q423" s="31" t="s">
        <v>6678</v>
      </c>
      <c r="R423" s="31"/>
      <c r="S423" s="298" t="str">
        <f t="shared" si="156"/>
        <v/>
      </c>
      <c r="T423" s="214"/>
      <c r="U423" s="33"/>
      <c r="V423" s="33"/>
      <c r="W423" s="33"/>
      <c r="X423" s="33"/>
      <c r="Y423" s="213"/>
      <c r="Z423" s="352">
        <f t="shared" si="157"/>
        <v>32</v>
      </c>
      <c r="AA423" s="304" t="e">
        <f t="shared" ca="1" si="170"/>
        <v>#NAME?</v>
      </c>
      <c r="AB423" s="304" t="e">
        <f t="shared" ca="1" si="171"/>
        <v>#NAME?</v>
      </c>
      <c r="AC423" s="304" t="e">
        <f t="shared" ca="1" si="172"/>
        <v>#NAME?</v>
      </c>
      <c r="AD423" s="304" t="e">
        <f t="shared" ca="1" si="173"/>
        <v>#NAME?</v>
      </c>
      <c r="AE423" s="304"/>
      <c r="AF423" s="353" t="str">
        <f t="shared" si="158"/>
        <v>NCX19J3</v>
      </c>
      <c r="AG423" s="353" t="str">
        <f t="shared" si="159"/>
        <v>NCX19J3</v>
      </c>
      <c r="AH423" s="353" t="str">
        <f t="shared" si="160"/>
        <v/>
      </c>
      <c r="AI423" s="353" t="str">
        <f t="shared" si="161"/>
        <v/>
      </c>
      <c r="AJ423" s="353" t="str">
        <f t="shared" si="162"/>
        <v/>
      </c>
      <c r="AK423" s="353" t="str">
        <f t="shared" si="163"/>
        <v/>
      </c>
      <c r="AL423" s="343"/>
      <c r="AT423" s="345" t="str">
        <f t="shared" si="164"/>
        <v/>
      </c>
      <c r="AU423" s="345" t="str">
        <f t="shared" si="165"/>
        <v/>
      </c>
      <c r="AW423" s="354">
        <f t="shared" si="166"/>
        <v>0</v>
      </c>
      <c r="AX423" s="354">
        <f t="shared" si="167"/>
        <v>0</v>
      </c>
      <c r="AY423" s="354">
        <f t="shared" si="168"/>
        <v>0</v>
      </c>
      <c r="AZ423" s="354">
        <f t="shared" si="169"/>
        <v>0</v>
      </c>
    </row>
    <row r="424" spans="1:52" x14ac:dyDescent="0.2">
      <c r="A424" s="28" t="str">
        <f>C424&amp;"x"&amp;TEXT(COUNTIF(C$5:C423,C424)+1,0)</f>
        <v>E6x5</v>
      </c>
      <c r="B424" s="29" t="str">
        <f>D424&amp;"x"&amp;TEXT(COUNTIF(D$5:D423,D424)+1,0)</f>
        <v>E6x5</v>
      </c>
      <c r="C424" s="30" t="s">
        <v>6500</v>
      </c>
      <c r="D424" s="30" t="s">
        <v>6500</v>
      </c>
      <c r="E424" s="181"/>
      <c r="F424" s="30" t="s">
        <v>6689</v>
      </c>
      <c r="G424" s="269" t="s">
        <v>9365</v>
      </c>
      <c r="H424" s="269" t="s">
        <v>9366</v>
      </c>
      <c r="I424" s="269" t="s">
        <v>9367</v>
      </c>
      <c r="J424" s="218">
        <v>40309</v>
      </c>
      <c r="K424" s="181"/>
      <c r="L424" s="31" t="s">
        <v>6678</v>
      </c>
      <c r="M424" s="262" t="str">
        <f t="shared" si="154"/>
        <v>0</v>
      </c>
      <c r="N424" s="31" t="s">
        <v>6678</v>
      </c>
      <c r="O424" s="262" t="str">
        <f t="shared" si="155"/>
        <v>0</v>
      </c>
      <c r="P424" s="31" t="s">
        <v>6512</v>
      </c>
      <c r="Q424" s="31" t="s">
        <v>6512</v>
      </c>
      <c r="R424" s="31" t="s">
        <v>6512</v>
      </c>
      <c r="S424" s="298" t="str">
        <f t="shared" si="156"/>
        <v>E6</v>
      </c>
      <c r="T424" s="214"/>
      <c r="U424" s="33"/>
      <c r="V424" s="33"/>
      <c r="W424" s="33"/>
      <c r="X424" s="33"/>
      <c r="Y424" s="213"/>
      <c r="Z424" s="352">
        <f t="shared" si="157"/>
        <v>8</v>
      </c>
      <c r="AA424" s="304" t="e">
        <f ca="1">TmPunt($C424:$D424,$F424:$J424,$Z424,$AF424&amp;AH424,"Punten1AB",U424,AW424,$AI424&amp;$AJ424&amp;$AK424)</f>
        <v>#NAME?</v>
      </c>
      <c r="AB424" s="304" t="e">
        <f ca="1">TmPunt($C424:$D424,$F424:$J424,$Z424,$AF424&amp;AI424,"Punten2DE",V424,AX424,$AH424&amp;$AJ424&amp;$AK424)</f>
        <v>#NAME?</v>
      </c>
      <c r="AC424" s="304" t="e">
        <f ca="1">TmPunt($C424:$D424,$F424:$J424,$Z424,$AF424&amp;AJ424,"Punten3GH",W424,AY424,$AH424&amp;$AI424&amp;$AK424)</f>
        <v>#NAME?</v>
      </c>
      <c r="AD424" s="304" t="e">
        <f ca="1">TmPunt($C424:$D424,$F424:$J424,$Z424,$AG424&amp;AK424,"Punten4JK",X424,AZ424,$AH424&amp;$AI424&amp;$AJ424)</f>
        <v>#NAME?</v>
      </c>
      <c r="AE424" s="304"/>
      <c r="AF424" s="353" t="str">
        <f t="shared" si="158"/>
        <v>NCX19J3</v>
      </c>
      <c r="AG424" s="353" t="str">
        <f t="shared" si="159"/>
        <v>NCX19J3</v>
      </c>
      <c r="AH424" s="353" t="str">
        <f t="shared" si="160"/>
        <v>F3</v>
      </c>
      <c r="AI424" s="353" t="str">
        <f t="shared" si="161"/>
        <v>F3</v>
      </c>
      <c r="AJ424" s="353" t="str">
        <f t="shared" si="162"/>
        <v>F3</v>
      </c>
      <c r="AK424" s="353" t="str">
        <f t="shared" si="163"/>
        <v/>
      </c>
      <c r="AL424" s="343"/>
      <c r="AT424" s="345" t="str">
        <f t="shared" si="164"/>
        <v>E6</v>
      </c>
      <c r="AU424" s="345" t="str">
        <f t="shared" si="165"/>
        <v>E6</v>
      </c>
      <c r="AW424" s="354">
        <f t="shared" si="166"/>
        <v>0</v>
      </c>
      <c r="AX424" s="354">
        <f t="shared" si="167"/>
        <v>0</v>
      </c>
      <c r="AY424" s="354">
        <f t="shared" si="168"/>
        <v>0</v>
      </c>
      <c r="AZ424" s="354">
        <f t="shared" si="169"/>
        <v>0</v>
      </c>
    </row>
    <row r="425" spans="1:52" x14ac:dyDescent="0.2">
      <c r="A425" s="28" t="str">
        <f>C425&amp;"x"&amp;TEXT(COUNTIF(C$5:C424,C425)+1,0)</f>
        <v>E2x4</v>
      </c>
      <c r="B425" s="29" t="str">
        <f>D425&amp;"x"&amp;TEXT(COUNTIF(D$5:D424,D425)+1,0)</f>
        <v>E2x4</v>
      </c>
      <c r="C425" s="30" t="s">
        <v>6496</v>
      </c>
      <c r="D425" s="30" t="s">
        <v>6496</v>
      </c>
      <c r="E425" s="181"/>
      <c r="F425" s="30" t="s">
        <v>6689</v>
      </c>
      <c r="G425" s="269" t="s">
        <v>9283</v>
      </c>
      <c r="H425" s="269" t="s">
        <v>9284</v>
      </c>
      <c r="I425" s="269" t="s">
        <v>9285</v>
      </c>
      <c r="J425" s="218">
        <v>39878</v>
      </c>
      <c r="K425" s="181"/>
      <c r="L425" s="31" t="s">
        <v>6678</v>
      </c>
      <c r="M425" s="262" t="str">
        <f t="shared" si="154"/>
        <v>0</v>
      </c>
      <c r="N425" s="31" t="s">
        <v>6678</v>
      </c>
      <c r="O425" s="262" t="str">
        <f t="shared" si="155"/>
        <v>0</v>
      </c>
      <c r="P425" s="31" t="s">
        <v>6497</v>
      </c>
      <c r="Q425" s="31" t="s">
        <v>6497</v>
      </c>
      <c r="R425" s="31" t="s">
        <v>6497</v>
      </c>
      <c r="S425" s="298" t="str">
        <f t="shared" si="156"/>
        <v>E2</v>
      </c>
      <c r="T425" s="214"/>
      <c r="U425" s="33"/>
      <c r="V425" s="33"/>
      <c r="W425" s="33"/>
      <c r="X425" s="33"/>
      <c r="Y425" s="213"/>
      <c r="Z425" s="352">
        <f t="shared" si="157"/>
        <v>9</v>
      </c>
      <c r="AA425" s="304" t="e">
        <f ca="1">TmPunt($C425:$D425,$F425:$J425,$Z425,$AF425&amp;AH425,"Punten1AB",U425,AW425,$AI425&amp;$AJ425&amp;$AK425)</f>
        <v>#NAME?</v>
      </c>
      <c r="AB425" s="304" t="e">
        <f ca="1">TmPunt($C425:$D425,$F425:$J425,$Z425,$AF425&amp;AI425,"Punten2DE",V425,AX425,$AH425&amp;$AJ425&amp;$AK425)</f>
        <v>#NAME?</v>
      </c>
      <c r="AC425" s="304" t="e">
        <f ca="1">TmPunt($C425:$D425,$F425:$J425,$Z425,$AF425&amp;AJ425,"Punten3GH",W425,AY425,$AH425&amp;$AI425&amp;$AK425)</f>
        <v>#NAME?</v>
      </c>
      <c r="AD425" s="304" t="e">
        <f ca="1">TmPunt($C425:$D425,$F425:$J425,$Z425,$AG425&amp;AK425,"Punten4JK",X425,AZ425,$AH425&amp;$AI425&amp;$AJ425)</f>
        <v>#NAME?</v>
      </c>
      <c r="AE425" s="304"/>
      <c r="AF425" s="353" t="str">
        <f t="shared" si="158"/>
        <v>NCX19J3</v>
      </c>
      <c r="AG425" s="353" t="str">
        <f t="shared" si="159"/>
        <v>NCX19J3</v>
      </c>
      <c r="AH425" s="353" t="str">
        <f t="shared" si="160"/>
        <v>E3</v>
      </c>
      <c r="AI425" s="353" t="str">
        <f t="shared" si="161"/>
        <v>E3</v>
      </c>
      <c r="AJ425" s="353" t="str">
        <f t="shared" si="162"/>
        <v>E3</v>
      </c>
      <c r="AK425" s="353" t="str">
        <f t="shared" si="163"/>
        <v/>
      </c>
      <c r="AL425" s="343"/>
      <c r="AT425" s="345" t="str">
        <f t="shared" si="164"/>
        <v>E2</v>
      </c>
      <c r="AU425" s="345" t="str">
        <f t="shared" si="165"/>
        <v>E2</v>
      </c>
      <c r="AW425" s="354">
        <f t="shared" si="166"/>
        <v>0</v>
      </c>
      <c r="AX425" s="354">
        <f t="shared" si="167"/>
        <v>0</v>
      </c>
      <c r="AY425" s="354">
        <f t="shared" si="168"/>
        <v>0</v>
      </c>
      <c r="AZ425" s="354">
        <f t="shared" si="169"/>
        <v>0</v>
      </c>
    </row>
    <row r="426" spans="1:52" x14ac:dyDescent="0.2">
      <c r="A426" s="28" t="str">
        <f>C426&amp;"x"&amp;TEXT(COUNTIF(C$5:C425,C426)+1,0)</f>
        <v>x1</v>
      </c>
      <c r="B426" s="29" t="str">
        <f>D426&amp;"x"&amp;TEXT(COUNTIF(D$5:D425,D426)+1,0)</f>
        <v>x1</v>
      </c>
      <c r="C426" s="30"/>
      <c r="D426" s="30"/>
      <c r="E426" s="181"/>
      <c r="F426" s="30" t="s">
        <v>6689</v>
      </c>
      <c r="G426" s="269" t="s">
        <v>9718</v>
      </c>
      <c r="H426" s="269" t="s">
        <v>9719</v>
      </c>
      <c r="I426" s="269" t="s">
        <v>9634</v>
      </c>
      <c r="J426" s="218">
        <v>30397</v>
      </c>
      <c r="K426" s="181"/>
      <c r="L426" s="31"/>
      <c r="M426" s="262" t="str">
        <f t="shared" si="154"/>
        <v>0</v>
      </c>
      <c r="N426" s="31"/>
      <c r="O426" s="262" t="str">
        <f t="shared" si="155"/>
        <v>0</v>
      </c>
      <c r="P426" s="31" t="s">
        <v>6678</v>
      </c>
      <c r="Q426" s="31" t="s">
        <v>6678</v>
      </c>
      <c r="R426" s="31"/>
      <c r="S426" s="298" t="str">
        <f t="shared" si="156"/>
        <v/>
      </c>
      <c r="T426" s="214"/>
      <c r="U426" s="33"/>
      <c r="V426" s="33"/>
      <c r="W426" s="33"/>
      <c r="X426" s="33"/>
      <c r="Y426" s="213"/>
      <c r="Z426" s="352">
        <f t="shared" si="157"/>
        <v>35</v>
      </c>
      <c r="AA426" s="304" t="e">
        <f t="shared" ca="1" si="170"/>
        <v>#NAME?</v>
      </c>
      <c r="AB426" s="304" t="e">
        <f t="shared" ca="1" si="171"/>
        <v>#NAME?</v>
      </c>
      <c r="AC426" s="304" t="e">
        <f t="shared" ca="1" si="172"/>
        <v>#NAME?</v>
      </c>
      <c r="AD426" s="304" t="e">
        <f t="shared" ca="1" si="173"/>
        <v>#NAME?</v>
      </c>
      <c r="AE426" s="304"/>
      <c r="AF426" s="353" t="str">
        <f t="shared" si="158"/>
        <v>NCX19J3</v>
      </c>
      <c r="AG426" s="353" t="str">
        <f t="shared" si="159"/>
        <v>NCX19J3</v>
      </c>
      <c r="AH426" s="353" t="str">
        <f t="shared" si="160"/>
        <v/>
      </c>
      <c r="AI426" s="353" t="str">
        <f t="shared" si="161"/>
        <v/>
      </c>
      <c r="AJ426" s="353" t="str">
        <f t="shared" si="162"/>
        <v/>
      </c>
      <c r="AK426" s="353" t="str">
        <f t="shared" si="163"/>
        <v/>
      </c>
      <c r="AL426" s="343"/>
      <c r="AT426" s="345" t="str">
        <f t="shared" si="164"/>
        <v/>
      </c>
      <c r="AU426" s="345" t="str">
        <f t="shared" si="165"/>
        <v/>
      </c>
      <c r="AW426" s="354">
        <f t="shared" si="166"/>
        <v>0</v>
      </c>
      <c r="AX426" s="354">
        <f t="shared" si="167"/>
        <v>0</v>
      </c>
      <c r="AY426" s="354">
        <f t="shared" si="168"/>
        <v>0</v>
      </c>
      <c r="AZ426" s="354">
        <f t="shared" si="169"/>
        <v>0</v>
      </c>
    </row>
    <row r="427" spans="1:52" x14ac:dyDescent="0.2">
      <c r="A427" s="28" t="str">
        <f>C427&amp;"x"&amp;TEXT(COUNTIF(C$5:C426,C427)+1,0)</f>
        <v>x1</v>
      </c>
      <c r="B427" s="29" t="str">
        <f>D427&amp;"x"&amp;TEXT(COUNTIF(D$5:D426,D427)+1,0)</f>
        <v>x1</v>
      </c>
      <c r="C427" s="30"/>
      <c r="D427" s="30"/>
      <c r="E427" s="181"/>
      <c r="F427" s="30" t="s">
        <v>6689</v>
      </c>
      <c r="G427" s="269" t="s">
        <v>9653</v>
      </c>
      <c r="H427" s="269" t="s">
        <v>9654</v>
      </c>
      <c r="I427" s="269" t="s">
        <v>9655</v>
      </c>
      <c r="J427" s="218">
        <v>22941</v>
      </c>
      <c r="K427" s="181"/>
      <c r="L427" s="31"/>
      <c r="M427" s="262" t="str">
        <f t="shared" si="154"/>
        <v>0</v>
      </c>
      <c r="N427" s="31"/>
      <c r="O427" s="262" t="str">
        <f t="shared" si="155"/>
        <v>0</v>
      </c>
      <c r="P427" s="31" t="s">
        <v>6678</v>
      </c>
      <c r="Q427" s="31" t="s">
        <v>6678</v>
      </c>
      <c r="R427" s="31"/>
      <c r="S427" s="298" t="str">
        <f t="shared" si="156"/>
        <v/>
      </c>
      <c r="T427" s="214"/>
      <c r="U427" s="33"/>
      <c r="V427" s="33"/>
      <c r="W427" s="33"/>
      <c r="X427" s="33"/>
      <c r="Y427" s="213"/>
      <c r="Z427" s="352">
        <f t="shared" si="157"/>
        <v>56</v>
      </c>
      <c r="AA427" s="304" t="e">
        <f t="shared" ca="1" si="170"/>
        <v>#NAME?</v>
      </c>
      <c r="AB427" s="304" t="e">
        <f t="shared" ca="1" si="171"/>
        <v>#NAME?</v>
      </c>
      <c r="AC427" s="304" t="e">
        <f t="shared" ca="1" si="172"/>
        <v>#NAME?</v>
      </c>
      <c r="AD427" s="304" t="e">
        <f t="shared" ca="1" si="173"/>
        <v>#NAME?</v>
      </c>
      <c r="AE427" s="304"/>
      <c r="AF427" s="353" t="str">
        <f t="shared" si="158"/>
        <v>NCX19J3</v>
      </c>
      <c r="AG427" s="353" t="str">
        <f t="shared" si="159"/>
        <v>NCX19J3</v>
      </c>
      <c r="AH427" s="353" t="str">
        <f t="shared" si="160"/>
        <v/>
      </c>
      <c r="AI427" s="353" t="str">
        <f t="shared" si="161"/>
        <v/>
      </c>
      <c r="AJ427" s="353" t="str">
        <f t="shared" si="162"/>
        <v/>
      </c>
      <c r="AK427" s="353" t="str">
        <f t="shared" si="163"/>
        <v/>
      </c>
      <c r="AL427" s="343"/>
      <c r="AT427" s="345" t="str">
        <f t="shared" si="164"/>
        <v/>
      </c>
      <c r="AU427" s="345" t="str">
        <f t="shared" si="165"/>
        <v/>
      </c>
      <c r="AW427" s="354">
        <f t="shared" si="166"/>
        <v>0</v>
      </c>
      <c r="AX427" s="354">
        <f t="shared" si="167"/>
        <v>0</v>
      </c>
      <c r="AY427" s="354">
        <f t="shared" si="168"/>
        <v>0</v>
      </c>
      <c r="AZ427" s="354">
        <f t="shared" si="169"/>
        <v>0</v>
      </c>
    </row>
    <row r="428" spans="1:52" x14ac:dyDescent="0.2">
      <c r="A428" s="28" t="str">
        <f>C428&amp;"x"&amp;TEXT(COUNTIF(C$5:C427,C428)+1,0)</f>
        <v>D1x8</v>
      </c>
      <c r="B428" s="29" t="str">
        <f>D428&amp;"x"&amp;TEXT(COUNTIF(D$5:D427,D428)+1,0)</f>
        <v>D1x8</v>
      </c>
      <c r="C428" s="30" t="s">
        <v>6483</v>
      </c>
      <c r="D428" s="30" t="s">
        <v>6483</v>
      </c>
      <c r="E428" s="181"/>
      <c r="F428" s="30" t="s">
        <v>6689</v>
      </c>
      <c r="G428" s="269" t="s">
        <v>9247</v>
      </c>
      <c r="H428" s="269" t="s">
        <v>9248</v>
      </c>
      <c r="I428" s="269" t="s">
        <v>9249</v>
      </c>
      <c r="J428" s="218">
        <v>39686</v>
      </c>
      <c r="K428" s="181"/>
      <c r="L428" s="31" t="s">
        <v>6678</v>
      </c>
      <c r="M428" s="262" t="str">
        <f t="shared" si="154"/>
        <v>0</v>
      </c>
      <c r="N428" s="31" t="s">
        <v>6678</v>
      </c>
      <c r="O428" s="262" t="str">
        <f t="shared" si="155"/>
        <v>0</v>
      </c>
      <c r="P428" s="31" t="s">
        <v>6495</v>
      </c>
      <c r="Q428" s="31" t="s">
        <v>6495</v>
      </c>
      <c r="R428" s="31" t="s">
        <v>6495</v>
      </c>
      <c r="S428" s="298" t="str">
        <f t="shared" si="156"/>
        <v>D1</v>
      </c>
      <c r="T428" s="214"/>
      <c r="U428" s="33"/>
      <c r="V428" s="33"/>
      <c r="W428" s="33"/>
      <c r="X428" s="33"/>
      <c r="Y428" s="213"/>
      <c r="Z428" s="352">
        <f t="shared" si="157"/>
        <v>10</v>
      </c>
      <c r="AA428" s="304" t="e">
        <f ca="1">TmPunt($C428:$D428,$F428:$J428,$Z428,$AF428&amp;AH428,"Punten1AB",U428,AW428,$AI428&amp;$AJ428&amp;$AK428)</f>
        <v>#NAME?</v>
      </c>
      <c r="AB428" s="304" t="e">
        <f ca="1">TmPunt($C428:$D428,$F428:$J428,$Z428,$AF428&amp;AI428,"Punten2DE",V428,AX428,$AH428&amp;$AJ428&amp;$AK428)</f>
        <v>#NAME?</v>
      </c>
      <c r="AC428" s="304" t="e">
        <f ca="1">TmPunt($C428:$D428,$F428:$J428,$Z428,$AF428&amp;AJ428,"Punten3GH",W428,AY428,$AH428&amp;$AI428&amp;$AK428)</f>
        <v>#NAME?</v>
      </c>
      <c r="AD428" s="304" t="e">
        <f ca="1">TmPunt($C428:$D428,$F428:$J428,$Z428,$AG428&amp;AK428,"Punten4JK",X428,AZ428,$AH428&amp;$AI428&amp;$AJ428)</f>
        <v>#NAME?</v>
      </c>
      <c r="AE428" s="304"/>
      <c r="AF428" s="353" t="str">
        <f t="shared" si="158"/>
        <v>NCX19J3</v>
      </c>
      <c r="AG428" s="353" t="str">
        <f t="shared" si="159"/>
        <v>NCX19J3</v>
      </c>
      <c r="AH428" s="353" t="str">
        <f t="shared" si="160"/>
        <v>E1</v>
      </c>
      <c r="AI428" s="353" t="str">
        <f t="shared" si="161"/>
        <v>E1</v>
      </c>
      <c r="AJ428" s="353" t="str">
        <f t="shared" si="162"/>
        <v>E1</v>
      </c>
      <c r="AK428" s="353" t="str">
        <f t="shared" si="163"/>
        <v/>
      </c>
      <c r="AL428" s="343"/>
      <c r="AT428" s="345" t="str">
        <f t="shared" si="164"/>
        <v>D1</v>
      </c>
      <c r="AU428" s="345" t="str">
        <f t="shared" si="165"/>
        <v>D1</v>
      </c>
      <c r="AW428" s="354">
        <f t="shared" si="166"/>
        <v>0</v>
      </c>
      <c r="AX428" s="354">
        <f t="shared" si="167"/>
        <v>0</v>
      </c>
      <c r="AY428" s="354">
        <f t="shared" si="168"/>
        <v>0</v>
      </c>
      <c r="AZ428" s="354">
        <f t="shared" si="169"/>
        <v>0</v>
      </c>
    </row>
    <row r="429" spans="1:52" x14ac:dyDescent="0.2">
      <c r="A429" s="28" t="str">
        <f>C429&amp;"x"&amp;TEXT(COUNTIF(C$5:C428,C429)+1,0)</f>
        <v>E3x5</v>
      </c>
      <c r="B429" s="29" t="str">
        <f>D429&amp;"x"&amp;TEXT(COUNTIF(D$5:D428,D429)+1,0)</f>
        <v>E3x5</v>
      </c>
      <c r="C429" s="30" t="s">
        <v>6497</v>
      </c>
      <c r="D429" s="30" t="s">
        <v>6497</v>
      </c>
      <c r="E429" s="181"/>
      <c r="F429" s="30" t="s">
        <v>6689</v>
      </c>
      <c r="G429" s="269" t="s">
        <v>9329</v>
      </c>
      <c r="H429" s="269" t="s">
        <v>9330</v>
      </c>
      <c r="I429" s="269" t="s">
        <v>736</v>
      </c>
      <c r="J429" s="218">
        <v>40381</v>
      </c>
      <c r="K429" s="181"/>
      <c r="L429" s="31" t="s">
        <v>6678</v>
      </c>
      <c r="M429" s="262" t="str">
        <f t="shared" si="154"/>
        <v>0</v>
      </c>
      <c r="N429" s="31" t="s">
        <v>6678</v>
      </c>
      <c r="O429" s="262" t="str">
        <f t="shared" si="155"/>
        <v>0</v>
      </c>
      <c r="P429" s="31" t="s">
        <v>6510</v>
      </c>
      <c r="Q429" s="31" t="s">
        <v>6510</v>
      </c>
      <c r="R429" s="31" t="s">
        <v>6510</v>
      </c>
      <c r="S429" s="298" t="str">
        <f t="shared" si="156"/>
        <v>E3</v>
      </c>
      <c r="T429" s="214"/>
      <c r="U429" s="33"/>
      <c r="V429" s="33"/>
      <c r="W429" s="33"/>
      <c r="X429" s="33"/>
      <c r="Y429" s="213"/>
      <c r="Z429" s="352">
        <f t="shared" si="157"/>
        <v>8</v>
      </c>
      <c r="AA429" s="304" t="e">
        <f ca="1">TmPunt($C429:$D429,$F429:$J429,$Z429,$AF429&amp;AH429,"Punten1AB",U429,AW429,$AI429&amp;$AJ429&amp;$AK429)</f>
        <v>#NAME?</v>
      </c>
      <c r="AB429" s="304" t="e">
        <f ca="1">TmPunt($C429:$D429,$F429:$J429,$Z429,$AF429&amp;AI429,"Punten2DE",V429,AX429,$AH429&amp;$AJ429&amp;$AK429)</f>
        <v>#NAME?</v>
      </c>
      <c r="AC429" s="304" t="e">
        <f ca="1">TmPunt($C429:$D429,$F429:$J429,$Z429,$AF429&amp;AJ429,"Punten3GH",W429,AY429,$AH429&amp;$AI429&amp;$AK429)</f>
        <v>#NAME?</v>
      </c>
      <c r="AD429" s="304" t="e">
        <f ca="1">TmPunt($C429:$D429,$F429:$J429,$Z429,$AG429&amp;AK429,"Punten4JK",X429,AZ429,$AH429&amp;$AI429&amp;$AJ429)</f>
        <v>#NAME?</v>
      </c>
      <c r="AE429" s="304"/>
      <c r="AF429" s="353" t="str">
        <f t="shared" si="158"/>
        <v>NCX19J3</v>
      </c>
      <c r="AG429" s="353" t="str">
        <f t="shared" si="159"/>
        <v>NCX19J3</v>
      </c>
      <c r="AH429" s="353" t="str">
        <f t="shared" si="160"/>
        <v>F1</v>
      </c>
      <c r="AI429" s="353" t="str">
        <f t="shared" si="161"/>
        <v>F1</v>
      </c>
      <c r="AJ429" s="353" t="str">
        <f t="shared" si="162"/>
        <v>F1</v>
      </c>
      <c r="AK429" s="353" t="str">
        <f t="shared" si="163"/>
        <v/>
      </c>
      <c r="AL429" s="343"/>
      <c r="AT429" s="345" t="str">
        <f t="shared" si="164"/>
        <v>E3</v>
      </c>
      <c r="AU429" s="345" t="str">
        <f t="shared" si="165"/>
        <v>E3</v>
      </c>
      <c r="AW429" s="354">
        <f t="shared" si="166"/>
        <v>0</v>
      </c>
      <c r="AX429" s="354">
        <f t="shared" si="167"/>
        <v>0</v>
      </c>
      <c r="AY429" s="354">
        <f t="shared" si="168"/>
        <v>0</v>
      </c>
      <c r="AZ429" s="354">
        <f t="shared" si="169"/>
        <v>0</v>
      </c>
    </row>
    <row r="430" spans="1:52" x14ac:dyDescent="0.2">
      <c r="A430" s="28" t="str">
        <f>C430&amp;"x"&amp;TEXT(COUNTIF(C$5:C429,C430)+1,0)</f>
        <v>S5x9</v>
      </c>
      <c r="B430" s="29" t="str">
        <f>D430&amp;"x"&amp;TEXT(COUNTIF(D$5:D429,D430)+1,0)</f>
        <v>S5x9</v>
      </c>
      <c r="C430" s="30" t="s">
        <v>6431</v>
      </c>
      <c r="D430" s="30" t="s">
        <v>6431</v>
      </c>
      <c r="E430" s="181"/>
      <c r="F430" s="30" t="s">
        <v>6689</v>
      </c>
      <c r="G430" s="269" t="s">
        <v>8627</v>
      </c>
      <c r="H430" s="269" t="s">
        <v>8628</v>
      </c>
      <c r="I430" s="269" t="s">
        <v>8629</v>
      </c>
      <c r="J430" s="218">
        <v>32967</v>
      </c>
      <c r="K430" s="181"/>
      <c r="L430" s="31" t="s">
        <v>6678</v>
      </c>
      <c r="M430" s="262" t="str">
        <f t="shared" si="154"/>
        <v>0</v>
      </c>
      <c r="N430" s="31" t="s">
        <v>6678</v>
      </c>
      <c r="O430" s="262" t="str">
        <f t="shared" si="155"/>
        <v>0</v>
      </c>
      <c r="P430" s="31" t="s">
        <v>6431</v>
      </c>
      <c r="Q430" s="31" t="s">
        <v>6431</v>
      </c>
      <c r="R430" s="31" t="s">
        <v>6431</v>
      </c>
      <c r="S430" s="298" t="str">
        <f t="shared" si="156"/>
        <v>S5</v>
      </c>
      <c r="T430" s="214"/>
      <c r="U430" s="33"/>
      <c r="V430" s="33"/>
      <c r="W430" s="33"/>
      <c r="X430" s="33"/>
      <c r="Y430" s="213"/>
      <c r="Z430" s="352">
        <f t="shared" si="157"/>
        <v>28</v>
      </c>
      <c r="AA430" s="304" t="e">
        <f ca="1">TmPunt($C430:$D430,$F430:$J430,$Z430,$AF430&amp;AH430,"Punten1AB",U430,AW430,$AI430&amp;$AJ430&amp;$AK430)</f>
        <v>#NAME?</v>
      </c>
      <c r="AB430" s="304" t="e">
        <f ca="1">TmPunt($C430:$D430,$F430:$J430,$Z430,$AF430&amp;AI430,"Punten2DE",V430,AX430,$AH430&amp;$AJ430&amp;$AK430)</f>
        <v>#NAME?</v>
      </c>
      <c r="AC430" s="304" t="e">
        <f ca="1">TmPunt($C430:$D430,$F430:$J430,$Z430,$AF430&amp;AJ430,"Punten3GH",W430,AY430,$AH430&amp;$AI430&amp;$AK430)</f>
        <v>#NAME?</v>
      </c>
      <c r="AD430" s="304" t="e">
        <f ca="1">TmPunt($C430:$D430,$F430:$J430,$Z430,$AG430&amp;AK430,"Punten4JK",X430,AZ430,$AH430&amp;$AI430&amp;$AJ430)</f>
        <v>#NAME?</v>
      </c>
      <c r="AE430" s="304"/>
      <c r="AF430" s="353" t="str">
        <f t="shared" si="158"/>
        <v>NCX19J3</v>
      </c>
      <c r="AG430" s="353" t="str">
        <f t="shared" si="159"/>
        <v>NCX19J3</v>
      </c>
      <c r="AH430" s="353" t="str">
        <f t="shared" si="160"/>
        <v>S5</v>
      </c>
      <c r="AI430" s="353" t="str">
        <f t="shared" si="161"/>
        <v>S5</v>
      </c>
      <c r="AJ430" s="353" t="str">
        <f t="shared" si="162"/>
        <v>S5</v>
      </c>
      <c r="AK430" s="353" t="str">
        <f t="shared" si="163"/>
        <v/>
      </c>
      <c r="AL430" s="343"/>
      <c r="AT430" s="345" t="str">
        <f t="shared" si="164"/>
        <v>S5</v>
      </c>
      <c r="AU430" s="345" t="str">
        <f t="shared" si="165"/>
        <v>S5</v>
      </c>
      <c r="AW430" s="354">
        <f t="shared" si="166"/>
        <v>0</v>
      </c>
      <c r="AX430" s="354">
        <f t="shared" si="167"/>
        <v>0</v>
      </c>
      <c r="AY430" s="354">
        <f t="shared" si="168"/>
        <v>0</v>
      </c>
      <c r="AZ430" s="354">
        <f t="shared" si="169"/>
        <v>0</v>
      </c>
    </row>
    <row r="431" spans="1:52" x14ac:dyDescent="0.2">
      <c r="A431" s="28" t="str">
        <f>C431&amp;"x"&amp;TEXT(COUNTIF(C$5:C430,C431)+1,0)</f>
        <v>x1</v>
      </c>
      <c r="B431" s="29" t="str">
        <f>D431&amp;"x"&amp;TEXT(COUNTIF(D$5:D430,D431)+1,0)</f>
        <v>x1</v>
      </c>
      <c r="C431" s="30"/>
      <c r="D431" s="30"/>
      <c r="E431" s="181"/>
      <c r="F431" s="30" t="s">
        <v>6689</v>
      </c>
      <c r="G431" s="269" t="s">
        <v>8748</v>
      </c>
      <c r="H431" s="269" t="s">
        <v>8749</v>
      </c>
      <c r="I431" s="269" t="s">
        <v>8750</v>
      </c>
      <c r="J431" s="218">
        <v>36272</v>
      </c>
      <c r="K431" s="181"/>
      <c r="L431" s="31" t="s">
        <v>6678</v>
      </c>
      <c r="M431" s="262" t="str">
        <f t="shared" si="154"/>
        <v>0</v>
      </c>
      <c r="N431" s="31" t="s">
        <v>6678</v>
      </c>
      <c r="O431" s="262" t="str">
        <f t="shared" si="155"/>
        <v>0</v>
      </c>
      <c r="P431" s="31" t="s">
        <v>1315</v>
      </c>
      <c r="Q431" s="31" t="s">
        <v>1315</v>
      </c>
      <c r="R431" s="31" t="s">
        <v>1315</v>
      </c>
      <c r="S431" s="298" t="str">
        <f t="shared" si="156"/>
        <v/>
      </c>
      <c r="T431" s="214"/>
      <c r="U431" s="33"/>
      <c r="V431" s="33"/>
      <c r="W431" s="33"/>
      <c r="X431" s="33"/>
      <c r="Y431" s="213"/>
      <c r="Z431" s="352">
        <f t="shared" si="157"/>
        <v>19</v>
      </c>
      <c r="AA431" s="304" t="e">
        <f t="shared" ca="1" si="170"/>
        <v>#NAME?</v>
      </c>
      <c r="AB431" s="304" t="e">
        <f t="shared" ca="1" si="171"/>
        <v>#NAME?</v>
      </c>
      <c r="AC431" s="304" t="e">
        <f t="shared" ca="1" si="172"/>
        <v>#NAME?</v>
      </c>
      <c r="AD431" s="304" t="e">
        <f t="shared" ca="1" si="173"/>
        <v>#NAME?</v>
      </c>
      <c r="AE431" s="304"/>
      <c r="AF431" s="353" t="str">
        <f t="shared" si="158"/>
        <v>NCX19J3</v>
      </c>
      <c r="AG431" s="353" t="str">
        <f t="shared" si="159"/>
        <v>NCX19J3</v>
      </c>
      <c r="AH431" s="353" t="str">
        <f t="shared" si="160"/>
        <v>A1</v>
      </c>
      <c r="AI431" s="353" t="str">
        <f t="shared" si="161"/>
        <v>A1</v>
      </c>
      <c r="AJ431" s="353" t="str">
        <f t="shared" si="162"/>
        <v>A1</v>
      </c>
      <c r="AK431" s="353" t="str">
        <f t="shared" si="163"/>
        <v/>
      </c>
      <c r="AL431" s="343"/>
      <c r="AT431" s="345" t="str">
        <f t="shared" si="164"/>
        <v/>
      </c>
      <c r="AU431" s="345" t="str">
        <f t="shared" si="165"/>
        <v/>
      </c>
      <c r="AW431" s="354">
        <f t="shared" si="166"/>
        <v>0</v>
      </c>
      <c r="AX431" s="354">
        <f t="shared" si="167"/>
        <v>0</v>
      </c>
      <c r="AY431" s="354">
        <f t="shared" si="168"/>
        <v>0</v>
      </c>
      <c r="AZ431" s="354">
        <f t="shared" si="169"/>
        <v>0</v>
      </c>
    </row>
    <row r="432" spans="1:52" x14ac:dyDescent="0.2">
      <c r="A432" s="28" t="str">
        <f>C432&amp;"x"&amp;TEXT(COUNTIF(C$5:C431,C432)+1,0)</f>
        <v>A5x9</v>
      </c>
      <c r="B432" s="29" t="str">
        <f>D432&amp;"x"&amp;TEXT(COUNTIF(D$5:D431,D432)+1,0)</f>
        <v>A5x9</v>
      </c>
      <c r="C432" s="30" t="s">
        <v>6455</v>
      </c>
      <c r="D432" s="30" t="s">
        <v>6455</v>
      </c>
      <c r="E432" s="181"/>
      <c r="F432" s="30" t="s">
        <v>6689</v>
      </c>
      <c r="G432" s="269" t="s">
        <v>8839</v>
      </c>
      <c r="H432" s="269" t="s">
        <v>8840</v>
      </c>
      <c r="I432" s="269" t="s">
        <v>8841</v>
      </c>
      <c r="J432" s="218">
        <v>36308</v>
      </c>
      <c r="K432" s="181"/>
      <c r="L432" s="31"/>
      <c r="M432" s="262" t="str">
        <f t="shared" si="154"/>
        <v>0</v>
      </c>
      <c r="N432" s="31"/>
      <c r="O432" s="262" t="str">
        <f t="shared" si="155"/>
        <v>0</v>
      </c>
      <c r="P432" s="31" t="s">
        <v>1318</v>
      </c>
      <c r="Q432" s="31" t="s">
        <v>1318</v>
      </c>
      <c r="R432" s="31" t="s">
        <v>1318</v>
      </c>
      <c r="S432" s="298" t="str">
        <f t="shared" si="156"/>
        <v>A5</v>
      </c>
      <c r="T432" s="214"/>
      <c r="U432" s="33"/>
      <c r="V432" s="33"/>
      <c r="W432" s="33"/>
      <c r="X432" s="33"/>
      <c r="Y432" s="213"/>
      <c r="Z432" s="352">
        <f t="shared" si="157"/>
        <v>19</v>
      </c>
      <c r="AA432" s="304" t="e">
        <f ca="1">TmPunt($C432:$D432,$F432:$J432,$Z432,$AF432&amp;AH432,"Punten1AB",U432,AW432,$AI432&amp;$AJ432&amp;$AK432)</f>
        <v>#NAME?</v>
      </c>
      <c r="AB432" s="304" t="e">
        <f ca="1">TmPunt($C432:$D432,$F432:$J432,$Z432,$AF432&amp;AI432,"Punten2DE",V432,AX432,$AH432&amp;$AJ432&amp;$AK432)</f>
        <v>#NAME?</v>
      </c>
      <c r="AC432" s="304" t="e">
        <f ca="1">TmPunt($C432:$D432,$F432:$J432,$Z432,$AF432&amp;AJ432,"Punten3GH",W432,AY432,$AH432&amp;$AI432&amp;$AK432)</f>
        <v>#NAME?</v>
      </c>
      <c r="AD432" s="304" t="e">
        <f ca="1">TmPunt($C432:$D432,$F432:$J432,$Z432,$AG432&amp;AK432,"Punten4JK",X432,AZ432,$AH432&amp;$AI432&amp;$AJ432)</f>
        <v>#NAME?</v>
      </c>
      <c r="AE432" s="304"/>
      <c r="AF432" s="353" t="str">
        <f t="shared" si="158"/>
        <v>NCX19J3</v>
      </c>
      <c r="AG432" s="353" t="str">
        <f t="shared" si="159"/>
        <v>NCX19J3</v>
      </c>
      <c r="AH432" s="353" t="str">
        <f t="shared" si="160"/>
        <v>A4</v>
      </c>
      <c r="AI432" s="353" t="str">
        <f t="shared" si="161"/>
        <v>A4</v>
      </c>
      <c r="AJ432" s="353" t="str">
        <f t="shared" si="162"/>
        <v>A4</v>
      </c>
      <c r="AK432" s="353" t="str">
        <f t="shared" si="163"/>
        <v/>
      </c>
      <c r="AL432" s="343"/>
      <c r="AT432" s="345" t="str">
        <f t="shared" si="164"/>
        <v>A5</v>
      </c>
      <c r="AU432" s="345" t="str">
        <f t="shared" si="165"/>
        <v>A5</v>
      </c>
      <c r="AW432" s="354">
        <f t="shared" si="166"/>
        <v>0</v>
      </c>
      <c r="AX432" s="354">
        <f t="shared" si="167"/>
        <v>0</v>
      </c>
      <c r="AY432" s="354">
        <f t="shared" si="168"/>
        <v>0</v>
      </c>
      <c r="AZ432" s="354">
        <f t="shared" si="169"/>
        <v>0</v>
      </c>
    </row>
    <row r="433" spans="1:52" x14ac:dyDescent="0.2">
      <c r="A433" s="28" t="str">
        <f>C433&amp;"x"&amp;TEXT(COUNTIF(C$5:C432,C433)+1,0)</f>
        <v>x1</v>
      </c>
      <c r="B433" s="29" t="str">
        <f>D433&amp;"x"&amp;TEXT(COUNTIF(D$5:D432,D433)+1,0)</f>
        <v>x1</v>
      </c>
      <c r="C433" s="30"/>
      <c r="D433" s="30"/>
      <c r="E433" s="181"/>
      <c r="F433" s="30" t="s">
        <v>6689</v>
      </c>
      <c r="G433" s="269" t="s">
        <v>9099</v>
      </c>
      <c r="H433" s="269" t="s">
        <v>9100</v>
      </c>
      <c r="I433" s="269" t="s">
        <v>8981</v>
      </c>
      <c r="J433" s="218">
        <v>37453</v>
      </c>
      <c r="K433" s="181"/>
      <c r="L433" s="31" t="s">
        <v>6678</v>
      </c>
      <c r="M433" s="262" t="str">
        <f t="shared" si="154"/>
        <v>0</v>
      </c>
      <c r="N433" s="31" t="s">
        <v>6678</v>
      </c>
      <c r="O433" s="262" t="str">
        <f t="shared" si="155"/>
        <v>0</v>
      </c>
      <c r="P433" s="31" t="s">
        <v>6475</v>
      </c>
      <c r="Q433" s="31" t="s">
        <v>6475</v>
      </c>
      <c r="R433" s="31" t="s">
        <v>6475</v>
      </c>
      <c r="S433" s="298" t="str">
        <f t="shared" si="156"/>
        <v/>
      </c>
      <c r="T433" s="214"/>
      <c r="U433" s="33"/>
      <c r="V433" s="33"/>
      <c r="W433" s="33"/>
      <c r="X433" s="33"/>
      <c r="Y433" s="213"/>
      <c r="Z433" s="352">
        <f t="shared" si="157"/>
        <v>16</v>
      </c>
      <c r="AA433" s="304" t="e">
        <f t="shared" ca="1" si="170"/>
        <v>#NAME?</v>
      </c>
      <c r="AB433" s="304" t="e">
        <f t="shared" ca="1" si="171"/>
        <v>#NAME?</v>
      </c>
      <c r="AC433" s="304" t="e">
        <f t="shared" ca="1" si="172"/>
        <v>#NAME?</v>
      </c>
      <c r="AD433" s="304" t="e">
        <f t="shared" ca="1" si="173"/>
        <v>#NAME?</v>
      </c>
      <c r="AE433" s="304"/>
      <c r="AF433" s="353" t="str">
        <f t="shared" si="158"/>
        <v>NCX19J3</v>
      </c>
      <c r="AG433" s="353" t="str">
        <f t="shared" si="159"/>
        <v>NCX19J3</v>
      </c>
      <c r="AH433" s="353" t="str">
        <f t="shared" si="160"/>
        <v>C5</v>
      </c>
      <c r="AI433" s="353" t="str">
        <f t="shared" si="161"/>
        <v>C5</v>
      </c>
      <c r="AJ433" s="353" t="str">
        <f t="shared" si="162"/>
        <v>C5</v>
      </c>
      <c r="AK433" s="353" t="str">
        <f t="shared" si="163"/>
        <v/>
      </c>
      <c r="AL433" s="343"/>
      <c r="AT433" s="345" t="str">
        <f t="shared" si="164"/>
        <v/>
      </c>
      <c r="AU433" s="345" t="str">
        <f t="shared" si="165"/>
        <v/>
      </c>
      <c r="AW433" s="354">
        <f t="shared" si="166"/>
        <v>0</v>
      </c>
      <c r="AX433" s="354">
        <f t="shared" si="167"/>
        <v>0</v>
      </c>
      <c r="AY433" s="354">
        <f t="shared" si="168"/>
        <v>0</v>
      </c>
      <c r="AZ433" s="354">
        <f t="shared" si="169"/>
        <v>0</v>
      </c>
    </row>
    <row r="434" spans="1:52" x14ac:dyDescent="0.2">
      <c r="A434" s="28" t="str">
        <f>C434&amp;"x"&amp;TEXT(COUNTIF(C$5:C433,C434)+1,0)</f>
        <v>x1</v>
      </c>
      <c r="B434" s="29" t="str">
        <f>D434&amp;"x"&amp;TEXT(COUNTIF(D$5:D433,D434)+1,0)</f>
        <v>x1</v>
      </c>
      <c r="C434" s="30"/>
      <c r="D434" s="30"/>
      <c r="E434" s="181"/>
      <c r="F434" s="30" t="s">
        <v>6689</v>
      </c>
      <c r="G434" s="269" t="s">
        <v>9572</v>
      </c>
      <c r="H434" s="269" t="s">
        <v>9573</v>
      </c>
      <c r="I434" s="269" t="s">
        <v>9574</v>
      </c>
      <c r="J434" s="218">
        <v>15646</v>
      </c>
      <c r="K434" s="181"/>
      <c r="L434" s="31"/>
      <c r="M434" s="262" t="str">
        <f t="shared" si="154"/>
        <v>0</v>
      </c>
      <c r="N434" s="31"/>
      <c r="O434" s="262" t="str">
        <f t="shared" si="155"/>
        <v>0</v>
      </c>
      <c r="P434" s="31" t="s">
        <v>6678</v>
      </c>
      <c r="Q434" s="31" t="s">
        <v>6678</v>
      </c>
      <c r="R434" s="31"/>
      <c r="S434" s="298" t="str">
        <f t="shared" si="156"/>
        <v/>
      </c>
      <c r="T434" s="214"/>
      <c r="U434" s="33"/>
      <c r="V434" s="33"/>
      <c r="W434" s="33"/>
      <c r="X434" s="33"/>
      <c r="Y434" s="213"/>
      <c r="Z434" s="352">
        <f t="shared" si="157"/>
        <v>76</v>
      </c>
      <c r="AA434" s="304" t="e">
        <f t="shared" ca="1" si="170"/>
        <v>#NAME?</v>
      </c>
      <c r="AB434" s="304" t="e">
        <f t="shared" ca="1" si="171"/>
        <v>#NAME?</v>
      </c>
      <c r="AC434" s="304" t="e">
        <f t="shared" ca="1" si="172"/>
        <v>#NAME?</v>
      </c>
      <c r="AD434" s="304" t="e">
        <f t="shared" ca="1" si="173"/>
        <v>#NAME?</v>
      </c>
      <c r="AE434" s="304"/>
      <c r="AF434" s="353" t="str">
        <f t="shared" si="158"/>
        <v>NCX19J3</v>
      </c>
      <c r="AG434" s="353" t="str">
        <f t="shared" si="159"/>
        <v>NCX19J3</v>
      </c>
      <c r="AH434" s="353" t="str">
        <f t="shared" si="160"/>
        <v/>
      </c>
      <c r="AI434" s="353" t="str">
        <f t="shared" si="161"/>
        <v/>
      </c>
      <c r="AJ434" s="353" t="str">
        <f t="shared" si="162"/>
        <v/>
      </c>
      <c r="AK434" s="353" t="str">
        <f t="shared" si="163"/>
        <v/>
      </c>
      <c r="AL434" s="343"/>
      <c r="AT434" s="345" t="str">
        <f t="shared" si="164"/>
        <v/>
      </c>
      <c r="AU434" s="345" t="str">
        <f t="shared" si="165"/>
        <v/>
      </c>
      <c r="AW434" s="354">
        <f t="shared" si="166"/>
        <v>0</v>
      </c>
      <c r="AX434" s="354">
        <f t="shared" si="167"/>
        <v>0</v>
      </c>
      <c r="AY434" s="354">
        <f t="shared" si="168"/>
        <v>0</v>
      </c>
      <c r="AZ434" s="354">
        <f t="shared" si="169"/>
        <v>0</v>
      </c>
    </row>
    <row r="435" spans="1:52" x14ac:dyDescent="0.2">
      <c r="A435" s="28" t="str">
        <f>C435&amp;"x"&amp;TEXT(COUNTIF(C$5:C434,C435)+1,0)</f>
        <v>x1</v>
      </c>
      <c r="B435" s="29" t="str">
        <f>D435&amp;"x"&amp;TEXT(COUNTIF(D$5:D434,D435)+1,0)</f>
        <v>x1</v>
      </c>
      <c r="C435" s="30"/>
      <c r="D435" s="30"/>
      <c r="E435" s="181"/>
      <c r="F435" s="30" t="s">
        <v>6689</v>
      </c>
      <c r="G435" s="269" t="s">
        <v>9626</v>
      </c>
      <c r="H435" s="269" t="s">
        <v>9627</v>
      </c>
      <c r="I435" s="269" t="s">
        <v>9628</v>
      </c>
      <c r="J435" s="218">
        <v>21227</v>
      </c>
      <c r="K435" s="181"/>
      <c r="L435" s="31"/>
      <c r="M435" s="262" t="str">
        <f t="shared" si="154"/>
        <v>0</v>
      </c>
      <c r="N435" s="31"/>
      <c r="O435" s="262" t="str">
        <f t="shared" si="155"/>
        <v>0</v>
      </c>
      <c r="P435" s="31" t="s">
        <v>6678</v>
      </c>
      <c r="Q435" s="31" t="s">
        <v>6678</v>
      </c>
      <c r="R435" s="31"/>
      <c r="S435" s="298" t="str">
        <f t="shared" si="156"/>
        <v/>
      </c>
      <c r="T435" s="214"/>
      <c r="U435" s="33"/>
      <c r="V435" s="33"/>
      <c r="W435" s="33"/>
      <c r="X435" s="33"/>
      <c r="Y435" s="213"/>
      <c r="Z435" s="352">
        <f t="shared" si="157"/>
        <v>60</v>
      </c>
      <c r="AA435" s="304" t="e">
        <f t="shared" ca="1" si="170"/>
        <v>#NAME?</v>
      </c>
      <c r="AB435" s="304" t="e">
        <f t="shared" ca="1" si="171"/>
        <v>#NAME?</v>
      </c>
      <c r="AC435" s="304" t="e">
        <f t="shared" ca="1" si="172"/>
        <v>#NAME?</v>
      </c>
      <c r="AD435" s="304" t="e">
        <f t="shared" ca="1" si="173"/>
        <v>#NAME?</v>
      </c>
      <c r="AE435" s="304"/>
      <c r="AF435" s="353" t="str">
        <f t="shared" si="158"/>
        <v>NCX19J3</v>
      </c>
      <c r="AG435" s="353" t="str">
        <f t="shared" si="159"/>
        <v>NCX19J3</v>
      </c>
      <c r="AH435" s="353" t="str">
        <f t="shared" si="160"/>
        <v/>
      </c>
      <c r="AI435" s="353" t="str">
        <f t="shared" si="161"/>
        <v/>
      </c>
      <c r="AJ435" s="353" t="str">
        <f t="shared" si="162"/>
        <v/>
      </c>
      <c r="AK435" s="353" t="str">
        <f t="shared" si="163"/>
        <v/>
      </c>
      <c r="AL435" s="343"/>
      <c r="AT435" s="345" t="str">
        <f t="shared" si="164"/>
        <v/>
      </c>
      <c r="AU435" s="345" t="str">
        <f t="shared" si="165"/>
        <v/>
      </c>
      <c r="AW435" s="354">
        <f t="shared" si="166"/>
        <v>0</v>
      </c>
      <c r="AX435" s="354">
        <f t="shared" si="167"/>
        <v>0</v>
      </c>
      <c r="AY435" s="354">
        <f t="shared" si="168"/>
        <v>0</v>
      </c>
      <c r="AZ435" s="354">
        <f t="shared" si="169"/>
        <v>0</v>
      </c>
    </row>
    <row r="436" spans="1:52" x14ac:dyDescent="0.2">
      <c r="A436" s="28" t="str">
        <f>C436&amp;"x"&amp;TEXT(COUNTIF(C$5:C435,C436)+1,0)</f>
        <v>C1x7</v>
      </c>
      <c r="B436" s="29" t="str">
        <f>D436&amp;"x"&amp;TEXT(COUNTIF(D$5:D435,D436)+1,0)</f>
        <v>C1x7</v>
      </c>
      <c r="C436" s="30" t="s">
        <v>6471</v>
      </c>
      <c r="D436" s="30" t="s">
        <v>6471</v>
      </c>
      <c r="E436" s="181"/>
      <c r="F436" s="30" t="s">
        <v>6689</v>
      </c>
      <c r="G436" s="269" t="s">
        <v>9821</v>
      </c>
      <c r="H436" s="269" t="s">
        <v>9822</v>
      </c>
      <c r="I436" s="269" t="s">
        <v>9823</v>
      </c>
      <c r="J436" s="218">
        <v>38471</v>
      </c>
      <c r="K436" s="181"/>
      <c r="L436" s="31"/>
      <c r="M436" s="262" t="str">
        <f t="shared" si="154"/>
        <v>0</v>
      </c>
      <c r="N436" s="31"/>
      <c r="O436" s="262" t="str">
        <f t="shared" si="155"/>
        <v>0</v>
      </c>
      <c r="P436" s="31" t="s">
        <v>6471</v>
      </c>
      <c r="Q436" s="31" t="s">
        <v>6471</v>
      </c>
      <c r="R436" s="31" t="s">
        <v>6471</v>
      </c>
      <c r="S436" s="298" t="str">
        <f t="shared" si="156"/>
        <v>C1</v>
      </c>
      <c r="T436" s="214"/>
      <c r="U436" s="33"/>
      <c r="V436" s="33"/>
      <c r="W436" s="33"/>
      <c r="X436" s="33"/>
      <c r="Y436" s="213"/>
      <c r="Z436" s="352">
        <f t="shared" si="157"/>
        <v>13</v>
      </c>
      <c r="AA436" s="304" t="e">
        <f ca="1">TmPunt($C436:$D436,$F436:$J436,$Z436,$AF436&amp;AH436,"Punten1AB",U436,AW436,$AI436&amp;$AJ436&amp;$AK436)</f>
        <v>#NAME?</v>
      </c>
      <c r="AB436" s="304" t="e">
        <f ca="1">TmPunt($C436:$D436,$F436:$J436,$Z436,$AF436&amp;AI436,"Punten2DE",V436,AX436,$AH436&amp;$AJ436&amp;$AK436)</f>
        <v>#NAME?</v>
      </c>
      <c r="AC436" s="304" t="e">
        <f ca="1">TmPunt($C436:$D436,$F436:$J436,$Z436,$AF436&amp;AJ436,"Punten3GH",W436,AY436,$AH436&amp;$AI436&amp;$AK436)</f>
        <v>#NAME?</v>
      </c>
      <c r="AD436" s="304" t="e">
        <f ca="1">TmPunt($C436:$D436,$F436:$J436,$Z436,$AG436&amp;AK436,"Punten4JK",X436,AZ436,$AH436&amp;$AI436&amp;$AJ436)</f>
        <v>#NAME?</v>
      </c>
      <c r="AE436" s="304"/>
      <c r="AF436" s="353" t="str">
        <f t="shared" si="158"/>
        <v>NCX19J3</v>
      </c>
      <c r="AG436" s="353" t="str">
        <f t="shared" si="159"/>
        <v>NCX19J3</v>
      </c>
      <c r="AH436" s="353" t="str">
        <f t="shared" si="160"/>
        <v>C1</v>
      </c>
      <c r="AI436" s="353" t="str">
        <f t="shared" si="161"/>
        <v>C1</v>
      </c>
      <c r="AJ436" s="353" t="str">
        <f t="shared" si="162"/>
        <v>C1</v>
      </c>
      <c r="AK436" s="353" t="str">
        <f t="shared" si="163"/>
        <v/>
      </c>
      <c r="AL436" s="343"/>
      <c r="AT436" s="345" t="str">
        <f t="shared" si="164"/>
        <v>C1</v>
      </c>
      <c r="AU436" s="345" t="str">
        <f t="shared" si="165"/>
        <v>C1</v>
      </c>
      <c r="AW436" s="354">
        <f t="shared" si="166"/>
        <v>0</v>
      </c>
      <c r="AX436" s="354">
        <f t="shared" si="167"/>
        <v>0</v>
      </c>
      <c r="AY436" s="354">
        <f t="shared" si="168"/>
        <v>0</v>
      </c>
      <c r="AZ436" s="354">
        <f t="shared" si="169"/>
        <v>0</v>
      </c>
    </row>
    <row r="437" spans="1:52" x14ac:dyDescent="0.2">
      <c r="A437" s="28" t="str">
        <f>C437&amp;"x"&amp;TEXT(COUNTIF(C$5:C436,C437)+1,0)</f>
        <v>x1</v>
      </c>
      <c r="B437" s="29" t="str">
        <f>D437&amp;"x"&amp;TEXT(COUNTIF(D$5:D436,D437)+1,0)</f>
        <v>x1</v>
      </c>
      <c r="C437" s="30"/>
      <c r="D437" s="30"/>
      <c r="E437" s="181"/>
      <c r="F437" s="30" t="s">
        <v>6689</v>
      </c>
      <c r="G437" s="269" t="s">
        <v>9645</v>
      </c>
      <c r="H437" s="269" t="s">
        <v>9646</v>
      </c>
      <c r="I437" s="269" t="s">
        <v>9647</v>
      </c>
      <c r="J437" s="218">
        <v>22358</v>
      </c>
      <c r="K437" s="181"/>
      <c r="L437" s="31"/>
      <c r="M437" s="262" t="str">
        <f t="shared" si="154"/>
        <v>0</v>
      </c>
      <c r="N437" s="31"/>
      <c r="O437" s="262" t="str">
        <f t="shared" si="155"/>
        <v>0</v>
      </c>
      <c r="P437" s="31" t="s">
        <v>6678</v>
      </c>
      <c r="Q437" s="31" t="s">
        <v>6678</v>
      </c>
      <c r="R437" s="31"/>
      <c r="S437" s="298" t="str">
        <f t="shared" si="156"/>
        <v/>
      </c>
      <c r="T437" s="214"/>
      <c r="U437" s="33"/>
      <c r="V437" s="33"/>
      <c r="W437" s="33"/>
      <c r="X437" s="33"/>
      <c r="Y437" s="213"/>
      <c r="Z437" s="352">
        <f t="shared" si="157"/>
        <v>57</v>
      </c>
      <c r="AA437" s="304" t="e">
        <f t="shared" ca="1" si="170"/>
        <v>#NAME?</v>
      </c>
      <c r="AB437" s="304" t="e">
        <f t="shared" ca="1" si="171"/>
        <v>#NAME?</v>
      </c>
      <c r="AC437" s="304" t="e">
        <f t="shared" ca="1" si="172"/>
        <v>#NAME?</v>
      </c>
      <c r="AD437" s="304" t="e">
        <f t="shared" ca="1" si="173"/>
        <v>#NAME?</v>
      </c>
      <c r="AE437" s="304"/>
      <c r="AF437" s="353" t="str">
        <f t="shared" si="158"/>
        <v>NCX19J3</v>
      </c>
      <c r="AG437" s="353" t="str">
        <f t="shared" si="159"/>
        <v>NCX19J3</v>
      </c>
      <c r="AH437" s="353" t="str">
        <f t="shared" si="160"/>
        <v/>
      </c>
      <c r="AI437" s="353" t="str">
        <f t="shared" si="161"/>
        <v/>
      </c>
      <c r="AJ437" s="353" t="str">
        <f t="shared" si="162"/>
        <v/>
      </c>
      <c r="AK437" s="353" t="str">
        <f t="shared" si="163"/>
        <v/>
      </c>
      <c r="AL437" s="343"/>
      <c r="AT437" s="345" t="str">
        <f t="shared" si="164"/>
        <v/>
      </c>
      <c r="AU437" s="345" t="str">
        <f t="shared" si="165"/>
        <v/>
      </c>
      <c r="AW437" s="354">
        <f t="shared" si="166"/>
        <v>0</v>
      </c>
      <c r="AX437" s="354">
        <f t="shared" si="167"/>
        <v>0</v>
      </c>
      <c r="AY437" s="354">
        <f t="shared" si="168"/>
        <v>0</v>
      </c>
      <c r="AZ437" s="354">
        <f t="shared" si="169"/>
        <v>0</v>
      </c>
    </row>
    <row r="438" spans="1:52" x14ac:dyDescent="0.2">
      <c r="A438" s="28" t="str">
        <f>C438&amp;"x"&amp;TEXT(COUNTIF(C$5:C437,C438)+1,0)</f>
        <v>B1x8</v>
      </c>
      <c r="B438" s="29" t="str">
        <f>D438&amp;"x"&amp;TEXT(COUNTIF(D$5:D437,D438)+1,0)</f>
        <v>B1x8</v>
      </c>
      <c r="C438" s="30" t="s">
        <v>6461</v>
      </c>
      <c r="D438" s="30" t="s">
        <v>6461</v>
      </c>
      <c r="E438" s="181"/>
      <c r="F438" s="30" t="s">
        <v>6689</v>
      </c>
      <c r="G438" s="269" t="s">
        <v>8996</v>
      </c>
      <c r="H438" s="269" t="s">
        <v>8997</v>
      </c>
      <c r="I438" s="269" t="s">
        <v>8759</v>
      </c>
      <c r="J438" s="218">
        <v>37932</v>
      </c>
      <c r="K438" s="181"/>
      <c r="L438" s="31" t="s">
        <v>6678</v>
      </c>
      <c r="M438" s="262" t="str">
        <f t="shared" si="154"/>
        <v>0</v>
      </c>
      <c r="N438" s="31" t="s">
        <v>6678</v>
      </c>
      <c r="O438" s="262" t="str">
        <f t="shared" si="155"/>
        <v>0</v>
      </c>
      <c r="P438" s="31" t="s">
        <v>6471</v>
      </c>
      <c r="Q438" s="31" t="s">
        <v>6471</v>
      </c>
      <c r="R438" s="31" t="s">
        <v>6471</v>
      </c>
      <c r="S438" s="298" t="str">
        <f t="shared" si="156"/>
        <v>B1</v>
      </c>
      <c r="T438" s="214"/>
      <c r="U438" s="33"/>
      <c r="V438" s="33"/>
      <c r="W438" s="33"/>
      <c r="X438" s="33"/>
      <c r="Y438" s="213"/>
      <c r="Z438" s="352">
        <f t="shared" si="157"/>
        <v>15</v>
      </c>
      <c r="AA438" s="304" t="e">
        <f ca="1">TmPunt($C438:$D438,$F438:$J438,$Z438,$AF438&amp;AH438,"Punten1AB",U438,AW438,$AI438&amp;$AJ438&amp;$AK438)</f>
        <v>#NAME?</v>
      </c>
      <c r="AB438" s="304" t="e">
        <f ca="1">TmPunt($C438:$D438,$F438:$J438,$Z438,$AF438&amp;AI438,"Punten2DE",V438,AX438,$AH438&amp;$AJ438&amp;$AK438)</f>
        <v>#NAME?</v>
      </c>
      <c r="AC438" s="304" t="e">
        <f ca="1">TmPunt($C438:$D438,$F438:$J438,$Z438,$AF438&amp;AJ438,"Punten3GH",W438,AY438,$AH438&amp;$AI438&amp;$AK438)</f>
        <v>#NAME?</v>
      </c>
      <c r="AD438" s="304" t="e">
        <f ca="1">TmPunt($C438:$D438,$F438:$J438,$Z438,$AG438&amp;AK438,"Punten4JK",X438,AZ438,$AH438&amp;$AI438&amp;$AJ438)</f>
        <v>#NAME?</v>
      </c>
      <c r="AE438" s="304"/>
      <c r="AF438" s="353" t="str">
        <f t="shared" si="158"/>
        <v>NCX19J3</v>
      </c>
      <c r="AG438" s="353" t="str">
        <f t="shared" si="159"/>
        <v>NCX19J3</v>
      </c>
      <c r="AH438" s="353" t="str">
        <f t="shared" si="160"/>
        <v>C1</v>
      </c>
      <c r="AI438" s="353" t="str">
        <f t="shared" si="161"/>
        <v>C1</v>
      </c>
      <c r="AJ438" s="353" t="str">
        <f t="shared" si="162"/>
        <v>C1</v>
      </c>
      <c r="AK438" s="353" t="str">
        <f t="shared" si="163"/>
        <v/>
      </c>
      <c r="AL438" s="343"/>
      <c r="AT438" s="345" t="str">
        <f t="shared" si="164"/>
        <v>B1</v>
      </c>
      <c r="AU438" s="345" t="str">
        <f t="shared" si="165"/>
        <v>B1</v>
      </c>
      <c r="AW438" s="354">
        <f t="shared" si="166"/>
        <v>0</v>
      </c>
      <c r="AX438" s="354">
        <f t="shared" si="167"/>
        <v>0</v>
      </c>
      <c r="AY438" s="354">
        <f t="shared" si="168"/>
        <v>0</v>
      </c>
      <c r="AZ438" s="354">
        <f t="shared" si="169"/>
        <v>0</v>
      </c>
    </row>
    <row r="439" spans="1:52" x14ac:dyDescent="0.2">
      <c r="A439" s="28" t="str">
        <f>C439&amp;"x"&amp;TEXT(COUNTIF(C$5:C438,C439)+1,0)</f>
        <v>E2x5</v>
      </c>
      <c r="B439" s="29" t="str">
        <f>D439&amp;"x"&amp;TEXT(COUNTIF(D$5:D438,D439)+1,0)</f>
        <v>E2x5</v>
      </c>
      <c r="C439" s="30" t="s">
        <v>6496</v>
      </c>
      <c r="D439" s="30" t="s">
        <v>6496</v>
      </c>
      <c r="E439" s="181"/>
      <c r="F439" s="30" t="s">
        <v>6689</v>
      </c>
      <c r="G439" s="269" t="s">
        <v>9319</v>
      </c>
      <c r="H439" s="269" t="s">
        <v>9320</v>
      </c>
      <c r="I439" s="269" t="s">
        <v>9321</v>
      </c>
      <c r="J439" s="218">
        <v>40100</v>
      </c>
      <c r="K439" s="181"/>
      <c r="L439" s="31"/>
      <c r="M439" s="262" t="str">
        <f t="shared" si="154"/>
        <v>0</v>
      </c>
      <c r="N439" s="31"/>
      <c r="O439" s="262" t="str">
        <f t="shared" si="155"/>
        <v>0</v>
      </c>
      <c r="P439" s="31" t="s">
        <v>6499</v>
      </c>
      <c r="Q439" s="31" t="s">
        <v>6499</v>
      </c>
      <c r="R439" s="31" t="s">
        <v>6499</v>
      </c>
      <c r="S439" s="298" t="str">
        <f t="shared" si="156"/>
        <v>E2</v>
      </c>
      <c r="T439" s="214"/>
      <c r="U439" s="33"/>
      <c r="V439" s="33"/>
      <c r="W439" s="33"/>
      <c r="X439" s="33"/>
      <c r="Y439" s="213"/>
      <c r="Z439" s="352">
        <f t="shared" si="157"/>
        <v>9</v>
      </c>
      <c r="AA439" s="304" t="e">
        <f ca="1">TmPunt($C439:$D439,$F439:$J439,$Z439,$AF439&amp;AH439,"Punten1AB",U439,AW439,$AI439&amp;$AJ439&amp;$AK439)</f>
        <v>#NAME?</v>
      </c>
      <c r="AB439" s="304" t="e">
        <f ca="1">TmPunt($C439:$D439,$F439:$J439,$Z439,$AF439&amp;AI439,"Punten2DE",V439,AX439,$AH439&amp;$AJ439&amp;$AK439)</f>
        <v>#NAME?</v>
      </c>
      <c r="AC439" s="304" t="e">
        <f ca="1">TmPunt($C439:$D439,$F439:$J439,$Z439,$AF439&amp;AJ439,"Punten3GH",W439,AY439,$AH439&amp;$AI439&amp;$AK439)</f>
        <v>#NAME?</v>
      </c>
      <c r="AD439" s="304" t="e">
        <f ca="1">TmPunt($C439:$D439,$F439:$J439,$Z439,$AG439&amp;AK439,"Punten4JK",X439,AZ439,$AH439&amp;$AI439&amp;$AJ439)</f>
        <v>#NAME?</v>
      </c>
      <c r="AE439" s="304"/>
      <c r="AF439" s="353" t="str">
        <f t="shared" si="158"/>
        <v>NCX19J3</v>
      </c>
      <c r="AG439" s="353" t="str">
        <f t="shared" si="159"/>
        <v>NCX19J3</v>
      </c>
      <c r="AH439" s="353" t="str">
        <f t="shared" si="160"/>
        <v>E5</v>
      </c>
      <c r="AI439" s="353" t="str">
        <f t="shared" si="161"/>
        <v>E5</v>
      </c>
      <c r="AJ439" s="353" t="str">
        <f t="shared" si="162"/>
        <v>E5</v>
      </c>
      <c r="AK439" s="353" t="str">
        <f t="shared" si="163"/>
        <v/>
      </c>
      <c r="AL439" s="343"/>
      <c r="AT439" s="345" t="str">
        <f t="shared" si="164"/>
        <v>E2</v>
      </c>
      <c r="AU439" s="345" t="str">
        <f t="shared" si="165"/>
        <v>E2</v>
      </c>
      <c r="AW439" s="354">
        <f t="shared" si="166"/>
        <v>0</v>
      </c>
      <c r="AX439" s="354">
        <f t="shared" si="167"/>
        <v>0</v>
      </c>
      <c r="AY439" s="354">
        <f t="shared" si="168"/>
        <v>0</v>
      </c>
      <c r="AZ439" s="354">
        <f t="shared" si="169"/>
        <v>0</v>
      </c>
    </row>
    <row r="440" spans="1:52" x14ac:dyDescent="0.2">
      <c r="A440" s="28" t="str">
        <f>C440&amp;"x"&amp;TEXT(COUNTIF(C$5:C439,C440)+1,0)</f>
        <v>x1</v>
      </c>
      <c r="B440" s="29" t="str">
        <f>D440&amp;"x"&amp;TEXT(COUNTIF(D$5:D439,D440)+1,0)</f>
        <v>x1</v>
      </c>
      <c r="C440" s="30"/>
      <c r="D440" s="30"/>
      <c r="E440" s="181"/>
      <c r="F440" s="30" t="s">
        <v>6689</v>
      </c>
      <c r="G440" s="269" t="s">
        <v>9816</v>
      </c>
      <c r="H440" s="269" t="s">
        <v>9817</v>
      </c>
      <c r="I440" s="269" t="s">
        <v>8820</v>
      </c>
      <c r="J440" s="218">
        <v>41502</v>
      </c>
      <c r="K440" s="181"/>
      <c r="L440" s="31"/>
      <c r="M440" s="262" t="str">
        <f t="shared" si="154"/>
        <v>0</v>
      </c>
      <c r="N440" s="31"/>
      <c r="O440" s="262" t="str">
        <f t="shared" si="155"/>
        <v>0</v>
      </c>
      <c r="P440" s="31" t="s">
        <v>6678</v>
      </c>
      <c r="Q440" s="31" t="s">
        <v>6678</v>
      </c>
      <c r="R440" s="31"/>
      <c r="S440" s="298" t="str">
        <f t="shared" si="156"/>
        <v/>
      </c>
      <c r="T440" s="214"/>
      <c r="U440" s="33"/>
      <c r="V440" s="33"/>
      <c r="W440" s="33"/>
      <c r="X440" s="33"/>
      <c r="Y440" s="213"/>
      <c r="Z440" s="352">
        <f t="shared" si="157"/>
        <v>5</v>
      </c>
      <c r="AA440" s="304" t="e">
        <f t="shared" ca="1" si="170"/>
        <v>#NAME?</v>
      </c>
      <c r="AB440" s="304" t="e">
        <f t="shared" ca="1" si="171"/>
        <v>#NAME?</v>
      </c>
      <c r="AC440" s="304" t="e">
        <f t="shared" ca="1" si="172"/>
        <v>#NAME?</v>
      </c>
      <c r="AD440" s="304" t="e">
        <f t="shared" ca="1" si="173"/>
        <v>#NAME?</v>
      </c>
      <c r="AE440" s="304"/>
      <c r="AF440" s="353" t="str">
        <f t="shared" si="158"/>
        <v>NCX19J3</v>
      </c>
      <c r="AG440" s="353" t="str">
        <f t="shared" si="159"/>
        <v>NCX19J3</v>
      </c>
      <c r="AH440" s="353" t="str">
        <f t="shared" si="160"/>
        <v/>
      </c>
      <c r="AI440" s="353" t="str">
        <f t="shared" si="161"/>
        <v/>
      </c>
      <c r="AJ440" s="353" t="str">
        <f t="shared" si="162"/>
        <v/>
      </c>
      <c r="AK440" s="353" t="str">
        <f t="shared" si="163"/>
        <v/>
      </c>
      <c r="AL440" s="343"/>
      <c r="AT440" s="345" t="str">
        <f t="shared" si="164"/>
        <v/>
      </c>
      <c r="AU440" s="345" t="str">
        <f t="shared" si="165"/>
        <v/>
      </c>
      <c r="AW440" s="354">
        <f t="shared" si="166"/>
        <v>0</v>
      </c>
      <c r="AX440" s="354">
        <f t="shared" si="167"/>
        <v>0</v>
      </c>
      <c r="AY440" s="354">
        <f t="shared" si="168"/>
        <v>0</v>
      </c>
      <c r="AZ440" s="354">
        <f t="shared" si="169"/>
        <v>0</v>
      </c>
    </row>
    <row r="441" spans="1:52" x14ac:dyDescent="0.2">
      <c r="A441" s="28" t="str">
        <f>C441&amp;"x"&amp;TEXT(COUNTIF(C$5:C440,C441)+1,0)</f>
        <v>x1</v>
      </c>
      <c r="B441" s="29" t="str">
        <f>D441&amp;"x"&amp;TEXT(COUNTIF(D$5:D440,D441)+1,0)</f>
        <v>x1</v>
      </c>
      <c r="C441" s="30"/>
      <c r="D441" s="30"/>
      <c r="E441" s="181"/>
      <c r="F441" s="30" t="s">
        <v>6689</v>
      </c>
      <c r="G441" s="269" t="s">
        <v>8888</v>
      </c>
      <c r="H441" s="269" t="s">
        <v>8889</v>
      </c>
      <c r="I441" s="269" t="s">
        <v>8890</v>
      </c>
      <c r="J441" s="218">
        <v>37755</v>
      </c>
      <c r="K441" s="181"/>
      <c r="L441" s="31" t="s">
        <v>6678</v>
      </c>
      <c r="M441" s="262" t="str">
        <f t="shared" si="154"/>
        <v>0</v>
      </c>
      <c r="N441" s="31" t="s">
        <v>6678</v>
      </c>
      <c r="O441" s="262" t="str">
        <f t="shared" si="155"/>
        <v>0</v>
      </c>
      <c r="P441" s="31" t="s">
        <v>6462</v>
      </c>
      <c r="Q441" s="31" t="s">
        <v>6462</v>
      </c>
      <c r="R441" s="31" t="s">
        <v>6462</v>
      </c>
      <c r="S441" s="298" t="str">
        <f t="shared" si="156"/>
        <v/>
      </c>
      <c r="T441" s="214"/>
      <c r="U441" s="33"/>
      <c r="V441" s="33"/>
      <c r="W441" s="33"/>
      <c r="X441" s="33"/>
      <c r="Y441" s="213"/>
      <c r="Z441" s="352">
        <f t="shared" si="157"/>
        <v>15</v>
      </c>
      <c r="AA441" s="304" t="e">
        <f t="shared" ca="1" si="170"/>
        <v>#NAME?</v>
      </c>
      <c r="AB441" s="304" t="e">
        <f t="shared" ca="1" si="171"/>
        <v>#NAME?</v>
      </c>
      <c r="AC441" s="304" t="e">
        <f t="shared" ca="1" si="172"/>
        <v>#NAME?</v>
      </c>
      <c r="AD441" s="304" t="e">
        <f t="shared" ca="1" si="173"/>
        <v>#NAME?</v>
      </c>
      <c r="AE441" s="304"/>
      <c r="AF441" s="353" t="str">
        <f t="shared" si="158"/>
        <v>NCX19J3</v>
      </c>
      <c r="AG441" s="353" t="str">
        <f t="shared" si="159"/>
        <v>NCX19J3</v>
      </c>
      <c r="AH441" s="353" t="str">
        <f t="shared" si="160"/>
        <v>B2</v>
      </c>
      <c r="AI441" s="353" t="str">
        <f t="shared" si="161"/>
        <v>B2</v>
      </c>
      <c r="AJ441" s="353" t="str">
        <f t="shared" si="162"/>
        <v>B2</v>
      </c>
      <c r="AK441" s="353" t="str">
        <f t="shared" si="163"/>
        <v/>
      </c>
      <c r="AL441" s="343"/>
      <c r="AT441" s="345" t="str">
        <f t="shared" si="164"/>
        <v/>
      </c>
      <c r="AU441" s="345" t="str">
        <f t="shared" si="165"/>
        <v/>
      </c>
      <c r="AW441" s="354">
        <f t="shared" si="166"/>
        <v>0</v>
      </c>
      <c r="AX441" s="354">
        <f t="shared" si="167"/>
        <v>0</v>
      </c>
      <c r="AY441" s="354">
        <f t="shared" si="168"/>
        <v>0</v>
      </c>
      <c r="AZ441" s="354">
        <f t="shared" si="169"/>
        <v>0</v>
      </c>
    </row>
    <row r="442" spans="1:52" x14ac:dyDescent="0.2">
      <c r="A442" s="28" t="str">
        <f>C442&amp;"x"&amp;TEXT(COUNTIF(C$5:C441,C442)+1,0)</f>
        <v>x1</v>
      </c>
      <c r="B442" s="29" t="str">
        <f>D442&amp;"x"&amp;TEXT(COUNTIF(D$5:D441,D442)+1,0)</f>
        <v>x1</v>
      </c>
      <c r="C442" s="30"/>
      <c r="D442" s="30"/>
      <c r="E442" s="181"/>
      <c r="F442" s="30" t="s">
        <v>6689</v>
      </c>
      <c r="G442" s="269" t="s">
        <v>9778</v>
      </c>
      <c r="H442" s="269" t="s">
        <v>9779</v>
      </c>
      <c r="I442" s="269" t="s">
        <v>9780</v>
      </c>
      <c r="J442" s="218">
        <v>33408</v>
      </c>
      <c r="K442" s="181"/>
      <c r="L442" s="31"/>
      <c r="M442" s="262" t="str">
        <f t="shared" si="154"/>
        <v>0</v>
      </c>
      <c r="N442" s="31"/>
      <c r="O442" s="262" t="str">
        <f t="shared" si="155"/>
        <v>0</v>
      </c>
      <c r="P442" s="31" t="s">
        <v>6678</v>
      </c>
      <c r="Q442" s="31" t="s">
        <v>6678</v>
      </c>
      <c r="R442" s="31"/>
      <c r="S442" s="298" t="str">
        <f t="shared" si="156"/>
        <v/>
      </c>
      <c r="T442" s="214"/>
      <c r="U442" s="33"/>
      <c r="V442" s="33"/>
      <c r="W442" s="33"/>
      <c r="X442" s="33"/>
      <c r="Y442" s="213"/>
      <c r="Z442" s="352">
        <f t="shared" si="157"/>
        <v>27</v>
      </c>
      <c r="AA442" s="304" t="e">
        <f t="shared" ca="1" si="170"/>
        <v>#NAME?</v>
      </c>
      <c r="AB442" s="304" t="e">
        <f t="shared" ca="1" si="171"/>
        <v>#NAME?</v>
      </c>
      <c r="AC442" s="304" t="e">
        <f t="shared" ca="1" si="172"/>
        <v>#NAME?</v>
      </c>
      <c r="AD442" s="304" t="e">
        <f t="shared" ca="1" si="173"/>
        <v>#NAME?</v>
      </c>
      <c r="AE442" s="304"/>
      <c r="AF442" s="353" t="str">
        <f t="shared" si="158"/>
        <v>NCX19J3</v>
      </c>
      <c r="AG442" s="353" t="str">
        <f t="shared" si="159"/>
        <v>NCX19J3</v>
      </c>
      <c r="AH442" s="353" t="str">
        <f t="shared" si="160"/>
        <v/>
      </c>
      <c r="AI442" s="353" t="str">
        <f t="shared" si="161"/>
        <v/>
      </c>
      <c r="AJ442" s="353" t="str">
        <f t="shared" si="162"/>
        <v/>
      </c>
      <c r="AK442" s="353" t="str">
        <f t="shared" si="163"/>
        <v/>
      </c>
      <c r="AL442" s="343"/>
      <c r="AT442" s="345" t="str">
        <f t="shared" si="164"/>
        <v/>
      </c>
      <c r="AU442" s="345" t="str">
        <f t="shared" si="165"/>
        <v/>
      </c>
      <c r="AW442" s="354">
        <f t="shared" si="166"/>
        <v>0</v>
      </c>
      <c r="AX442" s="354">
        <f t="shared" si="167"/>
        <v>0</v>
      </c>
      <c r="AY442" s="354">
        <f t="shared" si="168"/>
        <v>0</v>
      </c>
      <c r="AZ442" s="354">
        <f t="shared" si="169"/>
        <v>0</v>
      </c>
    </row>
    <row r="443" spans="1:52" x14ac:dyDescent="0.2">
      <c r="A443" s="28" t="str">
        <f>C443&amp;"x"&amp;TEXT(COUNTIF(C$5:C442,C443)+1,0)</f>
        <v>x1</v>
      </c>
      <c r="B443" s="29" t="str">
        <f>D443&amp;"x"&amp;TEXT(COUNTIF(D$5:D442,D443)+1,0)</f>
        <v>x1</v>
      </c>
      <c r="C443" s="30"/>
      <c r="D443" s="30"/>
      <c r="E443" s="181"/>
      <c r="F443" s="30" t="s">
        <v>6689</v>
      </c>
      <c r="G443" s="269" t="s">
        <v>8630</v>
      </c>
      <c r="H443" s="269" t="s">
        <v>8631</v>
      </c>
      <c r="I443" s="269" t="s">
        <v>8632</v>
      </c>
      <c r="J443" s="218">
        <v>33439</v>
      </c>
      <c r="K443" s="181"/>
      <c r="L443" s="31" t="s">
        <v>6678</v>
      </c>
      <c r="M443" s="262" t="str">
        <f t="shared" si="154"/>
        <v>0</v>
      </c>
      <c r="N443" s="31" t="s">
        <v>6678</v>
      </c>
      <c r="O443" s="262" t="str">
        <f t="shared" si="155"/>
        <v>0</v>
      </c>
      <c r="P443" s="31" t="s">
        <v>6431</v>
      </c>
      <c r="Q443" s="31" t="s">
        <v>6431</v>
      </c>
      <c r="R443" s="31" t="s">
        <v>6431</v>
      </c>
      <c r="S443" s="298" t="str">
        <f t="shared" si="156"/>
        <v/>
      </c>
      <c r="T443" s="214"/>
      <c r="U443" s="33"/>
      <c r="V443" s="33"/>
      <c r="W443" s="33"/>
      <c r="X443" s="33"/>
      <c r="Y443" s="213"/>
      <c r="Z443" s="352">
        <f t="shared" si="157"/>
        <v>27</v>
      </c>
      <c r="AA443" s="304" t="e">
        <f t="shared" ca="1" si="170"/>
        <v>#NAME?</v>
      </c>
      <c r="AB443" s="304" t="e">
        <f t="shared" ca="1" si="171"/>
        <v>#NAME?</v>
      </c>
      <c r="AC443" s="304" t="e">
        <f t="shared" ca="1" si="172"/>
        <v>#NAME?</v>
      </c>
      <c r="AD443" s="304" t="e">
        <f t="shared" ca="1" si="173"/>
        <v>#NAME?</v>
      </c>
      <c r="AE443" s="304"/>
      <c r="AF443" s="353" t="str">
        <f t="shared" si="158"/>
        <v>NCX19J3</v>
      </c>
      <c r="AG443" s="353" t="str">
        <f t="shared" si="159"/>
        <v>NCX19J3</v>
      </c>
      <c r="AH443" s="353" t="str">
        <f t="shared" si="160"/>
        <v>S5</v>
      </c>
      <c r="AI443" s="353" t="str">
        <f t="shared" si="161"/>
        <v>S5</v>
      </c>
      <c r="AJ443" s="353" t="str">
        <f t="shared" si="162"/>
        <v>S5</v>
      </c>
      <c r="AK443" s="353" t="str">
        <f t="shared" si="163"/>
        <v/>
      </c>
      <c r="AL443" s="343"/>
      <c r="AT443" s="345" t="str">
        <f t="shared" si="164"/>
        <v/>
      </c>
      <c r="AU443" s="345" t="str">
        <f t="shared" si="165"/>
        <v/>
      </c>
      <c r="AW443" s="354">
        <f t="shared" si="166"/>
        <v>0</v>
      </c>
      <c r="AX443" s="354">
        <f t="shared" si="167"/>
        <v>0</v>
      </c>
      <c r="AY443" s="354">
        <f t="shared" si="168"/>
        <v>0</v>
      </c>
      <c r="AZ443" s="354">
        <f t="shared" si="169"/>
        <v>0</v>
      </c>
    </row>
    <row r="444" spans="1:52" x14ac:dyDescent="0.2">
      <c r="A444" s="28" t="str">
        <f>C444&amp;"x"&amp;TEXT(COUNTIF(C$5:C443,C444)+1,0)</f>
        <v>x1</v>
      </c>
      <c r="B444" s="29" t="str">
        <f>D444&amp;"x"&amp;TEXT(COUNTIF(D$5:D443,D444)+1,0)</f>
        <v>x1</v>
      </c>
      <c r="C444" s="30"/>
      <c r="D444" s="30"/>
      <c r="E444" s="181"/>
      <c r="F444" s="30" t="s">
        <v>6689</v>
      </c>
      <c r="G444" s="269" t="s">
        <v>9617</v>
      </c>
      <c r="H444" s="269" t="s">
        <v>9618</v>
      </c>
      <c r="I444" s="269" t="s">
        <v>9619</v>
      </c>
      <c r="J444" s="218">
        <v>20871</v>
      </c>
      <c r="K444" s="181"/>
      <c r="L444" s="31"/>
      <c r="M444" s="262" t="str">
        <f t="shared" si="154"/>
        <v>0</v>
      </c>
      <c r="N444" s="31"/>
      <c r="O444" s="262" t="str">
        <f t="shared" si="155"/>
        <v>0</v>
      </c>
      <c r="P444" s="31" t="s">
        <v>6678</v>
      </c>
      <c r="Q444" s="31" t="s">
        <v>6678</v>
      </c>
      <c r="R444" s="31"/>
      <c r="S444" s="298" t="str">
        <f t="shared" si="156"/>
        <v/>
      </c>
      <c r="T444" s="214"/>
      <c r="U444" s="33"/>
      <c r="V444" s="33"/>
      <c r="W444" s="33"/>
      <c r="X444" s="33"/>
      <c r="Y444" s="213"/>
      <c r="Z444" s="352">
        <f t="shared" si="157"/>
        <v>61</v>
      </c>
      <c r="AA444" s="304" t="e">
        <f t="shared" ca="1" si="170"/>
        <v>#NAME?</v>
      </c>
      <c r="AB444" s="304" t="e">
        <f t="shared" ca="1" si="171"/>
        <v>#NAME?</v>
      </c>
      <c r="AC444" s="304" t="e">
        <f t="shared" ca="1" si="172"/>
        <v>#NAME?</v>
      </c>
      <c r="AD444" s="304" t="e">
        <f t="shared" ca="1" si="173"/>
        <v>#NAME?</v>
      </c>
      <c r="AE444" s="304"/>
      <c r="AF444" s="353" t="str">
        <f t="shared" si="158"/>
        <v>NCX19J3</v>
      </c>
      <c r="AG444" s="353" t="str">
        <f t="shared" si="159"/>
        <v>NCX19J3</v>
      </c>
      <c r="AH444" s="353" t="str">
        <f t="shared" si="160"/>
        <v/>
      </c>
      <c r="AI444" s="353" t="str">
        <f t="shared" si="161"/>
        <v/>
      </c>
      <c r="AJ444" s="353" t="str">
        <f t="shared" si="162"/>
        <v/>
      </c>
      <c r="AK444" s="353" t="str">
        <f t="shared" si="163"/>
        <v/>
      </c>
      <c r="AL444" s="343"/>
      <c r="AT444" s="345" t="str">
        <f t="shared" si="164"/>
        <v/>
      </c>
      <c r="AU444" s="345" t="str">
        <f t="shared" si="165"/>
        <v/>
      </c>
      <c r="AW444" s="354">
        <f t="shared" si="166"/>
        <v>0</v>
      </c>
      <c r="AX444" s="354">
        <f t="shared" si="167"/>
        <v>0</v>
      </c>
      <c r="AY444" s="354">
        <f t="shared" si="168"/>
        <v>0</v>
      </c>
      <c r="AZ444" s="354">
        <f t="shared" si="169"/>
        <v>0</v>
      </c>
    </row>
    <row r="445" spans="1:52" x14ac:dyDescent="0.2">
      <c r="A445" s="28" t="str">
        <f>C445&amp;"x"&amp;TEXT(COUNTIF(C$5:C444,C445)+1,0)</f>
        <v>x1</v>
      </c>
      <c r="B445" s="29" t="str">
        <f>D445&amp;"x"&amp;TEXT(COUNTIF(D$5:D444,D445)+1,0)</f>
        <v>x1</v>
      </c>
      <c r="C445" s="30"/>
      <c r="D445" s="30"/>
      <c r="E445" s="181"/>
      <c r="F445" s="30" t="s">
        <v>6689</v>
      </c>
      <c r="G445" s="269" t="s">
        <v>9334</v>
      </c>
      <c r="H445" s="269" t="s">
        <v>9335</v>
      </c>
      <c r="I445" s="269" t="s">
        <v>9336</v>
      </c>
      <c r="J445" s="218">
        <v>40869</v>
      </c>
      <c r="K445" s="181"/>
      <c r="L445" s="31"/>
      <c r="M445" s="262" t="str">
        <f t="shared" si="154"/>
        <v>0</v>
      </c>
      <c r="N445" s="31"/>
      <c r="O445" s="262" t="str">
        <f t="shared" si="155"/>
        <v>0</v>
      </c>
      <c r="P445" s="31" t="s">
        <v>6510</v>
      </c>
      <c r="Q445" s="31" t="s">
        <v>6510</v>
      </c>
      <c r="R445" s="31" t="s">
        <v>6510</v>
      </c>
      <c r="S445" s="298" t="str">
        <f t="shared" si="156"/>
        <v/>
      </c>
      <c r="T445" s="214"/>
      <c r="U445" s="33"/>
      <c r="V445" s="33"/>
      <c r="W445" s="33"/>
      <c r="X445" s="33"/>
      <c r="Y445" s="213"/>
      <c r="Z445" s="352">
        <f t="shared" si="157"/>
        <v>7</v>
      </c>
      <c r="AA445" s="304" t="e">
        <f t="shared" ca="1" si="170"/>
        <v>#NAME?</v>
      </c>
      <c r="AB445" s="304" t="e">
        <f t="shared" ca="1" si="171"/>
        <v>#NAME?</v>
      </c>
      <c r="AC445" s="304" t="e">
        <f t="shared" ca="1" si="172"/>
        <v>#NAME?</v>
      </c>
      <c r="AD445" s="304" t="e">
        <f t="shared" ca="1" si="173"/>
        <v>#NAME?</v>
      </c>
      <c r="AE445" s="304"/>
      <c r="AF445" s="353" t="str">
        <f t="shared" si="158"/>
        <v>NCX19J3</v>
      </c>
      <c r="AG445" s="353" t="str">
        <f t="shared" si="159"/>
        <v>NCX19J3</v>
      </c>
      <c r="AH445" s="353" t="str">
        <f t="shared" si="160"/>
        <v>F1</v>
      </c>
      <c r="AI445" s="353" t="str">
        <f t="shared" si="161"/>
        <v>F1</v>
      </c>
      <c r="AJ445" s="353" t="str">
        <f t="shared" si="162"/>
        <v>F1</v>
      </c>
      <c r="AK445" s="353" t="str">
        <f t="shared" si="163"/>
        <v/>
      </c>
      <c r="AL445" s="343"/>
      <c r="AT445" s="345" t="str">
        <f t="shared" si="164"/>
        <v/>
      </c>
      <c r="AU445" s="345" t="str">
        <f t="shared" si="165"/>
        <v/>
      </c>
      <c r="AW445" s="354">
        <f t="shared" si="166"/>
        <v>0</v>
      </c>
      <c r="AX445" s="354">
        <f t="shared" si="167"/>
        <v>0</v>
      </c>
      <c r="AY445" s="354">
        <f t="shared" si="168"/>
        <v>0</v>
      </c>
      <c r="AZ445" s="354">
        <f t="shared" si="169"/>
        <v>0</v>
      </c>
    </row>
    <row r="446" spans="1:52" x14ac:dyDescent="0.2">
      <c r="A446" s="28" t="str">
        <f>C446&amp;"x"&amp;TEXT(COUNTIF(C$5:C445,C446)+1,0)</f>
        <v>x1</v>
      </c>
      <c r="B446" s="29" t="str">
        <f>D446&amp;"x"&amp;TEXT(COUNTIF(D$5:D445,D446)+1,0)</f>
        <v>x1</v>
      </c>
      <c r="C446" s="30"/>
      <c r="D446" s="30"/>
      <c r="E446" s="181"/>
      <c r="F446" s="30" t="s">
        <v>6689</v>
      </c>
      <c r="G446" s="269" t="s">
        <v>9715</v>
      </c>
      <c r="H446" s="269" t="s">
        <v>9716</v>
      </c>
      <c r="I446" s="269" t="s">
        <v>9717</v>
      </c>
      <c r="J446" s="218">
        <v>30389</v>
      </c>
      <c r="K446" s="181"/>
      <c r="L446" s="31"/>
      <c r="M446" s="262" t="str">
        <f t="shared" si="154"/>
        <v>0</v>
      </c>
      <c r="N446" s="31"/>
      <c r="O446" s="262" t="str">
        <f t="shared" si="155"/>
        <v>0</v>
      </c>
      <c r="P446" s="31" t="s">
        <v>6678</v>
      </c>
      <c r="Q446" s="31" t="s">
        <v>6678</v>
      </c>
      <c r="R446" s="31"/>
      <c r="S446" s="298" t="str">
        <f t="shared" si="156"/>
        <v/>
      </c>
      <c r="T446" s="214"/>
      <c r="U446" s="33"/>
      <c r="V446" s="33"/>
      <c r="W446" s="33"/>
      <c r="X446" s="33"/>
      <c r="Y446" s="213"/>
      <c r="Z446" s="352">
        <f t="shared" si="157"/>
        <v>35</v>
      </c>
      <c r="AA446" s="304" t="e">
        <f t="shared" ca="1" si="170"/>
        <v>#NAME?</v>
      </c>
      <c r="AB446" s="304" t="e">
        <f t="shared" ca="1" si="171"/>
        <v>#NAME?</v>
      </c>
      <c r="AC446" s="304" t="e">
        <f t="shared" ca="1" si="172"/>
        <v>#NAME?</v>
      </c>
      <c r="AD446" s="304" t="e">
        <f t="shared" ca="1" si="173"/>
        <v>#NAME?</v>
      </c>
      <c r="AE446" s="304"/>
      <c r="AF446" s="353" t="str">
        <f t="shared" si="158"/>
        <v>NCX19J3</v>
      </c>
      <c r="AG446" s="353" t="str">
        <f t="shared" si="159"/>
        <v>NCX19J3</v>
      </c>
      <c r="AH446" s="353" t="str">
        <f t="shared" si="160"/>
        <v/>
      </c>
      <c r="AI446" s="353" t="str">
        <f t="shared" si="161"/>
        <v/>
      </c>
      <c r="AJ446" s="353" t="str">
        <f t="shared" si="162"/>
        <v/>
      </c>
      <c r="AK446" s="353" t="str">
        <f t="shared" si="163"/>
        <v/>
      </c>
      <c r="AL446" s="343"/>
      <c r="AT446" s="345" t="str">
        <f t="shared" si="164"/>
        <v/>
      </c>
      <c r="AU446" s="345" t="str">
        <f t="shared" si="165"/>
        <v/>
      </c>
      <c r="AW446" s="354">
        <f t="shared" si="166"/>
        <v>0</v>
      </c>
      <c r="AX446" s="354">
        <f t="shared" si="167"/>
        <v>0</v>
      </c>
      <c r="AY446" s="354">
        <f t="shared" si="168"/>
        <v>0</v>
      </c>
      <c r="AZ446" s="354">
        <f t="shared" si="169"/>
        <v>0</v>
      </c>
    </row>
    <row r="447" spans="1:52" x14ac:dyDescent="0.2">
      <c r="A447" s="28" t="str">
        <f>C447&amp;"x"&amp;TEXT(COUNTIF(C$5:C446,C447)+1,0)</f>
        <v>S2x7</v>
      </c>
      <c r="B447" s="29" t="str">
        <f>D447&amp;"x"&amp;TEXT(COUNTIF(D$5:D446,D447)+1,0)</f>
        <v>S2x7</v>
      </c>
      <c r="C447" s="30" t="s">
        <v>6428</v>
      </c>
      <c r="D447" s="30" t="s">
        <v>6428</v>
      </c>
      <c r="E447" s="181"/>
      <c r="F447" s="30" t="s">
        <v>6689</v>
      </c>
      <c r="G447" s="269" t="s">
        <v>8507</v>
      </c>
      <c r="H447" s="269" t="s">
        <v>8508</v>
      </c>
      <c r="I447" s="269" t="s">
        <v>8509</v>
      </c>
      <c r="J447" s="218">
        <v>35330</v>
      </c>
      <c r="K447" s="181"/>
      <c r="L447" s="31" t="s">
        <v>6678</v>
      </c>
      <c r="M447" s="262" t="str">
        <f t="shared" si="154"/>
        <v>0</v>
      </c>
      <c r="N447" s="31" t="s">
        <v>6678</v>
      </c>
      <c r="O447" s="262" t="str">
        <f t="shared" si="155"/>
        <v>0</v>
      </c>
      <c r="P447" s="31" t="s">
        <v>6427</v>
      </c>
      <c r="Q447" s="31" t="s">
        <v>6427</v>
      </c>
      <c r="R447" s="31" t="s">
        <v>6427</v>
      </c>
      <c r="S447" s="298" t="str">
        <f t="shared" si="156"/>
        <v>S2</v>
      </c>
      <c r="T447" s="214"/>
      <c r="U447" s="33"/>
      <c r="V447" s="33"/>
      <c r="W447" s="33"/>
      <c r="X447" s="33"/>
      <c r="Y447" s="213"/>
      <c r="Z447" s="352">
        <f t="shared" si="157"/>
        <v>22</v>
      </c>
      <c r="AA447" s="304" t="e">
        <f ca="1">TmPunt($C447:$D447,$F447:$J447,$Z447,$AF447&amp;AH447,"Punten1AB",U447,AW447,$AI447&amp;$AJ447&amp;$AK447)</f>
        <v>#NAME?</v>
      </c>
      <c r="AB447" s="304" t="e">
        <f ca="1">TmPunt($C447:$D447,$F447:$J447,$Z447,$AF447&amp;AI447,"Punten2DE",V447,AX447,$AH447&amp;$AJ447&amp;$AK447)</f>
        <v>#NAME?</v>
      </c>
      <c r="AC447" s="304" t="e">
        <f ca="1">TmPunt($C447:$D447,$F447:$J447,$Z447,$AF447&amp;AJ447,"Punten3GH",W447,AY447,$AH447&amp;$AI447&amp;$AK447)</f>
        <v>#NAME?</v>
      </c>
      <c r="AD447" s="304" t="e">
        <f ca="1">TmPunt($C447:$D447,$F447:$J447,$Z447,$AG447&amp;AK447,"Punten4JK",X447,AZ447,$AH447&amp;$AI447&amp;$AJ447)</f>
        <v>#NAME?</v>
      </c>
      <c r="AE447" s="304"/>
      <c r="AF447" s="353" t="str">
        <f t="shared" si="158"/>
        <v>NCX19J3</v>
      </c>
      <c r="AG447" s="353" t="str">
        <f t="shared" si="159"/>
        <v>NCX19J3</v>
      </c>
      <c r="AH447" s="353" t="str">
        <f t="shared" si="160"/>
        <v>S1</v>
      </c>
      <c r="AI447" s="353" t="str">
        <f t="shared" si="161"/>
        <v>S1</v>
      </c>
      <c r="AJ447" s="353" t="str">
        <f t="shared" si="162"/>
        <v>S1</v>
      </c>
      <c r="AK447" s="353" t="str">
        <f t="shared" si="163"/>
        <v/>
      </c>
      <c r="AL447" s="343"/>
      <c r="AT447" s="345" t="str">
        <f t="shared" si="164"/>
        <v>S2</v>
      </c>
      <c r="AU447" s="345" t="str">
        <f t="shared" si="165"/>
        <v>S2</v>
      </c>
      <c r="AW447" s="354">
        <f t="shared" si="166"/>
        <v>0</v>
      </c>
      <c r="AX447" s="354">
        <f t="shared" si="167"/>
        <v>0</v>
      </c>
      <c r="AY447" s="354">
        <f t="shared" si="168"/>
        <v>0</v>
      </c>
      <c r="AZ447" s="354">
        <f t="shared" si="169"/>
        <v>0</v>
      </c>
    </row>
    <row r="448" spans="1:52" x14ac:dyDescent="0.2">
      <c r="A448" s="28" t="str">
        <f>C448&amp;"x"&amp;TEXT(COUNTIF(C$5:C447,C448)+1,0)</f>
        <v>x1</v>
      </c>
      <c r="B448" s="29" t="str">
        <f>D448&amp;"x"&amp;TEXT(COUNTIF(D$5:D447,D448)+1,0)</f>
        <v>x1</v>
      </c>
      <c r="C448" s="30"/>
      <c r="D448" s="30"/>
      <c r="E448" s="181"/>
      <c r="F448" s="30" t="s">
        <v>6689</v>
      </c>
      <c r="G448" s="269" t="s">
        <v>9602</v>
      </c>
      <c r="H448" s="269" t="s">
        <v>9603</v>
      </c>
      <c r="I448" s="269" t="s">
        <v>9604</v>
      </c>
      <c r="J448" s="218">
        <v>19873</v>
      </c>
      <c r="K448" s="181"/>
      <c r="L448" s="31"/>
      <c r="M448" s="262" t="str">
        <f t="shared" si="154"/>
        <v>0</v>
      </c>
      <c r="N448" s="31"/>
      <c r="O448" s="262" t="str">
        <f t="shared" si="155"/>
        <v>0</v>
      </c>
      <c r="P448" s="31" t="s">
        <v>6678</v>
      </c>
      <c r="Q448" s="31" t="s">
        <v>6678</v>
      </c>
      <c r="R448" s="31"/>
      <c r="S448" s="298" t="str">
        <f t="shared" si="156"/>
        <v/>
      </c>
      <c r="T448" s="214"/>
      <c r="U448" s="33"/>
      <c r="V448" s="33"/>
      <c r="W448" s="33"/>
      <c r="X448" s="33"/>
      <c r="Y448" s="213"/>
      <c r="Z448" s="352">
        <f t="shared" si="157"/>
        <v>64</v>
      </c>
      <c r="AA448" s="304" t="e">
        <f t="shared" ca="1" si="170"/>
        <v>#NAME?</v>
      </c>
      <c r="AB448" s="304" t="e">
        <f t="shared" ca="1" si="171"/>
        <v>#NAME?</v>
      </c>
      <c r="AC448" s="304" t="e">
        <f t="shared" ca="1" si="172"/>
        <v>#NAME?</v>
      </c>
      <c r="AD448" s="304" t="e">
        <f t="shared" ca="1" si="173"/>
        <v>#NAME?</v>
      </c>
      <c r="AE448" s="304"/>
      <c r="AF448" s="353" t="str">
        <f t="shared" si="158"/>
        <v>NCX19J3</v>
      </c>
      <c r="AG448" s="353" t="str">
        <f t="shared" si="159"/>
        <v>NCX19J3</v>
      </c>
      <c r="AH448" s="353" t="str">
        <f t="shared" si="160"/>
        <v/>
      </c>
      <c r="AI448" s="353" t="str">
        <f t="shared" si="161"/>
        <v/>
      </c>
      <c r="AJ448" s="353" t="str">
        <f t="shared" si="162"/>
        <v/>
      </c>
      <c r="AK448" s="353" t="str">
        <f t="shared" si="163"/>
        <v/>
      </c>
      <c r="AL448" s="343"/>
      <c r="AT448" s="345" t="str">
        <f t="shared" si="164"/>
        <v/>
      </c>
      <c r="AU448" s="345" t="str">
        <f t="shared" si="165"/>
        <v/>
      </c>
      <c r="AW448" s="354">
        <f t="shared" si="166"/>
        <v>0</v>
      </c>
      <c r="AX448" s="354">
        <f t="shared" si="167"/>
        <v>0</v>
      </c>
      <c r="AY448" s="354">
        <f t="shared" si="168"/>
        <v>0</v>
      </c>
      <c r="AZ448" s="354">
        <f t="shared" si="169"/>
        <v>0</v>
      </c>
    </row>
    <row r="449" spans="1:52" x14ac:dyDescent="0.2">
      <c r="A449" s="28" t="str">
        <f>C449&amp;"x"&amp;TEXT(COUNTIF(C$5:C448,C449)+1,0)</f>
        <v>x1</v>
      </c>
      <c r="B449" s="29" t="str">
        <f>D449&amp;"x"&amp;TEXT(COUNTIF(D$5:D448,D449)+1,0)</f>
        <v>x1</v>
      </c>
      <c r="C449" s="30"/>
      <c r="D449" s="30"/>
      <c r="E449" s="181"/>
      <c r="F449" s="30" t="s">
        <v>6689</v>
      </c>
      <c r="G449" s="269" t="s">
        <v>9741</v>
      </c>
      <c r="H449" s="269" t="s">
        <v>9742</v>
      </c>
      <c r="I449" s="269" t="s">
        <v>9743</v>
      </c>
      <c r="J449" s="218">
        <v>31471</v>
      </c>
      <c r="K449" s="181"/>
      <c r="L449" s="31"/>
      <c r="M449" s="262" t="str">
        <f t="shared" si="154"/>
        <v>0</v>
      </c>
      <c r="N449" s="31"/>
      <c r="O449" s="262" t="str">
        <f t="shared" si="155"/>
        <v>0</v>
      </c>
      <c r="P449" s="31" t="s">
        <v>6678</v>
      </c>
      <c r="Q449" s="31" t="s">
        <v>6678</v>
      </c>
      <c r="R449" s="31"/>
      <c r="S449" s="298" t="str">
        <f t="shared" si="156"/>
        <v/>
      </c>
      <c r="T449" s="214"/>
      <c r="U449" s="33"/>
      <c r="V449" s="33"/>
      <c r="W449" s="33"/>
      <c r="X449" s="33"/>
      <c r="Y449" s="213"/>
      <c r="Z449" s="352">
        <f t="shared" si="157"/>
        <v>32</v>
      </c>
      <c r="AA449" s="304" t="e">
        <f t="shared" ca="1" si="170"/>
        <v>#NAME?</v>
      </c>
      <c r="AB449" s="304" t="e">
        <f t="shared" ca="1" si="171"/>
        <v>#NAME?</v>
      </c>
      <c r="AC449" s="304" t="e">
        <f t="shared" ca="1" si="172"/>
        <v>#NAME?</v>
      </c>
      <c r="AD449" s="304" t="e">
        <f t="shared" ca="1" si="173"/>
        <v>#NAME?</v>
      </c>
      <c r="AE449" s="304"/>
      <c r="AF449" s="353" t="str">
        <f t="shared" si="158"/>
        <v>NCX19J3</v>
      </c>
      <c r="AG449" s="353" t="str">
        <f t="shared" si="159"/>
        <v>NCX19J3</v>
      </c>
      <c r="AH449" s="353" t="str">
        <f t="shared" si="160"/>
        <v/>
      </c>
      <c r="AI449" s="353" t="str">
        <f t="shared" si="161"/>
        <v/>
      </c>
      <c r="AJ449" s="353" t="str">
        <f t="shared" si="162"/>
        <v/>
      </c>
      <c r="AK449" s="353" t="str">
        <f t="shared" si="163"/>
        <v/>
      </c>
      <c r="AL449" s="343"/>
      <c r="AT449" s="345" t="str">
        <f t="shared" si="164"/>
        <v/>
      </c>
      <c r="AU449" s="345" t="str">
        <f t="shared" si="165"/>
        <v/>
      </c>
      <c r="AW449" s="354">
        <f t="shared" si="166"/>
        <v>0</v>
      </c>
      <c r="AX449" s="354">
        <f t="shared" si="167"/>
        <v>0</v>
      </c>
      <c r="AY449" s="354">
        <f t="shared" si="168"/>
        <v>0</v>
      </c>
      <c r="AZ449" s="354">
        <f t="shared" si="169"/>
        <v>0</v>
      </c>
    </row>
    <row r="450" spans="1:52" x14ac:dyDescent="0.2">
      <c r="A450" s="28" t="str">
        <f>C450&amp;"x"&amp;TEXT(COUNTIF(C$5:C449,C450)+1,0)</f>
        <v>x1</v>
      </c>
      <c r="B450" s="29" t="str">
        <f>D450&amp;"x"&amp;TEXT(COUNTIF(D$5:D449,D450)+1,0)</f>
        <v>x1</v>
      </c>
      <c r="C450" s="30"/>
      <c r="D450" s="30"/>
      <c r="E450" s="181"/>
      <c r="F450" s="30" t="s">
        <v>6689</v>
      </c>
      <c r="G450" s="269" t="s">
        <v>9725</v>
      </c>
      <c r="H450" s="269" t="s">
        <v>9726</v>
      </c>
      <c r="I450" s="269" t="s">
        <v>8538</v>
      </c>
      <c r="J450" s="218">
        <v>30521</v>
      </c>
      <c r="K450" s="181"/>
      <c r="L450" s="31"/>
      <c r="M450" s="262" t="str">
        <f t="shared" si="154"/>
        <v>0</v>
      </c>
      <c r="N450" s="31"/>
      <c r="O450" s="262" t="str">
        <f t="shared" si="155"/>
        <v>0</v>
      </c>
      <c r="P450" s="31" t="s">
        <v>6678</v>
      </c>
      <c r="Q450" s="31" t="s">
        <v>6678</v>
      </c>
      <c r="R450" s="31"/>
      <c r="S450" s="298" t="str">
        <f t="shared" si="156"/>
        <v/>
      </c>
      <c r="T450" s="214"/>
      <c r="U450" s="33"/>
      <c r="V450" s="33"/>
      <c r="W450" s="33"/>
      <c r="X450" s="33"/>
      <c r="Y450" s="213"/>
      <c r="Z450" s="352">
        <f t="shared" si="157"/>
        <v>35</v>
      </c>
      <c r="AA450" s="304" t="e">
        <f t="shared" ca="1" si="170"/>
        <v>#NAME?</v>
      </c>
      <c r="AB450" s="304" t="e">
        <f t="shared" ca="1" si="171"/>
        <v>#NAME?</v>
      </c>
      <c r="AC450" s="304" t="e">
        <f t="shared" ca="1" si="172"/>
        <v>#NAME?</v>
      </c>
      <c r="AD450" s="304" t="e">
        <f t="shared" ca="1" si="173"/>
        <v>#NAME?</v>
      </c>
      <c r="AE450" s="304"/>
      <c r="AF450" s="353" t="str">
        <f t="shared" si="158"/>
        <v>NCX19J3</v>
      </c>
      <c r="AG450" s="353" t="str">
        <f t="shared" si="159"/>
        <v>NCX19J3</v>
      </c>
      <c r="AH450" s="353" t="str">
        <f t="shared" si="160"/>
        <v/>
      </c>
      <c r="AI450" s="353" t="str">
        <f t="shared" si="161"/>
        <v/>
      </c>
      <c r="AJ450" s="353" t="str">
        <f t="shared" si="162"/>
        <v/>
      </c>
      <c r="AK450" s="353" t="str">
        <f t="shared" si="163"/>
        <v/>
      </c>
      <c r="AL450" s="343"/>
      <c r="AT450" s="345" t="str">
        <f t="shared" si="164"/>
        <v/>
      </c>
      <c r="AU450" s="345" t="str">
        <f t="shared" si="165"/>
        <v/>
      </c>
      <c r="AW450" s="354">
        <f t="shared" si="166"/>
        <v>0</v>
      </c>
      <c r="AX450" s="354">
        <f t="shared" si="167"/>
        <v>0</v>
      </c>
      <c r="AY450" s="354">
        <f t="shared" si="168"/>
        <v>0</v>
      </c>
      <c r="AZ450" s="354">
        <f t="shared" si="169"/>
        <v>0</v>
      </c>
    </row>
    <row r="451" spans="1:52" x14ac:dyDescent="0.2">
      <c r="A451" s="28" t="str">
        <f>C451&amp;"x"&amp;TEXT(COUNTIF(C$5:C450,C451)+1,0)</f>
        <v>B3x10</v>
      </c>
      <c r="B451" s="29" t="str">
        <f>D451&amp;"x"&amp;TEXT(COUNTIF(D$5:D450,D451)+1,0)</f>
        <v>B3x10</v>
      </c>
      <c r="C451" s="30" t="s">
        <v>6463</v>
      </c>
      <c r="D451" s="30" t="s">
        <v>6463</v>
      </c>
      <c r="E451" s="181"/>
      <c r="F451" s="30" t="s">
        <v>6689</v>
      </c>
      <c r="G451" s="269" t="s">
        <v>9080</v>
      </c>
      <c r="H451" s="269" t="s">
        <v>9081</v>
      </c>
      <c r="I451" s="269" t="s">
        <v>9082</v>
      </c>
      <c r="J451" s="218">
        <v>38010</v>
      </c>
      <c r="K451" s="181"/>
      <c r="L451" s="31" t="s">
        <v>6678</v>
      </c>
      <c r="M451" s="262" t="str">
        <f t="shared" si="154"/>
        <v>0</v>
      </c>
      <c r="N451" s="31" t="s">
        <v>6678</v>
      </c>
      <c r="O451" s="262" t="str">
        <f t="shared" si="155"/>
        <v>0</v>
      </c>
      <c r="P451" s="31" t="s">
        <v>6474</v>
      </c>
      <c r="Q451" s="31" t="s">
        <v>6474</v>
      </c>
      <c r="R451" s="31" t="s">
        <v>6474</v>
      </c>
      <c r="S451" s="298" t="str">
        <f t="shared" si="156"/>
        <v>B3</v>
      </c>
      <c r="T451" s="214"/>
      <c r="U451" s="33"/>
      <c r="V451" s="33"/>
      <c r="W451" s="33"/>
      <c r="X451" s="33"/>
      <c r="Y451" s="213"/>
      <c r="Z451" s="352">
        <f t="shared" si="157"/>
        <v>14</v>
      </c>
      <c r="AA451" s="304" t="e">
        <f ca="1">TmPunt($C451:$D451,$F451:$J451,$Z451,$AF451&amp;AH451,"Punten1AB",U451,AW451,$AI451&amp;$AJ451&amp;$AK451)</f>
        <v>#NAME?</v>
      </c>
      <c r="AB451" s="304" t="e">
        <f ca="1">TmPunt($C451:$D451,$F451:$J451,$Z451,$AF451&amp;AI451,"Punten2DE",V451,AX451,$AH451&amp;$AJ451&amp;$AK451)</f>
        <v>#NAME?</v>
      </c>
      <c r="AC451" s="304" t="e">
        <f ca="1">TmPunt($C451:$D451,$F451:$J451,$Z451,$AF451&amp;AJ451,"Punten3GH",W451,AY451,$AH451&amp;$AI451&amp;$AK451)</f>
        <v>#NAME?</v>
      </c>
      <c r="AD451" s="304" t="e">
        <f ca="1">TmPunt($C451:$D451,$F451:$J451,$Z451,$AG451&amp;AK451,"Punten4JK",X451,AZ451,$AH451&amp;$AI451&amp;$AJ451)</f>
        <v>#NAME?</v>
      </c>
      <c r="AE451" s="304"/>
      <c r="AF451" s="353" t="str">
        <f t="shared" si="158"/>
        <v>NCX19J3</v>
      </c>
      <c r="AG451" s="353" t="str">
        <f t="shared" si="159"/>
        <v>NCX19J3</v>
      </c>
      <c r="AH451" s="353" t="str">
        <f t="shared" si="160"/>
        <v>C4</v>
      </c>
      <c r="AI451" s="353" t="str">
        <f t="shared" si="161"/>
        <v>C4</v>
      </c>
      <c r="AJ451" s="353" t="str">
        <f t="shared" si="162"/>
        <v>C4</v>
      </c>
      <c r="AK451" s="353" t="str">
        <f t="shared" si="163"/>
        <v/>
      </c>
      <c r="AL451" s="343"/>
      <c r="AT451" s="345" t="str">
        <f t="shared" si="164"/>
        <v>B3</v>
      </c>
      <c r="AU451" s="345" t="str">
        <f t="shared" si="165"/>
        <v>B3</v>
      </c>
      <c r="AW451" s="354">
        <f t="shared" si="166"/>
        <v>0</v>
      </c>
      <c r="AX451" s="354">
        <f t="shared" si="167"/>
        <v>0</v>
      </c>
      <c r="AY451" s="354">
        <f t="shared" si="168"/>
        <v>0</v>
      </c>
      <c r="AZ451" s="354">
        <f t="shared" si="169"/>
        <v>0</v>
      </c>
    </row>
    <row r="452" spans="1:52" x14ac:dyDescent="0.2">
      <c r="A452" s="28" t="str">
        <f>C452&amp;"x"&amp;TEXT(COUNTIF(C$5:C451,C452)+1,0)</f>
        <v>x1</v>
      </c>
      <c r="B452" s="29" t="str">
        <f>D452&amp;"x"&amp;TEXT(COUNTIF(D$5:D451,D452)+1,0)</f>
        <v>x1</v>
      </c>
      <c r="C452" s="30"/>
      <c r="D452" s="30"/>
      <c r="E452" s="181"/>
      <c r="F452" s="30" t="s">
        <v>6689</v>
      </c>
      <c r="G452" s="269" t="s">
        <v>9809</v>
      </c>
      <c r="H452" s="269" t="s">
        <v>9810</v>
      </c>
      <c r="I452" s="269" t="s">
        <v>9811</v>
      </c>
      <c r="J452" s="218">
        <v>39281</v>
      </c>
      <c r="K452" s="181"/>
      <c r="L452" s="31"/>
      <c r="M452" s="262" t="str">
        <f t="shared" si="154"/>
        <v>0</v>
      </c>
      <c r="N452" s="31"/>
      <c r="O452" s="262" t="str">
        <f t="shared" si="155"/>
        <v>0</v>
      </c>
      <c r="P452" s="31" t="s">
        <v>6483</v>
      </c>
      <c r="Q452" s="31" t="s">
        <v>6678</v>
      </c>
      <c r="R452" s="31"/>
      <c r="S452" s="298" t="str">
        <f t="shared" si="156"/>
        <v/>
      </c>
      <c r="T452" s="214"/>
      <c r="U452" s="33"/>
      <c r="V452" s="33"/>
      <c r="W452" s="33"/>
      <c r="X452" s="33"/>
      <c r="Y452" s="213"/>
      <c r="Z452" s="352">
        <f t="shared" si="157"/>
        <v>11</v>
      </c>
      <c r="AA452" s="304" t="e">
        <f t="shared" ca="1" si="170"/>
        <v>#NAME?</v>
      </c>
      <c r="AB452" s="304" t="e">
        <f t="shared" ca="1" si="171"/>
        <v>#NAME?</v>
      </c>
      <c r="AC452" s="304" t="e">
        <f t="shared" ca="1" si="172"/>
        <v>#NAME?</v>
      </c>
      <c r="AD452" s="304" t="e">
        <f t="shared" ca="1" si="173"/>
        <v>#NAME?</v>
      </c>
      <c r="AE452" s="304"/>
      <c r="AF452" s="353" t="str">
        <f t="shared" si="158"/>
        <v>NCX19J3</v>
      </c>
      <c r="AG452" s="353" t="str">
        <f t="shared" si="159"/>
        <v>NCX19J3</v>
      </c>
      <c r="AH452" s="353" t="str">
        <f t="shared" si="160"/>
        <v>D1</v>
      </c>
      <c r="AI452" s="353" t="str">
        <f t="shared" si="161"/>
        <v/>
      </c>
      <c r="AJ452" s="353" t="str">
        <f t="shared" si="162"/>
        <v/>
      </c>
      <c r="AK452" s="353" t="str">
        <f t="shared" si="163"/>
        <v/>
      </c>
      <c r="AL452" s="343"/>
      <c r="AT452" s="345" t="str">
        <f t="shared" si="164"/>
        <v/>
      </c>
      <c r="AU452" s="345" t="str">
        <f t="shared" si="165"/>
        <v/>
      </c>
      <c r="AW452" s="354">
        <f t="shared" si="166"/>
        <v>0</v>
      </c>
      <c r="AX452" s="354">
        <f t="shared" si="167"/>
        <v>0</v>
      </c>
      <c r="AY452" s="354">
        <f t="shared" si="168"/>
        <v>0</v>
      </c>
      <c r="AZ452" s="354">
        <f t="shared" si="169"/>
        <v>0</v>
      </c>
    </row>
    <row r="453" spans="1:52" x14ac:dyDescent="0.2">
      <c r="A453" s="28" t="str">
        <f>C453&amp;"x"&amp;TEXT(COUNTIF(C$5:C452,C453)+1,0)</f>
        <v>x1</v>
      </c>
      <c r="B453" s="29" t="str">
        <f>D453&amp;"x"&amp;TEXT(COUNTIF(D$5:D452,D453)+1,0)</f>
        <v>x1</v>
      </c>
      <c r="C453" s="30"/>
      <c r="D453" s="30"/>
      <c r="E453" s="181"/>
      <c r="F453" s="30" t="s">
        <v>6689</v>
      </c>
      <c r="G453" s="269" t="s">
        <v>8654</v>
      </c>
      <c r="H453" s="269" t="s">
        <v>8655</v>
      </c>
      <c r="I453" s="269" t="s">
        <v>8656</v>
      </c>
      <c r="J453" s="218">
        <v>32205</v>
      </c>
      <c r="K453" s="181"/>
      <c r="L453" s="31" t="s">
        <v>6678</v>
      </c>
      <c r="M453" s="262" t="str">
        <f t="shared" ref="M453:M516" si="174">LEFT(L453&amp;"0",1)</f>
        <v>0</v>
      </c>
      <c r="N453" s="31" t="s">
        <v>6678</v>
      </c>
      <c r="O453" s="262" t="str">
        <f t="shared" ref="O453:O516" si="175">LEFT(N453&amp;"0",1)</f>
        <v>0</v>
      </c>
      <c r="P453" s="31" t="s">
        <v>6433</v>
      </c>
      <c r="Q453" s="31" t="s">
        <v>6432</v>
      </c>
      <c r="R453" s="31" t="s">
        <v>6432</v>
      </c>
      <c r="S453" s="298" t="str">
        <f t="shared" ref="S453:S516" si="176">IF(C453=0,"",C453)</f>
        <v/>
      </c>
      <c r="T453" s="214"/>
      <c r="U453" s="33"/>
      <c r="V453" s="33"/>
      <c r="W453" s="33"/>
      <c r="X453" s="33"/>
      <c r="Y453" s="213"/>
      <c r="Z453" s="352">
        <f t="shared" ref="Z453:Z516" si="177">IF(AND(ISNUMBER(J453),J453&lt;&gt;0),DATEDIF(J453,Peildatum,"Y"),"")</f>
        <v>30</v>
      </c>
      <c r="AA453" s="304" t="e">
        <f t="shared" ref="AA453:AA516" ca="1" si="178">TmPunt($C453:$D453,$F453:$J453,$Z453,$AF453&amp;AH453,"Punten1AB",U453,AW453,$AI453&amp;$AJ453&amp;$AK453)</f>
        <v>#NAME?</v>
      </c>
      <c r="AB453" s="304" t="e">
        <f t="shared" ref="AB453:AB516" ca="1" si="179">TmPunt($C453:$D453,$F453:$J453,$Z453,$AF453&amp;AI453,"Punten2DE",V453,AX453,$AH453&amp;$AJ453&amp;$AK453)</f>
        <v>#NAME?</v>
      </c>
      <c r="AC453" s="304" t="e">
        <f t="shared" ref="AC453:AC516" ca="1" si="180">TmPunt($C453:$D453,$F453:$J453,$Z453,$AF453&amp;AJ453,"Punten3GH",W453,AY453,$AH453&amp;$AI453&amp;$AK453)</f>
        <v>#NAME?</v>
      </c>
      <c r="AD453" s="304" t="e">
        <f t="shared" ref="AD453:AD516" ca="1" si="181">TmPunt($C453:$D453,$F453:$J453,$Z453,$AG453&amp;AK453,"Punten4JK",X453,AZ453,$AH453&amp;$AI453&amp;$AJ453)</f>
        <v>#NAME?</v>
      </c>
      <c r="AE453" s="304"/>
      <c r="AF453" s="353" t="str">
        <f t="shared" ref="AF453:AF516" si="182">IFERROR(VLOOKUP(M453,CbRc,2,0),"")</f>
        <v>NCX19J3</v>
      </c>
      <c r="AG453" s="353" t="str">
        <f t="shared" ref="AG453:AG516" si="183">IFERROR(VLOOKUP(O453,CbRc,2,0),"")</f>
        <v>NCX19J3</v>
      </c>
      <c r="AH453" s="353" t="str">
        <f t="shared" ref="AH453:AH516" si="184">IF(ISNA(VLOOKUP($AF453&amp;P453,IsTm1A,1,0)),"",P453)</f>
        <v>S7</v>
      </c>
      <c r="AI453" s="353" t="str">
        <f t="shared" ref="AI453:AI516" si="185">IF(ISNA(VLOOKUP($AF453&amp;Q453,IsTm2D,1,0)),"",Q453)</f>
        <v>S6</v>
      </c>
      <c r="AJ453" s="353" t="str">
        <f t="shared" ref="AJ453:AJ516" si="186">IF(ISNA(VLOOKUP($AG453&amp;R453,IsTm3G,1,0)),"",R453)</f>
        <v>S6</v>
      </c>
      <c r="AK453" s="353" t="str">
        <f t="shared" ref="AK453:AK516" si="187">IF(ISNA(VLOOKUP($AG453&amp;S453,IsTm4J,1,0)),"",S453)</f>
        <v/>
      </c>
      <c r="AL453" s="343"/>
      <c r="AT453" s="345" t="str">
        <f t="shared" ref="AT453:AT516" si="188">IF(C453="","",IFERROR(VLOOKUP(C453,AQ:AQ,1,0),"FOUT"))</f>
        <v/>
      </c>
      <c r="AU453" s="345" t="str">
        <f t="shared" ref="AU453:AU516" si="189">IF(D453="","",IFERROR(VLOOKUP(D453,AR:AR,1,0),"FOUT"))</f>
        <v/>
      </c>
      <c r="AW453" s="354">
        <f t="shared" ref="AW453:AW516" si="190">IF(OR(P453="",U453=""),0,SUMIFS(U$5:U$1004,$M$5:$M$1004,$M453,P$5:P$1004,P453))</f>
        <v>0</v>
      </c>
      <c r="AX453" s="354">
        <f t="shared" ref="AX453:AX516" si="191">IF(OR(Q453="",V453=""),0,SUMIFS(V$5:V$1004,$M$5:$M$1004,$M453,Q$5:Q$1004,Q453))</f>
        <v>0</v>
      </c>
      <c r="AY453" s="354">
        <f t="shared" ref="AY453:AY516" si="192">IF(OR(R453="",W453=""),0,SUMIFS(W$5:W$1004,$M$5:$M$1004,$M453,R$5:R$1004,R453))</f>
        <v>0</v>
      </c>
      <c r="AZ453" s="354">
        <f t="shared" ref="AZ453:AZ516" si="193">IF(OR(S453="",X453=""),0,SUMIFS(X$5:X$1004,$O$5:$O$1004,$O453,S$5:S$1004,S453))</f>
        <v>0</v>
      </c>
    </row>
    <row r="454" spans="1:52" x14ac:dyDescent="0.2">
      <c r="A454" s="28" t="str">
        <f>C454&amp;"x"&amp;TEXT(COUNTIF(C$5:C453,C454)+1,0)</f>
        <v>x1</v>
      </c>
      <c r="B454" s="29" t="str">
        <f>D454&amp;"x"&amp;TEXT(COUNTIF(D$5:D453,D454)+1,0)</f>
        <v>x1</v>
      </c>
      <c r="C454" s="30"/>
      <c r="D454" s="30"/>
      <c r="E454" s="181"/>
      <c r="F454" s="30" t="s">
        <v>6689</v>
      </c>
      <c r="G454" s="269" t="s">
        <v>9759</v>
      </c>
      <c r="H454" s="269" t="s">
        <v>9760</v>
      </c>
      <c r="I454" s="269" t="s">
        <v>9761</v>
      </c>
      <c r="J454" s="218">
        <v>32911</v>
      </c>
      <c r="K454" s="181"/>
      <c r="L454" s="31" t="s">
        <v>6678</v>
      </c>
      <c r="M454" s="262" t="str">
        <f t="shared" si="174"/>
        <v>0</v>
      </c>
      <c r="N454" s="31" t="s">
        <v>6678</v>
      </c>
      <c r="O454" s="262" t="str">
        <f t="shared" si="175"/>
        <v>0</v>
      </c>
      <c r="P454" s="31" t="s">
        <v>6678</v>
      </c>
      <c r="Q454" s="31" t="s">
        <v>6678</v>
      </c>
      <c r="R454" s="31"/>
      <c r="S454" s="298" t="str">
        <f t="shared" si="176"/>
        <v/>
      </c>
      <c r="T454" s="214"/>
      <c r="U454" s="33"/>
      <c r="V454" s="33"/>
      <c r="W454" s="33"/>
      <c r="X454" s="33"/>
      <c r="Y454" s="213"/>
      <c r="Z454" s="352">
        <f t="shared" si="177"/>
        <v>28</v>
      </c>
      <c r="AA454" s="304" t="e">
        <f t="shared" ca="1" si="178"/>
        <v>#NAME?</v>
      </c>
      <c r="AB454" s="304" t="e">
        <f t="shared" ca="1" si="179"/>
        <v>#NAME?</v>
      </c>
      <c r="AC454" s="304" t="e">
        <f t="shared" ca="1" si="180"/>
        <v>#NAME?</v>
      </c>
      <c r="AD454" s="304" t="e">
        <f t="shared" ca="1" si="181"/>
        <v>#NAME?</v>
      </c>
      <c r="AE454" s="304"/>
      <c r="AF454" s="353" t="str">
        <f t="shared" si="182"/>
        <v>NCX19J3</v>
      </c>
      <c r="AG454" s="353" t="str">
        <f t="shared" si="183"/>
        <v>NCX19J3</v>
      </c>
      <c r="AH454" s="353" t="str">
        <f t="shared" si="184"/>
        <v/>
      </c>
      <c r="AI454" s="353" t="str">
        <f t="shared" si="185"/>
        <v/>
      </c>
      <c r="AJ454" s="353" t="str">
        <f t="shared" si="186"/>
        <v/>
      </c>
      <c r="AK454" s="353" t="str">
        <f t="shared" si="187"/>
        <v/>
      </c>
      <c r="AL454" s="343"/>
      <c r="AT454" s="345" t="str">
        <f t="shared" si="188"/>
        <v/>
      </c>
      <c r="AU454" s="345" t="str">
        <f t="shared" si="189"/>
        <v/>
      </c>
      <c r="AW454" s="354">
        <f t="shared" si="190"/>
        <v>0</v>
      </c>
      <c r="AX454" s="354">
        <f t="shared" si="191"/>
        <v>0</v>
      </c>
      <c r="AY454" s="354">
        <f t="shared" si="192"/>
        <v>0</v>
      </c>
      <c r="AZ454" s="354">
        <f t="shared" si="193"/>
        <v>0</v>
      </c>
    </row>
    <row r="455" spans="1:52" x14ac:dyDescent="0.2">
      <c r="A455" s="28" t="str">
        <f>C455&amp;"x"&amp;TEXT(COUNTIF(C$5:C454,C455)+1,0)</f>
        <v>S6x8</v>
      </c>
      <c r="B455" s="29" t="str">
        <f>D455&amp;"x"&amp;TEXT(COUNTIF(D$5:D454,D455)+1,0)</f>
        <v>S6x8</v>
      </c>
      <c r="C455" s="30" t="s">
        <v>6432</v>
      </c>
      <c r="D455" s="30" t="s">
        <v>6432</v>
      </c>
      <c r="E455" s="181"/>
      <c r="F455" s="30" t="s">
        <v>6689</v>
      </c>
      <c r="G455" s="269" t="s">
        <v>8660</v>
      </c>
      <c r="H455" s="269" t="s">
        <v>8661</v>
      </c>
      <c r="I455" s="269" t="s">
        <v>8535</v>
      </c>
      <c r="J455" s="218">
        <v>33325</v>
      </c>
      <c r="K455" s="181"/>
      <c r="L455" s="31" t="s">
        <v>6678</v>
      </c>
      <c r="M455" s="262" t="str">
        <f t="shared" si="174"/>
        <v>0</v>
      </c>
      <c r="N455" s="31" t="s">
        <v>6678</v>
      </c>
      <c r="O455" s="262" t="str">
        <f t="shared" si="175"/>
        <v>0</v>
      </c>
      <c r="P455" s="31" t="s">
        <v>6433</v>
      </c>
      <c r="Q455" s="31" t="s">
        <v>6432</v>
      </c>
      <c r="R455" s="31" t="s">
        <v>6432</v>
      </c>
      <c r="S455" s="298" t="str">
        <f t="shared" si="176"/>
        <v>S6</v>
      </c>
      <c r="T455" s="214"/>
      <c r="U455" s="33"/>
      <c r="V455" s="33"/>
      <c r="W455" s="33"/>
      <c r="X455" s="33"/>
      <c r="Y455" s="213"/>
      <c r="Z455" s="352">
        <f t="shared" si="177"/>
        <v>27</v>
      </c>
      <c r="AA455" s="304" t="e">
        <f ca="1">TmPunt($C455:$D455,$F455:$J455,$Z455,$AF455&amp;AH455,"Punten1AB",U455,AW455,$AI455&amp;$AJ455&amp;$AK455)</f>
        <v>#NAME?</v>
      </c>
      <c r="AB455" s="304" t="e">
        <f ca="1">TmPunt($C455:$D455,$F455:$J455,$Z455,$AF455&amp;AI455,"Punten2DE",V455,AX455,$AH455&amp;$AJ455&amp;$AK455)</f>
        <v>#NAME?</v>
      </c>
      <c r="AC455" s="304" t="e">
        <f ca="1">TmPunt($C455:$D455,$F455:$J455,$Z455,$AF455&amp;AJ455,"Punten3GH",W455,AY455,$AH455&amp;$AI455&amp;$AK455)</f>
        <v>#NAME?</v>
      </c>
      <c r="AD455" s="304" t="e">
        <f ca="1">TmPunt($C455:$D455,$F455:$J455,$Z455,$AG455&amp;AK455,"Punten4JK",X455,AZ455,$AH455&amp;$AI455&amp;$AJ455)</f>
        <v>#NAME?</v>
      </c>
      <c r="AE455" s="304"/>
      <c r="AF455" s="353" t="str">
        <f t="shared" si="182"/>
        <v>NCX19J3</v>
      </c>
      <c r="AG455" s="353" t="str">
        <f t="shared" si="183"/>
        <v>NCX19J3</v>
      </c>
      <c r="AH455" s="353" t="str">
        <f t="shared" si="184"/>
        <v>S7</v>
      </c>
      <c r="AI455" s="353" t="str">
        <f t="shared" si="185"/>
        <v>S6</v>
      </c>
      <c r="AJ455" s="353" t="str">
        <f t="shared" si="186"/>
        <v>S6</v>
      </c>
      <c r="AK455" s="353" t="str">
        <f t="shared" si="187"/>
        <v/>
      </c>
      <c r="AL455" s="343"/>
      <c r="AT455" s="345" t="str">
        <f t="shared" si="188"/>
        <v>S6</v>
      </c>
      <c r="AU455" s="345" t="str">
        <f t="shared" si="189"/>
        <v>S6</v>
      </c>
      <c r="AW455" s="354">
        <f t="shared" si="190"/>
        <v>0</v>
      </c>
      <c r="AX455" s="354">
        <f t="shared" si="191"/>
        <v>0</v>
      </c>
      <c r="AY455" s="354">
        <f t="shared" si="192"/>
        <v>0</v>
      </c>
      <c r="AZ455" s="354">
        <f t="shared" si="193"/>
        <v>0</v>
      </c>
    </row>
    <row r="456" spans="1:52" x14ac:dyDescent="0.2">
      <c r="A456" s="28" t="str">
        <f>C456&amp;"x"&amp;TEXT(COUNTIF(C$5:C455,C456)+1,0)</f>
        <v>B1x9</v>
      </c>
      <c r="B456" s="29" t="str">
        <f>D456&amp;"x"&amp;TEXT(COUNTIF(D$5:D455,D456)+1,0)</f>
        <v>B1x9</v>
      </c>
      <c r="C456" s="30" t="s">
        <v>6461</v>
      </c>
      <c r="D456" s="30" t="s">
        <v>6461</v>
      </c>
      <c r="E456" s="181"/>
      <c r="F456" s="30" t="s">
        <v>6689</v>
      </c>
      <c r="G456" s="269" t="s">
        <v>8894</v>
      </c>
      <c r="H456" s="269" t="s">
        <v>8895</v>
      </c>
      <c r="I456" s="269" t="s">
        <v>8896</v>
      </c>
      <c r="J456" s="218">
        <v>37832</v>
      </c>
      <c r="K456" s="181"/>
      <c r="L456" s="31" t="s">
        <v>6678</v>
      </c>
      <c r="M456" s="262" t="str">
        <f t="shared" si="174"/>
        <v>0</v>
      </c>
      <c r="N456" s="31" t="s">
        <v>6678</v>
      </c>
      <c r="O456" s="262" t="str">
        <f t="shared" si="175"/>
        <v>0</v>
      </c>
      <c r="P456" s="31" t="s">
        <v>6462</v>
      </c>
      <c r="Q456" s="31" t="s">
        <v>6462</v>
      </c>
      <c r="R456" s="31" t="s">
        <v>6462</v>
      </c>
      <c r="S456" s="298" t="str">
        <f t="shared" si="176"/>
        <v>B1</v>
      </c>
      <c r="T456" s="214"/>
      <c r="U456" s="33"/>
      <c r="V456" s="33"/>
      <c r="W456" s="33"/>
      <c r="X456" s="33"/>
      <c r="Y456" s="213"/>
      <c r="Z456" s="352">
        <f t="shared" si="177"/>
        <v>15</v>
      </c>
      <c r="AA456" s="304" t="e">
        <f ca="1">TmPunt($C456:$D456,$F456:$J456,$Z456,$AF456&amp;AH456,"Punten1AB",U456,AW456,$AI456&amp;$AJ456&amp;$AK456)</f>
        <v>#NAME?</v>
      </c>
      <c r="AB456" s="304" t="e">
        <f ca="1">TmPunt($C456:$D456,$F456:$J456,$Z456,$AF456&amp;AI456,"Punten2DE",V456,AX456,$AH456&amp;$AJ456&amp;$AK456)</f>
        <v>#NAME?</v>
      </c>
      <c r="AC456" s="304" t="e">
        <f ca="1">TmPunt($C456:$D456,$F456:$J456,$Z456,$AF456&amp;AJ456,"Punten3GH",W456,AY456,$AH456&amp;$AI456&amp;$AK456)</f>
        <v>#NAME?</v>
      </c>
      <c r="AD456" s="304" t="e">
        <f ca="1">TmPunt($C456:$D456,$F456:$J456,$Z456,$AG456&amp;AK456,"Punten4JK",X456,AZ456,$AH456&amp;$AI456&amp;$AJ456)</f>
        <v>#NAME?</v>
      </c>
      <c r="AE456" s="304"/>
      <c r="AF456" s="353" t="str">
        <f t="shared" si="182"/>
        <v>NCX19J3</v>
      </c>
      <c r="AG456" s="353" t="str">
        <f t="shared" si="183"/>
        <v>NCX19J3</v>
      </c>
      <c r="AH456" s="353" t="str">
        <f t="shared" si="184"/>
        <v>B2</v>
      </c>
      <c r="AI456" s="353" t="str">
        <f t="shared" si="185"/>
        <v>B2</v>
      </c>
      <c r="AJ456" s="353" t="str">
        <f t="shared" si="186"/>
        <v>B2</v>
      </c>
      <c r="AK456" s="353" t="str">
        <f t="shared" si="187"/>
        <v/>
      </c>
      <c r="AL456" s="343"/>
      <c r="AT456" s="345" t="str">
        <f t="shared" si="188"/>
        <v>B1</v>
      </c>
      <c r="AU456" s="345" t="str">
        <f t="shared" si="189"/>
        <v>B1</v>
      </c>
      <c r="AW456" s="354">
        <f t="shared" si="190"/>
        <v>0</v>
      </c>
      <c r="AX456" s="354">
        <f t="shared" si="191"/>
        <v>0</v>
      </c>
      <c r="AY456" s="354">
        <f t="shared" si="192"/>
        <v>0</v>
      </c>
      <c r="AZ456" s="354">
        <f t="shared" si="193"/>
        <v>0</v>
      </c>
    </row>
    <row r="457" spans="1:52" x14ac:dyDescent="0.2">
      <c r="A457" s="28" t="str">
        <f>C457&amp;"x"&amp;TEXT(COUNTIF(C$5:C456,C457)+1,0)</f>
        <v>x1</v>
      </c>
      <c r="B457" s="29" t="str">
        <f>D457&amp;"x"&amp;TEXT(COUNTIF(D$5:D456,D457)+1,0)</f>
        <v>x1</v>
      </c>
      <c r="C457" s="30"/>
      <c r="D457" s="30"/>
      <c r="E457" s="181"/>
      <c r="F457" s="30" t="s">
        <v>6689</v>
      </c>
      <c r="G457" s="269" t="s">
        <v>8731</v>
      </c>
      <c r="H457" s="269" t="s">
        <v>8732</v>
      </c>
      <c r="I457" s="269" t="s">
        <v>8733</v>
      </c>
      <c r="J457" s="218">
        <v>30136</v>
      </c>
      <c r="K457" s="181"/>
      <c r="L457" s="31"/>
      <c r="M457" s="262" t="str">
        <f t="shared" si="174"/>
        <v>0</v>
      </c>
      <c r="N457" s="31"/>
      <c r="O457" s="262" t="str">
        <f t="shared" si="175"/>
        <v>0</v>
      </c>
      <c r="P457" s="31" t="s">
        <v>6442</v>
      </c>
      <c r="Q457" s="31" t="s">
        <v>6678</v>
      </c>
      <c r="R457" s="31" t="s">
        <v>6442</v>
      </c>
      <c r="S457" s="298" t="str">
        <f t="shared" si="176"/>
        <v/>
      </c>
      <c r="T457" s="214"/>
      <c r="U457" s="33"/>
      <c r="V457" s="33"/>
      <c r="W457" s="33"/>
      <c r="X457" s="33"/>
      <c r="Y457" s="213"/>
      <c r="Z457" s="352">
        <f t="shared" si="177"/>
        <v>36</v>
      </c>
      <c r="AA457" s="304" t="e">
        <f t="shared" ca="1" si="178"/>
        <v>#NAME?</v>
      </c>
      <c r="AB457" s="304" t="e">
        <f t="shared" ca="1" si="179"/>
        <v>#NAME?</v>
      </c>
      <c r="AC457" s="304" t="e">
        <f t="shared" ca="1" si="180"/>
        <v>#NAME?</v>
      </c>
      <c r="AD457" s="304" t="e">
        <f t="shared" ca="1" si="181"/>
        <v>#NAME?</v>
      </c>
      <c r="AE457" s="304"/>
      <c r="AF457" s="353" t="str">
        <f t="shared" si="182"/>
        <v>NCX19J3</v>
      </c>
      <c r="AG457" s="353" t="str">
        <f t="shared" si="183"/>
        <v>NCX19J3</v>
      </c>
      <c r="AH457" s="353" t="str">
        <f t="shared" si="184"/>
        <v>MW1</v>
      </c>
      <c r="AI457" s="353" t="str">
        <f t="shared" si="185"/>
        <v/>
      </c>
      <c r="AJ457" s="353" t="str">
        <f t="shared" si="186"/>
        <v>MW1</v>
      </c>
      <c r="AK457" s="353" t="str">
        <f t="shared" si="187"/>
        <v/>
      </c>
      <c r="AL457" s="343"/>
      <c r="AT457" s="345" t="str">
        <f t="shared" si="188"/>
        <v/>
      </c>
      <c r="AU457" s="345" t="str">
        <f t="shared" si="189"/>
        <v/>
      </c>
      <c r="AW457" s="354">
        <f t="shared" si="190"/>
        <v>0</v>
      </c>
      <c r="AX457" s="354">
        <f t="shared" si="191"/>
        <v>0</v>
      </c>
      <c r="AY457" s="354">
        <f t="shared" si="192"/>
        <v>0</v>
      </c>
      <c r="AZ457" s="354">
        <f t="shared" si="193"/>
        <v>0</v>
      </c>
    </row>
    <row r="458" spans="1:52" x14ac:dyDescent="0.2">
      <c r="A458" s="28" t="str">
        <f>C458&amp;"x"&amp;TEXT(COUNTIF(C$5:C457,C458)+1,0)</f>
        <v>C1x8</v>
      </c>
      <c r="B458" s="29" t="str">
        <f>D458&amp;"x"&amp;TEXT(COUNTIF(D$5:D457,D458)+1,0)</f>
        <v>C1x8</v>
      </c>
      <c r="C458" s="30" t="s">
        <v>6471</v>
      </c>
      <c r="D458" s="30" t="s">
        <v>6471</v>
      </c>
      <c r="E458" s="181"/>
      <c r="F458" s="30" t="s">
        <v>6689</v>
      </c>
      <c r="G458" s="269" t="s">
        <v>9134</v>
      </c>
      <c r="H458" s="269" t="s">
        <v>9135</v>
      </c>
      <c r="I458" s="269" t="s">
        <v>9136</v>
      </c>
      <c r="J458" s="218">
        <v>39069</v>
      </c>
      <c r="K458" s="181"/>
      <c r="L458" s="31" t="s">
        <v>6678</v>
      </c>
      <c r="M458" s="262" t="str">
        <f t="shared" si="174"/>
        <v>0</v>
      </c>
      <c r="N458" s="31" t="s">
        <v>6678</v>
      </c>
      <c r="O458" s="262" t="str">
        <f t="shared" si="175"/>
        <v>0</v>
      </c>
      <c r="P458" s="31" t="s">
        <v>6484</v>
      </c>
      <c r="Q458" s="31" t="s">
        <v>6483</v>
      </c>
      <c r="R458" s="31" t="s">
        <v>6483</v>
      </c>
      <c r="S458" s="298" t="str">
        <f t="shared" si="176"/>
        <v>C1</v>
      </c>
      <c r="T458" s="214"/>
      <c r="U458" s="33"/>
      <c r="V458" s="33"/>
      <c r="W458" s="33"/>
      <c r="X458" s="33"/>
      <c r="Y458" s="213"/>
      <c r="Z458" s="352">
        <f t="shared" si="177"/>
        <v>12</v>
      </c>
      <c r="AA458" s="304" t="e">
        <f ca="1">TmPunt($C458:$D458,$F458:$J458,$Z458,$AF458&amp;AH458,"Punten1AB",U458,AW458,$AI458&amp;$AJ458&amp;$AK458)</f>
        <v>#NAME?</v>
      </c>
      <c r="AB458" s="304" t="e">
        <f ca="1">TmPunt($C458:$D458,$F458:$J458,$Z458,$AF458&amp;AI458,"Punten2DE",V458,AX458,$AH458&amp;$AJ458&amp;$AK458)</f>
        <v>#NAME?</v>
      </c>
      <c r="AC458" s="304" t="e">
        <f ca="1">TmPunt($C458:$D458,$F458:$J458,$Z458,$AF458&amp;AJ458,"Punten3GH",W458,AY458,$AH458&amp;$AI458&amp;$AK458)</f>
        <v>#NAME?</v>
      </c>
      <c r="AD458" s="304" t="e">
        <f ca="1">TmPunt($C458:$D458,$F458:$J458,$Z458,$AG458&amp;AK458,"Punten4JK",X458,AZ458,$AH458&amp;$AI458&amp;$AJ458)</f>
        <v>#NAME?</v>
      </c>
      <c r="AE458" s="304"/>
      <c r="AF458" s="353" t="str">
        <f t="shared" si="182"/>
        <v>NCX19J3</v>
      </c>
      <c r="AG458" s="353" t="str">
        <f t="shared" si="183"/>
        <v>NCX19J3</v>
      </c>
      <c r="AH458" s="353" t="str">
        <f t="shared" si="184"/>
        <v>D2</v>
      </c>
      <c r="AI458" s="353" t="str">
        <f t="shared" si="185"/>
        <v>D1</v>
      </c>
      <c r="AJ458" s="353" t="str">
        <f t="shared" si="186"/>
        <v>D1</v>
      </c>
      <c r="AK458" s="353" t="str">
        <f t="shared" si="187"/>
        <v/>
      </c>
      <c r="AL458" s="343"/>
      <c r="AT458" s="345" t="str">
        <f t="shared" si="188"/>
        <v>C1</v>
      </c>
      <c r="AU458" s="345" t="str">
        <f t="shared" si="189"/>
        <v>C1</v>
      </c>
      <c r="AW458" s="354">
        <f t="shared" si="190"/>
        <v>0</v>
      </c>
      <c r="AX458" s="354">
        <f t="shared" si="191"/>
        <v>0</v>
      </c>
      <c r="AY458" s="354">
        <f t="shared" si="192"/>
        <v>0</v>
      </c>
      <c r="AZ458" s="354">
        <f t="shared" si="193"/>
        <v>0</v>
      </c>
    </row>
    <row r="459" spans="1:52" x14ac:dyDescent="0.2">
      <c r="A459" s="28" t="str">
        <f>C459&amp;"x"&amp;TEXT(COUNTIF(C$5:C458,C459)+1,0)</f>
        <v>D1x9</v>
      </c>
      <c r="B459" s="29" t="str">
        <f>D459&amp;"x"&amp;TEXT(COUNTIF(D$5:D458,D459)+1,0)</f>
        <v>D1x9</v>
      </c>
      <c r="C459" s="30" t="s">
        <v>6483</v>
      </c>
      <c r="D459" s="30" t="s">
        <v>6483</v>
      </c>
      <c r="E459" s="181"/>
      <c r="F459" s="30" t="s">
        <v>6689</v>
      </c>
      <c r="G459" s="269" t="s">
        <v>9140</v>
      </c>
      <c r="H459" s="269" t="s">
        <v>9141</v>
      </c>
      <c r="I459" s="269" t="s">
        <v>8784</v>
      </c>
      <c r="J459" s="218">
        <v>39367</v>
      </c>
      <c r="K459" s="181"/>
      <c r="L459" s="31" t="s">
        <v>6678</v>
      </c>
      <c r="M459" s="262" t="str">
        <f t="shared" si="174"/>
        <v>0</v>
      </c>
      <c r="N459" s="31" t="s">
        <v>6678</v>
      </c>
      <c r="O459" s="262" t="str">
        <f t="shared" si="175"/>
        <v>0</v>
      </c>
      <c r="P459" s="31" t="s">
        <v>6484</v>
      </c>
      <c r="Q459" s="31" t="s">
        <v>6483</v>
      </c>
      <c r="R459" s="31" t="s">
        <v>6483</v>
      </c>
      <c r="S459" s="298" t="str">
        <f t="shared" si="176"/>
        <v>D1</v>
      </c>
      <c r="T459" s="214"/>
      <c r="U459" s="33"/>
      <c r="V459" s="33"/>
      <c r="W459" s="33"/>
      <c r="X459" s="33"/>
      <c r="Y459" s="213"/>
      <c r="Z459" s="352">
        <f t="shared" si="177"/>
        <v>11</v>
      </c>
      <c r="AA459" s="304" t="e">
        <f ca="1">TmPunt($C459:$D459,$F459:$J459,$Z459,$AF459&amp;AH459,"Punten1AB",U459,AW459,$AI459&amp;$AJ459&amp;$AK459)</f>
        <v>#NAME?</v>
      </c>
      <c r="AB459" s="304" t="e">
        <f ca="1">TmPunt($C459:$D459,$F459:$J459,$Z459,$AF459&amp;AI459,"Punten2DE",V459,AX459,$AH459&amp;$AJ459&amp;$AK459)</f>
        <v>#NAME?</v>
      </c>
      <c r="AC459" s="304" t="e">
        <f ca="1">TmPunt($C459:$D459,$F459:$J459,$Z459,$AF459&amp;AJ459,"Punten3GH",W459,AY459,$AH459&amp;$AI459&amp;$AK459)</f>
        <v>#NAME?</v>
      </c>
      <c r="AD459" s="304" t="e">
        <f ca="1">TmPunt($C459:$D459,$F459:$J459,$Z459,$AG459&amp;AK459,"Punten4JK",X459,AZ459,$AH459&amp;$AI459&amp;$AJ459)</f>
        <v>#NAME?</v>
      </c>
      <c r="AE459" s="304"/>
      <c r="AF459" s="353" t="str">
        <f t="shared" si="182"/>
        <v>NCX19J3</v>
      </c>
      <c r="AG459" s="353" t="str">
        <f t="shared" si="183"/>
        <v>NCX19J3</v>
      </c>
      <c r="AH459" s="353" t="str">
        <f t="shared" si="184"/>
        <v>D2</v>
      </c>
      <c r="AI459" s="353" t="str">
        <f t="shared" si="185"/>
        <v>D1</v>
      </c>
      <c r="AJ459" s="353" t="str">
        <f t="shared" si="186"/>
        <v>D1</v>
      </c>
      <c r="AK459" s="353" t="str">
        <f t="shared" si="187"/>
        <v/>
      </c>
      <c r="AL459" s="343"/>
      <c r="AT459" s="345" t="str">
        <f t="shared" si="188"/>
        <v>D1</v>
      </c>
      <c r="AU459" s="345" t="str">
        <f t="shared" si="189"/>
        <v>D1</v>
      </c>
      <c r="AW459" s="354">
        <f t="shared" si="190"/>
        <v>0</v>
      </c>
      <c r="AX459" s="354">
        <f t="shared" si="191"/>
        <v>0</v>
      </c>
      <c r="AY459" s="354">
        <f t="shared" si="192"/>
        <v>0</v>
      </c>
      <c r="AZ459" s="354">
        <f t="shared" si="193"/>
        <v>0</v>
      </c>
    </row>
    <row r="460" spans="1:52" x14ac:dyDescent="0.2">
      <c r="A460" s="28" t="str">
        <f>C460&amp;"x"&amp;TEXT(COUNTIF(C$5:C459,C460)+1,0)</f>
        <v>x1</v>
      </c>
      <c r="B460" s="29" t="str">
        <f>D460&amp;"x"&amp;TEXT(COUNTIF(D$5:D459,D460)+1,0)</f>
        <v>x1</v>
      </c>
      <c r="C460" s="30"/>
      <c r="D460" s="30"/>
      <c r="E460" s="181"/>
      <c r="F460" s="30" t="s">
        <v>6689</v>
      </c>
      <c r="G460" s="269" t="s">
        <v>9054</v>
      </c>
      <c r="H460" s="269" t="s">
        <v>9055</v>
      </c>
      <c r="I460" s="269" t="s">
        <v>9056</v>
      </c>
      <c r="J460" s="218">
        <v>38716</v>
      </c>
      <c r="K460" s="181"/>
      <c r="L460" s="31" t="s">
        <v>6678</v>
      </c>
      <c r="M460" s="262" t="str">
        <f t="shared" si="174"/>
        <v>0</v>
      </c>
      <c r="N460" s="31" t="s">
        <v>6678</v>
      </c>
      <c r="O460" s="262" t="str">
        <f t="shared" si="175"/>
        <v>0</v>
      </c>
      <c r="P460" s="31" t="s">
        <v>6473</v>
      </c>
      <c r="Q460" s="31" t="s">
        <v>6473</v>
      </c>
      <c r="R460" s="31" t="s">
        <v>6473</v>
      </c>
      <c r="S460" s="298" t="str">
        <f t="shared" si="176"/>
        <v/>
      </c>
      <c r="T460" s="214"/>
      <c r="U460" s="33"/>
      <c r="V460" s="33"/>
      <c r="W460" s="33"/>
      <c r="X460" s="33"/>
      <c r="Y460" s="213"/>
      <c r="Z460" s="352">
        <f t="shared" si="177"/>
        <v>13</v>
      </c>
      <c r="AA460" s="304" t="e">
        <f t="shared" ca="1" si="178"/>
        <v>#NAME?</v>
      </c>
      <c r="AB460" s="304" t="e">
        <f t="shared" ca="1" si="179"/>
        <v>#NAME?</v>
      </c>
      <c r="AC460" s="304" t="e">
        <f t="shared" ca="1" si="180"/>
        <v>#NAME?</v>
      </c>
      <c r="AD460" s="304" t="e">
        <f t="shared" ca="1" si="181"/>
        <v>#NAME?</v>
      </c>
      <c r="AE460" s="304"/>
      <c r="AF460" s="353" t="str">
        <f t="shared" si="182"/>
        <v>NCX19J3</v>
      </c>
      <c r="AG460" s="353" t="str">
        <f t="shared" si="183"/>
        <v>NCX19J3</v>
      </c>
      <c r="AH460" s="353" t="str">
        <f t="shared" si="184"/>
        <v>C3</v>
      </c>
      <c r="AI460" s="353" t="str">
        <f t="shared" si="185"/>
        <v>C3</v>
      </c>
      <c r="AJ460" s="353" t="str">
        <f t="shared" si="186"/>
        <v>C3</v>
      </c>
      <c r="AK460" s="353" t="str">
        <f t="shared" si="187"/>
        <v/>
      </c>
      <c r="AL460" s="343"/>
      <c r="AT460" s="345" t="str">
        <f t="shared" si="188"/>
        <v/>
      </c>
      <c r="AU460" s="345" t="str">
        <f t="shared" si="189"/>
        <v/>
      </c>
      <c r="AW460" s="354">
        <f t="shared" si="190"/>
        <v>0</v>
      </c>
      <c r="AX460" s="354">
        <f t="shared" si="191"/>
        <v>0</v>
      </c>
      <c r="AY460" s="354">
        <f t="shared" si="192"/>
        <v>0</v>
      </c>
      <c r="AZ460" s="354">
        <f t="shared" si="193"/>
        <v>0</v>
      </c>
    </row>
    <row r="461" spans="1:52" x14ac:dyDescent="0.2">
      <c r="A461" s="28" t="str">
        <f>C461&amp;"x"&amp;TEXT(COUNTIF(C$5:C460,C461)+1,0)</f>
        <v>x1</v>
      </c>
      <c r="B461" s="29" t="str">
        <f>D461&amp;"x"&amp;TEXT(COUNTIF(D$5:D460,D461)+1,0)</f>
        <v>x1</v>
      </c>
      <c r="C461" s="30"/>
      <c r="D461" s="30"/>
      <c r="E461" s="181"/>
      <c r="F461" s="30" t="s">
        <v>6689</v>
      </c>
      <c r="G461" s="269" t="s">
        <v>9720</v>
      </c>
      <c r="H461" s="269" t="s">
        <v>9721</v>
      </c>
      <c r="I461" s="269" t="s">
        <v>8724</v>
      </c>
      <c r="J461" s="218">
        <v>30436</v>
      </c>
      <c r="K461" s="181"/>
      <c r="L461" s="31"/>
      <c r="M461" s="262" t="str">
        <f t="shared" si="174"/>
        <v>0</v>
      </c>
      <c r="N461" s="31"/>
      <c r="O461" s="262" t="str">
        <f t="shared" si="175"/>
        <v>0</v>
      </c>
      <c r="P461" s="31" t="s">
        <v>6678</v>
      </c>
      <c r="Q461" s="31" t="s">
        <v>6678</v>
      </c>
      <c r="R461" s="31"/>
      <c r="S461" s="298" t="str">
        <f t="shared" si="176"/>
        <v/>
      </c>
      <c r="T461" s="214"/>
      <c r="U461" s="33"/>
      <c r="V461" s="33"/>
      <c r="W461" s="33"/>
      <c r="X461" s="33"/>
      <c r="Y461" s="213"/>
      <c r="Z461" s="352">
        <f t="shared" si="177"/>
        <v>35</v>
      </c>
      <c r="AA461" s="304" t="e">
        <f t="shared" ca="1" si="178"/>
        <v>#NAME?</v>
      </c>
      <c r="AB461" s="304" t="e">
        <f t="shared" ca="1" si="179"/>
        <v>#NAME?</v>
      </c>
      <c r="AC461" s="304" t="e">
        <f t="shared" ca="1" si="180"/>
        <v>#NAME?</v>
      </c>
      <c r="AD461" s="304" t="e">
        <f t="shared" ca="1" si="181"/>
        <v>#NAME?</v>
      </c>
      <c r="AE461" s="304"/>
      <c r="AF461" s="353" t="str">
        <f t="shared" si="182"/>
        <v>NCX19J3</v>
      </c>
      <c r="AG461" s="353" t="str">
        <f t="shared" si="183"/>
        <v>NCX19J3</v>
      </c>
      <c r="AH461" s="353" t="str">
        <f t="shared" si="184"/>
        <v/>
      </c>
      <c r="AI461" s="353" t="str">
        <f t="shared" si="185"/>
        <v/>
      </c>
      <c r="AJ461" s="353" t="str">
        <f t="shared" si="186"/>
        <v/>
      </c>
      <c r="AK461" s="353" t="str">
        <f t="shared" si="187"/>
        <v/>
      </c>
      <c r="AL461" s="343"/>
      <c r="AT461" s="345" t="str">
        <f t="shared" si="188"/>
        <v/>
      </c>
      <c r="AU461" s="345" t="str">
        <f t="shared" si="189"/>
        <v/>
      </c>
      <c r="AW461" s="354">
        <f t="shared" si="190"/>
        <v>0</v>
      </c>
      <c r="AX461" s="354">
        <f t="shared" si="191"/>
        <v>0</v>
      </c>
      <c r="AY461" s="354">
        <f t="shared" si="192"/>
        <v>0</v>
      </c>
      <c r="AZ461" s="354">
        <f t="shared" si="193"/>
        <v>0</v>
      </c>
    </row>
    <row r="462" spans="1:52" x14ac:dyDescent="0.2">
      <c r="A462" s="28" t="str">
        <f>C462&amp;"x"&amp;TEXT(COUNTIF(C$5:C461,C462)+1,0)</f>
        <v>x1</v>
      </c>
      <c r="B462" s="29" t="str">
        <f>D462&amp;"x"&amp;TEXT(COUNTIF(D$5:D461,D462)+1,0)</f>
        <v>x1</v>
      </c>
      <c r="C462" s="30"/>
      <c r="D462" s="30"/>
      <c r="E462" s="181"/>
      <c r="F462" s="30" t="s">
        <v>6689</v>
      </c>
      <c r="G462" s="269" t="s">
        <v>9584</v>
      </c>
      <c r="H462" s="269" t="s">
        <v>9585</v>
      </c>
      <c r="I462" s="269" t="s">
        <v>9586</v>
      </c>
      <c r="J462" s="218">
        <v>18152</v>
      </c>
      <c r="K462" s="181"/>
      <c r="L462" s="31"/>
      <c r="M462" s="262" t="str">
        <f t="shared" si="174"/>
        <v>0</v>
      </c>
      <c r="N462" s="31"/>
      <c r="O462" s="262" t="str">
        <f t="shared" si="175"/>
        <v>0</v>
      </c>
      <c r="P462" s="31" t="s">
        <v>6678</v>
      </c>
      <c r="Q462" s="31" t="s">
        <v>6678</v>
      </c>
      <c r="R462" s="31"/>
      <c r="S462" s="298" t="str">
        <f t="shared" si="176"/>
        <v/>
      </c>
      <c r="T462" s="214"/>
      <c r="U462" s="33"/>
      <c r="V462" s="33"/>
      <c r="W462" s="33"/>
      <c r="X462" s="33"/>
      <c r="Y462" s="213"/>
      <c r="Z462" s="352">
        <f t="shared" si="177"/>
        <v>69</v>
      </c>
      <c r="AA462" s="304" t="e">
        <f t="shared" ca="1" si="178"/>
        <v>#NAME?</v>
      </c>
      <c r="AB462" s="304" t="e">
        <f t="shared" ca="1" si="179"/>
        <v>#NAME?</v>
      </c>
      <c r="AC462" s="304" t="e">
        <f t="shared" ca="1" si="180"/>
        <v>#NAME?</v>
      </c>
      <c r="AD462" s="304" t="e">
        <f t="shared" ca="1" si="181"/>
        <v>#NAME?</v>
      </c>
      <c r="AE462" s="304"/>
      <c r="AF462" s="353" t="str">
        <f t="shared" si="182"/>
        <v>NCX19J3</v>
      </c>
      <c r="AG462" s="353" t="str">
        <f t="shared" si="183"/>
        <v>NCX19J3</v>
      </c>
      <c r="AH462" s="353" t="str">
        <f t="shared" si="184"/>
        <v/>
      </c>
      <c r="AI462" s="353" t="str">
        <f t="shared" si="185"/>
        <v/>
      </c>
      <c r="AJ462" s="353" t="str">
        <f t="shared" si="186"/>
        <v/>
      </c>
      <c r="AK462" s="353" t="str">
        <f t="shared" si="187"/>
        <v/>
      </c>
      <c r="AL462" s="343"/>
      <c r="AT462" s="345" t="str">
        <f t="shared" si="188"/>
        <v/>
      </c>
      <c r="AU462" s="345" t="str">
        <f t="shared" si="189"/>
        <v/>
      </c>
      <c r="AW462" s="354">
        <f t="shared" si="190"/>
        <v>0</v>
      </c>
      <c r="AX462" s="354">
        <f t="shared" si="191"/>
        <v>0</v>
      </c>
      <c r="AY462" s="354">
        <f t="shared" si="192"/>
        <v>0</v>
      </c>
      <c r="AZ462" s="354">
        <f t="shared" si="193"/>
        <v>0</v>
      </c>
    </row>
    <row r="463" spans="1:52" x14ac:dyDescent="0.2">
      <c r="A463" s="28" t="str">
        <f>C463&amp;"x"&amp;TEXT(COUNTIF(C$5:C462,C463)+1,0)</f>
        <v>E3x6</v>
      </c>
      <c r="B463" s="29" t="str">
        <f>D463&amp;"x"&amp;TEXT(COUNTIF(D$5:D462,D463)+1,0)</f>
        <v>E3x6</v>
      </c>
      <c r="C463" s="30" t="s">
        <v>6497</v>
      </c>
      <c r="D463" s="30" t="s">
        <v>6497</v>
      </c>
      <c r="E463" s="181"/>
      <c r="F463" s="30" t="s">
        <v>6689</v>
      </c>
      <c r="G463" s="269" t="s">
        <v>9331</v>
      </c>
      <c r="H463" s="269" t="s">
        <v>9332</v>
      </c>
      <c r="I463" s="269" t="s">
        <v>9333</v>
      </c>
      <c r="J463" s="218">
        <v>40413</v>
      </c>
      <c r="K463" s="181"/>
      <c r="L463" s="31"/>
      <c r="M463" s="262" t="str">
        <f t="shared" si="174"/>
        <v>0</v>
      </c>
      <c r="N463" s="31"/>
      <c r="O463" s="262" t="str">
        <f t="shared" si="175"/>
        <v>0</v>
      </c>
      <c r="P463" s="31" t="s">
        <v>6678</v>
      </c>
      <c r="Q463" s="31" t="s">
        <v>6510</v>
      </c>
      <c r="R463" s="31" t="s">
        <v>6510</v>
      </c>
      <c r="S463" s="298" t="str">
        <f t="shared" si="176"/>
        <v>E3</v>
      </c>
      <c r="T463" s="214"/>
      <c r="U463" s="33"/>
      <c r="V463" s="33"/>
      <c r="W463" s="33"/>
      <c r="X463" s="33"/>
      <c r="Y463" s="213"/>
      <c r="Z463" s="352">
        <f t="shared" si="177"/>
        <v>8</v>
      </c>
      <c r="AA463" s="304" t="e">
        <f ca="1">TmPunt($C463:$D463,$F463:$J463,$Z463,$AF463&amp;AH463,"Punten1AB",U463,AW463,$AI463&amp;$AJ463&amp;$AK463)</f>
        <v>#NAME?</v>
      </c>
      <c r="AB463" s="304" t="e">
        <f ca="1">TmPunt($C463:$D463,$F463:$J463,$Z463,$AF463&amp;AI463,"Punten2DE",V463,AX463,$AH463&amp;$AJ463&amp;$AK463)</f>
        <v>#NAME?</v>
      </c>
      <c r="AC463" s="304" t="e">
        <f ca="1">TmPunt($C463:$D463,$F463:$J463,$Z463,$AF463&amp;AJ463,"Punten3GH",W463,AY463,$AH463&amp;$AI463&amp;$AK463)</f>
        <v>#NAME?</v>
      </c>
      <c r="AD463" s="304" t="e">
        <f ca="1">TmPunt($C463:$D463,$F463:$J463,$Z463,$AG463&amp;AK463,"Punten4JK",X463,AZ463,$AH463&amp;$AI463&amp;$AJ463)</f>
        <v>#NAME?</v>
      </c>
      <c r="AE463" s="304"/>
      <c r="AF463" s="353" t="str">
        <f t="shared" si="182"/>
        <v>NCX19J3</v>
      </c>
      <c r="AG463" s="353" t="str">
        <f t="shared" si="183"/>
        <v>NCX19J3</v>
      </c>
      <c r="AH463" s="353" t="str">
        <f t="shared" si="184"/>
        <v/>
      </c>
      <c r="AI463" s="353" t="str">
        <f t="shared" si="185"/>
        <v>F1</v>
      </c>
      <c r="AJ463" s="353" t="str">
        <f t="shared" si="186"/>
        <v>F1</v>
      </c>
      <c r="AK463" s="353" t="str">
        <f t="shared" si="187"/>
        <v/>
      </c>
      <c r="AL463" s="343"/>
      <c r="AT463" s="345" t="str">
        <f t="shared" si="188"/>
        <v>E3</v>
      </c>
      <c r="AU463" s="345" t="str">
        <f t="shared" si="189"/>
        <v>E3</v>
      </c>
      <c r="AW463" s="354">
        <f t="shared" si="190"/>
        <v>0</v>
      </c>
      <c r="AX463" s="354">
        <f t="shared" si="191"/>
        <v>0</v>
      </c>
      <c r="AY463" s="354">
        <f t="shared" si="192"/>
        <v>0</v>
      </c>
      <c r="AZ463" s="354">
        <f t="shared" si="193"/>
        <v>0</v>
      </c>
    </row>
    <row r="464" spans="1:52" x14ac:dyDescent="0.2">
      <c r="A464" s="28" t="str">
        <f>C464&amp;"x"&amp;TEXT(COUNTIF(C$5:C463,C464)+1,0)</f>
        <v>B4x11</v>
      </c>
      <c r="B464" s="29" t="str">
        <f>D464&amp;"x"&amp;TEXT(COUNTIF(D$5:D463,D464)+1,0)</f>
        <v>B4x11</v>
      </c>
      <c r="C464" s="30" t="s">
        <v>6464</v>
      </c>
      <c r="D464" s="30" t="s">
        <v>6464</v>
      </c>
      <c r="E464" s="181"/>
      <c r="F464" s="30" t="s">
        <v>6689</v>
      </c>
      <c r="G464" s="269" t="s">
        <v>9103</v>
      </c>
      <c r="H464" s="269" t="s">
        <v>9104</v>
      </c>
      <c r="I464" s="269" t="s">
        <v>9056</v>
      </c>
      <c r="J464" s="218">
        <v>38090</v>
      </c>
      <c r="K464" s="181"/>
      <c r="L464" s="31" t="s">
        <v>6678</v>
      </c>
      <c r="M464" s="262" t="str">
        <f t="shared" si="174"/>
        <v>0</v>
      </c>
      <c r="N464" s="31" t="s">
        <v>6678</v>
      </c>
      <c r="O464" s="262" t="str">
        <f t="shared" si="175"/>
        <v>0</v>
      </c>
      <c r="P464" s="31" t="s">
        <v>6475</v>
      </c>
      <c r="Q464" s="31" t="s">
        <v>6475</v>
      </c>
      <c r="R464" s="31" t="s">
        <v>6475</v>
      </c>
      <c r="S464" s="298" t="str">
        <f t="shared" si="176"/>
        <v>B4</v>
      </c>
      <c r="T464" s="214"/>
      <c r="U464" s="33"/>
      <c r="V464" s="33"/>
      <c r="W464" s="33"/>
      <c r="X464" s="33"/>
      <c r="Y464" s="213"/>
      <c r="Z464" s="352">
        <f t="shared" si="177"/>
        <v>14</v>
      </c>
      <c r="AA464" s="304" t="e">
        <f ca="1">TmPunt($C464:$D464,$F464:$J464,$Z464,$AF464&amp;AH464,"Punten1AB",U464,AW464,$AI464&amp;$AJ464&amp;$AK464)</f>
        <v>#NAME?</v>
      </c>
      <c r="AB464" s="304" t="e">
        <f ca="1">TmPunt($C464:$D464,$F464:$J464,$Z464,$AF464&amp;AI464,"Punten2DE",V464,AX464,$AH464&amp;$AJ464&amp;$AK464)</f>
        <v>#NAME?</v>
      </c>
      <c r="AC464" s="304" t="e">
        <f ca="1">TmPunt($C464:$D464,$F464:$J464,$Z464,$AF464&amp;AJ464,"Punten3GH",W464,AY464,$AH464&amp;$AI464&amp;$AK464)</f>
        <v>#NAME?</v>
      </c>
      <c r="AD464" s="304" t="e">
        <f ca="1">TmPunt($C464:$D464,$F464:$J464,$Z464,$AG464&amp;AK464,"Punten4JK",X464,AZ464,$AH464&amp;$AI464&amp;$AJ464)</f>
        <v>#NAME?</v>
      </c>
      <c r="AE464" s="304"/>
      <c r="AF464" s="353" t="str">
        <f t="shared" si="182"/>
        <v>NCX19J3</v>
      </c>
      <c r="AG464" s="353" t="str">
        <f t="shared" si="183"/>
        <v>NCX19J3</v>
      </c>
      <c r="AH464" s="353" t="str">
        <f t="shared" si="184"/>
        <v>C5</v>
      </c>
      <c r="AI464" s="353" t="str">
        <f t="shared" si="185"/>
        <v>C5</v>
      </c>
      <c r="AJ464" s="353" t="str">
        <f t="shared" si="186"/>
        <v>C5</v>
      </c>
      <c r="AK464" s="353" t="str">
        <f t="shared" si="187"/>
        <v/>
      </c>
      <c r="AL464" s="343"/>
      <c r="AT464" s="345" t="str">
        <f t="shared" si="188"/>
        <v>B4</v>
      </c>
      <c r="AU464" s="345" t="str">
        <f t="shared" si="189"/>
        <v>B4</v>
      </c>
      <c r="AW464" s="354">
        <f t="shared" si="190"/>
        <v>0</v>
      </c>
      <c r="AX464" s="354">
        <f t="shared" si="191"/>
        <v>0</v>
      </c>
      <c r="AY464" s="354">
        <f t="shared" si="192"/>
        <v>0</v>
      </c>
      <c r="AZ464" s="354">
        <f t="shared" si="193"/>
        <v>0</v>
      </c>
    </row>
    <row r="465" spans="1:52" x14ac:dyDescent="0.2">
      <c r="A465" s="28" t="str">
        <f>C465&amp;"x"&amp;TEXT(COUNTIF(C$5:C464,C465)+1,0)</f>
        <v>D4x10</v>
      </c>
      <c r="B465" s="29" t="str">
        <f>D465&amp;"x"&amp;TEXT(COUNTIF(D$5:D464,D465)+1,0)</f>
        <v>D4x10</v>
      </c>
      <c r="C465" s="30" t="s">
        <v>6486</v>
      </c>
      <c r="D465" s="30" t="s">
        <v>6486</v>
      </c>
      <c r="E465" s="181"/>
      <c r="F465" s="30" t="s">
        <v>6689</v>
      </c>
      <c r="G465" s="269" t="s">
        <v>9279</v>
      </c>
      <c r="H465" s="269" t="s">
        <v>9280</v>
      </c>
      <c r="I465" s="269" t="s">
        <v>8701</v>
      </c>
      <c r="J465" s="218">
        <v>39810</v>
      </c>
      <c r="K465" s="181"/>
      <c r="L465" s="31" t="s">
        <v>6678</v>
      </c>
      <c r="M465" s="262" t="str">
        <f t="shared" si="174"/>
        <v>0</v>
      </c>
      <c r="N465" s="31" t="s">
        <v>6678</v>
      </c>
      <c r="O465" s="262" t="str">
        <f t="shared" si="175"/>
        <v>0</v>
      </c>
      <c r="P465" s="31" t="s">
        <v>6497</v>
      </c>
      <c r="Q465" s="31" t="s">
        <v>6497</v>
      </c>
      <c r="R465" s="31" t="s">
        <v>6497</v>
      </c>
      <c r="S465" s="298" t="str">
        <f t="shared" si="176"/>
        <v>D4</v>
      </c>
      <c r="T465" s="214"/>
      <c r="U465" s="33"/>
      <c r="V465" s="33"/>
      <c r="W465" s="33"/>
      <c r="X465" s="33"/>
      <c r="Y465" s="213"/>
      <c r="Z465" s="352">
        <f t="shared" si="177"/>
        <v>10</v>
      </c>
      <c r="AA465" s="304" t="e">
        <f ca="1">TmPunt($C465:$D465,$F465:$J465,$Z465,$AF465&amp;AH465,"Punten1AB",U465,AW465,$AI465&amp;$AJ465&amp;$AK465)</f>
        <v>#NAME?</v>
      </c>
      <c r="AB465" s="304" t="e">
        <f ca="1">TmPunt($C465:$D465,$F465:$J465,$Z465,$AF465&amp;AI465,"Punten2DE",V465,AX465,$AH465&amp;$AJ465&amp;$AK465)</f>
        <v>#NAME?</v>
      </c>
      <c r="AC465" s="304" t="e">
        <f ca="1">TmPunt($C465:$D465,$F465:$J465,$Z465,$AF465&amp;AJ465,"Punten3GH",W465,AY465,$AH465&amp;$AI465&amp;$AK465)</f>
        <v>#NAME?</v>
      </c>
      <c r="AD465" s="304" t="e">
        <f ca="1">TmPunt($C465:$D465,$F465:$J465,$Z465,$AG465&amp;AK465,"Punten4JK",X465,AZ465,$AH465&amp;$AI465&amp;$AJ465)</f>
        <v>#NAME?</v>
      </c>
      <c r="AE465" s="304"/>
      <c r="AF465" s="353" t="str">
        <f t="shared" si="182"/>
        <v>NCX19J3</v>
      </c>
      <c r="AG465" s="353" t="str">
        <f t="shared" si="183"/>
        <v>NCX19J3</v>
      </c>
      <c r="AH465" s="353" t="str">
        <f t="shared" si="184"/>
        <v>E3</v>
      </c>
      <c r="AI465" s="353" t="str">
        <f t="shared" si="185"/>
        <v>E3</v>
      </c>
      <c r="AJ465" s="353" t="str">
        <f t="shared" si="186"/>
        <v>E3</v>
      </c>
      <c r="AK465" s="353" t="str">
        <f t="shared" si="187"/>
        <v/>
      </c>
      <c r="AL465" s="343"/>
      <c r="AT465" s="345" t="str">
        <f t="shared" si="188"/>
        <v>D4</v>
      </c>
      <c r="AU465" s="345" t="str">
        <f t="shared" si="189"/>
        <v>D4</v>
      </c>
      <c r="AW465" s="354">
        <f t="shared" si="190"/>
        <v>0</v>
      </c>
      <c r="AX465" s="354">
        <f t="shared" si="191"/>
        <v>0</v>
      </c>
      <c r="AY465" s="354">
        <f t="shared" si="192"/>
        <v>0</v>
      </c>
      <c r="AZ465" s="354">
        <f t="shared" si="193"/>
        <v>0</v>
      </c>
    </row>
    <row r="466" spans="1:52" x14ac:dyDescent="0.2">
      <c r="A466" s="28" t="str">
        <f>C466&amp;"x"&amp;TEXT(COUNTIF(C$5:C465,C466)+1,0)</f>
        <v>x1</v>
      </c>
      <c r="B466" s="29" t="str">
        <f>D466&amp;"x"&amp;TEXT(COUNTIF(D$5:D465,D466)+1,0)</f>
        <v>x1</v>
      </c>
      <c r="C466" s="30"/>
      <c r="D466" s="30"/>
      <c r="E466" s="181"/>
      <c r="F466" s="30" t="s">
        <v>6689</v>
      </c>
      <c r="G466" s="269" t="s">
        <v>9670</v>
      </c>
      <c r="H466" s="269" t="s">
        <v>9671</v>
      </c>
      <c r="I466" s="269" t="s">
        <v>9631</v>
      </c>
      <c r="J466" s="218">
        <v>24206</v>
      </c>
      <c r="K466" s="181"/>
      <c r="L466" s="31"/>
      <c r="M466" s="262" t="str">
        <f t="shared" si="174"/>
        <v>0</v>
      </c>
      <c r="N466" s="31"/>
      <c r="O466" s="262" t="str">
        <f t="shared" si="175"/>
        <v>0</v>
      </c>
      <c r="P466" s="31" t="s">
        <v>6678</v>
      </c>
      <c r="Q466" s="31" t="s">
        <v>6678</v>
      </c>
      <c r="R466" s="31"/>
      <c r="S466" s="298" t="str">
        <f t="shared" si="176"/>
        <v/>
      </c>
      <c r="T466" s="214"/>
      <c r="U466" s="33"/>
      <c r="V466" s="33"/>
      <c r="W466" s="33"/>
      <c r="X466" s="33"/>
      <c r="Y466" s="213"/>
      <c r="Z466" s="352">
        <f t="shared" si="177"/>
        <v>52</v>
      </c>
      <c r="AA466" s="304" t="e">
        <f t="shared" ca="1" si="178"/>
        <v>#NAME?</v>
      </c>
      <c r="AB466" s="304" t="e">
        <f t="shared" ca="1" si="179"/>
        <v>#NAME?</v>
      </c>
      <c r="AC466" s="304" t="e">
        <f t="shared" ca="1" si="180"/>
        <v>#NAME?</v>
      </c>
      <c r="AD466" s="304" t="e">
        <f t="shared" ca="1" si="181"/>
        <v>#NAME?</v>
      </c>
      <c r="AE466" s="304"/>
      <c r="AF466" s="353" t="str">
        <f t="shared" si="182"/>
        <v>NCX19J3</v>
      </c>
      <c r="AG466" s="353" t="str">
        <f t="shared" si="183"/>
        <v>NCX19J3</v>
      </c>
      <c r="AH466" s="353" t="str">
        <f t="shared" si="184"/>
        <v/>
      </c>
      <c r="AI466" s="353" t="str">
        <f t="shared" si="185"/>
        <v/>
      </c>
      <c r="AJ466" s="353" t="str">
        <f t="shared" si="186"/>
        <v/>
      </c>
      <c r="AK466" s="353" t="str">
        <f t="shared" si="187"/>
        <v/>
      </c>
      <c r="AL466" s="343"/>
      <c r="AT466" s="345" t="str">
        <f t="shared" si="188"/>
        <v/>
      </c>
      <c r="AU466" s="345" t="str">
        <f t="shared" si="189"/>
        <v/>
      </c>
      <c r="AW466" s="354">
        <f t="shared" si="190"/>
        <v>0</v>
      </c>
      <c r="AX466" s="354">
        <f t="shared" si="191"/>
        <v>0</v>
      </c>
      <c r="AY466" s="354">
        <f t="shared" si="192"/>
        <v>0</v>
      </c>
      <c r="AZ466" s="354">
        <f t="shared" si="193"/>
        <v>0</v>
      </c>
    </row>
    <row r="467" spans="1:52" x14ac:dyDescent="0.2">
      <c r="A467" s="28" t="str">
        <f>C467&amp;"x"&amp;TEXT(COUNTIF(C$5:C466,C467)+1,0)</f>
        <v>S6x9</v>
      </c>
      <c r="B467" s="29" t="str">
        <f>D467&amp;"x"&amp;TEXT(COUNTIF(D$5:D466,D467)+1,0)</f>
        <v>S6x9</v>
      </c>
      <c r="C467" s="30" t="s">
        <v>6432</v>
      </c>
      <c r="D467" s="30" t="s">
        <v>6432</v>
      </c>
      <c r="E467" s="181"/>
      <c r="F467" s="30" t="s">
        <v>6689</v>
      </c>
      <c r="G467" s="269" t="s">
        <v>8690</v>
      </c>
      <c r="H467" s="269" t="s">
        <v>8691</v>
      </c>
      <c r="I467" s="269" t="s">
        <v>8692</v>
      </c>
      <c r="J467" s="218">
        <v>31528</v>
      </c>
      <c r="K467" s="181"/>
      <c r="L467" s="31" t="s">
        <v>6678</v>
      </c>
      <c r="M467" s="262" t="str">
        <f t="shared" si="174"/>
        <v>0</v>
      </c>
      <c r="N467" s="31" t="s">
        <v>6678</v>
      </c>
      <c r="O467" s="262" t="str">
        <f t="shared" si="175"/>
        <v>0</v>
      </c>
      <c r="P467" s="31" t="s">
        <v>6434</v>
      </c>
      <c r="Q467" s="31" t="s">
        <v>6433</v>
      </c>
      <c r="R467" s="31" t="s">
        <v>6433</v>
      </c>
      <c r="S467" s="298" t="str">
        <f t="shared" si="176"/>
        <v>S6</v>
      </c>
      <c r="T467" s="214"/>
      <c r="U467" s="33"/>
      <c r="V467" s="33"/>
      <c r="W467" s="33"/>
      <c r="X467" s="33"/>
      <c r="Y467" s="213"/>
      <c r="Z467" s="352">
        <f t="shared" si="177"/>
        <v>32</v>
      </c>
      <c r="AA467" s="304" t="e">
        <f ca="1">TmPunt($C467:$D467,$F467:$J467,$Z467,$AF467&amp;AH467,"Punten1AB",U467,AW467,$AI467&amp;$AJ467&amp;$AK467)</f>
        <v>#NAME?</v>
      </c>
      <c r="AB467" s="304" t="e">
        <f ca="1">TmPunt($C467:$D467,$F467:$J467,$Z467,$AF467&amp;AI467,"Punten2DE",V467,AX467,$AH467&amp;$AJ467&amp;$AK467)</f>
        <v>#NAME?</v>
      </c>
      <c r="AC467" s="304" t="e">
        <f ca="1">TmPunt($C467:$D467,$F467:$J467,$Z467,$AF467&amp;AJ467,"Punten3GH",W467,AY467,$AH467&amp;$AI467&amp;$AK467)</f>
        <v>#NAME?</v>
      </c>
      <c r="AD467" s="304" t="e">
        <f ca="1">TmPunt($C467:$D467,$F467:$J467,$Z467,$AG467&amp;AK467,"Punten4JK",X467,AZ467,$AH467&amp;$AI467&amp;$AJ467)</f>
        <v>#NAME?</v>
      </c>
      <c r="AE467" s="304"/>
      <c r="AF467" s="353" t="str">
        <f t="shared" si="182"/>
        <v>NCX19J3</v>
      </c>
      <c r="AG467" s="353" t="str">
        <f t="shared" si="183"/>
        <v>NCX19J3</v>
      </c>
      <c r="AH467" s="353" t="str">
        <f t="shared" si="184"/>
        <v>S8</v>
      </c>
      <c r="AI467" s="353" t="str">
        <f t="shared" si="185"/>
        <v>S7</v>
      </c>
      <c r="AJ467" s="353" t="str">
        <f t="shared" si="186"/>
        <v>S7</v>
      </c>
      <c r="AK467" s="353" t="str">
        <f t="shared" si="187"/>
        <v/>
      </c>
      <c r="AL467" s="343"/>
      <c r="AT467" s="345" t="str">
        <f t="shared" si="188"/>
        <v>S6</v>
      </c>
      <c r="AU467" s="345" t="str">
        <f t="shared" si="189"/>
        <v>S6</v>
      </c>
      <c r="AW467" s="354">
        <f t="shared" si="190"/>
        <v>0</v>
      </c>
      <c r="AX467" s="354">
        <f t="shared" si="191"/>
        <v>0</v>
      </c>
      <c r="AY467" s="354">
        <f t="shared" si="192"/>
        <v>0</v>
      </c>
      <c r="AZ467" s="354">
        <f t="shared" si="193"/>
        <v>0</v>
      </c>
    </row>
    <row r="468" spans="1:52" x14ac:dyDescent="0.2">
      <c r="A468" s="28" t="str">
        <f>C468&amp;"x"&amp;TEXT(COUNTIF(C$5:C467,C468)+1,0)</f>
        <v>x1</v>
      </c>
      <c r="B468" s="29" t="str">
        <f>D468&amp;"x"&amp;TEXT(COUNTIF(D$5:D467,D468)+1,0)</f>
        <v>x1</v>
      </c>
      <c r="C468" s="30"/>
      <c r="D468" s="30"/>
      <c r="E468" s="181"/>
      <c r="F468" s="30" t="s">
        <v>6689</v>
      </c>
      <c r="G468" s="269" t="s">
        <v>9578</v>
      </c>
      <c r="H468" s="269" t="s">
        <v>9579</v>
      </c>
      <c r="I468" s="269" t="s">
        <v>9580</v>
      </c>
      <c r="J468" s="218">
        <v>17293</v>
      </c>
      <c r="K468" s="181"/>
      <c r="L468" s="31"/>
      <c r="M468" s="262" t="str">
        <f t="shared" si="174"/>
        <v>0</v>
      </c>
      <c r="N468" s="31"/>
      <c r="O468" s="262" t="str">
        <f t="shared" si="175"/>
        <v>0</v>
      </c>
      <c r="P468" s="31" t="s">
        <v>6678</v>
      </c>
      <c r="Q468" s="31" t="s">
        <v>6678</v>
      </c>
      <c r="R468" s="31"/>
      <c r="S468" s="298" t="str">
        <f t="shared" si="176"/>
        <v/>
      </c>
      <c r="T468" s="214"/>
      <c r="U468" s="33"/>
      <c r="V468" s="33"/>
      <c r="W468" s="33"/>
      <c r="X468" s="33"/>
      <c r="Y468" s="213"/>
      <c r="Z468" s="352">
        <f t="shared" si="177"/>
        <v>71</v>
      </c>
      <c r="AA468" s="304" t="e">
        <f t="shared" ca="1" si="178"/>
        <v>#NAME?</v>
      </c>
      <c r="AB468" s="304" t="e">
        <f t="shared" ca="1" si="179"/>
        <v>#NAME?</v>
      </c>
      <c r="AC468" s="304" t="e">
        <f t="shared" ca="1" si="180"/>
        <v>#NAME?</v>
      </c>
      <c r="AD468" s="304" t="e">
        <f t="shared" ca="1" si="181"/>
        <v>#NAME?</v>
      </c>
      <c r="AE468" s="304"/>
      <c r="AF468" s="353" t="str">
        <f t="shared" si="182"/>
        <v>NCX19J3</v>
      </c>
      <c r="AG468" s="353" t="str">
        <f t="shared" si="183"/>
        <v>NCX19J3</v>
      </c>
      <c r="AH468" s="353" t="str">
        <f t="shared" si="184"/>
        <v/>
      </c>
      <c r="AI468" s="353" t="str">
        <f t="shared" si="185"/>
        <v/>
      </c>
      <c r="AJ468" s="353" t="str">
        <f t="shared" si="186"/>
        <v/>
      </c>
      <c r="AK468" s="353" t="str">
        <f t="shared" si="187"/>
        <v/>
      </c>
      <c r="AL468" s="343"/>
      <c r="AT468" s="345" t="str">
        <f t="shared" si="188"/>
        <v/>
      </c>
      <c r="AU468" s="345" t="str">
        <f t="shared" si="189"/>
        <v/>
      </c>
      <c r="AW468" s="354">
        <f t="shared" si="190"/>
        <v>0</v>
      </c>
      <c r="AX468" s="354">
        <f t="shared" si="191"/>
        <v>0</v>
      </c>
      <c r="AY468" s="354">
        <f t="shared" si="192"/>
        <v>0</v>
      </c>
      <c r="AZ468" s="354">
        <f t="shared" si="193"/>
        <v>0</v>
      </c>
    </row>
    <row r="469" spans="1:52" x14ac:dyDescent="0.2">
      <c r="A469" s="28" t="str">
        <f>C469&amp;"x"&amp;TEXT(COUNTIF(C$5:C468,C469)+1,0)</f>
        <v>S4x10</v>
      </c>
      <c r="B469" s="29" t="str">
        <f>D469&amp;"x"&amp;TEXT(COUNTIF(D$5:D468,D469)+1,0)</f>
        <v>S4x10</v>
      </c>
      <c r="C469" s="30" t="s">
        <v>6430</v>
      </c>
      <c r="D469" s="30" t="s">
        <v>6430</v>
      </c>
      <c r="E469" s="181"/>
      <c r="F469" s="30" t="s">
        <v>6689</v>
      </c>
      <c r="G469" s="269" t="s">
        <v>8566</v>
      </c>
      <c r="H469" s="269" t="s">
        <v>8567</v>
      </c>
      <c r="I469" s="269" t="s">
        <v>8568</v>
      </c>
      <c r="J469" s="218">
        <v>25273</v>
      </c>
      <c r="K469" s="181"/>
      <c r="L469" s="31" t="s">
        <v>6678</v>
      </c>
      <c r="M469" s="262" t="str">
        <f t="shared" si="174"/>
        <v>0</v>
      </c>
      <c r="N469" s="31" t="s">
        <v>6678</v>
      </c>
      <c r="O469" s="262" t="str">
        <f t="shared" si="175"/>
        <v>0</v>
      </c>
      <c r="P469" s="31" t="s">
        <v>6429</v>
      </c>
      <c r="Q469" s="31" t="s">
        <v>6430</v>
      </c>
      <c r="R469" s="31" t="s">
        <v>6429</v>
      </c>
      <c r="S469" s="298" t="str">
        <f t="shared" si="176"/>
        <v>S4</v>
      </c>
      <c r="T469" s="214"/>
      <c r="U469" s="33"/>
      <c r="V469" s="33"/>
      <c r="W469" s="33"/>
      <c r="X469" s="33"/>
      <c r="Y469" s="213"/>
      <c r="Z469" s="352">
        <f t="shared" si="177"/>
        <v>49</v>
      </c>
      <c r="AA469" s="304" t="e">
        <f ca="1">TmPunt($C469:$D469,$F469:$J469,$Z469,$AF469&amp;AH469,"Punten1AB",U469,AW469,$AI469&amp;$AJ469&amp;$AK469)</f>
        <v>#NAME?</v>
      </c>
      <c r="AB469" s="304" t="e">
        <f ca="1">TmPunt($C469:$D469,$F469:$J469,$Z469,$AF469&amp;AI469,"Punten2DE",V469,AX469,$AH469&amp;$AJ469&amp;$AK469)</f>
        <v>#NAME?</v>
      </c>
      <c r="AC469" s="304" t="e">
        <f ca="1">TmPunt($C469:$D469,$F469:$J469,$Z469,$AF469&amp;AJ469,"Punten3GH",W469,AY469,$AH469&amp;$AI469&amp;$AK469)</f>
        <v>#NAME?</v>
      </c>
      <c r="AD469" s="304" t="e">
        <f ca="1">TmPunt($C469:$D469,$F469:$J469,$Z469,$AG469&amp;AK469,"Punten4JK",X469,AZ469,$AH469&amp;$AI469&amp;$AJ469)</f>
        <v>#NAME?</v>
      </c>
      <c r="AE469" s="304"/>
      <c r="AF469" s="353" t="str">
        <f t="shared" si="182"/>
        <v>NCX19J3</v>
      </c>
      <c r="AG469" s="353" t="str">
        <f t="shared" si="183"/>
        <v>NCX19J3</v>
      </c>
      <c r="AH469" s="353" t="str">
        <f t="shared" si="184"/>
        <v>S3</v>
      </c>
      <c r="AI469" s="353" t="str">
        <f t="shared" si="185"/>
        <v>S4</v>
      </c>
      <c r="AJ469" s="353" t="str">
        <f t="shared" si="186"/>
        <v>S3</v>
      </c>
      <c r="AK469" s="353" t="str">
        <f t="shared" si="187"/>
        <v/>
      </c>
      <c r="AL469" s="343"/>
      <c r="AT469" s="345" t="str">
        <f t="shared" si="188"/>
        <v>S4</v>
      </c>
      <c r="AU469" s="345" t="str">
        <f t="shared" si="189"/>
        <v>S4</v>
      </c>
      <c r="AW469" s="354">
        <f t="shared" si="190"/>
        <v>0</v>
      </c>
      <c r="AX469" s="354">
        <f t="shared" si="191"/>
        <v>0</v>
      </c>
      <c r="AY469" s="354">
        <f t="shared" si="192"/>
        <v>0</v>
      </c>
      <c r="AZ469" s="354">
        <f t="shared" si="193"/>
        <v>0</v>
      </c>
    </row>
    <row r="470" spans="1:52" x14ac:dyDescent="0.2">
      <c r="A470" s="28" t="str">
        <f>C470&amp;"x"&amp;TEXT(COUNTIF(C$5:C469,C470)+1,0)</f>
        <v>x1</v>
      </c>
      <c r="B470" s="29" t="str">
        <f>D470&amp;"x"&amp;TEXT(COUNTIF(D$5:D469,D470)+1,0)</f>
        <v>x1</v>
      </c>
      <c r="C470" s="30"/>
      <c r="D470" s="30"/>
      <c r="E470" s="181"/>
      <c r="F470" s="30" t="s">
        <v>6689</v>
      </c>
      <c r="G470" s="269" t="s">
        <v>9648</v>
      </c>
      <c r="H470" s="269" t="s">
        <v>9649</v>
      </c>
      <c r="I470" s="269" t="s">
        <v>9650</v>
      </c>
      <c r="J470" s="218">
        <v>22833</v>
      </c>
      <c r="K470" s="181"/>
      <c r="L470" s="31"/>
      <c r="M470" s="262" t="str">
        <f t="shared" si="174"/>
        <v>0</v>
      </c>
      <c r="N470" s="31"/>
      <c r="O470" s="262" t="str">
        <f t="shared" si="175"/>
        <v>0</v>
      </c>
      <c r="P470" s="31" t="s">
        <v>6678</v>
      </c>
      <c r="Q470" s="31" t="s">
        <v>6678</v>
      </c>
      <c r="R470" s="31"/>
      <c r="S470" s="298" t="str">
        <f t="shared" si="176"/>
        <v/>
      </c>
      <c r="T470" s="214"/>
      <c r="U470" s="33"/>
      <c r="V470" s="33"/>
      <c r="W470" s="33"/>
      <c r="X470" s="33"/>
      <c r="Y470" s="213"/>
      <c r="Z470" s="352">
        <f t="shared" si="177"/>
        <v>56</v>
      </c>
      <c r="AA470" s="304" t="e">
        <f t="shared" ca="1" si="178"/>
        <v>#NAME?</v>
      </c>
      <c r="AB470" s="304" t="e">
        <f t="shared" ca="1" si="179"/>
        <v>#NAME?</v>
      </c>
      <c r="AC470" s="304" t="e">
        <f t="shared" ca="1" si="180"/>
        <v>#NAME?</v>
      </c>
      <c r="AD470" s="304" t="e">
        <f t="shared" ca="1" si="181"/>
        <v>#NAME?</v>
      </c>
      <c r="AE470" s="304"/>
      <c r="AF470" s="353" t="str">
        <f t="shared" si="182"/>
        <v>NCX19J3</v>
      </c>
      <c r="AG470" s="353" t="str">
        <f t="shared" si="183"/>
        <v>NCX19J3</v>
      </c>
      <c r="AH470" s="353" t="str">
        <f t="shared" si="184"/>
        <v/>
      </c>
      <c r="AI470" s="353" t="str">
        <f t="shared" si="185"/>
        <v/>
      </c>
      <c r="AJ470" s="353" t="str">
        <f t="shared" si="186"/>
        <v/>
      </c>
      <c r="AK470" s="353" t="str">
        <f t="shared" si="187"/>
        <v/>
      </c>
      <c r="AL470" s="343"/>
      <c r="AT470" s="345" t="str">
        <f t="shared" si="188"/>
        <v/>
      </c>
      <c r="AU470" s="345" t="str">
        <f t="shared" si="189"/>
        <v/>
      </c>
      <c r="AW470" s="354">
        <f t="shared" si="190"/>
        <v>0</v>
      </c>
      <c r="AX470" s="354">
        <f t="shared" si="191"/>
        <v>0</v>
      </c>
      <c r="AY470" s="354">
        <f t="shared" si="192"/>
        <v>0</v>
      </c>
      <c r="AZ470" s="354">
        <f t="shared" si="193"/>
        <v>0</v>
      </c>
    </row>
    <row r="471" spans="1:52" x14ac:dyDescent="0.2">
      <c r="A471" s="28" t="str">
        <f>C471&amp;"x"&amp;TEXT(COUNTIF(C$5:C470,C471)+1,0)</f>
        <v>x1</v>
      </c>
      <c r="B471" s="29" t="str">
        <f>D471&amp;"x"&amp;TEXT(COUNTIF(D$5:D470,D471)+1,0)</f>
        <v>x1</v>
      </c>
      <c r="C471" s="30"/>
      <c r="D471" s="30"/>
      <c r="E471" s="181"/>
      <c r="F471" s="30" t="s">
        <v>6689</v>
      </c>
      <c r="G471" s="269" t="s">
        <v>9635</v>
      </c>
      <c r="H471" s="269" t="s">
        <v>9636</v>
      </c>
      <c r="I471" s="269" t="s">
        <v>9637</v>
      </c>
      <c r="J471" s="218">
        <v>21869</v>
      </c>
      <c r="K471" s="181"/>
      <c r="L471" s="31"/>
      <c r="M471" s="262" t="str">
        <f t="shared" si="174"/>
        <v>0</v>
      </c>
      <c r="N471" s="31"/>
      <c r="O471" s="262" t="str">
        <f t="shared" si="175"/>
        <v>0</v>
      </c>
      <c r="P471" s="31" t="s">
        <v>6678</v>
      </c>
      <c r="Q471" s="31" t="s">
        <v>6678</v>
      </c>
      <c r="R471" s="31"/>
      <c r="S471" s="298" t="str">
        <f t="shared" si="176"/>
        <v/>
      </c>
      <c r="T471" s="214"/>
      <c r="U471" s="33"/>
      <c r="V471" s="33"/>
      <c r="W471" s="33"/>
      <c r="X471" s="33"/>
      <c r="Y471" s="213"/>
      <c r="Z471" s="352">
        <f t="shared" si="177"/>
        <v>59</v>
      </c>
      <c r="AA471" s="304" t="e">
        <f t="shared" ca="1" si="178"/>
        <v>#NAME?</v>
      </c>
      <c r="AB471" s="304" t="e">
        <f t="shared" ca="1" si="179"/>
        <v>#NAME?</v>
      </c>
      <c r="AC471" s="304" t="e">
        <f t="shared" ca="1" si="180"/>
        <v>#NAME?</v>
      </c>
      <c r="AD471" s="304" t="e">
        <f t="shared" ca="1" si="181"/>
        <v>#NAME?</v>
      </c>
      <c r="AE471" s="304"/>
      <c r="AF471" s="353" t="str">
        <f t="shared" si="182"/>
        <v>NCX19J3</v>
      </c>
      <c r="AG471" s="353" t="str">
        <f t="shared" si="183"/>
        <v>NCX19J3</v>
      </c>
      <c r="AH471" s="353" t="str">
        <f t="shared" si="184"/>
        <v/>
      </c>
      <c r="AI471" s="353" t="str">
        <f t="shared" si="185"/>
        <v/>
      </c>
      <c r="AJ471" s="353" t="str">
        <f t="shared" si="186"/>
        <v/>
      </c>
      <c r="AK471" s="353" t="str">
        <f t="shared" si="187"/>
        <v/>
      </c>
      <c r="AL471" s="343"/>
      <c r="AT471" s="345" t="str">
        <f t="shared" si="188"/>
        <v/>
      </c>
      <c r="AU471" s="345" t="str">
        <f t="shared" si="189"/>
        <v/>
      </c>
      <c r="AW471" s="354">
        <f t="shared" si="190"/>
        <v>0</v>
      </c>
      <c r="AX471" s="354">
        <f t="shared" si="191"/>
        <v>0</v>
      </c>
      <c r="AY471" s="354">
        <f t="shared" si="192"/>
        <v>0</v>
      </c>
      <c r="AZ471" s="354">
        <f t="shared" si="193"/>
        <v>0</v>
      </c>
    </row>
    <row r="472" spans="1:52" x14ac:dyDescent="0.2">
      <c r="A472" s="28" t="str">
        <f>C472&amp;"x"&amp;TEXT(COUNTIF(C$5:C471,C472)+1,0)</f>
        <v>x1</v>
      </c>
      <c r="B472" s="29" t="str">
        <f>D472&amp;"x"&amp;TEXT(COUNTIF(D$5:D471,D472)+1,0)</f>
        <v>x1</v>
      </c>
      <c r="C472" s="30"/>
      <c r="D472" s="30"/>
      <c r="E472" s="181"/>
      <c r="F472" s="30" t="s">
        <v>6689</v>
      </c>
      <c r="G472" s="269" t="s">
        <v>8699</v>
      </c>
      <c r="H472" s="269" t="s">
        <v>8700</v>
      </c>
      <c r="I472" s="269" t="s">
        <v>8701</v>
      </c>
      <c r="J472" s="218">
        <v>35564</v>
      </c>
      <c r="K472" s="181"/>
      <c r="L472" s="31" t="s">
        <v>6678</v>
      </c>
      <c r="M472" s="262" t="str">
        <f t="shared" si="174"/>
        <v>0</v>
      </c>
      <c r="N472" s="31" t="s">
        <v>6678</v>
      </c>
      <c r="O472" s="262" t="str">
        <f t="shared" si="175"/>
        <v>0</v>
      </c>
      <c r="P472" s="31" t="s">
        <v>6434</v>
      </c>
      <c r="Q472" s="31" t="s">
        <v>6433</v>
      </c>
      <c r="R472" s="31" t="s">
        <v>6433</v>
      </c>
      <c r="S472" s="298" t="str">
        <f t="shared" si="176"/>
        <v/>
      </c>
      <c r="T472" s="214"/>
      <c r="U472" s="33"/>
      <c r="V472" s="33"/>
      <c r="W472" s="33"/>
      <c r="X472" s="33"/>
      <c r="Y472" s="213"/>
      <c r="Z472" s="352">
        <f t="shared" si="177"/>
        <v>21</v>
      </c>
      <c r="AA472" s="304" t="e">
        <f t="shared" ca="1" si="178"/>
        <v>#NAME?</v>
      </c>
      <c r="AB472" s="304" t="e">
        <f t="shared" ca="1" si="179"/>
        <v>#NAME?</v>
      </c>
      <c r="AC472" s="304" t="e">
        <f t="shared" ca="1" si="180"/>
        <v>#NAME?</v>
      </c>
      <c r="AD472" s="304" t="e">
        <f t="shared" ca="1" si="181"/>
        <v>#NAME?</v>
      </c>
      <c r="AE472" s="304"/>
      <c r="AF472" s="353" t="str">
        <f t="shared" si="182"/>
        <v>NCX19J3</v>
      </c>
      <c r="AG472" s="353" t="str">
        <f t="shared" si="183"/>
        <v>NCX19J3</v>
      </c>
      <c r="AH472" s="353" t="str">
        <f t="shared" si="184"/>
        <v>S8</v>
      </c>
      <c r="AI472" s="353" t="str">
        <f t="shared" si="185"/>
        <v>S7</v>
      </c>
      <c r="AJ472" s="353" t="str">
        <f t="shared" si="186"/>
        <v>S7</v>
      </c>
      <c r="AK472" s="353" t="str">
        <f t="shared" si="187"/>
        <v/>
      </c>
      <c r="AL472" s="343"/>
      <c r="AT472" s="345" t="str">
        <f t="shared" si="188"/>
        <v/>
      </c>
      <c r="AU472" s="345" t="str">
        <f t="shared" si="189"/>
        <v/>
      </c>
      <c r="AW472" s="354">
        <f t="shared" si="190"/>
        <v>0</v>
      </c>
      <c r="AX472" s="354">
        <f t="shared" si="191"/>
        <v>0</v>
      </c>
      <c r="AY472" s="354">
        <f t="shared" si="192"/>
        <v>0</v>
      </c>
      <c r="AZ472" s="354">
        <f t="shared" si="193"/>
        <v>0</v>
      </c>
    </row>
    <row r="473" spans="1:52" x14ac:dyDescent="0.2">
      <c r="A473" s="28" t="str">
        <f>C473&amp;"x"&amp;TEXT(COUNTIF(C$5:C472,C473)+1,0)</f>
        <v>B2x9</v>
      </c>
      <c r="B473" s="29" t="str">
        <f>D473&amp;"x"&amp;TEXT(COUNTIF(D$5:D472,D473)+1,0)</f>
        <v>B2x9</v>
      </c>
      <c r="C473" s="30" t="s">
        <v>6462</v>
      </c>
      <c r="D473" s="30" t="s">
        <v>6462</v>
      </c>
      <c r="E473" s="181"/>
      <c r="F473" s="30" t="s">
        <v>6689</v>
      </c>
      <c r="G473" s="269" t="s">
        <v>8867</v>
      </c>
      <c r="H473" s="269" t="s">
        <v>8868</v>
      </c>
      <c r="I473" s="269" t="s">
        <v>8869</v>
      </c>
      <c r="J473" s="218">
        <v>38128</v>
      </c>
      <c r="K473" s="181"/>
      <c r="L473" s="31" t="s">
        <v>6678</v>
      </c>
      <c r="M473" s="262" t="str">
        <f t="shared" si="174"/>
        <v>0</v>
      </c>
      <c r="N473" s="31" t="s">
        <v>6678</v>
      </c>
      <c r="O473" s="262" t="str">
        <f t="shared" si="175"/>
        <v>0</v>
      </c>
      <c r="P473" s="31" t="s">
        <v>6461</v>
      </c>
      <c r="Q473" s="31" t="s">
        <v>6461</v>
      </c>
      <c r="R473" s="31" t="s">
        <v>6461</v>
      </c>
      <c r="S473" s="298" t="str">
        <f t="shared" si="176"/>
        <v>B2</v>
      </c>
      <c r="T473" s="214"/>
      <c r="U473" s="33"/>
      <c r="V473" s="33"/>
      <c r="W473" s="33"/>
      <c r="X473" s="33"/>
      <c r="Y473" s="213"/>
      <c r="Z473" s="352">
        <f t="shared" si="177"/>
        <v>14</v>
      </c>
      <c r="AA473" s="304" t="e">
        <f ca="1">TmPunt($C473:$D473,$F473:$J473,$Z473,$AF473&amp;AH473,"Punten1AB",U473,AW473,$AI473&amp;$AJ473&amp;$AK473)</f>
        <v>#NAME?</v>
      </c>
      <c r="AB473" s="304" t="e">
        <f ca="1">TmPunt($C473:$D473,$F473:$J473,$Z473,$AF473&amp;AI473,"Punten2DE",V473,AX473,$AH473&amp;$AJ473&amp;$AK473)</f>
        <v>#NAME?</v>
      </c>
      <c r="AC473" s="304" t="e">
        <f ca="1">TmPunt($C473:$D473,$F473:$J473,$Z473,$AF473&amp;AJ473,"Punten3GH",W473,AY473,$AH473&amp;$AI473&amp;$AK473)</f>
        <v>#NAME?</v>
      </c>
      <c r="AD473" s="304" t="e">
        <f ca="1">TmPunt($C473:$D473,$F473:$J473,$Z473,$AG473&amp;AK473,"Punten4JK",X473,AZ473,$AH473&amp;$AI473&amp;$AJ473)</f>
        <v>#NAME?</v>
      </c>
      <c r="AE473" s="304"/>
      <c r="AF473" s="353" t="str">
        <f t="shared" si="182"/>
        <v>NCX19J3</v>
      </c>
      <c r="AG473" s="353" t="str">
        <f t="shared" si="183"/>
        <v>NCX19J3</v>
      </c>
      <c r="AH473" s="353" t="str">
        <f t="shared" si="184"/>
        <v>B1</v>
      </c>
      <c r="AI473" s="353" t="str">
        <f t="shared" si="185"/>
        <v>B1</v>
      </c>
      <c r="AJ473" s="353" t="str">
        <f t="shared" si="186"/>
        <v>B1</v>
      </c>
      <c r="AK473" s="353" t="str">
        <f t="shared" si="187"/>
        <v/>
      </c>
      <c r="AL473" s="343"/>
      <c r="AT473" s="345" t="str">
        <f t="shared" si="188"/>
        <v>B2</v>
      </c>
      <c r="AU473" s="345" t="str">
        <f t="shared" si="189"/>
        <v>B2</v>
      </c>
      <c r="AW473" s="354">
        <f t="shared" si="190"/>
        <v>0</v>
      </c>
      <c r="AX473" s="354">
        <f t="shared" si="191"/>
        <v>0</v>
      </c>
      <c r="AY473" s="354">
        <f t="shared" si="192"/>
        <v>0</v>
      </c>
      <c r="AZ473" s="354">
        <f t="shared" si="193"/>
        <v>0</v>
      </c>
    </row>
    <row r="474" spans="1:52" x14ac:dyDescent="0.2">
      <c r="A474" s="28" t="str">
        <f>C474&amp;"x"&amp;TEXT(COUNTIF(C$5:C473,C474)+1,0)</f>
        <v>x1</v>
      </c>
      <c r="B474" s="29" t="str">
        <f>D474&amp;"x"&amp;TEXT(COUNTIF(D$5:D473,D474)+1,0)</f>
        <v>x1</v>
      </c>
      <c r="C474" s="30"/>
      <c r="D474" s="30"/>
      <c r="E474" s="181"/>
      <c r="F474" s="30" t="s">
        <v>6689</v>
      </c>
      <c r="G474" s="269" t="s">
        <v>9105</v>
      </c>
      <c r="H474" s="269" t="s">
        <v>9106</v>
      </c>
      <c r="I474" s="269" t="s">
        <v>9107</v>
      </c>
      <c r="J474" s="218">
        <v>38135</v>
      </c>
      <c r="K474" s="181"/>
      <c r="L474" s="31" t="s">
        <v>6678</v>
      </c>
      <c r="M474" s="262" t="str">
        <f t="shared" si="174"/>
        <v>0</v>
      </c>
      <c r="N474" s="31" t="s">
        <v>6678</v>
      </c>
      <c r="O474" s="262" t="str">
        <f t="shared" si="175"/>
        <v>0</v>
      </c>
      <c r="P474" s="31" t="s">
        <v>6475</v>
      </c>
      <c r="Q474" s="31" t="s">
        <v>6475</v>
      </c>
      <c r="R474" s="31" t="s">
        <v>6475</v>
      </c>
      <c r="S474" s="298" t="str">
        <f t="shared" si="176"/>
        <v/>
      </c>
      <c r="T474" s="214"/>
      <c r="U474" s="33"/>
      <c r="V474" s="33"/>
      <c r="W474" s="33"/>
      <c r="X474" s="33"/>
      <c r="Y474" s="213"/>
      <c r="Z474" s="352">
        <f t="shared" si="177"/>
        <v>14</v>
      </c>
      <c r="AA474" s="304" t="e">
        <f t="shared" ca="1" si="178"/>
        <v>#NAME?</v>
      </c>
      <c r="AB474" s="304" t="e">
        <f t="shared" ca="1" si="179"/>
        <v>#NAME?</v>
      </c>
      <c r="AC474" s="304" t="e">
        <f t="shared" ca="1" si="180"/>
        <v>#NAME?</v>
      </c>
      <c r="AD474" s="304" t="e">
        <f t="shared" ca="1" si="181"/>
        <v>#NAME?</v>
      </c>
      <c r="AE474" s="304"/>
      <c r="AF474" s="353" t="str">
        <f t="shared" si="182"/>
        <v>NCX19J3</v>
      </c>
      <c r="AG474" s="353" t="str">
        <f t="shared" si="183"/>
        <v>NCX19J3</v>
      </c>
      <c r="AH474" s="353" t="str">
        <f t="shared" si="184"/>
        <v>C5</v>
      </c>
      <c r="AI474" s="353" t="str">
        <f t="shared" si="185"/>
        <v>C5</v>
      </c>
      <c r="AJ474" s="353" t="str">
        <f t="shared" si="186"/>
        <v>C5</v>
      </c>
      <c r="AK474" s="353" t="str">
        <f t="shared" si="187"/>
        <v/>
      </c>
      <c r="AL474" s="343"/>
      <c r="AT474" s="345" t="str">
        <f t="shared" si="188"/>
        <v/>
      </c>
      <c r="AU474" s="345" t="str">
        <f t="shared" si="189"/>
        <v/>
      </c>
      <c r="AW474" s="354">
        <f t="shared" si="190"/>
        <v>0</v>
      </c>
      <c r="AX474" s="354">
        <f t="shared" si="191"/>
        <v>0</v>
      </c>
      <c r="AY474" s="354">
        <f t="shared" si="192"/>
        <v>0</v>
      </c>
      <c r="AZ474" s="354">
        <f t="shared" si="193"/>
        <v>0</v>
      </c>
    </row>
    <row r="475" spans="1:52" x14ac:dyDescent="0.2">
      <c r="A475" s="28" t="str">
        <f>C475&amp;"x"&amp;TEXT(COUNTIF(C$5:C474,C475)+1,0)</f>
        <v>B3x11</v>
      </c>
      <c r="B475" s="29" t="str">
        <f>D475&amp;"x"&amp;TEXT(COUNTIF(D$5:D474,D475)+1,0)</f>
        <v>B3x11</v>
      </c>
      <c r="C475" s="30" t="s">
        <v>6463</v>
      </c>
      <c r="D475" s="30" t="s">
        <v>6463</v>
      </c>
      <c r="E475" s="181"/>
      <c r="F475" s="30" t="s">
        <v>6689</v>
      </c>
      <c r="G475" s="269" t="s">
        <v>8953</v>
      </c>
      <c r="H475" s="269" t="s">
        <v>8954</v>
      </c>
      <c r="I475" s="269" t="s">
        <v>8955</v>
      </c>
      <c r="J475" s="218">
        <v>37974</v>
      </c>
      <c r="K475" s="181"/>
      <c r="L475" s="31" t="s">
        <v>6678</v>
      </c>
      <c r="M475" s="262" t="str">
        <f t="shared" si="174"/>
        <v>0</v>
      </c>
      <c r="N475" s="31" t="s">
        <v>6678</v>
      </c>
      <c r="O475" s="262" t="str">
        <f t="shared" si="175"/>
        <v>0</v>
      </c>
      <c r="P475" s="31" t="s">
        <v>6464</v>
      </c>
      <c r="Q475" s="31" t="s">
        <v>6464</v>
      </c>
      <c r="R475" s="31" t="s">
        <v>6464</v>
      </c>
      <c r="S475" s="298" t="str">
        <f t="shared" si="176"/>
        <v>B3</v>
      </c>
      <c r="T475" s="214"/>
      <c r="U475" s="33"/>
      <c r="V475" s="33"/>
      <c r="W475" s="33"/>
      <c r="X475" s="33"/>
      <c r="Y475" s="213"/>
      <c r="Z475" s="352">
        <f t="shared" si="177"/>
        <v>15</v>
      </c>
      <c r="AA475" s="304" t="e">
        <f ca="1">TmPunt($C475:$D475,$F475:$J475,$Z475,$AF475&amp;AH475,"Punten1AB",U475,AW475,$AI475&amp;$AJ475&amp;$AK475)</f>
        <v>#NAME?</v>
      </c>
      <c r="AB475" s="304" t="e">
        <f ca="1">TmPunt($C475:$D475,$F475:$J475,$Z475,$AF475&amp;AI475,"Punten2DE",V475,AX475,$AH475&amp;$AJ475&amp;$AK475)</f>
        <v>#NAME?</v>
      </c>
      <c r="AC475" s="304" t="e">
        <f ca="1">TmPunt($C475:$D475,$F475:$J475,$Z475,$AF475&amp;AJ475,"Punten3GH",W475,AY475,$AH475&amp;$AI475&amp;$AK475)</f>
        <v>#NAME?</v>
      </c>
      <c r="AD475" s="304" t="e">
        <f ca="1">TmPunt($C475:$D475,$F475:$J475,$Z475,$AG475&amp;AK475,"Punten4JK",X475,AZ475,$AH475&amp;$AI475&amp;$AJ475)</f>
        <v>#NAME?</v>
      </c>
      <c r="AE475" s="304"/>
      <c r="AF475" s="353" t="str">
        <f t="shared" si="182"/>
        <v>NCX19J3</v>
      </c>
      <c r="AG475" s="353" t="str">
        <f t="shared" si="183"/>
        <v>NCX19J3</v>
      </c>
      <c r="AH475" s="353" t="str">
        <f t="shared" si="184"/>
        <v>B4</v>
      </c>
      <c r="AI475" s="353" t="str">
        <f t="shared" si="185"/>
        <v>B4</v>
      </c>
      <c r="AJ475" s="353" t="str">
        <f t="shared" si="186"/>
        <v>B4</v>
      </c>
      <c r="AK475" s="353" t="str">
        <f t="shared" si="187"/>
        <v/>
      </c>
      <c r="AL475" s="343"/>
      <c r="AT475" s="345" t="str">
        <f t="shared" si="188"/>
        <v>B3</v>
      </c>
      <c r="AU475" s="345" t="str">
        <f t="shared" si="189"/>
        <v>B3</v>
      </c>
      <c r="AW475" s="354">
        <f t="shared" si="190"/>
        <v>0</v>
      </c>
      <c r="AX475" s="354">
        <f t="shared" si="191"/>
        <v>0</v>
      </c>
      <c r="AY475" s="354">
        <f t="shared" si="192"/>
        <v>0</v>
      </c>
      <c r="AZ475" s="354">
        <f t="shared" si="193"/>
        <v>0</v>
      </c>
    </row>
    <row r="476" spans="1:52" x14ac:dyDescent="0.2">
      <c r="A476" s="28" t="str">
        <f>C476&amp;"x"&amp;TEXT(COUNTIF(C$5:C475,C476)+1,0)</f>
        <v>x1</v>
      </c>
      <c r="B476" s="29" t="str">
        <f>D476&amp;"x"&amp;TEXT(COUNTIF(D$5:D475,D476)+1,0)</f>
        <v>x1</v>
      </c>
      <c r="C476" s="30"/>
      <c r="D476" s="30"/>
      <c r="E476" s="181"/>
      <c r="F476" s="30" t="s">
        <v>6689</v>
      </c>
      <c r="G476" s="269" t="s">
        <v>9732</v>
      </c>
      <c r="H476" s="269" t="s">
        <v>9733</v>
      </c>
      <c r="I476" s="269" t="s">
        <v>8689</v>
      </c>
      <c r="J476" s="218">
        <v>30994</v>
      </c>
      <c r="K476" s="181"/>
      <c r="L476" s="31"/>
      <c r="M476" s="262" t="str">
        <f t="shared" si="174"/>
        <v>0</v>
      </c>
      <c r="N476" s="31"/>
      <c r="O476" s="262" t="str">
        <f t="shared" si="175"/>
        <v>0</v>
      </c>
      <c r="P476" s="31" t="s">
        <v>6678</v>
      </c>
      <c r="Q476" s="31" t="s">
        <v>6678</v>
      </c>
      <c r="R476" s="31"/>
      <c r="S476" s="298" t="str">
        <f t="shared" si="176"/>
        <v/>
      </c>
      <c r="T476" s="214"/>
      <c r="U476" s="33"/>
      <c r="V476" s="33"/>
      <c r="W476" s="33"/>
      <c r="X476" s="33"/>
      <c r="Y476" s="213"/>
      <c r="Z476" s="352">
        <f t="shared" si="177"/>
        <v>34</v>
      </c>
      <c r="AA476" s="304" t="e">
        <f t="shared" ca="1" si="178"/>
        <v>#NAME?</v>
      </c>
      <c r="AB476" s="304" t="e">
        <f t="shared" ca="1" si="179"/>
        <v>#NAME?</v>
      </c>
      <c r="AC476" s="304" t="e">
        <f t="shared" ca="1" si="180"/>
        <v>#NAME?</v>
      </c>
      <c r="AD476" s="304" t="e">
        <f t="shared" ca="1" si="181"/>
        <v>#NAME?</v>
      </c>
      <c r="AE476" s="304"/>
      <c r="AF476" s="353" t="str">
        <f t="shared" si="182"/>
        <v>NCX19J3</v>
      </c>
      <c r="AG476" s="353" t="str">
        <f t="shared" si="183"/>
        <v>NCX19J3</v>
      </c>
      <c r="AH476" s="353" t="str">
        <f t="shared" si="184"/>
        <v/>
      </c>
      <c r="AI476" s="353" t="str">
        <f t="shared" si="185"/>
        <v/>
      </c>
      <c r="AJ476" s="353" t="str">
        <f t="shared" si="186"/>
        <v/>
      </c>
      <c r="AK476" s="353" t="str">
        <f t="shared" si="187"/>
        <v/>
      </c>
      <c r="AL476" s="343"/>
      <c r="AT476" s="345" t="str">
        <f t="shared" si="188"/>
        <v/>
      </c>
      <c r="AU476" s="345" t="str">
        <f t="shared" si="189"/>
        <v/>
      </c>
      <c r="AW476" s="354">
        <f t="shared" si="190"/>
        <v>0</v>
      </c>
      <c r="AX476" s="354">
        <f t="shared" si="191"/>
        <v>0</v>
      </c>
      <c r="AY476" s="354">
        <f t="shared" si="192"/>
        <v>0</v>
      </c>
      <c r="AZ476" s="354">
        <f t="shared" si="193"/>
        <v>0</v>
      </c>
    </row>
    <row r="477" spans="1:52" x14ac:dyDescent="0.2">
      <c r="A477" s="28" t="str">
        <f>C477&amp;"x"&amp;TEXT(COUNTIF(C$5:C476,C477)+1,0)</f>
        <v>E1x6</v>
      </c>
      <c r="B477" s="29" t="str">
        <f>D477&amp;"x"&amp;TEXT(COUNTIF(D$5:D476,D477)+1,0)</f>
        <v>E1x6</v>
      </c>
      <c r="C477" s="30" t="s">
        <v>6495</v>
      </c>
      <c r="D477" s="30" t="s">
        <v>6495</v>
      </c>
      <c r="E477" s="181"/>
      <c r="F477" s="30" t="s">
        <v>6689</v>
      </c>
      <c r="G477" s="269" t="s">
        <v>9300</v>
      </c>
      <c r="H477" s="269" t="s">
        <v>9301</v>
      </c>
      <c r="I477" s="269" t="s">
        <v>9302</v>
      </c>
      <c r="J477" s="218">
        <v>40058</v>
      </c>
      <c r="K477" s="181"/>
      <c r="L477" s="31" t="s">
        <v>6678</v>
      </c>
      <c r="M477" s="262" t="str">
        <f t="shared" si="174"/>
        <v>0</v>
      </c>
      <c r="N477" s="31" t="s">
        <v>6678</v>
      </c>
      <c r="O477" s="262" t="str">
        <f t="shared" si="175"/>
        <v>0</v>
      </c>
      <c r="P477" s="31" t="s">
        <v>6498</v>
      </c>
      <c r="Q477" s="31" t="s">
        <v>6498</v>
      </c>
      <c r="R477" s="31" t="s">
        <v>6498</v>
      </c>
      <c r="S477" s="298" t="str">
        <f t="shared" si="176"/>
        <v>E1</v>
      </c>
      <c r="T477" s="214"/>
      <c r="U477" s="33"/>
      <c r="V477" s="33"/>
      <c r="W477" s="33"/>
      <c r="X477" s="33"/>
      <c r="Y477" s="213"/>
      <c r="Z477" s="352">
        <f t="shared" si="177"/>
        <v>9</v>
      </c>
      <c r="AA477" s="304" t="e">
        <f ca="1">TmPunt($C477:$D477,$F477:$J477,$Z477,$AF477&amp;AH477,"Punten1AB",U477,AW477,$AI477&amp;$AJ477&amp;$AK477)</f>
        <v>#NAME?</v>
      </c>
      <c r="AB477" s="304" t="e">
        <f ca="1">TmPunt($C477:$D477,$F477:$J477,$Z477,$AF477&amp;AI477,"Punten2DE",V477,AX477,$AH477&amp;$AJ477&amp;$AK477)</f>
        <v>#NAME?</v>
      </c>
      <c r="AC477" s="304" t="e">
        <f ca="1">TmPunt($C477:$D477,$F477:$J477,$Z477,$AF477&amp;AJ477,"Punten3GH",W477,AY477,$AH477&amp;$AI477&amp;$AK477)</f>
        <v>#NAME?</v>
      </c>
      <c r="AD477" s="304" t="e">
        <f ca="1">TmPunt($C477:$D477,$F477:$J477,$Z477,$AG477&amp;AK477,"Punten4JK",X477,AZ477,$AH477&amp;$AI477&amp;$AJ477)</f>
        <v>#NAME?</v>
      </c>
      <c r="AE477" s="304"/>
      <c r="AF477" s="353" t="str">
        <f t="shared" si="182"/>
        <v>NCX19J3</v>
      </c>
      <c r="AG477" s="353" t="str">
        <f t="shared" si="183"/>
        <v>NCX19J3</v>
      </c>
      <c r="AH477" s="353" t="str">
        <f t="shared" si="184"/>
        <v>E4</v>
      </c>
      <c r="AI477" s="353" t="str">
        <f t="shared" si="185"/>
        <v>E4</v>
      </c>
      <c r="AJ477" s="353" t="str">
        <f t="shared" si="186"/>
        <v>E4</v>
      </c>
      <c r="AK477" s="353" t="str">
        <f t="shared" si="187"/>
        <v/>
      </c>
      <c r="AL477" s="343"/>
      <c r="AT477" s="345" t="str">
        <f t="shared" si="188"/>
        <v>E1</v>
      </c>
      <c r="AU477" s="345" t="str">
        <f t="shared" si="189"/>
        <v>E1</v>
      </c>
      <c r="AW477" s="354">
        <f t="shared" si="190"/>
        <v>0</v>
      </c>
      <c r="AX477" s="354">
        <f t="shared" si="191"/>
        <v>0</v>
      </c>
      <c r="AY477" s="354">
        <f t="shared" si="192"/>
        <v>0</v>
      </c>
      <c r="AZ477" s="354">
        <f t="shared" si="193"/>
        <v>0</v>
      </c>
    </row>
    <row r="478" spans="1:52" x14ac:dyDescent="0.2">
      <c r="A478" s="28" t="str">
        <f>C478&amp;"x"&amp;TEXT(COUNTIF(C$5:C477,C478)+1,0)</f>
        <v>D4x11</v>
      </c>
      <c r="B478" s="29" t="str">
        <f>D478&amp;"x"&amp;TEXT(COUNTIF(D$5:D477,D478)+1,0)</f>
        <v>D4x11</v>
      </c>
      <c r="C478" s="30" t="s">
        <v>6486</v>
      </c>
      <c r="D478" s="30" t="s">
        <v>6486</v>
      </c>
      <c r="E478" s="181"/>
      <c r="F478" s="30" t="s">
        <v>6689</v>
      </c>
      <c r="G478" s="269" t="s">
        <v>9185</v>
      </c>
      <c r="H478" s="269" t="s">
        <v>9186</v>
      </c>
      <c r="I478" s="269" t="s">
        <v>9187</v>
      </c>
      <c r="J478" s="218">
        <v>39346</v>
      </c>
      <c r="K478" s="181"/>
      <c r="L478" s="31" t="s">
        <v>6678</v>
      </c>
      <c r="M478" s="262" t="str">
        <f t="shared" si="174"/>
        <v>0</v>
      </c>
      <c r="N478" s="31" t="s">
        <v>6678</v>
      </c>
      <c r="O478" s="262" t="str">
        <f t="shared" si="175"/>
        <v>0</v>
      </c>
      <c r="P478" s="31" t="s">
        <v>6485</v>
      </c>
      <c r="Q478" s="31" t="s">
        <v>6485</v>
      </c>
      <c r="R478" s="31" t="s">
        <v>6485</v>
      </c>
      <c r="S478" s="298" t="str">
        <f t="shared" si="176"/>
        <v>D4</v>
      </c>
      <c r="T478" s="214"/>
      <c r="U478" s="33"/>
      <c r="V478" s="33"/>
      <c r="W478" s="33"/>
      <c r="X478" s="33"/>
      <c r="Y478" s="213"/>
      <c r="Z478" s="352">
        <f t="shared" si="177"/>
        <v>11</v>
      </c>
      <c r="AA478" s="304" t="e">
        <f ca="1">TmPunt($C478:$D478,$F478:$J478,$Z478,$AF478&amp;AH478,"Punten1AB",U478,AW478,$AI478&amp;$AJ478&amp;$AK478)</f>
        <v>#NAME?</v>
      </c>
      <c r="AB478" s="304" t="e">
        <f ca="1">TmPunt($C478:$D478,$F478:$J478,$Z478,$AF478&amp;AI478,"Punten2DE",V478,AX478,$AH478&amp;$AJ478&amp;$AK478)</f>
        <v>#NAME?</v>
      </c>
      <c r="AC478" s="304" t="e">
        <f ca="1">TmPunt($C478:$D478,$F478:$J478,$Z478,$AF478&amp;AJ478,"Punten3GH",W478,AY478,$AH478&amp;$AI478&amp;$AK478)</f>
        <v>#NAME?</v>
      </c>
      <c r="AD478" s="304" t="e">
        <f ca="1">TmPunt($C478:$D478,$F478:$J478,$Z478,$AG478&amp;AK478,"Punten4JK",X478,AZ478,$AH478&amp;$AI478&amp;$AJ478)</f>
        <v>#NAME?</v>
      </c>
      <c r="AE478" s="304"/>
      <c r="AF478" s="353" t="str">
        <f t="shared" si="182"/>
        <v>NCX19J3</v>
      </c>
      <c r="AG478" s="353" t="str">
        <f t="shared" si="183"/>
        <v>NCX19J3</v>
      </c>
      <c r="AH478" s="353" t="str">
        <f t="shared" si="184"/>
        <v>D3</v>
      </c>
      <c r="AI478" s="353" t="str">
        <f t="shared" si="185"/>
        <v>D3</v>
      </c>
      <c r="AJ478" s="353" t="str">
        <f t="shared" si="186"/>
        <v>D3</v>
      </c>
      <c r="AK478" s="353" t="str">
        <f t="shared" si="187"/>
        <v/>
      </c>
      <c r="AL478" s="343"/>
      <c r="AT478" s="345" t="str">
        <f t="shared" si="188"/>
        <v>D4</v>
      </c>
      <c r="AU478" s="345" t="str">
        <f t="shared" si="189"/>
        <v>D4</v>
      </c>
      <c r="AW478" s="354">
        <f t="shared" si="190"/>
        <v>0</v>
      </c>
      <c r="AX478" s="354">
        <f t="shared" si="191"/>
        <v>0</v>
      </c>
      <c r="AY478" s="354">
        <f t="shared" si="192"/>
        <v>0</v>
      </c>
      <c r="AZ478" s="354">
        <f t="shared" si="193"/>
        <v>0</v>
      </c>
    </row>
    <row r="479" spans="1:52" x14ac:dyDescent="0.2">
      <c r="A479" s="28" t="str">
        <f>C479&amp;"x"&amp;TEXT(COUNTIF(C$5:C478,C479)+1,0)</f>
        <v>x1</v>
      </c>
      <c r="B479" s="29" t="str">
        <f>D479&amp;"x"&amp;TEXT(COUNTIF(D$5:D478,D479)+1,0)</f>
        <v>x1</v>
      </c>
      <c r="C479" s="30"/>
      <c r="D479" s="30"/>
      <c r="E479" s="181"/>
      <c r="F479" s="30" t="s">
        <v>6689</v>
      </c>
      <c r="G479" s="269" t="s">
        <v>8728</v>
      </c>
      <c r="H479" s="269" t="s">
        <v>8729</v>
      </c>
      <c r="I479" s="269" t="s">
        <v>8730</v>
      </c>
      <c r="J479" s="218">
        <v>29725</v>
      </c>
      <c r="K479" s="181"/>
      <c r="L479" s="31" t="s">
        <v>6678</v>
      </c>
      <c r="M479" s="262" t="str">
        <f t="shared" si="174"/>
        <v>0</v>
      </c>
      <c r="N479" s="31" t="s">
        <v>6678</v>
      </c>
      <c r="O479" s="262" t="str">
        <f t="shared" si="175"/>
        <v>0</v>
      </c>
      <c r="P479" s="31" t="s">
        <v>6442</v>
      </c>
      <c r="Q479" s="31" t="s">
        <v>6678</v>
      </c>
      <c r="R479" s="31" t="s">
        <v>6442</v>
      </c>
      <c r="S479" s="298" t="str">
        <f t="shared" si="176"/>
        <v/>
      </c>
      <c r="T479" s="214"/>
      <c r="U479" s="33"/>
      <c r="V479" s="33"/>
      <c r="W479" s="33"/>
      <c r="X479" s="33"/>
      <c r="Y479" s="213"/>
      <c r="Z479" s="352">
        <f t="shared" si="177"/>
        <v>37</v>
      </c>
      <c r="AA479" s="304" t="e">
        <f t="shared" ca="1" si="178"/>
        <v>#NAME?</v>
      </c>
      <c r="AB479" s="304" t="e">
        <f t="shared" ca="1" si="179"/>
        <v>#NAME?</v>
      </c>
      <c r="AC479" s="304" t="e">
        <f t="shared" ca="1" si="180"/>
        <v>#NAME?</v>
      </c>
      <c r="AD479" s="304" t="e">
        <f t="shared" ca="1" si="181"/>
        <v>#NAME?</v>
      </c>
      <c r="AE479" s="304"/>
      <c r="AF479" s="353" t="str">
        <f t="shared" si="182"/>
        <v>NCX19J3</v>
      </c>
      <c r="AG479" s="353" t="str">
        <f t="shared" si="183"/>
        <v>NCX19J3</v>
      </c>
      <c r="AH479" s="353" t="str">
        <f t="shared" si="184"/>
        <v>MW1</v>
      </c>
      <c r="AI479" s="353" t="str">
        <f t="shared" si="185"/>
        <v/>
      </c>
      <c r="AJ479" s="353" t="str">
        <f t="shared" si="186"/>
        <v>MW1</v>
      </c>
      <c r="AK479" s="353" t="str">
        <f t="shared" si="187"/>
        <v/>
      </c>
      <c r="AL479" s="343"/>
      <c r="AT479" s="345" t="str">
        <f t="shared" si="188"/>
        <v/>
      </c>
      <c r="AU479" s="345" t="str">
        <f t="shared" si="189"/>
        <v/>
      </c>
      <c r="AW479" s="354">
        <f t="shared" si="190"/>
        <v>0</v>
      </c>
      <c r="AX479" s="354">
        <f t="shared" si="191"/>
        <v>0</v>
      </c>
      <c r="AY479" s="354">
        <f t="shared" si="192"/>
        <v>0</v>
      </c>
      <c r="AZ479" s="354">
        <f t="shared" si="193"/>
        <v>0</v>
      </c>
    </row>
    <row r="480" spans="1:52" x14ac:dyDescent="0.2">
      <c r="A480" s="28" t="str">
        <f>C480&amp;"x"&amp;TEXT(COUNTIF(C$5:C479,C480)+1,0)</f>
        <v>E2x6</v>
      </c>
      <c r="B480" s="29" t="str">
        <f>D480&amp;"x"&amp;TEXT(COUNTIF(D$5:D479,D480)+1,0)</f>
        <v>E2x6</v>
      </c>
      <c r="C480" s="30" t="s">
        <v>6496</v>
      </c>
      <c r="D480" s="30" t="s">
        <v>6496</v>
      </c>
      <c r="E480" s="181"/>
      <c r="F480" s="30" t="s">
        <v>6689</v>
      </c>
      <c r="G480" s="269" t="s">
        <v>9316</v>
      </c>
      <c r="H480" s="269" t="s">
        <v>9317</v>
      </c>
      <c r="I480" s="269" t="s">
        <v>9318</v>
      </c>
      <c r="J480" s="218">
        <v>39829</v>
      </c>
      <c r="K480" s="181"/>
      <c r="L480" s="31"/>
      <c r="M480" s="262" t="str">
        <f t="shared" si="174"/>
        <v>0</v>
      </c>
      <c r="N480" s="31"/>
      <c r="O480" s="262" t="str">
        <f t="shared" si="175"/>
        <v>0</v>
      </c>
      <c r="P480" s="31" t="s">
        <v>6678</v>
      </c>
      <c r="Q480" s="31" t="s">
        <v>6499</v>
      </c>
      <c r="R480" s="31" t="s">
        <v>6499</v>
      </c>
      <c r="S480" s="298" t="str">
        <f t="shared" si="176"/>
        <v>E2</v>
      </c>
      <c r="T480" s="214"/>
      <c r="U480" s="33"/>
      <c r="V480" s="33"/>
      <c r="W480" s="33"/>
      <c r="X480" s="33"/>
      <c r="Y480" s="213"/>
      <c r="Z480" s="352">
        <f t="shared" si="177"/>
        <v>9</v>
      </c>
      <c r="AA480" s="304" t="e">
        <f ca="1">TmPunt($C480:$D480,$F480:$J480,$Z480,$AF480&amp;AH480,"Punten1AB",U480,AW480,$AI480&amp;$AJ480&amp;$AK480)</f>
        <v>#NAME?</v>
      </c>
      <c r="AB480" s="304" t="e">
        <f ca="1">TmPunt($C480:$D480,$F480:$J480,$Z480,$AF480&amp;AI480,"Punten2DE",V480,AX480,$AH480&amp;$AJ480&amp;$AK480)</f>
        <v>#NAME?</v>
      </c>
      <c r="AC480" s="304" t="e">
        <f ca="1">TmPunt($C480:$D480,$F480:$J480,$Z480,$AF480&amp;AJ480,"Punten3GH",W480,AY480,$AH480&amp;$AI480&amp;$AK480)</f>
        <v>#NAME?</v>
      </c>
      <c r="AD480" s="304" t="e">
        <f ca="1">TmPunt($C480:$D480,$F480:$J480,$Z480,$AG480&amp;AK480,"Punten4JK",X480,AZ480,$AH480&amp;$AI480&amp;$AJ480)</f>
        <v>#NAME?</v>
      </c>
      <c r="AE480" s="304"/>
      <c r="AF480" s="353" t="str">
        <f t="shared" si="182"/>
        <v>NCX19J3</v>
      </c>
      <c r="AG480" s="353" t="str">
        <f t="shared" si="183"/>
        <v>NCX19J3</v>
      </c>
      <c r="AH480" s="353" t="str">
        <f t="shared" si="184"/>
        <v/>
      </c>
      <c r="AI480" s="353" t="str">
        <f t="shared" si="185"/>
        <v>E5</v>
      </c>
      <c r="AJ480" s="353" t="str">
        <f t="shared" si="186"/>
        <v>E5</v>
      </c>
      <c r="AK480" s="353" t="str">
        <f t="shared" si="187"/>
        <v/>
      </c>
      <c r="AL480" s="343"/>
      <c r="AT480" s="345" t="str">
        <f t="shared" si="188"/>
        <v>E2</v>
      </c>
      <c r="AU480" s="345" t="str">
        <f t="shared" si="189"/>
        <v>E2</v>
      </c>
      <c r="AW480" s="354">
        <f t="shared" si="190"/>
        <v>0</v>
      </c>
      <c r="AX480" s="354">
        <f t="shared" si="191"/>
        <v>0</v>
      </c>
      <c r="AY480" s="354">
        <f t="shared" si="192"/>
        <v>0</v>
      </c>
      <c r="AZ480" s="354">
        <f t="shared" si="193"/>
        <v>0</v>
      </c>
    </row>
    <row r="481" spans="1:52" x14ac:dyDescent="0.2">
      <c r="A481" s="28" t="str">
        <f>C481&amp;"x"&amp;TEXT(COUNTIF(C$5:C480,C481)+1,0)</f>
        <v>F3x5</v>
      </c>
      <c r="B481" s="29" t="str">
        <f>D481&amp;"x"&amp;TEXT(COUNTIF(D$5:D480,D481)+1,0)</f>
        <v>F3x5</v>
      </c>
      <c r="C481" s="30" t="s">
        <v>6512</v>
      </c>
      <c r="D481" s="30" t="s">
        <v>6512</v>
      </c>
      <c r="E481" s="181"/>
      <c r="F481" s="30" t="s">
        <v>6689</v>
      </c>
      <c r="G481" s="269" t="s">
        <v>9851</v>
      </c>
      <c r="H481" s="269" t="s">
        <v>9852</v>
      </c>
      <c r="I481" s="269" t="s">
        <v>9853</v>
      </c>
      <c r="J481" s="218">
        <v>40910</v>
      </c>
      <c r="K481" s="181"/>
      <c r="L481" s="31"/>
      <c r="M481" s="262" t="str">
        <f t="shared" si="174"/>
        <v>0</v>
      </c>
      <c r="N481" s="31"/>
      <c r="O481" s="262" t="str">
        <f t="shared" si="175"/>
        <v>0</v>
      </c>
      <c r="P481" s="31"/>
      <c r="Q481" s="31"/>
      <c r="R481" s="31"/>
      <c r="S481" s="298" t="str">
        <f t="shared" si="176"/>
        <v>F3</v>
      </c>
      <c r="T481" s="214"/>
      <c r="U481" s="33"/>
      <c r="V481" s="33"/>
      <c r="W481" s="33"/>
      <c r="X481" s="33"/>
      <c r="Y481" s="213"/>
      <c r="Z481" s="352">
        <f t="shared" si="177"/>
        <v>6</v>
      </c>
      <c r="AA481" s="304" t="e">
        <f ca="1">TmPunt($C481:$D481,$F481:$J481,$Z481,$AF481&amp;AH481,"Punten1AB",U481,AW481,$AI481&amp;$AJ481&amp;$AK481)</f>
        <v>#NAME?</v>
      </c>
      <c r="AB481" s="304" t="e">
        <f ca="1">TmPunt($C481:$D481,$F481:$J481,$Z481,$AF481&amp;AI481,"Punten2DE",V481,AX481,$AH481&amp;$AJ481&amp;$AK481)</f>
        <v>#NAME?</v>
      </c>
      <c r="AC481" s="304" t="e">
        <f ca="1">TmPunt($C481:$D481,$F481:$J481,$Z481,$AF481&amp;AJ481,"Punten3GH",W481,AY481,$AH481&amp;$AI481&amp;$AK481)</f>
        <v>#NAME?</v>
      </c>
      <c r="AD481" s="304" t="e">
        <f ca="1">TmPunt($C481:$D481,$F481:$J481,$Z481,$AG481&amp;AK481,"Punten4JK",X481,AZ481,$AH481&amp;$AI481&amp;$AJ481)</f>
        <v>#NAME?</v>
      </c>
      <c r="AE481" s="304"/>
      <c r="AF481" s="353" t="str">
        <f t="shared" si="182"/>
        <v>NCX19J3</v>
      </c>
      <c r="AG481" s="353" t="str">
        <f t="shared" si="183"/>
        <v>NCX19J3</v>
      </c>
      <c r="AH481" s="353" t="str">
        <f t="shared" si="184"/>
        <v/>
      </c>
      <c r="AI481" s="353" t="str">
        <f t="shared" si="185"/>
        <v/>
      </c>
      <c r="AJ481" s="353" t="str">
        <f t="shared" si="186"/>
        <v/>
      </c>
      <c r="AK481" s="353" t="str">
        <f t="shared" si="187"/>
        <v/>
      </c>
      <c r="AL481" s="343"/>
      <c r="AT481" s="345" t="str">
        <f t="shared" si="188"/>
        <v>F3</v>
      </c>
      <c r="AU481" s="345" t="str">
        <f t="shared" si="189"/>
        <v>F3</v>
      </c>
      <c r="AW481" s="354">
        <f t="shared" si="190"/>
        <v>0</v>
      </c>
      <c r="AX481" s="354">
        <f t="shared" si="191"/>
        <v>0</v>
      </c>
      <c r="AY481" s="354">
        <f t="shared" si="192"/>
        <v>0</v>
      </c>
      <c r="AZ481" s="354">
        <f t="shared" si="193"/>
        <v>0</v>
      </c>
    </row>
    <row r="482" spans="1:52" x14ac:dyDescent="0.2">
      <c r="A482" s="28" t="str">
        <f>C482&amp;"x"&amp;TEXT(COUNTIF(C$5:C481,C482)+1,0)</f>
        <v>x1</v>
      </c>
      <c r="B482" s="29" t="str">
        <f>D482&amp;"x"&amp;TEXT(COUNTIF(D$5:D481,D482)+1,0)</f>
        <v>x1</v>
      </c>
      <c r="C482" s="30"/>
      <c r="D482" s="30"/>
      <c r="E482" s="181"/>
      <c r="F482" s="30" t="s">
        <v>6689</v>
      </c>
      <c r="G482" s="269" t="s">
        <v>9773</v>
      </c>
      <c r="H482" s="269" t="s">
        <v>9774</v>
      </c>
      <c r="I482" s="269" t="s">
        <v>8727</v>
      </c>
      <c r="J482" s="218">
        <v>33391</v>
      </c>
      <c r="K482" s="181"/>
      <c r="L482" s="31"/>
      <c r="M482" s="262" t="str">
        <f t="shared" si="174"/>
        <v>0</v>
      </c>
      <c r="N482" s="31"/>
      <c r="O482" s="262" t="str">
        <f t="shared" si="175"/>
        <v>0</v>
      </c>
      <c r="P482" s="31" t="s">
        <v>6678</v>
      </c>
      <c r="Q482" s="31" t="s">
        <v>6678</v>
      </c>
      <c r="R482" s="31"/>
      <c r="S482" s="298" t="str">
        <f t="shared" si="176"/>
        <v/>
      </c>
      <c r="T482" s="214"/>
      <c r="U482" s="33"/>
      <c r="V482" s="33"/>
      <c r="W482" s="33"/>
      <c r="X482" s="33"/>
      <c r="Y482" s="213"/>
      <c r="Z482" s="352">
        <f t="shared" si="177"/>
        <v>27</v>
      </c>
      <c r="AA482" s="304" t="e">
        <f t="shared" ca="1" si="178"/>
        <v>#NAME?</v>
      </c>
      <c r="AB482" s="304" t="e">
        <f t="shared" ca="1" si="179"/>
        <v>#NAME?</v>
      </c>
      <c r="AC482" s="304" t="e">
        <f t="shared" ca="1" si="180"/>
        <v>#NAME?</v>
      </c>
      <c r="AD482" s="304" t="e">
        <f t="shared" ca="1" si="181"/>
        <v>#NAME?</v>
      </c>
      <c r="AE482" s="304"/>
      <c r="AF482" s="353" t="str">
        <f t="shared" si="182"/>
        <v>NCX19J3</v>
      </c>
      <c r="AG482" s="353" t="str">
        <f t="shared" si="183"/>
        <v>NCX19J3</v>
      </c>
      <c r="AH482" s="353" t="str">
        <f t="shared" si="184"/>
        <v/>
      </c>
      <c r="AI482" s="353" t="str">
        <f t="shared" si="185"/>
        <v/>
      </c>
      <c r="AJ482" s="353" t="str">
        <f t="shared" si="186"/>
        <v/>
      </c>
      <c r="AK482" s="353" t="str">
        <f t="shared" si="187"/>
        <v/>
      </c>
      <c r="AL482" s="343"/>
      <c r="AT482" s="345" t="str">
        <f t="shared" si="188"/>
        <v/>
      </c>
      <c r="AU482" s="345" t="str">
        <f t="shared" si="189"/>
        <v/>
      </c>
      <c r="AW482" s="354">
        <f t="shared" si="190"/>
        <v>0</v>
      </c>
      <c r="AX482" s="354">
        <f t="shared" si="191"/>
        <v>0</v>
      </c>
      <c r="AY482" s="354">
        <f t="shared" si="192"/>
        <v>0</v>
      </c>
      <c r="AZ482" s="354">
        <f t="shared" si="193"/>
        <v>0</v>
      </c>
    </row>
    <row r="483" spans="1:52" x14ac:dyDescent="0.2">
      <c r="A483" s="28" t="str">
        <f>C483&amp;"x"&amp;TEXT(COUNTIF(C$5:C482,C483)+1,0)</f>
        <v>x1</v>
      </c>
      <c r="B483" s="29" t="str">
        <f>D483&amp;"x"&amp;TEXT(COUNTIF(D$5:D482,D483)+1,0)</f>
        <v>x1</v>
      </c>
      <c r="C483" s="30"/>
      <c r="D483" s="30"/>
      <c r="E483" s="181"/>
      <c r="F483" s="30" t="s">
        <v>6689</v>
      </c>
      <c r="G483" s="269" t="s">
        <v>9612</v>
      </c>
      <c r="H483" s="269" t="s">
        <v>9613</v>
      </c>
      <c r="I483" s="269" t="s">
        <v>9583</v>
      </c>
      <c r="J483" s="218">
        <v>20120</v>
      </c>
      <c r="K483" s="181"/>
      <c r="L483" s="31"/>
      <c r="M483" s="262" t="str">
        <f t="shared" si="174"/>
        <v>0</v>
      </c>
      <c r="N483" s="31"/>
      <c r="O483" s="262" t="str">
        <f t="shared" si="175"/>
        <v>0</v>
      </c>
      <c r="P483" s="31" t="s">
        <v>6678</v>
      </c>
      <c r="Q483" s="31" t="s">
        <v>6678</v>
      </c>
      <c r="R483" s="31"/>
      <c r="S483" s="298" t="str">
        <f t="shared" si="176"/>
        <v/>
      </c>
      <c r="T483" s="214"/>
      <c r="U483" s="33"/>
      <c r="V483" s="33"/>
      <c r="W483" s="33"/>
      <c r="X483" s="33"/>
      <c r="Y483" s="213"/>
      <c r="Z483" s="352">
        <f t="shared" si="177"/>
        <v>63</v>
      </c>
      <c r="AA483" s="304" t="e">
        <f t="shared" ca="1" si="178"/>
        <v>#NAME?</v>
      </c>
      <c r="AB483" s="304" t="e">
        <f t="shared" ca="1" si="179"/>
        <v>#NAME?</v>
      </c>
      <c r="AC483" s="304" t="e">
        <f t="shared" ca="1" si="180"/>
        <v>#NAME?</v>
      </c>
      <c r="AD483" s="304" t="e">
        <f t="shared" ca="1" si="181"/>
        <v>#NAME?</v>
      </c>
      <c r="AE483" s="304"/>
      <c r="AF483" s="353" t="str">
        <f t="shared" si="182"/>
        <v>NCX19J3</v>
      </c>
      <c r="AG483" s="353" t="str">
        <f t="shared" si="183"/>
        <v>NCX19J3</v>
      </c>
      <c r="AH483" s="353" t="str">
        <f t="shared" si="184"/>
        <v/>
      </c>
      <c r="AI483" s="353" t="str">
        <f t="shared" si="185"/>
        <v/>
      </c>
      <c r="AJ483" s="353" t="str">
        <f t="shared" si="186"/>
        <v/>
      </c>
      <c r="AK483" s="353" t="str">
        <f t="shared" si="187"/>
        <v/>
      </c>
      <c r="AL483" s="343"/>
      <c r="AT483" s="345" t="str">
        <f t="shared" si="188"/>
        <v/>
      </c>
      <c r="AU483" s="345" t="str">
        <f t="shared" si="189"/>
        <v/>
      </c>
      <c r="AW483" s="354">
        <f t="shared" si="190"/>
        <v>0</v>
      </c>
      <c r="AX483" s="354">
        <f t="shared" si="191"/>
        <v>0</v>
      </c>
      <c r="AY483" s="354">
        <f t="shared" si="192"/>
        <v>0</v>
      </c>
      <c r="AZ483" s="354">
        <f t="shared" si="193"/>
        <v>0</v>
      </c>
    </row>
    <row r="484" spans="1:52" x14ac:dyDescent="0.2">
      <c r="A484" s="28" t="str">
        <f>C484&amp;"x"&amp;TEXT(COUNTIF(C$5:C483,C484)+1,0)</f>
        <v>x1</v>
      </c>
      <c r="B484" s="29" t="str">
        <f>D484&amp;"x"&amp;TEXT(COUNTIF(D$5:D483,D484)+1,0)</f>
        <v>x1</v>
      </c>
      <c r="C484" s="30"/>
      <c r="D484" s="30"/>
      <c r="E484" s="181"/>
      <c r="F484" s="30" t="s">
        <v>6689</v>
      </c>
      <c r="G484" s="269" t="s">
        <v>9803</v>
      </c>
      <c r="H484" s="269" t="s">
        <v>9804</v>
      </c>
      <c r="I484" s="269" t="s">
        <v>9805</v>
      </c>
      <c r="J484" s="218">
        <v>36664</v>
      </c>
      <c r="K484" s="181"/>
      <c r="L484" s="31" t="s">
        <v>6678</v>
      </c>
      <c r="M484" s="262" t="str">
        <f t="shared" si="174"/>
        <v>0</v>
      </c>
      <c r="N484" s="31" t="s">
        <v>6678</v>
      </c>
      <c r="O484" s="262" t="str">
        <f t="shared" si="175"/>
        <v>0</v>
      </c>
      <c r="P484" s="31" t="s">
        <v>6678</v>
      </c>
      <c r="Q484" s="31" t="s">
        <v>6678</v>
      </c>
      <c r="R484" s="31"/>
      <c r="S484" s="298" t="str">
        <f t="shared" si="176"/>
        <v/>
      </c>
      <c r="T484" s="214"/>
      <c r="U484" s="33"/>
      <c r="V484" s="33"/>
      <c r="W484" s="33"/>
      <c r="X484" s="33"/>
      <c r="Y484" s="213"/>
      <c r="Z484" s="352">
        <f t="shared" si="177"/>
        <v>18</v>
      </c>
      <c r="AA484" s="304" t="e">
        <f t="shared" ca="1" si="178"/>
        <v>#NAME?</v>
      </c>
      <c r="AB484" s="304" t="e">
        <f t="shared" ca="1" si="179"/>
        <v>#NAME?</v>
      </c>
      <c r="AC484" s="304" t="e">
        <f t="shared" ca="1" si="180"/>
        <v>#NAME?</v>
      </c>
      <c r="AD484" s="304" t="e">
        <f t="shared" ca="1" si="181"/>
        <v>#NAME?</v>
      </c>
      <c r="AE484" s="304"/>
      <c r="AF484" s="353" t="str">
        <f t="shared" si="182"/>
        <v>NCX19J3</v>
      </c>
      <c r="AG484" s="353" t="str">
        <f t="shared" si="183"/>
        <v>NCX19J3</v>
      </c>
      <c r="AH484" s="353" t="str">
        <f t="shared" si="184"/>
        <v/>
      </c>
      <c r="AI484" s="353" t="str">
        <f t="shared" si="185"/>
        <v/>
      </c>
      <c r="AJ484" s="353" t="str">
        <f t="shared" si="186"/>
        <v/>
      </c>
      <c r="AK484" s="353" t="str">
        <f t="shared" si="187"/>
        <v/>
      </c>
      <c r="AL484" s="343"/>
      <c r="AT484" s="345" t="str">
        <f t="shared" si="188"/>
        <v/>
      </c>
      <c r="AU484" s="345" t="str">
        <f t="shared" si="189"/>
        <v/>
      </c>
      <c r="AW484" s="354">
        <f t="shared" si="190"/>
        <v>0</v>
      </c>
      <c r="AX484" s="354">
        <f t="shared" si="191"/>
        <v>0</v>
      </c>
      <c r="AY484" s="354">
        <f t="shared" si="192"/>
        <v>0</v>
      </c>
      <c r="AZ484" s="354">
        <f t="shared" si="193"/>
        <v>0</v>
      </c>
    </row>
    <row r="485" spans="1:52" x14ac:dyDescent="0.2">
      <c r="A485" s="28" t="str">
        <f>C485&amp;"x"&amp;TEXT(COUNTIF(C$5:C484,C485)+1,0)</f>
        <v>x1</v>
      </c>
      <c r="B485" s="29" t="str">
        <f>D485&amp;"x"&amp;TEXT(COUNTIF(D$5:D484,D485)+1,0)</f>
        <v>x1</v>
      </c>
      <c r="C485" s="30"/>
      <c r="D485" s="30"/>
      <c r="E485" s="181"/>
      <c r="F485" s="30" t="s">
        <v>6689</v>
      </c>
      <c r="G485" s="269" t="s">
        <v>9668</v>
      </c>
      <c r="H485" s="269" t="s">
        <v>9669</v>
      </c>
      <c r="I485" s="269" t="s">
        <v>9650</v>
      </c>
      <c r="J485" s="218">
        <v>24003</v>
      </c>
      <c r="K485" s="181"/>
      <c r="L485" s="31"/>
      <c r="M485" s="262" t="str">
        <f t="shared" si="174"/>
        <v>0</v>
      </c>
      <c r="N485" s="31"/>
      <c r="O485" s="262" t="str">
        <f t="shared" si="175"/>
        <v>0</v>
      </c>
      <c r="P485" s="31" t="s">
        <v>6678</v>
      </c>
      <c r="Q485" s="31" t="s">
        <v>6678</v>
      </c>
      <c r="R485" s="31"/>
      <c r="S485" s="298" t="str">
        <f t="shared" si="176"/>
        <v/>
      </c>
      <c r="T485" s="214"/>
      <c r="U485" s="33"/>
      <c r="V485" s="33"/>
      <c r="W485" s="33"/>
      <c r="X485" s="33"/>
      <c r="Y485" s="213"/>
      <c r="Z485" s="352">
        <f t="shared" si="177"/>
        <v>53</v>
      </c>
      <c r="AA485" s="304" t="e">
        <f t="shared" ca="1" si="178"/>
        <v>#NAME?</v>
      </c>
      <c r="AB485" s="304" t="e">
        <f t="shared" ca="1" si="179"/>
        <v>#NAME?</v>
      </c>
      <c r="AC485" s="304" t="e">
        <f t="shared" ca="1" si="180"/>
        <v>#NAME?</v>
      </c>
      <c r="AD485" s="304" t="e">
        <f t="shared" ca="1" si="181"/>
        <v>#NAME?</v>
      </c>
      <c r="AE485" s="304"/>
      <c r="AF485" s="353" t="str">
        <f t="shared" si="182"/>
        <v>NCX19J3</v>
      </c>
      <c r="AG485" s="353" t="str">
        <f t="shared" si="183"/>
        <v>NCX19J3</v>
      </c>
      <c r="AH485" s="353" t="str">
        <f t="shared" si="184"/>
        <v/>
      </c>
      <c r="AI485" s="353" t="str">
        <f t="shared" si="185"/>
        <v/>
      </c>
      <c r="AJ485" s="353" t="str">
        <f t="shared" si="186"/>
        <v/>
      </c>
      <c r="AK485" s="353" t="str">
        <f t="shared" si="187"/>
        <v/>
      </c>
      <c r="AL485" s="343"/>
      <c r="AT485" s="345" t="str">
        <f t="shared" si="188"/>
        <v/>
      </c>
      <c r="AU485" s="345" t="str">
        <f t="shared" si="189"/>
        <v/>
      </c>
      <c r="AW485" s="354">
        <f t="shared" si="190"/>
        <v>0</v>
      </c>
      <c r="AX485" s="354">
        <f t="shared" si="191"/>
        <v>0</v>
      </c>
      <c r="AY485" s="354">
        <f t="shared" si="192"/>
        <v>0</v>
      </c>
      <c r="AZ485" s="354">
        <f t="shared" si="193"/>
        <v>0</v>
      </c>
    </row>
    <row r="486" spans="1:52" x14ac:dyDescent="0.2">
      <c r="A486" s="28" t="str">
        <f>C486&amp;"x"&amp;TEXT(COUNTIF(C$5:C485,C486)+1,0)</f>
        <v>D4x12</v>
      </c>
      <c r="B486" s="29" t="str">
        <f>D486&amp;"x"&amp;TEXT(COUNTIF(D$5:D485,D486)+1,0)</f>
        <v>D4x12</v>
      </c>
      <c r="C486" s="30" t="s">
        <v>6486</v>
      </c>
      <c r="D486" s="30" t="s">
        <v>6486</v>
      </c>
      <c r="E486" s="181"/>
      <c r="F486" s="30" t="s">
        <v>6689</v>
      </c>
      <c r="G486" s="269" t="s">
        <v>9206</v>
      </c>
      <c r="H486" s="269" t="s">
        <v>9207</v>
      </c>
      <c r="I486" s="269" t="s">
        <v>9208</v>
      </c>
      <c r="J486" s="218">
        <v>39087</v>
      </c>
      <c r="K486" s="181"/>
      <c r="L486" s="31" t="s">
        <v>6678</v>
      </c>
      <c r="M486" s="262" t="str">
        <f t="shared" si="174"/>
        <v>0</v>
      </c>
      <c r="N486" s="31" t="s">
        <v>6678</v>
      </c>
      <c r="O486" s="262" t="str">
        <f t="shared" si="175"/>
        <v>0</v>
      </c>
      <c r="P486" s="31" t="s">
        <v>6486</v>
      </c>
      <c r="Q486" s="31" t="s">
        <v>6486</v>
      </c>
      <c r="R486" s="31" t="s">
        <v>6486</v>
      </c>
      <c r="S486" s="298" t="str">
        <f t="shared" si="176"/>
        <v>D4</v>
      </c>
      <c r="T486" s="214"/>
      <c r="U486" s="33"/>
      <c r="V486" s="33"/>
      <c r="W486" s="33"/>
      <c r="X486" s="33"/>
      <c r="Y486" s="213"/>
      <c r="Z486" s="352">
        <f t="shared" si="177"/>
        <v>11</v>
      </c>
      <c r="AA486" s="304" t="e">
        <f ca="1">TmPunt($C486:$D486,$F486:$J486,$Z486,$AF486&amp;AH486,"Punten1AB",U486,AW486,$AI486&amp;$AJ486&amp;$AK486)</f>
        <v>#NAME?</v>
      </c>
      <c r="AB486" s="304" t="e">
        <f ca="1">TmPunt($C486:$D486,$F486:$J486,$Z486,$AF486&amp;AI486,"Punten2DE",V486,AX486,$AH486&amp;$AJ486&amp;$AK486)</f>
        <v>#NAME?</v>
      </c>
      <c r="AC486" s="304" t="e">
        <f ca="1">TmPunt($C486:$D486,$F486:$J486,$Z486,$AF486&amp;AJ486,"Punten3GH",W486,AY486,$AH486&amp;$AI486&amp;$AK486)</f>
        <v>#NAME?</v>
      </c>
      <c r="AD486" s="304" t="e">
        <f ca="1">TmPunt($C486:$D486,$F486:$J486,$Z486,$AG486&amp;AK486,"Punten4JK",X486,AZ486,$AH486&amp;$AI486&amp;$AJ486)</f>
        <v>#NAME?</v>
      </c>
      <c r="AE486" s="304"/>
      <c r="AF486" s="353" t="str">
        <f t="shared" si="182"/>
        <v>NCX19J3</v>
      </c>
      <c r="AG486" s="353" t="str">
        <f t="shared" si="183"/>
        <v>NCX19J3</v>
      </c>
      <c r="AH486" s="353" t="str">
        <f t="shared" si="184"/>
        <v>D4</v>
      </c>
      <c r="AI486" s="353" t="str">
        <f t="shared" si="185"/>
        <v>D4</v>
      </c>
      <c r="AJ486" s="353" t="str">
        <f t="shared" si="186"/>
        <v>D4</v>
      </c>
      <c r="AK486" s="353" t="str">
        <f t="shared" si="187"/>
        <v/>
      </c>
      <c r="AL486" s="343"/>
      <c r="AT486" s="345" t="str">
        <f t="shared" si="188"/>
        <v>D4</v>
      </c>
      <c r="AU486" s="345" t="str">
        <f t="shared" si="189"/>
        <v>D4</v>
      </c>
      <c r="AW486" s="354">
        <f t="shared" si="190"/>
        <v>0</v>
      </c>
      <c r="AX486" s="354">
        <f t="shared" si="191"/>
        <v>0</v>
      </c>
      <c r="AY486" s="354">
        <f t="shared" si="192"/>
        <v>0</v>
      </c>
      <c r="AZ486" s="354">
        <f t="shared" si="193"/>
        <v>0</v>
      </c>
    </row>
    <row r="487" spans="1:52" x14ac:dyDescent="0.2">
      <c r="A487" s="28" t="str">
        <f>C487&amp;"x"&amp;TEXT(COUNTIF(C$5:C486,C487)+1,0)</f>
        <v>x1</v>
      </c>
      <c r="B487" s="29" t="str">
        <f>D487&amp;"x"&amp;TEXT(COUNTIF(D$5:D486,D487)+1,0)</f>
        <v>x1</v>
      </c>
      <c r="C487" s="30"/>
      <c r="D487" s="30"/>
      <c r="E487" s="181"/>
      <c r="F487" s="30" t="s">
        <v>6689</v>
      </c>
      <c r="G487" s="269" t="s">
        <v>9607</v>
      </c>
      <c r="H487" s="269" t="s">
        <v>9608</v>
      </c>
      <c r="I487" s="269" t="s">
        <v>9601</v>
      </c>
      <c r="J487" s="218">
        <v>20014</v>
      </c>
      <c r="K487" s="181"/>
      <c r="L487" s="31"/>
      <c r="M487" s="262" t="str">
        <f t="shared" si="174"/>
        <v>0</v>
      </c>
      <c r="N487" s="31"/>
      <c r="O487" s="262" t="str">
        <f t="shared" si="175"/>
        <v>0</v>
      </c>
      <c r="P487" s="31" t="s">
        <v>6678</v>
      </c>
      <c r="Q487" s="31" t="s">
        <v>6678</v>
      </c>
      <c r="R487" s="31"/>
      <c r="S487" s="298" t="str">
        <f t="shared" si="176"/>
        <v/>
      </c>
      <c r="T487" s="214"/>
      <c r="U487" s="33"/>
      <c r="V487" s="33"/>
      <c r="W487" s="33"/>
      <c r="X487" s="33"/>
      <c r="Y487" s="213"/>
      <c r="Z487" s="352">
        <f t="shared" si="177"/>
        <v>64</v>
      </c>
      <c r="AA487" s="304" t="e">
        <f t="shared" ca="1" si="178"/>
        <v>#NAME?</v>
      </c>
      <c r="AB487" s="304" t="e">
        <f t="shared" ca="1" si="179"/>
        <v>#NAME?</v>
      </c>
      <c r="AC487" s="304" t="e">
        <f t="shared" ca="1" si="180"/>
        <v>#NAME?</v>
      </c>
      <c r="AD487" s="304" t="e">
        <f t="shared" ca="1" si="181"/>
        <v>#NAME?</v>
      </c>
      <c r="AE487" s="304"/>
      <c r="AF487" s="353" t="str">
        <f t="shared" si="182"/>
        <v>NCX19J3</v>
      </c>
      <c r="AG487" s="353" t="str">
        <f t="shared" si="183"/>
        <v>NCX19J3</v>
      </c>
      <c r="AH487" s="353" t="str">
        <f t="shared" si="184"/>
        <v/>
      </c>
      <c r="AI487" s="353" t="str">
        <f t="shared" si="185"/>
        <v/>
      </c>
      <c r="AJ487" s="353" t="str">
        <f t="shared" si="186"/>
        <v/>
      </c>
      <c r="AK487" s="353" t="str">
        <f t="shared" si="187"/>
        <v/>
      </c>
      <c r="AL487" s="343"/>
      <c r="AT487" s="345" t="str">
        <f t="shared" si="188"/>
        <v/>
      </c>
      <c r="AU487" s="345" t="str">
        <f t="shared" si="189"/>
        <v/>
      </c>
      <c r="AW487" s="354">
        <f t="shared" si="190"/>
        <v>0</v>
      </c>
      <c r="AX487" s="354">
        <f t="shared" si="191"/>
        <v>0</v>
      </c>
      <c r="AY487" s="354">
        <f t="shared" si="192"/>
        <v>0</v>
      </c>
      <c r="AZ487" s="354">
        <f t="shared" si="193"/>
        <v>0</v>
      </c>
    </row>
    <row r="488" spans="1:52" x14ac:dyDescent="0.2">
      <c r="A488" s="28" t="str">
        <f>C488&amp;"x"&amp;TEXT(COUNTIF(C$5:C487,C488)+1,0)</f>
        <v>S6x10</v>
      </c>
      <c r="B488" s="29" t="str">
        <f>D488&amp;"x"&amp;TEXT(COUNTIF(D$5:D487,D488)+1,0)</f>
        <v>S6x10</v>
      </c>
      <c r="C488" s="30" t="s">
        <v>6432</v>
      </c>
      <c r="D488" s="30" t="s">
        <v>6432</v>
      </c>
      <c r="E488" s="181"/>
      <c r="F488" s="30" t="s">
        <v>6689</v>
      </c>
      <c r="G488" s="269" t="s">
        <v>8684</v>
      </c>
      <c r="H488" s="269" t="s">
        <v>8685</v>
      </c>
      <c r="I488" s="269" t="s">
        <v>8686</v>
      </c>
      <c r="J488" s="218">
        <v>29603</v>
      </c>
      <c r="K488" s="181"/>
      <c r="L488" s="31" t="s">
        <v>6678</v>
      </c>
      <c r="M488" s="262" t="str">
        <f t="shared" si="174"/>
        <v>0</v>
      </c>
      <c r="N488" s="31" t="s">
        <v>6678</v>
      </c>
      <c r="O488" s="262" t="str">
        <f t="shared" si="175"/>
        <v>0</v>
      </c>
      <c r="P488" s="31" t="s">
        <v>6434</v>
      </c>
      <c r="Q488" s="31" t="s">
        <v>6433</v>
      </c>
      <c r="R488" s="31" t="s">
        <v>6433</v>
      </c>
      <c r="S488" s="298" t="str">
        <f t="shared" si="176"/>
        <v>S6</v>
      </c>
      <c r="T488" s="214"/>
      <c r="U488" s="33"/>
      <c r="V488" s="33"/>
      <c r="W488" s="33"/>
      <c r="X488" s="33"/>
      <c r="Y488" s="213"/>
      <c r="Z488" s="352">
        <f t="shared" si="177"/>
        <v>37</v>
      </c>
      <c r="AA488" s="304" t="e">
        <f ca="1">TmPunt($C488:$D488,$F488:$J488,$Z488,$AF488&amp;AH488,"Punten1AB",U488,AW488,$AI488&amp;$AJ488&amp;$AK488)</f>
        <v>#NAME?</v>
      </c>
      <c r="AB488" s="304" t="e">
        <f ca="1">TmPunt($C488:$D488,$F488:$J488,$Z488,$AF488&amp;AI488,"Punten2DE",V488,AX488,$AH488&amp;$AJ488&amp;$AK488)</f>
        <v>#NAME?</v>
      </c>
      <c r="AC488" s="304" t="e">
        <f ca="1">TmPunt($C488:$D488,$F488:$J488,$Z488,$AF488&amp;AJ488,"Punten3GH",W488,AY488,$AH488&amp;$AI488&amp;$AK488)</f>
        <v>#NAME?</v>
      </c>
      <c r="AD488" s="304" t="e">
        <f ca="1">TmPunt($C488:$D488,$F488:$J488,$Z488,$AG488&amp;AK488,"Punten4JK",X488,AZ488,$AH488&amp;$AI488&amp;$AJ488)</f>
        <v>#NAME?</v>
      </c>
      <c r="AE488" s="304"/>
      <c r="AF488" s="353" t="str">
        <f t="shared" si="182"/>
        <v>NCX19J3</v>
      </c>
      <c r="AG488" s="353" t="str">
        <f t="shared" si="183"/>
        <v>NCX19J3</v>
      </c>
      <c r="AH488" s="353" t="str">
        <f t="shared" si="184"/>
        <v>S8</v>
      </c>
      <c r="AI488" s="353" t="str">
        <f t="shared" si="185"/>
        <v>S7</v>
      </c>
      <c r="AJ488" s="353" t="str">
        <f t="shared" si="186"/>
        <v>S7</v>
      </c>
      <c r="AK488" s="353" t="str">
        <f t="shared" si="187"/>
        <v/>
      </c>
      <c r="AL488" s="343"/>
      <c r="AT488" s="345" t="str">
        <f t="shared" si="188"/>
        <v>S6</v>
      </c>
      <c r="AU488" s="345" t="str">
        <f t="shared" si="189"/>
        <v>S6</v>
      </c>
      <c r="AW488" s="354">
        <f t="shared" si="190"/>
        <v>0</v>
      </c>
      <c r="AX488" s="354">
        <f t="shared" si="191"/>
        <v>0</v>
      </c>
      <c r="AY488" s="354">
        <f t="shared" si="192"/>
        <v>0</v>
      </c>
      <c r="AZ488" s="354">
        <f t="shared" si="193"/>
        <v>0</v>
      </c>
    </row>
    <row r="489" spans="1:52" x14ac:dyDescent="0.2">
      <c r="A489" s="28" t="str">
        <f>C489&amp;"x"&amp;TEXT(COUNTIF(C$5:C488,C489)+1,0)</f>
        <v>x1</v>
      </c>
      <c r="B489" s="29" t="str">
        <f>D489&amp;"x"&amp;TEXT(COUNTIF(D$5:D488,D489)+1,0)</f>
        <v>x1</v>
      </c>
      <c r="C489" s="30"/>
      <c r="D489" s="30"/>
      <c r="E489" s="181"/>
      <c r="F489" s="30" t="s">
        <v>6689</v>
      </c>
      <c r="G489" s="269" t="s">
        <v>9757</v>
      </c>
      <c r="H489" s="269" t="s">
        <v>9758</v>
      </c>
      <c r="I489" s="269" t="s">
        <v>9640</v>
      </c>
      <c r="J489" s="218">
        <v>32808</v>
      </c>
      <c r="K489" s="181"/>
      <c r="L489" s="31" t="s">
        <v>6678</v>
      </c>
      <c r="M489" s="262" t="str">
        <f t="shared" si="174"/>
        <v>0</v>
      </c>
      <c r="N489" s="31" t="s">
        <v>6678</v>
      </c>
      <c r="O489" s="262" t="str">
        <f t="shared" si="175"/>
        <v>0</v>
      </c>
      <c r="P489" s="31" t="s">
        <v>6678</v>
      </c>
      <c r="Q489" s="31" t="s">
        <v>6678</v>
      </c>
      <c r="R489" s="31"/>
      <c r="S489" s="298" t="str">
        <f t="shared" si="176"/>
        <v/>
      </c>
      <c r="T489" s="214"/>
      <c r="U489" s="33"/>
      <c r="V489" s="33"/>
      <c r="W489" s="33"/>
      <c r="X489" s="33"/>
      <c r="Y489" s="213"/>
      <c r="Z489" s="352">
        <f t="shared" si="177"/>
        <v>29</v>
      </c>
      <c r="AA489" s="304" t="e">
        <f t="shared" ca="1" si="178"/>
        <v>#NAME?</v>
      </c>
      <c r="AB489" s="304" t="e">
        <f t="shared" ca="1" si="179"/>
        <v>#NAME?</v>
      </c>
      <c r="AC489" s="304" t="e">
        <f t="shared" ca="1" si="180"/>
        <v>#NAME?</v>
      </c>
      <c r="AD489" s="304" t="e">
        <f t="shared" ca="1" si="181"/>
        <v>#NAME?</v>
      </c>
      <c r="AE489" s="304"/>
      <c r="AF489" s="353" t="str">
        <f t="shared" si="182"/>
        <v>NCX19J3</v>
      </c>
      <c r="AG489" s="353" t="str">
        <f t="shared" si="183"/>
        <v>NCX19J3</v>
      </c>
      <c r="AH489" s="353" t="str">
        <f t="shared" si="184"/>
        <v/>
      </c>
      <c r="AI489" s="353" t="str">
        <f t="shared" si="185"/>
        <v/>
      </c>
      <c r="AJ489" s="353" t="str">
        <f t="shared" si="186"/>
        <v/>
      </c>
      <c r="AK489" s="353" t="str">
        <f t="shared" si="187"/>
        <v/>
      </c>
      <c r="AL489" s="343"/>
      <c r="AT489" s="345" t="str">
        <f t="shared" si="188"/>
        <v/>
      </c>
      <c r="AU489" s="345" t="str">
        <f t="shared" si="189"/>
        <v/>
      </c>
      <c r="AW489" s="354">
        <f t="shared" si="190"/>
        <v>0</v>
      </c>
      <c r="AX489" s="354">
        <f t="shared" si="191"/>
        <v>0</v>
      </c>
      <c r="AY489" s="354">
        <f t="shared" si="192"/>
        <v>0</v>
      </c>
      <c r="AZ489" s="354">
        <f t="shared" si="193"/>
        <v>0</v>
      </c>
    </row>
    <row r="490" spans="1:52" x14ac:dyDescent="0.2">
      <c r="A490" s="28" t="str">
        <f>C490&amp;"x"&amp;TEXT(COUNTIF(C$5:C489,C490)+1,0)</f>
        <v>x1</v>
      </c>
      <c r="B490" s="29" t="str">
        <f>D490&amp;"x"&amp;TEXT(COUNTIF(D$5:D489,D490)+1,0)</f>
        <v>x1</v>
      </c>
      <c r="C490" s="30"/>
      <c r="D490" s="30"/>
      <c r="E490" s="181"/>
      <c r="F490" s="30" t="s">
        <v>6689</v>
      </c>
      <c r="G490" s="269" t="s">
        <v>9729</v>
      </c>
      <c r="H490" s="269" t="s">
        <v>9730</v>
      </c>
      <c r="I490" s="269" t="s">
        <v>9731</v>
      </c>
      <c r="J490" s="218">
        <v>30822</v>
      </c>
      <c r="K490" s="181"/>
      <c r="L490" s="31"/>
      <c r="M490" s="262" t="str">
        <f t="shared" si="174"/>
        <v>0</v>
      </c>
      <c r="N490" s="31"/>
      <c r="O490" s="262" t="str">
        <f t="shared" si="175"/>
        <v>0</v>
      </c>
      <c r="P490" s="31" t="s">
        <v>6678</v>
      </c>
      <c r="Q490" s="31" t="s">
        <v>6678</v>
      </c>
      <c r="R490" s="31"/>
      <c r="S490" s="298" t="str">
        <f t="shared" si="176"/>
        <v/>
      </c>
      <c r="T490" s="214"/>
      <c r="U490" s="33"/>
      <c r="V490" s="33"/>
      <c r="W490" s="33"/>
      <c r="X490" s="33"/>
      <c r="Y490" s="213"/>
      <c r="Z490" s="352">
        <f t="shared" si="177"/>
        <v>34</v>
      </c>
      <c r="AA490" s="304" t="e">
        <f t="shared" ca="1" si="178"/>
        <v>#NAME?</v>
      </c>
      <c r="AB490" s="304" t="e">
        <f t="shared" ca="1" si="179"/>
        <v>#NAME?</v>
      </c>
      <c r="AC490" s="304" t="e">
        <f t="shared" ca="1" si="180"/>
        <v>#NAME?</v>
      </c>
      <c r="AD490" s="304" t="e">
        <f t="shared" ca="1" si="181"/>
        <v>#NAME?</v>
      </c>
      <c r="AE490" s="304"/>
      <c r="AF490" s="353" t="str">
        <f t="shared" si="182"/>
        <v>NCX19J3</v>
      </c>
      <c r="AG490" s="353" t="str">
        <f t="shared" si="183"/>
        <v>NCX19J3</v>
      </c>
      <c r="AH490" s="353" t="str">
        <f t="shared" si="184"/>
        <v/>
      </c>
      <c r="AI490" s="353" t="str">
        <f t="shared" si="185"/>
        <v/>
      </c>
      <c r="AJ490" s="353" t="str">
        <f t="shared" si="186"/>
        <v/>
      </c>
      <c r="AK490" s="353" t="str">
        <f t="shared" si="187"/>
        <v/>
      </c>
      <c r="AL490" s="343"/>
      <c r="AT490" s="345" t="str">
        <f t="shared" si="188"/>
        <v/>
      </c>
      <c r="AU490" s="345" t="str">
        <f t="shared" si="189"/>
        <v/>
      </c>
      <c r="AW490" s="354">
        <f t="shared" si="190"/>
        <v>0</v>
      </c>
      <c r="AX490" s="354">
        <f t="shared" si="191"/>
        <v>0</v>
      </c>
      <c r="AY490" s="354">
        <f t="shared" si="192"/>
        <v>0</v>
      </c>
      <c r="AZ490" s="354">
        <f t="shared" si="193"/>
        <v>0</v>
      </c>
    </row>
    <row r="491" spans="1:52" x14ac:dyDescent="0.2">
      <c r="A491" s="28" t="str">
        <f>C491&amp;"x"&amp;TEXT(COUNTIF(C$5:C490,C491)+1,0)</f>
        <v>C4x10</v>
      </c>
      <c r="B491" s="29" t="str">
        <f>D491&amp;"x"&amp;TEXT(COUNTIF(D$5:D490,D491)+1,0)</f>
        <v>C4x10</v>
      </c>
      <c r="C491" s="30" t="s">
        <v>6474</v>
      </c>
      <c r="D491" s="30" t="s">
        <v>6474</v>
      </c>
      <c r="E491" s="181"/>
      <c r="F491" s="30" t="s">
        <v>6689</v>
      </c>
      <c r="G491" s="269" t="s">
        <v>9083</v>
      </c>
      <c r="H491" s="269" t="s">
        <v>9084</v>
      </c>
      <c r="I491" s="269" t="s">
        <v>9085</v>
      </c>
      <c r="J491" s="218">
        <v>38502</v>
      </c>
      <c r="K491" s="181"/>
      <c r="L491" s="31" t="s">
        <v>6678</v>
      </c>
      <c r="M491" s="262" t="str">
        <f t="shared" si="174"/>
        <v>0</v>
      </c>
      <c r="N491" s="31" t="s">
        <v>6678</v>
      </c>
      <c r="O491" s="262" t="str">
        <f t="shared" si="175"/>
        <v>0</v>
      </c>
      <c r="P491" s="31" t="s">
        <v>6474</v>
      </c>
      <c r="Q491" s="31" t="s">
        <v>6474</v>
      </c>
      <c r="R491" s="31" t="s">
        <v>6474</v>
      </c>
      <c r="S491" s="298" t="str">
        <f t="shared" si="176"/>
        <v>C4</v>
      </c>
      <c r="T491" s="214"/>
      <c r="U491" s="33"/>
      <c r="V491" s="33"/>
      <c r="W491" s="33"/>
      <c r="X491" s="33"/>
      <c r="Y491" s="213"/>
      <c r="Z491" s="352">
        <f t="shared" si="177"/>
        <v>13</v>
      </c>
      <c r="AA491" s="304" t="e">
        <f ca="1">TmPunt($C491:$D491,$F491:$J491,$Z491,$AF491&amp;AH491,"Punten1AB",U491,AW491,$AI491&amp;$AJ491&amp;$AK491)</f>
        <v>#NAME?</v>
      </c>
      <c r="AB491" s="304" t="e">
        <f ca="1">TmPunt($C491:$D491,$F491:$J491,$Z491,$AF491&amp;AI491,"Punten2DE",V491,AX491,$AH491&amp;$AJ491&amp;$AK491)</f>
        <v>#NAME?</v>
      </c>
      <c r="AC491" s="304" t="e">
        <f ca="1">TmPunt($C491:$D491,$F491:$J491,$Z491,$AF491&amp;AJ491,"Punten3GH",W491,AY491,$AH491&amp;$AI491&amp;$AK491)</f>
        <v>#NAME?</v>
      </c>
      <c r="AD491" s="304" t="e">
        <f ca="1">TmPunt($C491:$D491,$F491:$J491,$Z491,$AG491&amp;AK491,"Punten4JK",X491,AZ491,$AH491&amp;$AI491&amp;$AJ491)</f>
        <v>#NAME?</v>
      </c>
      <c r="AE491" s="304"/>
      <c r="AF491" s="353" t="str">
        <f t="shared" si="182"/>
        <v>NCX19J3</v>
      </c>
      <c r="AG491" s="353" t="str">
        <f t="shared" si="183"/>
        <v>NCX19J3</v>
      </c>
      <c r="AH491" s="353" t="str">
        <f t="shared" si="184"/>
        <v>C4</v>
      </c>
      <c r="AI491" s="353" t="str">
        <f t="shared" si="185"/>
        <v>C4</v>
      </c>
      <c r="AJ491" s="353" t="str">
        <f t="shared" si="186"/>
        <v>C4</v>
      </c>
      <c r="AK491" s="353" t="str">
        <f t="shared" si="187"/>
        <v/>
      </c>
      <c r="AL491" s="343"/>
      <c r="AT491" s="345" t="str">
        <f t="shared" si="188"/>
        <v>C4</v>
      </c>
      <c r="AU491" s="345" t="str">
        <f t="shared" si="189"/>
        <v>C4</v>
      </c>
      <c r="AW491" s="354">
        <f t="shared" si="190"/>
        <v>0</v>
      </c>
      <c r="AX491" s="354">
        <f t="shared" si="191"/>
        <v>0</v>
      </c>
      <c r="AY491" s="354">
        <f t="shared" si="192"/>
        <v>0</v>
      </c>
      <c r="AZ491" s="354">
        <f t="shared" si="193"/>
        <v>0</v>
      </c>
    </row>
    <row r="492" spans="1:52" x14ac:dyDescent="0.2">
      <c r="A492" s="28" t="str">
        <f>C492&amp;"x"&amp;TEXT(COUNTIF(C$5:C491,C492)+1,0)</f>
        <v>B4x12</v>
      </c>
      <c r="B492" s="29" t="str">
        <f>D492&amp;"x"&amp;TEXT(COUNTIF(D$5:D491,D492)+1,0)</f>
        <v>B4x12</v>
      </c>
      <c r="C492" s="30" t="s">
        <v>6464</v>
      </c>
      <c r="D492" s="30" t="s">
        <v>6464</v>
      </c>
      <c r="E492" s="181"/>
      <c r="F492" s="30" t="s">
        <v>6689</v>
      </c>
      <c r="G492" s="269" t="s">
        <v>8979</v>
      </c>
      <c r="H492" s="269" t="s">
        <v>8980</v>
      </c>
      <c r="I492" s="269" t="s">
        <v>8981</v>
      </c>
      <c r="J492" s="218">
        <v>37909</v>
      </c>
      <c r="K492" s="181"/>
      <c r="L492" s="31" t="s">
        <v>6678</v>
      </c>
      <c r="M492" s="262" t="str">
        <f t="shared" si="174"/>
        <v>0</v>
      </c>
      <c r="N492" s="31" t="s">
        <v>6678</v>
      </c>
      <c r="O492" s="262" t="str">
        <f t="shared" si="175"/>
        <v>0</v>
      </c>
      <c r="P492" s="31" t="s">
        <v>6465</v>
      </c>
      <c r="Q492" s="31" t="s">
        <v>6465</v>
      </c>
      <c r="R492" s="31" t="s">
        <v>6465</v>
      </c>
      <c r="S492" s="298" t="str">
        <f t="shared" si="176"/>
        <v>B4</v>
      </c>
      <c r="T492" s="214"/>
      <c r="U492" s="33"/>
      <c r="V492" s="33"/>
      <c r="W492" s="33"/>
      <c r="X492" s="33"/>
      <c r="Y492" s="213"/>
      <c r="Z492" s="352">
        <f t="shared" si="177"/>
        <v>15</v>
      </c>
      <c r="AA492" s="304" t="e">
        <f ca="1">TmPunt($C492:$D492,$F492:$J492,$Z492,$AF492&amp;AH492,"Punten1AB",U492,AW492,$AI492&amp;$AJ492&amp;$AK492)</f>
        <v>#NAME?</v>
      </c>
      <c r="AB492" s="304" t="e">
        <f ca="1">TmPunt($C492:$D492,$F492:$J492,$Z492,$AF492&amp;AI492,"Punten2DE",V492,AX492,$AH492&amp;$AJ492&amp;$AK492)</f>
        <v>#NAME?</v>
      </c>
      <c r="AC492" s="304" t="e">
        <f ca="1">TmPunt($C492:$D492,$F492:$J492,$Z492,$AF492&amp;AJ492,"Punten3GH",W492,AY492,$AH492&amp;$AI492&amp;$AK492)</f>
        <v>#NAME?</v>
      </c>
      <c r="AD492" s="304" t="e">
        <f ca="1">TmPunt($C492:$D492,$F492:$J492,$Z492,$AG492&amp;AK492,"Punten4JK",X492,AZ492,$AH492&amp;$AI492&amp;$AJ492)</f>
        <v>#NAME?</v>
      </c>
      <c r="AE492" s="304"/>
      <c r="AF492" s="353" t="str">
        <f t="shared" si="182"/>
        <v>NCX19J3</v>
      </c>
      <c r="AG492" s="353" t="str">
        <f t="shared" si="183"/>
        <v>NCX19J3</v>
      </c>
      <c r="AH492" s="353" t="str">
        <f t="shared" si="184"/>
        <v>B5</v>
      </c>
      <c r="AI492" s="353" t="str">
        <f t="shared" si="185"/>
        <v>B5</v>
      </c>
      <c r="AJ492" s="353" t="str">
        <f t="shared" si="186"/>
        <v>B5</v>
      </c>
      <c r="AK492" s="353" t="str">
        <f t="shared" si="187"/>
        <v/>
      </c>
      <c r="AL492" s="343"/>
      <c r="AT492" s="345" t="str">
        <f t="shared" si="188"/>
        <v>B4</v>
      </c>
      <c r="AU492" s="345" t="str">
        <f t="shared" si="189"/>
        <v>B4</v>
      </c>
      <c r="AW492" s="354">
        <f t="shared" si="190"/>
        <v>0</v>
      </c>
      <c r="AX492" s="354">
        <f t="shared" si="191"/>
        <v>0</v>
      </c>
      <c r="AY492" s="354">
        <f t="shared" si="192"/>
        <v>0</v>
      </c>
      <c r="AZ492" s="354">
        <f t="shared" si="193"/>
        <v>0</v>
      </c>
    </row>
    <row r="493" spans="1:52" x14ac:dyDescent="0.2">
      <c r="A493" s="28" t="str">
        <f>C493&amp;"x"&amp;TEXT(COUNTIF(C$5:C492,C493)+1,0)</f>
        <v>S6x11</v>
      </c>
      <c r="B493" s="29" t="str">
        <f>D493&amp;"x"&amp;TEXT(COUNTIF(D$5:D492,D493)+1,0)</f>
        <v>S6x11</v>
      </c>
      <c r="C493" s="30" t="s">
        <v>6432</v>
      </c>
      <c r="D493" s="30" t="s">
        <v>6432</v>
      </c>
      <c r="E493" s="181"/>
      <c r="F493" s="30" t="s">
        <v>6689</v>
      </c>
      <c r="G493" s="269" t="s">
        <v>8657</v>
      </c>
      <c r="H493" s="269" t="s">
        <v>8658</v>
      </c>
      <c r="I493" s="269" t="s">
        <v>8659</v>
      </c>
      <c r="J493" s="218">
        <v>32462</v>
      </c>
      <c r="K493" s="181"/>
      <c r="L493" s="31" t="s">
        <v>6678</v>
      </c>
      <c r="M493" s="262" t="str">
        <f t="shared" si="174"/>
        <v>0</v>
      </c>
      <c r="N493" s="31" t="s">
        <v>6678</v>
      </c>
      <c r="O493" s="262" t="str">
        <f t="shared" si="175"/>
        <v>0</v>
      </c>
      <c r="P493" s="31" t="s">
        <v>6433</v>
      </c>
      <c r="Q493" s="31" t="s">
        <v>6432</v>
      </c>
      <c r="R493" s="31" t="s">
        <v>6432</v>
      </c>
      <c r="S493" s="298" t="str">
        <f t="shared" si="176"/>
        <v>S6</v>
      </c>
      <c r="T493" s="214"/>
      <c r="U493" s="33"/>
      <c r="V493" s="33"/>
      <c r="W493" s="33"/>
      <c r="X493" s="33"/>
      <c r="Y493" s="213"/>
      <c r="Z493" s="352">
        <f t="shared" si="177"/>
        <v>30</v>
      </c>
      <c r="AA493" s="304" t="e">
        <f ca="1">TmPunt($C493:$D493,$F493:$J493,$Z493,$AF493&amp;AH493,"Punten1AB",U493,AW493,$AI493&amp;$AJ493&amp;$AK493)</f>
        <v>#NAME?</v>
      </c>
      <c r="AB493" s="304" t="e">
        <f ca="1">TmPunt($C493:$D493,$F493:$J493,$Z493,$AF493&amp;AI493,"Punten2DE",V493,AX493,$AH493&amp;$AJ493&amp;$AK493)</f>
        <v>#NAME?</v>
      </c>
      <c r="AC493" s="304" t="e">
        <f ca="1">TmPunt($C493:$D493,$F493:$J493,$Z493,$AF493&amp;AJ493,"Punten3GH",W493,AY493,$AH493&amp;$AI493&amp;$AK493)</f>
        <v>#NAME?</v>
      </c>
      <c r="AD493" s="304" t="e">
        <f ca="1">TmPunt($C493:$D493,$F493:$J493,$Z493,$AG493&amp;AK493,"Punten4JK",X493,AZ493,$AH493&amp;$AI493&amp;$AJ493)</f>
        <v>#NAME?</v>
      </c>
      <c r="AE493" s="304"/>
      <c r="AF493" s="353" t="str">
        <f t="shared" si="182"/>
        <v>NCX19J3</v>
      </c>
      <c r="AG493" s="353" t="str">
        <f t="shared" si="183"/>
        <v>NCX19J3</v>
      </c>
      <c r="AH493" s="353" t="str">
        <f t="shared" si="184"/>
        <v>S7</v>
      </c>
      <c r="AI493" s="353" t="str">
        <f t="shared" si="185"/>
        <v>S6</v>
      </c>
      <c r="AJ493" s="353" t="str">
        <f t="shared" si="186"/>
        <v>S6</v>
      </c>
      <c r="AK493" s="353" t="str">
        <f t="shared" si="187"/>
        <v/>
      </c>
      <c r="AL493" s="343"/>
      <c r="AT493" s="345" t="str">
        <f t="shared" si="188"/>
        <v>S6</v>
      </c>
      <c r="AU493" s="345" t="str">
        <f t="shared" si="189"/>
        <v>S6</v>
      </c>
      <c r="AW493" s="354">
        <f t="shared" si="190"/>
        <v>0</v>
      </c>
      <c r="AX493" s="354">
        <f t="shared" si="191"/>
        <v>0</v>
      </c>
      <c r="AY493" s="354">
        <f t="shared" si="192"/>
        <v>0</v>
      </c>
      <c r="AZ493" s="354">
        <f t="shared" si="193"/>
        <v>0</v>
      </c>
    </row>
    <row r="494" spans="1:52" x14ac:dyDescent="0.2">
      <c r="A494" s="28" t="str">
        <f>C494&amp;"x"&amp;TEXT(COUNTIF(C$5:C493,C494)+1,0)</f>
        <v>x1</v>
      </c>
      <c r="B494" s="29" t="str">
        <f>D494&amp;"x"&amp;TEXT(COUNTIF(D$5:D493,D494)+1,0)</f>
        <v>x1</v>
      </c>
      <c r="C494" s="30"/>
      <c r="D494" s="30"/>
      <c r="E494" s="181"/>
      <c r="F494" s="30" t="s">
        <v>6689</v>
      </c>
      <c r="G494" s="269" t="s">
        <v>9794</v>
      </c>
      <c r="H494" s="269" t="s">
        <v>9795</v>
      </c>
      <c r="I494" s="269" t="s">
        <v>9701</v>
      </c>
      <c r="J494" s="218">
        <v>35231</v>
      </c>
      <c r="K494" s="181"/>
      <c r="L494" s="31"/>
      <c r="M494" s="262" t="str">
        <f t="shared" si="174"/>
        <v>0</v>
      </c>
      <c r="N494" s="31"/>
      <c r="O494" s="262" t="str">
        <f t="shared" si="175"/>
        <v>0</v>
      </c>
      <c r="P494" s="31" t="s">
        <v>6678</v>
      </c>
      <c r="Q494" s="31" t="s">
        <v>6678</v>
      </c>
      <c r="R494" s="31"/>
      <c r="S494" s="298" t="str">
        <f t="shared" si="176"/>
        <v/>
      </c>
      <c r="T494" s="214"/>
      <c r="U494" s="33"/>
      <c r="V494" s="33"/>
      <c r="W494" s="33"/>
      <c r="X494" s="33"/>
      <c r="Y494" s="213"/>
      <c r="Z494" s="352">
        <f t="shared" si="177"/>
        <v>22</v>
      </c>
      <c r="AA494" s="304" t="e">
        <f t="shared" ca="1" si="178"/>
        <v>#NAME?</v>
      </c>
      <c r="AB494" s="304" t="e">
        <f t="shared" ca="1" si="179"/>
        <v>#NAME?</v>
      </c>
      <c r="AC494" s="304" t="e">
        <f t="shared" ca="1" si="180"/>
        <v>#NAME?</v>
      </c>
      <c r="AD494" s="304" t="e">
        <f t="shared" ca="1" si="181"/>
        <v>#NAME?</v>
      </c>
      <c r="AE494" s="304"/>
      <c r="AF494" s="353" t="str">
        <f t="shared" si="182"/>
        <v>NCX19J3</v>
      </c>
      <c r="AG494" s="353" t="str">
        <f t="shared" si="183"/>
        <v>NCX19J3</v>
      </c>
      <c r="AH494" s="353" t="str">
        <f t="shared" si="184"/>
        <v/>
      </c>
      <c r="AI494" s="353" t="str">
        <f t="shared" si="185"/>
        <v/>
      </c>
      <c r="AJ494" s="353" t="str">
        <f t="shared" si="186"/>
        <v/>
      </c>
      <c r="AK494" s="353" t="str">
        <f t="shared" si="187"/>
        <v/>
      </c>
      <c r="AL494" s="343"/>
      <c r="AT494" s="345" t="str">
        <f t="shared" si="188"/>
        <v/>
      </c>
      <c r="AU494" s="345" t="str">
        <f t="shared" si="189"/>
        <v/>
      </c>
      <c r="AW494" s="354">
        <f t="shared" si="190"/>
        <v>0</v>
      </c>
      <c r="AX494" s="354">
        <f t="shared" si="191"/>
        <v>0</v>
      </c>
      <c r="AY494" s="354">
        <f t="shared" si="192"/>
        <v>0</v>
      </c>
      <c r="AZ494" s="354">
        <f t="shared" si="193"/>
        <v>0</v>
      </c>
    </row>
    <row r="495" spans="1:52" x14ac:dyDescent="0.2">
      <c r="A495" s="28" t="str">
        <f>C495&amp;"x"&amp;TEXT(COUNTIF(C$5:C494,C495)+1,0)</f>
        <v>x1</v>
      </c>
      <c r="B495" s="29" t="str">
        <f>D495&amp;"x"&amp;TEXT(COUNTIF(D$5:D494,D495)+1,0)</f>
        <v>x1</v>
      </c>
      <c r="C495" s="30"/>
      <c r="D495" s="30"/>
      <c r="E495" s="181"/>
      <c r="F495" s="30" t="s">
        <v>6689</v>
      </c>
      <c r="G495" s="269" t="s">
        <v>9629</v>
      </c>
      <c r="H495" s="269" t="s">
        <v>9630</v>
      </c>
      <c r="I495" s="269" t="s">
        <v>9631</v>
      </c>
      <c r="J495" s="218">
        <v>21292</v>
      </c>
      <c r="K495" s="181"/>
      <c r="L495" s="31"/>
      <c r="M495" s="262" t="str">
        <f t="shared" si="174"/>
        <v>0</v>
      </c>
      <c r="N495" s="31"/>
      <c r="O495" s="262" t="str">
        <f t="shared" si="175"/>
        <v>0</v>
      </c>
      <c r="P495" s="31" t="s">
        <v>6678</v>
      </c>
      <c r="Q495" s="31" t="s">
        <v>6678</v>
      </c>
      <c r="R495" s="31"/>
      <c r="S495" s="298" t="str">
        <f t="shared" si="176"/>
        <v/>
      </c>
      <c r="T495" s="214"/>
      <c r="U495" s="33"/>
      <c r="V495" s="33"/>
      <c r="W495" s="33"/>
      <c r="X495" s="33"/>
      <c r="Y495" s="213"/>
      <c r="Z495" s="352">
        <f t="shared" si="177"/>
        <v>60</v>
      </c>
      <c r="AA495" s="304" t="e">
        <f t="shared" ca="1" si="178"/>
        <v>#NAME?</v>
      </c>
      <c r="AB495" s="304" t="e">
        <f t="shared" ca="1" si="179"/>
        <v>#NAME?</v>
      </c>
      <c r="AC495" s="304" t="e">
        <f t="shared" ca="1" si="180"/>
        <v>#NAME?</v>
      </c>
      <c r="AD495" s="304" t="e">
        <f t="shared" ca="1" si="181"/>
        <v>#NAME?</v>
      </c>
      <c r="AE495" s="304"/>
      <c r="AF495" s="353" t="str">
        <f t="shared" si="182"/>
        <v>NCX19J3</v>
      </c>
      <c r="AG495" s="353" t="str">
        <f t="shared" si="183"/>
        <v>NCX19J3</v>
      </c>
      <c r="AH495" s="353" t="str">
        <f t="shared" si="184"/>
        <v/>
      </c>
      <c r="AI495" s="353" t="str">
        <f t="shared" si="185"/>
        <v/>
      </c>
      <c r="AJ495" s="353" t="str">
        <f t="shared" si="186"/>
        <v/>
      </c>
      <c r="AK495" s="353" t="str">
        <f t="shared" si="187"/>
        <v/>
      </c>
      <c r="AL495" s="343"/>
      <c r="AT495" s="345" t="str">
        <f t="shared" si="188"/>
        <v/>
      </c>
      <c r="AU495" s="345" t="str">
        <f t="shared" si="189"/>
        <v/>
      </c>
      <c r="AW495" s="354">
        <f t="shared" si="190"/>
        <v>0</v>
      </c>
      <c r="AX495" s="354">
        <f t="shared" si="191"/>
        <v>0</v>
      </c>
      <c r="AY495" s="354">
        <f t="shared" si="192"/>
        <v>0</v>
      </c>
      <c r="AZ495" s="354">
        <f t="shared" si="193"/>
        <v>0</v>
      </c>
    </row>
    <row r="496" spans="1:52" x14ac:dyDescent="0.2">
      <c r="A496" s="28" t="str">
        <f>C496&amp;"x"&amp;TEXT(COUNTIF(C$5:C495,C496)+1,0)</f>
        <v>S6x12</v>
      </c>
      <c r="B496" s="29" t="str">
        <f>D496&amp;"x"&amp;TEXT(COUNTIF(D$5:D495,D496)+1,0)</f>
        <v>S6x12</v>
      </c>
      <c r="C496" s="30" t="s">
        <v>6432</v>
      </c>
      <c r="D496" s="30" t="s">
        <v>6432</v>
      </c>
      <c r="E496" s="181"/>
      <c r="F496" s="30" t="s">
        <v>6689</v>
      </c>
      <c r="G496" s="269" t="s">
        <v>8651</v>
      </c>
      <c r="H496" s="269" t="s">
        <v>8652</v>
      </c>
      <c r="I496" s="269" t="s">
        <v>8653</v>
      </c>
      <c r="J496" s="218">
        <v>31211</v>
      </c>
      <c r="K496" s="181"/>
      <c r="L496" s="31" t="s">
        <v>6678</v>
      </c>
      <c r="M496" s="262" t="str">
        <f t="shared" si="174"/>
        <v>0</v>
      </c>
      <c r="N496" s="31" t="s">
        <v>6678</v>
      </c>
      <c r="O496" s="262" t="str">
        <f t="shared" si="175"/>
        <v>0</v>
      </c>
      <c r="P496" s="31" t="s">
        <v>6433</v>
      </c>
      <c r="Q496" s="31" t="s">
        <v>6432</v>
      </c>
      <c r="R496" s="31" t="s">
        <v>6432</v>
      </c>
      <c r="S496" s="298" t="str">
        <f t="shared" si="176"/>
        <v>S6</v>
      </c>
      <c r="T496" s="214"/>
      <c r="U496" s="33"/>
      <c r="V496" s="33"/>
      <c r="W496" s="33"/>
      <c r="X496" s="33"/>
      <c r="Y496" s="213"/>
      <c r="Z496" s="352">
        <f t="shared" si="177"/>
        <v>33</v>
      </c>
      <c r="AA496" s="304" t="e">
        <f ca="1">TmPunt($C496:$D496,$F496:$J496,$Z496,$AF496&amp;AH496,"Punten1AB",U496,AW496,$AI496&amp;$AJ496&amp;$AK496)</f>
        <v>#NAME?</v>
      </c>
      <c r="AB496" s="304" t="e">
        <f ca="1">TmPunt($C496:$D496,$F496:$J496,$Z496,$AF496&amp;AI496,"Punten2DE",V496,AX496,$AH496&amp;$AJ496&amp;$AK496)</f>
        <v>#NAME?</v>
      </c>
      <c r="AC496" s="304" t="e">
        <f ca="1">TmPunt($C496:$D496,$F496:$J496,$Z496,$AF496&amp;AJ496,"Punten3GH",W496,AY496,$AH496&amp;$AI496&amp;$AK496)</f>
        <v>#NAME?</v>
      </c>
      <c r="AD496" s="304" t="e">
        <f ca="1">TmPunt($C496:$D496,$F496:$J496,$Z496,$AG496&amp;AK496,"Punten4JK",X496,AZ496,$AH496&amp;$AI496&amp;$AJ496)</f>
        <v>#NAME?</v>
      </c>
      <c r="AE496" s="304"/>
      <c r="AF496" s="353" t="str">
        <f t="shared" si="182"/>
        <v>NCX19J3</v>
      </c>
      <c r="AG496" s="353" t="str">
        <f t="shared" si="183"/>
        <v>NCX19J3</v>
      </c>
      <c r="AH496" s="353" t="str">
        <f t="shared" si="184"/>
        <v>S7</v>
      </c>
      <c r="AI496" s="353" t="str">
        <f t="shared" si="185"/>
        <v>S6</v>
      </c>
      <c r="AJ496" s="353" t="str">
        <f t="shared" si="186"/>
        <v>S6</v>
      </c>
      <c r="AK496" s="353" t="str">
        <f t="shared" si="187"/>
        <v/>
      </c>
      <c r="AL496" s="343"/>
      <c r="AT496" s="345" t="str">
        <f t="shared" si="188"/>
        <v>S6</v>
      </c>
      <c r="AU496" s="345" t="str">
        <f t="shared" si="189"/>
        <v>S6</v>
      </c>
      <c r="AW496" s="354">
        <f t="shared" si="190"/>
        <v>0</v>
      </c>
      <c r="AX496" s="354">
        <f t="shared" si="191"/>
        <v>0</v>
      </c>
      <c r="AY496" s="354">
        <f t="shared" si="192"/>
        <v>0</v>
      </c>
      <c r="AZ496" s="354">
        <f t="shared" si="193"/>
        <v>0</v>
      </c>
    </row>
    <row r="497" spans="1:52" x14ac:dyDescent="0.2">
      <c r="A497" s="28" t="str">
        <f>C497&amp;"x"&amp;TEXT(COUNTIF(C$5:C496,C497)+1,0)</f>
        <v>x1</v>
      </c>
      <c r="B497" s="29" t="str">
        <f>D497&amp;"x"&amp;TEXT(COUNTIF(D$5:D496,D497)+1,0)</f>
        <v>x1</v>
      </c>
      <c r="C497" s="30"/>
      <c r="D497" s="30"/>
      <c r="E497" s="181"/>
      <c r="F497" s="30" t="s">
        <v>6689</v>
      </c>
      <c r="G497" s="269" t="s">
        <v>9683</v>
      </c>
      <c r="H497" s="269" t="s">
        <v>9684</v>
      </c>
      <c r="I497" s="269" t="s">
        <v>9685</v>
      </c>
      <c r="J497" s="218">
        <v>25931</v>
      </c>
      <c r="K497" s="181"/>
      <c r="L497" s="31"/>
      <c r="M497" s="262" t="str">
        <f t="shared" si="174"/>
        <v>0</v>
      </c>
      <c r="N497" s="31"/>
      <c r="O497" s="262" t="str">
        <f t="shared" si="175"/>
        <v>0</v>
      </c>
      <c r="P497" s="31" t="s">
        <v>6678</v>
      </c>
      <c r="Q497" s="31" t="s">
        <v>6678</v>
      </c>
      <c r="R497" s="31"/>
      <c r="S497" s="298" t="str">
        <f t="shared" si="176"/>
        <v/>
      </c>
      <c r="T497" s="214"/>
      <c r="U497" s="33"/>
      <c r="V497" s="33"/>
      <c r="W497" s="33"/>
      <c r="X497" s="33"/>
      <c r="Y497" s="213"/>
      <c r="Z497" s="352">
        <f t="shared" si="177"/>
        <v>48</v>
      </c>
      <c r="AA497" s="304" t="e">
        <f t="shared" ca="1" si="178"/>
        <v>#NAME?</v>
      </c>
      <c r="AB497" s="304" t="e">
        <f t="shared" ca="1" si="179"/>
        <v>#NAME?</v>
      </c>
      <c r="AC497" s="304" t="e">
        <f t="shared" ca="1" si="180"/>
        <v>#NAME?</v>
      </c>
      <c r="AD497" s="304" t="e">
        <f t="shared" ca="1" si="181"/>
        <v>#NAME?</v>
      </c>
      <c r="AE497" s="304"/>
      <c r="AF497" s="353" t="str">
        <f t="shared" si="182"/>
        <v>NCX19J3</v>
      </c>
      <c r="AG497" s="353" t="str">
        <f t="shared" si="183"/>
        <v>NCX19J3</v>
      </c>
      <c r="AH497" s="353" t="str">
        <f t="shared" si="184"/>
        <v/>
      </c>
      <c r="AI497" s="353" t="str">
        <f t="shared" si="185"/>
        <v/>
      </c>
      <c r="AJ497" s="353" t="str">
        <f t="shared" si="186"/>
        <v/>
      </c>
      <c r="AK497" s="353" t="str">
        <f t="shared" si="187"/>
        <v/>
      </c>
      <c r="AL497" s="343"/>
      <c r="AT497" s="345" t="str">
        <f t="shared" si="188"/>
        <v/>
      </c>
      <c r="AU497" s="345" t="str">
        <f t="shared" si="189"/>
        <v/>
      </c>
      <c r="AW497" s="354">
        <f t="shared" si="190"/>
        <v>0</v>
      </c>
      <c r="AX497" s="354">
        <f t="shared" si="191"/>
        <v>0</v>
      </c>
      <c r="AY497" s="354">
        <f t="shared" si="192"/>
        <v>0</v>
      </c>
      <c r="AZ497" s="354">
        <f t="shared" si="193"/>
        <v>0</v>
      </c>
    </row>
    <row r="498" spans="1:52" x14ac:dyDescent="0.2">
      <c r="A498" s="28" t="str">
        <f>C498&amp;"x"&amp;TEXT(COUNTIF(C$5:C497,C498)+1,0)</f>
        <v>D1x10</v>
      </c>
      <c r="B498" s="29" t="str">
        <f>D498&amp;"x"&amp;TEXT(COUNTIF(D$5:D497,D498)+1,0)</f>
        <v>D1x10</v>
      </c>
      <c r="C498" s="30" t="s">
        <v>6483</v>
      </c>
      <c r="D498" s="30" t="s">
        <v>6483</v>
      </c>
      <c r="E498" s="181"/>
      <c r="F498" s="30" t="s">
        <v>6689</v>
      </c>
      <c r="G498" s="269" t="s">
        <v>9162</v>
      </c>
      <c r="H498" s="269" t="s">
        <v>9163</v>
      </c>
      <c r="I498" s="269" t="s">
        <v>9164</v>
      </c>
      <c r="J498" s="218">
        <v>39356</v>
      </c>
      <c r="K498" s="181"/>
      <c r="L498" s="31" t="s">
        <v>6678</v>
      </c>
      <c r="M498" s="262" t="str">
        <f t="shared" si="174"/>
        <v>0</v>
      </c>
      <c r="N498" s="31" t="s">
        <v>6678</v>
      </c>
      <c r="O498" s="262" t="str">
        <f t="shared" si="175"/>
        <v>0</v>
      </c>
      <c r="P498" s="31" t="s">
        <v>6484</v>
      </c>
      <c r="Q498" s="31" t="s">
        <v>6484</v>
      </c>
      <c r="R498" s="31" t="s">
        <v>6484</v>
      </c>
      <c r="S498" s="298" t="str">
        <f t="shared" si="176"/>
        <v>D1</v>
      </c>
      <c r="T498" s="214"/>
      <c r="U498" s="33"/>
      <c r="V498" s="33"/>
      <c r="W498" s="33"/>
      <c r="X498" s="33"/>
      <c r="Y498" s="213"/>
      <c r="Z498" s="352">
        <f t="shared" si="177"/>
        <v>11</v>
      </c>
      <c r="AA498" s="304" t="e">
        <f ca="1">TmPunt($C498:$D498,$F498:$J498,$Z498,$AF498&amp;AH498,"Punten1AB",U498,AW498,$AI498&amp;$AJ498&amp;$AK498)</f>
        <v>#NAME?</v>
      </c>
      <c r="AB498" s="304" t="e">
        <f ca="1">TmPunt($C498:$D498,$F498:$J498,$Z498,$AF498&amp;AI498,"Punten2DE",V498,AX498,$AH498&amp;$AJ498&amp;$AK498)</f>
        <v>#NAME?</v>
      </c>
      <c r="AC498" s="304" t="e">
        <f ca="1">TmPunt($C498:$D498,$F498:$J498,$Z498,$AF498&amp;AJ498,"Punten3GH",W498,AY498,$AH498&amp;$AI498&amp;$AK498)</f>
        <v>#NAME?</v>
      </c>
      <c r="AD498" s="304" t="e">
        <f ca="1">TmPunt($C498:$D498,$F498:$J498,$Z498,$AG498&amp;AK498,"Punten4JK",X498,AZ498,$AH498&amp;$AI498&amp;$AJ498)</f>
        <v>#NAME?</v>
      </c>
      <c r="AE498" s="304"/>
      <c r="AF498" s="353" t="str">
        <f t="shared" si="182"/>
        <v>NCX19J3</v>
      </c>
      <c r="AG498" s="353" t="str">
        <f t="shared" si="183"/>
        <v>NCX19J3</v>
      </c>
      <c r="AH498" s="353" t="str">
        <f t="shared" si="184"/>
        <v>D2</v>
      </c>
      <c r="AI498" s="353" t="str">
        <f t="shared" si="185"/>
        <v>D2</v>
      </c>
      <c r="AJ498" s="353" t="str">
        <f t="shared" si="186"/>
        <v>D2</v>
      </c>
      <c r="AK498" s="353" t="str">
        <f t="shared" si="187"/>
        <v/>
      </c>
      <c r="AL498" s="343"/>
      <c r="AT498" s="345" t="str">
        <f t="shared" si="188"/>
        <v>D1</v>
      </c>
      <c r="AU498" s="345" t="str">
        <f t="shared" si="189"/>
        <v>D1</v>
      </c>
      <c r="AW498" s="354">
        <f t="shared" si="190"/>
        <v>0</v>
      </c>
      <c r="AX498" s="354">
        <f t="shared" si="191"/>
        <v>0</v>
      </c>
      <c r="AY498" s="354">
        <f t="shared" si="192"/>
        <v>0</v>
      </c>
      <c r="AZ498" s="354">
        <f t="shared" si="193"/>
        <v>0</v>
      </c>
    </row>
    <row r="499" spans="1:52" x14ac:dyDescent="0.2">
      <c r="A499" s="28" t="str">
        <f>C499&amp;"x"&amp;TEXT(COUNTIF(C$5:C498,C499)+1,0)</f>
        <v>x1</v>
      </c>
      <c r="B499" s="29" t="str">
        <f>D499&amp;"x"&amp;TEXT(COUNTIF(D$5:D498,D499)+1,0)</f>
        <v>x1</v>
      </c>
      <c r="C499" s="30"/>
      <c r="D499" s="30"/>
      <c r="E499" s="181"/>
      <c r="F499" s="30"/>
      <c r="G499" s="269"/>
      <c r="H499" s="269"/>
      <c r="I499" s="269"/>
      <c r="J499" s="218"/>
      <c r="K499" s="181"/>
      <c r="L499" s="31"/>
      <c r="M499" s="262" t="str">
        <f t="shared" si="174"/>
        <v>0</v>
      </c>
      <c r="N499" s="31"/>
      <c r="O499" s="262" t="str">
        <f t="shared" si="175"/>
        <v>0</v>
      </c>
      <c r="P499" s="31"/>
      <c r="Q499" s="31"/>
      <c r="R499" s="31"/>
      <c r="S499" s="298" t="str">
        <f t="shared" si="176"/>
        <v/>
      </c>
      <c r="T499" s="214"/>
      <c r="U499" s="33"/>
      <c r="V499" s="33"/>
      <c r="W499" s="33"/>
      <c r="X499" s="33"/>
      <c r="Y499" s="213"/>
      <c r="Z499" s="352" t="str">
        <f t="shared" si="177"/>
        <v/>
      </c>
      <c r="AA499" s="304" t="e">
        <f t="shared" ca="1" si="178"/>
        <v>#NAME?</v>
      </c>
      <c r="AB499" s="304" t="e">
        <f t="shared" ca="1" si="179"/>
        <v>#NAME?</v>
      </c>
      <c r="AC499" s="304" t="e">
        <f t="shared" ca="1" si="180"/>
        <v>#NAME?</v>
      </c>
      <c r="AD499" s="304" t="e">
        <f t="shared" ca="1" si="181"/>
        <v>#NAME?</v>
      </c>
      <c r="AE499" s="304"/>
      <c r="AF499" s="353" t="str">
        <f t="shared" si="182"/>
        <v>NCX19J3</v>
      </c>
      <c r="AG499" s="353" t="str">
        <f t="shared" si="183"/>
        <v>NCX19J3</v>
      </c>
      <c r="AH499" s="353" t="str">
        <f t="shared" si="184"/>
        <v/>
      </c>
      <c r="AI499" s="353" t="str">
        <f t="shared" si="185"/>
        <v/>
      </c>
      <c r="AJ499" s="353" t="str">
        <f t="shared" si="186"/>
        <v/>
      </c>
      <c r="AK499" s="353" t="str">
        <f t="shared" si="187"/>
        <v/>
      </c>
      <c r="AL499" s="343"/>
      <c r="AT499" s="345" t="str">
        <f t="shared" si="188"/>
        <v/>
      </c>
      <c r="AU499" s="345" t="str">
        <f t="shared" si="189"/>
        <v/>
      </c>
      <c r="AW499" s="354">
        <f t="shared" si="190"/>
        <v>0</v>
      </c>
      <c r="AX499" s="354">
        <f t="shared" si="191"/>
        <v>0</v>
      </c>
      <c r="AY499" s="354">
        <f t="shared" si="192"/>
        <v>0</v>
      </c>
      <c r="AZ499" s="354">
        <f t="shared" si="193"/>
        <v>0</v>
      </c>
    </row>
    <row r="500" spans="1:52" x14ac:dyDescent="0.2">
      <c r="A500" s="28" t="str">
        <f>C500&amp;"x"&amp;TEXT(COUNTIF(C$5:C499,C500)+1,0)</f>
        <v>x1</v>
      </c>
      <c r="B500" s="29" t="str">
        <f>D500&amp;"x"&amp;TEXT(COUNTIF(D$5:D499,D500)+1,0)</f>
        <v>x1</v>
      </c>
      <c r="C500" s="30"/>
      <c r="D500" s="30"/>
      <c r="E500" s="181"/>
      <c r="F500" s="30"/>
      <c r="G500" s="269"/>
      <c r="H500" s="269"/>
      <c r="I500" s="269"/>
      <c r="J500" s="218"/>
      <c r="K500" s="181"/>
      <c r="L500" s="31"/>
      <c r="M500" s="262" t="str">
        <f t="shared" si="174"/>
        <v>0</v>
      </c>
      <c r="N500" s="31"/>
      <c r="O500" s="262" t="str">
        <f t="shared" si="175"/>
        <v>0</v>
      </c>
      <c r="P500" s="31"/>
      <c r="Q500" s="31"/>
      <c r="R500" s="31"/>
      <c r="S500" s="298" t="str">
        <f t="shared" si="176"/>
        <v/>
      </c>
      <c r="T500" s="214"/>
      <c r="U500" s="33"/>
      <c r="V500" s="33"/>
      <c r="W500" s="33"/>
      <c r="X500" s="33"/>
      <c r="Y500" s="213"/>
      <c r="Z500" s="352" t="str">
        <f t="shared" si="177"/>
        <v/>
      </c>
      <c r="AA500" s="304" t="e">
        <f t="shared" ca="1" si="178"/>
        <v>#NAME?</v>
      </c>
      <c r="AB500" s="304" t="e">
        <f t="shared" ca="1" si="179"/>
        <v>#NAME?</v>
      </c>
      <c r="AC500" s="304" t="e">
        <f t="shared" ca="1" si="180"/>
        <v>#NAME?</v>
      </c>
      <c r="AD500" s="304" t="e">
        <f t="shared" ca="1" si="181"/>
        <v>#NAME?</v>
      </c>
      <c r="AE500" s="304"/>
      <c r="AF500" s="353" t="str">
        <f t="shared" si="182"/>
        <v>NCX19J3</v>
      </c>
      <c r="AG500" s="353" t="str">
        <f t="shared" si="183"/>
        <v>NCX19J3</v>
      </c>
      <c r="AH500" s="353" t="str">
        <f t="shared" si="184"/>
        <v/>
      </c>
      <c r="AI500" s="353" t="str">
        <f t="shared" si="185"/>
        <v/>
      </c>
      <c r="AJ500" s="353" t="str">
        <f t="shared" si="186"/>
        <v/>
      </c>
      <c r="AK500" s="353" t="str">
        <f t="shared" si="187"/>
        <v/>
      </c>
      <c r="AL500" s="343"/>
      <c r="AT500" s="345" t="str">
        <f t="shared" si="188"/>
        <v/>
      </c>
      <c r="AU500" s="345" t="str">
        <f t="shared" si="189"/>
        <v/>
      </c>
      <c r="AW500" s="354">
        <f t="shared" si="190"/>
        <v>0</v>
      </c>
      <c r="AX500" s="354">
        <f t="shared" si="191"/>
        <v>0</v>
      </c>
      <c r="AY500" s="354">
        <f t="shared" si="192"/>
        <v>0</v>
      </c>
      <c r="AZ500" s="354">
        <f t="shared" si="193"/>
        <v>0</v>
      </c>
    </row>
    <row r="501" spans="1:52" x14ac:dyDescent="0.2">
      <c r="A501" s="28" t="str">
        <f>C501&amp;"x"&amp;TEXT(COUNTIF(C$5:C500,C501)+1,0)</f>
        <v>x1</v>
      </c>
      <c r="B501" s="29" t="str">
        <f>D501&amp;"x"&amp;TEXT(COUNTIF(D$5:D500,D501)+1,0)</f>
        <v>x1</v>
      </c>
      <c r="C501" s="30"/>
      <c r="D501" s="30"/>
      <c r="E501" s="181"/>
      <c r="F501" s="30"/>
      <c r="G501" s="269"/>
      <c r="H501" s="269"/>
      <c r="I501" s="269"/>
      <c r="J501" s="218"/>
      <c r="K501" s="181"/>
      <c r="L501" s="31"/>
      <c r="M501" s="262" t="str">
        <f t="shared" si="174"/>
        <v>0</v>
      </c>
      <c r="N501" s="31"/>
      <c r="O501" s="262" t="str">
        <f t="shared" si="175"/>
        <v>0</v>
      </c>
      <c r="P501" s="31"/>
      <c r="Q501" s="31"/>
      <c r="R501" s="31"/>
      <c r="S501" s="298" t="str">
        <f t="shared" si="176"/>
        <v/>
      </c>
      <c r="T501" s="214"/>
      <c r="U501" s="33"/>
      <c r="V501" s="33"/>
      <c r="W501" s="33"/>
      <c r="X501" s="33"/>
      <c r="Y501" s="213"/>
      <c r="Z501" s="352" t="str">
        <f t="shared" si="177"/>
        <v/>
      </c>
      <c r="AA501" s="304" t="e">
        <f t="shared" ca="1" si="178"/>
        <v>#NAME?</v>
      </c>
      <c r="AB501" s="304" t="e">
        <f t="shared" ca="1" si="179"/>
        <v>#NAME?</v>
      </c>
      <c r="AC501" s="304" t="e">
        <f t="shared" ca="1" si="180"/>
        <v>#NAME?</v>
      </c>
      <c r="AD501" s="304" t="e">
        <f t="shared" ca="1" si="181"/>
        <v>#NAME?</v>
      </c>
      <c r="AE501" s="304"/>
      <c r="AF501" s="353" t="str">
        <f t="shared" si="182"/>
        <v>NCX19J3</v>
      </c>
      <c r="AG501" s="353" t="str">
        <f t="shared" si="183"/>
        <v>NCX19J3</v>
      </c>
      <c r="AH501" s="353" t="str">
        <f t="shared" si="184"/>
        <v/>
      </c>
      <c r="AI501" s="353" t="str">
        <f t="shared" si="185"/>
        <v/>
      </c>
      <c r="AJ501" s="353" t="str">
        <f t="shared" si="186"/>
        <v/>
      </c>
      <c r="AK501" s="353" t="str">
        <f t="shared" si="187"/>
        <v/>
      </c>
      <c r="AL501" s="343"/>
      <c r="AT501" s="345" t="str">
        <f t="shared" si="188"/>
        <v/>
      </c>
      <c r="AU501" s="345" t="str">
        <f t="shared" si="189"/>
        <v/>
      </c>
      <c r="AW501" s="354">
        <f t="shared" si="190"/>
        <v>0</v>
      </c>
      <c r="AX501" s="354">
        <f t="shared" si="191"/>
        <v>0</v>
      </c>
      <c r="AY501" s="354">
        <f t="shared" si="192"/>
        <v>0</v>
      </c>
      <c r="AZ501" s="354">
        <f t="shared" si="193"/>
        <v>0</v>
      </c>
    </row>
    <row r="502" spans="1:52" x14ac:dyDescent="0.2">
      <c r="A502" s="28" t="str">
        <f>C502&amp;"x"&amp;TEXT(COUNTIF(C$5:C501,C502)+1,0)</f>
        <v>x1</v>
      </c>
      <c r="B502" s="29" t="str">
        <f>D502&amp;"x"&amp;TEXT(COUNTIF(D$5:D501,D502)+1,0)</f>
        <v>x1</v>
      </c>
      <c r="C502" s="30"/>
      <c r="D502" s="30"/>
      <c r="E502" s="181"/>
      <c r="F502" s="30"/>
      <c r="G502" s="269"/>
      <c r="H502" s="269"/>
      <c r="I502" s="269"/>
      <c r="J502" s="218"/>
      <c r="K502" s="181"/>
      <c r="L502" s="31"/>
      <c r="M502" s="262" t="str">
        <f t="shared" si="174"/>
        <v>0</v>
      </c>
      <c r="N502" s="31"/>
      <c r="O502" s="262" t="str">
        <f t="shared" si="175"/>
        <v>0</v>
      </c>
      <c r="P502" s="31"/>
      <c r="Q502" s="31"/>
      <c r="R502" s="31"/>
      <c r="S502" s="298" t="str">
        <f t="shared" si="176"/>
        <v/>
      </c>
      <c r="T502" s="214"/>
      <c r="U502" s="33"/>
      <c r="V502" s="33"/>
      <c r="W502" s="33"/>
      <c r="X502" s="33"/>
      <c r="Y502" s="213"/>
      <c r="Z502" s="352" t="str">
        <f t="shared" si="177"/>
        <v/>
      </c>
      <c r="AA502" s="304" t="e">
        <f t="shared" ca="1" si="178"/>
        <v>#NAME?</v>
      </c>
      <c r="AB502" s="304" t="e">
        <f t="shared" ca="1" si="179"/>
        <v>#NAME?</v>
      </c>
      <c r="AC502" s="304" t="e">
        <f t="shared" ca="1" si="180"/>
        <v>#NAME?</v>
      </c>
      <c r="AD502" s="304" t="e">
        <f t="shared" ca="1" si="181"/>
        <v>#NAME?</v>
      </c>
      <c r="AE502" s="304"/>
      <c r="AF502" s="353" t="str">
        <f t="shared" si="182"/>
        <v>NCX19J3</v>
      </c>
      <c r="AG502" s="353" t="str">
        <f t="shared" si="183"/>
        <v>NCX19J3</v>
      </c>
      <c r="AH502" s="353" t="str">
        <f t="shared" si="184"/>
        <v/>
      </c>
      <c r="AI502" s="353" t="str">
        <f t="shared" si="185"/>
        <v/>
      </c>
      <c r="AJ502" s="353" t="str">
        <f t="shared" si="186"/>
        <v/>
      </c>
      <c r="AK502" s="353" t="str">
        <f t="shared" si="187"/>
        <v/>
      </c>
      <c r="AL502" s="343"/>
      <c r="AT502" s="345" t="str">
        <f t="shared" si="188"/>
        <v/>
      </c>
      <c r="AU502" s="345" t="str">
        <f t="shared" si="189"/>
        <v/>
      </c>
      <c r="AW502" s="354">
        <f t="shared" si="190"/>
        <v>0</v>
      </c>
      <c r="AX502" s="354">
        <f t="shared" si="191"/>
        <v>0</v>
      </c>
      <c r="AY502" s="354">
        <f t="shared" si="192"/>
        <v>0</v>
      </c>
      <c r="AZ502" s="354">
        <f t="shared" si="193"/>
        <v>0</v>
      </c>
    </row>
    <row r="503" spans="1:52" x14ac:dyDescent="0.2">
      <c r="A503" s="28" t="str">
        <f>C503&amp;"x"&amp;TEXT(COUNTIF(C$5:C502,C503)+1,0)</f>
        <v>x1</v>
      </c>
      <c r="B503" s="29" t="str">
        <f>D503&amp;"x"&amp;TEXT(COUNTIF(D$5:D502,D503)+1,0)</f>
        <v>x1</v>
      </c>
      <c r="C503" s="30"/>
      <c r="D503" s="30"/>
      <c r="E503" s="181"/>
      <c r="F503" s="30"/>
      <c r="G503" s="269"/>
      <c r="H503" s="269"/>
      <c r="I503" s="269"/>
      <c r="J503" s="218"/>
      <c r="K503" s="181"/>
      <c r="L503" s="31"/>
      <c r="M503" s="262" t="str">
        <f t="shared" si="174"/>
        <v>0</v>
      </c>
      <c r="N503" s="31"/>
      <c r="O503" s="262" t="str">
        <f t="shared" si="175"/>
        <v>0</v>
      </c>
      <c r="P503" s="31"/>
      <c r="Q503" s="31"/>
      <c r="R503" s="31"/>
      <c r="S503" s="298" t="str">
        <f t="shared" si="176"/>
        <v/>
      </c>
      <c r="T503" s="214"/>
      <c r="U503" s="33"/>
      <c r="V503" s="33"/>
      <c r="W503" s="33"/>
      <c r="X503" s="33"/>
      <c r="Y503" s="213"/>
      <c r="Z503" s="352" t="str">
        <f t="shared" si="177"/>
        <v/>
      </c>
      <c r="AA503" s="304" t="e">
        <f t="shared" ca="1" si="178"/>
        <v>#NAME?</v>
      </c>
      <c r="AB503" s="304" t="e">
        <f t="shared" ca="1" si="179"/>
        <v>#NAME?</v>
      </c>
      <c r="AC503" s="304" t="e">
        <f t="shared" ca="1" si="180"/>
        <v>#NAME?</v>
      </c>
      <c r="AD503" s="304" t="e">
        <f t="shared" ca="1" si="181"/>
        <v>#NAME?</v>
      </c>
      <c r="AE503" s="304"/>
      <c r="AF503" s="353" t="str">
        <f t="shared" si="182"/>
        <v>NCX19J3</v>
      </c>
      <c r="AG503" s="353" t="str">
        <f t="shared" si="183"/>
        <v>NCX19J3</v>
      </c>
      <c r="AH503" s="353" t="str">
        <f t="shared" si="184"/>
        <v/>
      </c>
      <c r="AI503" s="353" t="str">
        <f t="shared" si="185"/>
        <v/>
      </c>
      <c r="AJ503" s="353" t="str">
        <f t="shared" si="186"/>
        <v/>
      </c>
      <c r="AK503" s="353" t="str">
        <f t="shared" si="187"/>
        <v/>
      </c>
      <c r="AL503" s="343"/>
      <c r="AT503" s="345" t="str">
        <f t="shared" si="188"/>
        <v/>
      </c>
      <c r="AU503" s="345" t="str">
        <f t="shared" si="189"/>
        <v/>
      </c>
      <c r="AW503" s="354">
        <f t="shared" si="190"/>
        <v>0</v>
      </c>
      <c r="AX503" s="354">
        <f t="shared" si="191"/>
        <v>0</v>
      </c>
      <c r="AY503" s="354">
        <f t="shared" si="192"/>
        <v>0</v>
      </c>
      <c r="AZ503" s="354">
        <f t="shared" si="193"/>
        <v>0</v>
      </c>
    </row>
    <row r="504" spans="1:52" x14ac:dyDescent="0.2">
      <c r="A504" s="28" t="str">
        <f>C504&amp;"x"&amp;TEXT(COUNTIF(C$5:C503,C504)+1,0)</f>
        <v>x1</v>
      </c>
      <c r="B504" s="29" t="str">
        <f>D504&amp;"x"&amp;TEXT(COUNTIF(D$5:D503,D504)+1,0)</f>
        <v>x1</v>
      </c>
      <c r="C504" s="30"/>
      <c r="D504" s="30"/>
      <c r="E504" s="181"/>
      <c r="F504" s="30"/>
      <c r="G504" s="269"/>
      <c r="H504" s="269"/>
      <c r="I504" s="269"/>
      <c r="J504" s="218"/>
      <c r="K504" s="181"/>
      <c r="L504" s="31"/>
      <c r="M504" s="262" t="str">
        <f t="shared" si="174"/>
        <v>0</v>
      </c>
      <c r="N504" s="31"/>
      <c r="O504" s="262" t="str">
        <f t="shared" si="175"/>
        <v>0</v>
      </c>
      <c r="P504" s="31"/>
      <c r="Q504" s="31"/>
      <c r="R504" s="31"/>
      <c r="S504" s="298" t="str">
        <f t="shared" si="176"/>
        <v/>
      </c>
      <c r="T504" s="214"/>
      <c r="U504" s="33"/>
      <c r="V504" s="33"/>
      <c r="W504" s="33"/>
      <c r="X504" s="33"/>
      <c r="Y504" s="213"/>
      <c r="Z504" s="352" t="str">
        <f t="shared" si="177"/>
        <v/>
      </c>
      <c r="AA504" s="304" t="e">
        <f t="shared" ca="1" si="178"/>
        <v>#NAME?</v>
      </c>
      <c r="AB504" s="304" t="e">
        <f t="shared" ca="1" si="179"/>
        <v>#NAME?</v>
      </c>
      <c r="AC504" s="304" t="e">
        <f t="shared" ca="1" si="180"/>
        <v>#NAME?</v>
      </c>
      <c r="AD504" s="304" t="e">
        <f t="shared" ca="1" si="181"/>
        <v>#NAME?</v>
      </c>
      <c r="AE504" s="304"/>
      <c r="AF504" s="353" t="str">
        <f t="shared" si="182"/>
        <v>NCX19J3</v>
      </c>
      <c r="AG504" s="353" t="str">
        <f t="shared" si="183"/>
        <v>NCX19J3</v>
      </c>
      <c r="AH504" s="353" t="str">
        <f t="shared" si="184"/>
        <v/>
      </c>
      <c r="AI504" s="353" t="str">
        <f t="shared" si="185"/>
        <v/>
      </c>
      <c r="AJ504" s="353" t="str">
        <f t="shared" si="186"/>
        <v/>
      </c>
      <c r="AK504" s="353" t="str">
        <f t="shared" si="187"/>
        <v/>
      </c>
      <c r="AL504" s="343"/>
      <c r="AT504" s="345" t="str">
        <f t="shared" si="188"/>
        <v/>
      </c>
      <c r="AU504" s="345" t="str">
        <f t="shared" si="189"/>
        <v/>
      </c>
      <c r="AW504" s="354">
        <f t="shared" si="190"/>
        <v>0</v>
      </c>
      <c r="AX504" s="354">
        <f t="shared" si="191"/>
        <v>0</v>
      </c>
      <c r="AY504" s="354">
        <f t="shared" si="192"/>
        <v>0</v>
      </c>
      <c r="AZ504" s="354">
        <f t="shared" si="193"/>
        <v>0</v>
      </c>
    </row>
    <row r="505" spans="1:52" x14ac:dyDescent="0.2">
      <c r="A505" s="28" t="str">
        <f>C505&amp;"x"&amp;TEXT(COUNTIF(C$5:C504,C505)+1,0)</f>
        <v>x1</v>
      </c>
      <c r="B505" s="29" t="str">
        <f>D505&amp;"x"&amp;TEXT(COUNTIF(D$5:D504,D505)+1,0)</f>
        <v>x1</v>
      </c>
      <c r="C505" s="30"/>
      <c r="D505" s="30"/>
      <c r="E505" s="181"/>
      <c r="F505" s="30"/>
      <c r="G505" s="269"/>
      <c r="H505" s="269"/>
      <c r="I505" s="269"/>
      <c r="J505" s="218"/>
      <c r="K505" s="181"/>
      <c r="L505" s="31"/>
      <c r="M505" s="262" t="str">
        <f t="shared" si="174"/>
        <v>0</v>
      </c>
      <c r="N505" s="31"/>
      <c r="O505" s="262" t="str">
        <f t="shared" si="175"/>
        <v>0</v>
      </c>
      <c r="P505" s="31"/>
      <c r="Q505" s="31"/>
      <c r="R505" s="31"/>
      <c r="S505" s="298" t="str">
        <f t="shared" si="176"/>
        <v/>
      </c>
      <c r="T505" s="214"/>
      <c r="U505" s="33"/>
      <c r="V505" s="33"/>
      <c r="W505" s="33"/>
      <c r="X505" s="33"/>
      <c r="Y505" s="213"/>
      <c r="Z505" s="352" t="str">
        <f t="shared" si="177"/>
        <v/>
      </c>
      <c r="AA505" s="304" t="e">
        <f t="shared" ca="1" si="178"/>
        <v>#NAME?</v>
      </c>
      <c r="AB505" s="304" t="e">
        <f t="shared" ca="1" si="179"/>
        <v>#NAME?</v>
      </c>
      <c r="AC505" s="304" t="e">
        <f t="shared" ca="1" si="180"/>
        <v>#NAME?</v>
      </c>
      <c r="AD505" s="304" t="e">
        <f t="shared" ca="1" si="181"/>
        <v>#NAME?</v>
      </c>
      <c r="AE505" s="304"/>
      <c r="AF505" s="353" t="str">
        <f t="shared" si="182"/>
        <v>NCX19J3</v>
      </c>
      <c r="AG505" s="353" t="str">
        <f t="shared" si="183"/>
        <v>NCX19J3</v>
      </c>
      <c r="AH505" s="353" t="str">
        <f t="shared" si="184"/>
        <v/>
      </c>
      <c r="AI505" s="353" t="str">
        <f t="shared" si="185"/>
        <v/>
      </c>
      <c r="AJ505" s="353" t="str">
        <f t="shared" si="186"/>
        <v/>
      </c>
      <c r="AK505" s="353" t="str">
        <f t="shared" si="187"/>
        <v/>
      </c>
      <c r="AL505" s="343"/>
      <c r="AT505" s="345" t="str">
        <f t="shared" si="188"/>
        <v/>
      </c>
      <c r="AU505" s="345" t="str">
        <f t="shared" si="189"/>
        <v/>
      </c>
      <c r="AW505" s="354">
        <f t="shared" si="190"/>
        <v>0</v>
      </c>
      <c r="AX505" s="354">
        <f t="shared" si="191"/>
        <v>0</v>
      </c>
      <c r="AY505" s="354">
        <f t="shared" si="192"/>
        <v>0</v>
      </c>
      <c r="AZ505" s="354">
        <f t="shared" si="193"/>
        <v>0</v>
      </c>
    </row>
    <row r="506" spans="1:52" x14ac:dyDescent="0.2">
      <c r="A506" s="28" t="str">
        <f>C506&amp;"x"&amp;TEXT(COUNTIF(C$5:C505,C506)+1,0)</f>
        <v>x1</v>
      </c>
      <c r="B506" s="29" t="str">
        <f>D506&amp;"x"&amp;TEXT(COUNTIF(D$5:D505,D506)+1,0)</f>
        <v>x1</v>
      </c>
      <c r="C506" s="30"/>
      <c r="D506" s="30"/>
      <c r="E506" s="181"/>
      <c r="F506" s="30"/>
      <c r="G506" s="269"/>
      <c r="H506" s="269"/>
      <c r="I506" s="269"/>
      <c r="J506" s="218"/>
      <c r="K506" s="181"/>
      <c r="L506" s="31"/>
      <c r="M506" s="262" t="str">
        <f t="shared" si="174"/>
        <v>0</v>
      </c>
      <c r="N506" s="31"/>
      <c r="O506" s="262" t="str">
        <f t="shared" si="175"/>
        <v>0</v>
      </c>
      <c r="P506" s="31"/>
      <c r="Q506" s="31"/>
      <c r="R506" s="31"/>
      <c r="S506" s="298" t="str">
        <f t="shared" si="176"/>
        <v/>
      </c>
      <c r="T506" s="214"/>
      <c r="U506" s="33"/>
      <c r="V506" s="33"/>
      <c r="W506" s="33"/>
      <c r="X506" s="33"/>
      <c r="Y506" s="213"/>
      <c r="Z506" s="352" t="str">
        <f t="shared" si="177"/>
        <v/>
      </c>
      <c r="AA506" s="304" t="e">
        <f t="shared" ca="1" si="178"/>
        <v>#NAME?</v>
      </c>
      <c r="AB506" s="304" t="e">
        <f t="shared" ca="1" si="179"/>
        <v>#NAME?</v>
      </c>
      <c r="AC506" s="304" t="e">
        <f t="shared" ca="1" si="180"/>
        <v>#NAME?</v>
      </c>
      <c r="AD506" s="304" t="e">
        <f t="shared" ca="1" si="181"/>
        <v>#NAME?</v>
      </c>
      <c r="AE506" s="304"/>
      <c r="AF506" s="353" t="str">
        <f t="shared" si="182"/>
        <v>NCX19J3</v>
      </c>
      <c r="AG506" s="353" t="str">
        <f t="shared" si="183"/>
        <v>NCX19J3</v>
      </c>
      <c r="AH506" s="353" t="str">
        <f t="shared" si="184"/>
        <v/>
      </c>
      <c r="AI506" s="353" t="str">
        <f t="shared" si="185"/>
        <v/>
      </c>
      <c r="AJ506" s="353" t="str">
        <f t="shared" si="186"/>
        <v/>
      </c>
      <c r="AK506" s="353" t="str">
        <f t="shared" si="187"/>
        <v/>
      </c>
      <c r="AL506" s="343"/>
      <c r="AT506" s="345" t="str">
        <f t="shared" si="188"/>
        <v/>
      </c>
      <c r="AU506" s="345" t="str">
        <f t="shared" si="189"/>
        <v/>
      </c>
      <c r="AW506" s="354">
        <f t="shared" si="190"/>
        <v>0</v>
      </c>
      <c r="AX506" s="354">
        <f t="shared" si="191"/>
        <v>0</v>
      </c>
      <c r="AY506" s="354">
        <f t="shared" si="192"/>
        <v>0</v>
      </c>
      <c r="AZ506" s="354">
        <f t="shared" si="193"/>
        <v>0</v>
      </c>
    </row>
    <row r="507" spans="1:52" x14ac:dyDescent="0.2">
      <c r="A507" s="28" t="str">
        <f>C507&amp;"x"&amp;TEXT(COUNTIF(C$5:C506,C507)+1,0)</f>
        <v>x1</v>
      </c>
      <c r="B507" s="29" t="str">
        <f>D507&amp;"x"&amp;TEXT(COUNTIF(D$5:D506,D507)+1,0)</f>
        <v>x1</v>
      </c>
      <c r="C507" s="30"/>
      <c r="D507" s="30"/>
      <c r="E507" s="181"/>
      <c r="F507" s="30"/>
      <c r="G507" s="269"/>
      <c r="H507" s="269"/>
      <c r="I507" s="269"/>
      <c r="J507" s="218"/>
      <c r="K507" s="181"/>
      <c r="L507" s="31"/>
      <c r="M507" s="262" t="str">
        <f t="shared" si="174"/>
        <v>0</v>
      </c>
      <c r="N507" s="31"/>
      <c r="O507" s="262" t="str">
        <f t="shared" si="175"/>
        <v>0</v>
      </c>
      <c r="P507" s="31"/>
      <c r="Q507" s="31"/>
      <c r="R507" s="31"/>
      <c r="S507" s="298" t="str">
        <f t="shared" si="176"/>
        <v/>
      </c>
      <c r="T507" s="214"/>
      <c r="U507" s="33"/>
      <c r="V507" s="33"/>
      <c r="W507" s="33"/>
      <c r="X507" s="33"/>
      <c r="Y507" s="213"/>
      <c r="Z507" s="352" t="str">
        <f t="shared" si="177"/>
        <v/>
      </c>
      <c r="AA507" s="304" t="e">
        <f t="shared" ca="1" si="178"/>
        <v>#NAME?</v>
      </c>
      <c r="AB507" s="304" t="e">
        <f t="shared" ca="1" si="179"/>
        <v>#NAME?</v>
      </c>
      <c r="AC507" s="304" t="e">
        <f t="shared" ca="1" si="180"/>
        <v>#NAME?</v>
      </c>
      <c r="AD507" s="304" t="e">
        <f t="shared" ca="1" si="181"/>
        <v>#NAME?</v>
      </c>
      <c r="AE507" s="304"/>
      <c r="AF507" s="353" t="str">
        <f t="shared" si="182"/>
        <v>NCX19J3</v>
      </c>
      <c r="AG507" s="353" t="str">
        <f t="shared" si="183"/>
        <v>NCX19J3</v>
      </c>
      <c r="AH507" s="353" t="str">
        <f t="shared" si="184"/>
        <v/>
      </c>
      <c r="AI507" s="353" t="str">
        <f t="shared" si="185"/>
        <v/>
      </c>
      <c r="AJ507" s="353" t="str">
        <f t="shared" si="186"/>
        <v/>
      </c>
      <c r="AK507" s="353" t="str">
        <f t="shared" si="187"/>
        <v/>
      </c>
      <c r="AL507" s="343"/>
      <c r="AT507" s="345" t="str">
        <f t="shared" si="188"/>
        <v/>
      </c>
      <c r="AU507" s="345" t="str">
        <f t="shared" si="189"/>
        <v/>
      </c>
      <c r="AW507" s="354">
        <f t="shared" si="190"/>
        <v>0</v>
      </c>
      <c r="AX507" s="354">
        <f t="shared" si="191"/>
        <v>0</v>
      </c>
      <c r="AY507" s="354">
        <f t="shared" si="192"/>
        <v>0</v>
      </c>
      <c r="AZ507" s="354">
        <f t="shared" si="193"/>
        <v>0</v>
      </c>
    </row>
    <row r="508" spans="1:52" x14ac:dyDescent="0.2">
      <c r="A508" s="28" t="str">
        <f>C508&amp;"x"&amp;TEXT(COUNTIF(C$5:C507,C508)+1,0)</f>
        <v>x1</v>
      </c>
      <c r="B508" s="29" t="str">
        <f>D508&amp;"x"&amp;TEXT(COUNTIF(D$5:D507,D508)+1,0)</f>
        <v>x1</v>
      </c>
      <c r="C508" s="30"/>
      <c r="D508" s="30"/>
      <c r="E508" s="181"/>
      <c r="F508" s="30"/>
      <c r="G508" s="269"/>
      <c r="H508" s="269"/>
      <c r="I508" s="269"/>
      <c r="J508" s="218"/>
      <c r="K508" s="181"/>
      <c r="L508" s="31"/>
      <c r="M508" s="262" t="str">
        <f t="shared" si="174"/>
        <v>0</v>
      </c>
      <c r="N508" s="31"/>
      <c r="O508" s="262" t="str">
        <f t="shared" si="175"/>
        <v>0</v>
      </c>
      <c r="P508" s="31"/>
      <c r="Q508" s="31"/>
      <c r="R508" s="31"/>
      <c r="S508" s="298" t="str">
        <f t="shared" si="176"/>
        <v/>
      </c>
      <c r="T508" s="214"/>
      <c r="U508" s="33"/>
      <c r="V508" s="33"/>
      <c r="W508" s="33"/>
      <c r="X508" s="33"/>
      <c r="Y508" s="213"/>
      <c r="Z508" s="352" t="str">
        <f t="shared" si="177"/>
        <v/>
      </c>
      <c r="AA508" s="304" t="e">
        <f t="shared" ca="1" si="178"/>
        <v>#NAME?</v>
      </c>
      <c r="AB508" s="304" t="e">
        <f t="shared" ca="1" si="179"/>
        <v>#NAME?</v>
      </c>
      <c r="AC508" s="304" t="e">
        <f t="shared" ca="1" si="180"/>
        <v>#NAME?</v>
      </c>
      <c r="AD508" s="304" t="e">
        <f t="shared" ca="1" si="181"/>
        <v>#NAME?</v>
      </c>
      <c r="AE508" s="304"/>
      <c r="AF508" s="353" t="str">
        <f t="shared" si="182"/>
        <v>NCX19J3</v>
      </c>
      <c r="AG508" s="353" t="str">
        <f t="shared" si="183"/>
        <v>NCX19J3</v>
      </c>
      <c r="AH508" s="353" t="str">
        <f t="shared" si="184"/>
        <v/>
      </c>
      <c r="AI508" s="353" t="str">
        <f t="shared" si="185"/>
        <v/>
      </c>
      <c r="AJ508" s="353" t="str">
        <f t="shared" si="186"/>
        <v/>
      </c>
      <c r="AK508" s="353" t="str">
        <f t="shared" si="187"/>
        <v/>
      </c>
      <c r="AL508" s="343"/>
      <c r="AT508" s="345" t="str">
        <f t="shared" si="188"/>
        <v/>
      </c>
      <c r="AU508" s="345" t="str">
        <f t="shared" si="189"/>
        <v/>
      </c>
      <c r="AW508" s="354">
        <f t="shared" si="190"/>
        <v>0</v>
      </c>
      <c r="AX508" s="354">
        <f t="shared" si="191"/>
        <v>0</v>
      </c>
      <c r="AY508" s="354">
        <f t="shared" si="192"/>
        <v>0</v>
      </c>
      <c r="AZ508" s="354">
        <f t="shared" si="193"/>
        <v>0</v>
      </c>
    </row>
    <row r="509" spans="1:52" x14ac:dyDescent="0.2">
      <c r="A509" s="28" t="str">
        <f>C509&amp;"x"&amp;TEXT(COUNTIF(C$5:C508,C509)+1,0)</f>
        <v>x1</v>
      </c>
      <c r="B509" s="29" t="str">
        <f>D509&amp;"x"&amp;TEXT(COUNTIF(D$5:D508,D509)+1,0)</f>
        <v>x1</v>
      </c>
      <c r="C509" s="30"/>
      <c r="D509" s="30"/>
      <c r="E509" s="181"/>
      <c r="F509" s="30"/>
      <c r="G509" s="269"/>
      <c r="H509" s="269"/>
      <c r="I509" s="269"/>
      <c r="J509" s="218"/>
      <c r="K509" s="181"/>
      <c r="L509" s="31"/>
      <c r="M509" s="262" t="str">
        <f t="shared" si="174"/>
        <v>0</v>
      </c>
      <c r="N509" s="31"/>
      <c r="O509" s="262" t="str">
        <f t="shared" si="175"/>
        <v>0</v>
      </c>
      <c r="P509" s="31"/>
      <c r="Q509" s="31"/>
      <c r="R509" s="31"/>
      <c r="S509" s="298" t="str">
        <f t="shared" si="176"/>
        <v/>
      </c>
      <c r="T509" s="214"/>
      <c r="U509" s="33"/>
      <c r="V509" s="33"/>
      <c r="W509" s="33"/>
      <c r="X509" s="33"/>
      <c r="Y509" s="213"/>
      <c r="Z509" s="352" t="str">
        <f t="shared" si="177"/>
        <v/>
      </c>
      <c r="AA509" s="304" t="e">
        <f t="shared" ca="1" si="178"/>
        <v>#NAME?</v>
      </c>
      <c r="AB509" s="304" t="e">
        <f t="shared" ca="1" si="179"/>
        <v>#NAME?</v>
      </c>
      <c r="AC509" s="304" t="e">
        <f t="shared" ca="1" si="180"/>
        <v>#NAME?</v>
      </c>
      <c r="AD509" s="304" t="e">
        <f t="shared" ca="1" si="181"/>
        <v>#NAME?</v>
      </c>
      <c r="AE509" s="304"/>
      <c r="AF509" s="353" t="str">
        <f t="shared" si="182"/>
        <v>NCX19J3</v>
      </c>
      <c r="AG509" s="353" t="str">
        <f t="shared" si="183"/>
        <v>NCX19J3</v>
      </c>
      <c r="AH509" s="353" t="str">
        <f t="shared" si="184"/>
        <v/>
      </c>
      <c r="AI509" s="353" t="str">
        <f t="shared" si="185"/>
        <v/>
      </c>
      <c r="AJ509" s="353" t="str">
        <f t="shared" si="186"/>
        <v/>
      </c>
      <c r="AK509" s="353" t="str">
        <f t="shared" si="187"/>
        <v/>
      </c>
      <c r="AL509" s="343"/>
      <c r="AT509" s="345" t="str">
        <f t="shared" si="188"/>
        <v/>
      </c>
      <c r="AU509" s="345" t="str">
        <f t="shared" si="189"/>
        <v/>
      </c>
      <c r="AW509" s="354">
        <f t="shared" si="190"/>
        <v>0</v>
      </c>
      <c r="AX509" s="354">
        <f t="shared" si="191"/>
        <v>0</v>
      </c>
      <c r="AY509" s="354">
        <f t="shared" si="192"/>
        <v>0</v>
      </c>
      <c r="AZ509" s="354">
        <f t="shared" si="193"/>
        <v>0</v>
      </c>
    </row>
    <row r="510" spans="1:52" x14ac:dyDescent="0.2">
      <c r="A510" s="28" t="str">
        <f>C510&amp;"x"&amp;TEXT(COUNTIF(C$5:C509,C510)+1,0)</f>
        <v>x1</v>
      </c>
      <c r="B510" s="29" t="str">
        <f>D510&amp;"x"&amp;TEXT(COUNTIF(D$5:D509,D510)+1,0)</f>
        <v>x1</v>
      </c>
      <c r="C510" s="30"/>
      <c r="D510" s="30"/>
      <c r="E510" s="181"/>
      <c r="F510" s="30"/>
      <c r="G510" s="269"/>
      <c r="H510" s="269"/>
      <c r="I510" s="269"/>
      <c r="J510" s="218"/>
      <c r="K510" s="181"/>
      <c r="L510" s="31"/>
      <c r="M510" s="262" t="str">
        <f t="shared" si="174"/>
        <v>0</v>
      </c>
      <c r="N510" s="31"/>
      <c r="O510" s="262" t="str">
        <f t="shared" si="175"/>
        <v>0</v>
      </c>
      <c r="P510" s="31"/>
      <c r="Q510" s="31"/>
      <c r="R510" s="31"/>
      <c r="S510" s="298" t="str">
        <f t="shared" si="176"/>
        <v/>
      </c>
      <c r="T510" s="214"/>
      <c r="U510" s="33"/>
      <c r="V510" s="33"/>
      <c r="W510" s="33"/>
      <c r="X510" s="33"/>
      <c r="Y510" s="213"/>
      <c r="Z510" s="352" t="str">
        <f t="shared" si="177"/>
        <v/>
      </c>
      <c r="AA510" s="304" t="e">
        <f t="shared" ca="1" si="178"/>
        <v>#NAME?</v>
      </c>
      <c r="AB510" s="304" t="e">
        <f t="shared" ca="1" si="179"/>
        <v>#NAME?</v>
      </c>
      <c r="AC510" s="304" t="e">
        <f t="shared" ca="1" si="180"/>
        <v>#NAME?</v>
      </c>
      <c r="AD510" s="304" t="e">
        <f t="shared" ca="1" si="181"/>
        <v>#NAME?</v>
      </c>
      <c r="AE510" s="304"/>
      <c r="AF510" s="353" t="str">
        <f t="shared" si="182"/>
        <v>NCX19J3</v>
      </c>
      <c r="AG510" s="353" t="str">
        <f t="shared" si="183"/>
        <v>NCX19J3</v>
      </c>
      <c r="AH510" s="353" t="str">
        <f t="shared" si="184"/>
        <v/>
      </c>
      <c r="AI510" s="353" t="str">
        <f t="shared" si="185"/>
        <v/>
      </c>
      <c r="AJ510" s="353" t="str">
        <f t="shared" si="186"/>
        <v/>
      </c>
      <c r="AK510" s="353" t="str">
        <f t="shared" si="187"/>
        <v/>
      </c>
      <c r="AL510" s="343"/>
      <c r="AT510" s="345" t="str">
        <f t="shared" si="188"/>
        <v/>
      </c>
      <c r="AU510" s="345" t="str">
        <f t="shared" si="189"/>
        <v/>
      </c>
      <c r="AW510" s="354">
        <f t="shared" si="190"/>
        <v>0</v>
      </c>
      <c r="AX510" s="354">
        <f t="shared" si="191"/>
        <v>0</v>
      </c>
      <c r="AY510" s="354">
        <f t="shared" si="192"/>
        <v>0</v>
      </c>
      <c r="AZ510" s="354">
        <f t="shared" si="193"/>
        <v>0</v>
      </c>
    </row>
    <row r="511" spans="1:52" x14ac:dyDescent="0.2">
      <c r="A511" s="28" t="str">
        <f>C511&amp;"x"&amp;TEXT(COUNTIF(C$5:C510,C511)+1,0)</f>
        <v>x1</v>
      </c>
      <c r="B511" s="29" t="str">
        <f>D511&amp;"x"&amp;TEXT(COUNTIF(D$5:D510,D511)+1,0)</f>
        <v>x1</v>
      </c>
      <c r="C511" s="30"/>
      <c r="D511" s="30"/>
      <c r="E511" s="181"/>
      <c r="F511" s="30"/>
      <c r="G511" s="269"/>
      <c r="H511" s="269"/>
      <c r="I511" s="269"/>
      <c r="J511" s="218"/>
      <c r="K511" s="181"/>
      <c r="L511" s="31"/>
      <c r="M511" s="262" t="str">
        <f t="shared" si="174"/>
        <v>0</v>
      </c>
      <c r="N511" s="31"/>
      <c r="O511" s="262" t="str">
        <f t="shared" si="175"/>
        <v>0</v>
      </c>
      <c r="P511" s="31"/>
      <c r="Q511" s="31"/>
      <c r="R511" s="31"/>
      <c r="S511" s="298" t="str">
        <f t="shared" si="176"/>
        <v/>
      </c>
      <c r="T511" s="214"/>
      <c r="U511" s="33"/>
      <c r="V511" s="33"/>
      <c r="W511" s="33"/>
      <c r="X511" s="33"/>
      <c r="Y511" s="213"/>
      <c r="Z511" s="352" t="str">
        <f t="shared" si="177"/>
        <v/>
      </c>
      <c r="AA511" s="304" t="e">
        <f t="shared" ca="1" si="178"/>
        <v>#NAME?</v>
      </c>
      <c r="AB511" s="304" t="e">
        <f t="shared" ca="1" si="179"/>
        <v>#NAME?</v>
      </c>
      <c r="AC511" s="304" t="e">
        <f t="shared" ca="1" si="180"/>
        <v>#NAME?</v>
      </c>
      <c r="AD511" s="304" t="e">
        <f t="shared" ca="1" si="181"/>
        <v>#NAME?</v>
      </c>
      <c r="AE511" s="304"/>
      <c r="AF511" s="353" t="str">
        <f t="shared" si="182"/>
        <v>NCX19J3</v>
      </c>
      <c r="AG511" s="353" t="str">
        <f t="shared" si="183"/>
        <v>NCX19J3</v>
      </c>
      <c r="AH511" s="353" t="str">
        <f t="shared" si="184"/>
        <v/>
      </c>
      <c r="AI511" s="353" t="str">
        <f t="shared" si="185"/>
        <v/>
      </c>
      <c r="AJ511" s="353" t="str">
        <f t="shared" si="186"/>
        <v/>
      </c>
      <c r="AK511" s="353" t="str">
        <f t="shared" si="187"/>
        <v/>
      </c>
      <c r="AL511" s="343"/>
      <c r="AT511" s="345" t="str">
        <f t="shared" si="188"/>
        <v/>
      </c>
      <c r="AU511" s="345" t="str">
        <f t="shared" si="189"/>
        <v/>
      </c>
      <c r="AW511" s="354">
        <f t="shared" si="190"/>
        <v>0</v>
      </c>
      <c r="AX511" s="354">
        <f t="shared" si="191"/>
        <v>0</v>
      </c>
      <c r="AY511" s="354">
        <f t="shared" si="192"/>
        <v>0</v>
      </c>
      <c r="AZ511" s="354">
        <f t="shared" si="193"/>
        <v>0</v>
      </c>
    </row>
    <row r="512" spans="1:52" x14ac:dyDescent="0.2">
      <c r="A512" s="28" t="str">
        <f>C512&amp;"x"&amp;TEXT(COUNTIF(C$5:C511,C512)+1,0)</f>
        <v>x1</v>
      </c>
      <c r="B512" s="29" t="str">
        <f>D512&amp;"x"&amp;TEXT(COUNTIF(D$5:D511,D512)+1,0)</f>
        <v>x1</v>
      </c>
      <c r="C512" s="30"/>
      <c r="D512" s="30"/>
      <c r="E512" s="181"/>
      <c r="F512" s="30"/>
      <c r="G512" s="269"/>
      <c r="H512" s="269"/>
      <c r="I512" s="269"/>
      <c r="J512" s="218"/>
      <c r="K512" s="181"/>
      <c r="L512" s="31"/>
      <c r="M512" s="262" t="str">
        <f t="shared" si="174"/>
        <v>0</v>
      </c>
      <c r="N512" s="31"/>
      <c r="O512" s="262" t="str">
        <f t="shared" si="175"/>
        <v>0</v>
      </c>
      <c r="P512" s="31"/>
      <c r="Q512" s="31"/>
      <c r="R512" s="31"/>
      <c r="S512" s="298" t="str">
        <f t="shared" si="176"/>
        <v/>
      </c>
      <c r="T512" s="214"/>
      <c r="U512" s="33"/>
      <c r="V512" s="33"/>
      <c r="W512" s="33"/>
      <c r="X512" s="33"/>
      <c r="Y512" s="213"/>
      <c r="Z512" s="352" t="str">
        <f t="shared" si="177"/>
        <v/>
      </c>
      <c r="AA512" s="304" t="e">
        <f t="shared" ca="1" si="178"/>
        <v>#NAME?</v>
      </c>
      <c r="AB512" s="304" t="e">
        <f t="shared" ca="1" si="179"/>
        <v>#NAME?</v>
      </c>
      <c r="AC512" s="304" t="e">
        <f t="shared" ca="1" si="180"/>
        <v>#NAME?</v>
      </c>
      <c r="AD512" s="304" t="e">
        <f t="shared" ca="1" si="181"/>
        <v>#NAME?</v>
      </c>
      <c r="AE512" s="304"/>
      <c r="AF512" s="353" t="str">
        <f t="shared" si="182"/>
        <v>NCX19J3</v>
      </c>
      <c r="AG512" s="353" t="str">
        <f t="shared" si="183"/>
        <v>NCX19J3</v>
      </c>
      <c r="AH512" s="353" t="str">
        <f t="shared" si="184"/>
        <v/>
      </c>
      <c r="AI512" s="353" t="str">
        <f t="shared" si="185"/>
        <v/>
      </c>
      <c r="AJ512" s="353" t="str">
        <f t="shared" si="186"/>
        <v/>
      </c>
      <c r="AK512" s="353" t="str">
        <f t="shared" si="187"/>
        <v/>
      </c>
      <c r="AL512" s="343"/>
      <c r="AT512" s="345" t="str">
        <f t="shared" si="188"/>
        <v/>
      </c>
      <c r="AU512" s="345" t="str">
        <f t="shared" si="189"/>
        <v/>
      </c>
      <c r="AW512" s="354">
        <f t="shared" si="190"/>
        <v>0</v>
      </c>
      <c r="AX512" s="354">
        <f t="shared" si="191"/>
        <v>0</v>
      </c>
      <c r="AY512" s="354">
        <f t="shared" si="192"/>
        <v>0</v>
      </c>
      <c r="AZ512" s="354">
        <f t="shared" si="193"/>
        <v>0</v>
      </c>
    </row>
    <row r="513" spans="1:52" x14ac:dyDescent="0.2">
      <c r="A513" s="28" t="str">
        <f>C513&amp;"x"&amp;TEXT(COUNTIF(C$5:C512,C513)+1,0)</f>
        <v>x1</v>
      </c>
      <c r="B513" s="29" t="str">
        <f>D513&amp;"x"&amp;TEXT(COUNTIF(D$5:D512,D513)+1,0)</f>
        <v>x1</v>
      </c>
      <c r="C513" s="30"/>
      <c r="D513" s="30"/>
      <c r="E513" s="181"/>
      <c r="F513" s="30"/>
      <c r="G513" s="269"/>
      <c r="H513" s="269"/>
      <c r="I513" s="269"/>
      <c r="J513" s="218"/>
      <c r="K513" s="181"/>
      <c r="L513" s="31"/>
      <c r="M513" s="262" t="str">
        <f t="shared" si="174"/>
        <v>0</v>
      </c>
      <c r="N513" s="31"/>
      <c r="O513" s="262" t="str">
        <f t="shared" si="175"/>
        <v>0</v>
      </c>
      <c r="P513" s="31"/>
      <c r="Q513" s="31"/>
      <c r="R513" s="31"/>
      <c r="S513" s="298" t="str">
        <f t="shared" si="176"/>
        <v/>
      </c>
      <c r="T513" s="214"/>
      <c r="U513" s="33"/>
      <c r="V513" s="33"/>
      <c r="W513" s="33"/>
      <c r="X513" s="33"/>
      <c r="Y513" s="213"/>
      <c r="Z513" s="352" t="str">
        <f t="shared" si="177"/>
        <v/>
      </c>
      <c r="AA513" s="304" t="e">
        <f t="shared" ca="1" si="178"/>
        <v>#NAME?</v>
      </c>
      <c r="AB513" s="304" t="e">
        <f t="shared" ca="1" si="179"/>
        <v>#NAME?</v>
      </c>
      <c r="AC513" s="304" t="e">
        <f t="shared" ca="1" si="180"/>
        <v>#NAME?</v>
      </c>
      <c r="AD513" s="304" t="e">
        <f t="shared" ca="1" si="181"/>
        <v>#NAME?</v>
      </c>
      <c r="AE513" s="304"/>
      <c r="AF513" s="353" t="str">
        <f t="shared" si="182"/>
        <v>NCX19J3</v>
      </c>
      <c r="AG513" s="353" t="str">
        <f t="shared" si="183"/>
        <v>NCX19J3</v>
      </c>
      <c r="AH513" s="353" t="str">
        <f t="shared" si="184"/>
        <v/>
      </c>
      <c r="AI513" s="353" t="str">
        <f t="shared" si="185"/>
        <v/>
      </c>
      <c r="AJ513" s="353" t="str">
        <f t="shared" si="186"/>
        <v/>
      </c>
      <c r="AK513" s="353" t="str">
        <f t="shared" si="187"/>
        <v/>
      </c>
      <c r="AL513" s="343"/>
      <c r="AT513" s="345" t="str">
        <f t="shared" si="188"/>
        <v/>
      </c>
      <c r="AU513" s="345" t="str">
        <f t="shared" si="189"/>
        <v/>
      </c>
      <c r="AW513" s="354">
        <f t="shared" si="190"/>
        <v>0</v>
      </c>
      <c r="AX513" s="354">
        <f t="shared" si="191"/>
        <v>0</v>
      </c>
      <c r="AY513" s="354">
        <f t="shared" si="192"/>
        <v>0</v>
      </c>
      <c r="AZ513" s="354">
        <f t="shared" si="193"/>
        <v>0</v>
      </c>
    </row>
    <row r="514" spans="1:52" x14ac:dyDescent="0.2">
      <c r="A514" s="28" t="str">
        <f>C514&amp;"x"&amp;TEXT(COUNTIF(C$5:C513,C514)+1,0)</f>
        <v>x1</v>
      </c>
      <c r="B514" s="29" t="str">
        <f>D514&amp;"x"&amp;TEXT(COUNTIF(D$5:D513,D514)+1,0)</f>
        <v>x1</v>
      </c>
      <c r="C514" s="30"/>
      <c r="D514" s="30"/>
      <c r="E514" s="181"/>
      <c r="F514" s="30"/>
      <c r="G514" s="269"/>
      <c r="H514" s="269"/>
      <c r="I514" s="269"/>
      <c r="J514" s="218"/>
      <c r="K514" s="181"/>
      <c r="L514" s="31"/>
      <c r="M514" s="262" t="str">
        <f t="shared" si="174"/>
        <v>0</v>
      </c>
      <c r="N514" s="31"/>
      <c r="O514" s="262" t="str">
        <f t="shared" si="175"/>
        <v>0</v>
      </c>
      <c r="P514" s="31"/>
      <c r="Q514" s="31"/>
      <c r="R514" s="31"/>
      <c r="S514" s="298" t="str">
        <f t="shared" si="176"/>
        <v/>
      </c>
      <c r="T514" s="214"/>
      <c r="U514" s="33"/>
      <c r="V514" s="33"/>
      <c r="W514" s="33"/>
      <c r="X514" s="33"/>
      <c r="Y514" s="213"/>
      <c r="Z514" s="352" t="str">
        <f t="shared" si="177"/>
        <v/>
      </c>
      <c r="AA514" s="304" t="e">
        <f t="shared" ca="1" si="178"/>
        <v>#NAME?</v>
      </c>
      <c r="AB514" s="304" t="e">
        <f t="shared" ca="1" si="179"/>
        <v>#NAME?</v>
      </c>
      <c r="AC514" s="304" t="e">
        <f t="shared" ca="1" si="180"/>
        <v>#NAME?</v>
      </c>
      <c r="AD514" s="304" t="e">
        <f t="shared" ca="1" si="181"/>
        <v>#NAME?</v>
      </c>
      <c r="AE514" s="304"/>
      <c r="AF514" s="353" t="str">
        <f t="shared" si="182"/>
        <v>NCX19J3</v>
      </c>
      <c r="AG514" s="353" t="str">
        <f t="shared" si="183"/>
        <v>NCX19J3</v>
      </c>
      <c r="AH514" s="353" t="str">
        <f t="shared" si="184"/>
        <v/>
      </c>
      <c r="AI514" s="353" t="str">
        <f t="shared" si="185"/>
        <v/>
      </c>
      <c r="AJ514" s="353" t="str">
        <f t="shared" si="186"/>
        <v/>
      </c>
      <c r="AK514" s="353" t="str">
        <f t="shared" si="187"/>
        <v/>
      </c>
      <c r="AL514" s="343"/>
      <c r="AT514" s="345" t="str">
        <f t="shared" si="188"/>
        <v/>
      </c>
      <c r="AU514" s="345" t="str">
        <f t="shared" si="189"/>
        <v/>
      </c>
      <c r="AW514" s="354">
        <f t="shared" si="190"/>
        <v>0</v>
      </c>
      <c r="AX514" s="354">
        <f t="shared" si="191"/>
        <v>0</v>
      </c>
      <c r="AY514" s="354">
        <f t="shared" si="192"/>
        <v>0</v>
      </c>
      <c r="AZ514" s="354">
        <f t="shared" si="193"/>
        <v>0</v>
      </c>
    </row>
    <row r="515" spans="1:52" x14ac:dyDescent="0.2">
      <c r="A515" s="28" t="str">
        <f>C515&amp;"x"&amp;TEXT(COUNTIF(C$5:C514,C515)+1,0)</f>
        <v>x1</v>
      </c>
      <c r="B515" s="29" t="str">
        <f>D515&amp;"x"&amp;TEXT(COUNTIF(D$5:D514,D515)+1,0)</f>
        <v>x1</v>
      </c>
      <c r="C515" s="30"/>
      <c r="D515" s="30"/>
      <c r="E515" s="181"/>
      <c r="F515" s="30"/>
      <c r="G515" s="269"/>
      <c r="H515" s="269"/>
      <c r="I515" s="269"/>
      <c r="J515" s="218"/>
      <c r="K515" s="181"/>
      <c r="L515" s="31"/>
      <c r="M515" s="262" t="str">
        <f t="shared" si="174"/>
        <v>0</v>
      </c>
      <c r="N515" s="31"/>
      <c r="O515" s="262" t="str">
        <f t="shared" si="175"/>
        <v>0</v>
      </c>
      <c r="P515" s="31"/>
      <c r="Q515" s="31"/>
      <c r="R515" s="31"/>
      <c r="S515" s="298" t="str">
        <f t="shared" si="176"/>
        <v/>
      </c>
      <c r="T515" s="214"/>
      <c r="U515" s="33"/>
      <c r="V515" s="33"/>
      <c r="W515" s="33"/>
      <c r="X515" s="33"/>
      <c r="Y515" s="213"/>
      <c r="Z515" s="352" t="str">
        <f t="shared" si="177"/>
        <v/>
      </c>
      <c r="AA515" s="304" t="e">
        <f t="shared" ca="1" si="178"/>
        <v>#NAME?</v>
      </c>
      <c r="AB515" s="304" t="e">
        <f t="shared" ca="1" si="179"/>
        <v>#NAME?</v>
      </c>
      <c r="AC515" s="304" t="e">
        <f t="shared" ca="1" si="180"/>
        <v>#NAME?</v>
      </c>
      <c r="AD515" s="304" t="e">
        <f t="shared" ca="1" si="181"/>
        <v>#NAME?</v>
      </c>
      <c r="AE515" s="304"/>
      <c r="AF515" s="353" t="str">
        <f t="shared" si="182"/>
        <v>NCX19J3</v>
      </c>
      <c r="AG515" s="353" t="str">
        <f t="shared" si="183"/>
        <v>NCX19J3</v>
      </c>
      <c r="AH515" s="353" t="str">
        <f t="shared" si="184"/>
        <v/>
      </c>
      <c r="AI515" s="353" t="str">
        <f t="shared" si="185"/>
        <v/>
      </c>
      <c r="AJ515" s="353" t="str">
        <f t="shared" si="186"/>
        <v/>
      </c>
      <c r="AK515" s="353" t="str">
        <f t="shared" si="187"/>
        <v/>
      </c>
      <c r="AL515" s="343"/>
      <c r="AT515" s="345" t="str">
        <f t="shared" si="188"/>
        <v/>
      </c>
      <c r="AU515" s="345" t="str">
        <f t="shared" si="189"/>
        <v/>
      </c>
      <c r="AW515" s="354">
        <f t="shared" si="190"/>
        <v>0</v>
      </c>
      <c r="AX515" s="354">
        <f t="shared" si="191"/>
        <v>0</v>
      </c>
      <c r="AY515" s="354">
        <f t="shared" si="192"/>
        <v>0</v>
      </c>
      <c r="AZ515" s="354">
        <f t="shared" si="193"/>
        <v>0</v>
      </c>
    </row>
    <row r="516" spans="1:52" x14ac:dyDescent="0.2">
      <c r="A516" s="28" t="str">
        <f>C516&amp;"x"&amp;TEXT(COUNTIF(C$5:C515,C516)+1,0)</f>
        <v>x1</v>
      </c>
      <c r="B516" s="29" t="str">
        <f>D516&amp;"x"&amp;TEXT(COUNTIF(D$5:D515,D516)+1,0)</f>
        <v>x1</v>
      </c>
      <c r="C516" s="30"/>
      <c r="D516" s="30"/>
      <c r="E516" s="181"/>
      <c r="F516" s="30"/>
      <c r="G516" s="269"/>
      <c r="H516" s="269"/>
      <c r="I516" s="269"/>
      <c r="J516" s="218"/>
      <c r="K516" s="181"/>
      <c r="L516" s="31"/>
      <c r="M516" s="262" t="str">
        <f t="shared" si="174"/>
        <v>0</v>
      </c>
      <c r="N516" s="31"/>
      <c r="O516" s="262" t="str">
        <f t="shared" si="175"/>
        <v>0</v>
      </c>
      <c r="P516" s="31"/>
      <c r="Q516" s="31"/>
      <c r="R516" s="31"/>
      <c r="S516" s="298" t="str">
        <f t="shared" si="176"/>
        <v/>
      </c>
      <c r="T516" s="214"/>
      <c r="U516" s="33"/>
      <c r="V516" s="33"/>
      <c r="W516" s="33"/>
      <c r="X516" s="33"/>
      <c r="Y516" s="213"/>
      <c r="Z516" s="352" t="str">
        <f t="shared" si="177"/>
        <v/>
      </c>
      <c r="AA516" s="304" t="e">
        <f t="shared" ca="1" si="178"/>
        <v>#NAME?</v>
      </c>
      <c r="AB516" s="304" t="e">
        <f t="shared" ca="1" si="179"/>
        <v>#NAME?</v>
      </c>
      <c r="AC516" s="304" t="e">
        <f t="shared" ca="1" si="180"/>
        <v>#NAME?</v>
      </c>
      <c r="AD516" s="304" t="e">
        <f t="shared" ca="1" si="181"/>
        <v>#NAME?</v>
      </c>
      <c r="AE516" s="304"/>
      <c r="AF516" s="353" t="str">
        <f t="shared" si="182"/>
        <v>NCX19J3</v>
      </c>
      <c r="AG516" s="353" t="str">
        <f t="shared" si="183"/>
        <v>NCX19J3</v>
      </c>
      <c r="AH516" s="353" t="str">
        <f t="shared" si="184"/>
        <v/>
      </c>
      <c r="AI516" s="353" t="str">
        <f t="shared" si="185"/>
        <v/>
      </c>
      <c r="AJ516" s="353" t="str">
        <f t="shared" si="186"/>
        <v/>
      </c>
      <c r="AK516" s="353" t="str">
        <f t="shared" si="187"/>
        <v/>
      </c>
      <c r="AL516" s="343"/>
      <c r="AT516" s="345" t="str">
        <f t="shared" si="188"/>
        <v/>
      </c>
      <c r="AU516" s="345" t="str">
        <f t="shared" si="189"/>
        <v/>
      </c>
      <c r="AW516" s="354">
        <f t="shared" si="190"/>
        <v>0</v>
      </c>
      <c r="AX516" s="354">
        <f t="shared" si="191"/>
        <v>0</v>
      </c>
      <c r="AY516" s="354">
        <f t="shared" si="192"/>
        <v>0</v>
      </c>
      <c r="AZ516" s="354">
        <f t="shared" si="193"/>
        <v>0</v>
      </c>
    </row>
    <row r="517" spans="1:52" x14ac:dyDescent="0.2">
      <c r="A517" s="28" t="str">
        <f>C517&amp;"x"&amp;TEXT(COUNTIF(C$5:C516,C517)+1,0)</f>
        <v>x1</v>
      </c>
      <c r="B517" s="29" t="str">
        <f>D517&amp;"x"&amp;TEXT(COUNTIF(D$5:D516,D517)+1,0)</f>
        <v>x1</v>
      </c>
      <c r="C517" s="30"/>
      <c r="D517" s="30"/>
      <c r="E517" s="181"/>
      <c r="F517" s="30"/>
      <c r="G517" s="269"/>
      <c r="H517" s="269"/>
      <c r="I517" s="269"/>
      <c r="J517" s="218"/>
      <c r="K517" s="181"/>
      <c r="L517" s="31"/>
      <c r="M517" s="262" t="str">
        <f t="shared" ref="M517:M580" si="194">LEFT(L517&amp;"0",1)</f>
        <v>0</v>
      </c>
      <c r="N517" s="31"/>
      <c r="O517" s="262" t="str">
        <f t="shared" ref="O517:O580" si="195">LEFT(N517&amp;"0",1)</f>
        <v>0</v>
      </c>
      <c r="P517" s="31"/>
      <c r="Q517" s="31"/>
      <c r="R517" s="31"/>
      <c r="S517" s="298" t="str">
        <f t="shared" ref="S517:S580" si="196">IF(C517=0,"",C517)</f>
        <v/>
      </c>
      <c r="T517" s="214"/>
      <c r="U517" s="33"/>
      <c r="V517" s="33"/>
      <c r="W517" s="33"/>
      <c r="X517" s="33"/>
      <c r="Y517" s="213"/>
      <c r="Z517" s="352" t="str">
        <f t="shared" ref="Z517:Z580" si="197">IF(AND(ISNUMBER(J517),J517&lt;&gt;0),DATEDIF(J517,Peildatum,"Y"),"")</f>
        <v/>
      </c>
      <c r="AA517" s="304" t="e">
        <f t="shared" ref="AA517:AA580" ca="1" si="198">TmPunt($C517:$D517,$F517:$J517,$Z517,$AF517&amp;AH517,"Punten1AB",U517,AW517,$AI517&amp;$AJ517&amp;$AK517)</f>
        <v>#NAME?</v>
      </c>
      <c r="AB517" s="304" t="e">
        <f t="shared" ref="AB517:AB580" ca="1" si="199">TmPunt($C517:$D517,$F517:$J517,$Z517,$AF517&amp;AI517,"Punten2DE",V517,AX517,$AH517&amp;$AJ517&amp;$AK517)</f>
        <v>#NAME?</v>
      </c>
      <c r="AC517" s="304" t="e">
        <f t="shared" ref="AC517:AC580" ca="1" si="200">TmPunt($C517:$D517,$F517:$J517,$Z517,$AF517&amp;AJ517,"Punten3GH",W517,AY517,$AH517&amp;$AI517&amp;$AK517)</f>
        <v>#NAME?</v>
      </c>
      <c r="AD517" s="304" t="e">
        <f t="shared" ref="AD517:AD580" ca="1" si="201">TmPunt($C517:$D517,$F517:$J517,$Z517,$AG517&amp;AK517,"Punten4JK",X517,AZ517,$AH517&amp;$AI517&amp;$AJ517)</f>
        <v>#NAME?</v>
      </c>
      <c r="AE517" s="304"/>
      <c r="AF517" s="353" t="str">
        <f t="shared" ref="AF517:AF580" si="202">IFERROR(VLOOKUP(M517,CbRc,2,0),"")</f>
        <v>NCX19J3</v>
      </c>
      <c r="AG517" s="353" t="str">
        <f t="shared" ref="AG517:AG580" si="203">IFERROR(VLOOKUP(O517,CbRc,2,0),"")</f>
        <v>NCX19J3</v>
      </c>
      <c r="AH517" s="353" t="str">
        <f t="shared" ref="AH517:AH580" si="204">IF(ISNA(VLOOKUP($AF517&amp;P517,IsTm1A,1,0)),"",P517)</f>
        <v/>
      </c>
      <c r="AI517" s="353" t="str">
        <f t="shared" ref="AI517:AI580" si="205">IF(ISNA(VLOOKUP($AF517&amp;Q517,IsTm2D,1,0)),"",Q517)</f>
        <v/>
      </c>
      <c r="AJ517" s="353" t="str">
        <f t="shared" ref="AJ517:AJ580" si="206">IF(ISNA(VLOOKUP($AG517&amp;R517,IsTm3G,1,0)),"",R517)</f>
        <v/>
      </c>
      <c r="AK517" s="353" t="str">
        <f t="shared" ref="AK517:AK580" si="207">IF(ISNA(VLOOKUP($AG517&amp;S517,IsTm4J,1,0)),"",S517)</f>
        <v/>
      </c>
      <c r="AL517" s="343"/>
      <c r="AT517" s="345" t="str">
        <f t="shared" ref="AT517:AT580" si="208">IF(C517="","",IFERROR(VLOOKUP(C517,AQ:AQ,1,0),"FOUT"))</f>
        <v/>
      </c>
      <c r="AU517" s="345" t="str">
        <f t="shared" ref="AU517:AU580" si="209">IF(D517="","",IFERROR(VLOOKUP(D517,AR:AR,1,0),"FOUT"))</f>
        <v/>
      </c>
      <c r="AW517" s="354">
        <f t="shared" ref="AW517:AW580" si="210">IF(OR(P517="",U517=""),0,SUMIFS(U$5:U$1004,$M$5:$M$1004,$M517,P$5:P$1004,P517))</f>
        <v>0</v>
      </c>
      <c r="AX517" s="354">
        <f t="shared" ref="AX517:AX580" si="211">IF(OR(Q517="",V517=""),0,SUMIFS(V$5:V$1004,$M$5:$M$1004,$M517,Q$5:Q$1004,Q517))</f>
        <v>0</v>
      </c>
      <c r="AY517" s="354">
        <f t="shared" ref="AY517:AY580" si="212">IF(OR(R517="",W517=""),0,SUMIFS(W$5:W$1004,$M$5:$M$1004,$M517,R$5:R$1004,R517))</f>
        <v>0</v>
      </c>
      <c r="AZ517" s="354">
        <f t="shared" ref="AZ517:AZ580" si="213">IF(OR(S517="",X517=""),0,SUMIFS(X$5:X$1004,$O$5:$O$1004,$O517,S$5:S$1004,S517))</f>
        <v>0</v>
      </c>
    </row>
    <row r="518" spans="1:52" x14ac:dyDescent="0.2">
      <c r="A518" s="28" t="str">
        <f>C518&amp;"x"&amp;TEXT(COUNTIF(C$5:C517,C518)+1,0)</f>
        <v>x1</v>
      </c>
      <c r="B518" s="29" t="str">
        <f>D518&amp;"x"&amp;TEXT(COUNTIF(D$5:D517,D518)+1,0)</f>
        <v>x1</v>
      </c>
      <c r="C518" s="30"/>
      <c r="D518" s="30"/>
      <c r="E518" s="181"/>
      <c r="F518" s="30"/>
      <c r="G518" s="269"/>
      <c r="H518" s="269"/>
      <c r="I518" s="269"/>
      <c r="J518" s="218"/>
      <c r="K518" s="181"/>
      <c r="L518" s="31"/>
      <c r="M518" s="262" t="str">
        <f t="shared" si="194"/>
        <v>0</v>
      </c>
      <c r="N518" s="31"/>
      <c r="O518" s="262" t="str">
        <f t="shared" si="195"/>
        <v>0</v>
      </c>
      <c r="P518" s="31"/>
      <c r="Q518" s="31"/>
      <c r="R518" s="31"/>
      <c r="S518" s="298" t="str">
        <f t="shared" si="196"/>
        <v/>
      </c>
      <c r="T518" s="214"/>
      <c r="U518" s="33"/>
      <c r="V518" s="33"/>
      <c r="W518" s="33"/>
      <c r="X518" s="33"/>
      <c r="Y518" s="213"/>
      <c r="Z518" s="352" t="str">
        <f t="shared" si="197"/>
        <v/>
      </c>
      <c r="AA518" s="304" t="e">
        <f t="shared" ca="1" si="198"/>
        <v>#NAME?</v>
      </c>
      <c r="AB518" s="304" t="e">
        <f t="shared" ca="1" si="199"/>
        <v>#NAME?</v>
      </c>
      <c r="AC518" s="304" t="e">
        <f t="shared" ca="1" si="200"/>
        <v>#NAME?</v>
      </c>
      <c r="AD518" s="304" t="e">
        <f t="shared" ca="1" si="201"/>
        <v>#NAME?</v>
      </c>
      <c r="AE518" s="304"/>
      <c r="AF518" s="353" t="str">
        <f t="shared" si="202"/>
        <v>NCX19J3</v>
      </c>
      <c r="AG518" s="353" t="str">
        <f t="shared" si="203"/>
        <v>NCX19J3</v>
      </c>
      <c r="AH518" s="353" t="str">
        <f t="shared" si="204"/>
        <v/>
      </c>
      <c r="AI518" s="353" t="str">
        <f t="shared" si="205"/>
        <v/>
      </c>
      <c r="AJ518" s="353" t="str">
        <f t="shared" si="206"/>
        <v/>
      </c>
      <c r="AK518" s="353" t="str">
        <f t="shared" si="207"/>
        <v/>
      </c>
      <c r="AL518" s="343"/>
      <c r="AT518" s="345" t="str">
        <f t="shared" si="208"/>
        <v/>
      </c>
      <c r="AU518" s="345" t="str">
        <f t="shared" si="209"/>
        <v/>
      </c>
      <c r="AW518" s="354">
        <f t="shared" si="210"/>
        <v>0</v>
      </c>
      <c r="AX518" s="354">
        <f t="shared" si="211"/>
        <v>0</v>
      </c>
      <c r="AY518" s="354">
        <f t="shared" si="212"/>
        <v>0</v>
      </c>
      <c r="AZ518" s="354">
        <f t="shared" si="213"/>
        <v>0</v>
      </c>
    </row>
    <row r="519" spans="1:52" x14ac:dyDescent="0.2">
      <c r="A519" s="28" t="str">
        <f>C519&amp;"x"&amp;TEXT(COUNTIF(C$5:C518,C519)+1,0)</f>
        <v>x1</v>
      </c>
      <c r="B519" s="29" t="str">
        <f>D519&amp;"x"&amp;TEXT(COUNTIF(D$5:D518,D519)+1,0)</f>
        <v>x1</v>
      </c>
      <c r="C519" s="30"/>
      <c r="D519" s="30"/>
      <c r="E519" s="181"/>
      <c r="F519" s="30"/>
      <c r="G519" s="269"/>
      <c r="H519" s="269"/>
      <c r="I519" s="269"/>
      <c r="J519" s="218"/>
      <c r="K519" s="181"/>
      <c r="L519" s="31"/>
      <c r="M519" s="262" t="str">
        <f t="shared" si="194"/>
        <v>0</v>
      </c>
      <c r="N519" s="31"/>
      <c r="O519" s="262" t="str">
        <f t="shared" si="195"/>
        <v>0</v>
      </c>
      <c r="P519" s="31"/>
      <c r="Q519" s="31"/>
      <c r="R519" s="31"/>
      <c r="S519" s="298" t="str">
        <f t="shared" si="196"/>
        <v/>
      </c>
      <c r="T519" s="214"/>
      <c r="U519" s="33"/>
      <c r="V519" s="33"/>
      <c r="W519" s="33"/>
      <c r="X519" s="33"/>
      <c r="Y519" s="213"/>
      <c r="Z519" s="352" t="str">
        <f t="shared" si="197"/>
        <v/>
      </c>
      <c r="AA519" s="304" t="e">
        <f t="shared" ca="1" si="198"/>
        <v>#NAME?</v>
      </c>
      <c r="AB519" s="304" t="e">
        <f t="shared" ca="1" si="199"/>
        <v>#NAME?</v>
      </c>
      <c r="AC519" s="304" t="e">
        <f t="shared" ca="1" si="200"/>
        <v>#NAME?</v>
      </c>
      <c r="AD519" s="304" t="e">
        <f t="shared" ca="1" si="201"/>
        <v>#NAME?</v>
      </c>
      <c r="AE519" s="304"/>
      <c r="AF519" s="353" t="str">
        <f t="shared" si="202"/>
        <v>NCX19J3</v>
      </c>
      <c r="AG519" s="353" t="str">
        <f t="shared" si="203"/>
        <v>NCX19J3</v>
      </c>
      <c r="AH519" s="353" t="str">
        <f t="shared" si="204"/>
        <v/>
      </c>
      <c r="AI519" s="353" t="str">
        <f t="shared" si="205"/>
        <v/>
      </c>
      <c r="AJ519" s="353" t="str">
        <f t="shared" si="206"/>
        <v/>
      </c>
      <c r="AK519" s="353" t="str">
        <f t="shared" si="207"/>
        <v/>
      </c>
      <c r="AL519" s="343"/>
      <c r="AT519" s="345" t="str">
        <f t="shared" si="208"/>
        <v/>
      </c>
      <c r="AU519" s="345" t="str">
        <f t="shared" si="209"/>
        <v/>
      </c>
      <c r="AW519" s="354">
        <f t="shared" si="210"/>
        <v>0</v>
      </c>
      <c r="AX519" s="354">
        <f t="shared" si="211"/>
        <v>0</v>
      </c>
      <c r="AY519" s="354">
        <f t="shared" si="212"/>
        <v>0</v>
      </c>
      <c r="AZ519" s="354">
        <f t="shared" si="213"/>
        <v>0</v>
      </c>
    </row>
    <row r="520" spans="1:52" x14ac:dyDescent="0.2">
      <c r="A520" s="28" t="str">
        <f>C520&amp;"x"&amp;TEXT(COUNTIF(C$5:C519,C520)+1,0)</f>
        <v>x1</v>
      </c>
      <c r="B520" s="29" t="str">
        <f>D520&amp;"x"&amp;TEXT(COUNTIF(D$5:D519,D520)+1,0)</f>
        <v>x1</v>
      </c>
      <c r="C520" s="30"/>
      <c r="D520" s="30"/>
      <c r="E520" s="181"/>
      <c r="F520" s="30"/>
      <c r="G520" s="269"/>
      <c r="H520" s="269"/>
      <c r="I520" s="269"/>
      <c r="J520" s="218"/>
      <c r="K520" s="181"/>
      <c r="L520" s="31"/>
      <c r="M520" s="262" t="str">
        <f t="shared" si="194"/>
        <v>0</v>
      </c>
      <c r="N520" s="31"/>
      <c r="O520" s="262" t="str">
        <f t="shared" si="195"/>
        <v>0</v>
      </c>
      <c r="P520" s="31"/>
      <c r="Q520" s="31"/>
      <c r="R520" s="31"/>
      <c r="S520" s="298" t="str">
        <f t="shared" si="196"/>
        <v/>
      </c>
      <c r="T520" s="214"/>
      <c r="U520" s="33"/>
      <c r="V520" s="33"/>
      <c r="W520" s="33"/>
      <c r="X520" s="33"/>
      <c r="Y520" s="213"/>
      <c r="Z520" s="352" t="str">
        <f t="shared" si="197"/>
        <v/>
      </c>
      <c r="AA520" s="304" t="e">
        <f t="shared" ca="1" si="198"/>
        <v>#NAME?</v>
      </c>
      <c r="AB520" s="304" t="e">
        <f t="shared" ca="1" si="199"/>
        <v>#NAME?</v>
      </c>
      <c r="AC520" s="304" t="e">
        <f t="shared" ca="1" si="200"/>
        <v>#NAME?</v>
      </c>
      <c r="AD520" s="304" t="e">
        <f t="shared" ca="1" si="201"/>
        <v>#NAME?</v>
      </c>
      <c r="AE520" s="304"/>
      <c r="AF520" s="353" t="str">
        <f t="shared" si="202"/>
        <v>NCX19J3</v>
      </c>
      <c r="AG520" s="353" t="str">
        <f t="shared" si="203"/>
        <v>NCX19J3</v>
      </c>
      <c r="AH520" s="353" t="str">
        <f t="shared" si="204"/>
        <v/>
      </c>
      <c r="AI520" s="353" t="str">
        <f t="shared" si="205"/>
        <v/>
      </c>
      <c r="AJ520" s="353" t="str">
        <f t="shared" si="206"/>
        <v/>
      </c>
      <c r="AK520" s="353" t="str">
        <f t="shared" si="207"/>
        <v/>
      </c>
      <c r="AL520" s="343"/>
      <c r="AT520" s="345" t="str">
        <f t="shared" si="208"/>
        <v/>
      </c>
      <c r="AU520" s="345" t="str">
        <f t="shared" si="209"/>
        <v/>
      </c>
      <c r="AW520" s="354">
        <f t="shared" si="210"/>
        <v>0</v>
      </c>
      <c r="AX520" s="354">
        <f t="shared" si="211"/>
        <v>0</v>
      </c>
      <c r="AY520" s="354">
        <f t="shared" si="212"/>
        <v>0</v>
      </c>
      <c r="AZ520" s="354">
        <f t="shared" si="213"/>
        <v>0</v>
      </c>
    </row>
    <row r="521" spans="1:52" x14ac:dyDescent="0.2">
      <c r="A521" s="28" t="str">
        <f>C521&amp;"x"&amp;TEXT(COUNTIF(C$5:C520,C521)+1,0)</f>
        <v>x1</v>
      </c>
      <c r="B521" s="29" t="str">
        <f>D521&amp;"x"&amp;TEXT(COUNTIF(D$5:D520,D521)+1,0)</f>
        <v>x1</v>
      </c>
      <c r="C521" s="30"/>
      <c r="D521" s="30"/>
      <c r="E521" s="181"/>
      <c r="F521" s="30"/>
      <c r="G521" s="269"/>
      <c r="H521" s="269"/>
      <c r="I521" s="269"/>
      <c r="J521" s="218"/>
      <c r="K521" s="181"/>
      <c r="L521" s="31"/>
      <c r="M521" s="262" t="str">
        <f t="shared" si="194"/>
        <v>0</v>
      </c>
      <c r="N521" s="31"/>
      <c r="O521" s="262" t="str">
        <f t="shared" si="195"/>
        <v>0</v>
      </c>
      <c r="P521" s="31"/>
      <c r="Q521" s="31"/>
      <c r="R521" s="31"/>
      <c r="S521" s="298" t="str">
        <f t="shared" si="196"/>
        <v/>
      </c>
      <c r="T521" s="214"/>
      <c r="U521" s="33"/>
      <c r="V521" s="33"/>
      <c r="W521" s="33"/>
      <c r="X521" s="33"/>
      <c r="Y521" s="213"/>
      <c r="Z521" s="352" t="str">
        <f t="shared" si="197"/>
        <v/>
      </c>
      <c r="AA521" s="304" t="e">
        <f t="shared" ca="1" si="198"/>
        <v>#NAME?</v>
      </c>
      <c r="AB521" s="304" t="e">
        <f t="shared" ca="1" si="199"/>
        <v>#NAME?</v>
      </c>
      <c r="AC521" s="304" t="e">
        <f t="shared" ca="1" si="200"/>
        <v>#NAME?</v>
      </c>
      <c r="AD521" s="304" t="e">
        <f t="shared" ca="1" si="201"/>
        <v>#NAME?</v>
      </c>
      <c r="AE521" s="304"/>
      <c r="AF521" s="353" t="str">
        <f t="shared" si="202"/>
        <v>NCX19J3</v>
      </c>
      <c r="AG521" s="353" t="str">
        <f t="shared" si="203"/>
        <v>NCX19J3</v>
      </c>
      <c r="AH521" s="353" t="str">
        <f t="shared" si="204"/>
        <v/>
      </c>
      <c r="AI521" s="353" t="str">
        <f t="shared" si="205"/>
        <v/>
      </c>
      <c r="AJ521" s="353" t="str">
        <f t="shared" si="206"/>
        <v/>
      </c>
      <c r="AK521" s="353" t="str">
        <f t="shared" si="207"/>
        <v/>
      </c>
      <c r="AL521" s="343"/>
      <c r="AT521" s="345" t="str">
        <f t="shared" si="208"/>
        <v/>
      </c>
      <c r="AU521" s="345" t="str">
        <f t="shared" si="209"/>
        <v/>
      </c>
      <c r="AW521" s="354">
        <f t="shared" si="210"/>
        <v>0</v>
      </c>
      <c r="AX521" s="354">
        <f t="shared" si="211"/>
        <v>0</v>
      </c>
      <c r="AY521" s="354">
        <f t="shared" si="212"/>
        <v>0</v>
      </c>
      <c r="AZ521" s="354">
        <f t="shared" si="213"/>
        <v>0</v>
      </c>
    </row>
    <row r="522" spans="1:52" x14ac:dyDescent="0.2">
      <c r="A522" s="28" t="str">
        <f>C522&amp;"x"&amp;TEXT(COUNTIF(C$5:C521,C522)+1,0)</f>
        <v>x1</v>
      </c>
      <c r="B522" s="29" t="str">
        <f>D522&amp;"x"&amp;TEXT(COUNTIF(D$5:D521,D522)+1,0)</f>
        <v>x1</v>
      </c>
      <c r="C522" s="30"/>
      <c r="D522" s="30"/>
      <c r="E522" s="181"/>
      <c r="F522" s="30"/>
      <c r="G522" s="269"/>
      <c r="H522" s="269"/>
      <c r="I522" s="269"/>
      <c r="J522" s="218"/>
      <c r="K522" s="181"/>
      <c r="L522" s="31"/>
      <c r="M522" s="262" t="str">
        <f t="shared" si="194"/>
        <v>0</v>
      </c>
      <c r="N522" s="31"/>
      <c r="O522" s="262" t="str">
        <f t="shared" si="195"/>
        <v>0</v>
      </c>
      <c r="P522" s="31"/>
      <c r="Q522" s="31"/>
      <c r="R522" s="31"/>
      <c r="S522" s="298" t="str">
        <f t="shared" si="196"/>
        <v/>
      </c>
      <c r="T522" s="214"/>
      <c r="U522" s="33"/>
      <c r="V522" s="33"/>
      <c r="W522" s="33"/>
      <c r="X522" s="33"/>
      <c r="Y522" s="213"/>
      <c r="Z522" s="352" t="str">
        <f t="shared" si="197"/>
        <v/>
      </c>
      <c r="AA522" s="304" t="e">
        <f t="shared" ca="1" si="198"/>
        <v>#NAME?</v>
      </c>
      <c r="AB522" s="304" t="e">
        <f t="shared" ca="1" si="199"/>
        <v>#NAME?</v>
      </c>
      <c r="AC522" s="304" t="e">
        <f t="shared" ca="1" si="200"/>
        <v>#NAME?</v>
      </c>
      <c r="AD522" s="304" t="e">
        <f t="shared" ca="1" si="201"/>
        <v>#NAME?</v>
      </c>
      <c r="AE522" s="304"/>
      <c r="AF522" s="353" t="str">
        <f t="shared" si="202"/>
        <v>NCX19J3</v>
      </c>
      <c r="AG522" s="353" t="str">
        <f t="shared" si="203"/>
        <v>NCX19J3</v>
      </c>
      <c r="AH522" s="353" t="str">
        <f t="shared" si="204"/>
        <v/>
      </c>
      <c r="AI522" s="353" t="str">
        <f t="shared" si="205"/>
        <v/>
      </c>
      <c r="AJ522" s="353" t="str">
        <f t="shared" si="206"/>
        <v/>
      </c>
      <c r="AK522" s="353" t="str">
        <f t="shared" si="207"/>
        <v/>
      </c>
      <c r="AL522" s="343"/>
      <c r="AT522" s="345" t="str">
        <f t="shared" si="208"/>
        <v/>
      </c>
      <c r="AU522" s="345" t="str">
        <f t="shared" si="209"/>
        <v/>
      </c>
      <c r="AW522" s="354">
        <f t="shared" si="210"/>
        <v>0</v>
      </c>
      <c r="AX522" s="354">
        <f t="shared" si="211"/>
        <v>0</v>
      </c>
      <c r="AY522" s="354">
        <f t="shared" si="212"/>
        <v>0</v>
      </c>
      <c r="AZ522" s="354">
        <f t="shared" si="213"/>
        <v>0</v>
      </c>
    </row>
    <row r="523" spans="1:52" x14ac:dyDescent="0.2">
      <c r="A523" s="28" t="str">
        <f>C523&amp;"x"&amp;TEXT(COUNTIF(C$5:C522,C523)+1,0)</f>
        <v>x1</v>
      </c>
      <c r="B523" s="29" t="str">
        <f>D523&amp;"x"&amp;TEXT(COUNTIF(D$5:D522,D523)+1,0)</f>
        <v>x1</v>
      </c>
      <c r="C523" s="30"/>
      <c r="D523" s="30"/>
      <c r="E523" s="181"/>
      <c r="F523" s="30"/>
      <c r="G523" s="269"/>
      <c r="H523" s="269"/>
      <c r="I523" s="269"/>
      <c r="J523" s="218"/>
      <c r="K523" s="181"/>
      <c r="L523" s="31"/>
      <c r="M523" s="262" t="str">
        <f t="shared" si="194"/>
        <v>0</v>
      </c>
      <c r="N523" s="31"/>
      <c r="O523" s="262" t="str">
        <f t="shared" si="195"/>
        <v>0</v>
      </c>
      <c r="P523" s="31"/>
      <c r="Q523" s="31"/>
      <c r="R523" s="31"/>
      <c r="S523" s="298" t="str">
        <f t="shared" si="196"/>
        <v/>
      </c>
      <c r="T523" s="214"/>
      <c r="U523" s="33"/>
      <c r="V523" s="33"/>
      <c r="W523" s="33"/>
      <c r="X523" s="33"/>
      <c r="Y523" s="213"/>
      <c r="Z523" s="352" t="str">
        <f t="shared" si="197"/>
        <v/>
      </c>
      <c r="AA523" s="304" t="e">
        <f t="shared" ca="1" si="198"/>
        <v>#NAME?</v>
      </c>
      <c r="AB523" s="304" t="e">
        <f t="shared" ca="1" si="199"/>
        <v>#NAME?</v>
      </c>
      <c r="AC523" s="304" t="e">
        <f t="shared" ca="1" si="200"/>
        <v>#NAME?</v>
      </c>
      <c r="AD523" s="304" t="e">
        <f t="shared" ca="1" si="201"/>
        <v>#NAME?</v>
      </c>
      <c r="AE523" s="304"/>
      <c r="AF523" s="353" t="str">
        <f t="shared" si="202"/>
        <v>NCX19J3</v>
      </c>
      <c r="AG523" s="353" t="str">
        <f t="shared" si="203"/>
        <v>NCX19J3</v>
      </c>
      <c r="AH523" s="353" t="str">
        <f t="shared" si="204"/>
        <v/>
      </c>
      <c r="AI523" s="353" t="str">
        <f t="shared" si="205"/>
        <v/>
      </c>
      <c r="AJ523" s="353" t="str">
        <f t="shared" si="206"/>
        <v/>
      </c>
      <c r="AK523" s="353" t="str">
        <f t="shared" si="207"/>
        <v/>
      </c>
      <c r="AL523" s="343"/>
      <c r="AT523" s="345" t="str">
        <f t="shared" si="208"/>
        <v/>
      </c>
      <c r="AU523" s="345" t="str">
        <f t="shared" si="209"/>
        <v/>
      </c>
      <c r="AW523" s="354">
        <f t="shared" si="210"/>
        <v>0</v>
      </c>
      <c r="AX523" s="354">
        <f t="shared" si="211"/>
        <v>0</v>
      </c>
      <c r="AY523" s="354">
        <f t="shared" si="212"/>
        <v>0</v>
      </c>
      <c r="AZ523" s="354">
        <f t="shared" si="213"/>
        <v>0</v>
      </c>
    </row>
    <row r="524" spans="1:52" x14ac:dyDescent="0.2">
      <c r="A524" s="28" t="str">
        <f>C524&amp;"x"&amp;TEXT(COUNTIF(C$5:C523,C524)+1,0)</f>
        <v>x1</v>
      </c>
      <c r="B524" s="29" t="str">
        <f>D524&amp;"x"&amp;TEXT(COUNTIF(D$5:D523,D524)+1,0)</f>
        <v>x1</v>
      </c>
      <c r="C524" s="30"/>
      <c r="D524" s="30"/>
      <c r="E524" s="181"/>
      <c r="F524" s="30"/>
      <c r="G524" s="269"/>
      <c r="H524" s="269"/>
      <c r="I524" s="269"/>
      <c r="J524" s="218"/>
      <c r="K524" s="181"/>
      <c r="L524" s="31"/>
      <c r="M524" s="262" t="str">
        <f t="shared" si="194"/>
        <v>0</v>
      </c>
      <c r="N524" s="31"/>
      <c r="O524" s="262" t="str">
        <f t="shared" si="195"/>
        <v>0</v>
      </c>
      <c r="P524" s="31"/>
      <c r="Q524" s="31"/>
      <c r="R524" s="31"/>
      <c r="S524" s="298" t="str">
        <f t="shared" si="196"/>
        <v/>
      </c>
      <c r="T524" s="214"/>
      <c r="U524" s="33"/>
      <c r="V524" s="33"/>
      <c r="W524" s="33"/>
      <c r="X524" s="33"/>
      <c r="Y524" s="213"/>
      <c r="Z524" s="352" t="str">
        <f t="shared" si="197"/>
        <v/>
      </c>
      <c r="AA524" s="304" t="e">
        <f t="shared" ca="1" si="198"/>
        <v>#NAME?</v>
      </c>
      <c r="AB524" s="304" t="e">
        <f t="shared" ca="1" si="199"/>
        <v>#NAME?</v>
      </c>
      <c r="AC524" s="304" t="e">
        <f t="shared" ca="1" si="200"/>
        <v>#NAME?</v>
      </c>
      <c r="AD524" s="304" t="e">
        <f t="shared" ca="1" si="201"/>
        <v>#NAME?</v>
      </c>
      <c r="AE524" s="304"/>
      <c r="AF524" s="353" t="str">
        <f t="shared" si="202"/>
        <v>NCX19J3</v>
      </c>
      <c r="AG524" s="353" t="str">
        <f t="shared" si="203"/>
        <v>NCX19J3</v>
      </c>
      <c r="AH524" s="353" t="str">
        <f t="shared" si="204"/>
        <v/>
      </c>
      <c r="AI524" s="353" t="str">
        <f t="shared" si="205"/>
        <v/>
      </c>
      <c r="AJ524" s="353" t="str">
        <f t="shared" si="206"/>
        <v/>
      </c>
      <c r="AK524" s="353" t="str">
        <f t="shared" si="207"/>
        <v/>
      </c>
      <c r="AL524" s="343"/>
      <c r="AT524" s="345" t="str">
        <f t="shared" si="208"/>
        <v/>
      </c>
      <c r="AU524" s="345" t="str">
        <f t="shared" si="209"/>
        <v/>
      </c>
      <c r="AW524" s="354">
        <f t="shared" si="210"/>
        <v>0</v>
      </c>
      <c r="AX524" s="354">
        <f t="shared" si="211"/>
        <v>0</v>
      </c>
      <c r="AY524" s="354">
        <f t="shared" si="212"/>
        <v>0</v>
      </c>
      <c r="AZ524" s="354">
        <f t="shared" si="213"/>
        <v>0</v>
      </c>
    </row>
    <row r="525" spans="1:52" x14ac:dyDescent="0.2">
      <c r="A525" s="28" t="str">
        <f>C525&amp;"x"&amp;TEXT(COUNTIF(C$5:C524,C525)+1,0)</f>
        <v>x1</v>
      </c>
      <c r="B525" s="29" t="str">
        <f>D525&amp;"x"&amp;TEXT(COUNTIF(D$5:D524,D525)+1,0)</f>
        <v>x1</v>
      </c>
      <c r="C525" s="30"/>
      <c r="D525" s="30"/>
      <c r="E525" s="181"/>
      <c r="F525" s="30"/>
      <c r="G525" s="269"/>
      <c r="H525" s="269"/>
      <c r="I525" s="269"/>
      <c r="J525" s="218"/>
      <c r="K525" s="181"/>
      <c r="L525" s="31"/>
      <c r="M525" s="262" t="str">
        <f t="shared" si="194"/>
        <v>0</v>
      </c>
      <c r="N525" s="31"/>
      <c r="O525" s="262" t="str">
        <f t="shared" si="195"/>
        <v>0</v>
      </c>
      <c r="P525" s="31"/>
      <c r="Q525" s="31"/>
      <c r="R525" s="31"/>
      <c r="S525" s="298" t="str">
        <f t="shared" si="196"/>
        <v/>
      </c>
      <c r="T525" s="214"/>
      <c r="U525" s="33"/>
      <c r="V525" s="33"/>
      <c r="W525" s="33"/>
      <c r="X525" s="33"/>
      <c r="Y525" s="213"/>
      <c r="Z525" s="352" t="str">
        <f t="shared" si="197"/>
        <v/>
      </c>
      <c r="AA525" s="304" t="e">
        <f t="shared" ca="1" si="198"/>
        <v>#NAME?</v>
      </c>
      <c r="AB525" s="304" t="e">
        <f t="shared" ca="1" si="199"/>
        <v>#NAME?</v>
      </c>
      <c r="AC525" s="304" t="e">
        <f t="shared" ca="1" si="200"/>
        <v>#NAME?</v>
      </c>
      <c r="AD525" s="304" t="e">
        <f t="shared" ca="1" si="201"/>
        <v>#NAME?</v>
      </c>
      <c r="AE525" s="304"/>
      <c r="AF525" s="353" t="str">
        <f t="shared" si="202"/>
        <v>NCX19J3</v>
      </c>
      <c r="AG525" s="353" t="str">
        <f t="shared" si="203"/>
        <v>NCX19J3</v>
      </c>
      <c r="AH525" s="353" t="str">
        <f t="shared" si="204"/>
        <v/>
      </c>
      <c r="AI525" s="353" t="str">
        <f t="shared" si="205"/>
        <v/>
      </c>
      <c r="AJ525" s="353" t="str">
        <f t="shared" si="206"/>
        <v/>
      </c>
      <c r="AK525" s="353" t="str">
        <f t="shared" si="207"/>
        <v/>
      </c>
      <c r="AL525" s="343"/>
      <c r="AT525" s="345" t="str">
        <f t="shared" si="208"/>
        <v/>
      </c>
      <c r="AU525" s="345" t="str">
        <f t="shared" si="209"/>
        <v/>
      </c>
      <c r="AW525" s="354">
        <f t="shared" si="210"/>
        <v>0</v>
      </c>
      <c r="AX525" s="354">
        <f t="shared" si="211"/>
        <v>0</v>
      </c>
      <c r="AY525" s="354">
        <f t="shared" si="212"/>
        <v>0</v>
      </c>
      <c r="AZ525" s="354">
        <f t="shared" si="213"/>
        <v>0</v>
      </c>
    </row>
    <row r="526" spans="1:52" x14ac:dyDescent="0.2">
      <c r="A526" s="28" t="str">
        <f>C526&amp;"x"&amp;TEXT(COUNTIF(C$5:C525,C526)+1,0)</f>
        <v>x1</v>
      </c>
      <c r="B526" s="29" t="str">
        <f>D526&amp;"x"&amp;TEXT(COUNTIF(D$5:D525,D526)+1,0)</f>
        <v>x1</v>
      </c>
      <c r="C526" s="30"/>
      <c r="D526" s="30"/>
      <c r="E526" s="181"/>
      <c r="F526" s="30"/>
      <c r="G526" s="269"/>
      <c r="H526" s="269"/>
      <c r="I526" s="269"/>
      <c r="J526" s="218"/>
      <c r="K526" s="181"/>
      <c r="L526" s="31"/>
      <c r="M526" s="262" t="str">
        <f t="shared" si="194"/>
        <v>0</v>
      </c>
      <c r="N526" s="31"/>
      <c r="O526" s="262" t="str">
        <f t="shared" si="195"/>
        <v>0</v>
      </c>
      <c r="P526" s="31"/>
      <c r="Q526" s="31"/>
      <c r="R526" s="31"/>
      <c r="S526" s="298" t="str">
        <f t="shared" si="196"/>
        <v/>
      </c>
      <c r="T526" s="214"/>
      <c r="U526" s="33"/>
      <c r="V526" s="33"/>
      <c r="W526" s="33"/>
      <c r="X526" s="33"/>
      <c r="Y526" s="213"/>
      <c r="Z526" s="352" t="str">
        <f t="shared" si="197"/>
        <v/>
      </c>
      <c r="AA526" s="304" t="e">
        <f t="shared" ca="1" si="198"/>
        <v>#NAME?</v>
      </c>
      <c r="AB526" s="304" t="e">
        <f t="shared" ca="1" si="199"/>
        <v>#NAME?</v>
      </c>
      <c r="AC526" s="304" t="e">
        <f t="shared" ca="1" si="200"/>
        <v>#NAME?</v>
      </c>
      <c r="AD526" s="304" t="e">
        <f t="shared" ca="1" si="201"/>
        <v>#NAME?</v>
      </c>
      <c r="AE526" s="304"/>
      <c r="AF526" s="353" t="str">
        <f t="shared" si="202"/>
        <v>NCX19J3</v>
      </c>
      <c r="AG526" s="353" t="str">
        <f t="shared" si="203"/>
        <v>NCX19J3</v>
      </c>
      <c r="AH526" s="353" t="str">
        <f t="shared" si="204"/>
        <v/>
      </c>
      <c r="AI526" s="353" t="str">
        <f t="shared" si="205"/>
        <v/>
      </c>
      <c r="AJ526" s="353" t="str">
        <f t="shared" si="206"/>
        <v/>
      </c>
      <c r="AK526" s="353" t="str">
        <f t="shared" si="207"/>
        <v/>
      </c>
      <c r="AL526" s="343"/>
      <c r="AT526" s="345" t="str">
        <f t="shared" si="208"/>
        <v/>
      </c>
      <c r="AU526" s="345" t="str">
        <f t="shared" si="209"/>
        <v/>
      </c>
      <c r="AW526" s="354">
        <f t="shared" si="210"/>
        <v>0</v>
      </c>
      <c r="AX526" s="354">
        <f t="shared" si="211"/>
        <v>0</v>
      </c>
      <c r="AY526" s="354">
        <f t="shared" si="212"/>
        <v>0</v>
      </c>
      <c r="AZ526" s="354">
        <f t="shared" si="213"/>
        <v>0</v>
      </c>
    </row>
    <row r="527" spans="1:52" x14ac:dyDescent="0.2">
      <c r="A527" s="28" t="str">
        <f>C527&amp;"x"&amp;TEXT(COUNTIF(C$5:C526,C527)+1,0)</f>
        <v>x1</v>
      </c>
      <c r="B527" s="29" t="str">
        <f>D527&amp;"x"&amp;TEXT(COUNTIF(D$5:D526,D527)+1,0)</f>
        <v>x1</v>
      </c>
      <c r="C527" s="30"/>
      <c r="D527" s="30"/>
      <c r="E527" s="181"/>
      <c r="F527" s="30"/>
      <c r="G527" s="269"/>
      <c r="H527" s="269"/>
      <c r="I527" s="269"/>
      <c r="J527" s="218"/>
      <c r="K527" s="181"/>
      <c r="L527" s="31"/>
      <c r="M527" s="262" t="str">
        <f t="shared" si="194"/>
        <v>0</v>
      </c>
      <c r="N527" s="31"/>
      <c r="O527" s="262" t="str">
        <f t="shared" si="195"/>
        <v>0</v>
      </c>
      <c r="P527" s="31"/>
      <c r="Q527" s="31"/>
      <c r="R527" s="31"/>
      <c r="S527" s="298" t="str">
        <f t="shared" si="196"/>
        <v/>
      </c>
      <c r="T527" s="214"/>
      <c r="U527" s="33"/>
      <c r="V527" s="33"/>
      <c r="W527" s="33"/>
      <c r="X527" s="33"/>
      <c r="Y527" s="213"/>
      <c r="Z527" s="352" t="str">
        <f t="shared" si="197"/>
        <v/>
      </c>
      <c r="AA527" s="304" t="e">
        <f t="shared" ca="1" si="198"/>
        <v>#NAME?</v>
      </c>
      <c r="AB527" s="304" t="e">
        <f t="shared" ca="1" si="199"/>
        <v>#NAME?</v>
      </c>
      <c r="AC527" s="304" t="e">
        <f t="shared" ca="1" si="200"/>
        <v>#NAME?</v>
      </c>
      <c r="AD527" s="304" t="e">
        <f t="shared" ca="1" si="201"/>
        <v>#NAME?</v>
      </c>
      <c r="AE527" s="304"/>
      <c r="AF527" s="353" t="str">
        <f t="shared" si="202"/>
        <v>NCX19J3</v>
      </c>
      <c r="AG527" s="353" t="str">
        <f t="shared" si="203"/>
        <v>NCX19J3</v>
      </c>
      <c r="AH527" s="353" t="str">
        <f t="shared" si="204"/>
        <v/>
      </c>
      <c r="AI527" s="353" t="str">
        <f t="shared" si="205"/>
        <v/>
      </c>
      <c r="AJ527" s="353" t="str">
        <f t="shared" si="206"/>
        <v/>
      </c>
      <c r="AK527" s="353" t="str">
        <f t="shared" si="207"/>
        <v/>
      </c>
      <c r="AL527" s="343"/>
      <c r="AT527" s="345" t="str">
        <f t="shared" si="208"/>
        <v/>
      </c>
      <c r="AU527" s="345" t="str">
        <f t="shared" si="209"/>
        <v/>
      </c>
      <c r="AW527" s="354">
        <f t="shared" si="210"/>
        <v>0</v>
      </c>
      <c r="AX527" s="354">
        <f t="shared" si="211"/>
        <v>0</v>
      </c>
      <c r="AY527" s="354">
        <f t="shared" si="212"/>
        <v>0</v>
      </c>
      <c r="AZ527" s="354">
        <f t="shared" si="213"/>
        <v>0</v>
      </c>
    </row>
    <row r="528" spans="1:52" x14ac:dyDescent="0.2">
      <c r="A528" s="28" t="str">
        <f>C528&amp;"x"&amp;TEXT(COUNTIF(C$5:C527,C528)+1,0)</f>
        <v>x1</v>
      </c>
      <c r="B528" s="29" t="str">
        <f>D528&amp;"x"&amp;TEXT(COUNTIF(D$5:D527,D528)+1,0)</f>
        <v>x1</v>
      </c>
      <c r="C528" s="30"/>
      <c r="D528" s="30"/>
      <c r="E528" s="181"/>
      <c r="F528" s="30"/>
      <c r="G528" s="269"/>
      <c r="H528" s="269"/>
      <c r="I528" s="269"/>
      <c r="J528" s="218"/>
      <c r="K528" s="181"/>
      <c r="L528" s="31"/>
      <c r="M528" s="262" t="str">
        <f t="shared" si="194"/>
        <v>0</v>
      </c>
      <c r="N528" s="31"/>
      <c r="O528" s="262" t="str">
        <f t="shared" si="195"/>
        <v>0</v>
      </c>
      <c r="P528" s="31"/>
      <c r="Q528" s="31"/>
      <c r="R528" s="31"/>
      <c r="S528" s="298" t="str">
        <f t="shared" si="196"/>
        <v/>
      </c>
      <c r="T528" s="214"/>
      <c r="U528" s="33"/>
      <c r="V528" s="33"/>
      <c r="W528" s="33"/>
      <c r="X528" s="33"/>
      <c r="Y528" s="213"/>
      <c r="Z528" s="352" t="str">
        <f t="shared" si="197"/>
        <v/>
      </c>
      <c r="AA528" s="304" t="e">
        <f t="shared" ca="1" si="198"/>
        <v>#NAME?</v>
      </c>
      <c r="AB528" s="304" t="e">
        <f t="shared" ca="1" si="199"/>
        <v>#NAME?</v>
      </c>
      <c r="AC528" s="304" t="e">
        <f t="shared" ca="1" si="200"/>
        <v>#NAME?</v>
      </c>
      <c r="AD528" s="304" t="e">
        <f t="shared" ca="1" si="201"/>
        <v>#NAME?</v>
      </c>
      <c r="AE528" s="304"/>
      <c r="AF528" s="353" t="str">
        <f t="shared" si="202"/>
        <v>NCX19J3</v>
      </c>
      <c r="AG528" s="353" t="str">
        <f t="shared" si="203"/>
        <v>NCX19J3</v>
      </c>
      <c r="AH528" s="353" t="str">
        <f t="shared" si="204"/>
        <v/>
      </c>
      <c r="AI528" s="353" t="str">
        <f t="shared" si="205"/>
        <v/>
      </c>
      <c r="AJ528" s="353" t="str">
        <f t="shared" si="206"/>
        <v/>
      </c>
      <c r="AK528" s="353" t="str">
        <f t="shared" si="207"/>
        <v/>
      </c>
      <c r="AL528" s="343"/>
      <c r="AT528" s="345" t="str">
        <f t="shared" si="208"/>
        <v/>
      </c>
      <c r="AU528" s="345" t="str">
        <f t="shared" si="209"/>
        <v/>
      </c>
      <c r="AW528" s="354">
        <f t="shared" si="210"/>
        <v>0</v>
      </c>
      <c r="AX528" s="354">
        <f t="shared" si="211"/>
        <v>0</v>
      </c>
      <c r="AY528" s="354">
        <f t="shared" si="212"/>
        <v>0</v>
      </c>
      <c r="AZ528" s="354">
        <f t="shared" si="213"/>
        <v>0</v>
      </c>
    </row>
    <row r="529" spans="1:52" x14ac:dyDescent="0.2">
      <c r="A529" s="28" t="str">
        <f>C529&amp;"x"&amp;TEXT(COUNTIF(C$5:C528,C529)+1,0)</f>
        <v>x1</v>
      </c>
      <c r="B529" s="29" t="str">
        <f>D529&amp;"x"&amp;TEXT(COUNTIF(D$5:D528,D529)+1,0)</f>
        <v>x1</v>
      </c>
      <c r="C529" s="30"/>
      <c r="D529" s="30"/>
      <c r="E529" s="181"/>
      <c r="F529" s="30"/>
      <c r="G529" s="269"/>
      <c r="H529" s="269"/>
      <c r="I529" s="269"/>
      <c r="J529" s="218"/>
      <c r="K529" s="181"/>
      <c r="L529" s="31"/>
      <c r="M529" s="262" t="str">
        <f t="shared" si="194"/>
        <v>0</v>
      </c>
      <c r="N529" s="31"/>
      <c r="O529" s="262" t="str">
        <f t="shared" si="195"/>
        <v>0</v>
      </c>
      <c r="P529" s="31"/>
      <c r="Q529" s="31"/>
      <c r="R529" s="31"/>
      <c r="S529" s="298" t="str">
        <f t="shared" si="196"/>
        <v/>
      </c>
      <c r="T529" s="214"/>
      <c r="U529" s="33"/>
      <c r="V529" s="33"/>
      <c r="W529" s="33"/>
      <c r="X529" s="33"/>
      <c r="Y529" s="213"/>
      <c r="Z529" s="352" t="str">
        <f t="shared" si="197"/>
        <v/>
      </c>
      <c r="AA529" s="304" t="e">
        <f t="shared" ca="1" si="198"/>
        <v>#NAME?</v>
      </c>
      <c r="AB529" s="304" t="e">
        <f t="shared" ca="1" si="199"/>
        <v>#NAME?</v>
      </c>
      <c r="AC529" s="304" t="e">
        <f t="shared" ca="1" si="200"/>
        <v>#NAME?</v>
      </c>
      <c r="AD529" s="304" t="e">
        <f t="shared" ca="1" si="201"/>
        <v>#NAME?</v>
      </c>
      <c r="AE529" s="304"/>
      <c r="AF529" s="353" t="str">
        <f t="shared" si="202"/>
        <v>NCX19J3</v>
      </c>
      <c r="AG529" s="353" t="str">
        <f t="shared" si="203"/>
        <v>NCX19J3</v>
      </c>
      <c r="AH529" s="353" t="str">
        <f t="shared" si="204"/>
        <v/>
      </c>
      <c r="AI529" s="353" t="str">
        <f t="shared" si="205"/>
        <v/>
      </c>
      <c r="AJ529" s="353" t="str">
        <f t="shared" si="206"/>
        <v/>
      </c>
      <c r="AK529" s="353" t="str">
        <f t="shared" si="207"/>
        <v/>
      </c>
      <c r="AL529" s="343"/>
      <c r="AT529" s="345" t="str">
        <f t="shared" si="208"/>
        <v/>
      </c>
      <c r="AU529" s="345" t="str">
        <f t="shared" si="209"/>
        <v/>
      </c>
      <c r="AW529" s="354">
        <f t="shared" si="210"/>
        <v>0</v>
      </c>
      <c r="AX529" s="354">
        <f t="shared" si="211"/>
        <v>0</v>
      </c>
      <c r="AY529" s="354">
        <f t="shared" si="212"/>
        <v>0</v>
      </c>
      <c r="AZ529" s="354">
        <f t="shared" si="213"/>
        <v>0</v>
      </c>
    </row>
    <row r="530" spans="1:52" x14ac:dyDescent="0.2">
      <c r="A530" s="28" t="str">
        <f>C530&amp;"x"&amp;TEXT(COUNTIF(C$5:C529,C530)+1,0)</f>
        <v>x1</v>
      </c>
      <c r="B530" s="29" t="str">
        <f>D530&amp;"x"&amp;TEXT(COUNTIF(D$5:D529,D530)+1,0)</f>
        <v>x1</v>
      </c>
      <c r="C530" s="30"/>
      <c r="D530" s="30"/>
      <c r="E530" s="181"/>
      <c r="F530" s="30"/>
      <c r="G530" s="269"/>
      <c r="H530" s="269"/>
      <c r="I530" s="269"/>
      <c r="J530" s="218"/>
      <c r="K530" s="181"/>
      <c r="L530" s="31"/>
      <c r="M530" s="262" t="str">
        <f t="shared" si="194"/>
        <v>0</v>
      </c>
      <c r="N530" s="31"/>
      <c r="O530" s="262" t="str">
        <f t="shared" si="195"/>
        <v>0</v>
      </c>
      <c r="P530" s="31"/>
      <c r="Q530" s="31"/>
      <c r="R530" s="31"/>
      <c r="S530" s="298" t="str">
        <f t="shared" si="196"/>
        <v/>
      </c>
      <c r="T530" s="214"/>
      <c r="U530" s="33"/>
      <c r="V530" s="33"/>
      <c r="W530" s="33"/>
      <c r="X530" s="33"/>
      <c r="Y530" s="213"/>
      <c r="Z530" s="352" t="str">
        <f t="shared" si="197"/>
        <v/>
      </c>
      <c r="AA530" s="304" t="e">
        <f t="shared" ca="1" si="198"/>
        <v>#NAME?</v>
      </c>
      <c r="AB530" s="304" t="e">
        <f t="shared" ca="1" si="199"/>
        <v>#NAME?</v>
      </c>
      <c r="AC530" s="304" t="e">
        <f t="shared" ca="1" si="200"/>
        <v>#NAME?</v>
      </c>
      <c r="AD530" s="304" t="e">
        <f t="shared" ca="1" si="201"/>
        <v>#NAME?</v>
      </c>
      <c r="AE530" s="304"/>
      <c r="AF530" s="353" t="str">
        <f t="shared" si="202"/>
        <v>NCX19J3</v>
      </c>
      <c r="AG530" s="353" t="str">
        <f t="shared" si="203"/>
        <v>NCX19J3</v>
      </c>
      <c r="AH530" s="353" t="str">
        <f t="shared" si="204"/>
        <v/>
      </c>
      <c r="AI530" s="353" t="str">
        <f t="shared" si="205"/>
        <v/>
      </c>
      <c r="AJ530" s="353" t="str">
        <f t="shared" si="206"/>
        <v/>
      </c>
      <c r="AK530" s="353" t="str">
        <f t="shared" si="207"/>
        <v/>
      </c>
      <c r="AL530" s="343"/>
      <c r="AT530" s="345" t="str">
        <f t="shared" si="208"/>
        <v/>
      </c>
      <c r="AU530" s="345" t="str">
        <f t="shared" si="209"/>
        <v/>
      </c>
      <c r="AW530" s="354">
        <f t="shared" si="210"/>
        <v>0</v>
      </c>
      <c r="AX530" s="354">
        <f t="shared" si="211"/>
        <v>0</v>
      </c>
      <c r="AY530" s="354">
        <f t="shared" si="212"/>
        <v>0</v>
      </c>
      <c r="AZ530" s="354">
        <f t="shared" si="213"/>
        <v>0</v>
      </c>
    </row>
    <row r="531" spans="1:52" x14ac:dyDescent="0.2">
      <c r="A531" s="28" t="str">
        <f>C531&amp;"x"&amp;TEXT(COUNTIF(C$5:C530,C531)+1,0)</f>
        <v>x1</v>
      </c>
      <c r="B531" s="29" t="str">
        <f>D531&amp;"x"&amp;TEXT(COUNTIF(D$5:D530,D531)+1,0)</f>
        <v>x1</v>
      </c>
      <c r="C531" s="30"/>
      <c r="D531" s="30"/>
      <c r="E531" s="181"/>
      <c r="F531" s="30"/>
      <c r="G531" s="269"/>
      <c r="H531" s="269"/>
      <c r="I531" s="269"/>
      <c r="J531" s="218"/>
      <c r="K531" s="181"/>
      <c r="L531" s="31"/>
      <c r="M531" s="262" t="str">
        <f t="shared" si="194"/>
        <v>0</v>
      </c>
      <c r="N531" s="31"/>
      <c r="O531" s="262" t="str">
        <f t="shared" si="195"/>
        <v>0</v>
      </c>
      <c r="P531" s="31"/>
      <c r="Q531" s="31"/>
      <c r="R531" s="31"/>
      <c r="S531" s="298" t="str">
        <f t="shared" si="196"/>
        <v/>
      </c>
      <c r="T531" s="214"/>
      <c r="U531" s="33"/>
      <c r="V531" s="33"/>
      <c r="W531" s="33"/>
      <c r="X531" s="33"/>
      <c r="Y531" s="213"/>
      <c r="Z531" s="352" t="str">
        <f t="shared" si="197"/>
        <v/>
      </c>
      <c r="AA531" s="304" t="e">
        <f t="shared" ca="1" si="198"/>
        <v>#NAME?</v>
      </c>
      <c r="AB531" s="304" t="e">
        <f t="shared" ca="1" si="199"/>
        <v>#NAME?</v>
      </c>
      <c r="AC531" s="304" t="e">
        <f t="shared" ca="1" si="200"/>
        <v>#NAME?</v>
      </c>
      <c r="AD531" s="304" t="e">
        <f t="shared" ca="1" si="201"/>
        <v>#NAME?</v>
      </c>
      <c r="AE531" s="304"/>
      <c r="AF531" s="353" t="str">
        <f t="shared" si="202"/>
        <v>NCX19J3</v>
      </c>
      <c r="AG531" s="353" t="str">
        <f t="shared" si="203"/>
        <v>NCX19J3</v>
      </c>
      <c r="AH531" s="353" t="str">
        <f t="shared" si="204"/>
        <v/>
      </c>
      <c r="AI531" s="353" t="str">
        <f t="shared" si="205"/>
        <v/>
      </c>
      <c r="AJ531" s="353" t="str">
        <f t="shared" si="206"/>
        <v/>
      </c>
      <c r="AK531" s="353" t="str">
        <f t="shared" si="207"/>
        <v/>
      </c>
      <c r="AL531" s="343"/>
      <c r="AT531" s="345" t="str">
        <f t="shared" si="208"/>
        <v/>
      </c>
      <c r="AU531" s="345" t="str">
        <f t="shared" si="209"/>
        <v/>
      </c>
      <c r="AW531" s="354">
        <f t="shared" si="210"/>
        <v>0</v>
      </c>
      <c r="AX531" s="354">
        <f t="shared" si="211"/>
        <v>0</v>
      </c>
      <c r="AY531" s="354">
        <f t="shared" si="212"/>
        <v>0</v>
      </c>
      <c r="AZ531" s="354">
        <f t="shared" si="213"/>
        <v>0</v>
      </c>
    </row>
    <row r="532" spans="1:52" x14ac:dyDescent="0.2">
      <c r="A532" s="28" t="str">
        <f>C532&amp;"x"&amp;TEXT(COUNTIF(C$5:C531,C532)+1,0)</f>
        <v>x1</v>
      </c>
      <c r="B532" s="29" t="str">
        <f>D532&amp;"x"&amp;TEXT(COUNTIF(D$5:D531,D532)+1,0)</f>
        <v>x1</v>
      </c>
      <c r="C532" s="30"/>
      <c r="D532" s="30"/>
      <c r="E532" s="181"/>
      <c r="F532" s="30"/>
      <c r="G532" s="269"/>
      <c r="H532" s="269"/>
      <c r="I532" s="269"/>
      <c r="J532" s="218"/>
      <c r="K532" s="181"/>
      <c r="L532" s="31"/>
      <c r="M532" s="262" t="str">
        <f t="shared" si="194"/>
        <v>0</v>
      </c>
      <c r="N532" s="31"/>
      <c r="O532" s="262" t="str">
        <f t="shared" si="195"/>
        <v>0</v>
      </c>
      <c r="P532" s="31"/>
      <c r="Q532" s="31"/>
      <c r="R532" s="31"/>
      <c r="S532" s="298" t="str">
        <f t="shared" si="196"/>
        <v/>
      </c>
      <c r="T532" s="214"/>
      <c r="U532" s="33"/>
      <c r="V532" s="33"/>
      <c r="W532" s="33"/>
      <c r="X532" s="33"/>
      <c r="Y532" s="213"/>
      <c r="Z532" s="352" t="str">
        <f t="shared" si="197"/>
        <v/>
      </c>
      <c r="AA532" s="304" t="e">
        <f t="shared" ca="1" si="198"/>
        <v>#NAME?</v>
      </c>
      <c r="AB532" s="304" t="e">
        <f t="shared" ca="1" si="199"/>
        <v>#NAME?</v>
      </c>
      <c r="AC532" s="304" t="e">
        <f t="shared" ca="1" si="200"/>
        <v>#NAME?</v>
      </c>
      <c r="AD532" s="304" t="e">
        <f t="shared" ca="1" si="201"/>
        <v>#NAME?</v>
      </c>
      <c r="AE532" s="304"/>
      <c r="AF532" s="353" t="str">
        <f t="shared" si="202"/>
        <v>NCX19J3</v>
      </c>
      <c r="AG532" s="353" t="str">
        <f t="shared" si="203"/>
        <v>NCX19J3</v>
      </c>
      <c r="AH532" s="353" t="str">
        <f t="shared" si="204"/>
        <v/>
      </c>
      <c r="AI532" s="353" t="str">
        <f t="shared" si="205"/>
        <v/>
      </c>
      <c r="AJ532" s="353" t="str">
        <f t="shared" si="206"/>
        <v/>
      </c>
      <c r="AK532" s="353" t="str">
        <f t="shared" si="207"/>
        <v/>
      </c>
      <c r="AL532" s="343"/>
      <c r="AT532" s="345" t="str">
        <f t="shared" si="208"/>
        <v/>
      </c>
      <c r="AU532" s="345" t="str">
        <f t="shared" si="209"/>
        <v/>
      </c>
      <c r="AW532" s="354">
        <f t="shared" si="210"/>
        <v>0</v>
      </c>
      <c r="AX532" s="354">
        <f t="shared" si="211"/>
        <v>0</v>
      </c>
      <c r="AY532" s="354">
        <f t="shared" si="212"/>
        <v>0</v>
      </c>
      <c r="AZ532" s="354">
        <f t="shared" si="213"/>
        <v>0</v>
      </c>
    </row>
    <row r="533" spans="1:52" x14ac:dyDescent="0.2">
      <c r="A533" s="28" t="str">
        <f>C533&amp;"x"&amp;TEXT(COUNTIF(C$5:C532,C533)+1,0)</f>
        <v>x1</v>
      </c>
      <c r="B533" s="29" t="str">
        <f>D533&amp;"x"&amp;TEXT(COUNTIF(D$5:D532,D533)+1,0)</f>
        <v>x1</v>
      </c>
      <c r="C533" s="30"/>
      <c r="D533" s="30"/>
      <c r="E533" s="181"/>
      <c r="F533" s="30"/>
      <c r="G533" s="269"/>
      <c r="H533" s="269"/>
      <c r="I533" s="269"/>
      <c r="J533" s="218"/>
      <c r="K533" s="181"/>
      <c r="L533" s="31"/>
      <c r="M533" s="262" t="str">
        <f t="shared" si="194"/>
        <v>0</v>
      </c>
      <c r="N533" s="31"/>
      <c r="O533" s="262" t="str">
        <f t="shared" si="195"/>
        <v>0</v>
      </c>
      <c r="P533" s="31"/>
      <c r="Q533" s="31"/>
      <c r="R533" s="31"/>
      <c r="S533" s="298" t="str">
        <f t="shared" si="196"/>
        <v/>
      </c>
      <c r="T533" s="214"/>
      <c r="U533" s="33"/>
      <c r="V533" s="33"/>
      <c r="W533" s="33"/>
      <c r="X533" s="33"/>
      <c r="Y533" s="213"/>
      <c r="Z533" s="352" t="str">
        <f t="shared" si="197"/>
        <v/>
      </c>
      <c r="AA533" s="304" t="e">
        <f t="shared" ca="1" si="198"/>
        <v>#NAME?</v>
      </c>
      <c r="AB533" s="304" t="e">
        <f t="shared" ca="1" si="199"/>
        <v>#NAME?</v>
      </c>
      <c r="AC533" s="304" t="e">
        <f t="shared" ca="1" si="200"/>
        <v>#NAME?</v>
      </c>
      <c r="AD533" s="304" t="e">
        <f t="shared" ca="1" si="201"/>
        <v>#NAME?</v>
      </c>
      <c r="AE533" s="304"/>
      <c r="AF533" s="353" t="str">
        <f t="shared" si="202"/>
        <v>NCX19J3</v>
      </c>
      <c r="AG533" s="353" t="str">
        <f t="shared" si="203"/>
        <v>NCX19J3</v>
      </c>
      <c r="AH533" s="353" t="str">
        <f t="shared" si="204"/>
        <v/>
      </c>
      <c r="AI533" s="353" t="str">
        <f t="shared" si="205"/>
        <v/>
      </c>
      <c r="AJ533" s="353" t="str">
        <f t="shared" si="206"/>
        <v/>
      </c>
      <c r="AK533" s="353" t="str">
        <f t="shared" si="207"/>
        <v/>
      </c>
      <c r="AL533" s="343"/>
      <c r="AT533" s="345" t="str">
        <f t="shared" si="208"/>
        <v/>
      </c>
      <c r="AU533" s="345" t="str">
        <f t="shared" si="209"/>
        <v/>
      </c>
      <c r="AW533" s="354">
        <f t="shared" si="210"/>
        <v>0</v>
      </c>
      <c r="AX533" s="354">
        <f t="shared" si="211"/>
        <v>0</v>
      </c>
      <c r="AY533" s="354">
        <f t="shared" si="212"/>
        <v>0</v>
      </c>
      <c r="AZ533" s="354">
        <f t="shared" si="213"/>
        <v>0</v>
      </c>
    </row>
    <row r="534" spans="1:52" x14ac:dyDescent="0.2">
      <c r="A534" s="28" t="str">
        <f>C534&amp;"x"&amp;TEXT(COUNTIF(C$5:C533,C534)+1,0)</f>
        <v>x1</v>
      </c>
      <c r="B534" s="29" t="str">
        <f>D534&amp;"x"&amp;TEXT(COUNTIF(D$5:D533,D534)+1,0)</f>
        <v>x1</v>
      </c>
      <c r="C534" s="30"/>
      <c r="D534" s="30"/>
      <c r="E534" s="181"/>
      <c r="F534" s="30"/>
      <c r="G534" s="269"/>
      <c r="H534" s="269"/>
      <c r="I534" s="269"/>
      <c r="J534" s="218"/>
      <c r="K534" s="181"/>
      <c r="L534" s="31"/>
      <c r="M534" s="262" t="str">
        <f t="shared" si="194"/>
        <v>0</v>
      </c>
      <c r="N534" s="31"/>
      <c r="O534" s="262" t="str">
        <f t="shared" si="195"/>
        <v>0</v>
      </c>
      <c r="P534" s="31"/>
      <c r="Q534" s="31"/>
      <c r="R534" s="31"/>
      <c r="S534" s="298" t="str">
        <f t="shared" si="196"/>
        <v/>
      </c>
      <c r="T534" s="214"/>
      <c r="U534" s="33"/>
      <c r="V534" s="33"/>
      <c r="W534" s="33"/>
      <c r="X534" s="33"/>
      <c r="Y534" s="213"/>
      <c r="Z534" s="352" t="str">
        <f t="shared" si="197"/>
        <v/>
      </c>
      <c r="AA534" s="304" t="e">
        <f t="shared" ca="1" si="198"/>
        <v>#NAME?</v>
      </c>
      <c r="AB534" s="304" t="e">
        <f t="shared" ca="1" si="199"/>
        <v>#NAME?</v>
      </c>
      <c r="AC534" s="304" t="e">
        <f t="shared" ca="1" si="200"/>
        <v>#NAME?</v>
      </c>
      <c r="AD534" s="304" t="e">
        <f t="shared" ca="1" si="201"/>
        <v>#NAME?</v>
      </c>
      <c r="AE534" s="304"/>
      <c r="AF534" s="353" t="str">
        <f t="shared" si="202"/>
        <v>NCX19J3</v>
      </c>
      <c r="AG534" s="353" t="str">
        <f t="shared" si="203"/>
        <v>NCX19J3</v>
      </c>
      <c r="AH534" s="353" t="str">
        <f t="shared" si="204"/>
        <v/>
      </c>
      <c r="AI534" s="353" t="str">
        <f t="shared" si="205"/>
        <v/>
      </c>
      <c r="AJ534" s="353" t="str">
        <f t="shared" si="206"/>
        <v/>
      </c>
      <c r="AK534" s="353" t="str">
        <f t="shared" si="207"/>
        <v/>
      </c>
      <c r="AL534" s="343"/>
      <c r="AT534" s="345" t="str">
        <f t="shared" si="208"/>
        <v/>
      </c>
      <c r="AU534" s="345" t="str">
        <f t="shared" si="209"/>
        <v/>
      </c>
      <c r="AW534" s="354">
        <f t="shared" si="210"/>
        <v>0</v>
      </c>
      <c r="AX534" s="354">
        <f t="shared" si="211"/>
        <v>0</v>
      </c>
      <c r="AY534" s="354">
        <f t="shared" si="212"/>
        <v>0</v>
      </c>
      <c r="AZ534" s="354">
        <f t="shared" si="213"/>
        <v>0</v>
      </c>
    </row>
    <row r="535" spans="1:52" x14ac:dyDescent="0.2">
      <c r="A535" s="28" t="str">
        <f>C535&amp;"x"&amp;TEXT(COUNTIF(C$5:C534,C535)+1,0)</f>
        <v>x1</v>
      </c>
      <c r="B535" s="29" t="str">
        <f>D535&amp;"x"&amp;TEXT(COUNTIF(D$5:D534,D535)+1,0)</f>
        <v>x1</v>
      </c>
      <c r="C535" s="30"/>
      <c r="D535" s="30"/>
      <c r="E535" s="181"/>
      <c r="F535" s="30"/>
      <c r="G535" s="269"/>
      <c r="H535" s="269"/>
      <c r="I535" s="269"/>
      <c r="J535" s="218"/>
      <c r="K535" s="181"/>
      <c r="L535" s="31"/>
      <c r="M535" s="262" t="str">
        <f t="shared" si="194"/>
        <v>0</v>
      </c>
      <c r="N535" s="31"/>
      <c r="O535" s="262" t="str">
        <f t="shared" si="195"/>
        <v>0</v>
      </c>
      <c r="P535" s="31"/>
      <c r="Q535" s="31"/>
      <c r="R535" s="31"/>
      <c r="S535" s="298" t="str">
        <f t="shared" si="196"/>
        <v/>
      </c>
      <c r="T535" s="214"/>
      <c r="U535" s="33"/>
      <c r="V535" s="33"/>
      <c r="W535" s="33"/>
      <c r="X535" s="33"/>
      <c r="Y535" s="213"/>
      <c r="Z535" s="352" t="str">
        <f t="shared" si="197"/>
        <v/>
      </c>
      <c r="AA535" s="304" t="e">
        <f t="shared" ca="1" si="198"/>
        <v>#NAME?</v>
      </c>
      <c r="AB535" s="304" t="e">
        <f t="shared" ca="1" si="199"/>
        <v>#NAME?</v>
      </c>
      <c r="AC535" s="304" t="e">
        <f t="shared" ca="1" si="200"/>
        <v>#NAME?</v>
      </c>
      <c r="AD535" s="304" t="e">
        <f t="shared" ca="1" si="201"/>
        <v>#NAME?</v>
      </c>
      <c r="AE535" s="304"/>
      <c r="AF535" s="353" t="str">
        <f t="shared" si="202"/>
        <v>NCX19J3</v>
      </c>
      <c r="AG535" s="353" t="str">
        <f t="shared" si="203"/>
        <v>NCX19J3</v>
      </c>
      <c r="AH535" s="353" t="str">
        <f t="shared" si="204"/>
        <v/>
      </c>
      <c r="AI535" s="353" t="str">
        <f t="shared" si="205"/>
        <v/>
      </c>
      <c r="AJ535" s="353" t="str">
        <f t="shared" si="206"/>
        <v/>
      </c>
      <c r="AK535" s="353" t="str">
        <f t="shared" si="207"/>
        <v/>
      </c>
      <c r="AL535" s="343"/>
      <c r="AT535" s="345" t="str">
        <f t="shared" si="208"/>
        <v/>
      </c>
      <c r="AU535" s="345" t="str">
        <f t="shared" si="209"/>
        <v/>
      </c>
      <c r="AW535" s="354">
        <f t="shared" si="210"/>
        <v>0</v>
      </c>
      <c r="AX535" s="354">
        <f t="shared" si="211"/>
        <v>0</v>
      </c>
      <c r="AY535" s="354">
        <f t="shared" si="212"/>
        <v>0</v>
      </c>
      <c r="AZ535" s="354">
        <f t="shared" si="213"/>
        <v>0</v>
      </c>
    </row>
    <row r="536" spans="1:52" x14ac:dyDescent="0.2">
      <c r="A536" s="28" t="str">
        <f>C536&amp;"x"&amp;TEXT(COUNTIF(C$5:C535,C536)+1,0)</f>
        <v>x1</v>
      </c>
      <c r="B536" s="29" t="str">
        <f>D536&amp;"x"&amp;TEXT(COUNTIF(D$5:D535,D536)+1,0)</f>
        <v>x1</v>
      </c>
      <c r="C536" s="30"/>
      <c r="D536" s="30"/>
      <c r="E536" s="181"/>
      <c r="F536" s="30"/>
      <c r="G536" s="269"/>
      <c r="H536" s="269"/>
      <c r="I536" s="269"/>
      <c r="J536" s="218"/>
      <c r="K536" s="181"/>
      <c r="L536" s="31"/>
      <c r="M536" s="262" t="str">
        <f t="shared" si="194"/>
        <v>0</v>
      </c>
      <c r="N536" s="31"/>
      <c r="O536" s="262" t="str">
        <f t="shared" si="195"/>
        <v>0</v>
      </c>
      <c r="P536" s="31"/>
      <c r="Q536" s="31"/>
      <c r="R536" s="31"/>
      <c r="S536" s="298" t="str">
        <f t="shared" si="196"/>
        <v/>
      </c>
      <c r="T536" s="214"/>
      <c r="U536" s="33"/>
      <c r="V536" s="33"/>
      <c r="W536" s="33"/>
      <c r="X536" s="33"/>
      <c r="Y536" s="213"/>
      <c r="Z536" s="352" t="str">
        <f t="shared" si="197"/>
        <v/>
      </c>
      <c r="AA536" s="304" t="e">
        <f t="shared" ca="1" si="198"/>
        <v>#NAME?</v>
      </c>
      <c r="AB536" s="304" t="e">
        <f t="shared" ca="1" si="199"/>
        <v>#NAME?</v>
      </c>
      <c r="AC536" s="304" t="e">
        <f t="shared" ca="1" si="200"/>
        <v>#NAME?</v>
      </c>
      <c r="AD536" s="304" t="e">
        <f t="shared" ca="1" si="201"/>
        <v>#NAME?</v>
      </c>
      <c r="AE536" s="304"/>
      <c r="AF536" s="353" t="str">
        <f t="shared" si="202"/>
        <v>NCX19J3</v>
      </c>
      <c r="AG536" s="353" t="str">
        <f t="shared" si="203"/>
        <v>NCX19J3</v>
      </c>
      <c r="AH536" s="353" t="str">
        <f t="shared" si="204"/>
        <v/>
      </c>
      <c r="AI536" s="353" t="str">
        <f t="shared" si="205"/>
        <v/>
      </c>
      <c r="AJ536" s="353" t="str">
        <f t="shared" si="206"/>
        <v/>
      </c>
      <c r="AK536" s="353" t="str">
        <f t="shared" si="207"/>
        <v/>
      </c>
      <c r="AL536" s="343"/>
      <c r="AT536" s="345" t="str">
        <f t="shared" si="208"/>
        <v/>
      </c>
      <c r="AU536" s="345" t="str">
        <f t="shared" si="209"/>
        <v/>
      </c>
      <c r="AW536" s="354">
        <f t="shared" si="210"/>
        <v>0</v>
      </c>
      <c r="AX536" s="354">
        <f t="shared" si="211"/>
        <v>0</v>
      </c>
      <c r="AY536" s="354">
        <f t="shared" si="212"/>
        <v>0</v>
      </c>
      <c r="AZ536" s="354">
        <f t="shared" si="213"/>
        <v>0</v>
      </c>
    </row>
    <row r="537" spans="1:52" x14ac:dyDescent="0.2">
      <c r="A537" s="28" t="str">
        <f>C537&amp;"x"&amp;TEXT(COUNTIF(C$5:C536,C537)+1,0)</f>
        <v>x1</v>
      </c>
      <c r="B537" s="29" t="str">
        <f>D537&amp;"x"&amp;TEXT(COUNTIF(D$5:D536,D537)+1,0)</f>
        <v>x1</v>
      </c>
      <c r="C537" s="30"/>
      <c r="D537" s="30"/>
      <c r="E537" s="181"/>
      <c r="F537" s="30"/>
      <c r="G537" s="269"/>
      <c r="H537" s="269"/>
      <c r="I537" s="269"/>
      <c r="J537" s="218"/>
      <c r="K537" s="181"/>
      <c r="L537" s="31"/>
      <c r="M537" s="262" t="str">
        <f t="shared" si="194"/>
        <v>0</v>
      </c>
      <c r="N537" s="31"/>
      <c r="O537" s="262" t="str">
        <f t="shared" si="195"/>
        <v>0</v>
      </c>
      <c r="P537" s="31"/>
      <c r="Q537" s="31"/>
      <c r="R537" s="31"/>
      <c r="S537" s="298" t="str">
        <f t="shared" si="196"/>
        <v/>
      </c>
      <c r="T537" s="214"/>
      <c r="U537" s="33"/>
      <c r="V537" s="33"/>
      <c r="W537" s="33"/>
      <c r="X537" s="33"/>
      <c r="Y537" s="213"/>
      <c r="Z537" s="352" t="str">
        <f t="shared" si="197"/>
        <v/>
      </c>
      <c r="AA537" s="304" t="e">
        <f t="shared" ca="1" si="198"/>
        <v>#NAME?</v>
      </c>
      <c r="AB537" s="304" t="e">
        <f t="shared" ca="1" si="199"/>
        <v>#NAME?</v>
      </c>
      <c r="AC537" s="304" t="e">
        <f t="shared" ca="1" si="200"/>
        <v>#NAME?</v>
      </c>
      <c r="AD537" s="304" t="e">
        <f t="shared" ca="1" si="201"/>
        <v>#NAME?</v>
      </c>
      <c r="AE537" s="304"/>
      <c r="AF537" s="353" t="str">
        <f t="shared" si="202"/>
        <v>NCX19J3</v>
      </c>
      <c r="AG537" s="353" t="str">
        <f t="shared" si="203"/>
        <v>NCX19J3</v>
      </c>
      <c r="AH537" s="353" t="str">
        <f t="shared" si="204"/>
        <v/>
      </c>
      <c r="AI537" s="353" t="str">
        <f t="shared" si="205"/>
        <v/>
      </c>
      <c r="AJ537" s="353" t="str">
        <f t="shared" si="206"/>
        <v/>
      </c>
      <c r="AK537" s="353" t="str">
        <f t="shared" si="207"/>
        <v/>
      </c>
      <c r="AL537" s="343"/>
      <c r="AT537" s="345" t="str">
        <f t="shared" si="208"/>
        <v/>
      </c>
      <c r="AU537" s="345" t="str">
        <f t="shared" si="209"/>
        <v/>
      </c>
      <c r="AW537" s="354">
        <f t="shared" si="210"/>
        <v>0</v>
      </c>
      <c r="AX537" s="354">
        <f t="shared" si="211"/>
        <v>0</v>
      </c>
      <c r="AY537" s="354">
        <f t="shared" si="212"/>
        <v>0</v>
      </c>
      <c r="AZ537" s="354">
        <f t="shared" si="213"/>
        <v>0</v>
      </c>
    </row>
    <row r="538" spans="1:52" x14ac:dyDescent="0.2">
      <c r="A538" s="28" t="str">
        <f>C538&amp;"x"&amp;TEXT(COUNTIF(C$5:C537,C538)+1,0)</f>
        <v>x1</v>
      </c>
      <c r="B538" s="29" t="str">
        <f>D538&amp;"x"&amp;TEXT(COUNTIF(D$5:D537,D538)+1,0)</f>
        <v>x1</v>
      </c>
      <c r="C538" s="30"/>
      <c r="D538" s="30"/>
      <c r="E538" s="181"/>
      <c r="F538" s="30"/>
      <c r="G538" s="269"/>
      <c r="H538" s="269"/>
      <c r="I538" s="269"/>
      <c r="J538" s="218"/>
      <c r="K538" s="181"/>
      <c r="L538" s="31"/>
      <c r="M538" s="262" t="str">
        <f t="shared" si="194"/>
        <v>0</v>
      </c>
      <c r="N538" s="31"/>
      <c r="O538" s="262" t="str">
        <f t="shared" si="195"/>
        <v>0</v>
      </c>
      <c r="P538" s="31"/>
      <c r="Q538" s="31"/>
      <c r="R538" s="31"/>
      <c r="S538" s="298" t="str">
        <f t="shared" si="196"/>
        <v/>
      </c>
      <c r="T538" s="214"/>
      <c r="U538" s="33"/>
      <c r="V538" s="33"/>
      <c r="W538" s="33"/>
      <c r="X538" s="33"/>
      <c r="Y538" s="213"/>
      <c r="Z538" s="352" t="str">
        <f t="shared" si="197"/>
        <v/>
      </c>
      <c r="AA538" s="304" t="e">
        <f t="shared" ca="1" si="198"/>
        <v>#NAME?</v>
      </c>
      <c r="AB538" s="304" t="e">
        <f t="shared" ca="1" si="199"/>
        <v>#NAME?</v>
      </c>
      <c r="AC538" s="304" t="e">
        <f t="shared" ca="1" si="200"/>
        <v>#NAME?</v>
      </c>
      <c r="AD538" s="304" t="e">
        <f t="shared" ca="1" si="201"/>
        <v>#NAME?</v>
      </c>
      <c r="AE538" s="304"/>
      <c r="AF538" s="353" t="str">
        <f t="shared" si="202"/>
        <v>NCX19J3</v>
      </c>
      <c r="AG538" s="353" t="str">
        <f t="shared" si="203"/>
        <v>NCX19J3</v>
      </c>
      <c r="AH538" s="353" t="str">
        <f t="shared" si="204"/>
        <v/>
      </c>
      <c r="AI538" s="353" t="str">
        <f t="shared" si="205"/>
        <v/>
      </c>
      <c r="AJ538" s="353" t="str">
        <f t="shared" si="206"/>
        <v/>
      </c>
      <c r="AK538" s="353" t="str">
        <f t="shared" si="207"/>
        <v/>
      </c>
      <c r="AL538" s="343"/>
      <c r="AT538" s="345" t="str">
        <f t="shared" si="208"/>
        <v/>
      </c>
      <c r="AU538" s="345" t="str">
        <f t="shared" si="209"/>
        <v/>
      </c>
      <c r="AW538" s="354">
        <f t="shared" si="210"/>
        <v>0</v>
      </c>
      <c r="AX538" s="354">
        <f t="shared" si="211"/>
        <v>0</v>
      </c>
      <c r="AY538" s="354">
        <f t="shared" si="212"/>
        <v>0</v>
      </c>
      <c r="AZ538" s="354">
        <f t="shared" si="213"/>
        <v>0</v>
      </c>
    </row>
    <row r="539" spans="1:52" x14ac:dyDescent="0.2">
      <c r="A539" s="28" t="str">
        <f>C539&amp;"x"&amp;TEXT(COUNTIF(C$5:C538,C539)+1,0)</f>
        <v>x1</v>
      </c>
      <c r="B539" s="29" t="str">
        <f>D539&amp;"x"&amp;TEXT(COUNTIF(D$5:D538,D539)+1,0)</f>
        <v>x1</v>
      </c>
      <c r="C539" s="30"/>
      <c r="D539" s="30"/>
      <c r="E539" s="181"/>
      <c r="F539" s="30"/>
      <c r="G539" s="269"/>
      <c r="H539" s="269"/>
      <c r="I539" s="269"/>
      <c r="J539" s="218"/>
      <c r="K539" s="181"/>
      <c r="L539" s="31"/>
      <c r="M539" s="262" t="str">
        <f t="shared" si="194"/>
        <v>0</v>
      </c>
      <c r="N539" s="31"/>
      <c r="O539" s="262" t="str">
        <f t="shared" si="195"/>
        <v>0</v>
      </c>
      <c r="P539" s="31"/>
      <c r="Q539" s="31"/>
      <c r="R539" s="31"/>
      <c r="S539" s="298" t="str">
        <f t="shared" si="196"/>
        <v/>
      </c>
      <c r="T539" s="214"/>
      <c r="U539" s="33"/>
      <c r="V539" s="33"/>
      <c r="W539" s="33"/>
      <c r="X539" s="33"/>
      <c r="Y539" s="213"/>
      <c r="Z539" s="352" t="str">
        <f t="shared" si="197"/>
        <v/>
      </c>
      <c r="AA539" s="304" t="e">
        <f t="shared" ca="1" si="198"/>
        <v>#NAME?</v>
      </c>
      <c r="AB539" s="304" t="e">
        <f t="shared" ca="1" si="199"/>
        <v>#NAME?</v>
      </c>
      <c r="AC539" s="304" t="e">
        <f t="shared" ca="1" si="200"/>
        <v>#NAME?</v>
      </c>
      <c r="AD539" s="304" t="e">
        <f t="shared" ca="1" si="201"/>
        <v>#NAME?</v>
      </c>
      <c r="AE539" s="304"/>
      <c r="AF539" s="353" t="str">
        <f t="shared" si="202"/>
        <v>NCX19J3</v>
      </c>
      <c r="AG539" s="353" t="str">
        <f t="shared" si="203"/>
        <v>NCX19J3</v>
      </c>
      <c r="AH539" s="353" t="str">
        <f t="shared" si="204"/>
        <v/>
      </c>
      <c r="AI539" s="353" t="str">
        <f t="shared" si="205"/>
        <v/>
      </c>
      <c r="AJ539" s="353" t="str">
        <f t="shared" si="206"/>
        <v/>
      </c>
      <c r="AK539" s="353" t="str">
        <f t="shared" si="207"/>
        <v/>
      </c>
      <c r="AL539" s="343"/>
      <c r="AT539" s="345" t="str">
        <f t="shared" si="208"/>
        <v/>
      </c>
      <c r="AU539" s="345" t="str">
        <f t="shared" si="209"/>
        <v/>
      </c>
      <c r="AW539" s="354">
        <f t="shared" si="210"/>
        <v>0</v>
      </c>
      <c r="AX539" s="354">
        <f t="shared" si="211"/>
        <v>0</v>
      </c>
      <c r="AY539" s="354">
        <f t="shared" si="212"/>
        <v>0</v>
      </c>
      <c r="AZ539" s="354">
        <f t="shared" si="213"/>
        <v>0</v>
      </c>
    </row>
    <row r="540" spans="1:52" x14ac:dyDescent="0.2">
      <c r="A540" s="28" t="str">
        <f>C540&amp;"x"&amp;TEXT(COUNTIF(C$5:C539,C540)+1,0)</f>
        <v>x1</v>
      </c>
      <c r="B540" s="29" t="str">
        <f>D540&amp;"x"&amp;TEXT(COUNTIF(D$5:D539,D540)+1,0)</f>
        <v>x1</v>
      </c>
      <c r="C540" s="30"/>
      <c r="D540" s="30"/>
      <c r="E540" s="181"/>
      <c r="F540" s="30"/>
      <c r="G540" s="269"/>
      <c r="H540" s="269"/>
      <c r="I540" s="269"/>
      <c r="J540" s="218"/>
      <c r="K540" s="181"/>
      <c r="L540" s="31"/>
      <c r="M540" s="262" t="str">
        <f t="shared" si="194"/>
        <v>0</v>
      </c>
      <c r="N540" s="31"/>
      <c r="O540" s="262" t="str">
        <f t="shared" si="195"/>
        <v>0</v>
      </c>
      <c r="P540" s="31"/>
      <c r="Q540" s="31"/>
      <c r="R540" s="31"/>
      <c r="S540" s="298" t="str">
        <f t="shared" si="196"/>
        <v/>
      </c>
      <c r="T540" s="214"/>
      <c r="U540" s="33"/>
      <c r="V540" s="33"/>
      <c r="W540" s="33"/>
      <c r="X540" s="33"/>
      <c r="Y540" s="213"/>
      <c r="Z540" s="352" t="str">
        <f t="shared" si="197"/>
        <v/>
      </c>
      <c r="AA540" s="304" t="e">
        <f t="shared" ca="1" si="198"/>
        <v>#NAME?</v>
      </c>
      <c r="AB540" s="304" t="e">
        <f t="shared" ca="1" si="199"/>
        <v>#NAME?</v>
      </c>
      <c r="AC540" s="304" t="e">
        <f t="shared" ca="1" si="200"/>
        <v>#NAME?</v>
      </c>
      <c r="AD540" s="304" t="e">
        <f t="shared" ca="1" si="201"/>
        <v>#NAME?</v>
      </c>
      <c r="AE540" s="304"/>
      <c r="AF540" s="353" t="str">
        <f t="shared" si="202"/>
        <v>NCX19J3</v>
      </c>
      <c r="AG540" s="353" t="str">
        <f t="shared" si="203"/>
        <v>NCX19J3</v>
      </c>
      <c r="AH540" s="353" t="str">
        <f t="shared" si="204"/>
        <v/>
      </c>
      <c r="AI540" s="353" t="str">
        <f t="shared" si="205"/>
        <v/>
      </c>
      <c r="AJ540" s="353" t="str">
        <f t="shared" si="206"/>
        <v/>
      </c>
      <c r="AK540" s="353" t="str">
        <f t="shared" si="207"/>
        <v/>
      </c>
      <c r="AL540" s="343"/>
      <c r="AT540" s="345" t="str">
        <f t="shared" si="208"/>
        <v/>
      </c>
      <c r="AU540" s="345" t="str">
        <f t="shared" si="209"/>
        <v/>
      </c>
      <c r="AW540" s="354">
        <f t="shared" si="210"/>
        <v>0</v>
      </c>
      <c r="AX540" s="354">
        <f t="shared" si="211"/>
        <v>0</v>
      </c>
      <c r="AY540" s="354">
        <f t="shared" si="212"/>
        <v>0</v>
      </c>
      <c r="AZ540" s="354">
        <f t="shared" si="213"/>
        <v>0</v>
      </c>
    </row>
    <row r="541" spans="1:52" x14ac:dyDescent="0.2">
      <c r="A541" s="28" t="str">
        <f>C541&amp;"x"&amp;TEXT(COUNTIF(C$5:C540,C541)+1,0)</f>
        <v>x1</v>
      </c>
      <c r="B541" s="29" t="str">
        <f>D541&amp;"x"&amp;TEXT(COUNTIF(D$5:D540,D541)+1,0)</f>
        <v>x1</v>
      </c>
      <c r="C541" s="30"/>
      <c r="D541" s="30"/>
      <c r="E541" s="181"/>
      <c r="F541" s="30"/>
      <c r="G541" s="269"/>
      <c r="H541" s="269"/>
      <c r="I541" s="269"/>
      <c r="J541" s="218"/>
      <c r="K541" s="181"/>
      <c r="L541" s="31"/>
      <c r="M541" s="262" t="str">
        <f t="shared" si="194"/>
        <v>0</v>
      </c>
      <c r="N541" s="31"/>
      <c r="O541" s="262" t="str">
        <f t="shared" si="195"/>
        <v>0</v>
      </c>
      <c r="P541" s="31"/>
      <c r="Q541" s="31"/>
      <c r="R541" s="31"/>
      <c r="S541" s="298" t="str">
        <f t="shared" si="196"/>
        <v/>
      </c>
      <c r="T541" s="214"/>
      <c r="U541" s="33"/>
      <c r="V541" s="33"/>
      <c r="W541" s="33"/>
      <c r="X541" s="33"/>
      <c r="Y541" s="213"/>
      <c r="Z541" s="352" t="str">
        <f t="shared" si="197"/>
        <v/>
      </c>
      <c r="AA541" s="304" t="e">
        <f t="shared" ca="1" si="198"/>
        <v>#NAME?</v>
      </c>
      <c r="AB541" s="304" t="e">
        <f t="shared" ca="1" si="199"/>
        <v>#NAME?</v>
      </c>
      <c r="AC541" s="304" t="e">
        <f t="shared" ca="1" si="200"/>
        <v>#NAME?</v>
      </c>
      <c r="AD541" s="304" t="e">
        <f t="shared" ca="1" si="201"/>
        <v>#NAME?</v>
      </c>
      <c r="AE541" s="304"/>
      <c r="AF541" s="353" t="str">
        <f t="shared" si="202"/>
        <v>NCX19J3</v>
      </c>
      <c r="AG541" s="353" t="str">
        <f t="shared" si="203"/>
        <v>NCX19J3</v>
      </c>
      <c r="AH541" s="353" t="str">
        <f t="shared" si="204"/>
        <v/>
      </c>
      <c r="AI541" s="353" t="str">
        <f t="shared" si="205"/>
        <v/>
      </c>
      <c r="AJ541" s="353" t="str">
        <f t="shared" si="206"/>
        <v/>
      </c>
      <c r="AK541" s="353" t="str">
        <f t="shared" si="207"/>
        <v/>
      </c>
      <c r="AL541" s="343"/>
      <c r="AT541" s="345" t="str">
        <f t="shared" si="208"/>
        <v/>
      </c>
      <c r="AU541" s="345" t="str">
        <f t="shared" si="209"/>
        <v/>
      </c>
      <c r="AW541" s="354">
        <f t="shared" si="210"/>
        <v>0</v>
      </c>
      <c r="AX541" s="354">
        <f t="shared" si="211"/>
        <v>0</v>
      </c>
      <c r="AY541" s="354">
        <f t="shared" si="212"/>
        <v>0</v>
      </c>
      <c r="AZ541" s="354">
        <f t="shared" si="213"/>
        <v>0</v>
      </c>
    </row>
    <row r="542" spans="1:52" x14ac:dyDescent="0.2">
      <c r="A542" s="28" t="str">
        <f>C542&amp;"x"&amp;TEXT(COUNTIF(C$5:C541,C542)+1,0)</f>
        <v>x1</v>
      </c>
      <c r="B542" s="29" t="str">
        <f>D542&amp;"x"&amp;TEXT(COUNTIF(D$5:D541,D542)+1,0)</f>
        <v>x1</v>
      </c>
      <c r="C542" s="30"/>
      <c r="D542" s="30"/>
      <c r="E542" s="181"/>
      <c r="F542" s="30"/>
      <c r="G542" s="269"/>
      <c r="H542" s="269"/>
      <c r="I542" s="269"/>
      <c r="J542" s="218"/>
      <c r="K542" s="181"/>
      <c r="L542" s="31"/>
      <c r="M542" s="262" t="str">
        <f t="shared" si="194"/>
        <v>0</v>
      </c>
      <c r="N542" s="31"/>
      <c r="O542" s="262" t="str">
        <f t="shared" si="195"/>
        <v>0</v>
      </c>
      <c r="P542" s="31"/>
      <c r="Q542" s="31"/>
      <c r="R542" s="31"/>
      <c r="S542" s="298" t="str">
        <f t="shared" si="196"/>
        <v/>
      </c>
      <c r="T542" s="214"/>
      <c r="U542" s="33"/>
      <c r="V542" s="33"/>
      <c r="W542" s="33"/>
      <c r="X542" s="33"/>
      <c r="Y542" s="213"/>
      <c r="Z542" s="352" t="str">
        <f t="shared" si="197"/>
        <v/>
      </c>
      <c r="AA542" s="304" t="e">
        <f t="shared" ca="1" si="198"/>
        <v>#NAME?</v>
      </c>
      <c r="AB542" s="304" t="e">
        <f t="shared" ca="1" si="199"/>
        <v>#NAME?</v>
      </c>
      <c r="AC542" s="304" t="e">
        <f t="shared" ca="1" si="200"/>
        <v>#NAME?</v>
      </c>
      <c r="AD542" s="304" t="e">
        <f t="shared" ca="1" si="201"/>
        <v>#NAME?</v>
      </c>
      <c r="AE542" s="304"/>
      <c r="AF542" s="353" t="str">
        <f t="shared" si="202"/>
        <v>NCX19J3</v>
      </c>
      <c r="AG542" s="353" t="str">
        <f t="shared" si="203"/>
        <v>NCX19J3</v>
      </c>
      <c r="AH542" s="353" t="str">
        <f t="shared" si="204"/>
        <v/>
      </c>
      <c r="AI542" s="353" t="str">
        <f t="shared" si="205"/>
        <v/>
      </c>
      <c r="AJ542" s="353" t="str">
        <f t="shared" si="206"/>
        <v/>
      </c>
      <c r="AK542" s="353" t="str">
        <f t="shared" si="207"/>
        <v/>
      </c>
      <c r="AL542" s="343"/>
      <c r="AT542" s="345" t="str">
        <f t="shared" si="208"/>
        <v/>
      </c>
      <c r="AU542" s="345" t="str">
        <f t="shared" si="209"/>
        <v/>
      </c>
      <c r="AW542" s="354">
        <f t="shared" si="210"/>
        <v>0</v>
      </c>
      <c r="AX542" s="354">
        <f t="shared" si="211"/>
        <v>0</v>
      </c>
      <c r="AY542" s="354">
        <f t="shared" si="212"/>
        <v>0</v>
      </c>
      <c r="AZ542" s="354">
        <f t="shared" si="213"/>
        <v>0</v>
      </c>
    </row>
    <row r="543" spans="1:52" x14ac:dyDescent="0.2">
      <c r="A543" s="28" t="str">
        <f>C543&amp;"x"&amp;TEXT(COUNTIF(C$5:C542,C543)+1,0)</f>
        <v>x1</v>
      </c>
      <c r="B543" s="29" t="str">
        <f>D543&amp;"x"&amp;TEXT(COUNTIF(D$5:D542,D543)+1,0)</f>
        <v>x1</v>
      </c>
      <c r="C543" s="30"/>
      <c r="D543" s="30"/>
      <c r="E543" s="181"/>
      <c r="F543" s="30"/>
      <c r="G543" s="269"/>
      <c r="H543" s="269"/>
      <c r="I543" s="269"/>
      <c r="J543" s="218"/>
      <c r="K543" s="181"/>
      <c r="L543" s="31"/>
      <c r="M543" s="262" t="str">
        <f t="shared" si="194"/>
        <v>0</v>
      </c>
      <c r="N543" s="31"/>
      <c r="O543" s="262" t="str">
        <f t="shared" si="195"/>
        <v>0</v>
      </c>
      <c r="P543" s="31"/>
      <c r="Q543" s="31"/>
      <c r="R543" s="31"/>
      <c r="S543" s="298" t="str">
        <f t="shared" si="196"/>
        <v/>
      </c>
      <c r="T543" s="214"/>
      <c r="U543" s="33"/>
      <c r="V543" s="33"/>
      <c r="W543" s="33"/>
      <c r="X543" s="33"/>
      <c r="Y543" s="213"/>
      <c r="Z543" s="352" t="str">
        <f t="shared" si="197"/>
        <v/>
      </c>
      <c r="AA543" s="304" t="e">
        <f t="shared" ca="1" si="198"/>
        <v>#NAME?</v>
      </c>
      <c r="AB543" s="304" t="e">
        <f t="shared" ca="1" si="199"/>
        <v>#NAME?</v>
      </c>
      <c r="AC543" s="304" t="e">
        <f t="shared" ca="1" si="200"/>
        <v>#NAME?</v>
      </c>
      <c r="AD543" s="304" t="e">
        <f t="shared" ca="1" si="201"/>
        <v>#NAME?</v>
      </c>
      <c r="AE543" s="304"/>
      <c r="AF543" s="353" t="str">
        <f t="shared" si="202"/>
        <v>NCX19J3</v>
      </c>
      <c r="AG543" s="353" t="str">
        <f t="shared" si="203"/>
        <v>NCX19J3</v>
      </c>
      <c r="AH543" s="353" t="str">
        <f t="shared" si="204"/>
        <v/>
      </c>
      <c r="AI543" s="353" t="str">
        <f t="shared" si="205"/>
        <v/>
      </c>
      <c r="AJ543" s="353" t="str">
        <f t="shared" si="206"/>
        <v/>
      </c>
      <c r="AK543" s="353" t="str">
        <f t="shared" si="207"/>
        <v/>
      </c>
      <c r="AL543" s="343"/>
      <c r="AT543" s="345" t="str">
        <f t="shared" si="208"/>
        <v/>
      </c>
      <c r="AU543" s="345" t="str">
        <f t="shared" si="209"/>
        <v/>
      </c>
      <c r="AW543" s="354">
        <f t="shared" si="210"/>
        <v>0</v>
      </c>
      <c r="AX543" s="354">
        <f t="shared" si="211"/>
        <v>0</v>
      </c>
      <c r="AY543" s="354">
        <f t="shared" si="212"/>
        <v>0</v>
      </c>
      <c r="AZ543" s="354">
        <f t="shared" si="213"/>
        <v>0</v>
      </c>
    </row>
    <row r="544" spans="1:52" x14ac:dyDescent="0.2">
      <c r="A544" s="28" t="str">
        <f>C544&amp;"x"&amp;TEXT(COUNTIF(C$5:C543,C544)+1,0)</f>
        <v>x1</v>
      </c>
      <c r="B544" s="29" t="str">
        <f>D544&amp;"x"&amp;TEXT(COUNTIF(D$5:D543,D544)+1,0)</f>
        <v>x1</v>
      </c>
      <c r="C544" s="30"/>
      <c r="D544" s="30"/>
      <c r="E544" s="181"/>
      <c r="F544" s="30"/>
      <c r="G544" s="269"/>
      <c r="H544" s="269"/>
      <c r="I544" s="269"/>
      <c r="J544" s="218"/>
      <c r="K544" s="181"/>
      <c r="L544" s="31"/>
      <c r="M544" s="262" t="str">
        <f t="shared" si="194"/>
        <v>0</v>
      </c>
      <c r="N544" s="31"/>
      <c r="O544" s="262" t="str">
        <f t="shared" si="195"/>
        <v>0</v>
      </c>
      <c r="P544" s="31"/>
      <c r="Q544" s="31"/>
      <c r="R544" s="31"/>
      <c r="S544" s="298" t="str">
        <f t="shared" si="196"/>
        <v/>
      </c>
      <c r="T544" s="214"/>
      <c r="U544" s="33"/>
      <c r="V544" s="33"/>
      <c r="W544" s="33"/>
      <c r="X544" s="33"/>
      <c r="Y544" s="213"/>
      <c r="Z544" s="352" t="str">
        <f t="shared" si="197"/>
        <v/>
      </c>
      <c r="AA544" s="304" t="e">
        <f t="shared" ca="1" si="198"/>
        <v>#NAME?</v>
      </c>
      <c r="AB544" s="304" t="e">
        <f t="shared" ca="1" si="199"/>
        <v>#NAME?</v>
      </c>
      <c r="AC544" s="304" t="e">
        <f t="shared" ca="1" si="200"/>
        <v>#NAME?</v>
      </c>
      <c r="AD544" s="304" t="e">
        <f t="shared" ca="1" si="201"/>
        <v>#NAME?</v>
      </c>
      <c r="AE544" s="304"/>
      <c r="AF544" s="353" t="str">
        <f t="shared" si="202"/>
        <v>NCX19J3</v>
      </c>
      <c r="AG544" s="353" t="str">
        <f t="shared" si="203"/>
        <v>NCX19J3</v>
      </c>
      <c r="AH544" s="353" t="str">
        <f t="shared" si="204"/>
        <v/>
      </c>
      <c r="AI544" s="353" t="str">
        <f t="shared" si="205"/>
        <v/>
      </c>
      <c r="AJ544" s="353" t="str">
        <f t="shared" si="206"/>
        <v/>
      </c>
      <c r="AK544" s="353" t="str">
        <f t="shared" si="207"/>
        <v/>
      </c>
      <c r="AL544" s="343"/>
      <c r="AT544" s="345" t="str">
        <f t="shared" si="208"/>
        <v/>
      </c>
      <c r="AU544" s="345" t="str">
        <f t="shared" si="209"/>
        <v/>
      </c>
      <c r="AW544" s="354">
        <f t="shared" si="210"/>
        <v>0</v>
      </c>
      <c r="AX544" s="354">
        <f t="shared" si="211"/>
        <v>0</v>
      </c>
      <c r="AY544" s="354">
        <f t="shared" si="212"/>
        <v>0</v>
      </c>
      <c r="AZ544" s="354">
        <f t="shared" si="213"/>
        <v>0</v>
      </c>
    </row>
    <row r="545" spans="1:52" x14ac:dyDescent="0.2">
      <c r="A545" s="28" t="str">
        <f>C545&amp;"x"&amp;TEXT(COUNTIF(C$5:C544,C545)+1,0)</f>
        <v>x1</v>
      </c>
      <c r="B545" s="29" t="str">
        <f>D545&amp;"x"&amp;TEXT(COUNTIF(D$5:D544,D545)+1,0)</f>
        <v>x1</v>
      </c>
      <c r="C545" s="30"/>
      <c r="D545" s="30"/>
      <c r="E545" s="181"/>
      <c r="F545" s="30"/>
      <c r="G545" s="269"/>
      <c r="H545" s="269"/>
      <c r="I545" s="269"/>
      <c r="J545" s="218"/>
      <c r="K545" s="181"/>
      <c r="L545" s="31"/>
      <c r="M545" s="262" t="str">
        <f t="shared" si="194"/>
        <v>0</v>
      </c>
      <c r="N545" s="31"/>
      <c r="O545" s="262" t="str">
        <f t="shared" si="195"/>
        <v>0</v>
      </c>
      <c r="P545" s="31"/>
      <c r="Q545" s="31"/>
      <c r="R545" s="31"/>
      <c r="S545" s="298" t="str">
        <f t="shared" si="196"/>
        <v/>
      </c>
      <c r="T545" s="214"/>
      <c r="U545" s="33"/>
      <c r="V545" s="33"/>
      <c r="W545" s="33"/>
      <c r="X545" s="33"/>
      <c r="Y545" s="213"/>
      <c r="Z545" s="352" t="str">
        <f t="shared" si="197"/>
        <v/>
      </c>
      <c r="AA545" s="304" t="e">
        <f t="shared" ca="1" si="198"/>
        <v>#NAME?</v>
      </c>
      <c r="AB545" s="304" t="e">
        <f t="shared" ca="1" si="199"/>
        <v>#NAME?</v>
      </c>
      <c r="AC545" s="304" t="e">
        <f t="shared" ca="1" si="200"/>
        <v>#NAME?</v>
      </c>
      <c r="AD545" s="304" t="e">
        <f t="shared" ca="1" si="201"/>
        <v>#NAME?</v>
      </c>
      <c r="AE545" s="304"/>
      <c r="AF545" s="353" t="str">
        <f t="shared" si="202"/>
        <v>NCX19J3</v>
      </c>
      <c r="AG545" s="353" t="str">
        <f t="shared" si="203"/>
        <v>NCX19J3</v>
      </c>
      <c r="AH545" s="353" t="str">
        <f t="shared" si="204"/>
        <v/>
      </c>
      <c r="AI545" s="353" t="str">
        <f t="shared" si="205"/>
        <v/>
      </c>
      <c r="AJ545" s="353" t="str">
        <f t="shared" si="206"/>
        <v/>
      </c>
      <c r="AK545" s="353" t="str">
        <f t="shared" si="207"/>
        <v/>
      </c>
      <c r="AL545" s="343"/>
      <c r="AT545" s="345" t="str">
        <f t="shared" si="208"/>
        <v/>
      </c>
      <c r="AU545" s="345" t="str">
        <f t="shared" si="209"/>
        <v/>
      </c>
      <c r="AW545" s="354">
        <f t="shared" si="210"/>
        <v>0</v>
      </c>
      <c r="AX545" s="354">
        <f t="shared" si="211"/>
        <v>0</v>
      </c>
      <c r="AY545" s="354">
        <f t="shared" si="212"/>
        <v>0</v>
      </c>
      <c r="AZ545" s="354">
        <f t="shared" si="213"/>
        <v>0</v>
      </c>
    </row>
    <row r="546" spans="1:52" x14ac:dyDescent="0.2">
      <c r="A546" s="28" t="str">
        <f>C546&amp;"x"&amp;TEXT(COUNTIF(C$5:C545,C546)+1,0)</f>
        <v>x1</v>
      </c>
      <c r="B546" s="29" t="str">
        <f>D546&amp;"x"&amp;TEXT(COUNTIF(D$5:D545,D546)+1,0)</f>
        <v>x1</v>
      </c>
      <c r="C546" s="30"/>
      <c r="D546" s="30"/>
      <c r="E546" s="181"/>
      <c r="F546" s="30"/>
      <c r="G546" s="269"/>
      <c r="H546" s="269"/>
      <c r="I546" s="269"/>
      <c r="J546" s="218"/>
      <c r="K546" s="181"/>
      <c r="L546" s="31"/>
      <c r="M546" s="262" t="str">
        <f t="shared" si="194"/>
        <v>0</v>
      </c>
      <c r="N546" s="31"/>
      <c r="O546" s="262" t="str">
        <f t="shared" si="195"/>
        <v>0</v>
      </c>
      <c r="P546" s="31"/>
      <c r="Q546" s="31"/>
      <c r="R546" s="31"/>
      <c r="S546" s="298" t="str">
        <f t="shared" si="196"/>
        <v/>
      </c>
      <c r="T546" s="214"/>
      <c r="U546" s="33"/>
      <c r="V546" s="33"/>
      <c r="W546" s="33"/>
      <c r="X546" s="33"/>
      <c r="Y546" s="213"/>
      <c r="Z546" s="352" t="str">
        <f t="shared" si="197"/>
        <v/>
      </c>
      <c r="AA546" s="304" t="e">
        <f t="shared" ca="1" si="198"/>
        <v>#NAME?</v>
      </c>
      <c r="AB546" s="304" t="e">
        <f t="shared" ca="1" si="199"/>
        <v>#NAME?</v>
      </c>
      <c r="AC546" s="304" t="e">
        <f t="shared" ca="1" si="200"/>
        <v>#NAME?</v>
      </c>
      <c r="AD546" s="304" t="e">
        <f t="shared" ca="1" si="201"/>
        <v>#NAME?</v>
      </c>
      <c r="AE546" s="304"/>
      <c r="AF546" s="353" t="str">
        <f t="shared" si="202"/>
        <v>NCX19J3</v>
      </c>
      <c r="AG546" s="353" t="str">
        <f t="shared" si="203"/>
        <v>NCX19J3</v>
      </c>
      <c r="AH546" s="353" t="str">
        <f t="shared" si="204"/>
        <v/>
      </c>
      <c r="AI546" s="353" t="str">
        <f t="shared" si="205"/>
        <v/>
      </c>
      <c r="AJ546" s="353" t="str">
        <f t="shared" si="206"/>
        <v/>
      </c>
      <c r="AK546" s="353" t="str">
        <f t="shared" si="207"/>
        <v/>
      </c>
      <c r="AL546" s="343"/>
      <c r="AT546" s="345" t="str">
        <f t="shared" si="208"/>
        <v/>
      </c>
      <c r="AU546" s="345" t="str">
        <f t="shared" si="209"/>
        <v/>
      </c>
      <c r="AW546" s="354">
        <f t="shared" si="210"/>
        <v>0</v>
      </c>
      <c r="AX546" s="354">
        <f t="shared" si="211"/>
        <v>0</v>
      </c>
      <c r="AY546" s="354">
        <f t="shared" si="212"/>
        <v>0</v>
      </c>
      <c r="AZ546" s="354">
        <f t="shared" si="213"/>
        <v>0</v>
      </c>
    </row>
    <row r="547" spans="1:52" x14ac:dyDescent="0.2">
      <c r="A547" s="28" t="str">
        <f>C547&amp;"x"&amp;TEXT(COUNTIF(C$5:C546,C547)+1,0)</f>
        <v>x1</v>
      </c>
      <c r="B547" s="29" t="str">
        <f>D547&amp;"x"&amp;TEXT(COUNTIF(D$5:D546,D547)+1,0)</f>
        <v>x1</v>
      </c>
      <c r="C547" s="30"/>
      <c r="D547" s="30"/>
      <c r="E547" s="181"/>
      <c r="F547" s="30"/>
      <c r="G547" s="269"/>
      <c r="H547" s="269"/>
      <c r="I547" s="269"/>
      <c r="J547" s="218"/>
      <c r="K547" s="181"/>
      <c r="L547" s="31"/>
      <c r="M547" s="262" t="str">
        <f t="shared" si="194"/>
        <v>0</v>
      </c>
      <c r="N547" s="31"/>
      <c r="O547" s="262" t="str">
        <f t="shared" si="195"/>
        <v>0</v>
      </c>
      <c r="P547" s="31"/>
      <c r="Q547" s="31"/>
      <c r="R547" s="31"/>
      <c r="S547" s="298" t="str">
        <f t="shared" si="196"/>
        <v/>
      </c>
      <c r="T547" s="214"/>
      <c r="U547" s="33"/>
      <c r="V547" s="33"/>
      <c r="W547" s="33"/>
      <c r="X547" s="33"/>
      <c r="Y547" s="213"/>
      <c r="Z547" s="352" t="str">
        <f t="shared" si="197"/>
        <v/>
      </c>
      <c r="AA547" s="304" t="e">
        <f t="shared" ca="1" si="198"/>
        <v>#NAME?</v>
      </c>
      <c r="AB547" s="304" t="e">
        <f t="shared" ca="1" si="199"/>
        <v>#NAME?</v>
      </c>
      <c r="AC547" s="304" t="e">
        <f t="shared" ca="1" si="200"/>
        <v>#NAME?</v>
      </c>
      <c r="AD547" s="304" t="e">
        <f t="shared" ca="1" si="201"/>
        <v>#NAME?</v>
      </c>
      <c r="AE547" s="304"/>
      <c r="AF547" s="353" t="str">
        <f t="shared" si="202"/>
        <v>NCX19J3</v>
      </c>
      <c r="AG547" s="353" t="str">
        <f t="shared" si="203"/>
        <v>NCX19J3</v>
      </c>
      <c r="AH547" s="353" t="str">
        <f t="shared" si="204"/>
        <v/>
      </c>
      <c r="AI547" s="353" t="str">
        <f t="shared" si="205"/>
        <v/>
      </c>
      <c r="AJ547" s="353" t="str">
        <f t="shared" si="206"/>
        <v/>
      </c>
      <c r="AK547" s="353" t="str">
        <f t="shared" si="207"/>
        <v/>
      </c>
      <c r="AL547" s="343"/>
      <c r="AT547" s="345" t="str">
        <f t="shared" si="208"/>
        <v/>
      </c>
      <c r="AU547" s="345" t="str">
        <f t="shared" si="209"/>
        <v/>
      </c>
      <c r="AW547" s="354">
        <f t="shared" si="210"/>
        <v>0</v>
      </c>
      <c r="AX547" s="354">
        <f t="shared" si="211"/>
        <v>0</v>
      </c>
      <c r="AY547" s="354">
        <f t="shared" si="212"/>
        <v>0</v>
      </c>
      <c r="AZ547" s="354">
        <f t="shared" si="213"/>
        <v>0</v>
      </c>
    </row>
    <row r="548" spans="1:52" x14ac:dyDescent="0.2">
      <c r="A548" s="28" t="str">
        <f>C548&amp;"x"&amp;TEXT(COUNTIF(C$5:C547,C548)+1,0)</f>
        <v>x1</v>
      </c>
      <c r="B548" s="29" t="str">
        <f>D548&amp;"x"&amp;TEXT(COUNTIF(D$5:D547,D548)+1,0)</f>
        <v>x1</v>
      </c>
      <c r="C548" s="30"/>
      <c r="D548" s="30"/>
      <c r="E548" s="181"/>
      <c r="F548" s="30"/>
      <c r="G548" s="269"/>
      <c r="H548" s="269"/>
      <c r="I548" s="269"/>
      <c r="J548" s="218"/>
      <c r="K548" s="181"/>
      <c r="L548" s="31"/>
      <c r="M548" s="262" t="str">
        <f t="shared" si="194"/>
        <v>0</v>
      </c>
      <c r="N548" s="31"/>
      <c r="O548" s="262" t="str">
        <f t="shared" si="195"/>
        <v>0</v>
      </c>
      <c r="P548" s="31"/>
      <c r="Q548" s="31"/>
      <c r="R548" s="31"/>
      <c r="S548" s="298" t="str">
        <f t="shared" si="196"/>
        <v/>
      </c>
      <c r="T548" s="214"/>
      <c r="U548" s="33"/>
      <c r="V548" s="33"/>
      <c r="W548" s="33"/>
      <c r="X548" s="33"/>
      <c r="Y548" s="213"/>
      <c r="Z548" s="352" t="str">
        <f t="shared" si="197"/>
        <v/>
      </c>
      <c r="AA548" s="304" t="e">
        <f t="shared" ca="1" si="198"/>
        <v>#NAME?</v>
      </c>
      <c r="AB548" s="304" t="e">
        <f t="shared" ca="1" si="199"/>
        <v>#NAME?</v>
      </c>
      <c r="AC548" s="304" t="e">
        <f t="shared" ca="1" si="200"/>
        <v>#NAME?</v>
      </c>
      <c r="AD548" s="304" t="e">
        <f t="shared" ca="1" si="201"/>
        <v>#NAME?</v>
      </c>
      <c r="AE548" s="304"/>
      <c r="AF548" s="353" t="str">
        <f t="shared" si="202"/>
        <v>NCX19J3</v>
      </c>
      <c r="AG548" s="353" t="str">
        <f t="shared" si="203"/>
        <v>NCX19J3</v>
      </c>
      <c r="AH548" s="353" t="str">
        <f t="shared" si="204"/>
        <v/>
      </c>
      <c r="AI548" s="353" t="str">
        <f t="shared" si="205"/>
        <v/>
      </c>
      <c r="AJ548" s="353" t="str">
        <f t="shared" si="206"/>
        <v/>
      </c>
      <c r="AK548" s="353" t="str">
        <f t="shared" si="207"/>
        <v/>
      </c>
      <c r="AL548" s="343"/>
      <c r="AT548" s="345" t="str">
        <f t="shared" si="208"/>
        <v/>
      </c>
      <c r="AU548" s="345" t="str">
        <f t="shared" si="209"/>
        <v/>
      </c>
      <c r="AW548" s="354">
        <f t="shared" si="210"/>
        <v>0</v>
      </c>
      <c r="AX548" s="354">
        <f t="shared" si="211"/>
        <v>0</v>
      </c>
      <c r="AY548" s="354">
        <f t="shared" si="212"/>
        <v>0</v>
      </c>
      <c r="AZ548" s="354">
        <f t="shared" si="213"/>
        <v>0</v>
      </c>
    </row>
    <row r="549" spans="1:52" x14ac:dyDescent="0.2">
      <c r="A549" s="28" t="str">
        <f>C549&amp;"x"&amp;TEXT(COUNTIF(C$5:C548,C549)+1,0)</f>
        <v>x1</v>
      </c>
      <c r="B549" s="29" t="str">
        <f>D549&amp;"x"&amp;TEXT(COUNTIF(D$5:D548,D549)+1,0)</f>
        <v>x1</v>
      </c>
      <c r="C549" s="30"/>
      <c r="D549" s="30"/>
      <c r="E549" s="181"/>
      <c r="F549" s="30"/>
      <c r="G549" s="269"/>
      <c r="H549" s="269"/>
      <c r="I549" s="269"/>
      <c r="J549" s="218"/>
      <c r="K549" s="181"/>
      <c r="L549" s="31"/>
      <c r="M549" s="262" t="str">
        <f t="shared" si="194"/>
        <v>0</v>
      </c>
      <c r="N549" s="31"/>
      <c r="O549" s="262" t="str">
        <f t="shared" si="195"/>
        <v>0</v>
      </c>
      <c r="P549" s="31"/>
      <c r="Q549" s="31"/>
      <c r="R549" s="31"/>
      <c r="S549" s="298" t="str">
        <f t="shared" si="196"/>
        <v/>
      </c>
      <c r="T549" s="214"/>
      <c r="U549" s="33"/>
      <c r="V549" s="33"/>
      <c r="W549" s="33"/>
      <c r="X549" s="33"/>
      <c r="Y549" s="213"/>
      <c r="Z549" s="352" t="str">
        <f t="shared" si="197"/>
        <v/>
      </c>
      <c r="AA549" s="304" t="e">
        <f t="shared" ca="1" si="198"/>
        <v>#NAME?</v>
      </c>
      <c r="AB549" s="304" t="e">
        <f t="shared" ca="1" si="199"/>
        <v>#NAME?</v>
      </c>
      <c r="AC549" s="304" t="e">
        <f t="shared" ca="1" si="200"/>
        <v>#NAME?</v>
      </c>
      <c r="AD549" s="304" t="e">
        <f t="shared" ca="1" si="201"/>
        <v>#NAME?</v>
      </c>
      <c r="AE549" s="304"/>
      <c r="AF549" s="353" t="str">
        <f t="shared" si="202"/>
        <v>NCX19J3</v>
      </c>
      <c r="AG549" s="353" t="str">
        <f t="shared" si="203"/>
        <v>NCX19J3</v>
      </c>
      <c r="AH549" s="353" t="str">
        <f t="shared" si="204"/>
        <v/>
      </c>
      <c r="AI549" s="353" t="str">
        <f t="shared" si="205"/>
        <v/>
      </c>
      <c r="AJ549" s="353" t="str">
        <f t="shared" si="206"/>
        <v/>
      </c>
      <c r="AK549" s="353" t="str">
        <f t="shared" si="207"/>
        <v/>
      </c>
      <c r="AL549" s="343"/>
      <c r="AT549" s="345" t="str">
        <f t="shared" si="208"/>
        <v/>
      </c>
      <c r="AU549" s="345" t="str">
        <f t="shared" si="209"/>
        <v/>
      </c>
      <c r="AW549" s="354">
        <f t="shared" si="210"/>
        <v>0</v>
      </c>
      <c r="AX549" s="354">
        <f t="shared" si="211"/>
        <v>0</v>
      </c>
      <c r="AY549" s="354">
        <f t="shared" si="212"/>
        <v>0</v>
      </c>
      <c r="AZ549" s="354">
        <f t="shared" si="213"/>
        <v>0</v>
      </c>
    </row>
    <row r="550" spans="1:52" x14ac:dyDescent="0.2">
      <c r="A550" s="28" t="str">
        <f>C550&amp;"x"&amp;TEXT(COUNTIF(C$5:C549,C550)+1,0)</f>
        <v>x1</v>
      </c>
      <c r="B550" s="29" t="str">
        <f>D550&amp;"x"&amp;TEXT(COUNTIF(D$5:D549,D550)+1,0)</f>
        <v>x1</v>
      </c>
      <c r="C550" s="30"/>
      <c r="D550" s="30"/>
      <c r="E550" s="181"/>
      <c r="F550" s="30"/>
      <c r="G550" s="269"/>
      <c r="H550" s="269"/>
      <c r="I550" s="269"/>
      <c r="J550" s="218"/>
      <c r="K550" s="181"/>
      <c r="L550" s="31"/>
      <c r="M550" s="262" t="str">
        <f t="shared" si="194"/>
        <v>0</v>
      </c>
      <c r="N550" s="31"/>
      <c r="O550" s="262" t="str">
        <f t="shared" si="195"/>
        <v>0</v>
      </c>
      <c r="P550" s="31"/>
      <c r="Q550" s="31"/>
      <c r="R550" s="31"/>
      <c r="S550" s="298" t="str">
        <f t="shared" si="196"/>
        <v/>
      </c>
      <c r="T550" s="214"/>
      <c r="U550" s="33"/>
      <c r="V550" s="33"/>
      <c r="W550" s="33"/>
      <c r="X550" s="33"/>
      <c r="Y550" s="213"/>
      <c r="Z550" s="352" t="str">
        <f t="shared" si="197"/>
        <v/>
      </c>
      <c r="AA550" s="304" t="e">
        <f t="shared" ca="1" si="198"/>
        <v>#NAME?</v>
      </c>
      <c r="AB550" s="304" t="e">
        <f t="shared" ca="1" si="199"/>
        <v>#NAME?</v>
      </c>
      <c r="AC550" s="304" t="e">
        <f t="shared" ca="1" si="200"/>
        <v>#NAME?</v>
      </c>
      <c r="AD550" s="304" t="e">
        <f t="shared" ca="1" si="201"/>
        <v>#NAME?</v>
      </c>
      <c r="AE550" s="304"/>
      <c r="AF550" s="353" t="str">
        <f t="shared" si="202"/>
        <v>NCX19J3</v>
      </c>
      <c r="AG550" s="353" t="str">
        <f t="shared" si="203"/>
        <v>NCX19J3</v>
      </c>
      <c r="AH550" s="353" t="str">
        <f t="shared" si="204"/>
        <v/>
      </c>
      <c r="AI550" s="353" t="str">
        <f t="shared" si="205"/>
        <v/>
      </c>
      <c r="AJ550" s="353" t="str">
        <f t="shared" si="206"/>
        <v/>
      </c>
      <c r="AK550" s="353" t="str">
        <f t="shared" si="207"/>
        <v/>
      </c>
      <c r="AL550" s="343"/>
      <c r="AT550" s="345" t="str">
        <f t="shared" si="208"/>
        <v/>
      </c>
      <c r="AU550" s="345" t="str">
        <f t="shared" si="209"/>
        <v/>
      </c>
      <c r="AW550" s="354">
        <f t="shared" si="210"/>
        <v>0</v>
      </c>
      <c r="AX550" s="354">
        <f t="shared" si="211"/>
        <v>0</v>
      </c>
      <c r="AY550" s="354">
        <f t="shared" si="212"/>
        <v>0</v>
      </c>
      <c r="AZ550" s="354">
        <f t="shared" si="213"/>
        <v>0</v>
      </c>
    </row>
    <row r="551" spans="1:52" x14ac:dyDescent="0.2">
      <c r="A551" s="28" t="str">
        <f>C551&amp;"x"&amp;TEXT(COUNTIF(C$5:C550,C551)+1,0)</f>
        <v>x1</v>
      </c>
      <c r="B551" s="29" t="str">
        <f>D551&amp;"x"&amp;TEXT(COUNTIF(D$5:D550,D551)+1,0)</f>
        <v>x1</v>
      </c>
      <c r="C551" s="30"/>
      <c r="D551" s="30"/>
      <c r="E551" s="181"/>
      <c r="F551" s="30"/>
      <c r="G551" s="269"/>
      <c r="H551" s="269"/>
      <c r="I551" s="269"/>
      <c r="J551" s="218"/>
      <c r="K551" s="181"/>
      <c r="L551" s="31"/>
      <c r="M551" s="262" t="str">
        <f t="shared" si="194"/>
        <v>0</v>
      </c>
      <c r="N551" s="31"/>
      <c r="O551" s="262" t="str">
        <f t="shared" si="195"/>
        <v>0</v>
      </c>
      <c r="P551" s="31"/>
      <c r="Q551" s="31"/>
      <c r="R551" s="31"/>
      <c r="S551" s="298" t="str">
        <f t="shared" si="196"/>
        <v/>
      </c>
      <c r="T551" s="214"/>
      <c r="U551" s="33"/>
      <c r="V551" s="33"/>
      <c r="W551" s="33"/>
      <c r="X551" s="33"/>
      <c r="Y551" s="213"/>
      <c r="Z551" s="352" t="str">
        <f t="shared" si="197"/>
        <v/>
      </c>
      <c r="AA551" s="304" t="e">
        <f t="shared" ca="1" si="198"/>
        <v>#NAME?</v>
      </c>
      <c r="AB551" s="304" t="e">
        <f t="shared" ca="1" si="199"/>
        <v>#NAME?</v>
      </c>
      <c r="AC551" s="304" t="e">
        <f t="shared" ca="1" si="200"/>
        <v>#NAME?</v>
      </c>
      <c r="AD551" s="304" t="e">
        <f t="shared" ca="1" si="201"/>
        <v>#NAME?</v>
      </c>
      <c r="AE551" s="304"/>
      <c r="AF551" s="353" t="str">
        <f t="shared" si="202"/>
        <v>NCX19J3</v>
      </c>
      <c r="AG551" s="353" t="str">
        <f t="shared" si="203"/>
        <v>NCX19J3</v>
      </c>
      <c r="AH551" s="353" t="str">
        <f t="shared" si="204"/>
        <v/>
      </c>
      <c r="AI551" s="353" t="str">
        <f t="shared" si="205"/>
        <v/>
      </c>
      <c r="AJ551" s="353" t="str">
        <f t="shared" si="206"/>
        <v/>
      </c>
      <c r="AK551" s="353" t="str">
        <f t="shared" si="207"/>
        <v/>
      </c>
      <c r="AL551" s="343"/>
      <c r="AT551" s="345" t="str">
        <f t="shared" si="208"/>
        <v/>
      </c>
      <c r="AU551" s="345" t="str">
        <f t="shared" si="209"/>
        <v/>
      </c>
      <c r="AW551" s="354">
        <f t="shared" si="210"/>
        <v>0</v>
      </c>
      <c r="AX551" s="354">
        <f t="shared" si="211"/>
        <v>0</v>
      </c>
      <c r="AY551" s="354">
        <f t="shared" si="212"/>
        <v>0</v>
      </c>
      <c r="AZ551" s="354">
        <f t="shared" si="213"/>
        <v>0</v>
      </c>
    </row>
    <row r="552" spans="1:52" x14ac:dyDescent="0.2">
      <c r="A552" s="28" t="str">
        <f>C552&amp;"x"&amp;TEXT(COUNTIF(C$5:C551,C552)+1,0)</f>
        <v>x1</v>
      </c>
      <c r="B552" s="29" t="str">
        <f>D552&amp;"x"&amp;TEXT(COUNTIF(D$5:D551,D552)+1,0)</f>
        <v>x1</v>
      </c>
      <c r="C552" s="30"/>
      <c r="D552" s="30"/>
      <c r="E552" s="181"/>
      <c r="F552" s="30"/>
      <c r="G552" s="269"/>
      <c r="H552" s="269"/>
      <c r="I552" s="269"/>
      <c r="J552" s="218"/>
      <c r="K552" s="181"/>
      <c r="L552" s="31"/>
      <c r="M552" s="262" t="str">
        <f t="shared" si="194"/>
        <v>0</v>
      </c>
      <c r="N552" s="31"/>
      <c r="O552" s="262" t="str">
        <f t="shared" si="195"/>
        <v>0</v>
      </c>
      <c r="P552" s="31"/>
      <c r="Q552" s="31"/>
      <c r="R552" s="31"/>
      <c r="S552" s="298" t="str">
        <f t="shared" si="196"/>
        <v/>
      </c>
      <c r="T552" s="214"/>
      <c r="U552" s="33"/>
      <c r="V552" s="33"/>
      <c r="W552" s="33"/>
      <c r="X552" s="33"/>
      <c r="Y552" s="213"/>
      <c r="Z552" s="352" t="str">
        <f t="shared" si="197"/>
        <v/>
      </c>
      <c r="AA552" s="304" t="e">
        <f t="shared" ca="1" si="198"/>
        <v>#NAME?</v>
      </c>
      <c r="AB552" s="304" t="e">
        <f t="shared" ca="1" si="199"/>
        <v>#NAME?</v>
      </c>
      <c r="AC552" s="304" t="e">
        <f t="shared" ca="1" si="200"/>
        <v>#NAME?</v>
      </c>
      <c r="AD552" s="304" t="e">
        <f t="shared" ca="1" si="201"/>
        <v>#NAME?</v>
      </c>
      <c r="AE552" s="304"/>
      <c r="AF552" s="353" t="str">
        <f t="shared" si="202"/>
        <v>NCX19J3</v>
      </c>
      <c r="AG552" s="353" t="str">
        <f t="shared" si="203"/>
        <v>NCX19J3</v>
      </c>
      <c r="AH552" s="353" t="str">
        <f t="shared" si="204"/>
        <v/>
      </c>
      <c r="AI552" s="353" t="str">
        <f t="shared" si="205"/>
        <v/>
      </c>
      <c r="AJ552" s="353" t="str">
        <f t="shared" si="206"/>
        <v/>
      </c>
      <c r="AK552" s="353" t="str">
        <f t="shared" si="207"/>
        <v/>
      </c>
      <c r="AL552" s="343"/>
      <c r="AT552" s="345" t="str">
        <f t="shared" si="208"/>
        <v/>
      </c>
      <c r="AU552" s="345" t="str">
        <f t="shared" si="209"/>
        <v/>
      </c>
      <c r="AW552" s="354">
        <f t="shared" si="210"/>
        <v>0</v>
      </c>
      <c r="AX552" s="354">
        <f t="shared" si="211"/>
        <v>0</v>
      </c>
      <c r="AY552" s="354">
        <f t="shared" si="212"/>
        <v>0</v>
      </c>
      <c r="AZ552" s="354">
        <f t="shared" si="213"/>
        <v>0</v>
      </c>
    </row>
    <row r="553" spans="1:52" x14ac:dyDescent="0.2">
      <c r="A553" s="28" t="str">
        <f>C553&amp;"x"&amp;TEXT(COUNTIF(C$5:C552,C553)+1,0)</f>
        <v>x1</v>
      </c>
      <c r="B553" s="29" t="str">
        <f>D553&amp;"x"&amp;TEXT(COUNTIF(D$5:D552,D553)+1,0)</f>
        <v>x1</v>
      </c>
      <c r="C553" s="30"/>
      <c r="D553" s="30"/>
      <c r="E553" s="181"/>
      <c r="F553" s="30"/>
      <c r="G553" s="269"/>
      <c r="H553" s="269"/>
      <c r="I553" s="269"/>
      <c r="J553" s="218"/>
      <c r="K553" s="181"/>
      <c r="L553" s="31"/>
      <c r="M553" s="262" t="str">
        <f t="shared" si="194"/>
        <v>0</v>
      </c>
      <c r="N553" s="31"/>
      <c r="O553" s="262" t="str">
        <f t="shared" si="195"/>
        <v>0</v>
      </c>
      <c r="P553" s="31"/>
      <c r="Q553" s="31"/>
      <c r="R553" s="31"/>
      <c r="S553" s="298" t="str">
        <f t="shared" si="196"/>
        <v/>
      </c>
      <c r="T553" s="214"/>
      <c r="U553" s="33"/>
      <c r="V553" s="33"/>
      <c r="W553" s="33"/>
      <c r="X553" s="33"/>
      <c r="Y553" s="213"/>
      <c r="Z553" s="352" t="str">
        <f t="shared" si="197"/>
        <v/>
      </c>
      <c r="AA553" s="304" t="e">
        <f t="shared" ca="1" si="198"/>
        <v>#NAME?</v>
      </c>
      <c r="AB553" s="304" t="e">
        <f t="shared" ca="1" si="199"/>
        <v>#NAME?</v>
      </c>
      <c r="AC553" s="304" t="e">
        <f t="shared" ca="1" si="200"/>
        <v>#NAME?</v>
      </c>
      <c r="AD553" s="304" t="e">
        <f t="shared" ca="1" si="201"/>
        <v>#NAME?</v>
      </c>
      <c r="AE553" s="304"/>
      <c r="AF553" s="353" t="str">
        <f t="shared" si="202"/>
        <v>NCX19J3</v>
      </c>
      <c r="AG553" s="353" t="str">
        <f t="shared" si="203"/>
        <v>NCX19J3</v>
      </c>
      <c r="AH553" s="353" t="str">
        <f t="shared" si="204"/>
        <v/>
      </c>
      <c r="AI553" s="353" t="str">
        <f t="shared" si="205"/>
        <v/>
      </c>
      <c r="AJ553" s="353" t="str">
        <f t="shared" si="206"/>
        <v/>
      </c>
      <c r="AK553" s="353" t="str">
        <f t="shared" si="207"/>
        <v/>
      </c>
      <c r="AL553" s="343"/>
      <c r="AT553" s="345" t="str">
        <f t="shared" si="208"/>
        <v/>
      </c>
      <c r="AU553" s="345" t="str">
        <f t="shared" si="209"/>
        <v/>
      </c>
      <c r="AW553" s="354">
        <f t="shared" si="210"/>
        <v>0</v>
      </c>
      <c r="AX553" s="354">
        <f t="shared" si="211"/>
        <v>0</v>
      </c>
      <c r="AY553" s="354">
        <f t="shared" si="212"/>
        <v>0</v>
      </c>
      <c r="AZ553" s="354">
        <f t="shared" si="213"/>
        <v>0</v>
      </c>
    </row>
    <row r="554" spans="1:52" x14ac:dyDescent="0.2">
      <c r="A554" s="28" t="str">
        <f>C554&amp;"x"&amp;TEXT(COUNTIF(C$5:C553,C554)+1,0)</f>
        <v>x1</v>
      </c>
      <c r="B554" s="29" t="str">
        <f>D554&amp;"x"&amp;TEXT(COUNTIF(D$5:D553,D554)+1,0)</f>
        <v>x1</v>
      </c>
      <c r="C554" s="30"/>
      <c r="D554" s="30"/>
      <c r="E554" s="181"/>
      <c r="F554" s="30"/>
      <c r="G554" s="269"/>
      <c r="H554" s="269"/>
      <c r="I554" s="269"/>
      <c r="J554" s="218"/>
      <c r="K554" s="181"/>
      <c r="L554" s="31"/>
      <c r="M554" s="262" t="str">
        <f t="shared" si="194"/>
        <v>0</v>
      </c>
      <c r="N554" s="31"/>
      <c r="O554" s="262" t="str">
        <f t="shared" si="195"/>
        <v>0</v>
      </c>
      <c r="P554" s="31"/>
      <c r="Q554" s="31"/>
      <c r="R554" s="31"/>
      <c r="S554" s="298" t="str">
        <f t="shared" si="196"/>
        <v/>
      </c>
      <c r="T554" s="214"/>
      <c r="U554" s="33"/>
      <c r="V554" s="33"/>
      <c r="W554" s="33"/>
      <c r="X554" s="33"/>
      <c r="Y554" s="213"/>
      <c r="Z554" s="352" t="str">
        <f t="shared" si="197"/>
        <v/>
      </c>
      <c r="AA554" s="304" t="e">
        <f t="shared" ca="1" si="198"/>
        <v>#NAME?</v>
      </c>
      <c r="AB554" s="304" t="e">
        <f t="shared" ca="1" si="199"/>
        <v>#NAME?</v>
      </c>
      <c r="AC554" s="304" t="e">
        <f t="shared" ca="1" si="200"/>
        <v>#NAME?</v>
      </c>
      <c r="AD554" s="304" t="e">
        <f t="shared" ca="1" si="201"/>
        <v>#NAME?</v>
      </c>
      <c r="AE554" s="304"/>
      <c r="AF554" s="353" t="str">
        <f t="shared" si="202"/>
        <v>NCX19J3</v>
      </c>
      <c r="AG554" s="353" t="str">
        <f t="shared" si="203"/>
        <v>NCX19J3</v>
      </c>
      <c r="AH554" s="353" t="str">
        <f t="shared" si="204"/>
        <v/>
      </c>
      <c r="AI554" s="353" t="str">
        <f t="shared" si="205"/>
        <v/>
      </c>
      <c r="AJ554" s="353" t="str">
        <f t="shared" si="206"/>
        <v/>
      </c>
      <c r="AK554" s="353" t="str">
        <f t="shared" si="207"/>
        <v/>
      </c>
      <c r="AL554" s="343"/>
      <c r="AT554" s="345" t="str">
        <f t="shared" si="208"/>
        <v/>
      </c>
      <c r="AU554" s="345" t="str">
        <f t="shared" si="209"/>
        <v/>
      </c>
      <c r="AW554" s="354">
        <f t="shared" si="210"/>
        <v>0</v>
      </c>
      <c r="AX554" s="354">
        <f t="shared" si="211"/>
        <v>0</v>
      </c>
      <c r="AY554" s="354">
        <f t="shared" si="212"/>
        <v>0</v>
      </c>
      <c r="AZ554" s="354">
        <f t="shared" si="213"/>
        <v>0</v>
      </c>
    </row>
    <row r="555" spans="1:52" x14ac:dyDescent="0.2">
      <c r="A555" s="28" t="str">
        <f>C555&amp;"x"&amp;TEXT(COUNTIF(C$5:C554,C555)+1,0)</f>
        <v>x1</v>
      </c>
      <c r="B555" s="29" t="str">
        <f>D555&amp;"x"&amp;TEXT(COUNTIF(D$5:D554,D555)+1,0)</f>
        <v>x1</v>
      </c>
      <c r="C555" s="30"/>
      <c r="D555" s="30"/>
      <c r="E555" s="181"/>
      <c r="F555" s="30"/>
      <c r="G555" s="269"/>
      <c r="H555" s="269"/>
      <c r="I555" s="269"/>
      <c r="J555" s="218"/>
      <c r="K555" s="181"/>
      <c r="L555" s="31"/>
      <c r="M555" s="262" t="str">
        <f t="shared" si="194"/>
        <v>0</v>
      </c>
      <c r="N555" s="31"/>
      <c r="O555" s="262" t="str">
        <f t="shared" si="195"/>
        <v>0</v>
      </c>
      <c r="P555" s="31"/>
      <c r="Q555" s="31"/>
      <c r="R555" s="31"/>
      <c r="S555" s="298" t="str">
        <f t="shared" si="196"/>
        <v/>
      </c>
      <c r="T555" s="214"/>
      <c r="U555" s="33"/>
      <c r="V555" s="33"/>
      <c r="W555" s="33"/>
      <c r="X555" s="33"/>
      <c r="Y555" s="213"/>
      <c r="Z555" s="352" t="str">
        <f t="shared" si="197"/>
        <v/>
      </c>
      <c r="AA555" s="304" t="e">
        <f t="shared" ca="1" si="198"/>
        <v>#NAME?</v>
      </c>
      <c r="AB555" s="304" t="e">
        <f t="shared" ca="1" si="199"/>
        <v>#NAME?</v>
      </c>
      <c r="AC555" s="304" t="e">
        <f t="shared" ca="1" si="200"/>
        <v>#NAME?</v>
      </c>
      <c r="AD555" s="304" t="e">
        <f t="shared" ca="1" si="201"/>
        <v>#NAME?</v>
      </c>
      <c r="AE555" s="304"/>
      <c r="AF555" s="353" t="str">
        <f t="shared" si="202"/>
        <v>NCX19J3</v>
      </c>
      <c r="AG555" s="353" t="str">
        <f t="shared" si="203"/>
        <v>NCX19J3</v>
      </c>
      <c r="AH555" s="353" t="str">
        <f t="shared" si="204"/>
        <v/>
      </c>
      <c r="AI555" s="353" t="str">
        <f t="shared" si="205"/>
        <v/>
      </c>
      <c r="AJ555" s="353" t="str">
        <f t="shared" si="206"/>
        <v/>
      </c>
      <c r="AK555" s="353" t="str">
        <f t="shared" si="207"/>
        <v/>
      </c>
      <c r="AL555" s="343"/>
      <c r="AT555" s="345" t="str">
        <f t="shared" si="208"/>
        <v/>
      </c>
      <c r="AU555" s="345" t="str">
        <f t="shared" si="209"/>
        <v/>
      </c>
      <c r="AW555" s="354">
        <f t="shared" si="210"/>
        <v>0</v>
      </c>
      <c r="AX555" s="354">
        <f t="shared" si="211"/>
        <v>0</v>
      </c>
      <c r="AY555" s="354">
        <f t="shared" si="212"/>
        <v>0</v>
      </c>
      <c r="AZ555" s="354">
        <f t="shared" si="213"/>
        <v>0</v>
      </c>
    </row>
    <row r="556" spans="1:52" x14ac:dyDescent="0.2">
      <c r="A556" s="28" t="str">
        <f>C556&amp;"x"&amp;TEXT(COUNTIF(C$5:C555,C556)+1,0)</f>
        <v>x1</v>
      </c>
      <c r="B556" s="29" t="str">
        <f>D556&amp;"x"&amp;TEXT(COUNTIF(D$5:D555,D556)+1,0)</f>
        <v>x1</v>
      </c>
      <c r="C556" s="30"/>
      <c r="D556" s="30"/>
      <c r="E556" s="181"/>
      <c r="F556" s="30"/>
      <c r="G556" s="269"/>
      <c r="H556" s="269"/>
      <c r="I556" s="269"/>
      <c r="J556" s="218"/>
      <c r="K556" s="181"/>
      <c r="L556" s="31"/>
      <c r="M556" s="262" t="str">
        <f t="shared" si="194"/>
        <v>0</v>
      </c>
      <c r="N556" s="31"/>
      <c r="O556" s="262" t="str">
        <f t="shared" si="195"/>
        <v>0</v>
      </c>
      <c r="P556" s="31"/>
      <c r="Q556" s="31"/>
      <c r="R556" s="31"/>
      <c r="S556" s="298" t="str">
        <f t="shared" si="196"/>
        <v/>
      </c>
      <c r="T556" s="214"/>
      <c r="U556" s="33"/>
      <c r="V556" s="33"/>
      <c r="W556" s="33"/>
      <c r="X556" s="33"/>
      <c r="Y556" s="213"/>
      <c r="Z556" s="352" t="str">
        <f t="shared" si="197"/>
        <v/>
      </c>
      <c r="AA556" s="304" t="e">
        <f t="shared" ca="1" si="198"/>
        <v>#NAME?</v>
      </c>
      <c r="AB556" s="304" t="e">
        <f t="shared" ca="1" si="199"/>
        <v>#NAME?</v>
      </c>
      <c r="AC556" s="304" t="e">
        <f t="shared" ca="1" si="200"/>
        <v>#NAME?</v>
      </c>
      <c r="AD556" s="304" t="e">
        <f t="shared" ca="1" si="201"/>
        <v>#NAME?</v>
      </c>
      <c r="AE556" s="304"/>
      <c r="AF556" s="353" t="str">
        <f t="shared" si="202"/>
        <v>NCX19J3</v>
      </c>
      <c r="AG556" s="353" t="str">
        <f t="shared" si="203"/>
        <v>NCX19J3</v>
      </c>
      <c r="AH556" s="353" t="str">
        <f t="shared" si="204"/>
        <v/>
      </c>
      <c r="AI556" s="353" t="str">
        <f t="shared" si="205"/>
        <v/>
      </c>
      <c r="AJ556" s="353" t="str">
        <f t="shared" si="206"/>
        <v/>
      </c>
      <c r="AK556" s="353" t="str">
        <f t="shared" si="207"/>
        <v/>
      </c>
      <c r="AL556" s="343"/>
      <c r="AT556" s="345" t="str">
        <f t="shared" si="208"/>
        <v/>
      </c>
      <c r="AU556" s="345" t="str">
        <f t="shared" si="209"/>
        <v/>
      </c>
      <c r="AW556" s="354">
        <f t="shared" si="210"/>
        <v>0</v>
      </c>
      <c r="AX556" s="354">
        <f t="shared" si="211"/>
        <v>0</v>
      </c>
      <c r="AY556" s="354">
        <f t="shared" si="212"/>
        <v>0</v>
      </c>
      <c r="AZ556" s="354">
        <f t="shared" si="213"/>
        <v>0</v>
      </c>
    </row>
    <row r="557" spans="1:52" x14ac:dyDescent="0.2">
      <c r="A557" s="28" t="str">
        <f>C557&amp;"x"&amp;TEXT(COUNTIF(C$5:C556,C557)+1,0)</f>
        <v>x1</v>
      </c>
      <c r="B557" s="29" t="str">
        <f>D557&amp;"x"&amp;TEXT(COUNTIF(D$5:D556,D557)+1,0)</f>
        <v>x1</v>
      </c>
      <c r="C557" s="30"/>
      <c r="D557" s="30"/>
      <c r="E557" s="181"/>
      <c r="F557" s="30"/>
      <c r="G557" s="269"/>
      <c r="H557" s="269"/>
      <c r="I557" s="269"/>
      <c r="J557" s="218"/>
      <c r="K557" s="181"/>
      <c r="L557" s="31"/>
      <c r="M557" s="262" t="str">
        <f t="shared" si="194"/>
        <v>0</v>
      </c>
      <c r="N557" s="31"/>
      <c r="O557" s="262" t="str">
        <f t="shared" si="195"/>
        <v>0</v>
      </c>
      <c r="P557" s="31"/>
      <c r="Q557" s="31"/>
      <c r="R557" s="31"/>
      <c r="S557" s="298" t="str">
        <f t="shared" si="196"/>
        <v/>
      </c>
      <c r="T557" s="214"/>
      <c r="U557" s="33"/>
      <c r="V557" s="33"/>
      <c r="W557" s="33"/>
      <c r="X557" s="33"/>
      <c r="Y557" s="213"/>
      <c r="Z557" s="352" t="str">
        <f t="shared" si="197"/>
        <v/>
      </c>
      <c r="AA557" s="304" t="e">
        <f t="shared" ca="1" si="198"/>
        <v>#NAME?</v>
      </c>
      <c r="AB557" s="304" t="e">
        <f t="shared" ca="1" si="199"/>
        <v>#NAME?</v>
      </c>
      <c r="AC557" s="304" t="e">
        <f t="shared" ca="1" si="200"/>
        <v>#NAME?</v>
      </c>
      <c r="AD557" s="304" t="e">
        <f t="shared" ca="1" si="201"/>
        <v>#NAME?</v>
      </c>
      <c r="AE557" s="304"/>
      <c r="AF557" s="353" t="str">
        <f t="shared" si="202"/>
        <v>NCX19J3</v>
      </c>
      <c r="AG557" s="353" t="str">
        <f t="shared" si="203"/>
        <v>NCX19J3</v>
      </c>
      <c r="AH557" s="353" t="str">
        <f t="shared" si="204"/>
        <v/>
      </c>
      <c r="AI557" s="353" t="str">
        <f t="shared" si="205"/>
        <v/>
      </c>
      <c r="AJ557" s="353" t="str">
        <f t="shared" si="206"/>
        <v/>
      </c>
      <c r="AK557" s="353" t="str">
        <f t="shared" si="207"/>
        <v/>
      </c>
      <c r="AL557" s="343"/>
      <c r="AT557" s="345" t="str">
        <f t="shared" si="208"/>
        <v/>
      </c>
      <c r="AU557" s="345" t="str">
        <f t="shared" si="209"/>
        <v/>
      </c>
      <c r="AW557" s="354">
        <f t="shared" si="210"/>
        <v>0</v>
      </c>
      <c r="AX557" s="354">
        <f t="shared" si="211"/>
        <v>0</v>
      </c>
      <c r="AY557" s="354">
        <f t="shared" si="212"/>
        <v>0</v>
      </c>
      <c r="AZ557" s="354">
        <f t="shared" si="213"/>
        <v>0</v>
      </c>
    </row>
    <row r="558" spans="1:52" x14ac:dyDescent="0.2">
      <c r="A558" s="28" t="str">
        <f>C558&amp;"x"&amp;TEXT(COUNTIF(C$5:C557,C558)+1,0)</f>
        <v>x1</v>
      </c>
      <c r="B558" s="29" t="str">
        <f>D558&amp;"x"&amp;TEXT(COUNTIF(D$5:D557,D558)+1,0)</f>
        <v>x1</v>
      </c>
      <c r="C558" s="30"/>
      <c r="D558" s="30"/>
      <c r="E558" s="181"/>
      <c r="F558" s="30"/>
      <c r="G558" s="269"/>
      <c r="H558" s="269"/>
      <c r="I558" s="269"/>
      <c r="J558" s="218"/>
      <c r="K558" s="181"/>
      <c r="L558" s="31"/>
      <c r="M558" s="262" t="str">
        <f t="shared" si="194"/>
        <v>0</v>
      </c>
      <c r="N558" s="31"/>
      <c r="O558" s="262" t="str">
        <f t="shared" si="195"/>
        <v>0</v>
      </c>
      <c r="P558" s="31"/>
      <c r="Q558" s="31"/>
      <c r="R558" s="31"/>
      <c r="S558" s="298" t="str">
        <f t="shared" si="196"/>
        <v/>
      </c>
      <c r="T558" s="214"/>
      <c r="U558" s="33"/>
      <c r="V558" s="33"/>
      <c r="W558" s="33"/>
      <c r="X558" s="33"/>
      <c r="Y558" s="213"/>
      <c r="Z558" s="352" t="str">
        <f t="shared" si="197"/>
        <v/>
      </c>
      <c r="AA558" s="304" t="e">
        <f t="shared" ca="1" si="198"/>
        <v>#NAME?</v>
      </c>
      <c r="AB558" s="304" t="e">
        <f t="shared" ca="1" si="199"/>
        <v>#NAME?</v>
      </c>
      <c r="AC558" s="304" t="e">
        <f t="shared" ca="1" si="200"/>
        <v>#NAME?</v>
      </c>
      <c r="AD558" s="304" t="e">
        <f t="shared" ca="1" si="201"/>
        <v>#NAME?</v>
      </c>
      <c r="AE558" s="304"/>
      <c r="AF558" s="353" t="str">
        <f t="shared" si="202"/>
        <v>NCX19J3</v>
      </c>
      <c r="AG558" s="353" t="str">
        <f t="shared" si="203"/>
        <v>NCX19J3</v>
      </c>
      <c r="AH558" s="353" t="str">
        <f t="shared" si="204"/>
        <v/>
      </c>
      <c r="AI558" s="353" t="str">
        <f t="shared" si="205"/>
        <v/>
      </c>
      <c r="AJ558" s="353" t="str">
        <f t="shared" si="206"/>
        <v/>
      </c>
      <c r="AK558" s="353" t="str">
        <f t="shared" si="207"/>
        <v/>
      </c>
      <c r="AL558" s="343"/>
      <c r="AT558" s="345" t="str">
        <f t="shared" si="208"/>
        <v/>
      </c>
      <c r="AU558" s="345" t="str">
        <f t="shared" si="209"/>
        <v/>
      </c>
      <c r="AW558" s="354">
        <f t="shared" si="210"/>
        <v>0</v>
      </c>
      <c r="AX558" s="354">
        <f t="shared" si="211"/>
        <v>0</v>
      </c>
      <c r="AY558" s="354">
        <f t="shared" si="212"/>
        <v>0</v>
      </c>
      <c r="AZ558" s="354">
        <f t="shared" si="213"/>
        <v>0</v>
      </c>
    </row>
    <row r="559" spans="1:52" x14ac:dyDescent="0.2">
      <c r="A559" s="28" t="str">
        <f>C559&amp;"x"&amp;TEXT(COUNTIF(C$5:C558,C559)+1,0)</f>
        <v>x1</v>
      </c>
      <c r="B559" s="29" t="str">
        <f>D559&amp;"x"&amp;TEXT(COUNTIF(D$5:D558,D559)+1,0)</f>
        <v>x1</v>
      </c>
      <c r="C559" s="30"/>
      <c r="D559" s="30"/>
      <c r="E559" s="181"/>
      <c r="F559" s="30"/>
      <c r="G559" s="269"/>
      <c r="H559" s="269"/>
      <c r="I559" s="269"/>
      <c r="J559" s="218"/>
      <c r="K559" s="181"/>
      <c r="L559" s="31"/>
      <c r="M559" s="262" t="str">
        <f t="shared" si="194"/>
        <v>0</v>
      </c>
      <c r="N559" s="31"/>
      <c r="O559" s="262" t="str">
        <f t="shared" si="195"/>
        <v>0</v>
      </c>
      <c r="P559" s="31"/>
      <c r="Q559" s="31"/>
      <c r="R559" s="31"/>
      <c r="S559" s="298" t="str">
        <f t="shared" si="196"/>
        <v/>
      </c>
      <c r="T559" s="214"/>
      <c r="U559" s="33"/>
      <c r="V559" s="33"/>
      <c r="W559" s="33"/>
      <c r="X559" s="33"/>
      <c r="Y559" s="213"/>
      <c r="Z559" s="352" t="str">
        <f t="shared" si="197"/>
        <v/>
      </c>
      <c r="AA559" s="304" t="e">
        <f t="shared" ca="1" si="198"/>
        <v>#NAME?</v>
      </c>
      <c r="AB559" s="304" t="e">
        <f t="shared" ca="1" si="199"/>
        <v>#NAME?</v>
      </c>
      <c r="AC559" s="304" t="e">
        <f t="shared" ca="1" si="200"/>
        <v>#NAME?</v>
      </c>
      <c r="AD559" s="304" t="e">
        <f t="shared" ca="1" si="201"/>
        <v>#NAME?</v>
      </c>
      <c r="AE559" s="304"/>
      <c r="AF559" s="353" t="str">
        <f t="shared" si="202"/>
        <v>NCX19J3</v>
      </c>
      <c r="AG559" s="353" t="str">
        <f t="shared" si="203"/>
        <v>NCX19J3</v>
      </c>
      <c r="AH559" s="353" t="str">
        <f t="shared" si="204"/>
        <v/>
      </c>
      <c r="AI559" s="353" t="str">
        <f t="shared" si="205"/>
        <v/>
      </c>
      <c r="AJ559" s="353" t="str">
        <f t="shared" si="206"/>
        <v/>
      </c>
      <c r="AK559" s="353" t="str">
        <f t="shared" si="207"/>
        <v/>
      </c>
      <c r="AL559" s="343"/>
      <c r="AT559" s="345" t="str">
        <f t="shared" si="208"/>
        <v/>
      </c>
      <c r="AU559" s="345" t="str">
        <f t="shared" si="209"/>
        <v/>
      </c>
      <c r="AW559" s="354">
        <f t="shared" si="210"/>
        <v>0</v>
      </c>
      <c r="AX559" s="354">
        <f t="shared" si="211"/>
        <v>0</v>
      </c>
      <c r="AY559" s="354">
        <f t="shared" si="212"/>
        <v>0</v>
      </c>
      <c r="AZ559" s="354">
        <f t="shared" si="213"/>
        <v>0</v>
      </c>
    </row>
    <row r="560" spans="1:52" x14ac:dyDescent="0.2">
      <c r="A560" s="28" t="str">
        <f>C560&amp;"x"&amp;TEXT(COUNTIF(C$5:C559,C560)+1,0)</f>
        <v>x1</v>
      </c>
      <c r="B560" s="29" t="str">
        <f>D560&amp;"x"&amp;TEXT(COUNTIF(D$5:D559,D560)+1,0)</f>
        <v>x1</v>
      </c>
      <c r="C560" s="30"/>
      <c r="D560" s="30"/>
      <c r="E560" s="181"/>
      <c r="F560" s="30"/>
      <c r="G560" s="269"/>
      <c r="H560" s="269"/>
      <c r="I560" s="269"/>
      <c r="J560" s="218"/>
      <c r="K560" s="181"/>
      <c r="L560" s="31"/>
      <c r="M560" s="262" t="str">
        <f t="shared" si="194"/>
        <v>0</v>
      </c>
      <c r="N560" s="31"/>
      <c r="O560" s="262" t="str">
        <f t="shared" si="195"/>
        <v>0</v>
      </c>
      <c r="P560" s="31"/>
      <c r="Q560" s="31"/>
      <c r="R560" s="31"/>
      <c r="S560" s="298" t="str">
        <f t="shared" si="196"/>
        <v/>
      </c>
      <c r="T560" s="214"/>
      <c r="U560" s="33"/>
      <c r="V560" s="33"/>
      <c r="W560" s="33"/>
      <c r="X560" s="33"/>
      <c r="Y560" s="213"/>
      <c r="Z560" s="352" t="str">
        <f t="shared" si="197"/>
        <v/>
      </c>
      <c r="AA560" s="304" t="e">
        <f t="shared" ca="1" si="198"/>
        <v>#NAME?</v>
      </c>
      <c r="AB560" s="304" t="e">
        <f t="shared" ca="1" si="199"/>
        <v>#NAME?</v>
      </c>
      <c r="AC560" s="304" t="e">
        <f t="shared" ca="1" si="200"/>
        <v>#NAME?</v>
      </c>
      <c r="AD560" s="304" t="e">
        <f t="shared" ca="1" si="201"/>
        <v>#NAME?</v>
      </c>
      <c r="AE560" s="304"/>
      <c r="AF560" s="353" t="str">
        <f t="shared" si="202"/>
        <v>NCX19J3</v>
      </c>
      <c r="AG560" s="353" t="str">
        <f t="shared" si="203"/>
        <v>NCX19J3</v>
      </c>
      <c r="AH560" s="353" t="str">
        <f t="shared" si="204"/>
        <v/>
      </c>
      <c r="AI560" s="353" t="str">
        <f t="shared" si="205"/>
        <v/>
      </c>
      <c r="AJ560" s="353" t="str">
        <f t="shared" si="206"/>
        <v/>
      </c>
      <c r="AK560" s="353" t="str">
        <f t="shared" si="207"/>
        <v/>
      </c>
      <c r="AL560" s="343"/>
      <c r="AT560" s="345" t="str">
        <f t="shared" si="208"/>
        <v/>
      </c>
      <c r="AU560" s="345" t="str">
        <f t="shared" si="209"/>
        <v/>
      </c>
      <c r="AW560" s="354">
        <f t="shared" si="210"/>
        <v>0</v>
      </c>
      <c r="AX560" s="354">
        <f t="shared" si="211"/>
        <v>0</v>
      </c>
      <c r="AY560" s="354">
        <f t="shared" si="212"/>
        <v>0</v>
      </c>
      <c r="AZ560" s="354">
        <f t="shared" si="213"/>
        <v>0</v>
      </c>
    </row>
    <row r="561" spans="1:52" x14ac:dyDescent="0.2">
      <c r="A561" s="28" t="str">
        <f>C561&amp;"x"&amp;TEXT(COUNTIF(C$5:C560,C561)+1,0)</f>
        <v>x1</v>
      </c>
      <c r="B561" s="29" t="str">
        <f>D561&amp;"x"&amp;TEXT(COUNTIF(D$5:D560,D561)+1,0)</f>
        <v>x1</v>
      </c>
      <c r="C561" s="30"/>
      <c r="D561" s="30"/>
      <c r="E561" s="181"/>
      <c r="F561" s="30"/>
      <c r="G561" s="269"/>
      <c r="H561" s="269"/>
      <c r="I561" s="269"/>
      <c r="J561" s="218"/>
      <c r="K561" s="181"/>
      <c r="L561" s="31"/>
      <c r="M561" s="262" t="str">
        <f t="shared" si="194"/>
        <v>0</v>
      </c>
      <c r="N561" s="31"/>
      <c r="O561" s="262" t="str">
        <f t="shared" si="195"/>
        <v>0</v>
      </c>
      <c r="P561" s="31"/>
      <c r="Q561" s="31"/>
      <c r="R561" s="31"/>
      <c r="S561" s="298" t="str">
        <f t="shared" si="196"/>
        <v/>
      </c>
      <c r="T561" s="214"/>
      <c r="U561" s="33"/>
      <c r="V561" s="33"/>
      <c r="W561" s="33"/>
      <c r="X561" s="33"/>
      <c r="Y561" s="213"/>
      <c r="Z561" s="352" t="str">
        <f t="shared" si="197"/>
        <v/>
      </c>
      <c r="AA561" s="304" t="e">
        <f t="shared" ca="1" si="198"/>
        <v>#NAME?</v>
      </c>
      <c r="AB561" s="304" t="e">
        <f t="shared" ca="1" si="199"/>
        <v>#NAME?</v>
      </c>
      <c r="AC561" s="304" t="e">
        <f t="shared" ca="1" si="200"/>
        <v>#NAME?</v>
      </c>
      <c r="AD561" s="304" t="e">
        <f t="shared" ca="1" si="201"/>
        <v>#NAME?</v>
      </c>
      <c r="AE561" s="304"/>
      <c r="AF561" s="353" t="str">
        <f t="shared" si="202"/>
        <v>NCX19J3</v>
      </c>
      <c r="AG561" s="353" t="str">
        <f t="shared" si="203"/>
        <v>NCX19J3</v>
      </c>
      <c r="AH561" s="353" t="str">
        <f t="shared" si="204"/>
        <v/>
      </c>
      <c r="AI561" s="353" t="str">
        <f t="shared" si="205"/>
        <v/>
      </c>
      <c r="AJ561" s="353" t="str">
        <f t="shared" si="206"/>
        <v/>
      </c>
      <c r="AK561" s="353" t="str">
        <f t="shared" si="207"/>
        <v/>
      </c>
      <c r="AL561" s="343"/>
      <c r="AT561" s="345" t="str">
        <f t="shared" si="208"/>
        <v/>
      </c>
      <c r="AU561" s="345" t="str">
        <f t="shared" si="209"/>
        <v/>
      </c>
      <c r="AW561" s="354">
        <f t="shared" si="210"/>
        <v>0</v>
      </c>
      <c r="AX561" s="354">
        <f t="shared" si="211"/>
        <v>0</v>
      </c>
      <c r="AY561" s="354">
        <f t="shared" si="212"/>
        <v>0</v>
      </c>
      <c r="AZ561" s="354">
        <f t="shared" si="213"/>
        <v>0</v>
      </c>
    </row>
    <row r="562" spans="1:52" x14ac:dyDescent="0.2">
      <c r="A562" s="28" t="str">
        <f>C562&amp;"x"&amp;TEXT(COUNTIF(C$5:C561,C562)+1,0)</f>
        <v>x1</v>
      </c>
      <c r="B562" s="29" t="str">
        <f>D562&amp;"x"&amp;TEXT(COUNTIF(D$5:D561,D562)+1,0)</f>
        <v>x1</v>
      </c>
      <c r="C562" s="30"/>
      <c r="D562" s="30"/>
      <c r="E562" s="181"/>
      <c r="F562" s="30"/>
      <c r="G562" s="269"/>
      <c r="H562" s="269"/>
      <c r="I562" s="269"/>
      <c r="J562" s="218"/>
      <c r="K562" s="181"/>
      <c r="L562" s="31"/>
      <c r="M562" s="262" t="str">
        <f t="shared" si="194"/>
        <v>0</v>
      </c>
      <c r="N562" s="31"/>
      <c r="O562" s="262" t="str">
        <f t="shared" si="195"/>
        <v>0</v>
      </c>
      <c r="P562" s="31"/>
      <c r="Q562" s="31"/>
      <c r="R562" s="31"/>
      <c r="S562" s="298" t="str">
        <f t="shared" si="196"/>
        <v/>
      </c>
      <c r="T562" s="214"/>
      <c r="U562" s="33"/>
      <c r="V562" s="33"/>
      <c r="W562" s="33"/>
      <c r="X562" s="33"/>
      <c r="Y562" s="213"/>
      <c r="Z562" s="352" t="str">
        <f t="shared" si="197"/>
        <v/>
      </c>
      <c r="AA562" s="304" t="e">
        <f t="shared" ca="1" si="198"/>
        <v>#NAME?</v>
      </c>
      <c r="AB562" s="304" t="e">
        <f t="shared" ca="1" si="199"/>
        <v>#NAME?</v>
      </c>
      <c r="AC562" s="304" t="e">
        <f t="shared" ca="1" si="200"/>
        <v>#NAME?</v>
      </c>
      <c r="AD562" s="304" t="e">
        <f t="shared" ca="1" si="201"/>
        <v>#NAME?</v>
      </c>
      <c r="AE562" s="304"/>
      <c r="AF562" s="353" t="str">
        <f t="shared" si="202"/>
        <v>NCX19J3</v>
      </c>
      <c r="AG562" s="353" t="str">
        <f t="shared" si="203"/>
        <v>NCX19J3</v>
      </c>
      <c r="AH562" s="353" t="str">
        <f t="shared" si="204"/>
        <v/>
      </c>
      <c r="AI562" s="353" t="str">
        <f t="shared" si="205"/>
        <v/>
      </c>
      <c r="AJ562" s="353" t="str">
        <f t="shared" si="206"/>
        <v/>
      </c>
      <c r="AK562" s="353" t="str">
        <f t="shared" si="207"/>
        <v/>
      </c>
      <c r="AL562" s="343"/>
      <c r="AT562" s="345" t="str">
        <f t="shared" si="208"/>
        <v/>
      </c>
      <c r="AU562" s="345" t="str">
        <f t="shared" si="209"/>
        <v/>
      </c>
      <c r="AW562" s="354">
        <f t="shared" si="210"/>
        <v>0</v>
      </c>
      <c r="AX562" s="354">
        <f t="shared" si="211"/>
        <v>0</v>
      </c>
      <c r="AY562" s="354">
        <f t="shared" si="212"/>
        <v>0</v>
      </c>
      <c r="AZ562" s="354">
        <f t="shared" si="213"/>
        <v>0</v>
      </c>
    </row>
    <row r="563" spans="1:52" x14ac:dyDescent="0.2">
      <c r="A563" s="28" t="str">
        <f>C563&amp;"x"&amp;TEXT(COUNTIF(C$5:C562,C563)+1,0)</f>
        <v>x1</v>
      </c>
      <c r="B563" s="29" t="str">
        <f>D563&amp;"x"&amp;TEXT(COUNTIF(D$5:D562,D563)+1,0)</f>
        <v>x1</v>
      </c>
      <c r="C563" s="30"/>
      <c r="D563" s="30"/>
      <c r="E563" s="181"/>
      <c r="F563" s="30"/>
      <c r="G563" s="269"/>
      <c r="H563" s="269"/>
      <c r="I563" s="269"/>
      <c r="J563" s="218"/>
      <c r="K563" s="181"/>
      <c r="L563" s="31"/>
      <c r="M563" s="262" t="str">
        <f t="shared" si="194"/>
        <v>0</v>
      </c>
      <c r="N563" s="31"/>
      <c r="O563" s="262" t="str">
        <f t="shared" si="195"/>
        <v>0</v>
      </c>
      <c r="P563" s="31"/>
      <c r="Q563" s="31"/>
      <c r="R563" s="31"/>
      <c r="S563" s="298" t="str">
        <f t="shared" si="196"/>
        <v/>
      </c>
      <c r="T563" s="214"/>
      <c r="U563" s="33"/>
      <c r="V563" s="33"/>
      <c r="W563" s="33"/>
      <c r="X563" s="33"/>
      <c r="Y563" s="213"/>
      <c r="Z563" s="352" t="str">
        <f t="shared" si="197"/>
        <v/>
      </c>
      <c r="AA563" s="304" t="e">
        <f t="shared" ca="1" si="198"/>
        <v>#NAME?</v>
      </c>
      <c r="AB563" s="304" t="e">
        <f t="shared" ca="1" si="199"/>
        <v>#NAME?</v>
      </c>
      <c r="AC563" s="304" t="e">
        <f t="shared" ca="1" si="200"/>
        <v>#NAME?</v>
      </c>
      <c r="AD563" s="304" t="e">
        <f t="shared" ca="1" si="201"/>
        <v>#NAME?</v>
      </c>
      <c r="AE563" s="304"/>
      <c r="AF563" s="353" t="str">
        <f t="shared" si="202"/>
        <v>NCX19J3</v>
      </c>
      <c r="AG563" s="353" t="str">
        <f t="shared" si="203"/>
        <v>NCX19J3</v>
      </c>
      <c r="AH563" s="353" t="str">
        <f t="shared" si="204"/>
        <v/>
      </c>
      <c r="AI563" s="353" t="str">
        <f t="shared" si="205"/>
        <v/>
      </c>
      <c r="AJ563" s="353" t="str">
        <f t="shared" si="206"/>
        <v/>
      </c>
      <c r="AK563" s="353" t="str">
        <f t="shared" si="207"/>
        <v/>
      </c>
      <c r="AL563" s="343"/>
      <c r="AT563" s="345" t="str">
        <f t="shared" si="208"/>
        <v/>
      </c>
      <c r="AU563" s="345" t="str">
        <f t="shared" si="209"/>
        <v/>
      </c>
      <c r="AW563" s="354">
        <f t="shared" si="210"/>
        <v>0</v>
      </c>
      <c r="AX563" s="354">
        <f t="shared" si="211"/>
        <v>0</v>
      </c>
      <c r="AY563" s="354">
        <f t="shared" si="212"/>
        <v>0</v>
      </c>
      <c r="AZ563" s="354">
        <f t="shared" si="213"/>
        <v>0</v>
      </c>
    </row>
    <row r="564" spans="1:52" x14ac:dyDescent="0.2">
      <c r="A564" s="28" t="str">
        <f>C564&amp;"x"&amp;TEXT(COUNTIF(C$5:C563,C564)+1,0)</f>
        <v>x1</v>
      </c>
      <c r="B564" s="29" t="str">
        <f>D564&amp;"x"&amp;TEXT(COUNTIF(D$5:D563,D564)+1,0)</f>
        <v>x1</v>
      </c>
      <c r="C564" s="30"/>
      <c r="D564" s="30"/>
      <c r="E564" s="181"/>
      <c r="F564" s="30"/>
      <c r="G564" s="269"/>
      <c r="H564" s="269"/>
      <c r="I564" s="269"/>
      <c r="J564" s="218"/>
      <c r="K564" s="181"/>
      <c r="L564" s="31"/>
      <c r="M564" s="262" t="str">
        <f t="shared" si="194"/>
        <v>0</v>
      </c>
      <c r="N564" s="31"/>
      <c r="O564" s="262" t="str">
        <f t="shared" si="195"/>
        <v>0</v>
      </c>
      <c r="P564" s="31"/>
      <c r="Q564" s="31"/>
      <c r="R564" s="31"/>
      <c r="S564" s="298" t="str">
        <f t="shared" si="196"/>
        <v/>
      </c>
      <c r="T564" s="214"/>
      <c r="U564" s="33"/>
      <c r="V564" s="33"/>
      <c r="W564" s="33"/>
      <c r="X564" s="33"/>
      <c r="Y564" s="213"/>
      <c r="Z564" s="352" t="str">
        <f t="shared" si="197"/>
        <v/>
      </c>
      <c r="AA564" s="304" t="e">
        <f t="shared" ca="1" si="198"/>
        <v>#NAME?</v>
      </c>
      <c r="AB564" s="304" t="e">
        <f t="shared" ca="1" si="199"/>
        <v>#NAME?</v>
      </c>
      <c r="AC564" s="304" t="e">
        <f t="shared" ca="1" si="200"/>
        <v>#NAME?</v>
      </c>
      <c r="AD564" s="304" t="e">
        <f t="shared" ca="1" si="201"/>
        <v>#NAME?</v>
      </c>
      <c r="AE564" s="304"/>
      <c r="AF564" s="353" t="str">
        <f t="shared" si="202"/>
        <v>NCX19J3</v>
      </c>
      <c r="AG564" s="353" t="str">
        <f t="shared" si="203"/>
        <v>NCX19J3</v>
      </c>
      <c r="AH564" s="353" t="str">
        <f t="shared" si="204"/>
        <v/>
      </c>
      <c r="AI564" s="353" t="str">
        <f t="shared" si="205"/>
        <v/>
      </c>
      <c r="AJ564" s="353" t="str">
        <f t="shared" si="206"/>
        <v/>
      </c>
      <c r="AK564" s="353" t="str">
        <f t="shared" si="207"/>
        <v/>
      </c>
      <c r="AL564" s="343"/>
      <c r="AT564" s="345" t="str">
        <f t="shared" si="208"/>
        <v/>
      </c>
      <c r="AU564" s="345" t="str">
        <f t="shared" si="209"/>
        <v/>
      </c>
      <c r="AW564" s="354">
        <f t="shared" si="210"/>
        <v>0</v>
      </c>
      <c r="AX564" s="354">
        <f t="shared" si="211"/>
        <v>0</v>
      </c>
      <c r="AY564" s="354">
        <f t="shared" si="212"/>
        <v>0</v>
      </c>
      <c r="AZ564" s="354">
        <f t="shared" si="213"/>
        <v>0</v>
      </c>
    </row>
    <row r="565" spans="1:52" x14ac:dyDescent="0.2">
      <c r="A565" s="28" t="str">
        <f>C565&amp;"x"&amp;TEXT(COUNTIF(C$5:C564,C565)+1,0)</f>
        <v>x1</v>
      </c>
      <c r="B565" s="29" t="str">
        <f>D565&amp;"x"&amp;TEXT(COUNTIF(D$5:D564,D565)+1,0)</f>
        <v>x1</v>
      </c>
      <c r="C565" s="30"/>
      <c r="D565" s="30"/>
      <c r="E565" s="181"/>
      <c r="F565" s="30"/>
      <c r="G565" s="269"/>
      <c r="H565" s="269"/>
      <c r="I565" s="269"/>
      <c r="J565" s="218"/>
      <c r="K565" s="181"/>
      <c r="L565" s="31"/>
      <c r="M565" s="262" t="str">
        <f t="shared" si="194"/>
        <v>0</v>
      </c>
      <c r="N565" s="31"/>
      <c r="O565" s="262" t="str">
        <f t="shared" si="195"/>
        <v>0</v>
      </c>
      <c r="P565" s="31"/>
      <c r="Q565" s="31"/>
      <c r="R565" s="31"/>
      <c r="S565" s="298" t="str">
        <f t="shared" si="196"/>
        <v/>
      </c>
      <c r="T565" s="214"/>
      <c r="U565" s="33"/>
      <c r="V565" s="33"/>
      <c r="W565" s="33"/>
      <c r="X565" s="33"/>
      <c r="Y565" s="213"/>
      <c r="Z565" s="352" t="str">
        <f t="shared" si="197"/>
        <v/>
      </c>
      <c r="AA565" s="304" t="e">
        <f t="shared" ca="1" si="198"/>
        <v>#NAME?</v>
      </c>
      <c r="AB565" s="304" t="e">
        <f t="shared" ca="1" si="199"/>
        <v>#NAME?</v>
      </c>
      <c r="AC565" s="304" t="e">
        <f t="shared" ca="1" si="200"/>
        <v>#NAME?</v>
      </c>
      <c r="AD565" s="304" t="e">
        <f t="shared" ca="1" si="201"/>
        <v>#NAME?</v>
      </c>
      <c r="AE565" s="304"/>
      <c r="AF565" s="353" t="str">
        <f t="shared" si="202"/>
        <v>NCX19J3</v>
      </c>
      <c r="AG565" s="353" t="str">
        <f t="shared" si="203"/>
        <v>NCX19J3</v>
      </c>
      <c r="AH565" s="353" t="str">
        <f t="shared" si="204"/>
        <v/>
      </c>
      <c r="AI565" s="353" t="str">
        <f t="shared" si="205"/>
        <v/>
      </c>
      <c r="AJ565" s="353" t="str">
        <f t="shared" si="206"/>
        <v/>
      </c>
      <c r="AK565" s="353" t="str">
        <f t="shared" si="207"/>
        <v/>
      </c>
      <c r="AL565" s="343"/>
      <c r="AT565" s="345" t="str">
        <f t="shared" si="208"/>
        <v/>
      </c>
      <c r="AU565" s="345" t="str">
        <f t="shared" si="209"/>
        <v/>
      </c>
      <c r="AW565" s="354">
        <f t="shared" si="210"/>
        <v>0</v>
      </c>
      <c r="AX565" s="354">
        <f t="shared" si="211"/>
        <v>0</v>
      </c>
      <c r="AY565" s="354">
        <f t="shared" si="212"/>
        <v>0</v>
      </c>
      <c r="AZ565" s="354">
        <f t="shared" si="213"/>
        <v>0</v>
      </c>
    </row>
    <row r="566" spans="1:52" x14ac:dyDescent="0.2">
      <c r="A566" s="28" t="str">
        <f>C566&amp;"x"&amp;TEXT(COUNTIF(C$5:C565,C566)+1,0)</f>
        <v>x1</v>
      </c>
      <c r="B566" s="29" t="str">
        <f>D566&amp;"x"&amp;TEXT(COUNTIF(D$5:D565,D566)+1,0)</f>
        <v>x1</v>
      </c>
      <c r="C566" s="30"/>
      <c r="D566" s="30"/>
      <c r="E566" s="181"/>
      <c r="F566" s="30"/>
      <c r="G566" s="269"/>
      <c r="H566" s="269"/>
      <c r="I566" s="269"/>
      <c r="J566" s="218"/>
      <c r="K566" s="181"/>
      <c r="L566" s="31"/>
      <c r="M566" s="262" t="str">
        <f t="shared" si="194"/>
        <v>0</v>
      </c>
      <c r="N566" s="31"/>
      <c r="O566" s="262" t="str">
        <f t="shared" si="195"/>
        <v>0</v>
      </c>
      <c r="P566" s="31"/>
      <c r="Q566" s="31"/>
      <c r="R566" s="31"/>
      <c r="S566" s="298" t="str">
        <f t="shared" si="196"/>
        <v/>
      </c>
      <c r="T566" s="214"/>
      <c r="U566" s="33"/>
      <c r="V566" s="33"/>
      <c r="W566" s="33"/>
      <c r="X566" s="33"/>
      <c r="Y566" s="213"/>
      <c r="Z566" s="352" t="str">
        <f t="shared" si="197"/>
        <v/>
      </c>
      <c r="AA566" s="304" t="e">
        <f t="shared" ca="1" si="198"/>
        <v>#NAME?</v>
      </c>
      <c r="AB566" s="304" t="e">
        <f t="shared" ca="1" si="199"/>
        <v>#NAME?</v>
      </c>
      <c r="AC566" s="304" t="e">
        <f t="shared" ca="1" si="200"/>
        <v>#NAME?</v>
      </c>
      <c r="AD566" s="304" t="e">
        <f t="shared" ca="1" si="201"/>
        <v>#NAME?</v>
      </c>
      <c r="AE566" s="304"/>
      <c r="AF566" s="353" t="str">
        <f t="shared" si="202"/>
        <v>NCX19J3</v>
      </c>
      <c r="AG566" s="353" t="str">
        <f t="shared" si="203"/>
        <v>NCX19J3</v>
      </c>
      <c r="AH566" s="353" t="str">
        <f t="shared" si="204"/>
        <v/>
      </c>
      <c r="AI566" s="353" t="str">
        <f t="shared" si="205"/>
        <v/>
      </c>
      <c r="AJ566" s="353" t="str">
        <f t="shared" si="206"/>
        <v/>
      </c>
      <c r="AK566" s="353" t="str">
        <f t="shared" si="207"/>
        <v/>
      </c>
      <c r="AL566" s="343"/>
      <c r="AT566" s="345" t="str">
        <f t="shared" si="208"/>
        <v/>
      </c>
      <c r="AU566" s="345" t="str">
        <f t="shared" si="209"/>
        <v/>
      </c>
      <c r="AW566" s="354">
        <f t="shared" si="210"/>
        <v>0</v>
      </c>
      <c r="AX566" s="354">
        <f t="shared" si="211"/>
        <v>0</v>
      </c>
      <c r="AY566" s="354">
        <f t="shared" si="212"/>
        <v>0</v>
      </c>
      <c r="AZ566" s="354">
        <f t="shared" si="213"/>
        <v>0</v>
      </c>
    </row>
    <row r="567" spans="1:52" x14ac:dyDescent="0.2">
      <c r="A567" s="28" t="str">
        <f>C567&amp;"x"&amp;TEXT(COUNTIF(C$5:C566,C567)+1,0)</f>
        <v>x1</v>
      </c>
      <c r="B567" s="29" t="str">
        <f>D567&amp;"x"&amp;TEXT(COUNTIF(D$5:D566,D567)+1,0)</f>
        <v>x1</v>
      </c>
      <c r="C567" s="30"/>
      <c r="D567" s="30"/>
      <c r="E567" s="181"/>
      <c r="F567" s="30"/>
      <c r="G567" s="269"/>
      <c r="H567" s="269"/>
      <c r="I567" s="269"/>
      <c r="J567" s="218"/>
      <c r="K567" s="181"/>
      <c r="L567" s="31"/>
      <c r="M567" s="262" t="str">
        <f t="shared" si="194"/>
        <v>0</v>
      </c>
      <c r="N567" s="31"/>
      <c r="O567" s="262" t="str">
        <f t="shared" si="195"/>
        <v>0</v>
      </c>
      <c r="P567" s="31"/>
      <c r="Q567" s="31"/>
      <c r="R567" s="31"/>
      <c r="S567" s="298" t="str">
        <f t="shared" si="196"/>
        <v/>
      </c>
      <c r="T567" s="214"/>
      <c r="U567" s="33"/>
      <c r="V567" s="33"/>
      <c r="W567" s="33"/>
      <c r="X567" s="33"/>
      <c r="Y567" s="213"/>
      <c r="Z567" s="352" t="str">
        <f t="shared" si="197"/>
        <v/>
      </c>
      <c r="AA567" s="304" t="e">
        <f t="shared" ca="1" si="198"/>
        <v>#NAME?</v>
      </c>
      <c r="AB567" s="304" t="e">
        <f t="shared" ca="1" si="199"/>
        <v>#NAME?</v>
      </c>
      <c r="AC567" s="304" t="e">
        <f t="shared" ca="1" si="200"/>
        <v>#NAME?</v>
      </c>
      <c r="AD567" s="304" t="e">
        <f t="shared" ca="1" si="201"/>
        <v>#NAME?</v>
      </c>
      <c r="AE567" s="304"/>
      <c r="AF567" s="353" t="str">
        <f t="shared" si="202"/>
        <v>NCX19J3</v>
      </c>
      <c r="AG567" s="353" t="str">
        <f t="shared" si="203"/>
        <v>NCX19J3</v>
      </c>
      <c r="AH567" s="353" t="str">
        <f t="shared" si="204"/>
        <v/>
      </c>
      <c r="AI567" s="353" t="str">
        <f t="shared" si="205"/>
        <v/>
      </c>
      <c r="AJ567" s="353" t="str">
        <f t="shared" si="206"/>
        <v/>
      </c>
      <c r="AK567" s="353" t="str">
        <f t="shared" si="207"/>
        <v/>
      </c>
      <c r="AL567" s="343"/>
      <c r="AT567" s="345" t="str">
        <f t="shared" si="208"/>
        <v/>
      </c>
      <c r="AU567" s="345" t="str">
        <f t="shared" si="209"/>
        <v/>
      </c>
      <c r="AW567" s="354">
        <f t="shared" si="210"/>
        <v>0</v>
      </c>
      <c r="AX567" s="354">
        <f t="shared" si="211"/>
        <v>0</v>
      </c>
      <c r="AY567" s="354">
        <f t="shared" si="212"/>
        <v>0</v>
      </c>
      <c r="AZ567" s="354">
        <f t="shared" si="213"/>
        <v>0</v>
      </c>
    </row>
    <row r="568" spans="1:52" x14ac:dyDescent="0.2">
      <c r="A568" s="28" t="str">
        <f>C568&amp;"x"&amp;TEXT(COUNTIF(C$5:C567,C568)+1,0)</f>
        <v>x1</v>
      </c>
      <c r="B568" s="29" t="str">
        <f>D568&amp;"x"&amp;TEXT(COUNTIF(D$5:D567,D568)+1,0)</f>
        <v>x1</v>
      </c>
      <c r="C568" s="30"/>
      <c r="D568" s="30"/>
      <c r="E568" s="181"/>
      <c r="F568" s="30"/>
      <c r="G568" s="269"/>
      <c r="H568" s="269"/>
      <c r="I568" s="269"/>
      <c r="J568" s="218"/>
      <c r="K568" s="181"/>
      <c r="L568" s="31"/>
      <c r="M568" s="262" t="str">
        <f t="shared" si="194"/>
        <v>0</v>
      </c>
      <c r="N568" s="31"/>
      <c r="O568" s="262" t="str">
        <f t="shared" si="195"/>
        <v>0</v>
      </c>
      <c r="P568" s="31"/>
      <c r="Q568" s="31"/>
      <c r="R568" s="31"/>
      <c r="S568" s="298" t="str">
        <f t="shared" si="196"/>
        <v/>
      </c>
      <c r="T568" s="214"/>
      <c r="U568" s="33"/>
      <c r="V568" s="33"/>
      <c r="W568" s="33"/>
      <c r="X568" s="33"/>
      <c r="Y568" s="213"/>
      <c r="Z568" s="352" t="str">
        <f t="shared" si="197"/>
        <v/>
      </c>
      <c r="AA568" s="304" t="e">
        <f t="shared" ca="1" si="198"/>
        <v>#NAME?</v>
      </c>
      <c r="AB568" s="304" t="e">
        <f t="shared" ca="1" si="199"/>
        <v>#NAME?</v>
      </c>
      <c r="AC568" s="304" t="e">
        <f t="shared" ca="1" si="200"/>
        <v>#NAME?</v>
      </c>
      <c r="AD568" s="304" t="e">
        <f t="shared" ca="1" si="201"/>
        <v>#NAME?</v>
      </c>
      <c r="AE568" s="304"/>
      <c r="AF568" s="353" t="str">
        <f t="shared" si="202"/>
        <v>NCX19J3</v>
      </c>
      <c r="AG568" s="353" t="str">
        <f t="shared" si="203"/>
        <v>NCX19J3</v>
      </c>
      <c r="AH568" s="353" t="str">
        <f t="shared" si="204"/>
        <v/>
      </c>
      <c r="AI568" s="353" t="str">
        <f t="shared" si="205"/>
        <v/>
      </c>
      <c r="AJ568" s="353" t="str">
        <f t="shared" si="206"/>
        <v/>
      </c>
      <c r="AK568" s="353" t="str">
        <f t="shared" si="207"/>
        <v/>
      </c>
      <c r="AL568" s="343"/>
      <c r="AT568" s="345" t="str">
        <f t="shared" si="208"/>
        <v/>
      </c>
      <c r="AU568" s="345" t="str">
        <f t="shared" si="209"/>
        <v/>
      </c>
      <c r="AW568" s="354">
        <f t="shared" si="210"/>
        <v>0</v>
      </c>
      <c r="AX568" s="354">
        <f t="shared" si="211"/>
        <v>0</v>
      </c>
      <c r="AY568" s="354">
        <f t="shared" si="212"/>
        <v>0</v>
      </c>
      <c r="AZ568" s="354">
        <f t="shared" si="213"/>
        <v>0</v>
      </c>
    </row>
    <row r="569" spans="1:52" x14ac:dyDescent="0.2">
      <c r="A569" s="28" t="str">
        <f>C569&amp;"x"&amp;TEXT(COUNTIF(C$5:C568,C569)+1,0)</f>
        <v>x1</v>
      </c>
      <c r="B569" s="29" t="str">
        <f>D569&amp;"x"&amp;TEXT(COUNTIF(D$5:D568,D569)+1,0)</f>
        <v>x1</v>
      </c>
      <c r="C569" s="30"/>
      <c r="D569" s="30"/>
      <c r="E569" s="181"/>
      <c r="F569" s="30"/>
      <c r="G569" s="269"/>
      <c r="H569" s="269"/>
      <c r="I569" s="269"/>
      <c r="J569" s="218"/>
      <c r="K569" s="181"/>
      <c r="L569" s="31"/>
      <c r="M569" s="262" t="str">
        <f t="shared" si="194"/>
        <v>0</v>
      </c>
      <c r="N569" s="31"/>
      <c r="O569" s="262" t="str">
        <f t="shared" si="195"/>
        <v>0</v>
      </c>
      <c r="P569" s="31"/>
      <c r="Q569" s="31"/>
      <c r="R569" s="31"/>
      <c r="S569" s="298" t="str">
        <f t="shared" si="196"/>
        <v/>
      </c>
      <c r="T569" s="214"/>
      <c r="U569" s="33"/>
      <c r="V569" s="33"/>
      <c r="W569" s="33"/>
      <c r="X569" s="33"/>
      <c r="Y569" s="213"/>
      <c r="Z569" s="352" t="str">
        <f t="shared" si="197"/>
        <v/>
      </c>
      <c r="AA569" s="304" t="e">
        <f t="shared" ca="1" si="198"/>
        <v>#NAME?</v>
      </c>
      <c r="AB569" s="304" t="e">
        <f t="shared" ca="1" si="199"/>
        <v>#NAME?</v>
      </c>
      <c r="AC569" s="304" t="e">
        <f t="shared" ca="1" si="200"/>
        <v>#NAME?</v>
      </c>
      <c r="AD569" s="304" t="e">
        <f t="shared" ca="1" si="201"/>
        <v>#NAME?</v>
      </c>
      <c r="AE569" s="304"/>
      <c r="AF569" s="353" t="str">
        <f t="shared" si="202"/>
        <v>NCX19J3</v>
      </c>
      <c r="AG569" s="353" t="str">
        <f t="shared" si="203"/>
        <v>NCX19J3</v>
      </c>
      <c r="AH569" s="353" t="str">
        <f t="shared" si="204"/>
        <v/>
      </c>
      <c r="AI569" s="353" t="str">
        <f t="shared" si="205"/>
        <v/>
      </c>
      <c r="AJ569" s="353" t="str">
        <f t="shared" si="206"/>
        <v/>
      </c>
      <c r="AK569" s="353" t="str">
        <f t="shared" si="207"/>
        <v/>
      </c>
      <c r="AL569" s="343"/>
      <c r="AT569" s="345" t="str">
        <f t="shared" si="208"/>
        <v/>
      </c>
      <c r="AU569" s="345" t="str">
        <f t="shared" si="209"/>
        <v/>
      </c>
      <c r="AW569" s="354">
        <f t="shared" si="210"/>
        <v>0</v>
      </c>
      <c r="AX569" s="354">
        <f t="shared" si="211"/>
        <v>0</v>
      </c>
      <c r="AY569" s="354">
        <f t="shared" si="212"/>
        <v>0</v>
      </c>
      <c r="AZ569" s="354">
        <f t="shared" si="213"/>
        <v>0</v>
      </c>
    </row>
    <row r="570" spans="1:52" x14ac:dyDescent="0.2">
      <c r="A570" s="28" t="str">
        <f>C570&amp;"x"&amp;TEXT(COUNTIF(C$5:C569,C570)+1,0)</f>
        <v>x1</v>
      </c>
      <c r="B570" s="29" t="str">
        <f>D570&amp;"x"&amp;TEXT(COUNTIF(D$5:D569,D570)+1,0)</f>
        <v>x1</v>
      </c>
      <c r="C570" s="30"/>
      <c r="D570" s="30"/>
      <c r="E570" s="181"/>
      <c r="F570" s="30"/>
      <c r="G570" s="269"/>
      <c r="H570" s="269"/>
      <c r="I570" s="269"/>
      <c r="J570" s="218"/>
      <c r="K570" s="181"/>
      <c r="L570" s="31"/>
      <c r="M570" s="262" t="str">
        <f t="shared" si="194"/>
        <v>0</v>
      </c>
      <c r="N570" s="31"/>
      <c r="O570" s="262" t="str">
        <f t="shared" si="195"/>
        <v>0</v>
      </c>
      <c r="P570" s="31"/>
      <c r="Q570" s="31"/>
      <c r="R570" s="31"/>
      <c r="S570" s="298" t="str">
        <f t="shared" si="196"/>
        <v/>
      </c>
      <c r="T570" s="214"/>
      <c r="U570" s="33"/>
      <c r="V570" s="33"/>
      <c r="W570" s="33"/>
      <c r="X570" s="33"/>
      <c r="Y570" s="213"/>
      <c r="Z570" s="352" t="str">
        <f t="shared" si="197"/>
        <v/>
      </c>
      <c r="AA570" s="304" t="e">
        <f t="shared" ca="1" si="198"/>
        <v>#NAME?</v>
      </c>
      <c r="AB570" s="304" t="e">
        <f t="shared" ca="1" si="199"/>
        <v>#NAME?</v>
      </c>
      <c r="AC570" s="304" t="e">
        <f t="shared" ca="1" si="200"/>
        <v>#NAME?</v>
      </c>
      <c r="AD570" s="304" t="e">
        <f t="shared" ca="1" si="201"/>
        <v>#NAME?</v>
      </c>
      <c r="AE570" s="304"/>
      <c r="AF570" s="353" t="str">
        <f t="shared" si="202"/>
        <v>NCX19J3</v>
      </c>
      <c r="AG570" s="353" t="str">
        <f t="shared" si="203"/>
        <v>NCX19J3</v>
      </c>
      <c r="AH570" s="353" t="str">
        <f t="shared" si="204"/>
        <v/>
      </c>
      <c r="AI570" s="353" t="str">
        <f t="shared" si="205"/>
        <v/>
      </c>
      <c r="AJ570" s="353" t="str">
        <f t="shared" si="206"/>
        <v/>
      </c>
      <c r="AK570" s="353" t="str">
        <f t="shared" si="207"/>
        <v/>
      </c>
      <c r="AL570" s="343"/>
      <c r="AT570" s="345" t="str">
        <f t="shared" si="208"/>
        <v/>
      </c>
      <c r="AU570" s="345" t="str">
        <f t="shared" si="209"/>
        <v/>
      </c>
      <c r="AW570" s="354">
        <f t="shared" si="210"/>
        <v>0</v>
      </c>
      <c r="AX570" s="354">
        <f t="shared" si="211"/>
        <v>0</v>
      </c>
      <c r="AY570" s="354">
        <f t="shared" si="212"/>
        <v>0</v>
      </c>
      <c r="AZ570" s="354">
        <f t="shared" si="213"/>
        <v>0</v>
      </c>
    </row>
    <row r="571" spans="1:52" x14ac:dyDescent="0.2">
      <c r="A571" s="28" t="str">
        <f>C571&amp;"x"&amp;TEXT(COUNTIF(C$5:C570,C571)+1,0)</f>
        <v>x1</v>
      </c>
      <c r="B571" s="29" t="str">
        <f>D571&amp;"x"&amp;TEXT(COUNTIF(D$5:D570,D571)+1,0)</f>
        <v>x1</v>
      </c>
      <c r="C571" s="30"/>
      <c r="D571" s="30"/>
      <c r="E571" s="181"/>
      <c r="F571" s="30"/>
      <c r="G571" s="269"/>
      <c r="H571" s="269"/>
      <c r="I571" s="269"/>
      <c r="J571" s="218"/>
      <c r="K571" s="181"/>
      <c r="L571" s="31"/>
      <c r="M571" s="262" t="str">
        <f t="shared" si="194"/>
        <v>0</v>
      </c>
      <c r="N571" s="31"/>
      <c r="O571" s="262" t="str">
        <f t="shared" si="195"/>
        <v>0</v>
      </c>
      <c r="P571" s="31"/>
      <c r="Q571" s="31"/>
      <c r="R571" s="31"/>
      <c r="S571" s="298" t="str">
        <f t="shared" si="196"/>
        <v/>
      </c>
      <c r="T571" s="214"/>
      <c r="U571" s="33"/>
      <c r="V571" s="33"/>
      <c r="W571" s="33"/>
      <c r="X571" s="33"/>
      <c r="Y571" s="213"/>
      <c r="Z571" s="352" t="str">
        <f t="shared" si="197"/>
        <v/>
      </c>
      <c r="AA571" s="304" t="e">
        <f t="shared" ca="1" si="198"/>
        <v>#NAME?</v>
      </c>
      <c r="AB571" s="304" t="e">
        <f t="shared" ca="1" si="199"/>
        <v>#NAME?</v>
      </c>
      <c r="AC571" s="304" t="e">
        <f t="shared" ca="1" si="200"/>
        <v>#NAME?</v>
      </c>
      <c r="AD571" s="304" t="e">
        <f t="shared" ca="1" si="201"/>
        <v>#NAME?</v>
      </c>
      <c r="AE571" s="304"/>
      <c r="AF571" s="353" t="str">
        <f t="shared" si="202"/>
        <v>NCX19J3</v>
      </c>
      <c r="AG571" s="353" t="str">
        <f t="shared" si="203"/>
        <v>NCX19J3</v>
      </c>
      <c r="AH571" s="353" t="str">
        <f t="shared" si="204"/>
        <v/>
      </c>
      <c r="AI571" s="353" t="str">
        <f t="shared" si="205"/>
        <v/>
      </c>
      <c r="AJ571" s="353" t="str">
        <f t="shared" si="206"/>
        <v/>
      </c>
      <c r="AK571" s="353" t="str">
        <f t="shared" si="207"/>
        <v/>
      </c>
      <c r="AL571" s="343"/>
      <c r="AT571" s="345" t="str">
        <f t="shared" si="208"/>
        <v/>
      </c>
      <c r="AU571" s="345" t="str">
        <f t="shared" si="209"/>
        <v/>
      </c>
      <c r="AW571" s="354">
        <f t="shared" si="210"/>
        <v>0</v>
      </c>
      <c r="AX571" s="354">
        <f t="shared" si="211"/>
        <v>0</v>
      </c>
      <c r="AY571" s="354">
        <f t="shared" si="212"/>
        <v>0</v>
      </c>
      <c r="AZ571" s="354">
        <f t="shared" si="213"/>
        <v>0</v>
      </c>
    </row>
    <row r="572" spans="1:52" x14ac:dyDescent="0.2">
      <c r="A572" s="28" t="str">
        <f>C572&amp;"x"&amp;TEXT(COUNTIF(C$5:C571,C572)+1,0)</f>
        <v>x1</v>
      </c>
      <c r="B572" s="29" t="str">
        <f>D572&amp;"x"&amp;TEXT(COUNTIF(D$5:D571,D572)+1,0)</f>
        <v>x1</v>
      </c>
      <c r="C572" s="30"/>
      <c r="D572" s="30"/>
      <c r="E572" s="181"/>
      <c r="F572" s="30"/>
      <c r="G572" s="269"/>
      <c r="H572" s="269"/>
      <c r="I572" s="269"/>
      <c r="J572" s="218"/>
      <c r="K572" s="181"/>
      <c r="L572" s="31"/>
      <c r="M572" s="262" t="str">
        <f t="shared" si="194"/>
        <v>0</v>
      </c>
      <c r="N572" s="31"/>
      <c r="O572" s="262" t="str">
        <f t="shared" si="195"/>
        <v>0</v>
      </c>
      <c r="P572" s="31"/>
      <c r="Q572" s="31"/>
      <c r="R572" s="31"/>
      <c r="S572" s="298" t="str">
        <f t="shared" si="196"/>
        <v/>
      </c>
      <c r="T572" s="214"/>
      <c r="U572" s="33"/>
      <c r="V572" s="33"/>
      <c r="W572" s="33"/>
      <c r="X572" s="33"/>
      <c r="Y572" s="213"/>
      <c r="Z572" s="352" t="str">
        <f t="shared" si="197"/>
        <v/>
      </c>
      <c r="AA572" s="304" t="e">
        <f t="shared" ca="1" si="198"/>
        <v>#NAME?</v>
      </c>
      <c r="AB572" s="304" t="e">
        <f t="shared" ca="1" si="199"/>
        <v>#NAME?</v>
      </c>
      <c r="AC572" s="304" t="e">
        <f t="shared" ca="1" si="200"/>
        <v>#NAME?</v>
      </c>
      <c r="AD572" s="304" t="e">
        <f t="shared" ca="1" si="201"/>
        <v>#NAME?</v>
      </c>
      <c r="AE572" s="304"/>
      <c r="AF572" s="353" t="str">
        <f t="shared" si="202"/>
        <v>NCX19J3</v>
      </c>
      <c r="AG572" s="353" t="str">
        <f t="shared" si="203"/>
        <v>NCX19J3</v>
      </c>
      <c r="AH572" s="353" t="str">
        <f t="shared" si="204"/>
        <v/>
      </c>
      <c r="AI572" s="353" t="str">
        <f t="shared" si="205"/>
        <v/>
      </c>
      <c r="AJ572" s="353" t="str">
        <f t="shared" si="206"/>
        <v/>
      </c>
      <c r="AK572" s="353" t="str">
        <f t="shared" si="207"/>
        <v/>
      </c>
      <c r="AL572" s="343"/>
      <c r="AT572" s="345" t="str">
        <f t="shared" si="208"/>
        <v/>
      </c>
      <c r="AU572" s="345" t="str">
        <f t="shared" si="209"/>
        <v/>
      </c>
      <c r="AW572" s="354">
        <f t="shared" si="210"/>
        <v>0</v>
      </c>
      <c r="AX572" s="354">
        <f t="shared" si="211"/>
        <v>0</v>
      </c>
      <c r="AY572" s="354">
        <f t="shared" si="212"/>
        <v>0</v>
      </c>
      <c r="AZ572" s="354">
        <f t="shared" si="213"/>
        <v>0</v>
      </c>
    </row>
    <row r="573" spans="1:52" x14ac:dyDescent="0.2">
      <c r="A573" s="28" t="str">
        <f>C573&amp;"x"&amp;TEXT(COUNTIF(C$5:C572,C573)+1,0)</f>
        <v>x1</v>
      </c>
      <c r="B573" s="29" t="str">
        <f>D573&amp;"x"&amp;TEXT(COUNTIF(D$5:D572,D573)+1,0)</f>
        <v>x1</v>
      </c>
      <c r="C573" s="30"/>
      <c r="D573" s="30"/>
      <c r="E573" s="181"/>
      <c r="F573" s="30"/>
      <c r="G573" s="269"/>
      <c r="H573" s="269"/>
      <c r="I573" s="269"/>
      <c r="J573" s="218"/>
      <c r="K573" s="181"/>
      <c r="L573" s="31"/>
      <c r="M573" s="262" t="str">
        <f t="shared" si="194"/>
        <v>0</v>
      </c>
      <c r="N573" s="31"/>
      <c r="O573" s="262" t="str">
        <f t="shared" si="195"/>
        <v>0</v>
      </c>
      <c r="P573" s="31"/>
      <c r="Q573" s="31"/>
      <c r="R573" s="31"/>
      <c r="S573" s="298" t="str">
        <f t="shared" si="196"/>
        <v/>
      </c>
      <c r="T573" s="214"/>
      <c r="U573" s="33"/>
      <c r="V573" s="33"/>
      <c r="W573" s="33"/>
      <c r="X573" s="33"/>
      <c r="Y573" s="213"/>
      <c r="Z573" s="352" t="str">
        <f t="shared" si="197"/>
        <v/>
      </c>
      <c r="AA573" s="304" t="e">
        <f t="shared" ca="1" si="198"/>
        <v>#NAME?</v>
      </c>
      <c r="AB573" s="304" t="e">
        <f t="shared" ca="1" si="199"/>
        <v>#NAME?</v>
      </c>
      <c r="AC573" s="304" t="e">
        <f t="shared" ca="1" si="200"/>
        <v>#NAME?</v>
      </c>
      <c r="AD573" s="304" t="e">
        <f t="shared" ca="1" si="201"/>
        <v>#NAME?</v>
      </c>
      <c r="AE573" s="304"/>
      <c r="AF573" s="353" t="str">
        <f t="shared" si="202"/>
        <v>NCX19J3</v>
      </c>
      <c r="AG573" s="353" t="str">
        <f t="shared" si="203"/>
        <v>NCX19J3</v>
      </c>
      <c r="AH573" s="353" t="str">
        <f t="shared" si="204"/>
        <v/>
      </c>
      <c r="AI573" s="353" t="str">
        <f t="shared" si="205"/>
        <v/>
      </c>
      <c r="AJ573" s="353" t="str">
        <f t="shared" si="206"/>
        <v/>
      </c>
      <c r="AK573" s="353" t="str">
        <f t="shared" si="207"/>
        <v/>
      </c>
      <c r="AL573" s="343"/>
      <c r="AT573" s="345" t="str">
        <f t="shared" si="208"/>
        <v/>
      </c>
      <c r="AU573" s="345" t="str">
        <f t="shared" si="209"/>
        <v/>
      </c>
      <c r="AW573" s="354">
        <f t="shared" si="210"/>
        <v>0</v>
      </c>
      <c r="AX573" s="354">
        <f t="shared" si="211"/>
        <v>0</v>
      </c>
      <c r="AY573" s="354">
        <f t="shared" si="212"/>
        <v>0</v>
      </c>
      <c r="AZ573" s="354">
        <f t="shared" si="213"/>
        <v>0</v>
      </c>
    </row>
    <row r="574" spans="1:52" x14ac:dyDescent="0.2">
      <c r="A574" s="28" t="str">
        <f>C574&amp;"x"&amp;TEXT(COUNTIF(C$5:C573,C574)+1,0)</f>
        <v>x1</v>
      </c>
      <c r="B574" s="29" t="str">
        <f>D574&amp;"x"&amp;TEXT(COUNTIF(D$5:D573,D574)+1,0)</f>
        <v>x1</v>
      </c>
      <c r="C574" s="30"/>
      <c r="D574" s="30"/>
      <c r="E574" s="181"/>
      <c r="F574" s="30"/>
      <c r="G574" s="269"/>
      <c r="H574" s="269"/>
      <c r="I574" s="269"/>
      <c r="J574" s="218"/>
      <c r="K574" s="181"/>
      <c r="L574" s="31"/>
      <c r="M574" s="262" t="str">
        <f t="shared" si="194"/>
        <v>0</v>
      </c>
      <c r="N574" s="31"/>
      <c r="O574" s="262" t="str">
        <f t="shared" si="195"/>
        <v>0</v>
      </c>
      <c r="P574" s="31"/>
      <c r="Q574" s="31"/>
      <c r="R574" s="31"/>
      <c r="S574" s="298" t="str">
        <f t="shared" si="196"/>
        <v/>
      </c>
      <c r="T574" s="214"/>
      <c r="U574" s="33"/>
      <c r="V574" s="33"/>
      <c r="W574" s="33"/>
      <c r="X574" s="33"/>
      <c r="Y574" s="213"/>
      <c r="Z574" s="352" t="str">
        <f t="shared" si="197"/>
        <v/>
      </c>
      <c r="AA574" s="304" t="e">
        <f t="shared" ca="1" si="198"/>
        <v>#NAME?</v>
      </c>
      <c r="AB574" s="304" t="e">
        <f t="shared" ca="1" si="199"/>
        <v>#NAME?</v>
      </c>
      <c r="AC574" s="304" t="e">
        <f t="shared" ca="1" si="200"/>
        <v>#NAME?</v>
      </c>
      <c r="AD574" s="304" t="e">
        <f t="shared" ca="1" si="201"/>
        <v>#NAME?</v>
      </c>
      <c r="AE574" s="304"/>
      <c r="AF574" s="353" t="str">
        <f t="shared" si="202"/>
        <v>NCX19J3</v>
      </c>
      <c r="AG574" s="353" t="str">
        <f t="shared" si="203"/>
        <v>NCX19J3</v>
      </c>
      <c r="AH574" s="353" t="str">
        <f t="shared" si="204"/>
        <v/>
      </c>
      <c r="AI574" s="353" t="str">
        <f t="shared" si="205"/>
        <v/>
      </c>
      <c r="AJ574" s="353" t="str">
        <f t="shared" si="206"/>
        <v/>
      </c>
      <c r="AK574" s="353" t="str">
        <f t="shared" si="207"/>
        <v/>
      </c>
      <c r="AL574" s="343"/>
      <c r="AT574" s="345" t="str">
        <f t="shared" si="208"/>
        <v/>
      </c>
      <c r="AU574" s="345" t="str">
        <f t="shared" si="209"/>
        <v/>
      </c>
      <c r="AW574" s="354">
        <f t="shared" si="210"/>
        <v>0</v>
      </c>
      <c r="AX574" s="354">
        <f t="shared" si="211"/>
        <v>0</v>
      </c>
      <c r="AY574" s="354">
        <f t="shared" si="212"/>
        <v>0</v>
      </c>
      <c r="AZ574" s="354">
        <f t="shared" si="213"/>
        <v>0</v>
      </c>
    </row>
    <row r="575" spans="1:52" x14ac:dyDescent="0.2">
      <c r="A575" s="28" t="str">
        <f>C575&amp;"x"&amp;TEXT(COUNTIF(C$5:C574,C575)+1,0)</f>
        <v>x1</v>
      </c>
      <c r="B575" s="29" t="str">
        <f>D575&amp;"x"&amp;TEXT(COUNTIF(D$5:D574,D575)+1,0)</f>
        <v>x1</v>
      </c>
      <c r="C575" s="30"/>
      <c r="D575" s="30"/>
      <c r="E575" s="181"/>
      <c r="F575" s="30"/>
      <c r="G575" s="269"/>
      <c r="H575" s="269"/>
      <c r="I575" s="269"/>
      <c r="J575" s="218"/>
      <c r="K575" s="181"/>
      <c r="L575" s="31"/>
      <c r="M575" s="262" t="str">
        <f t="shared" si="194"/>
        <v>0</v>
      </c>
      <c r="N575" s="31"/>
      <c r="O575" s="262" t="str">
        <f t="shared" si="195"/>
        <v>0</v>
      </c>
      <c r="P575" s="31"/>
      <c r="Q575" s="31"/>
      <c r="R575" s="31"/>
      <c r="S575" s="298" t="str">
        <f t="shared" si="196"/>
        <v/>
      </c>
      <c r="T575" s="214"/>
      <c r="U575" s="33"/>
      <c r="V575" s="33"/>
      <c r="W575" s="33"/>
      <c r="X575" s="33"/>
      <c r="Y575" s="213"/>
      <c r="Z575" s="352" t="str">
        <f t="shared" si="197"/>
        <v/>
      </c>
      <c r="AA575" s="304" t="e">
        <f t="shared" ca="1" si="198"/>
        <v>#NAME?</v>
      </c>
      <c r="AB575" s="304" t="e">
        <f t="shared" ca="1" si="199"/>
        <v>#NAME?</v>
      </c>
      <c r="AC575" s="304" t="e">
        <f t="shared" ca="1" si="200"/>
        <v>#NAME?</v>
      </c>
      <c r="AD575" s="304" t="e">
        <f t="shared" ca="1" si="201"/>
        <v>#NAME?</v>
      </c>
      <c r="AE575" s="304"/>
      <c r="AF575" s="353" t="str">
        <f t="shared" si="202"/>
        <v>NCX19J3</v>
      </c>
      <c r="AG575" s="353" t="str">
        <f t="shared" si="203"/>
        <v>NCX19J3</v>
      </c>
      <c r="AH575" s="353" t="str">
        <f t="shared" si="204"/>
        <v/>
      </c>
      <c r="AI575" s="353" t="str">
        <f t="shared" si="205"/>
        <v/>
      </c>
      <c r="AJ575" s="353" t="str">
        <f t="shared" si="206"/>
        <v/>
      </c>
      <c r="AK575" s="353" t="str">
        <f t="shared" si="207"/>
        <v/>
      </c>
      <c r="AL575" s="343"/>
      <c r="AT575" s="345" t="str">
        <f t="shared" si="208"/>
        <v/>
      </c>
      <c r="AU575" s="345" t="str">
        <f t="shared" si="209"/>
        <v/>
      </c>
      <c r="AW575" s="354">
        <f t="shared" si="210"/>
        <v>0</v>
      </c>
      <c r="AX575" s="354">
        <f t="shared" si="211"/>
        <v>0</v>
      </c>
      <c r="AY575" s="354">
        <f t="shared" si="212"/>
        <v>0</v>
      </c>
      <c r="AZ575" s="354">
        <f t="shared" si="213"/>
        <v>0</v>
      </c>
    </row>
    <row r="576" spans="1:52" x14ac:dyDescent="0.2">
      <c r="A576" s="28" t="str">
        <f>C576&amp;"x"&amp;TEXT(COUNTIF(C$5:C575,C576)+1,0)</f>
        <v>x1</v>
      </c>
      <c r="B576" s="29" t="str">
        <f>D576&amp;"x"&amp;TEXT(COUNTIF(D$5:D575,D576)+1,0)</f>
        <v>x1</v>
      </c>
      <c r="C576" s="30"/>
      <c r="D576" s="30"/>
      <c r="E576" s="181"/>
      <c r="F576" s="30"/>
      <c r="G576" s="269"/>
      <c r="H576" s="269"/>
      <c r="I576" s="269"/>
      <c r="J576" s="218"/>
      <c r="K576" s="181"/>
      <c r="L576" s="31"/>
      <c r="M576" s="262" t="str">
        <f t="shared" si="194"/>
        <v>0</v>
      </c>
      <c r="N576" s="31"/>
      <c r="O576" s="262" t="str">
        <f t="shared" si="195"/>
        <v>0</v>
      </c>
      <c r="P576" s="31"/>
      <c r="Q576" s="31"/>
      <c r="R576" s="31"/>
      <c r="S576" s="298" t="str">
        <f t="shared" si="196"/>
        <v/>
      </c>
      <c r="T576" s="214"/>
      <c r="U576" s="33"/>
      <c r="V576" s="33"/>
      <c r="W576" s="33"/>
      <c r="X576" s="33"/>
      <c r="Y576" s="213"/>
      <c r="Z576" s="352" t="str">
        <f t="shared" si="197"/>
        <v/>
      </c>
      <c r="AA576" s="304" t="e">
        <f t="shared" ca="1" si="198"/>
        <v>#NAME?</v>
      </c>
      <c r="AB576" s="304" t="e">
        <f t="shared" ca="1" si="199"/>
        <v>#NAME?</v>
      </c>
      <c r="AC576" s="304" t="e">
        <f t="shared" ca="1" si="200"/>
        <v>#NAME?</v>
      </c>
      <c r="AD576" s="304" t="e">
        <f t="shared" ca="1" si="201"/>
        <v>#NAME?</v>
      </c>
      <c r="AE576" s="304"/>
      <c r="AF576" s="353" t="str">
        <f t="shared" si="202"/>
        <v>NCX19J3</v>
      </c>
      <c r="AG576" s="353" t="str">
        <f t="shared" si="203"/>
        <v>NCX19J3</v>
      </c>
      <c r="AH576" s="353" t="str">
        <f t="shared" si="204"/>
        <v/>
      </c>
      <c r="AI576" s="353" t="str">
        <f t="shared" si="205"/>
        <v/>
      </c>
      <c r="AJ576" s="353" t="str">
        <f t="shared" si="206"/>
        <v/>
      </c>
      <c r="AK576" s="353" t="str">
        <f t="shared" si="207"/>
        <v/>
      </c>
      <c r="AL576" s="343"/>
      <c r="AT576" s="345" t="str">
        <f t="shared" si="208"/>
        <v/>
      </c>
      <c r="AU576" s="345" t="str">
        <f t="shared" si="209"/>
        <v/>
      </c>
      <c r="AW576" s="354">
        <f t="shared" si="210"/>
        <v>0</v>
      </c>
      <c r="AX576" s="354">
        <f t="shared" si="211"/>
        <v>0</v>
      </c>
      <c r="AY576" s="354">
        <f t="shared" si="212"/>
        <v>0</v>
      </c>
      <c r="AZ576" s="354">
        <f t="shared" si="213"/>
        <v>0</v>
      </c>
    </row>
    <row r="577" spans="1:52" x14ac:dyDescent="0.2">
      <c r="A577" s="28" t="str">
        <f>C577&amp;"x"&amp;TEXT(COUNTIF(C$5:C576,C577)+1,0)</f>
        <v>x1</v>
      </c>
      <c r="B577" s="29" t="str">
        <f>D577&amp;"x"&amp;TEXT(COUNTIF(D$5:D576,D577)+1,0)</f>
        <v>x1</v>
      </c>
      <c r="C577" s="30"/>
      <c r="D577" s="30"/>
      <c r="E577" s="181"/>
      <c r="F577" s="30"/>
      <c r="G577" s="269"/>
      <c r="H577" s="269"/>
      <c r="I577" s="269"/>
      <c r="J577" s="218"/>
      <c r="K577" s="181"/>
      <c r="L577" s="31"/>
      <c r="M577" s="262" t="str">
        <f t="shared" si="194"/>
        <v>0</v>
      </c>
      <c r="N577" s="31"/>
      <c r="O577" s="262" t="str">
        <f t="shared" si="195"/>
        <v>0</v>
      </c>
      <c r="P577" s="31"/>
      <c r="Q577" s="31"/>
      <c r="R577" s="31"/>
      <c r="S577" s="298" t="str">
        <f t="shared" si="196"/>
        <v/>
      </c>
      <c r="T577" s="214"/>
      <c r="U577" s="33"/>
      <c r="V577" s="33"/>
      <c r="W577" s="33"/>
      <c r="X577" s="33"/>
      <c r="Y577" s="213"/>
      <c r="Z577" s="352" t="str">
        <f t="shared" si="197"/>
        <v/>
      </c>
      <c r="AA577" s="304" t="e">
        <f t="shared" ca="1" si="198"/>
        <v>#NAME?</v>
      </c>
      <c r="AB577" s="304" t="e">
        <f t="shared" ca="1" si="199"/>
        <v>#NAME?</v>
      </c>
      <c r="AC577" s="304" t="e">
        <f t="shared" ca="1" si="200"/>
        <v>#NAME?</v>
      </c>
      <c r="AD577" s="304" t="e">
        <f t="shared" ca="1" si="201"/>
        <v>#NAME?</v>
      </c>
      <c r="AE577" s="304"/>
      <c r="AF577" s="353" t="str">
        <f t="shared" si="202"/>
        <v>NCX19J3</v>
      </c>
      <c r="AG577" s="353" t="str">
        <f t="shared" si="203"/>
        <v>NCX19J3</v>
      </c>
      <c r="AH577" s="353" t="str">
        <f t="shared" si="204"/>
        <v/>
      </c>
      <c r="AI577" s="353" t="str">
        <f t="shared" si="205"/>
        <v/>
      </c>
      <c r="AJ577" s="353" t="str">
        <f t="shared" si="206"/>
        <v/>
      </c>
      <c r="AK577" s="353" t="str">
        <f t="shared" si="207"/>
        <v/>
      </c>
      <c r="AL577" s="343"/>
      <c r="AT577" s="345" t="str">
        <f t="shared" si="208"/>
        <v/>
      </c>
      <c r="AU577" s="345" t="str">
        <f t="shared" si="209"/>
        <v/>
      </c>
      <c r="AW577" s="354">
        <f t="shared" si="210"/>
        <v>0</v>
      </c>
      <c r="AX577" s="354">
        <f t="shared" si="211"/>
        <v>0</v>
      </c>
      <c r="AY577" s="354">
        <f t="shared" si="212"/>
        <v>0</v>
      </c>
      <c r="AZ577" s="354">
        <f t="shared" si="213"/>
        <v>0</v>
      </c>
    </row>
    <row r="578" spans="1:52" x14ac:dyDescent="0.2">
      <c r="A578" s="28" t="str">
        <f>C578&amp;"x"&amp;TEXT(COUNTIF(C$5:C577,C578)+1,0)</f>
        <v>x1</v>
      </c>
      <c r="B578" s="29" t="str">
        <f>D578&amp;"x"&amp;TEXT(COUNTIF(D$5:D577,D578)+1,0)</f>
        <v>x1</v>
      </c>
      <c r="C578" s="30"/>
      <c r="D578" s="30"/>
      <c r="E578" s="181"/>
      <c r="F578" s="30"/>
      <c r="G578" s="269"/>
      <c r="H578" s="269"/>
      <c r="I578" s="269"/>
      <c r="J578" s="218"/>
      <c r="K578" s="181"/>
      <c r="L578" s="31"/>
      <c r="M578" s="262" t="str">
        <f t="shared" si="194"/>
        <v>0</v>
      </c>
      <c r="N578" s="31"/>
      <c r="O578" s="262" t="str">
        <f t="shared" si="195"/>
        <v>0</v>
      </c>
      <c r="P578" s="31"/>
      <c r="Q578" s="31"/>
      <c r="R578" s="31"/>
      <c r="S578" s="298" t="str">
        <f t="shared" si="196"/>
        <v/>
      </c>
      <c r="T578" s="214"/>
      <c r="U578" s="33"/>
      <c r="V578" s="33"/>
      <c r="W578" s="33"/>
      <c r="X578" s="33"/>
      <c r="Y578" s="213"/>
      <c r="Z578" s="352" t="str">
        <f t="shared" si="197"/>
        <v/>
      </c>
      <c r="AA578" s="304" t="e">
        <f t="shared" ca="1" si="198"/>
        <v>#NAME?</v>
      </c>
      <c r="AB578" s="304" t="e">
        <f t="shared" ca="1" si="199"/>
        <v>#NAME?</v>
      </c>
      <c r="AC578" s="304" t="e">
        <f t="shared" ca="1" si="200"/>
        <v>#NAME?</v>
      </c>
      <c r="AD578" s="304" t="e">
        <f t="shared" ca="1" si="201"/>
        <v>#NAME?</v>
      </c>
      <c r="AE578" s="304"/>
      <c r="AF578" s="353" t="str">
        <f t="shared" si="202"/>
        <v>NCX19J3</v>
      </c>
      <c r="AG578" s="353" t="str">
        <f t="shared" si="203"/>
        <v>NCX19J3</v>
      </c>
      <c r="AH578" s="353" t="str">
        <f t="shared" si="204"/>
        <v/>
      </c>
      <c r="AI578" s="353" t="str">
        <f t="shared" si="205"/>
        <v/>
      </c>
      <c r="AJ578" s="353" t="str">
        <f t="shared" si="206"/>
        <v/>
      </c>
      <c r="AK578" s="353" t="str">
        <f t="shared" si="207"/>
        <v/>
      </c>
      <c r="AL578" s="343"/>
      <c r="AT578" s="345" t="str">
        <f t="shared" si="208"/>
        <v/>
      </c>
      <c r="AU578" s="345" t="str">
        <f t="shared" si="209"/>
        <v/>
      </c>
      <c r="AW578" s="354">
        <f t="shared" si="210"/>
        <v>0</v>
      </c>
      <c r="AX578" s="354">
        <f t="shared" si="211"/>
        <v>0</v>
      </c>
      <c r="AY578" s="354">
        <f t="shared" si="212"/>
        <v>0</v>
      </c>
      <c r="AZ578" s="354">
        <f t="shared" si="213"/>
        <v>0</v>
      </c>
    </row>
    <row r="579" spans="1:52" x14ac:dyDescent="0.2">
      <c r="A579" s="28" t="str">
        <f>C579&amp;"x"&amp;TEXT(COUNTIF(C$5:C578,C579)+1,0)</f>
        <v>x1</v>
      </c>
      <c r="B579" s="29" t="str">
        <f>D579&amp;"x"&amp;TEXT(COUNTIF(D$5:D578,D579)+1,0)</f>
        <v>x1</v>
      </c>
      <c r="C579" s="30"/>
      <c r="D579" s="30"/>
      <c r="E579" s="181"/>
      <c r="F579" s="30"/>
      <c r="G579" s="269"/>
      <c r="H579" s="269"/>
      <c r="I579" s="269"/>
      <c r="J579" s="218"/>
      <c r="K579" s="181"/>
      <c r="L579" s="31"/>
      <c r="M579" s="262" t="str">
        <f t="shared" si="194"/>
        <v>0</v>
      </c>
      <c r="N579" s="31"/>
      <c r="O579" s="262" t="str">
        <f t="shared" si="195"/>
        <v>0</v>
      </c>
      <c r="P579" s="31"/>
      <c r="Q579" s="31"/>
      <c r="R579" s="31"/>
      <c r="S579" s="298" t="str">
        <f t="shared" si="196"/>
        <v/>
      </c>
      <c r="T579" s="214"/>
      <c r="U579" s="33"/>
      <c r="V579" s="33"/>
      <c r="W579" s="33"/>
      <c r="X579" s="33"/>
      <c r="Y579" s="213"/>
      <c r="Z579" s="352" t="str">
        <f t="shared" si="197"/>
        <v/>
      </c>
      <c r="AA579" s="304" t="e">
        <f t="shared" ca="1" si="198"/>
        <v>#NAME?</v>
      </c>
      <c r="AB579" s="304" t="e">
        <f t="shared" ca="1" si="199"/>
        <v>#NAME?</v>
      </c>
      <c r="AC579" s="304" t="e">
        <f t="shared" ca="1" si="200"/>
        <v>#NAME?</v>
      </c>
      <c r="AD579" s="304" t="e">
        <f t="shared" ca="1" si="201"/>
        <v>#NAME?</v>
      </c>
      <c r="AE579" s="304"/>
      <c r="AF579" s="353" t="str">
        <f t="shared" si="202"/>
        <v>NCX19J3</v>
      </c>
      <c r="AG579" s="353" t="str">
        <f t="shared" si="203"/>
        <v>NCX19J3</v>
      </c>
      <c r="AH579" s="353" t="str">
        <f t="shared" si="204"/>
        <v/>
      </c>
      <c r="AI579" s="353" t="str">
        <f t="shared" si="205"/>
        <v/>
      </c>
      <c r="AJ579" s="353" t="str">
        <f t="shared" si="206"/>
        <v/>
      </c>
      <c r="AK579" s="353" t="str">
        <f t="shared" si="207"/>
        <v/>
      </c>
      <c r="AL579" s="343"/>
      <c r="AT579" s="345" t="str">
        <f t="shared" si="208"/>
        <v/>
      </c>
      <c r="AU579" s="345" t="str">
        <f t="shared" si="209"/>
        <v/>
      </c>
      <c r="AW579" s="354">
        <f t="shared" si="210"/>
        <v>0</v>
      </c>
      <c r="AX579" s="354">
        <f t="shared" si="211"/>
        <v>0</v>
      </c>
      <c r="AY579" s="354">
        <f t="shared" si="212"/>
        <v>0</v>
      </c>
      <c r="AZ579" s="354">
        <f t="shared" si="213"/>
        <v>0</v>
      </c>
    </row>
    <row r="580" spans="1:52" x14ac:dyDescent="0.2">
      <c r="A580" s="28" t="str">
        <f>C580&amp;"x"&amp;TEXT(COUNTIF(C$5:C579,C580)+1,0)</f>
        <v>x1</v>
      </c>
      <c r="B580" s="29" t="str">
        <f>D580&amp;"x"&amp;TEXT(COUNTIF(D$5:D579,D580)+1,0)</f>
        <v>x1</v>
      </c>
      <c r="C580" s="30"/>
      <c r="D580" s="30"/>
      <c r="E580" s="181"/>
      <c r="F580" s="30"/>
      <c r="G580" s="269"/>
      <c r="H580" s="269"/>
      <c r="I580" s="269"/>
      <c r="J580" s="218"/>
      <c r="K580" s="181"/>
      <c r="L580" s="31"/>
      <c r="M580" s="262" t="str">
        <f t="shared" si="194"/>
        <v>0</v>
      </c>
      <c r="N580" s="31"/>
      <c r="O580" s="262" t="str">
        <f t="shared" si="195"/>
        <v>0</v>
      </c>
      <c r="P580" s="31"/>
      <c r="Q580" s="31"/>
      <c r="R580" s="31"/>
      <c r="S580" s="298" t="str">
        <f t="shared" si="196"/>
        <v/>
      </c>
      <c r="T580" s="214"/>
      <c r="U580" s="33"/>
      <c r="V580" s="33"/>
      <c r="W580" s="33"/>
      <c r="X580" s="33"/>
      <c r="Y580" s="213"/>
      <c r="Z580" s="352" t="str">
        <f t="shared" si="197"/>
        <v/>
      </c>
      <c r="AA580" s="304" t="e">
        <f t="shared" ca="1" si="198"/>
        <v>#NAME?</v>
      </c>
      <c r="AB580" s="304" t="e">
        <f t="shared" ca="1" si="199"/>
        <v>#NAME?</v>
      </c>
      <c r="AC580" s="304" t="e">
        <f t="shared" ca="1" si="200"/>
        <v>#NAME?</v>
      </c>
      <c r="AD580" s="304" t="e">
        <f t="shared" ca="1" si="201"/>
        <v>#NAME?</v>
      </c>
      <c r="AE580" s="304"/>
      <c r="AF580" s="353" t="str">
        <f t="shared" si="202"/>
        <v>NCX19J3</v>
      </c>
      <c r="AG580" s="353" t="str">
        <f t="shared" si="203"/>
        <v>NCX19J3</v>
      </c>
      <c r="AH580" s="353" t="str">
        <f t="shared" si="204"/>
        <v/>
      </c>
      <c r="AI580" s="353" t="str">
        <f t="shared" si="205"/>
        <v/>
      </c>
      <c r="AJ580" s="353" t="str">
        <f t="shared" si="206"/>
        <v/>
      </c>
      <c r="AK580" s="353" t="str">
        <f t="shared" si="207"/>
        <v/>
      </c>
      <c r="AL580" s="343"/>
      <c r="AT580" s="345" t="str">
        <f t="shared" si="208"/>
        <v/>
      </c>
      <c r="AU580" s="345" t="str">
        <f t="shared" si="209"/>
        <v/>
      </c>
      <c r="AW580" s="354">
        <f t="shared" si="210"/>
        <v>0</v>
      </c>
      <c r="AX580" s="354">
        <f t="shared" si="211"/>
        <v>0</v>
      </c>
      <c r="AY580" s="354">
        <f t="shared" si="212"/>
        <v>0</v>
      </c>
      <c r="AZ580" s="354">
        <f t="shared" si="213"/>
        <v>0</v>
      </c>
    </row>
    <row r="581" spans="1:52" x14ac:dyDescent="0.2">
      <c r="A581" s="28" t="str">
        <f>C581&amp;"x"&amp;TEXT(COUNTIF(C$5:C580,C581)+1,0)</f>
        <v>x1</v>
      </c>
      <c r="B581" s="29" t="str">
        <f>D581&amp;"x"&amp;TEXT(COUNTIF(D$5:D580,D581)+1,0)</f>
        <v>x1</v>
      </c>
      <c r="C581" s="30"/>
      <c r="D581" s="30"/>
      <c r="E581" s="181"/>
      <c r="F581" s="30"/>
      <c r="G581" s="269"/>
      <c r="H581" s="269"/>
      <c r="I581" s="269"/>
      <c r="J581" s="218"/>
      <c r="K581" s="181"/>
      <c r="L581" s="31"/>
      <c r="M581" s="262" t="str">
        <f t="shared" ref="M581:M644" si="214">LEFT(L581&amp;"0",1)</f>
        <v>0</v>
      </c>
      <c r="N581" s="31"/>
      <c r="O581" s="262" t="str">
        <f t="shared" ref="O581:O644" si="215">LEFT(N581&amp;"0",1)</f>
        <v>0</v>
      </c>
      <c r="P581" s="31"/>
      <c r="Q581" s="31"/>
      <c r="R581" s="31"/>
      <c r="S581" s="298" t="str">
        <f t="shared" ref="S581:S644" si="216">IF(C581=0,"",C581)</f>
        <v/>
      </c>
      <c r="T581" s="214"/>
      <c r="U581" s="33"/>
      <c r="V581" s="33"/>
      <c r="W581" s="33"/>
      <c r="X581" s="33"/>
      <c r="Y581" s="213"/>
      <c r="Z581" s="352" t="str">
        <f t="shared" ref="Z581:Z644" si="217">IF(AND(ISNUMBER(J581),J581&lt;&gt;0),DATEDIF(J581,Peildatum,"Y"),"")</f>
        <v/>
      </c>
      <c r="AA581" s="304" t="e">
        <f t="shared" ref="AA581:AA644" ca="1" si="218">TmPunt($C581:$D581,$F581:$J581,$Z581,$AF581&amp;AH581,"Punten1AB",U581,AW581,$AI581&amp;$AJ581&amp;$AK581)</f>
        <v>#NAME?</v>
      </c>
      <c r="AB581" s="304" t="e">
        <f t="shared" ref="AB581:AB644" ca="1" si="219">TmPunt($C581:$D581,$F581:$J581,$Z581,$AF581&amp;AI581,"Punten2DE",V581,AX581,$AH581&amp;$AJ581&amp;$AK581)</f>
        <v>#NAME?</v>
      </c>
      <c r="AC581" s="304" t="e">
        <f t="shared" ref="AC581:AC644" ca="1" si="220">TmPunt($C581:$D581,$F581:$J581,$Z581,$AF581&amp;AJ581,"Punten3GH",W581,AY581,$AH581&amp;$AI581&amp;$AK581)</f>
        <v>#NAME?</v>
      </c>
      <c r="AD581" s="304" t="e">
        <f t="shared" ref="AD581:AD644" ca="1" si="221">TmPunt($C581:$D581,$F581:$J581,$Z581,$AG581&amp;AK581,"Punten4JK",X581,AZ581,$AH581&amp;$AI581&amp;$AJ581)</f>
        <v>#NAME?</v>
      </c>
      <c r="AE581" s="304"/>
      <c r="AF581" s="353" t="str">
        <f t="shared" ref="AF581:AF644" si="222">IFERROR(VLOOKUP(M581,CbRc,2,0),"")</f>
        <v>NCX19J3</v>
      </c>
      <c r="AG581" s="353" t="str">
        <f t="shared" ref="AG581:AG644" si="223">IFERROR(VLOOKUP(O581,CbRc,2,0),"")</f>
        <v>NCX19J3</v>
      </c>
      <c r="AH581" s="353" t="str">
        <f t="shared" ref="AH581:AH644" si="224">IF(ISNA(VLOOKUP($AF581&amp;P581,IsTm1A,1,0)),"",P581)</f>
        <v/>
      </c>
      <c r="AI581" s="353" t="str">
        <f t="shared" ref="AI581:AI644" si="225">IF(ISNA(VLOOKUP($AF581&amp;Q581,IsTm2D,1,0)),"",Q581)</f>
        <v/>
      </c>
      <c r="AJ581" s="353" t="str">
        <f t="shared" ref="AJ581:AJ644" si="226">IF(ISNA(VLOOKUP($AG581&amp;R581,IsTm3G,1,0)),"",R581)</f>
        <v/>
      </c>
      <c r="AK581" s="353" t="str">
        <f t="shared" ref="AK581:AK644" si="227">IF(ISNA(VLOOKUP($AG581&amp;S581,IsTm4J,1,0)),"",S581)</f>
        <v/>
      </c>
      <c r="AL581" s="343"/>
      <c r="AT581" s="345" t="str">
        <f t="shared" ref="AT581:AT644" si="228">IF(C581="","",IFERROR(VLOOKUP(C581,AQ:AQ,1,0),"FOUT"))</f>
        <v/>
      </c>
      <c r="AU581" s="345" t="str">
        <f t="shared" ref="AU581:AU644" si="229">IF(D581="","",IFERROR(VLOOKUP(D581,AR:AR,1,0),"FOUT"))</f>
        <v/>
      </c>
      <c r="AW581" s="354">
        <f t="shared" ref="AW581:AW644" si="230">IF(OR(P581="",U581=""),0,SUMIFS(U$5:U$1004,$M$5:$M$1004,$M581,P$5:P$1004,P581))</f>
        <v>0</v>
      </c>
      <c r="AX581" s="354">
        <f t="shared" ref="AX581:AX644" si="231">IF(OR(Q581="",V581=""),0,SUMIFS(V$5:V$1004,$M$5:$M$1004,$M581,Q$5:Q$1004,Q581))</f>
        <v>0</v>
      </c>
      <c r="AY581" s="354">
        <f t="shared" ref="AY581:AY644" si="232">IF(OR(R581="",W581=""),0,SUMIFS(W$5:W$1004,$M$5:$M$1004,$M581,R$5:R$1004,R581))</f>
        <v>0</v>
      </c>
      <c r="AZ581" s="354">
        <f t="shared" ref="AZ581:AZ644" si="233">IF(OR(S581="",X581=""),0,SUMIFS(X$5:X$1004,$O$5:$O$1004,$O581,S$5:S$1004,S581))</f>
        <v>0</v>
      </c>
    </row>
    <row r="582" spans="1:52" x14ac:dyDescent="0.2">
      <c r="A582" s="28" t="str">
        <f>C582&amp;"x"&amp;TEXT(COUNTIF(C$5:C581,C582)+1,0)</f>
        <v>x1</v>
      </c>
      <c r="B582" s="29" t="str">
        <f>D582&amp;"x"&amp;TEXT(COUNTIF(D$5:D581,D582)+1,0)</f>
        <v>x1</v>
      </c>
      <c r="C582" s="30"/>
      <c r="D582" s="30"/>
      <c r="E582" s="181"/>
      <c r="F582" s="30"/>
      <c r="G582" s="269"/>
      <c r="H582" s="269"/>
      <c r="I582" s="269"/>
      <c r="J582" s="218"/>
      <c r="K582" s="181"/>
      <c r="L582" s="31"/>
      <c r="M582" s="262" t="str">
        <f t="shared" si="214"/>
        <v>0</v>
      </c>
      <c r="N582" s="31"/>
      <c r="O582" s="262" t="str">
        <f t="shared" si="215"/>
        <v>0</v>
      </c>
      <c r="P582" s="31"/>
      <c r="Q582" s="31"/>
      <c r="R582" s="31"/>
      <c r="S582" s="298" t="str">
        <f t="shared" si="216"/>
        <v/>
      </c>
      <c r="T582" s="214"/>
      <c r="U582" s="33"/>
      <c r="V582" s="33"/>
      <c r="W582" s="33"/>
      <c r="X582" s="33"/>
      <c r="Y582" s="213"/>
      <c r="Z582" s="352" t="str">
        <f t="shared" si="217"/>
        <v/>
      </c>
      <c r="AA582" s="304" t="e">
        <f t="shared" ca="1" si="218"/>
        <v>#NAME?</v>
      </c>
      <c r="AB582" s="304" t="e">
        <f t="shared" ca="1" si="219"/>
        <v>#NAME?</v>
      </c>
      <c r="AC582" s="304" t="e">
        <f t="shared" ca="1" si="220"/>
        <v>#NAME?</v>
      </c>
      <c r="AD582" s="304" t="e">
        <f t="shared" ca="1" si="221"/>
        <v>#NAME?</v>
      </c>
      <c r="AE582" s="304"/>
      <c r="AF582" s="353" t="str">
        <f t="shared" si="222"/>
        <v>NCX19J3</v>
      </c>
      <c r="AG582" s="353" t="str">
        <f t="shared" si="223"/>
        <v>NCX19J3</v>
      </c>
      <c r="AH582" s="353" t="str">
        <f t="shared" si="224"/>
        <v/>
      </c>
      <c r="AI582" s="353" t="str">
        <f t="shared" si="225"/>
        <v/>
      </c>
      <c r="AJ582" s="353" t="str">
        <f t="shared" si="226"/>
        <v/>
      </c>
      <c r="AK582" s="353" t="str">
        <f t="shared" si="227"/>
        <v/>
      </c>
      <c r="AL582" s="343"/>
      <c r="AT582" s="345" t="str">
        <f t="shared" si="228"/>
        <v/>
      </c>
      <c r="AU582" s="345" t="str">
        <f t="shared" si="229"/>
        <v/>
      </c>
      <c r="AW582" s="354">
        <f t="shared" si="230"/>
        <v>0</v>
      </c>
      <c r="AX582" s="354">
        <f t="shared" si="231"/>
        <v>0</v>
      </c>
      <c r="AY582" s="354">
        <f t="shared" si="232"/>
        <v>0</v>
      </c>
      <c r="AZ582" s="354">
        <f t="shared" si="233"/>
        <v>0</v>
      </c>
    </row>
    <row r="583" spans="1:52" x14ac:dyDescent="0.2">
      <c r="A583" s="28" t="str">
        <f>C583&amp;"x"&amp;TEXT(COUNTIF(C$5:C582,C583)+1,0)</f>
        <v>x1</v>
      </c>
      <c r="B583" s="29" t="str">
        <f>D583&amp;"x"&amp;TEXT(COUNTIF(D$5:D582,D583)+1,0)</f>
        <v>x1</v>
      </c>
      <c r="C583" s="30"/>
      <c r="D583" s="30"/>
      <c r="E583" s="181"/>
      <c r="F583" s="30"/>
      <c r="G583" s="269"/>
      <c r="H583" s="269"/>
      <c r="I583" s="269"/>
      <c r="J583" s="218"/>
      <c r="K583" s="181"/>
      <c r="L583" s="31"/>
      <c r="M583" s="262" t="str">
        <f t="shared" si="214"/>
        <v>0</v>
      </c>
      <c r="N583" s="31"/>
      <c r="O583" s="262" t="str">
        <f t="shared" si="215"/>
        <v>0</v>
      </c>
      <c r="P583" s="31"/>
      <c r="Q583" s="31"/>
      <c r="R583" s="31"/>
      <c r="S583" s="298" t="str">
        <f t="shared" si="216"/>
        <v/>
      </c>
      <c r="T583" s="214"/>
      <c r="U583" s="33"/>
      <c r="V583" s="33"/>
      <c r="W583" s="33"/>
      <c r="X583" s="33"/>
      <c r="Y583" s="213"/>
      <c r="Z583" s="352" t="str">
        <f t="shared" si="217"/>
        <v/>
      </c>
      <c r="AA583" s="304" t="e">
        <f t="shared" ca="1" si="218"/>
        <v>#NAME?</v>
      </c>
      <c r="AB583" s="304" t="e">
        <f t="shared" ca="1" si="219"/>
        <v>#NAME?</v>
      </c>
      <c r="AC583" s="304" t="e">
        <f t="shared" ca="1" si="220"/>
        <v>#NAME?</v>
      </c>
      <c r="AD583" s="304" t="e">
        <f t="shared" ca="1" si="221"/>
        <v>#NAME?</v>
      </c>
      <c r="AE583" s="304"/>
      <c r="AF583" s="353" t="str">
        <f t="shared" si="222"/>
        <v>NCX19J3</v>
      </c>
      <c r="AG583" s="353" t="str">
        <f t="shared" si="223"/>
        <v>NCX19J3</v>
      </c>
      <c r="AH583" s="353" t="str">
        <f t="shared" si="224"/>
        <v/>
      </c>
      <c r="AI583" s="353" t="str">
        <f t="shared" si="225"/>
        <v/>
      </c>
      <c r="AJ583" s="353" t="str">
        <f t="shared" si="226"/>
        <v/>
      </c>
      <c r="AK583" s="353" t="str">
        <f t="shared" si="227"/>
        <v/>
      </c>
      <c r="AL583" s="343"/>
      <c r="AT583" s="345" t="str">
        <f t="shared" si="228"/>
        <v/>
      </c>
      <c r="AU583" s="345" t="str">
        <f t="shared" si="229"/>
        <v/>
      </c>
      <c r="AW583" s="354">
        <f t="shared" si="230"/>
        <v>0</v>
      </c>
      <c r="AX583" s="354">
        <f t="shared" si="231"/>
        <v>0</v>
      </c>
      <c r="AY583" s="354">
        <f t="shared" si="232"/>
        <v>0</v>
      </c>
      <c r="AZ583" s="354">
        <f t="shared" si="233"/>
        <v>0</v>
      </c>
    </row>
    <row r="584" spans="1:52" x14ac:dyDescent="0.2">
      <c r="A584" s="28" t="str">
        <f>C584&amp;"x"&amp;TEXT(COUNTIF(C$5:C583,C584)+1,0)</f>
        <v>x1</v>
      </c>
      <c r="B584" s="29" t="str">
        <f>D584&amp;"x"&amp;TEXT(COUNTIF(D$5:D583,D584)+1,0)</f>
        <v>x1</v>
      </c>
      <c r="C584" s="30"/>
      <c r="D584" s="30"/>
      <c r="E584" s="181"/>
      <c r="F584" s="30"/>
      <c r="G584" s="269"/>
      <c r="H584" s="269"/>
      <c r="I584" s="269"/>
      <c r="J584" s="218"/>
      <c r="K584" s="181"/>
      <c r="L584" s="31"/>
      <c r="M584" s="262" t="str">
        <f t="shared" si="214"/>
        <v>0</v>
      </c>
      <c r="N584" s="31"/>
      <c r="O584" s="262" t="str">
        <f t="shared" si="215"/>
        <v>0</v>
      </c>
      <c r="P584" s="31"/>
      <c r="Q584" s="31"/>
      <c r="R584" s="31"/>
      <c r="S584" s="298" t="str">
        <f t="shared" si="216"/>
        <v/>
      </c>
      <c r="T584" s="214"/>
      <c r="U584" s="33"/>
      <c r="V584" s="33"/>
      <c r="W584" s="33"/>
      <c r="X584" s="33"/>
      <c r="Y584" s="213"/>
      <c r="Z584" s="352" t="str">
        <f t="shared" si="217"/>
        <v/>
      </c>
      <c r="AA584" s="304" t="e">
        <f t="shared" ca="1" si="218"/>
        <v>#NAME?</v>
      </c>
      <c r="AB584" s="304" t="e">
        <f t="shared" ca="1" si="219"/>
        <v>#NAME?</v>
      </c>
      <c r="AC584" s="304" t="e">
        <f t="shared" ca="1" si="220"/>
        <v>#NAME?</v>
      </c>
      <c r="AD584" s="304" t="e">
        <f t="shared" ca="1" si="221"/>
        <v>#NAME?</v>
      </c>
      <c r="AE584" s="304"/>
      <c r="AF584" s="353" t="str">
        <f t="shared" si="222"/>
        <v>NCX19J3</v>
      </c>
      <c r="AG584" s="353" t="str">
        <f t="shared" si="223"/>
        <v>NCX19J3</v>
      </c>
      <c r="AH584" s="353" t="str">
        <f t="shared" si="224"/>
        <v/>
      </c>
      <c r="AI584" s="353" t="str">
        <f t="shared" si="225"/>
        <v/>
      </c>
      <c r="AJ584" s="353" t="str">
        <f t="shared" si="226"/>
        <v/>
      </c>
      <c r="AK584" s="353" t="str">
        <f t="shared" si="227"/>
        <v/>
      </c>
      <c r="AL584" s="343"/>
      <c r="AT584" s="345" t="str">
        <f t="shared" si="228"/>
        <v/>
      </c>
      <c r="AU584" s="345" t="str">
        <f t="shared" si="229"/>
        <v/>
      </c>
      <c r="AW584" s="354">
        <f t="shared" si="230"/>
        <v>0</v>
      </c>
      <c r="AX584" s="354">
        <f t="shared" si="231"/>
        <v>0</v>
      </c>
      <c r="AY584" s="354">
        <f t="shared" si="232"/>
        <v>0</v>
      </c>
      <c r="AZ584" s="354">
        <f t="shared" si="233"/>
        <v>0</v>
      </c>
    </row>
    <row r="585" spans="1:52" x14ac:dyDescent="0.2">
      <c r="A585" s="28" t="str">
        <f>C585&amp;"x"&amp;TEXT(COUNTIF(C$5:C584,C585)+1,0)</f>
        <v>x1</v>
      </c>
      <c r="B585" s="29" t="str">
        <f>D585&amp;"x"&amp;TEXT(COUNTIF(D$5:D584,D585)+1,0)</f>
        <v>x1</v>
      </c>
      <c r="C585" s="30"/>
      <c r="D585" s="30"/>
      <c r="E585" s="181"/>
      <c r="F585" s="30"/>
      <c r="G585" s="269"/>
      <c r="H585" s="269"/>
      <c r="I585" s="269"/>
      <c r="J585" s="218"/>
      <c r="K585" s="181"/>
      <c r="L585" s="31"/>
      <c r="M585" s="262" t="str">
        <f t="shared" si="214"/>
        <v>0</v>
      </c>
      <c r="N585" s="31"/>
      <c r="O585" s="262" t="str">
        <f t="shared" si="215"/>
        <v>0</v>
      </c>
      <c r="P585" s="31"/>
      <c r="Q585" s="31"/>
      <c r="R585" s="31"/>
      <c r="S585" s="298" t="str">
        <f t="shared" si="216"/>
        <v/>
      </c>
      <c r="T585" s="214"/>
      <c r="U585" s="33"/>
      <c r="V585" s="33"/>
      <c r="W585" s="33"/>
      <c r="X585" s="33"/>
      <c r="Y585" s="213"/>
      <c r="Z585" s="352" t="str">
        <f t="shared" si="217"/>
        <v/>
      </c>
      <c r="AA585" s="304" t="e">
        <f t="shared" ca="1" si="218"/>
        <v>#NAME?</v>
      </c>
      <c r="AB585" s="304" t="e">
        <f t="shared" ca="1" si="219"/>
        <v>#NAME?</v>
      </c>
      <c r="AC585" s="304" t="e">
        <f t="shared" ca="1" si="220"/>
        <v>#NAME?</v>
      </c>
      <c r="AD585" s="304" t="e">
        <f t="shared" ca="1" si="221"/>
        <v>#NAME?</v>
      </c>
      <c r="AE585" s="304"/>
      <c r="AF585" s="353" t="str">
        <f t="shared" si="222"/>
        <v>NCX19J3</v>
      </c>
      <c r="AG585" s="353" t="str">
        <f t="shared" si="223"/>
        <v>NCX19J3</v>
      </c>
      <c r="AH585" s="353" t="str">
        <f t="shared" si="224"/>
        <v/>
      </c>
      <c r="AI585" s="353" t="str">
        <f t="shared" si="225"/>
        <v/>
      </c>
      <c r="AJ585" s="353" t="str">
        <f t="shared" si="226"/>
        <v/>
      </c>
      <c r="AK585" s="353" t="str">
        <f t="shared" si="227"/>
        <v/>
      </c>
      <c r="AL585" s="343"/>
      <c r="AT585" s="345" t="str">
        <f t="shared" si="228"/>
        <v/>
      </c>
      <c r="AU585" s="345" t="str">
        <f t="shared" si="229"/>
        <v/>
      </c>
      <c r="AW585" s="354">
        <f t="shared" si="230"/>
        <v>0</v>
      </c>
      <c r="AX585" s="354">
        <f t="shared" si="231"/>
        <v>0</v>
      </c>
      <c r="AY585" s="354">
        <f t="shared" si="232"/>
        <v>0</v>
      </c>
      <c r="AZ585" s="354">
        <f t="shared" si="233"/>
        <v>0</v>
      </c>
    </row>
    <row r="586" spans="1:52" x14ac:dyDescent="0.2">
      <c r="A586" s="28" t="str">
        <f>C586&amp;"x"&amp;TEXT(COUNTIF(C$5:C585,C586)+1,0)</f>
        <v>x1</v>
      </c>
      <c r="B586" s="29" t="str">
        <f>D586&amp;"x"&amp;TEXT(COUNTIF(D$5:D585,D586)+1,0)</f>
        <v>x1</v>
      </c>
      <c r="C586" s="30"/>
      <c r="D586" s="30"/>
      <c r="E586" s="181"/>
      <c r="F586" s="30"/>
      <c r="G586" s="269"/>
      <c r="H586" s="269"/>
      <c r="I586" s="269"/>
      <c r="J586" s="218"/>
      <c r="K586" s="181"/>
      <c r="L586" s="31"/>
      <c r="M586" s="262" t="str">
        <f t="shared" si="214"/>
        <v>0</v>
      </c>
      <c r="N586" s="31"/>
      <c r="O586" s="262" t="str">
        <f t="shared" si="215"/>
        <v>0</v>
      </c>
      <c r="P586" s="31"/>
      <c r="Q586" s="31"/>
      <c r="R586" s="31"/>
      <c r="S586" s="298" t="str">
        <f t="shared" si="216"/>
        <v/>
      </c>
      <c r="T586" s="214"/>
      <c r="U586" s="33"/>
      <c r="V586" s="33"/>
      <c r="W586" s="33"/>
      <c r="X586" s="33"/>
      <c r="Y586" s="213"/>
      <c r="Z586" s="352" t="str">
        <f t="shared" si="217"/>
        <v/>
      </c>
      <c r="AA586" s="304" t="e">
        <f t="shared" ca="1" si="218"/>
        <v>#NAME?</v>
      </c>
      <c r="AB586" s="304" t="e">
        <f t="shared" ca="1" si="219"/>
        <v>#NAME?</v>
      </c>
      <c r="AC586" s="304" t="e">
        <f t="shared" ca="1" si="220"/>
        <v>#NAME?</v>
      </c>
      <c r="AD586" s="304" t="e">
        <f t="shared" ca="1" si="221"/>
        <v>#NAME?</v>
      </c>
      <c r="AE586" s="304"/>
      <c r="AF586" s="353" t="str">
        <f t="shared" si="222"/>
        <v>NCX19J3</v>
      </c>
      <c r="AG586" s="353" t="str">
        <f t="shared" si="223"/>
        <v>NCX19J3</v>
      </c>
      <c r="AH586" s="353" t="str">
        <f t="shared" si="224"/>
        <v/>
      </c>
      <c r="AI586" s="353" t="str">
        <f t="shared" si="225"/>
        <v/>
      </c>
      <c r="AJ586" s="353" t="str">
        <f t="shared" si="226"/>
        <v/>
      </c>
      <c r="AK586" s="353" t="str">
        <f t="shared" si="227"/>
        <v/>
      </c>
      <c r="AL586" s="343"/>
      <c r="AT586" s="345" t="str">
        <f t="shared" si="228"/>
        <v/>
      </c>
      <c r="AU586" s="345" t="str">
        <f t="shared" si="229"/>
        <v/>
      </c>
      <c r="AW586" s="354">
        <f t="shared" si="230"/>
        <v>0</v>
      </c>
      <c r="AX586" s="354">
        <f t="shared" si="231"/>
        <v>0</v>
      </c>
      <c r="AY586" s="354">
        <f t="shared" si="232"/>
        <v>0</v>
      </c>
      <c r="AZ586" s="354">
        <f t="shared" si="233"/>
        <v>0</v>
      </c>
    </row>
    <row r="587" spans="1:52" x14ac:dyDescent="0.2">
      <c r="A587" s="28" t="str">
        <f>C587&amp;"x"&amp;TEXT(COUNTIF(C$5:C586,C587)+1,0)</f>
        <v>x1</v>
      </c>
      <c r="B587" s="29" t="str">
        <f>D587&amp;"x"&amp;TEXT(COUNTIF(D$5:D586,D587)+1,0)</f>
        <v>x1</v>
      </c>
      <c r="C587" s="30"/>
      <c r="D587" s="30"/>
      <c r="E587" s="181"/>
      <c r="F587" s="30"/>
      <c r="G587" s="269"/>
      <c r="H587" s="269"/>
      <c r="I587" s="269"/>
      <c r="J587" s="218"/>
      <c r="K587" s="181"/>
      <c r="L587" s="31"/>
      <c r="M587" s="262" t="str">
        <f t="shared" si="214"/>
        <v>0</v>
      </c>
      <c r="N587" s="31"/>
      <c r="O587" s="262" t="str">
        <f t="shared" si="215"/>
        <v>0</v>
      </c>
      <c r="P587" s="31"/>
      <c r="Q587" s="31"/>
      <c r="R587" s="31"/>
      <c r="S587" s="298" t="str">
        <f t="shared" si="216"/>
        <v/>
      </c>
      <c r="T587" s="214"/>
      <c r="U587" s="33"/>
      <c r="V587" s="33"/>
      <c r="W587" s="33"/>
      <c r="X587" s="33"/>
      <c r="Y587" s="213"/>
      <c r="Z587" s="352" t="str">
        <f t="shared" si="217"/>
        <v/>
      </c>
      <c r="AA587" s="304" t="e">
        <f t="shared" ca="1" si="218"/>
        <v>#NAME?</v>
      </c>
      <c r="AB587" s="304" t="e">
        <f t="shared" ca="1" si="219"/>
        <v>#NAME?</v>
      </c>
      <c r="AC587" s="304" t="e">
        <f t="shared" ca="1" si="220"/>
        <v>#NAME?</v>
      </c>
      <c r="AD587" s="304" t="e">
        <f t="shared" ca="1" si="221"/>
        <v>#NAME?</v>
      </c>
      <c r="AE587" s="304"/>
      <c r="AF587" s="353" t="str">
        <f t="shared" si="222"/>
        <v>NCX19J3</v>
      </c>
      <c r="AG587" s="353" t="str">
        <f t="shared" si="223"/>
        <v>NCX19J3</v>
      </c>
      <c r="AH587" s="353" t="str">
        <f t="shared" si="224"/>
        <v/>
      </c>
      <c r="AI587" s="353" t="str">
        <f t="shared" si="225"/>
        <v/>
      </c>
      <c r="AJ587" s="353" t="str">
        <f t="shared" si="226"/>
        <v/>
      </c>
      <c r="AK587" s="353" t="str">
        <f t="shared" si="227"/>
        <v/>
      </c>
      <c r="AL587" s="343"/>
      <c r="AT587" s="345" t="str">
        <f t="shared" si="228"/>
        <v/>
      </c>
      <c r="AU587" s="345" t="str">
        <f t="shared" si="229"/>
        <v/>
      </c>
      <c r="AW587" s="354">
        <f t="shared" si="230"/>
        <v>0</v>
      </c>
      <c r="AX587" s="354">
        <f t="shared" si="231"/>
        <v>0</v>
      </c>
      <c r="AY587" s="354">
        <f t="shared" si="232"/>
        <v>0</v>
      </c>
      <c r="AZ587" s="354">
        <f t="shared" si="233"/>
        <v>0</v>
      </c>
    </row>
    <row r="588" spans="1:52" x14ac:dyDescent="0.2">
      <c r="A588" s="28" t="str">
        <f>C588&amp;"x"&amp;TEXT(COUNTIF(C$5:C587,C588)+1,0)</f>
        <v>x1</v>
      </c>
      <c r="B588" s="29" t="str">
        <f>D588&amp;"x"&amp;TEXT(COUNTIF(D$5:D587,D588)+1,0)</f>
        <v>x1</v>
      </c>
      <c r="C588" s="30"/>
      <c r="D588" s="30"/>
      <c r="E588" s="181"/>
      <c r="F588" s="30"/>
      <c r="G588" s="269"/>
      <c r="H588" s="269"/>
      <c r="I588" s="269"/>
      <c r="J588" s="218"/>
      <c r="K588" s="181"/>
      <c r="L588" s="31"/>
      <c r="M588" s="262" t="str">
        <f t="shared" si="214"/>
        <v>0</v>
      </c>
      <c r="N588" s="31"/>
      <c r="O588" s="262" t="str">
        <f t="shared" si="215"/>
        <v>0</v>
      </c>
      <c r="P588" s="31"/>
      <c r="Q588" s="31"/>
      <c r="R588" s="31"/>
      <c r="S588" s="298" t="str">
        <f t="shared" si="216"/>
        <v/>
      </c>
      <c r="T588" s="214"/>
      <c r="U588" s="33"/>
      <c r="V588" s="33"/>
      <c r="W588" s="33"/>
      <c r="X588" s="33"/>
      <c r="Y588" s="213"/>
      <c r="Z588" s="352" t="str">
        <f t="shared" si="217"/>
        <v/>
      </c>
      <c r="AA588" s="304" t="e">
        <f t="shared" ca="1" si="218"/>
        <v>#NAME?</v>
      </c>
      <c r="AB588" s="304" t="e">
        <f t="shared" ca="1" si="219"/>
        <v>#NAME?</v>
      </c>
      <c r="AC588" s="304" t="e">
        <f t="shared" ca="1" si="220"/>
        <v>#NAME?</v>
      </c>
      <c r="AD588" s="304" t="e">
        <f t="shared" ca="1" si="221"/>
        <v>#NAME?</v>
      </c>
      <c r="AE588" s="304"/>
      <c r="AF588" s="353" t="str">
        <f t="shared" si="222"/>
        <v>NCX19J3</v>
      </c>
      <c r="AG588" s="353" t="str">
        <f t="shared" si="223"/>
        <v>NCX19J3</v>
      </c>
      <c r="AH588" s="353" t="str">
        <f t="shared" si="224"/>
        <v/>
      </c>
      <c r="AI588" s="353" t="str">
        <f t="shared" si="225"/>
        <v/>
      </c>
      <c r="AJ588" s="353" t="str">
        <f t="shared" si="226"/>
        <v/>
      </c>
      <c r="AK588" s="353" t="str">
        <f t="shared" si="227"/>
        <v/>
      </c>
      <c r="AL588" s="343"/>
      <c r="AT588" s="345" t="str">
        <f t="shared" si="228"/>
        <v/>
      </c>
      <c r="AU588" s="345" t="str">
        <f t="shared" si="229"/>
        <v/>
      </c>
      <c r="AW588" s="354">
        <f t="shared" si="230"/>
        <v>0</v>
      </c>
      <c r="AX588" s="354">
        <f t="shared" si="231"/>
        <v>0</v>
      </c>
      <c r="AY588" s="354">
        <f t="shared" si="232"/>
        <v>0</v>
      </c>
      <c r="AZ588" s="354">
        <f t="shared" si="233"/>
        <v>0</v>
      </c>
    </row>
    <row r="589" spans="1:52" x14ac:dyDescent="0.2">
      <c r="A589" s="28" t="str">
        <f>C589&amp;"x"&amp;TEXT(COUNTIF(C$5:C588,C589)+1,0)</f>
        <v>x1</v>
      </c>
      <c r="B589" s="29" t="str">
        <f>D589&amp;"x"&amp;TEXT(COUNTIF(D$5:D588,D589)+1,0)</f>
        <v>x1</v>
      </c>
      <c r="C589" s="30"/>
      <c r="D589" s="30"/>
      <c r="E589" s="181"/>
      <c r="F589" s="30"/>
      <c r="G589" s="269"/>
      <c r="H589" s="269"/>
      <c r="I589" s="269"/>
      <c r="J589" s="218"/>
      <c r="K589" s="181"/>
      <c r="L589" s="31"/>
      <c r="M589" s="262" t="str">
        <f t="shared" si="214"/>
        <v>0</v>
      </c>
      <c r="N589" s="31"/>
      <c r="O589" s="262" t="str">
        <f t="shared" si="215"/>
        <v>0</v>
      </c>
      <c r="P589" s="31"/>
      <c r="Q589" s="31"/>
      <c r="R589" s="31"/>
      <c r="S589" s="298" t="str">
        <f t="shared" si="216"/>
        <v/>
      </c>
      <c r="T589" s="214"/>
      <c r="U589" s="33"/>
      <c r="V589" s="33"/>
      <c r="W589" s="33"/>
      <c r="X589" s="33"/>
      <c r="Y589" s="213"/>
      <c r="Z589" s="352" t="str">
        <f t="shared" si="217"/>
        <v/>
      </c>
      <c r="AA589" s="304" t="e">
        <f t="shared" ca="1" si="218"/>
        <v>#NAME?</v>
      </c>
      <c r="AB589" s="304" t="e">
        <f t="shared" ca="1" si="219"/>
        <v>#NAME?</v>
      </c>
      <c r="AC589" s="304" t="e">
        <f t="shared" ca="1" si="220"/>
        <v>#NAME?</v>
      </c>
      <c r="AD589" s="304" t="e">
        <f t="shared" ca="1" si="221"/>
        <v>#NAME?</v>
      </c>
      <c r="AE589" s="304"/>
      <c r="AF589" s="353" t="str">
        <f t="shared" si="222"/>
        <v>NCX19J3</v>
      </c>
      <c r="AG589" s="353" t="str">
        <f t="shared" si="223"/>
        <v>NCX19J3</v>
      </c>
      <c r="AH589" s="353" t="str">
        <f t="shared" si="224"/>
        <v/>
      </c>
      <c r="AI589" s="353" t="str">
        <f t="shared" si="225"/>
        <v/>
      </c>
      <c r="AJ589" s="353" t="str">
        <f t="shared" si="226"/>
        <v/>
      </c>
      <c r="AK589" s="353" t="str">
        <f t="shared" si="227"/>
        <v/>
      </c>
      <c r="AL589" s="343"/>
      <c r="AT589" s="345" t="str">
        <f t="shared" si="228"/>
        <v/>
      </c>
      <c r="AU589" s="345" t="str">
        <f t="shared" si="229"/>
        <v/>
      </c>
      <c r="AW589" s="354">
        <f t="shared" si="230"/>
        <v>0</v>
      </c>
      <c r="AX589" s="354">
        <f t="shared" si="231"/>
        <v>0</v>
      </c>
      <c r="AY589" s="354">
        <f t="shared" si="232"/>
        <v>0</v>
      </c>
      <c r="AZ589" s="354">
        <f t="shared" si="233"/>
        <v>0</v>
      </c>
    </row>
    <row r="590" spans="1:52" x14ac:dyDescent="0.2">
      <c r="A590" s="28" t="str">
        <f>C590&amp;"x"&amp;TEXT(COUNTIF(C$5:C589,C590)+1,0)</f>
        <v>x1</v>
      </c>
      <c r="B590" s="29" t="str">
        <f>D590&amp;"x"&amp;TEXT(COUNTIF(D$5:D589,D590)+1,0)</f>
        <v>x1</v>
      </c>
      <c r="C590" s="30"/>
      <c r="D590" s="30"/>
      <c r="E590" s="181"/>
      <c r="F590" s="30"/>
      <c r="G590" s="269"/>
      <c r="H590" s="269"/>
      <c r="I590" s="269"/>
      <c r="J590" s="218"/>
      <c r="K590" s="181"/>
      <c r="L590" s="31"/>
      <c r="M590" s="262" t="str">
        <f t="shared" si="214"/>
        <v>0</v>
      </c>
      <c r="N590" s="31"/>
      <c r="O590" s="262" t="str">
        <f t="shared" si="215"/>
        <v>0</v>
      </c>
      <c r="P590" s="31"/>
      <c r="Q590" s="31"/>
      <c r="R590" s="31"/>
      <c r="S590" s="298" t="str">
        <f t="shared" si="216"/>
        <v/>
      </c>
      <c r="T590" s="214"/>
      <c r="U590" s="33"/>
      <c r="V590" s="33"/>
      <c r="W590" s="33"/>
      <c r="X590" s="33"/>
      <c r="Y590" s="213"/>
      <c r="Z590" s="352" t="str">
        <f t="shared" si="217"/>
        <v/>
      </c>
      <c r="AA590" s="304" t="e">
        <f t="shared" ca="1" si="218"/>
        <v>#NAME?</v>
      </c>
      <c r="AB590" s="304" t="e">
        <f t="shared" ca="1" si="219"/>
        <v>#NAME?</v>
      </c>
      <c r="AC590" s="304" t="e">
        <f t="shared" ca="1" si="220"/>
        <v>#NAME?</v>
      </c>
      <c r="AD590" s="304" t="e">
        <f t="shared" ca="1" si="221"/>
        <v>#NAME?</v>
      </c>
      <c r="AE590" s="304"/>
      <c r="AF590" s="353" t="str">
        <f t="shared" si="222"/>
        <v>NCX19J3</v>
      </c>
      <c r="AG590" s="353" t="str">
        <f t="shared" si="223"/>
        <v>NCX19J3</v>
      </c>
      <c r="AH590" s="353" t="str">
        <f t="shared" si="224"/>
        <v/>
      </c>
      <c r="AI590" s="353" t="str">
        <f t="shared" si="225"/>
        <v/>
      </c>
      <c r="AJ590" s="353" t="str">
        <f t="shared" si="226"/>
        <v/>
      </c>
      <c r="AK590" s="353" t="str">
        <f t="shared" si="227"/>
        <v/>
      </c>
      <c r="AL590" s="343"/>
      <c r="AT590" s="345" t="str">
        <f t="shared" si="228"/>
        <v/>
      </c>
      <c r="AU590" s="345" t="str">
        <f t="shared" si="229"/>
        <v/>
      </c>
      <c r="AW590" s="354">
        <f t="shared" si="230"/>
        <v>0</v>
      </c>
      <c r="AX590" s="354">
        <f t="shared" si="231"/>
        <v>0</v>
      </c>
      <c r="AY590" s="354">
        <f t="shared" si="232"/>
        <v>0</v>
      </c>
      <c r="AZ590" s="354">
        <f t="shared" si="233"/>
        <v>0</v>
      </c>
    </row>
    <row r="591" spans="1:52" x14ac:dyDescent="0.2">
      <c r="A591" s="28" t="str">
        <f>C591&amp;"x"&amp;TEXT(COUNTIF(C$5:C590,C591)+1,0)</f>
        <v>x1</v>
      </c>
      <c r="B591" s="29" t="str">
        <f>D591&amp;"x"&amp;TEXT(COUNTIF(D$5:D590,D591)+1,0)</f>
        <v>x1</v>
      </c>
      <c r="C591" s="30"/>
      <c r="D591" s="30"/>
      <c r="E591" s="181"/>
      <c r="F591" s="30"/>
      <c r="G591" s="269"/>
      <c r="H591" s="269"/>
      <c r="I591" s="269"/>
      <c r="J591" s="218"/>
      <c r="K591" s="181"/>
      <c r="L591" s="31"/>
      <c r="M591" s="262" t="str">
        <f t="shared" si="214"/>
        <v>0</v>
      </c>
      <c r="N591" s="31"/>
      <c r="O591" s="262" t="str">
        <f t="shared" si="215"/>
        <v>0</v>
      </c>
      <c r="P591" s="31"/>
      <c r="Q591" s="31"/>
      <c r="R591" s="31"/>
      <c r="S591" s="298" t="str">
        <f t="shared" si="216"/>
        <v/>
      </c>
      <c r="T591" s="214"/>
      <c r="U591" s="33"/>
      <c r="V591" s="33"/>
      <c r="W591" s="33"/>
      <c r="X591" s="33"/>
      <c r="Y591" s="213"/>
      <c r="Z591" s="352" t="str">
        <f t="shared" si="217"/>
        <v/>
      </c>
      <c r="AA591" s="304" t="e">
        <f t="shared" ca="1" si="218"/>
        <v>#NAME?</v>
      </c>
      <c r="AB591" s="304" t="e">
        <f t="shared" ca="1" si="219"/>
        <v>#NAME?</v>
      </c>
      <c r="AC591" s="304" t="e">
        <f t="shared" ca="1" si="220"/>
        <v>#NAME?</v>
      </c>
      <c r="AD591" s="304" t="e">
        <f t="shared" ca="1" si="221"/>
        <v>#NAME?</v>
      </c>
      <c r="AE591" s="304"/>
      <c r="AF591" s="353" t="str">
        <f t="shared" si="222"/>
        <v>NCX19J3</v>
      </c>
      <c r="AG591" s="353" t="str">
        <f t="shared" si="223"/>
        <v>NCX19J3</v>
      </c>
      <c r="AH591" s="353" t="str">
        <f t="shared" si="224"/>
        <v/>
      </c>
      <c r="AI591" s="353" t="str">
        <f t="shared" si="225"/>
        <v/>
      </c>
      <c r="AJ591" s="353" t="str">
        <f t="shared" si="226"/>
        <v/>
      </c>
      <c r="AK591" s="353" t="str">
        <f t="shared" si="227"/>
        <v/>
      </c>
      <c r="AL591" s="343"/>
      <c r="AT591" s="345" t="str">
        <f t="shared" si="228"/>
        <v/>
      </c>
      <c r="AU591" s="345" t="str">
        <f t="shared" si="229"/>
        <v/>
      </c>
      <c r="AW591" s="354">
        <f t="shared" si="230"/>
        <v>0</v>
      </c>
      <c r="AX591" s="354">
        <f t="shared" si="231"/>
        <v>0</v>
      </c>
      <c r="AY591" s="354">
        <f t="shared" si="232"/>
        <v>0</v>
      </c>
      <c r="AZ591" s="354">
        <f t="shared" si="233"/>
        <v>0</v>
      </c>
    </row>
    <row r="592" spans="1:52" x14ac:dyDescent="0.2">
      <c r="A592" s="28" t="str">
        <f>C592&amp;"x"&amp;TEXT(COUNTIF(C$5:C591,C592)+1,0)</f>
        <v>x1</v>
      </c>
      <c r="B592" s="29" t="str">
        <f>D592&amp;"x"&amp;TEXT(COUNTIF(D$5:D591,D592)+1,0)</f>
        <v>x1</v>
      </c>
      <c r="C592" s="30"/>
      <c r="D592" s="30"/>
      <c r="E592" s="181"/>
      <c r="F592" s="30"/>
      <c r="G592" s="269"/>
      <c r="H592" s="269"/>
      <c r="I592" s="269"/>
      <c r="J592" s="218"/>
      <c r="K592" s="181"/>
      <c r="L592" s="31"/>
      <c r="M592" s="262" t="str">
        <f t="shared" si="214"/>
        <v>0</v>
      </c>
      <c r="N592" s="31"/>
      <c r="O592" s="262" t="str">
        <f t="shared" si="215"/>
        <v>0</v>
      </c>
      <c r="P592" s="31"/>
      <c r="Q592" s="31"/>
      <c r="R592" s="31"/>
      <c r="S592" s="298" t="str">
        <f t="shared" si="216"/>
        <v/>
      </c>
      <c r="T592" s="214"/>
      <c r="U592" s="33"/>
      <c r="V592" s="33"/>
      <c r="W592" s="33"/>
      <c r="X592" s="33"/>
      <c r="Y592" s="213"/>
      <c r="Z592" s="352" t="str">
        <f t="shared" si="217"/>
        <v/>
      </c>
      <c r="AA592" s="304" t="e">
        <f t="shared" ca="1" si="218"/>
        <v>#NAME?</v>
      </c>
      <c r="AB592" s="304" t="e">
        <f t="shared" ca="1" si="219"/>
        <v>#NAME?</v>
      </c>
      <c r="AC592" s="304" t="e">
        <f t="shared" ca="1" si="220"/>
        <v>#NAME?</v>
      </c>
      <c r="AD592" s="304" t="e">
        <f t="shared" ca="1" si="221"/>
        <v>#NAME?</v>
      </c>
      <c r="AE592" s="304"/>
      <c r="AF592" s="353" t="str">
        <f t="shared" si="222"/>
        <v>NCX19J3</v>
      </c>
      <c r="AG592" s="353" t="str">
        <f t="shared" si="223"/>
        <v>NCX19J3</v>
      </c>
      <c r="AH592" s="353" t="str">
        <f t="shared" si="224"/>
        <v/>
      </c>
      <c r="AI592" s="353" t="str">
        <f t="shared" si="225"/>
        <v/>
      </c>
      <c r="AJ592" s="353" t="str">
        <f t="shared" si="226"/>
        <v/>
      </c>
      <c r="AK592" s="353" t="str">
        <f t="shared" si="227"/>
        <v/>
      </c>
      <c r="AL592" s="343"/>
      <c r="AT592" s="345" t="str">
        <f t="shared" si="228"/>
        <v/>
      </c>
      <c r="AU592" s="345" t="str">
        <f t="shared" si="229"/>
        <v/>
      </c>
      <c r="AW592" s="354">
        <f t="shared" si="230"/>
        <v>0</v>
      </c>
      <c r="AX592" s="354">
        <f t="shared" si="231"/>
        <v>0</v>
      </c>
      <c r="AY592" s="354">
        <f t="shared" si="232"/>
        <v>0</v>
      </c>
      <c r="AZ592" s="354">
        <f t="shared" si="233"/>
        <v>0</v>
      </c>
    </row>
    <row r="593" spans="1:52" x14ac:dyDescent="0.2">
      <c r="A593" s="28" t="str">
        <f>C593&amp;"x"&amp;TEXT(COUNTIF(C$5:C592,C593)+1,0)</f>
        <v>x1</v>
      </c>
      <c r="B593" s="29" t="str">
        <f>D593&amp;"x"&amp;TEXT(COUNTIF(D$5:D592,D593)+1,0)</f>
        <v>x1</v>
      </c>
      <c r="C593" s="30"/>
      <c r="D593" s="30"/>
      <c r="E593" s="181"/>
      <c r="F593" s="30"/>
      <c r="G593" s="269"/>
      <c r="H593" s="269"/>
      <c r="I593" s="269"/>
      <c r="J593" s="218"/>
      <c r="K593" s="181"/>
      <c r="L593" s="31"/>
      <c r="M593" s="262" t="str">
        <f t="shared" si="214"/>
        <v>0</v>
      </c>
      <c r="N593" s="31"/>
      <c r="O593" s="262" t="str">
        <f t="shared" si="215"/>
        <v>0</v>
      </c>
      <c r="P593" s="31"/>
      <c r="Q593" s="31"/>
      <c r="R593" s="31"/>
      <c r="S593" s="298" t="str">
        <f t="shared" si="216"/>
        <v/>
      </c>
      <c r="T593" s="214"/>
      <c r="U593" s="33"/>
      <c r="V593" s="33"/>
      <c r="W593" s="33"/>
      <c r="X593" s="33"/>
      <c r="Y593" s="213"/>
      <c r="Z593" s="352" t="str">
        <f t="shared" si="217"/>
        <v/>
      </c>
      <c r="AA593" s="304" t="e">
        <f t="shared" ca="1" si="218"/>
        <v>#NAME?</v>
      </c>
      <c r="AB593" s="304" t="e">
        <f t="shared" ca="1" si="219"/>
        <v>#NAME?</v>
      </c>
      <c r="AC593" s="304" t="e">
        <f t="shared" ca="1" si="220"/>
        <v>#NAME?</v>
      </c>
      <c r="AD593" s="304" t="e">
        <f t="shared" ca="1" si="221"/>
        <v>#NAME?</v>
      </c>
      <c r="AE593" s="304"/>
      <c r="AF593" s="353" t="str">
        <f t="shared" si="222"/>
        <v>NCX19J3</v>
      </c>
      <c r="AG593" s="353" t="str">
        <f t="shared" si="223"/>
        <v>NCX19J3</v>
      </c>
      <c r="AH593" s="353" t="str">
        <f t="shared" si="224"/>
        <v/>
      </c>
      <c r="AI593" s="353" t="str">
        <f t="shared" si="225"/>
        <v/>
      </c>
      <c r="AJ593" s="353" t="str">
        <f t="shared" si="226"/>
        <v/>
      </c>
      <c r="AK593" s="353" t="str">
        <f t="shared" si="227"/>
        <v/>
      </c>
      <c r="AL593" s="343"/>
      <c r="AT593" s="345" t="str">
        <f t="shared" si="228"/>
        <v/>
      </c>
      <c r="AU593" s="345" t="str">
        <f t="shared" si="229"/>
        <v/>
      </c>
      <c r="AW593" s="354">
        <f t="shared" si="230"/>
        <v>0</v>
      </c>
      <c r="AX593" s="354">
        <f t="shared" si="231"/>
        <v>0</v>
      </c>
      <c r="AY593" s="354">
        <f t="shared" si="232"/>
        <v>0</v>
      </c>
      <c r="AZ593" s="354">
        <f t="shared" si="233"/>
        <v>0</v>
      </c>
    </row>
    <row r="594" spans="1:52" x14ac:dyDescent="0.2">
      <c r="A594" s="28" t="str">
        <f>C594&amp;"x"&amp;TEXT(COUNTIF(C$5:C593,C594)+1,0)</f>
        <v>x1</v>
      </c>
      <c r="B594" s="29" t="str">
        <f>D594&amp;"x"&amp;TEXT(COUNTIF(D$5:D593,D594)+1,0)</f>
        <v>x1</v>
      </c>
      <c r="C594" s="30"/>
      <c r="D594" s="30"/>
      <c r="E594" s="181"/>
      <c r="F594" s="30"/>
      <c r="G594" s="269"/>
      <c r="H594" s="269"/>
      <c r="I594" s="269"/>
      <c r="J594" s="218"/>
      <c r="K594" s="181"/>
      <c r="L594" s="31"/>
      <c r="M594" s="262" t="str">
        <f t="shared" si="214"/>
        <v>0</v>
      </c>
      <c r="N594" s="31"/>
      <c r="O594" s="262" t="str">
        <f t="shared" si="215"/>
        <v>0</v>
      </c>
      <c r="P594" s="31"/>
      <c r="Q594" s="31"/>
      <c r="R594" s="31"/>
      <c r="S594" s="298" t="str">
        <f t="shared" si="216"/>
        <v/>
      </c>
      <c r="T594" s="214"/>
      <c r="U594" s="33"/>
      <c r="V594" s="33"/>
      <c r="W594" s="33"/>
      <c r="X594" s="33"/>
      <c r="Y594" s="213"/>
      <c r="Z594" s="352" t="str">
        <f t="shared" si="217"/>
        <v/>
      </c>
      <c r="AA594" s="304" t="e">
        <f t="shared" ca="1" si="218"/>
        <v>#NAME?</v>
      </c>
      <c r="AB594" s="304" t="e">
        <f t="shared" ca="1" si="219"/>
        <v>#NAME?</v>
      </c>
      <c r="AC594" s="304" t="e">
        <f t="shared" ca="1" si="220"/>
        <v>#NAME?</v>
      </c>
      <c r="AD594" s="304" t="e">
        <f t="shared" ca="1" si="221"/>
        <v>#NAME?</v>
      </c>
      <c r="AE594" s="304"/>
      <c r="AF594" s="353" t="str">
        <f t="shared" si="222"/>
        <v>NCX19J3</v>
      </c>
      <c r="AG594" s="353" t="str">
        <f t="shared" si="223"/>
        <v>NCX19J3</v>
      </c>
      <c r="AH594" s="353" t="str">
        <f t="shared" si="224"/>
        <v/>
      </c>
      <c r="AI594" s="353" t="str">
        <f t="shared" si="225"/>
        <v/>
      </c>
      <c r="AJ594" s="353" t="str">
        <f t="shared" si="226"/>
        <v/>
      </c>
      <c r="AK594" s="353" t="str">
        <f t="shared" si="227"/>
        <v/>
      </c>
      <c r="AL594" s="343"/>
      <c r="AT594" s="345" t="str">
        <f t="shared" si="228"/>
        <v/>
      </c>
      <c r="AU594" s="345" t="str">
        <f t="shared" si="229"/>
        <v/>
      </c>
      <c r="AW594" s="354">
        <f t="shared" si="230"/>
        <v>0</v>
      </c>
      <c r="AX594" s="354">
        <f t="shared" si="231"/>
        <v>0</v>
      </c>
      <c r="AY594" s="354">
        <f t="shared" si="232"/>
        <v>0</v>
      </c>
      <c r="AZ594" s="354">
        <f t="shared" si="233"/>
        <v>0</v>
      </c>
    </row>
    <row r="595" spans="1:52" x14ac:dyDescent="0.2">
      <c r="A595" s="28" t="str">
        <f>C595&amp;"x"&amp;TEXT(COUNTIF(C$5:C594,C595)+1,0)</f>
        <v>x1</v>
      </c>
      <c r="B595" s="29" t="str">
        <f>D595&amp;"x"&amp;TEXT(COUNTIF(D$5:D594,D595)+1,0)</f>
        <v>x1</v>
      </c>
      <c r="C595" s="30"/>
      <c r="D595" s="30"/>
      <c r="E595" s="181"/>
      <c r="F595" s="30"/>
      <c r="G595" s="269"/>
      <c r="H595" s="269"/>
      <c r="I595" s="269"/>
      <c r="J595" s="218"/>
      <c r="K595" s="181"/>
      <c r="L595" s="31"/>
      <c r="M595" s="262" t="str">
        <f t="shared" si="214"/>
        <v>0</v>
      </c>
      <c r="N595" s="31"/>
      <c r="O595" s="262" t="str">
        <f t="shared" si="215"/>
        <v>0</v>
      </c>
      <c r="P595" s="31"/>
      <c r="Q595" s="31"/>
      <c r="R595" s="31"/>
      <c r="S595" s="298" t="str">
        <f t="shared" si="216"/>
        <v/>
      </c>
      <c r="T595" s="214"/>
      <c r="U595" s="33"/>
      <c r="V595" s="33"/>
      <c r="W595" s="33"/>
      <c r="X595" s="33"/>
      <c r="Y595" s="213"/>
      <c r="Z595" s="352" t="str">
        <f t="shared" si="217"/>
        <v/>
      </c>
      <c r="AA595" s="304" t="e">
        <f t="shared" ca="1" si="218"/>
        <v>#NAME?</v>
      </c>
      <c r="AB595" s="304" t="e">
        <f t="shared" ca="1" si="219"/>
        <v>#NAME?</v>
      </c>
      <c r="AC595" s="304" t="e">
        <f t="shared" ca="1" si="220"/>
        <v>#NAME?</v>
      </c>
      <c r="AD595" s="304" t="e">
        <f t="shared" ca="1" si="221"/>
        <v>#NAME?</v>
      </c>
      <c r="AE595" s="304"/>
      <c r="AF595" s="353" t="str">
        <f t="shared" si="222"/>
        <v>NCX19J3</v>
      </c>
      <c r="AG595" s="353" t="str">
        <f t="shared" si="223"/>
        <v>NCX19J3</v>
      </c>
      <c r="AH595" s="353" t="str">
        <f t="shared" si="224"/>
        <v/>
      </c>
      <c r="AI595" s="353" t="str">
        <f t="shared" si="225"/>
        <v/>
      </c>
      <c r="AJ595" s="353" t="str">
        <f t="shared" si="226"/>
        <v/>
      </c>
      <c r="AK595" s="353" t="str">
        <f t="shared" si="227"/>
        <v/>
      </c>
      <c r="AL595" s="343"/>
      <c r="AT595" s="345" t="str">
        <f t="shared" si="228"/>
        <v/>
      </c>
      <c r="AU595" s="345" t="str">
        <f t="shared" si="229"/>
        <v/>
      </c>
      <c r="AW595" s="354">
        <f t="shared" si="230"/>
        <v>0</v>
      </c>
      <c r="AX595" s="354">
        <f t="shared" si="231"/>
        <v>0</v>
      </c>
      <c r="AY595" s="354">
        <f t="shared" si="232"/>
        <v>0</v>
      </c>
      <c r="AZ595" s="354">
        <f t="shared" si="233"/>
        <v>0</v>
      </c>
    </row>
    <row r="596" spans="1:52" x14ac:dyDescent="0.2">
      <c r="A596" s="28" t="str">
        <f>C596&amp;"x"&amp;TEXT(COUNTIF(C$5:C595,C596)+1,0)</f>
        <v>x1</v>
      </c>
      <c r="B596" s="29" t="str">
        <f>D596&amp;"x"&amp;TEXT(COUNTIF(D$5:D595,D596)+1,0)</f>
        <v>x1</v>
      </c>
      <c r="C596" s="30"/>
      <c r="D596" s="30"/>
      <c r="E596" s="181"/>
      <c r="F596" s="30"/>
      <c r="G596" s="269"/>
      <c r="H596" s="269"/>
      <c r="I596" s="269"/>
      <c r="J596" s="218"/>
      <c r="K596" s="181"/>
      <c r="L596" s="31"/>
      <c r="M596" s="262" t="str">
        <f t="shared" si="214"/>
        <v>0</v>
      </c>
      <c r="N596" s="31"/>
      <c r="O596" s="262" t="str">
        <f t="shared" si="215"/>
        <v>0</v>
      </c>
      <c r="P596" s="31"/>
      <c r="Q596" s="31"/>
      <c r="R596" s="31"/>
      <c r="S596" s="298" t="str">
        <f t="shared" si="216"/>
        <v/>
      </c>
      <c r="T596" s="214"/>
      <c r="U596" s="33"/>
      <c r="V596" s="33"/>
      <c r="W596" s="33"/>
      <c r="X596" s="33"/>
      <c r="Y596" s="213"/>
      <c r="Z596" s="352" t="str">
        <f t="shared" si="217"/>
        <v/>
      </c>
      <c r="AA596" s="304" t="e">
        <f t="shared" ca="1" si="218"/>
        <v>#NAME?</v>
      </c>
      <c r="AB596" s="304" t="e">
        <f t="shared" ca="1" si="219"/>
        <v>#NAME?</v>
      </c>
      <c r="AC596" s="304" t="e">
        <f t="shared" ca="1" si="220"/>
        <v>#NAME?</v>
      </c>
      <c r="AD596" s="304" t="e">
        <f t="shared" ca="1" si="221"/>
        <v>#NAME?</v>
      </c>
      <c r="AE596" s="304"/>
      <c r="AF596" s="353" t="str">
        <f t="shared" si="222"/>
        <v>NCX19J3</v>
      </c>
      <c r="AG596" s="353" t="str">
        <f t="shared" si="223"/>
        <v>NCX19J3</v>
      </c>
      <c r="AH596" s="353" t="str">
        <f t="shared" si="224"/>
        <v/>
      </c>
      <c r="AI596" s="353" t="str">
        <f t="shared" si="225"/>
        <v/>
      </c>
      <c r="AJ596" s="353" t="str">
        <f t="shared" si="226"/>
        <v/>
      </c>
      <c r="AK596" s="353" t="str">
        <f t="shared" si="227"/>
        <v/>
      </c>
      <c r="AL596" s="343"/>
      <c r="AT596" s="345" t="str">
        <f t="shared" si="228"/>
        <v/>
      </c>
      <c r="AU596" s="345" t="str">
        <f t="shared" si="229"/>
        <v/>
      </c>
      <c r="AW596" s="354">
        <f t="shared" si="230"/>
        <v>0</v>
      </c>
      <c r="AX596" s="354">
        <f t="shared" si="231"/>
        <v>0</v>
      </c>
      <c r="AY596" s="354">
        <f t="shared" si="232"/>
        <v>0</v>
      </c>
      <c r="AZ596" s="354">
        <f t="shared" si="233"/>
        <v>0</v>
      </c>
    </row>
    <row r="597" spans="1:52" x14ac:dyDescent="0.2">
      <c r="A597" s="28" t="str">
        <f>C597&amp;"x"&amp;TEXT(COUNTIF(C$5:C596,C597)+1,0)</f>
        <v>x1</v>
      </c>
      <c r="B597" s="29" t="str">
        <f>D597&amp;"x"&amp;TEXT(COUNTIF(D$5:D596,D597)+1,0)</f>
        <v>x1</v>
      </c>
      <c r="C597" s="30"/>
      <c r="D597" s="30"/>
      <c r="E597" s="181"/>
      <c r="F597" s="30"/>
      <c r="G597" s="269"/>
      <c r="H597" s="269"/>
      <c r="I597" s="269"/>
      <c r="J597" s="218"/>
      <c r="K597" s="181"/>
      <c r="L597" s="31"/>
      <c r="M597" s="262" t="str">
        <f t="shared" si="214"/>
        <v>0</v>
      </c>
      <c r="N597" s="31"/>
      <c r="O597" s="262" t="str">
        <f t="shared" si="215"/>
        <v>0</v>
      </c>
      <c r="P597" s="31"/>
      <c r="Q597" s="31"/>
      <c r="R597" s="31"/>
      <c r="S597" s="298" t="str">
        <f t="shared" si="216"/>
        <v/>
      </c>
      <c r="T597" s="214"/>
      <c r="U597" s="33"/>
      <c r="V597" s="33"/>
      <c r="W597" s="33"/>
      <c r="X597" s="33"/>
      <c r="Y597" s="213"/>
      <c r="Z597" s="352" t="str">
        <f t="shared" si="217"/>
        <v/>
      </c>
      <c r="AA597" s="304" t="e">
        <f t="shared" ca="1" si="218"/>
        <v>#NAME?</v>
      </c>
      <c r="AB597" s="304" t="e">
        <f t="shared" ca="1" si="219"/>
        <v>#NAME?</v>
      </c>
      <c r="AC597" s="304" t="e">
        <f t="shared" ca="1" si="220"/>
        <v>#NAME?</v>
      </c>
      <c r="AD597" s="304" t="e">
        <f t="shared" ca="1" si="221"/>
        <v>#NAME?</v>
      </c>
      <c r="AE597" s="304"/>
      <c r="AF597" s="353" t="str">
        <f t="shared" si="222"/>
        <v>NCX19J3</v>
      </c>
      <c r="AG597" s="353" t="str">
        <f t="shared" si="223"/>
        <v>NCX19J3</v>
      </c>
      <c r="AH597" s="353" t="str">
        <f t="shared" si="224"/>
        <v/>
      </c>
      <c r="AI597" s="353" t="str">
        <f t="shared" si="225"/>
        <v/>
      </c>
      <c r="AJ597" s="353" t="str">
        <f t="shared" si="226"/>
        <v/>
      </c>
      <c r="AK597" s="353" t="str">
        <f t="shared" si="227"/>
        <v/>
      </c>
      <c r="AL597" s="343"/>
      <c r="AT597" s="345" t="str">
        <f t="shared" si="228"/>
        <v/>
      </c>
      <c r="AU597" s="345" t="str">
        <f t="shared" si="229"/>
        <v/>
      </c>
      <c r="AW597" s="354">
        <f t="shared" si="230"/>
        <v>0</v>
      </c>
      <c r="AX597" s="354">
        <f t="shared" si="231"/>
        <v>0</v>
      </c>
      <c r="AY597" s="354">
        <f t="shared" si="232"/>
        <v>0</v>
      </c>
      <c r="AZ597" s="354">
        <f t="shared" si="233"/>
        <v>0</v>
      </c>
    </row>
    <row r="598" spans="1:52" x14ac:dyDescent="0.2">
      <c r="A598" s="28" t="str">
        <f>C598&amp;"x"&amp;TEXT(COUNTIF(C$5:C597,C598)+1,0)</f>
        <v>x1</v>
      </c>
      <c r="B598" s="29" t="str">
        <f>D598&amp;"x"&amp;TEXT(COUNTIF(D$5:D597,D598)+1,0)</f>
        <v>x1</v>
      </c>
      <c r="C598" s="30"/>
      <c r="D598" s="30"/>
      <c r="E598" s="181"/>
      <c r="F598" s="30"/>
      <c r="G598" s="269"/>
      <c r="H598" s="269"/>
      <c r="I598" s="269"/>
      <c r="J598" s="218"/>
      <c r="K598" s="181"/>
      <c r="L598" s="31"/>
      <c r="M598" s="262" t="str">
        <f t="shared" si="214"/>
        <v>0</v>
      </c>
      <c r="N598" s="31"/>
      <c r="O598" s="262" t="str">
        <f t="shared" si="215"/>
        <v>0</v>
      </c>
      <c r="P598" s="31"/>
      <c r="Q598" s="31"/>
      <c r="R598" s="31"/>
      <c r="S598" s="298" t="str">
        <f t="shared" si="216"/>
        <v/>
      </c>
      <c r="T598" s="214"/>
      <c r="U598" s="33"/>
      <c r="V598" s="33"/>
      <c r="W598" s="33"/>
      <c r="X598" s="33"/>
      <c r="Y598" s="213"/>
      <c r="Z598" s="352" t="str">
        <f t="shared" si="217"/>
        <v/>
      </c>
      <c r="AA598" s="304" t="e">
        <f t="shared" ca="1" si="218"/>
        <v>#NAME?</v>
      </c>
      <c r="AB598" s="304" t="e">
        <f t="shared" ca="1" si="219"/>
        <v>#NAME?</v>
      </c>
      <c r="AC598" s="304" t="e">
        <f t="shared" ca="1" si="220"/>
        <v>#NAME?</v>
      </c>
      <c r="AD598" s="304" t="e">
        <f t="shared" ca="1" si="221"/>
        <v>#NAME?</v>
      </c>
      <c r="AE598" s="304"/>
      <c r="AF598" s="353" t="str">
        <f t="shared" si="222"/>
        <v>NCX19J3</v>
      </c>
      <c r="AG598" s="353" t="str">
        <f t="shared" si="223"/>
        <v>NCX19J3</v>
      </c>
      <c r="AH598" s="353" t="str">
        <f t="shared" si="224"/>
        <v/>
      </c>
      <c r="AI598" s="353" t="str">
        <f t="shared" si="225"/>
        <v/>
      </c>
      <c r="AJ598" s="353" t="str">
        <f t="shared" si="226"/>
        <v/>
      </c>
      <c r="AK598" s="353" t="str">
        <f t="shared" si="227"/>
        <v/>
      </c>
      <c r="AL598" s="343"/>
      <c r="AT598" s="345" t="str">
        <f t="shared" si="228"/>
        <v/>
      </c>
      <c r="AU598" s="345" t="str">
        <f t="shared" si="229"/>
        <v/>
      </c>
      <c r="AW598" s="354">
        <f t="shared" si="230"/>
        <v>0</v>
      </c>
      <c r="AX598" s="354">
        <f t="shared" si="231"/>
        <v>0</v>
      </c>
      <c r="AY598" s="354">
        <f t="shared" si="232"/>
        <v>0</v>
      </c>
      <c r="AZ598" s="354">
        <f t="shared" si="233"/>
        <v>0</v>
      </c>
    </row>
    <row r="599" spans="1:52" x14ac:dyDescent="0.2">
      <c r="A599" s="28" t="str">
        <f>C599&amp;"x"&amp;TEXT(COUNTIF(C$5:C598,C599)+1,0)</f>
        <v>x1</v>
      </c>
      <c r="B599" s="29" t="str">
        <f>D599&amp;"x"&amp;TEXT(COUNTIF(D$5:D598,D599)+1,0)</f>
        <v>x1</v>
      </c>
      <c r="C599" s="30"/>
      <c r="D599" s="30"/>
      <c r="E599" s="181"/>
      <c r="F599" s="30"/>
      <c r="G599" s="269"/>
      <c r="H599" s="269"/>
      <c r="I599" s="269"/>
      <c r="J599" s="218"/>
      <c r="K599" s="181"/>
      <c r="L599" s="31"/>
      <c r="M599" s="262" t="str">
        <f t="shared" si="214"/>
        <v>0</v>
      </c>
      <c r="N599" s="31"/>
      <c r="O599" s="262" t="str">
        <f t="shared" si="215"/>
        <v>0</v>
      </c>
      <c r="P599" s="31"/>
      <c r="Q599" s="31"/>
      <c r="R599" s="31"/>
      <c r="S599" s="298" t="str">
        <f t="shared" si="216"/>
        <v/>
      </c>
      <c r="T599" s="214"/>
      <c r="U599" s="33"/>
      <c r="V599" s="33"/>
      <c r="W599" s="33"/>
      <c r="X599" s="33"/>
      <c r="Y599" s="213"/>
      <c r="Z599" s="352" t="str">
        <f t="shared" si="217"/>
        <v/>
      </c>
      <c r="AA599" s="304" t="e">
        <f t="shared" ca="1" si="218"/>
        <v>#NAME?</v>
      </c>
      <c r="AB599" s="304" t="e">
        <f t="shared" ca="1" si="219"/>
        <v>#NAME?</v>
      </c>
      <c r="AC599" s="304" t="e">
        <f t="shared" ca="1" si="220"/>
        <v>#NAME?</v>
      </c>
      <c r="AD599" s="304" t="e">
        <f t="shared" ca="1" si="221"/>
        <v>#NAME?</v>
      </c>
      <c r="AE599" s="304"/>
      <c r="AF599" s="353" t="str">
        <f t="shared" si="222"/>
        <v>NCX19J3</v>
      </c>
      <c r="AG599" s="353" t="str">
        <f t="shared" si="223"/>
        <v>NCX19J3</v>
      </c>
      <c r="AH599" s="353" t="str">
        <f t="shared" si="224"/>
        <v/>
      </c>
      <c r="AI599" s="353" t="str">
        <f t="shared" si="225"/>
        <v/>
      </c>
      <c r="AJ599" s="353" t="str">
        <f t="shared" si="226"/>
        <v/>
      </c>
      <c r="AK599" s="353" t="str">
        <f t="shared" si="227"/>
        <v/>
      </c>
      <c r="AL599" s="343"/>
      <c r="AT599" s="345" t="str">
        <f t="shared" si="228"/>
        <v/>
      </c>
      <c r="AU599" s="345" t="str">
        <f t="shared" si="229"/>
        <v/>
      </c>
      <c r="AW599" s="354">
        <f t="shared" si="230"/>
        <v>0</v>
      </c>
      <c r="AX599" s="354">
        <f t="shared" si="231"/>
        <v>0</v>
      </c>
      <c r="AY599" s="354">
        <f t="shared" si="232"/>
        <v>0</v>
      </c>
      <c r="AZ599" s="354">
        <f t="shared" si="233"/>
        <v>0</v>
      </c>
    </row>
    <row r="600" spans="1:52" x14ac:dyDescent="0.2">
      <c r="A600" s="28" t="str">
        <f>C600&amp;"x"&amp;TEXT(COUNTIF(C$5:C599,C600)+1,0)</f>
        <v>x1</v>
      </c>
      <c r="B600" s="29" t="str">
        <f>D600&amp;"x"&amp;TEXT(COUNTIF(D$5:D599,D600)+1,0)</f>
        <v>x1</v>
      </c>
      <c r="C600" s="30"/>
      <c r="D600" s="30"/>
      <c r="E600" s="181"/>
      <c r="F600" s="30"/>
      <c r="G600" s="269"/>
      <c r="H600" s="269"/>
      <c r="I600" s="269"/>
      <c r="J600" s="218"/>
      <c r="K600" s="181"/>
      <c r="L600" s="31"/>
      <c r="M600" s="262" t="str">
        <f t="shared" si="214"/>
        <v>0</v>
      </c>
      <c r="N600" s="31"/>
      <c r="O600" s="262" t="str">
        <f t="shared" si="215"/>
        <v>0</v>
      </c>
      <c r="P600" s="31"/>
      <c r="Q600" s="31"/>
      <c r="R600" s="31"/>
      <c r="S600" s="298" t="str">
        <f t="shared" si="216"/>
        <v/>
      </c>
      <c r="T600" s="214"/>
      <c r="U600" s="33"/>
      <c r="V600" s="33"/>
      <c r="W600" s="33"/>
      <c r="X600" s="33"/>
      <c r="Y600" s="213"/>
      <c r="Z600" s="352" t="str">
        <f t="shared" si="217"/>
        <v/>
      </c>
      <c r="AA600" s="304" t="e">
        <f t="shared" ca="1" si="218"/>
        <v>#NAME?</v>
      </c>
      <c r="AB600" s="304" t="e">
        <f t="shared" ca="1" si="219"/>
        <v>#NAME?</v>
      </c>
      <c r="AC600" s="304" t="e">
        <f t="shared" ca="1" si="220"/>
        <v>#NAME?</v>
      </c>
      <c r="AD600" s="304" t="e">
        <f t="shared" ca="1" si="221"/>
        <v>#NAME?</v>
      </c>
      <c r="AE600" s="304"/>
      <c r="AF600" s="353" t="str">
        <f t="shared" si="222"/>
        <v>NCX19J3</v>
      </c>
      <c r="AG600" s="353" t="str">
        <f t="shared" si="223"/>
        <v>NCX19J3</v>
      </c>
      <c r="AH600" s="353" t="str">
        <f t="shared" si="224"/>
        <v/>
      </c>
      <c r="AI600" s="353" t="str">
        <f t="shared" si="225"/>
        <v/>
      </c>
      <c r="AJ600" s="353" t="str">
        <f t="shared" si="226"/>
        <v/>
      </c>
      <c r="AK600" s="353" t="str">
        <f t="shared" si="227"/>
        <v/>
      </c>
      <c r="AL600" s="343"/>
      <c r="AT600" s="345" t="str">
        <f t="shared" si="228"/>
        <v/>
      </c>
      <c r="AU600" s="345" t="str">
        <f t="shared" si="229"/>
        <v/>
      </c>
      <c r="AW600" s="354">
        <f t="shared" si="230"/>
        <v>0</v>
      </c>
      <c r="AX600" s="354">
        <f t="shared" si="231"/>
        <v>0</v>
      </c>
      <c r="AY600" s="354">
        <f t="shared" si="232"/>
        <v>0</v>
      </c>
      <c r="AZ600" s="354">
        <f t="shared" si="233"/>
        <v>0</v>
      </c>
    </row>
    <row r="601" spans="1:52" x14ac:dyDescent="0.2">
      <c r="A601" s="28" t="str">
        <f>C601&amp;"x"&amp;TEXT(COUNTIF(C$5:C600,C601)+1,0)</f>
        <v>x1</v>
      </c>
      <c r="B601" s="29" t="str">
        <f>D601&amp;"x"&amp;TEXT(COUNTIF(D$5:D600,D601)+1,0)</f>
        <v>x1</v>
      </c>
      <c r="C601" s="30"/>
      <c r="D601" s="30"/>
      <c r="E601" s="181"/>
      <c r="F601" s="30"/>
      <c r="G601" s="269"/>
      <c r="H601" s="269"/>
      <c r="I601" s="269"/>
      <c r="J601" s="218"/>
      <c r="K601" s="181"/>
      <c r="L601" s="31"/>
      <c r="M601" s="262" t="str">
        <f t="shared" si="214"/>
        <v>0</v>
      </c>
      <c r="N601" s="31"/>
      <c r="O601" s="262" t="str">
        <f t="shared" si="215"/>
        <v>0</v>
      </c>
      <c r="P601" s="31"/>
      <c r="Q601" s="31"/>
      <c r="R601" s="31"/>
      <c r="S601" s="298" t="str">
        <f t="shared" si="216"/>
        <v/>
      </c>
      <c r="T601" s="214"/>
      <c r="U601" s="33"/>
      <c r="V601" s="33"/>
      <c r="W601" s="33"/>
      <c r="X601" s="33"/>
      <c r="Y601" s="213"/>
      <c r="Z601" s="352" t="str">
        <f t="shared" si="217"/>
        <v/>
      </c>
      <c r="AA601" s="304" t="e">
        <f t="shared" ca="1" si="218"/>
        <v>#NAME?</v>
      </c>
      <c r="AB601" s="304" t="e">
        <f t="shared" ca="1" si="219"/>
        <v>#NAME?</v>
      </c>
      <c r="AC601" s="304" t="e">
        <f t="shared" ca="1" si="220"/>
        <v>#NAME?</v>
      </c>
      <c r="AD601" s="304" t="e">
        <f t="shared" ca="1" si="221"/>
        <v>#NAME?</v>
      </c>
      <c r="AE601" s="304"/>
      <c r="AF601" s="353" t="str">
        <f t="shared" si="222"/>
        <v>NCX19J3</v>
      </c>
      <c r="AG601" s="353" t="str">
        <f t="shared" si="223"/>
        <v>NCX19J3</v>
      </c>
      <c r="AH601" s="353" t="str">
        <f t="shared" si="224"/>
        <v/>
      </c>
      <c r="AI601" s="353" t="str">
        <f t="shared" si="225"/>
        <v/>
      </c>
      <c r="AJ601" s="353" t="str">
        <f t="shared" si="226"/>
        <v/>
      </c>
      <c r="AK601" s="353" t="str">
        <f t="shared" si="227"/>
        <v/>
      </c>
      <c r="AL601" s="343"/>
      <c r="AT601" s="345" t="str">
        <f t="shared" si="228"/>
        <v/>
      </c>
      <c r="AU601" s="345" t="str">
        <f t="shared" si="229"/>
        <v/>
      </c>
      <c r="AW601" s="354">
        <f t="shared" si="230"/>
        <v>0</v>
      </c>
      <c r="AX601" s="354">
        <f t="shared" si="231"/>
        <v>0</v>
      </c>
      <c r="AY601" s="354">
        <f t="shared" si="232"/>
        <v>0</v>
      </c>
      <c r="AZ601" s="354">
        <f t="shared" si="233"/>
        <v>0</v>
      </c>
    </row>
    <row r="602" spans="1:52" x14ac:dyDescent="0.2">
      <c r="A602" s="28" t="str">
        <f>C602&amp;"x"&amp;TEXT(COUNTIF(C$5:C601,C602)+1,0)</f>
        <v>x1</v>
      </c>
      <c r="B602" s="29" t="str">
        <f>D602&amp;"x"&amp;TEXT(COUNTIF(D$5:D601,D602)+1,0)</f>
        <v>x1</v>
      </c>
      <c r="C602" s="30"/>
      <c r="D602" s="30"/>
      <c r="E602" s="181"/>
      <c r="F602" s="30"/>
      <c r="G602" s="269"/>
      <c r="H602" s="269"/>
      <c r="I602" s="269"/>
      <c r="J602" s="218"/>
      <c r="K602" s="181"/>
      <c r="L602" s="31"/>
      <c r="M602" s="262" t="str">
        <f t="shared" si="214"/>
        <v>0</v>
      </c>
      <c r="N602" s="31"/>
      <c r="O602" s="262" t="str">
        <f t="shared" si="215"/>
        <v>0</v>
      </c>
      <c r="P602" s="31"/>
      <c r="Q602" s="31"/>
      <c r="R602" s="31"/>
      <c r="S602" s="298" t="str">
        <f t="shared" si="216"/>
        <v/>
      </c>
      <c r="T602" s="214"/>
      <c r="U602" s="33"/>
      <c r="V602" s="33"/>
      <c r="W602" s="33"/>
      <c r="X602" s="33"/>
      <c r="Y602" s="213"/>
      <c r="Z602" s="352" t="str">
        <f t="shared" si="217"/>
        <v/>
      </c>
      <c r="AA602" s="304" t="e">
        <f t="shared" ca="1" si="218"/>
        <v>#NAME?</v>
      </c>
      <c r="AB602" s="304" t="e">
        <f t="shared" ca="1" si="219"/>
        <v>#NAME?</v>
      </c>
      <c r="AC602" s="304" t="e">
        <f t="shared" ca="1" si="220"/>
        <v>#NAME?</v>
      </c>
      <c r="AD602" s="304" t="e">
        <f t="shared" ca="1" si="221"/>
        <v>#NAME?</v>
      </c>
      <c r="AE602" s="304"/>
      <c r="AF602" s="353" t="str">
        <f t="shared" si="222"/>
        <v>NCX19J3</v>
      </c>
      <c r="AG602" s="353" t="str">
        <f t="shared" si="223"/>
        <v>NCX19J3</v>
      </c>
      <c r="AH602" s="353" t="str">
        <f t="shared" si="224"/>
        <v/>
      </c>
      <c r="AI602" s="353" t="str">
        <f t="shared" si="225"/>
        <v/>
      </c>
      <c r="AJ602" s="353" t="str">
        <f t="shared" si="226"/>
        <v/>
      </c>
      <c r="AK602" s="353" t="str">
        <f t="shared" si="227"/>
        <v/>
      </c>
      <c r="AL602" s="343"/>
      <c r="AT602" s="345" t="str">
        <f t="shared" si="228"/>
        <v/>
      </c>
      <c r="AU602" s="345" t="str">
        <f t="shared" si="229"/>
        <v/>
      </c>
      <c r="AW602" s="354">
        <f t="shared" si="230"/>
        <v>0</v>
      </c>
      <c r="AX602" s="354">
        <f t="shared" si="231"/>
        <v>0</v>
      </c>
      <c r="AY602" s="354">
        <f t="shared" si="232"/>
        <v>0</v>
      </c>
      <c r="AZ602" s="354">
        <f t="shared" si="233"/>
        <v>0</v>
      </c>
    </row>
    <row r="603" spans="1:52" x14ac:dyDescent="0.2">
      <c r="A603" s="28" t="str">
        <f>C603&amp;"x"&amp;TEXT(COUNTIF(C$5:C602,C603)+1,0)</f>
        <v>x1</v>
      </c>
      <c r="B603" s="29" t="str">
        <f>D603&amp;"x"&amp;TEXT(COUNTIF(D$5:D602,D603)+1,0)</f>
        <v>x1</v>
      </c>
      <c r="C603" s="30"/>
      <c r="D603" s="30"/>
      <c r="E603" s="181"/>
      <c r="F603" s="30"/>
      <c r="G603" s="269"/>
      <c r="H603" s="269"/>
      <c r="I603" s="269"/>
      <c r="J603" s="218"/>
      <c r="K603" s="181"/>
      <c r="L603" s="31"/>
      <c r="M603" s="262" t="str">
        <f t="shared" si="214"/>
        <v>0</v>
      </c>
      <c r="N603" s="31"/>
      <c r="O603" s="262" t="str">
        <f t="shared" si="215"/>
        <v>0</v>
      </c>
      <c r="P603" s="31"/>
      <c r="Q603" s="31"/>
      <c r="R603" s="31"/>
      <c r="S603" s="298" t="str">
        <f t="shared" si="216"/>
        <v/>
      </c>
      <c r="T603" s="214"/>
      <c r="U603" s="33"/>
      <c r="V603" s="33"/>
      <c r="W603" s="33"/>
      <c r="X603" s="33"/>
      <c r="Y603" s="213"/>
      <c r="Z603" s="352" t="str">
        <f t="shared" si="217"/>
        <v/>
      </c>
      <c r="AA603" s="304" t="e">
        <f t="shared" ca="1" si="218"/>
        <v>#NAME?</v>
      </c>
      <c r="AB603" s="304" t="e">
        <f t="shared" ca="1" si="219"/>
        <v>#NAME?</v>
      </c>
      <c r="AC603" s="304" t="e">
        <f t="shared" ca="1" si="220"/>
        <v>#NAME?</v>
      </c>
      <c r="AD603" s="304" t="e">
        <f t="shared" ca="1" si="221"/>
        <v>#NAME?</v>
      </c>
      <c r="AE603" s="304"/>
      <c r="AF603" s="353" t="str">
        <f t="shared" si="222"/>
        <v>NCX19J3</v>
      </c>
      <c r="AG603" s="353" t="str">
        <f t="shared" si="223"/>
        <v>NCX19J3</v>
      </c>
      <c r="AH603" s="353" t="str">
        <f t="shared" si="224"/>
        <v/>
      </c>
      <c r="AI603" s="353" t="str">
        <f t="shared" si="225"/>
        <v/>
      </c>
      <c r="AJ603" s="353" t="str">
        <f t="shared" si="226"/>
        <v/>
      </c>
      <c r="AK603" s="353" t="str">
        <f t="shared" si="227"/>
        <v/>
      </c>
      <c r="AL603" s="343"/>
      <c r="AT603" s="345" t="str">
        <f t="shared" si="228"/>
        <v/>
      </c>
      <c r="AU603" s="345" t="str">
        <f t="shared" si="229"/>
        <v/>
      </c>
      <c r="AW603" s="354">
        <f t="shared" si="230"/>
        <v>0</v>
      </c>
      <c r="AX603" s="354">
        <f t="shared" si="231"/>
        <v>0</v>
      </c>
      <c r="AY603" s="354">
        <f t="shared" si="232"/>
        <v>0</v>
      </c>
      <c r="AZ603" s="354">
        <f t="shared" si="233"/>
        <v>0</v>
      </c>
    </row>
    <row r="604" spans="1:52" x14ac:dyDescent="0.2">
      <c r="A604" s="28" t="str">
        <f>C604&amp;"x"&amp;TEXT(COUNTIF(C$5:C603,C604)+1,0)</f>
        <v>x1</v>
      </c>
      <c r="B604" s="29" t="str">
        <f>D604&amp;"x"&amp;TEXT(COUNTIF(D$5:D603,D604)+1,0)</f>
        <v>x1</v>
      </c>
      <c r="C604" s="30"/>
      <c r="D604" s="30"/>
      <c r="E604" s="181"/>
      <c r="F604" s="30"/>
      <c r="G604" s="269"/>
      <c r="H604" s="269"/>
      <c r="I604" s="269"/>
      <c r="J604" s="218"/>
      <c r="K604" s="181"/>
      <c r="L604" s="31"/>
      <c r="M604" s="262" t="str">
        <f t="shared" si="214"/>
        <v>0</v>
      </c>
      <c r="N604" s="31"/>
      <c r="O604" s="262" t="str">
        <f t="shared" si="215"/>
        <v>0</v>
      </c>
      <c r="P604" s="31"/>
      <c r="Q604" s="31"/>
      <c r="R604" s="31"/>
      <c r="S604" s="298" t="str">
        <f t="shared" si="216"/>
        <v/>
      </c>
      <c r="T604" s="214"/>
      <c r="U604" s="33"/>
      <c r="V604" s="33"/>
      <c r="W604" s="33"/>
      <c r="X604" s="33"/>
      <c r="Y604" s="213"/>
      <c r="Z604" s="352" t="str">
        <f t="shared" si="217"/>
        <v/>
      </c>
      <c r="AA604" s="304" t="e">
        <f t="shared" ca="1" si="218"/>
        <v>#NAME?</v>
      </c>
      <c r="AB604" s="304" t="e">
        <f t="shared" ca="1" si="219"/>
        <v>#NAME?</v>
      </c>
      <c r="AC604" s="304" t="e">
        <f t="shared" ca="1" si="220"/>
        <v>#NAME?</v>
      </c>
      <c r="AD604" s="304" t="e">
        <f t="shared" ca="1" si="221"/>
        <v>#NAME?</v>
      </c>
      <c r="AE604" s="304"/>
      <c r="AF604" s="353" t="str">
        <f t="shared" si="222"/>
        <v>NCX19J3</v>
      </c>
      <c r="AG604" s="353" t="str">
        <f t="shared" si="223"/>
        <v>NCX19J3</v>
      </c>
      <c r="AH604" s="353" t="str">
        <f t="shared" si="224"/>
        <v/>
      </c>
      <c r="AI604" s="353" t="str">
        <f t="shared" si="225"/>
        <v/>
      </c>
      <c r="AJ604" s="353" t="str">
        <f t="shared" si="226"/>
        <v/>
      </c>
      <c r="AK604" s="353" t="str">
        <f t="shared" si="227"/>
        <v/>
      </c>
      <c r="AL604" s="343"/>
      <c r="AT604" s="345" t="str">
        <f t="shared" si="228"/>
        <v/>
      </c>
      <c r="AU604" s="345" t="str">
        <f t="shared" si="229"/>
        <v/>
      </c>
      <c r="AW604" s="354">
        <f t="shared" si="230"/>
        <v>0</v>
      </c>
      <c r="AX604" s="354">
        <f t="shared" si="231"/>
        <v>0</v>
      </c>
      <c r="AY604" s="354">
        <f t="shared" si="232"/>
        <v>0</v>
      </c>
      <c r="AZ604" s="354">
        <f t="shared" si="233"/>
        <v>0</v>
      </c>
    </row>
    <row r="605" spans="1:52" x14ac:dyDescent="0.2">
      <c r="A605" s="28" t="str">
        <f>C605&amp;"x"&amp;TEXT(COUNTIF(C$5:C604,C605)+1,0)</f>
        <v>x1</v>
      </c>
      <c r="B605" s="29" t="str">
        <f>D605&amp;"x"&amp;TEXT(COUNTIF(D$5:D604,D605)+1,0)</f>
        <v>x1</v>
      </c>
      <c r="C605" s="30"/>
      <c r="D605" s="30"/>
      <c r="E605" s="181"/>
      <c r="F605" s="30"/>
      <c r="G605" s="269"/>
      <c r="H605" s="269"/>
      <c r="I605" s="269"/>
      <c r="J605" s="218"/>
      <c r="K605" s="181"/>
      <c r="L605" s="31"/>
      <c r="M605" s="262" t="str">
        <f t="shared" si="214"/>
        <v>0</v>
      </c>
      <c r="N605" s="31"/>
      <c r="O605" s="262" t="str">
        <f t="shared" si="215"/>
        <v>0</v>
      </c>
      <c r="P605" s="31"/>
      <c r="Q605" s="31"/>
      <c r="R605" s="31"/>
      <c r="S605" s="298" t="str">
        <f t="shared" si="216"/>
        <v/>
      </c>
      <c r="T605" s="214"/>
      <c r="U605" s="33"/>
      <c r="V605" s="33"/>
      <c r="W605" s="33"/>
      <c r="X605" s="33"/>
      <c r="Y605" s="213"/>
      <c r="Z605" s="352" t="str">
        <f t="shared" si="217"/>
        <v/>
      </c>
      <c r="AA605" s="304" t="e">
        <f t="shared" ca="1" si="218"/>
        <v>#NAME?</v>
      </c>
      <c r="AB605" s="304" t="e">
        <f t="shared" ca="1" si="219"/>
        <v>#NAME?</v>
      </c>
      <c r="AC605" s="304" t="e">
        <f t="shared" ca="1" si="220"/>
        <v>#NAME?</v>
      </c>
      <c r="AD605" s="304" t="e">
        <f t="shared" ca="1" si="221"/>
        <v>#NAME?</v>
      </c>
      <c r="AE605" s="304"/>
      <c r="AF605" s="353" t="str">
        <f t="shared" si="222"/>
        <v>NCX19J3</v>
      </c>
      <c r="AG605" s="353" t="str">
        <f t="shared" si="223"/>
        <v>NCX19J3</v>
      </c>
      <c r="AH605" s="353" t="str">
        <f t="shared" si="224"/>
        <v/>
      </c>
      <c r="AI605" s="353" t="str">
        <f t="shared" si="225"/>
        <v/>
      </c>
      <c r="AJ605" s="353" t="str">
        <f t="shared" si="226"/>
        <v/>
      </c>
      <c r="AK605" s="353" t="str">
        <f t="shared" si="227"/>
        <v/>
      </c>
      <c r="AL605" s="343"/>
      <c r="AT605" s="345" t="str">
        <f t="shared" si="228"/>
        <v/>
      </c>
      <c r="AU605" s="345" t="str">
        <f t="shared" si="229"/>
        <v/>
      </c>
      <c r="AW605" s="354">
        <f t="shared" si="230"/>
        <v>0</v>
      </c>
      <c r="AX605" s="354">
        <f t="shared" si="231"/>
        <v>0</v>
      </c>
      <c r="AY605" s="354">
        <f t="shared" si="232"/>
        <v>0</v>
      </c>
      <c r="AZ605" s="354">
        <f t="shared" si="233"/>
        <v>0</v>
      </c>
    </row>
    <row r="606" spans="1:52" x14ac:dyDescent="0.2">
      <c r="A606" s="28" t="str">
        <f>C606&amp;"x"&amp;TEXT(COUNTIF(C$5:C605,C606)+1,0)</f>
        <v>x1</v>
      </c>
      <c r="B606" s="29" t="str">
        <f>D606&amp;"x"&amp;TEXT(COUNTIF(D$5:D605,D606)+1,0)</f>
        <v>x1</v>
      </c>
      <c r="C606" s="30"/>
      <c r="D606" s="30"/>
      <c r="E606" s="181"/>
      <c r="F606" s="30"/>
      <c r="G606" s="269"/>
      <c r="H606" s="269"/>
      <c r="I606" s="269"/>
      <c r="J606" s="218"/>
      <c r="K606" s="181"/>
      <c r="L606" s="31"/>
      <c r="M606" s="262" t="str">
        <f t="shared" si="214"/>
        <v>0</v>
      </c>
      <c r="N606" s="31"/>
      <c r="O606" s="262" t="str">
        <f t="shared" si="215"/>
        <v>0</v>
      </c>
      <c r="P606" s="31"/>
      <c r="Q606" s="31"/>
      <c r="R606" s="31"/>
      <c r="S606" s="298" t="str">
        <f t="shared" si="216"/>
        <v/>
      </c>
      <c r="T606" s="214"/>
      <c r="U606" s="33"/>
      <c r="V606" s="33"/>
      <c r="W606" s="33"/>
      <c r="X606" s="33"/>
      <c r="Y606" s="213"/>
      <c r="Z606" s="352" t="str">
        <f t="shared" si="217"/>
        <v/>
      </c>
      <c r="AA606" s="304" t="e">
        <f t="shared" ca="1" si="218"/>
        <v>#NAME?</v>
      </c>
      <c r="AB606" s="304" t="e">
        <f t="shared" ca="1" si="219"/>
        <v>#NAME?</v>
      </c>
      <c r="AC606" s="304" t="e">
        <f t="shared" ca="1" si="220"/>
        <v>#NAME?</v>
      </c>
      <c r="AD606" s="304" t="e">
        <f t="shared" ca="1" si="221"/>
        <v>#NAME?</v>
      </c>
      <c r="AE606" s="304"/>
      <c r="AF606" s="353" t="str">
        <f t="shared" si="222"/>
        <v>NCX19J3</v>
      </c>
      <c r="AG606" s="353" t="str">
        <f t="shared" si="223"/>
        <v>NCX19J3</v>
      </c>
      <c r="AH606" s="353" t="str">
        <f t="shared" si="224"/>
        <v/>
      </c>
      <c r="AI606" s="353" t="str">
        <f t="shared" si="225"/>
        <v/>
      </c>
      <c r="AJ606" s="353" t="str">
        <f t="shared" si="226"/>
        <v/>
      </c>
      <c r="AK606" s="353" t="str">
        <f t="shared" si="227"/>
        <v/>
      </c>
      <c r="AL606" s="343"/>
      <c r="AT606" s="345" t="str">
        <f t="shared" si="228"/>
        <v/>
      </c>
      <c r="AU606" s="345" t="str">
        <f t="shared" si="229"/>
        <v/>
      </c>
      <c r="AW606" s="354">
        <f t="shared" si="230"/>
        <v>0</v>
      </c>
      <c r="AX606" s="354">
        <f t="shared" si="231"/>
        <v>0</v>
      </c>
      <c r="AY606" s="354">
        <f t="shared" si="232"/>
        <v>0</v>
      </c>
      <c r="AZ606" s="354">
        <f t="shared" si="233"/>
        <v>0</v>
      </c>
    </row>
    <row r="607" spans="1:52" x14ac:dyDescent="0.2">
      <c r="A607" s="28" t="str">
        <f>C607&amp;"x"&amp;TEXT(COUNTIF(C$5:C606,C607)+1,0)</f>
        <v>x1</v>
      </c>
      <c r="B607" s="29" t="str">
        <f>D607&amp;"x"&amp;TEXT(COUNTIF(D$5:D606,D607)+1,0)</f>
        <v>x1</v>
      </c>
      <c r="C607" s="30"/>
      <c r="D607" s="30"/>
      <c r="E607" s="181"/>
      <c r="F607" s="30"/>
      <c r="G607" s="269"/>
      <c r="H607" s="269"/>
      <c r="I607" s="269"/>
      <c r="J607" s="218"/>
      <c r="K607" s="181"/>
      <c r="L607" s="31"/>
      <c r="M607" s="262" t="str">
        <f t="shared" si="214"/>
        <v>0</v>
      </c>
      <c r="N607" s="31"/>
      <c r="O607" s="262" t="str">
        <f t="shared" si="215"/>
        <v>0</v>
      </c>
      <c r="P607" s="31"/>
      <c r="Q607" s="31"/>
      <c r="R607" s="31"/>
      <c r="S607" s="298" t="str">
        <f t="shared" si="216"/>
        <v/>
      </c>
      <c r="T607" s="214"/>
      <c r="U607" s="33"/>
      <c r="V607" s="33"/>
      <c r="W607" s="33"/>
      <c r="X607" s="33"/>
      <c r="Y607" s="213"/>
      <c r="Z607" s="352" t="str">
        <f t="shared" si="217"/>
        <v/>
      </c>
      <c r="AA607" s="304" t="e">
        <f t="shared" ca="1" si="218"/>
        <v>#NAME?</v>
      </c>
      <c r="AB607" s="304" t="e">
        <f t="shared" ca="1" si="219"/>
        <v>#NAME?</v>
      </c>
      <c r="AC607" s="304" t="e">
        <f t="shared" ca="1" si="220"/>
        <v>#NAME?</v>
      </c>
      <c r="AD607" s="304" t="e">
        <f t="shared" ca="1" si="221"/>
        <v>#NAME?</v>
      </c>
      <c r="AE607" s="304"/>
      <c r="AF607" s="353" t="str">
        <f t="shared" si="222"/>
        <v>NCX19J3</v>
      </c>
      <c r="AG607" s="353" t="str">
        <f t="shared" si="223"/>
        <v>NCX19J3</v>
      </c>
      <c r="AH607" s="353" t="str">
        <f t="shared" si="224"/>
        <v/>
      </c>
      <c r="AI607" s="353" t="str">
        <f t="shared" si="225"/>
        <v/>
      </c>
      <c r="AJ607" s="353" t="str">
        <f t="shared" si="226"/>
        <v/>
      </c>
      <c r="AK607" s="353" t="str">
        <f t="shared" si="227"/>
        <v/>
      </c>
      <c r="AL607" s="343"/>
      <c r="AT607" s="345" t="str">
        <f t="shared" si="228"/>
        <v/>
      </c>
      <c r="AU607" s="345" t="str">
        <f t="shared" si="229"/>
        <v/>
      </c>
      <c r="AW607" s="354">
        <f t="shared" si="230"/>
        <v>0</v>
      </c>
      <c r="AX607" s="354">
        <f t="shared" si="231"/>
        <v>0</v>
      </c>
      <c r="AY607" s="354">
        <f t="shared" si="232"/>
        <v>0</v>
      </c>
      <c r="AZ607" s="354">
        <f t="shared" si="233"/>
        <v>0</v>
      </c>
    </row>
    <row r="608" spans="1:52" x14ac:dyDescent="0.2">
      <c r="A608" s="28" t="str">
        <f>C608&amp;"x"&amp;TEXT(COUNTIF(C$5:C607,C608)+1,0)</f>
        <v>x1</v>
      </c>
      <c r="B608" s="29" t="str">
        <f>D608&amp;"x"&amp;TEXT(COUNTIF(D$5:D607,D608)+1,0)</f>
        <v>x1</v>
      </c>
      <c r="C608" s="30"/>
      <c r="D608" s="30"/>
      <c r="E608" s="181"/>
      <c r="F608" s="30"/>
      <c r="G608" s="269"/>
      <c r="H608" s="269"/>
      <c r="I608" s="269"/>
      <c r="J608" s="218"/>
      <c r="K608" s="181"/>
      <c r="L608" s="31"/>
      <c r="M608" s="262" t="str">
        <f t="shared" si="214"/>
        <v>0</v>
      </c>
      <c r="N608" s="31"/>
      <c r="O608" s="262" t="str">
        <f t="shared" si="215"/>
        <v>0</v>
      </c>
      <c r="P608" s="31"/>
      <c r="Q608" s="31"/>
      <c r="R608" s="31"/>
      <c r="S608" s="298" t="str">
        <f t="shared" si="216"/>
        <v/>
      </c>
      <c r="T608" s="214"/>
      <c r="U608" s="33"/>
      <c r="V608" s="33"/>
      <c r="W608" s="33"/>
      <c r="X608" s="33"/>
      <c r="Y608" s="213"/>
      <c r="Z608" s="352" t="str">
        <f t="shared" si="217"/>
        <v/>
      </c>
      <c r="AA608" s="304" t="e">
        <f t="shared" ca="1" si="218"/>
        <v>#NAME?</v>
      </c>
      <c r="AB608" s="304" t="e">
        <f t="shared" ca="1" si="219"/>
        <v>#NAME?</v>
      </c>
      <c r="AC608" s="304" t="e">
        <f t="shared" ca="1" si="220"/>
        <v>#NAME?</v>
      </c>
      <c r="AD608" s="304" t="e">
        <f t="shared" ca="1" si="221"/>
        <v>#NAME?</v>
      </c>
      <c r="AE608" s="304"/>
      <c r="AF608" s="353" t="str">
        <f t="shared" si="222"/>
        <v>NCX19J3</v>
      </c>
      <c r="AG608" s="353" t="str">
        <f t="shared" si="223"/>
        <v>NCX19J3</v>
      </c>
      <c r="AH608" s="353" t="str">
        <f t="shared" si="224"/>
        <v/>
      </c>
      <c r="AI608" s="353" t="str">
        <f t="shared" si="225"/>
        <v/>
      </c>
      <c r="AJ608" s="353" t="str">
        <f t="shared" si="226"/>
        <v/>
      </c>
      <c r="AK608" s="353" t="str">
        <f t="shared" si="227"/>
        <v/>
      </c>
      <c r="AL608" s="343"/>
      <c r="AT608" s="345" t="str">
        <f t="shared" si="228"/>
        <v/>
      </c>
      <c r="AU608" s="345" t="str">
        <f t="shared" si="229"/>
        <v/>
      </c>
      <c r="AW608" s="354">
        <f t="shared" si="230"/>
        <v>0</v>
      </c>
      <c r="AX608" s="354">
        <f t="shared" si="231"/>
        <v>0</v>
      </c>
      <c r="AY608" s="354">
        <f t="shared" si="232"/>
        <v>0</v>
      </c>
      <c r="AZ608" s="354">
        <f t="shared" si="233"/>
        <v>0</v>
      </c>
    </row>
    <row r="609" spans="1:52" x14ac:dyDescent="0.2">
      <c r="A609" s="28" t="str">
        <f>C609&amp;"x"&amp;TEXT(COUNTIF(C$5:C608,C609)+1,0)</f>
        <v>x1</v>
      </c>
      <c r="B609" s="29" t="str">
        <f>D609&amp;"x"&amp;TEXT(COUNTIF(D$5:D608,D609)+1,0)</f>
        <v>x1</v>
      </c>
      <c r="C609" s="30"/>
      <c r="D609" s="30"/>
      <c r="E609" s="181"/>
      <c r="F609" s="30"/>
      <c r="G609" s="269"/>
      <c r="H609" s="269"/>
      <c r="I609" s="269"/>
      <c r="J609" s="218"/>
      <c r="K609" s="181"/>
      <c r="L609" s="31"/>
      <c r="M609" s="262" t="str">
        <f t="shared" si="214"/>
        <v>0</v>
      </c>
      <c r="N609" s="31"/>
      <c r="O609" s="262" t="str">
        <f t="shared" si="215"/>
        <v>0</v>
      </c>
      <c r="P609" s="31"/>
      <c r="Q609" s="31"/>
      <c r="R609" s="31"/>
      <c r="S609" s="298" t="str">
        <f t="shared" si="216"/>
        <v/>
      </c>
      <c r="T609" s="214"/>
      <c r="U609" s="33"/>
      <c r="V609" s="33"/>
      <c r="W609" s="33"/>
      <c r="X609" s="33"/>
      <c r="Y609" s="213"/>
      <c r="Z609" s="352" t="str">
        <f t="shared" si="217"/>
        <v/>
      </c>
      <c r="AA609" s="304" t="e">
        <f t="shared" ca="1" si="218"/>
        <v>#NAME?</v>
      </c>
      <c r="AB609" s="304" t="e">
        <f t="shared" ca="1" si="219"/>
        <v>#NAME?</v>
      </c>
      <c r="AC609" s="304" t="e">
        <f t="shared" ca="1" si="220"/>
        <v>#NAME?</v>
      </c>
      <c r="AD609" s="304" t="e">
        <f t="shared" ca="1" si="221"/>
        <v>#NAME?</v>
      </c>
      <c r="AE609" s="304"/>
      <c r="AF609" s="353" t="str">
        <f t="shared" si="222"/>
        <v>NCX19J3</v>
      </c>
      <c r="AG609" s="353" t="str">
        <f t="shared" si="223"/>
        <v>NCX19J3</v>
      </c>
      <c r="AH609" s="353" t="str">
        <f t="shared" si="224"/>
        <v/>
      </c>
      <c r="AI609" s="353" t="str">
        <f t="shared" si="225"/>
        <v/>
      </c>
      <c r="AJ609" s="353" t="str">
        <f t="shared" si="226"/>
        <v/>
      </c>
      <c r="AK609" s="353" t="str">
        <f t="shared" si="227"/>
        <v/>
      </c>
      <c r="AL609" s="343"/>
      <c r="AT609" s="345" t="str">
        <f t="shared" si="228"/>
        <v/>
      </c>
      <c r="AU609" s="345" t="str">
        <f t="shared" si="229"/>
        <v/>
      </c>
      <c r="AW609" s="354">
        <f t="shared" si="230"/>
        <v>0</v>
      </c>
      <c r="AX609" s="354">
        <f t="shared" si="231"/>
        <v>0</v>
      </c>
      <c r="AY609" s="354">
        <f t="shared" si="232"/>
        <v>0</v>
      </c>
      <c r="AZ609" s="354">
        <f t="shared" si="233"/>
        <v>0</v>
      </c>
    </row>
    <row r="610" spans="1:52" x14ac:dyDescent="0.2">
      <c r="A610" s="28" t="str">
        <f>C610&amp;"x"&amp;TEXT(COUNTIF(C$5:C609,C610)+1,0)</f>
        <v>x1</v>
      </c>
      <c r="B610" s="29" t="str">
        <f>D610&amp;"x"&amp;TEXT(COUNTIF(D$5:D609,D610)+1,0)</f>
        <v>x1</v>
      </c>
      <c r="C610" s="30"/>
      <c r="D610" s="30"/>
      <c r="E610" s="181"/>
      <c r="F610" s="30"/>
      <c r="G610" s="269"/>
      <c r="H610" s="269"/>
      <c r="I610" s="269"/>
      <c r="J610" s="218"/>
      <c r="K610" s="181"/>
      <c r="L610" s="31"/>
      <c r="M610" s="262" t="str">
        <f t="shared" si="214"/>
        <v>0</v>
      </c>
      <c r="N610" s="31"/>
      <c r="O610" s="262" t="str">
        <f t="shared" si="215"/>
        <v>0</v>
      </c>
      <c r="P610" s="31"/>
      <c r="Q610" s="31"/>
      <c r="R610" s="31"/>
      <c r="S610" s="298" t="str">
        <f t="shared" si="216"/>
        <v/>
      </c>
      <c r="T610" s="214"/>
      <c r="U610" s="33"/>
      <c r="V610" s="33"/>
      <c r="W610" s="33"/>
      <c r="X610" s="33"/>
      <c r="Y610" s="213"/>
      <c r="Z610" s="352" t="str">
        <f t="shared" si="217"/>
        <v/>
      </c>
      <c r="AA610" s="304" t="e">
        <f t="shared" ca="1" si="218"/>
        <v>#NAME?</v>
      </c>
      <c r="AB610" s="304" t="e">
        <f t="shared" ca="1" si="219"/>
        <v>#NAME?</v>
      </c>
      <c r="AC610" s="304" t="e">
        <f t="shared" ca="1" si="220"/>
        <v>#NAME?</v>
      </c>
      <c r="AD610" s="304" t="e">
        <f t="shared" ca="1" si="221"/>
        <v>#NAME?</v>
      </c>
      <c r="AE610" s="304"/>
      <c r="AF610" s="353" t="str">
        <f t="shared" si="222"/>
        <v>NCX19J3</v>
      </c>
      <c r="AG610" s="353" t="str">
        <f t="shared" si="223"/>
        <v>NCX19J3</v>
      </c>
      <c r="AH610" s="353" t="str">
        <f t="shared" si="224"/>
        <v/>
      </c>
      <c r="AI610" s="353" t="str">
        <f t="shared" si="225"/>
        <v/>
      </c>
      <c r="AJ610" s="353" t="str">
        <f t="shared" si="226"/>
        <v/>
      </c>
      <c r="AK610" s="353" t="str">
        <f t="shared" si="227"/>
        <v/>
      </c>
      <c r="AL610" s="343"/>
      <c r="AT610" s="345" t="str">
        <f t="shared" si="228"/>
        <v/>
      </c>
      <c r="AU610" s="345" t="str">
        <f t="shared" si="229"/>
        <v/>
      </c>
      <c r="AW610" s="354">
        <f t="shared" si="230"/>
        <v>0</v>
      </c>
      <c r="AX610" s="354">
        <f t="shared" si="231"/>
        <v>0</v>
      </c>
      <c r="AY610" s="354">
        <f t="shared" si="232"/>
        <v>0</v>
      </c>
      <c r="AZ610" s="354">
        <f t="shared" si="233"/>
        <v>0</v>
      </c>
    </row>
    <row r="611" spans="1:52" x14ac:dyDescent="0.2">
      <c r="A611" s="28" t="str">
        <f>C611&amp;"x"&amp;TEXT(COUNTIF(C$5:C610,C611)+1,0)</f>
        <v>x1</v>
      </c>
      <c r="B611" s="29" t="str">
        <f>D611&amp;"x"&amp;TEXT(COUNTIF(D$5:D610,D611)+1,0)</f>
        <v>x1</v>
      </c>
      <c r="C611" s="30"/>
      <c r="D611" s="30"/>
      <c r="E611" s="181"/>
      <c r="F611" s="30"/>
      <c r="G611" s="269"/>
      <c r="H611" s="269"/>
      <c r="I611" s="269"/>
      <c r="J611" s="218"/>
      <c r="K611" s="181"/>
      <c r="L611" s="31"/>
      <c r="M611" s="262" t="str">
        <f t="shared" si="214"/>
        <v>0</v>
      </c>
      <c r="N611" s="31"/>
      <c r="O611" s="262" t="str">
        <f t="shared" si="215"/>
        <v>0</v>
      </c>
      <c r="P611" s="31"/>
      <c r="Q611" s="31"/>
      <c r="R611" s="31"/>
      <c r="S611" s="298" t="str">
        <f t="shared" si="216"/>
        <v/>
      </c>
      <c r="T611" s="214"/>
      <c r="U611" s="33"/>
      <c r="V611" s="33"/>
      <c r="W611" s="33"/>
      <c r="X611" s="33"/>
      <c r="Y611" s="213"/>
      <c r="Z611" s="352" t="str">
        <f t="shared" si="217"/>
        <v/>
      </c>
      <c r="AA611" s="304" t="e">
        <f t="shared" ca="1" si="218"/>
        <v>#NAME?</v>
      </c>
      <c r="AB611" s="304" t="e">
        <f t="shared" ca="1" si="219"/>
        <v>#NAME?</v>
      </c>
      <c r="AC611" s="304" t="e">
        <f t="shared" ca="1" si="220"/>
        <v>#NAME?</v>
      </c>
      <c r="AD611" s="304" t="e">
        <f t="shared" ca="1" si="221"/>
        <v>#NAME?</v>
      </c>
      <c r="AE611" s="304"/>
      <c r="AF611" s="353" t="str">
        <f t="shared" si="222"/>
        <v>NCX19J3</v>
      </c>
      <c r="AG611" s="353" t="str">
        <f t="shared" si="223"/>
        <v>NCX19J3</v>
      </c>
      <c r="AH611" s="353" t="str">
        <f t="shared" si="224"/>
        <v/>
      </c>
      <c r="AI611" s="353" t="str">
        <f t="shared" si="225"/>
        <v/>
      </c>
      <c r="AJ611" s="353" t="str">
        <f t="shared" si="226"/>
        <v/>
      </c>
      <c r="AK611" s="353" t="str">
        <f t="shared" si="227"/>
        <v/>
      </c>
      <c r="AL611" s="343"/>
      <c r="AT611" s="345" t="str">
        <f t="shared" si="228"/>
        <v/>
      </c>
      <c r="AU611" s="345" t="str">
        <f t="shared" si="229"/>
        <v/>
      </c>
      <c r="AW611" s="354">
        <f t="shared" si="230"/>
        <v>0</v>
      </c>
      <c r="AX611" s="354">
        <f t="shared" si="231"/>
        <v>0</v>
      </c>
      <c r="AY611" s="354">
        <f t="shared" si="232"/>
        <v>0</v>
      </c>
      <c r="AZ611" s="354">
        <f t="shared" si="233"/>
        <v>0</v>
      </c>
    </row>
    <row r="612" spans="1:52" x14ac:dyDescent="0.2">
      <c r="A612" s="28" t="str">
        <f>C612&amp;"x"&amp;TEXT(COUNTIF(C$5:C611,C612)+1,0)</f>
        <v>x1</v>
      </c>
      <c r="B612" s="29" t="str">
        <f>D612&amp;"x"&amp;TEXT(COUNTIF(D$5:D611,D612)+1,0)</f>
        <v>x1</v>
      </c>
      <c r="C612" s="30"/>
      <c r="D612" s="30"/>
      <c r="E612" s="181"/>
      <c r="F612" s="30"/>
      <c r="G612" s="269"/>
      <c r="H612" s="269"/>
      <c r="I612" s="269"/>
      <c r="J612" s="218"/>
      <c r="K612" s="181"/>
      <c r="L612" s="31"/>
      <c r="M612" s="262" t="str">
        <f t="shared" si="214"/>
        <v>0</v>
      </c>
      <c r="N612" s="31"/>
      <c r="O612" s="262" t="str">
        <f t="shared" si="215"/>
        <v>0</v>
      </c>
      <c r="P612" s="31"/>
      <c r="Q612" s="31"/>
      <c r="R612" s="31"/>
      <c r="S612" s="298" t="str">
        <f t="shared" si="216"/>
        <v/>
      </c>
      <c r="T612" s="214"/>
      <c r="U612" s="33"/>
      <c r="V612" s="33"/>
      <c r="W612" s="33"/>
      <c r="X612" s="33"/>
      <c r="Y612" s="213"/>
      <c r="Z612" s="352" t="str">
        <f t="shared" si="217"/>
        <v/>
      </c>
      <c r="AA612" s="304" t="e">
        <f t="shared" ca="1" si="218"/>
        <v>#NAME?</v>
      </c>
      <c r="AB612" s="304" t="e">
        <f t="shared" ca="1" si="219"/>
        <v>#NAME?</v>
      </c>
      <c r="AC612" s="304" t="e">
        <f t="shared" ca="1" si="220"/>
        <v>#NAME?</v>
      </c>
      <c r="AD612" s="304" t="e">
        <f t="shared" ca="1" si="221"/>
        <v>#NAME?</v>
      </c>
      <c r="AE612" s="304"/>
      <c r="AF612" s="353" t="str">
        <f t="shared" si="222"/>
        <v>NCX19J3</v>
      </c>
      <c r="AG612" s="353" t="str">
        <f t="shared" si="223"/>
        <v>NCX19J3</v>
      </c>
      <c r="AH612" s="353" t="str">
        <f t="shared" si="224"/>
        <v/>
      </c>
      <c r="AI612" s="353" t="str">
        <f t="shared" si="225"/>
        <v/>
      </c>
      <c r="AJ612" s="353" t="str">
        <f t="shared" si="226"/>
        <v/>
      </c>
      <c r="AK612" s="353" t="str">
        <f t="shared" si="227"/>
        <v/>
      </c>
      <c r="AL612" s="343"/>
      <c r="AT612" s="345" t="str">
        <f t="shared" si="228"/>
        <v/>
      </c>
      <c r="AU612" s="345" t="str">
        <f t="shared" si="229"/>
        <v/>
      </c>
      <c r="AW612" s="354">
        <f t="shared" si="230"/>
        <v>0</v>
      </c>
      <c r="AX612" s="354">
        <f t="shared" si="231"/>
        <v>0</v>
      </c>
      <c r="AY612" s="354">
        <f t="shared" si="232"/>
        <v>0</v>
      </c>
      <c r="AZ612" s="354">
        <f t="shared" si="233"/>
        <v>0</v>
      </c>
    </row>
    <row r="613" spans="1:52" x14ac:dyDescent="0.2">
      <c r="A613" s="28" t="str">
        <f>C613&amp;"x"&amp;TEXT(COUNTIF(C$5:C612,C613)+1,0)</f>
        <v>x1</v>
      </c>
      <c r="B613" s="29" t="str">
        <f>D613&amp;"x"&amp;TEXT(COUNTIF(D$5:D612,D613)+1,0)</f>
        <v>x1</v>
      </c>
      <c r="C613" s="30"/>
      <c r="D613" s="30"/>
      <c r="E613" s="181"/>
      <c r="F613" s="30"/>
      <c r="G613" s="269"/>
      <c r="H613" s="269"/>
      <c r="I613" s="269"/>
      <c r="J613" s="218"/>
      <c r="K613" s="181"/>
      <c r="L613" s="31"/>
      <c r="M613" s="262" t="str">
        <f t="shared" si="214"/>
        <v>0</v>
      </c>
      <c r="N613" s="31"/>
      <c r="O613" s="262" t="str">
        <f t="shared" si="215"/>
        <v>0</v>
      </c>
      <c r="P613" s="31"/>
      <c r="Q613" s="31"/>
      <c r="R613" s="31"/>
      <c r="S613" s="298" t="str">
        <f t="shared" si="216"/>
        <v/>
      </c>
      <c r="T613" s="214"/>
      <c r="U613" s="33"/>
      <c r="V613" s="33"/>
      <c r="W613" s="33"/>
      <c r="X613" s="33"/>
      <c r="Y613" s="213"/>
      <c r="Z613" s="352" t="str">
        <f t="shared" si="217"/>
        <v/>
      </c>
      <c r="AA613" s="304" t="e">
        <f t="shared" ca="1" si="218"/>
        <v>#NAME?</v>
      </c>
      <c r="AB613" s="304" t="e">
        <f t="shared" ca="1" si="219"/>
        <v>#NAME?</v>
      </c>
      <c r="AC613" s="304" t="e">
        <f t="shared" ca="1" si="220"/>
        <v>#NAME?</v>
      </c>
      <c r="AD613" s="304" t="e">
        <f t="shared" ca="1" si="221"/>
        <v>#NAME?</v>
      </c>
      <c r="AE613" s="304"/>
      <c r="AF613" s="353" t="str">
        <f t="shared" si="222"/>
        <v>NCX19J3</v>
      </c>
      <c r="AG613" s="353" t="str">
        <f t="shared" si="223"/>
        <v>NCX19J3</v>
      </c>
      <c r="AH613" s="353" t="str">
        <f t="shared" si="224"/>
        <v/>
      </c>
      <c r="AI613" s="353" t="str">
        <f t="shared" si="225"/>
        <v/>
      </c>
      <c r="AJ613" s="353" t="str">
        <f t="shared" si="226"/>
        <v/>
      </c>
      <c r="AK613" s="353" t="str">
        <f t="shared" si="227"/>
        <v/>
      </c>
      <c r="AL613" s="343"/>
      <c r="AT613" s="345" t="str">
        <f t="shared" si="228"/>
        <v/>
      </c>
      <c r="AU613" s="345" t="str">
        <f t="shared" si="229"/>
        <v/>
      </c>
      <c r="AW613" s="354">
        <f t="shared" si="230"/>
        <v>0</v>
      </c>
      <c r="AX613" s="354">
        <f t="shared" si="231"/>
        <v>0</v>
      </c>
      <c r="AY613" s="354">
        <f t="shared" si="232"/>
        <v>0</v>
      </c>
      <c r="AZ613" s="354">
        <f t="shared" si="233"/>
        <v>0</v>
      </c>
    </row>
    <row r="614" spans="1:52" x14ac:dyDescent="0.2">
      <c r="A614" s="28" t="str">
        <f>C614&amp;"x"&amp;TEXT(COUNTIF(C$5:C613,C614)+1,0)</f>
        <v>x1</v>
      </c>
      <c r="B614" s="29" t="str">
        <f>D614&amp;"x"&amp;TEXT(COUNTIF(D$5:D613,D614)+1,0)</f>
        <v>x1</v>
      </c>
      <c r="C614" s="30"/>
      <c r="D614" s="30"/>
      <c r="E614" s="181"/>
      <c r="F614" s="30"/>
      <c r="G614" s="269"/>
      <c r="H614" s="269"/>
      <c r="I614" s="269"/>
      <c r="J614" s="218"/>
      <c r="K614" s="181"/>
      <c r="L614" s="31"/>
      <c r="M614" s="262" t="str">
        <f t="shared" si="214"/>
        <v>0</v>
      </c>
      <c r="N614" s="31"/>
      <c r="O614" s="262" t="str">
        <f t="shared" si="215"/>
        <v>0</v>
      </c>
      <c r="P614" s="31"/>
      <c r="Q614" s="31"/>
      <c r="R614" s="31"/>
      <c r="S614" s="298" t="str">
        <f t="shared" si="216"/>
        <v/>
      </c>
      <c r="T614" s="214"/>
      <c r="U614" s="33"/>
      <c r="V614" s="33"/>
      <c r="W614" s="33"/>
      <c r="X614" s="33"/>
      <c r="Y614" s="213"/>
      <c r="Z614" s="352" t="str">
        <f t="shared" si="217"/>
        <v/>
      </c>
      <c r="AA614" s="304" t="e">
        <f t="shared" ca="1" si="218"/>
        <v>#NAME?</v>
      </c>
      <c r="AB614" s="304" t="e">
        <f t="shared" ca="1" si="219"/>
        <v>#NAME?</v>
      </c>
      <c r="AC614" s="304" t="e">
        <f t="shared" ca="1" si="220"/>
        <v>#NAME?</v>
      </c>
      <c r="AD614" s="304" t="e">
        <f t="shared" ca="1" si="221"/>
        <v>#NAME?</v>
      </c>
      <c r="AE614" s="304"/>
      <c r="AF614" s="353" t="str">
        <f t="shared" si="222"/>
        <v>NCX19J3</v>
      </c>
      <c r="AG614" s="353" t="str">
        <f t="shared" si="223"/>
        <v>NCX19J3</v>
      </c>
      <c r="AH614" s="353" t="str">
        <f t="shared" si="224"/>
        <v/>
      </c>
      <c r="AI614" s="353" t="str">
        <f t="shared" si="225"/>
        <v/>
      </c>
      <c r="AJ614" s="353" t="str">
        <f t="shared" si="226"/>
        <v/>
      </c>
      <c r="AK614" s="353" t="str">
        <f t="shared" si="227"/>
        <v/>
      </c>
      <c r="AL614" s="343"/>
      <c r="AT614" s="345" t="str">
        <f t="shared" si="228"/>
        <v/>
      </c>
      <c r="AU614" s="345" t="str">
        <f t="shared" si="229"/>
        <v/>
      </c>
      <c r="AW614" s="354">
        <f t="shared" si="230"/>
        <v>0</v>
      </c>
      <c r="AX614" s="354">
        <f t="shared" si="231"/>
        <v>0</v>
      </c>
      <c r="AY614" s="354">
        <f t="shared" si="232"/>
        <v>0</v>
      </c>
      <c r="AZ614" s="354">
        <f t="shared" si="233"/>
        <v>0</v>
      </c>
    </row>
    <row r="615" spans="1:52" x14ac:dyDescent="0.2">
      <c r="A615" s="28" t="str">
        <f>C615&amp;"x"&amp;TEXT(COUNTIF(C$5:C614,C615)+1,0)</f>
        <v>x1</v>
      </c>
      <c r="B615" s="29" t="str">
        <f>D615&amp;"x"&amp;TEXT(COUNTIF(D$5:D614,D615)+1,0)</f>
        <v>x1</v>
      </c>
      <c r="C615" s="30"/>
      <c r="D615" s="30"/>
      <c r="E615" s="181"/>
      <c r="F615" s="30"/>
      <c r="G615" s="269"/>
      <c r="H615" s="269"/>
      <c r="I615" s="269"/>
      <c r="J615" s="218"/>
      <c r="K615" s="181"/>
      <c r="L615" s="31"/>
      <c r="M615" s="262" t="str">
        <f t="shared" si="214"/>
        <v>0</v>
      </c>
      <c r="N615" s="31"/>
      <c r="O615" s="262" t="str">
        <f t="shared" si="215"/>
        <v>0</v>
      </c>
      <c r="P615" s="31"/>
      <c r="Q615" s="31"/>
      <c r="R615" s="31"/>
      <c r="S615" s="298" t="str">
        <f t="shared" si="216"/>
        <v/>
      </c>
      <c r="T615" s="214"/>
      <c r="U615" s="33"/>
      <c r="V615" s="33"/>
      <c r="W615" s="33"/>
      <c r="X615" s="33"/>
      <c r="Y615" s="213"/>
      <c r="Z615" s="352" t="str">
        <f t="shared" si="217"/>
        <v/>
      </c>
      <c r="AA615" s="304" t="e">
        <f t="shared" ca="1" si="218"/>
        <v>#NAME?</v>
      </c>
      <c r="AB615" s="304" t="e">
        <f t="shared" ca="1" si="219"/>
        <v>#NAME?</v>
      </c>
      <c r="AC615" s="304" t="e">
        <f t="shared" ca="1" si="220"/>
        <v>#NAME?</v>
      </c>
      <c r="AD615" s="304" t="e">
        <f t="shared" ca="1" si="221"/>
        <v>#NAME?</v>
      </c>
      <c r="AE615" s="304"/>
      <c r="AF615" s="353" t="str">
        <f t="shared" si="222"/>
        <v>NCX19J3</v>
      </c>
      <c r="AG615" s="353" t="str">
        <f t="shared" si="223"/>
        <v>NCX19J3</v>
      </c>
      <c r="AH615" s="353" t="str">
        <f t="shared" si="224"/>
        <v/>
      </c>
      <c r="AI615" s="353" t="str">
        <f t="shared" si="225"/>
        <v/>
      </c>
      <c r="AJ615" s="353" t="str">
        <f t="shared" si="226"/>
        <v/>
      </c>
      <c r="AK615" s="353" t="str">
        <f t="shared" si="227"/>
        <v/>
      </c>
      <c r="AL615" s="343"/>
      <c r="AT615" s="345" t="str">
        <f t="shared" si="228"/>
        <v/>
      </c>
      <c r="AU615" s="345" t="str">
        <f t="shared" si="229"/>
        <v/>
      </c>
      <c r="AW615" s="354">
        <f t="shared" si="230"/>
        <v>0</v>
      </c>
      <c r="AX615" s="354">
        <f t="shared" si="231"/>
        <v>0</v>
      </c>
      <c r="AY615" s="354">
        <f t="shared" si="232"/>
        <v>0</v>
      </c>
      <c r="AZ615" s="354">
        <f t="shared" si="233"/>
        <v>0</v>
      </c>
    </row>
    <row r="616" spans="1:52" x14ac:dyDescent="0.2">
      <c r="A616" s="28" t="str">
        <f>C616&amp;"x"&amp;TEXT(COUNTIF(C$5:C615,C616)+1,0)</f>
        <v>x1</v>
      </c>
      <c r="B616" s="29" t="str">
        <f>D616&amp;"x"&amp;TEXT(COUNTIF(D$5:D615,D616)+1,0)</f>
        <v>x1</v>
      </c>
      <c r="C616" s="30"/>
      <c r="D616" s="30"/>
      <c r="E616" s="181"/>
      <c r="F616" s="30"/>
      <c r="G616" s="269"/>
      <c r="H616" s="269"/>
      <c r="I616" s="269"/>
      <c r="J616" s="218"/>
      <c r="K616" s="181"/>
      <c r="L616" s="31"/>
      <c r="M616" s="262" t="str">
        <f t="shared" si="214"/>
        <v>0</v>
      </c>
      <c r="N616" s="31"/>
      <c r="O616" s="262" t="str">
        <f t="shared" si="215"/>
        <v>0</v>
      </c>
      <c r="P616" s="31"/>
      <c r="Q616" s="31"/>
      <c r="R616" s="31"/>
      <c r="S616" s="298" t="str">
        <f t="shared" si="216"/>
        <v/>
      </c>
      <c r="T616" s="214"/>
      <c r="U616" s="33"/>
      <c r="V616" s="33"/>
      <c r="W616" s="33"/>
      <c r="X616" s="33"/>
      <c r="Y616" s="213"/>
      <c r="Z616" s="352" t="str">
        <f t="shared" si="217"/>
        <v/>
      </c>
      <c r="AA616" s="304" t="e">
        <f t="shared" ca="1" si="218"/>
        <v>#NAME?</v>
      </c>
      <c r="AB616" s="304" t="e">
        <f t="shared" ca="1" si="219"/>
        <v>#NAME?</v>
      </c>
      <c r="AC616" s="304" t="e">
        <f t="shared" ca="1" si="220"/>
        <v>#NAME?</v>
      </c>
      <c r="AD616" s="304" t="e">
        <f t="shared" ca="1" si="221"/>
        <v>#NAME?</v>
      </c>
      <c r="AE616" s="304"/>
      <c r="AF616" s="353" t="str">
        <f t="shared" si="222"/>
        <v>NCX19J3</v>
      </c>
      <c r="AG616" s="353" t="str">
        <f t="shared" si="223"/>
        <v>NCX19J3</v>
      </c>
      <c r="AH616" s="353" t="str">
        <f t="shared" si="224"/>
        <v/>
      </c>
      <c r="AI616" s="353" t="str">
        <f t="shared" si="225"/>
        <v/>
      </c>
      <c r="AJ616" s="353" t="str">
        <f t="shared" si="226"/>
        <v/>
      </c>
      <c r="AK616" s="353" t="str">
        <f t="shared" si="227"/>
        <v/>
      </c>
      <c r="AL616" s="343"/>
      <c r="AT616" s="345" t="str">
        <f t="shared" si="228"/>
        <v/>
      </c>
      <c r="AU616" s="345" t="str">
        <f t="shared" si="229"/>
        <v/>
      </c>
      <c r="AW616" s="354">
        <f t="shared" si="230"/>
        <v>0</v>
      </c>
      <c r="AX616" s="354">
        <f t="shared" si="231"/>
        <v>0</v>
      </c>
      <c r="AY616" s="354">
        <f t="shared" si="232"/>
        <v>0</v>
      </c>
      <c r="AZ616" s="354">
        <f t="shared" si="233"/>
        <v>0</v>
      </c>
    </row>
    <row r="617" spans="1:52" x14ac:dyDescent="0.2">
      <c r="A617" s="28" t="str">
        <f>C617&amp;"x"&amp;TEXT(COUNTIF(C$5:C616,C617)+1,0)</f>
        <v>x1</v>
      </c>
      <c r="B617" s="29" t="str">
        <f>D617&amp;"x"&amp;TEXT(COUNTIF(D$5:D616,D617)+1,0)</f>
        <v>x1</v>
      </c>
      <c r="C617" s="30"/>
      <c r="D617" s="30"/>
      <c r="E617" s="181"/>
      <c r="F617" s="30"/>
      <c r="G617" s="269"/>
      <c r="H617" s="269"/>
      <c r="I617" s="269"/>
      <c r="J617" s="218"/>
      <c r="K617" s="181"/>
      <c r="L617" s="31"/>
      <c r="M617" s="262" t="str">
        <f t="shared" si="214"/>
        <v>0</v>
      </c>
      <c r="N617" s="31"/>
      <c r="O617" s="262" t="str">
        <f t="shared" si="215"/>
        <v>0</v>
      </c>
      <c r="P617" s="31"/>
      <c r="Q617" s="31"/>
      <c r="R617" s="31"/>
      <c r="S617" s="298" t="str">
        <f t="shared" si="216"/>
        <v/>
      </c>
      <c r="T617" s="214"/>
      <c r="U617" s="33"/>
      <c r="V617" s="33"/>
      <c r="W617" s="33"/>
      <c r="X617" s="33"/>
      <c r="Y617" s="213"/>
      <c r="Z617" s="352" t="str">
        <f t="shared" si="217"/>
        <v/>
      </c>
      <c r="AA617" s="304" t="e">
        <f t="shared" ca="1" si="218"/>
        <v>#NAME?</v>
      </c>
      <c r="AB617" s="304" t="e">
        <f t="shared" ca="1" si="219"/>
        <v>#NAME?</v>
      </c>
      <c r="AC617" s="304" t="e">
        <f t="shared" ca="1" si="220"/>
        <v>#NAME?</v>
      </c>
      <c r="AD617" s="304" t="e">
        <f t="shared" ca="1" si="221"/>
        <v>#NAME?</v>
      </c>
      <c r="AE617" s="304"/>
      <c r="AF617" s="353" t="str">
        <f t="shared" si="222"/>
        <v>NCX19J3</v>
      </c>
      <c r="AG617" s="353" t="str">
        <f t="shared" si="223"/>
        <v>NCX19J3</v>
      </c>
      <c r="AH617" s="353" t="str">
        <f t="shared" si="224"/>
        <v/>
      </c>
      <c r="AI617" s="353" t="str">
        <f t="shared" si="225"/>
        <v/>
      </c>
      <c r="AJ617" s="353" t="str">
        <f t="shared" si="226"/>
        <v/>
      </c>
      <c r="AK617" s="353" t="str">
        <f t="shared" si="227"/>
        <v/>
      </c>
      <c r="AL617" s="343"/>
      <c r="AT617" s="345" t="str">
        <f t="shared" si="228"/>
        <v/>
      </c>
      <c r="AU617" s="345" t="str">
        <f t="shared" si="229"/>
        <v/>
      </c>
      <c r="AW617" s="354">
        <f t="shared" si="230"/>
        <v>0</v>
      </c>
      <c r="AX617" s="354">
        <f t="shared" si="231"/>
        <v>0</v>
      </c>
      <c r="AY617" s="354">
        <f t="shared" si="232"/>
        <v>0</v>
      </c>
      <c r="AZ617" s="354">
        <f t="shared" si="233"/>
        <v>0</v>
      </c>
    </row>
    <row r="618" spans="1:52" x14ac:dyDescent="0.2">
      <c r="A618" s="28" t="str">
        <f>C618&amp;"x"&amp;TEXT(COUNTIF(C$5:C617,C618)+1,0)</f>
        <v>x1</v>
      </c>
      <c r="B618" s="29" t="str">
        <f>D618&amp;"x"&amp;TEXT(COUNTIF(D$5:D617,D618)+1,0)</f>
        <v>x1</v>
      </c>
      <c r="C618" s="30"/>
      <c r="D618" s="30"/>
      <c r="E618" s="181"/>
      <c r="F618" s="30"/>
      <c r="G618" s="269"/>
      <c r="H618" s="269"/>
      <c r="I618" s="269"/>
      <c r="J618" s="218"/>
      <c r="K618" s="181"/>
      <c r="L618" s="31"/>
      <c r="M618" s="262" t="str">
        <f t="shared" si="214"/>
        <v>0</v>
      </c>
      <c r="N618" s="31"/>
      <c r="O618" s="262" t="str">
        <f t="shared" si="215"/>
        <v>0</v>
      </c>
      <c r="P618" s="31"/>
      <c r="Q618" s="31"/>
      <c r="R618" s="31"/>
      <c r="S618" s="298" t="str">
        <f t="shared" si="216"/>
        <v/>
      </c>
      <c r="T618" s="214"/>
      <c r="U618" s="33"/>
      <c r="V618" s="33"/>
      <c r="W618" s="33"/>
      <c r="X618" s="33"/>
      <c r="Y618" s="213"/>
      <c r="Z618" s="352" t="str">
        <f t="shared" si="217"/>
        <v/>
      </c>
      <c r="AA618" s="304" t="e">
        <f t="shared" ca="1" si="218"/>
        <v>#NAME?</v>
      </c>
      <c r="AB618" s="304" t="e">
        <f t="shared" ca="1" si="219"/>
        <v>#NAME?</v>
      </c>
      <c r="AC618" s="304" t="e">
        <f t="shared" ca="1" si="220"/>
        <v>#NAME?</v>
      </c>
      <c r="AD618" s="304" t="e">
        <f t="shared" ca="1" si="221"/>
        <v>#NAME?</v>
      </c>
      <c r="AE618" s="304"/>
      <c r="AF618" s="353" t="str">
        <f t="shared" si="222"/>
        <v>NCX19J3</v>
      </c>
      <c r="AG618" s="353" t="str">
        <f t="shared" si="223"/>
        <v>NCX19J3</v>
      </c>
      <c r="AH618" s="353" t="str">
        <f t="shared" si="224"/>
        <v/>
      </c>
      <c r="AI618" s="353" t="str">
        <f t="shared" si="225"/>
        <v/>
      </c>
      <c r="AJ618" s="353" t="str">
        <f t="shared" si="226"/>
        <v/>
      </c>
      <c r="AK618" s="353" t="str">
        <f t="shared" si="227"/>
        <v/>
      </c>
      <c r="AL618" s="343"/>
      <c r="AT618" s="345" t="str">
        <f t="shared" si="228"/>
        <v/>
      </c>
      <c r="AU618" s="345" t="str">
        <f t="shared" si="229"/>
        <v/>
      </c>
      <c r="AW618" s="354">
        <f t="shared" si="230"/>
        <v>0</v>
      </c>
      <c r="AX618" s="354">
        <f t="shared" si="231"/>
        <v>0</v>
      </c>
      <c r="AY618" s="354">
        <f t="shared" si="232"/>
        <v>0</v>
      </c>
      <c r="AZ618" s="354">
        <f t="shared" si="233"/>
        <v>0</v>
      </c>
    </row>
    <row r="619" spans="1:52" x14ac:dyDescent="0.2">
      <c r="A619" s="28" t="str">
        <f>C619&amp;"x"&amp;TEXT(COUNTIF(C$5:C618,C619)+1,0)</f>
        <v>x1</v>
      </c>
      <c r="B619" s="29" t="str">
        <f>D619&amp;"x"&amp;TEXT(COUNTIF(D$5:D618,D619)+1,0)</f>
        <v>x1</v>
      </c>
      <c r="C619" s="30"/>
      <c r="D619" s="30"/>
      <c r="E619" s="181"/>
      <c r="F619" s="30"/>
      <c r="G619" s="269"/>
      <c r="H619" s="269"/>
      <c r="I619" s="269"/>
      <c r="J619" s="218"/>
      <c r="K619" s="181"/>
      <c r="L619" s="31"/>
      <c r="M619" s="262" t="str">
        <f t="shared" si="214"/>
        <v>0</v>
      </c>
      <c r="N619" s="31"/>
      <c r="O619" s="262" t="str">
        <f t="shared" si="215"/>
        <v>0</v>
      </c>
      <c r="P619" s="31"/>
      <c r="Q619" s="31"/>
      <c r="R619" s="31"/>
      <c r="S619" s="298" t="str">
        <f t="shared" si="216"/>
        <v/>
      </c>
      <c r="T619" s="214"/>
      <c r="U619" s="33"/>
      <c r="V619" s="33"/>
      <c r="W619" s="33"/>
      <c r="X619" s="33"/>
      <c r="Y619" s="213"/>
      <c r="Z619" s="352" t="str">
        <f t="shared" si="217"/>
        <v/>
      </c>
      <c r="AA619" s="304" t="e">
        <f t="shared" ca="1" si="218"/>
        <v>#NAME?</v>
      </c>
      <c r="AB619" s="304" t="e">
        <f t="shared" ca="1" si="219"/>
        <v>#NAME?</v>
      </c>
      <c r="AC619" s="304" t="e">
        <f t="shared" ca="1" si="220"/>
        <v>#NAME?</v>
      </c>
      <c r="AD619" s="304" t="e">
        <f t="shared" ca="1" si="221"/>
        <v>#NAME?</v>
      </c>
      <c r="AE619" s="304"/>
      <c r="AF619" s="353" t="str">
        <f t="shared" si="222"/>
        <v>NCX19J3</v>
      </c>
      <c r="AG619" s="353" t="str">
        <f t="shared" si="223"/>
        <v>NCX19J3</v>
      </c>
      <c r="AH619" s="353" t="str">
        <f t="shared" si="224"/>
        <v/>
      </c>
      <c r="AI619" s="353" t="str">
        <f t="shared" si="225"/>
        <v/>
      </c>
      <c r="AJ619" s="353" t="str">
        <f t="shared" si="226"/>
        <v/>
      </c>
      <c r="AK619" s="353" t="str">
        <f t="shared" si="227"/>
        <v/>
      </c>
      <c r="AL619" s="343"/>
      <c r="AT619" s="345" t="str">
        <f t="shared" si="228"/>
        <v/>
      </c>
      <c r="AU619" s="345" t="str">
        <f t="shared" si="229"/>
        <v/>
      </c>
      <c r="AW619" s="354">
        <f t="shared" si="230"/>
        <v>0</v>
      </c>
      <c r="AX619" s="354">
        <f t="shared" si="231"/>
        <v>0</v>
      </c>
      <c r="AY619" s="354">
        <f t="shared" si="232"/>
        <v>0</v>
      </c>
      <c r="AZ619" s="354">
        <f t="shared" si="233"/>
        <v>0</v>
      </c>
    </row>
    <row r="620" spans="1:52" x14ac:dyDescent="0.2">
      <c r="A620" s="28" t="str">
        <f>C620&amp;"x"&amp;TEXT(COUNTIF(C$5:C619,C620)+1,0)</f>
        <v>x1</v>
      </c>
      <c r="B620" s="29" t="str">
        <f>D620&amp;"x"&amp;TEXT(COUNTIF(D$5:D619,D620)+1,0)</f>
        <v>x1</v>
      </c>
      <c r="C620" s="30"/>
      <c r="D620" s="30"/>
      <c r="E620" s="181"/>
      <c r="F620" s="30"/>
      <c r="G620" s="269"/>
      <c r="H620" s="269"/>
      <c r="I620" s="269"/>
      <c r="J620" s="218"/>
      <c r="K620" s="181"/>
      <c r="L620" s="31"/>
      <c r="M620" s="262" t="str">
        <f t="shared" si="214"/>
        <v>0</v>
      </c>
      <c r="N620" s="31"/>
      <c r="O620" s="262" t="str">
        <f t="shared" si="215"/>
        <v>0</v>
      </c>
      <c r="P620" s="31"/>
      <c r="Q620" s="31"/>
      <c r="R620" s="31"/>
      <c r="S620" s="298" t="str">
        <f t="shared" si="216"/>
        <v/>
      </c>
      <c r="T620" s="214"/>
      <c r="U620" s="33"/>
      <c r="V620" s="33"/>
      <c r="W620" s="33"/>
      <c r="X620" s="33"/>
      <c r="Y620" s="213"/>
      <c r="Z620" s="352" t="str">
        <f t="shared" si="217"/>
        <v/>
      </c>
      <c r="AA620" s="304" t="e">
        <f t="shared" ca="1" si="218"/>
        <v>#NAME?</v>
      </c>
      <c r="AB620" s="304" t="e">
        <f t="shared" ca="1" si="219"/>
        <v>#NAME?</v>
      </c>
      <c r="AC620" s="304" t="e">
        <f t="shared" ca="1" si="220"/>
        <v>#NAME?</v>
      </c>
      <c r="AD620" s="304" t="e">
        <f t="shared" ca="1" si="221"/>
        <v>#NAME?</v>
      </c>
      <c r="AE620" s="304"/>
      <c r="AF620" s="353" t="str">
        <f t="shared" si="222"/>
        <v>NCX19J3</v>
      </c>
      <c r="AG620" s="353" t="str">
        <f t="shared" si="223"/>
        <v>NCX19J3</v>
      </c>
      <c r="AH620" s="353" t="str">
        <f t="shared" si="224"/>
        <v/>
      </c>
      <c r="AI620" s="353" t="str">
        <f t="shared" si="225"/>
        <v/>
      </c>
      <c r="AJ620" s="353" t="str">
        <f t="shared" si="226"/>
        <v/>
      </c>
      <c r="AK620" s="353" t="str">
        <f t="shared" si="227"/>
        <v/>
      </c>
      <c r="AL620" s="343"/>
      <c r="AT620" s="345" t="str">
        <f t="shared" si="228"/>
        <v/>
      </c>
      <c r="AU620" s="345" t="str">
        <f t="shared" si="229"/>
        <v/>
      </c>
      <c r="AW620" s="354">
        <f t="shared" si="230"/>
        <v>0</v>
      </c>
      <c r="AX620" s="354">
        <f t="shared" si="231"/>
        <v>0</v>
      </c>
      <c r="AY620" s="354">
        <f t="shared" si="232"/>
        <v>0</v>
      </c>
      <c r="AZ620" s="354">
        <f t="shared" si="233"/>
        <v>0</v>
      </c>
    </row>
    <row r="621" spans="1:52" x14ac:dyDescent="0.2">
      <c r="A621" s="28" t="str">
        <f>C621&amp;"x"&amp;TEXT(COUNTIF(C$5:C620,C621)+1,0)</f>
        <v>x1</v>
      </c>
      <c r="B621" s="29" t="str">
        <f>D621&amp;"x"&amp;TEXT(COUNTIF(D$5:D620,D621)+1,0)</f>
        <v>x1</v>
      </c>
      <c r="C621" s="30"/>
      <c r="D621" s="30"/>
      <c r="E621" s="181"/>
      <c r="F621" s="30"/>
      <c r="G621" s="269"/>
      <c r="H621" s="269"/>
      <c r="I621" s="269"/>
      <c r="J621" s="218"/>
      <c r="K621" s="181"/>
      <c r="L621" s="31"/>
      <c r="M621" s="262" t="str">
        <f t="shared" si="214"/>
        <v>0</v>
      </c>
      <c r="N621" s="31"/>
      <c r="O621" s="262" t="str">
        <f t="shared" si="215"/>
        <v>0</v>
      </c>
      <c r="P621" s="31"/>
      <c r="Q621" s="31"/>
      <c r="R621" s="31"/>
      <c r="S621" s="298" t="str">
        <f t="shared" si="216"/>
        <v/>
      </c>
      <c r="T621" s="214"/>
      <c r="U621" s="33"/>
      <c r="V621" s="33"/>
      <c r="W621" s="33"/>
      <c r="X621" s="33"/>
      <c r="Y621" s="213"/>
      <c r="Z621" s="352" t="str">
        <f t="shared" si="217"/>
        <v/>
      </c>
      <c r="AA621" s="304" t="e">
        <f t="shared" ca="1" si="218"/>
        <v>#NAME?</v>
      </c>
      <c r="AB621" s="304" t="e">
        <f t="shared" ca="1" si="219"/>
        <v>#NAME?</v>
      </c>
      <c r="AC621" s="304" t="e">
        <f t="shared" ca="1" si="220"/>
        <v>#NAME?</v>
      </c>
      <c r="AD621" s="304" t="e">
        <f t="shared" ca="1" si="221"/>
        <v>#NAME?</v>
      </c>
      <c r="AE621" s="304"/>
      <c r="AF621" s="353" t="str">
        <f t="shared" si="222"/>
        <v>NCX19J3</v>
      </c>
      <c r="AG621" s="353" t="str">
        <f t="shared" si="223"/>
        <v>NCX19J3</v>
      </c>
      <c r="AH621" s="353" t="str">
        <f t="shared" si="224"/>
        <v/>
      </c>
      <c r="AI621" s="353" t="str">
        <f t="shared" si="225"/>
        <v/>
      </c>
      <c r="AJ621" s="353" t="str">
        <f t="shared" si="226"/>
        <v/>
      </c>
      <c r="AK621" s="353" t="str">
        <f t="shared" si="227"/>
        <v/>
      </c>
      <c r="AL621" s="343"/>
      <c r="AT621" s="345" t="str">
        <f t="shared" si="228"/>
        <v/>
      </c>
      <c r="AU621" s="345" t="str">
        <f t="shared" si="229"/>
        <v/>
      </c>
      <c r="AW621" s="354">
        <f t="shared" si="230"/>
        <v>0</v>
      </c>
      <c r="AX621" s="354">
        <f t="shared" si="231"/>
        <v>0</v>
      </c>
      <c r="AY621" s="354">
        <f t="shared" si="232"/>
        <v>0</v>
      </c>
      <c r="AZ621" s="354">
        <f t="shared" si="233"/>
        <v>0</v>
      </c>
    </row>
    <row r="622" spans="1:52" x14ac:dyDescent="0.2">
      <c r="A622" s="28" t="str">
        <f>C622&amp;"x"&amp;TEXT(COUNTIF(C$5:C621,C622)+1,0)</f>
        <v>x1</v>
      </c>
      <c r="B622" s="29" t="str">
        <f>D622&amp;"x"&amp;TEXT(COUNTIF(D$5:D621,D622)+1,0)</f>
        <v>x1</v>
      </c>
      <c r="C622" s="30"/>
      <c r="D622" s="30"/>
      <c r="E622" s="181"/>
      <c r="F622" s="30"/>
      <c r="G622" s="269"/>
      <c r="H622" s="269"/>
      <c r="I622" s="269"/>
      <c r="J622" s="218"/>
      <c r="K622" s="181"/>
      <c r="L622" s="31"/>
      <c r="M622" s="262" t="str">
        <f t="shared" si="214"/>
        <v>0</v>
      </c>
      <c r="N622" s="31"/>
      <c r="O622" s="262" t="str">
        <f t="shared" si="215"/>
        <v>0</v>
      </c>
      <c r="P622" s="31"/>
      <c r="Q622" s="31"/>
      <c r="R622" s="31"/>
      <c r="S622" s="298" t="str">
        <f t="shared" si="216"/>
        <v/>
      </c>
      <c r="T622" s="214"/>
      <c r="U622" s="33"/>
      <c r="V622" s="33"/>
      <c r="W622" s="33"/>
      <c r="X622" s="33"/>
      <c r="Y622" s="213"/>
      <c r="Z622" s="352" t="str">
        <f t="shared" si="217"/>
        <v/>
      </c>
      <c r="AA622" s="304" t="e">
        <f t="shared" ca="1" si="218"/>
        <v>#NAME?</v>
      </c>
      <c r="AB622" s="304" t="e">
        <f t="shared" ca="1" si="219"/>
        <v>#NAME?</v>
      </c>
      <c r="AC622" s="304" t="e">
        <f t="shared" ca="1" si="220"/>
        <v>#NAME?</v>
      </c>
      <c r="AD622" s="304" t="e">
        <f t="shared" ca="1" si="221"/>
        <v>#NAME?</v>
      </c>
      <c r="AE622" s="304"/>
      <c r="AF622" s="353" t="str">
        <f t="shared" si="222"/>
        <v>NCX19J3</v>
      </c>
      <c r="AG622" s="353" t="str">
        <f t="shared" si="223"/>
        <v>NCX19J3</v>
      </c>
      <c r="AH622" s="353" t="str">
        <f t="shared" si="224"/>
        <v/>
      </c>
      <c r="AI622" s="353" t="str">
        <f t="shared" si="225"/>
        <v/>
      </c>
      <c r="AJ622" s="353" t="str">
        <f t="shared" si="226"/>
        <v/>
      </c>
      <c r="AK622" s="353" t="str">
        <f t="shared" si="227"/>
        <v/>
      </c>
      <c r="AL622" s="343"/>
      <c r="AT622" s="345" t="str">
        <f t="shared" si="228"/>
        <v/>
      </c>
      <c r="AU622" s="345" t="str">
        <f t="shared" si="229"/>
        <v/>
      </c>
      <c r="AW622" s="354">
        <f t="shared" si="230"/>
        <v>0</v>
      </c>
      <c r="AX622" s="354">
        <f t="shared" si="231"/>
        <v>0</v>
      </c>
      <c r="AY622" s="354">
        <f t="shared" si="232"/>
        <v>0</v>
      </c>
      <c r="AZ622" s="354">
        <f t="shared" si="233"/>
        <v>0</v>
      </c>
    </row>
    <row r="623" spans="1:52" x14ac:dyDescent="0.2">
      <c r="A623" s="28" t="str">
        <f>C623&amp;"x"&amp;TEXT(COUNTIF(C$5:C622,C623)+1,0)</f>
        <v>x1</v>
      </c>
      <c r="B623" s="29" t="str">
        <f>D623&amp;"x"&amp;TEXT(COUNTIF(D$5:D622,D623)+1,0)</f>
        <v>x1</v>
      </c>
      <c r="C623" s="30"/>
      <c r="D623" s="30"/>
      <c r="E623" s="181"/>
      <c r="F623" s="30"/>
      <c r="G623" s="269"/>
      <c r="H623" s="269"/>
      <c r="I623" s="269"/>
      <c r="J623" s="218"/>
      <c r="K623" s="181"/>
      <c r="L623" s="31"/>
      <c r="M623" s="262" t="str">
        <f t="shared" si="214"/>
        <v>0</v>
      </c>
      <c r="N623" s="31"/>
      <c r="O623" s="262" t="str">
        <f t="shared" si="215"/>
        <v>0</v>
      </c>
      <c r="P623" s="31"/>
      <c r="Q623" s="31"/>
      <c r="R623" s="31"/>
      <c r="S623" s="298" t="str">
        <f t="shared" si="216"/>
        <v/>
      </c>
      <c r="T623" s="214"/>
      <c r="U623" s="33"/>
      <c r="V623" s="33"/>
      <c r="W623" s="33"/>
      <c r="X623" s="33"/>
      <c r="Y623" s="213"/>
      <c r="Z623" s="352" t="str">
        <f t="shared" si="217"/>
        <v/>
      </c>
      <c r="AA623" s="304" t="e">
        <f t="shared" ca="1" si="218"/>
        <v>#NAME?</v>
      </c>
      <c r="AB623" s="304" t="e">
        <f t="shared" ca="1" si="219"/>
        <v>#NAME?</v>
      </c>
      <c r="AC623" s="304" t="e">
        <f t="shared" ca="1" si="220"/>
        <v>#NAME?</v>
      </c>
      <c r="AD623" s="304" t="e">
        <f t="shared" ca="1" si="221"/>
        <v>#NAME?</v>
      </c>
      <c r="AE623" s="304"/>
      <c r="AF623" s="353" t="str">
        <f t="shared" si="222"/>
        <v>NCX19J3</v>
      </c>
      <c r="AG623" s="353" t="str">
        <f t="shared" si="223"/>
        <v>NCX19J3</v>
      </c>
      <c r="AH623" s="353" t="str">
        <f t="shared" si="224"/>
        <v/>
      </c>
      <c r="AI623" s="353" t="str">
        <f t="shared" si="225"/>
        <v/>
      </c>
      <c r="AJ623" s="353" t="str">
        <f t="shared" si="226"/>
        <v/>
      </c>
      <c r="AK623" s="353" t="str">
        <f t="shared" si="227"/>
        <v/>
      </c>
      <c r="AL623" s="343"/>
      <c r="AT623" s="345" t="str">
        <f t="shared" si="228"/>
        <v/>
      </c>
      <c r="AU623" s="345" t="str">
        <f t="shared" si="229"/>
        <v/>
      </c>
      <c r="AW623" s="354">
        <f t="shared" si="230"/>
        <v>0</v>
      </c>
      <c r="AX623" s="354">
        <f t="shared" si="231"/>
        <v>0</v>
      </c>
      <c r="AY623" s="354">
        <f t="shared" si="232"/>
        <v>0</v>
      </c>
      <c r="AZ623" s="354">
        <f t="shared" si="233"/>
        <v>0</v>
      </c>
    </row>
    <row r="624" spans="1:52" x14ac:dyDescent="0.2">
      <c r="A624" s="28" t="str">
        <f>C624&amp;"x"&amp;TEXT(COUNTIF(C$5:C623,C624)+1,0)</f>
        <v>x1</v>
      </c>
      <c r="B624" s="29" t="str">
        <f>D624&amp;"x"&amp;TEXT(COUNTIF(D$5:D623,D624)+1,0)</f>
        <v>x1</v>
      </c>
      <c r="C624" s="30"/>
      <c r="D624" s="30"/>
      <c r="E624" s="181"/>
      <c r="F624" s="30"/>
      <c r="G624" s="269"/>
      <c r="H624" s="269"/>
      <c r="I624" s="269"/>
      <c r="J624" s="218"/>
      <c r="K624" s="181"/>
      <c r="L624" s="31"/>
      <c r="M624" s="262" t="str">
        <f t="shared" si="214"/>
        <v>0</v>
      </c>
      <c r="N624" s="31"/>
      <c r="O624" s="262" t="str">
        <f t="shared" si="215"/>
        <v>0</v>
      </c>
      <c r="P624" s="31"/>
      <c r="Q624" s="31"/>
      <c r="R624" s="31"/>
      <c r="S624" s="298" t="str">
        <f t="shared" si="216"/>
        <v/>
      </c>
      <c r="T624" s="214"/>
      <c r="U624" s="33"/>
      <c r="V624" s="33"/>
      <c r="W624" s="33"/>
      <c r="X624" s="33"/>
      <c r="Y624" s="213"/>
      <c r="Z624" s="352" t="str">
        <f t="shared" si="217"/>
        <v/>
      </c>
      <c r="AA624" s="304" t="e">
        <f t="shared" ca="1" si="218"/>
        <v>#NAME?</v>
      </c>
      <c r="AB624" s="304" t="e">
        <f t="shared" ca="1" si="219"/>
        <v>#NAME?</v>
      </c>
      <c r="AC624" s="304" t="e">
        <f t="shared" ca="1" si="220"/>
        <v>#NAME?</v>
      </c>
      <c r="AD624" s="304" t="e">
        <f t="shared" ca="1" si="221"/>
        <v>#NAME?</v>
      </c>
      <c r="AE624" s="304"/>
      <c r="AF624" s="353" t="str">
        <f t="shared" si="222"/>
        <v>NCX19J3</v>
      </c>
      <c r="AG624" s="353" t="str">
        <f t="shared" si="223"/>
        <v>NCX19J3</v>
      </c>
      <c r="AH624" s="353" t="str">
        <f t="shared" si="224"/>
        <v/>
      </c>
      <c r="AI624" s="353" t="str">
        <f t="shared" si="225"/>
        <v/>
      </c>
      <c r="AJ624" s="353" t="str">
        <f t="shared" si="226"/>
        <v/>
      </c>
      <c r="AK624" s="353" t="str">
        <f t="shared" si="227"/>
        <v/>
      </c>
      <c r="AL624" s="343"/>
      <c r="AT624" s="345" t="str">
        <f t="shared" si="228"/>
        <v/>
      </c>
      <c r="AU624" s="345" t="str">
        <f t="shared" si="229"/>
        <v/>
      </c>
      <c r="AW624" s="354">
        <f t="shared" si="230"/>
        <v>0</v>
      </c>
      <c r="AX624" s="354">
        <f t="shared" si="231"/>
        <v>0</v>
      </c>
      <c r="AY624" s="354">
        <f t="shared" si="232"/>
        <v>0</v>
      </c>
      <c r="AZ624" s="354">
        <f t="shared" si="233"/>
        <v>0</v>
      </c>
    </row>
    <row r="625" spans="1:52" x14ac:dyDescent="0.2">
      <c r="A625" s="28" t="str">
        <f>C625&amp;"x"&amp;TEXT(COUNTIF(C$5:C624,C625)+1,0)</f>
        <v>x1</v>
      </c>
      <c r="B625" s="29" t="str">
        <f>D625&amp;"x"&amp;TEXT(COUNTIF(D$5:D624,D625)+1,0)</f>
        <v>x1</v>
      </c>
      <c r="C625" s="30"/>
      <c r="D625" s="30"/>
      <c r="E625" s="181"/>
      <c r="F625" s="30"/>
      <c r="G625" s="269"/>
      <c r="H625" s="269"/>
      <c r="I625" s="269"/>
      <c r="J625" s="218"/>
      <c r="K625" s="181"/>
      <c r="L625" s="31"/>
      <c r="M625" s="262" t="str">
        <f t="shared" si="214"/>
        <v>0</v>
      </c>
      <c r="N625" s="31"/>
      <c r="O625" s="262" t="str">
        <f t="shared" si="215"/>
        <v>0</v>
      </c>
      <c r="P625" s="31"/>
      <c r="Q625" s="31"/>
      <c r="R625" s="31"/>
      <c r="S625" s="298" t="str">
        <f t="shared" si="216"/>
        <v/>
      </c>
      <c r="T625" s="214"/>
      <c r="U625" s="33"/>
      <c r="V625" s="33"/>
      <c r="W625" s="33"/>
      <c r="X625" s="33"/>
      <c r="Y625" s="213"/>
      <c r="Z625" s="352" t="str">
        <f t="shared" si="217"/>
        <v/>
      </c>
      <c r="AA625" s="304" t="e">
        <f t="shared" ca="1" si="218"/>
        <v>#NAME?</v>
      </c>
      <c r="AB625" s="304" t="e">
        <f t="shared" ca="1" si="219"/>
        <v>#NAME?</v>
      </c>
      <c r="AC625" s="304" t="e">
        <f t="shared" ca="1" si="220"/>
        <v>#NAME?</v>
      </c>
      <c r="AD625" s="304" t="e">
        <f t="shared" ca="1" si="221"/>
        <v>#NAME?</v>
      </c>
      <c r="AE625" s="304"/>
      <c r="AF625" s="353" t="str">
        <f t="shared" si="222"/>
        <v>NCX19J3</v>
      </c>
      <c r="AG625" s="353" t="str">
        <f t="shared" si="223"/>
        <v>NCX19J3</v>
      </c>
      <c r="AH625" s="353" t="str">
        <f t="shared" si="224"/>
        <v/>
      </c>
      <c r="AI625" s="353" t="str">
        <f t="shared" si="225"/>
        <v/>
      </c>
      <c r="AJ625" s="353" t="str">
        <f t="shared" si="226"/>
        <v/>
      </c>
      <c r="AK625" s="353" t="str">
        <f t="shared" si="227"/>
        <v/>
      </c>
      <c r="AL625" s="343"/>
      <c r="AT625" s="345" t="str">
        <f t="shared" si="228"/>
        <v/>
      </c>
      <c r="AU625" s="345" t="str">
        <f t="shared" si="229"/>
        <v/>
      </c>
      <c r="AW625" s="354">
        <f t="shared" si="230"/>
        <v>0</v>
      </c>
      <c r="AX625" s="354">
        <f t="shared" si="231"/>
        <v>0</v>
      </c>
      <c r="AY625" s="354">
        <f t="shared" si="232"/>
        <v>0</v>
      </c>
      <c r="AZ625" s="354">
        <f t="shared" si="233"/>
        <v>0</v>
      </c>
    </row>
    <row r="626" spans="1:52" x14ac:dyDescent="0.2">
      <c r="A626" s="28" t="str">
        <f>C626&amp;"x"&amp;TEXT(COUNTIF(C$5:C625,C626)+1,0)</f>
        <v>x1</v>
      </c>
      <c r="B626" s="29" t="str">
        <f>D626&amp;"x"&amp;TEXT(COUNTIF(D$5:D625,D626)+1,0)</f>
        <v>x1</v>
      </c>
      <c r="C626" s="30"/>
      <c r="D626" s="30"/>
      <c r="E626" s="181"/>
      <c r="F626" s="30"/>
      <c r="G626" s="269"/>
      <c r="H626" s="269"/>
      <c r="I626" s="269"/>
      <c r="J626" s="218"/>
      <c r="K626" s="181"/>
      <c r="L626" s="31"/>
      <c r="M626" s="262" t="str">
        <f t="shared" si="214"/>
        <v>0</v>
      </c>
      <c r="N626" s="31"/>
      <c r="O626" s="262" t="str">
        <f t="shared" si="215"/>
        <v>0</v>
      </c>
      <c r="P626" s="31"/>
      <c r="Q626" s="31"/>
      <c r="R626" s="31"/>
      <c r="S626" s="298" t="str">
        <f t="shared" si="216"/>
        <v/>
      </c>
      <c r="T626" s="214"/>
      <c r="U626" s="33"/>
      <c r="V626" s="33"/>
      <c r="W626" s="33"/>
      <c r="X626" s="33"/>
      <c r="Y626" s="213"/>
      <c r="Z626" s="352" t="str">
        <f t="shared" si="217"/>
        <v/>
      </c>
      <c r="AA626" s="304" t="e">
        <f t="shared" ca="1" si="218"/>
        <v>#NAME?</v>
      </c>
      <c r="AB626" s="304" t="e">
        <f t="shared" ca="1" si="219"/>
        <v>#NAME?</v>
      </c>
      <c r="AC626" s="304" t="e">
        <f t="shared" ca="1" si="220"/>
        <v>#NAME?</v>
      </c>
      <c r="AD626" s="304" t="e">
        <f t="shared" ca="1" si="221"/>
        <v>#NAME?</v>
      </c>
      <c r="AE626" s="304"/>
      <c r="AF626" s="353" t="str">
        <f t="shared" si="222"/>
        <v>NCX19J3</v>
      </c>
      <c r="AG626" s="353" t="str">
        <f t="shared" si="223"/>
        <v>NCX19J3</v>
      </c>
      <c r="AH626" s="353" t="str">
        <f t="shared" si="224"/>
        <v/>
      </c>
      <c r="AI626" s="353" t="str">
        <f t="shared" si="225"/>
        <v/>
      </c>
      <c r="AJ626" s="353" t="str">
        <f t="shared" si="226"/>
        <v/>
      </c>
      <c r="AK626" s="353" t="str">
        <f t="shared" si="227"/>
        <v/>
      </c>
      <c r="AL626" s="343"/>
      <c r="AT626" s="345" t="str">
        <f t="shared" si="228"/>
        <v/>
      </c>
      <c r="AU626" s="345" t="str">
        <f t="shared" si="229"/>
        <v/>
      </c>
      <c r="AW626" s="354">
        <f t="shared" si="230"/>
        <v>0</v>
      </c>
      <c r="AX626" s="354">
        <f t="shared" si="231"/>
        <v>0</v>
      </c>
      <c r="AY626" s="354">
        <f t="shared" si="232"/>
        <v>0</v>
      </c>
      <c r="AZ626" s="354">
        <f t="shared" si="233"/>
        <v>0</v>
      </c>
    </row>
    <row r="627" spans="1:52" x14ac:dyDescent="0.2">
      <c r="A627" s="28" t="str">
        <f>C627&amp;"x"&amp;TEXT(COUNTIF(C$5:C626,C627)+1,0)</f>
        <v>x1</v>
      </c>
      <c r="B627" s="29" t="str">
        <f>D627&amp;"x"&amp;TEXT(COUNTIF(D$5:D626,D627)+1,0)</f>
        <v>x1</v>
      </c>
      <c r="C627" s="30"/>
      <c r="D627" s="30"/>
      <c r="E627" s="181"/>
      <c r="F627" s="30"/>
      <c r="G627" s="269"/>
      <c r="H627" s="269"/>
      <c r="I627" s="269"/>
      <c r="J627" s="218"/>
      <c r="K627" s="181"/>
      <c r="L627" s="31"/>
      <c r="M627" s="262" t="str">
        <f t="shared" si="214"/>
        <v>0</v>
      </c>
      <c r="N627" s="31"/>
      <c r="O627" s="262" t="str">
        <f t="shared" si="215"/>
        <v>0</v>
      </c>
      <c r="P627" s="31"/>
      <c r="Q627" s="31"/>
      <c r="R627" s="31"/>
      <c r="S627" s="298" t="str">
        <f t="shared" si="216"/>
        <v/>
      </c>
      <c r="T627" s="214"/>
      <c r="U627" s="33"/>
      <c r="V627" s="33"/>
      <c r="W627" s="33"/>
      <c r="X627" s="33"/>
      <c r="Y627" s="213"/>
      <c r="Z627" s="352" t="str">
        <f t="shared" si="217"/>
        <v/>
      </c>
      <c r="AA627" s="304" t="e">
        <f t="shared" ca="1" si="218"/>
        <v>#NAME?</v>
      </c>
      <c r="AB627" s="304" t="e">
        <f t="shared" ca="1" si="219"/>
        <v>#NAME?</v>
      </c>
      <c r="AC627" s="304" t="e">
        <f t="shared" ca="1" si="220"/>
        <v>#NAME?</v>
      </c>
      <c r="AD627" s="304" t="e">
        <f t="shared" ca="1" si="221"/>
        <v>#NAME?</v>
      </c>
      <c r="AE627" s="304"/>
      <c r="AF627" s="353" t="str">
        <f t="shared" si="222"/>
        <v>NCX19J3</v>
      </c>
      <c r="AG627" s="353" t="str">
        <f t="shared" si="223"/>
        <v>NCX19J3</v>
      </c>
      <c r="AH627" s="353" t="str">
        <f t="shared" si="224"/>
        <v/>
      </c>
      <c r="AI627" s="353" t="str">
        <f t="shared" si="225"/>
        <v/>
      </c>
      <c r="AJ627" s="353" t="str">
        <f t="shared" si="226"/>
        <v/>
      </c>
      <c r="AK627" s="353" t="str">
        <f t="shared" si="227"/>
        <v/>
      </c>
      <c r="AL627" s="343"/>
      <c r="AT627" s="345" t="str">
        <f t="shared" si="228"/>
        <v/>
      </c>
      <c r="AU627" s="345" t="str">
        <f t="shared" si="229"/>
        <v/>
      </c>
      <c r="AW627" s="354">
        <f t="shared" si="230"/>
        <v>0</v>
      </c>
      <c r="AX627" s="354">
        <f t="shared" si="231"/>
        <v>0</v>
      </c>
      <c r="AY627" s="354">
        <f t="shared" si="232"/>
        <v>0</v>
      </c>
      <c r="AZ627" s="354">
        <f t="shared" si="233"/>
        <v>0</v>
      </c>
    </row>
    <row r="628" spans="1:52" x14ac:dyDescent="0.2">
      <c r="A628" s="28" t="str">
        <f>C628&amp;"x"&amp;TEXT(COUNTIF(C$5:C627,C628)+1,0)</f>
        <v>x1</v>
      </c>
      <c r="B628" s="29" t="str">
        <f>D628&amp;"x"&amp;TEXT(COUNTIF(D$5:D627,D628)+1,0)</f>
        <v>x1</v>
      </c>
      <c r="C628" s="30"/>
      <c r="D628" s="30"/>
      <c r="E628" s="181"/>
      <c r="F628" s="30"/>
      <c r="G628" s="269"/>
      <c r="H628" s="269"/>
      <c r="I628" s="269"/>
      <c r="J628" s="218"/>
      <c r="K628" s="181"/>
      <c r="L628" s="31"/>
      <c r="M628" s="262" t="str">
        <f t="shared" si="214"/>
        <v>0</v>
      </c>
      <c r="N628" s="31"/>
      <c r="O628" s="262" t="str">
        <f t="shared" si="215"/>
        <v>0</v>
      </c>
      <c r="P628" s="31"/>
      <c r="Q628" s="31"/>
      <c r="R628" s="31"/>
      <c r="S628" s="298" t="str">
        <f t="shared" si="216"/>
        <v/>
      </c>
      <c r="T628" s="214"/>
      <c r="U628" s="33"/>
      <c r="V628" s="33"/>
      <c r="W628" s="33"/>
      <c r="X628" s="33"/>
      <c r="Y628" s="213"/>
      <c r="Z628" s="352" t="str">
        <f t="shared" si="217"/>
        <v/>
      </c>
      <c r="AA628" s="304" t="e">
        <f t="shared" ca="1" si="218"/>
        <v>#NAME?</v>
      </c>
      <c r="AB628" s="304" t="e">
        <f t="shared" ca="1" si="219"/>
        <v>#NAME?</v>
      </c>
      <c r="AC628" s="304" t="e">
        <f t="shared" ca="1" si="220"/>
        <v>#NAME?</v>
      </c>
      <c r="AD628" s="304" t="e">
        <f t="shared" ca="1" si="221"/>
        <v>#NAME?</v>
      </c>
      <c r="AE628" s="304"/>
      <c r="AF628" s="353" t="str">
        <f t="shared" si="222"/>
        <v>NCX19J3</v>
      </c>
      <c r="AG628" s="353" t="str">
        <f t="shared" si="223"/>
        <v>NCX19J3</v>
      </c>
      <c r="AH628" s="353" t="str">
        <f t="shared" si="224"/>
        <v/>
      </c>
      <c r="AI628" s="353" t="str">
        <f t="shared" si="225"/>
        <v/>
      </c>
      <c r="AJ628" s="353" t="str">
        <f t="shared" si="226"/>
        <v/>
      </c>
      <c r="AK628" s="353" t="str">
        <f t="shared" si="227"/>
        <v/>
      </c>
      <c r="AL628" s="343"/>
      <c r="AT628" s="345" t="str">
        <f t="shared" si="228"/>
        <v/>
      </c>
      <c r="AU628" s="345" t="str">
        <f t="shared" si="229"/>
        <v/>
      </c>
      <c r="AW628" s="354">
        <f t="shared" si="230"/>
        <v>0</v>
      </c>
      <c r="AX628" s="354">
        <f t="shared" si="231"/>
        <v>0</v>
      </c>
      <c r="AY628" s="354">
        <f t="shared" si="232"/>
        <v>0</v>
      </c>
      <c r="AZ628" s="354">
        <f t="shared" si="233"/>
        <v>0</v>
      </c>
    </row>
    <row r="629" spans="1:52" x14ac:dyDescent="0.2">
      <c r="A629" s="28" t="str">
        <f>C629&amp;"x"&amp;TEXT(COUNTIF(C$5:C628,C629)+1,0)</f>
        <v>x1</v>
      </c>
      <c r="B629" s="29" t="str">
        <f>D629&amp;"x"&amp;TEXT(COUNTIF(D$5:D628,D629)+1,0)</f>
        <v>x1</v>
      </c>
      <c r="C629" s="30"/>
      <c r="D629" s="30"/>
      <c r="E629" s="181"/>
      <c r="F629" s="30"/>
      <c r="G629" s="269"/>
      <c r="H629" s="269"/>
      <c r="I629" s="269"/>
      <c r="J629" s="218"/>
      <c r="K629" s="181"/>
      <c r="L629" s="31"/>
      <c r="M629" s="262" t="str">
        <f t="shared" si="214"/>
        <v>0</v>
      </c>
      <c r="N629" s="31"/>
      <c r="O629" s="262" t="str">
        <f t="shared" si="215"/>
        <v>0</v>
      </c>
      <c r="P629" s="31"/>
      <c r="Q629" s="31"/>
      <c r="R629" s="31"/>
      <c r="S629" s="298" t="str">
        <f t="shared" si="216"/>
        <v/>
      </c>
      <c r="T629" s="214"/>
      <c r="U629" s="33"/>
      <c r="V629" s="33"/>
      <c r="W629" s="33"/>
      <c r="X629" s="33"/>
      <c r="Y629" s="213"/>
      <c r="Z629" s="352" t="str">
        <f t="shared" si="217"/>
        <v/>
      </c>
      <c r="AA629" s="304" t="e">
        <f t="shared" ca="1" si="218"/>
        <v>#NAME?</v>
      </c>
      <c r="AB629" s="304" t="e">
        <f t="shared" ca="1" si="219"/>
        <v>#NAME?</v>
      </c>
      <c r="AC629" s="304" t="e">
        <f t="shared" ca="1" si="220"/>
        <v>#NAME?</v>
      </c>
      <c r="AD629" s="304" t="e">
        <f t="shared" ca="1" si="221"/>
        <v>#NAME?</v>
      </c>
      <c r="AE629" s="304"/>
      <c r="AF629" s="353" t="str">
        <f t="shared" si="222"/>
        <v>NCX19J3</v>
      </c>
      <c r="AG629" s="353" t="str">
        <f t="shared" si="223"/>
        <v>NCX19J3</v>
      </c>
      <c r="AH629" s="353" t="str">
        <f t="shared" si="224"/>
        <v/>
      </c>
      <c r="AI629" s="353" t="str">
        <f t="shared" si="225"/>
        <v/>
      </c>
      <c r="AJ629" s="353" t="str">
        <f t="shared" si="226"/>
        <v/>
      </c>
      <c r="AK629" s="353" t="str">
        <f t="shared" si="227"/>
        <v/>
      </c>
      <c r="AL629" s="343"/>
      <c r="AT629" s="345" t="str">
        <f t="shared" si="228"/>
        <v/>
      </c>
      <c r="AU629" s="345" t="str">
        <f t="shared" si="229"/>
        <v/>
      </c>
      <c r="AW629" s="354">
        <f t="shared" si="230"/>
        <v>0</v>
      </c>
      <c r="AX629" s="354">
        <f t="shared" si="231"/>
        <v>0</v>
      </c>
      <c r="AY629" s="354">
        <f t="shared" si="232"/>
        <v>0</v>
      </c>
      <c r="AZ629" s="354">
        <f t="shared" si="233"/>
        <v>0</v>
      </c>
    </row>
    <row r="630" spans="1:52" x14ac:dyDescent="0.2">
      <c r="A630" s="28" t="str">
        <f>C630&amp;"x"&amp;TEXT(COUNTIF(C$5:C629,C630)+1,0)</f>
        <v>x1</v>
      </c>
      <c r="B630" s="29" t="str">
        <f>D630&amp;"x"&amp;TEXT(COUNTIF(D$5:D629,D630)+1,0)</f>
        <v>x1</v>
      </c>
      <c r="C630" s="30"/>
      <c r="D630" s="30"/>
      <c r="E630" s="181"/>
      <c r="F630" s="30"/>
      <c r="G630" s="269"/>
      <c r="H630" s="269"/>
      <c r="I630" s="269"/>
      <c r="J630" s="218"/>
      <c r="K630" s="181"/>
      <c r="L630" s="31"/>
      <c r="M630" s="262" t="str">
        <f t="shared" si="214"/>
        <v>0</v>
      </c>
      <c r="N630" s="31"/>
      <c r="O630" s="262" t="str">
        <f t="shared" si="215"/>
        <v>0</v>
      </c>
      <c r="P630" s="31"/>
      <c r="Q630" s="31"/>
      <c r="R630" s="31"/>
      <c r="S630" s="298" t="str">
        <f t="shared" si="216"/>
        <v/>
      </c>
      <c r="T630" s="214"/>
      <c r="U630" s="33"/>
      <c r="V630" s="33"/>
      <c r="W630" s="33"/>
      <c r="X630" s="33"/>
      <c r="Y630" s="213"/>
      <c r="Z630" s="352" t="str">
        <f t="shared" si="217"/>
        <v/>
      </c>
      <c r="AA630" s="304" t="e">
        <f t="shared" ca="1" si="218"/>
        <v>#NAME?</v>
      </c>
      <c r="AB630" s="304" t="e">
        <f t="shared" ca="1" si="219"/>
        <v>#NAME?</v>
      </c>
      <c r="AC630" s="304" t="e">
        <f t="shared" ca="1" si="220"/>
        <v>#NAME?</v>
      </c>
      <c r="AD630" s="304" t="e">
        <f t="shared" ca="1" si="221"/>
        <v>#NAME?</v>
      </c>
      <c r="AE630" s="304"/>
      <c r="AF630" s="353" t="str">
        <f t="shared" si="222"/>
        <v>NCX19J3</v>
      </c>
      <c r="AG630" s="353" t="str">
        <f t="shared" si="223"/>
        <v>NCX19J3</v>
      </c>
      <c r="AH630" s="353" t="str">
        <f t="shared" si="224"/>
        <v/>
      </c>
      <c r="AI630" s="353" t="str">
        <f t="shared" si="225"/>
        <v/>
      </c>
      <c r="AJ630" s="353" t="str">
        <f t="shared" si="226"/>
        <v/>
      </c>
      <c r="AK630" s="353" t="str">
        <f t="shared" si="227"/>
        <v/>
      </c>
      <c r="AL630" s="343"/>
      <c r="AT630" s="345" t="str">
        <f t="shared" si="228"/>
        <v/>
      </c>
      <c r="AU630" s="345" t="str">
        <f t="shared" si="229"/>
        <v/>
      </c>
      <c r="AW630" s="354">
        <f t="shared" si="230"/>
        <v>0</v>
      </c>
      <c r="AX630" s="354">
        <f t="shared" si="231"/>
        <v>0</v>
      </c>
      <c r="AY630" s="354">
        <f t="shared" si="232"/>
        <v>0</v>
      </c>
      <c r="AZ630" s="354">
        <f t="shared" si="233"/>
        <v>0</v>
      </c>
    </row>
    <row r="631" spans="1:52" x14ac:dyDescent="0.2">
      <c r="A631" s="28" t="str">
        <f>C631&amp;"x"&amp;TEXT(COUNTIF(C$5:C630,C631)+1,0)</f>
        <v>x1</v>
      </c>
      <c r="B631" s="29" t="str">
        <f>D631&amp;"x"&amp;TEXT(COUNTIF(D$5:D630,D631)+1,0)</f>
        <v>x1</v>
      </c>
      <c r="C631" s="30"/>
      <c r="D631" s="30"/>
      <c r="E631" s="181"/>
      <c r="F631" s="30"/>
      <c r="G631" s="269"/>
      <c r="H631" s="269"/>
      <c r="I631" s="269"/>
      <c r="J631" s="218"/>
      <c r="K631" s="181"/>
      <c r="L631" s="31"/>
      <c r="M631" s="262" t="str">
        <f t="shared" si="214"/>
        <v>0</v>
      </c>
      <c r="N631" s="31"/>
      <c r="O631" s="262" t="str">
        <f t="shared" si="215"/>
        <v>0</v>
      </c>
      <c r="P631" s="31"/>
      <c r="Q631" s="31"/>
      <c r="R631" s="31"/>
      <c r="S631" s="298" t="str">
        <f t="shared" si="216"/>
        <v/>
      </c>
      <c r="T631" s="214"/>
      <c r="U631" s="33"/>
      <c r="V631" s="33"/>
      <c r="W631" s="33"/>
      <c r="X631" s="33"/>
      <c r="Y631" s="213"/>
      <c r="Z631" s="352" t="str">
        <f t="shared" si="217"/>
        <v/>
      </c>
      <c r="AA631" s="304" t="e">
        <f t="shared" ca="1" si="218"/>
        <v>#NAME?</v>
      </c>
      <c r="AB631" s="304" t="e">
        <f t="shared" ca="1" si="219"/>
        <v>#NAME?</v>
      </c>
      <c r="AC631" s="304" t="e">
        <f t="shared" ca="1" si="220"/>
        <v>#NAME?</v>
      </c>
      <c r="AD631" s="304" t="e">
        <f t="shared" ca="1" si="221"/>
        <v>#NAME?</v>
      </c>
      <c r="AE631" s="304"/>
      <c r="AF631" s="353" t="str">
        <f t="shared" si="222"/>
        <v>NCX19J3</v>
      </c>
      <c r="AG631" s="353" t="str">
        <f t="shared" si="223"/>
        <v>NCX19J3</v>
      </c>
      <c r="AH631" s="353" t="str">
        <f t="shared" si="224"/>
        <v/>
      </c>
      <c r="AI631" s="353" t="str">
        <f t="shared" si="225"/>
        <v/>
      </c>
      <c r="AJ631" s="353" t="str">
        <f t="shared" si="226"/>
        <v/>
      </c>
      <c r="AK631" s="353" t="str">
        <f t="shared" si="227"/>
        <v/>
      </c>
      <c r="AL631" s="343"/>
      <c r="AT631" s="345" t="str">
        <f t="shared" si="228"/>
        <v/>
      </c>
      <c r="AU631" s="345" t="str">
        <f t="shared" si="229"/>
        <v/>
      </c>
      <c r="AW631" s="354">
        <f t="shared" si="230"/>
        <v>0</v>
      </c>
      <c r="AX631" s="354">
        <f t="shared" si="231"/>
        <v>0</v>
      </c>
      <c r="AY631" s="354">
        <f t="shared" si="232"/>
        <v>0</v>
      </c>
      <c r="AZ631" s="354">
        <f t="shared" si="233"/>
        <v>0</v>
      </c>
    </row>
    <row r="632" spans="1:52" x14ac:dyDescent="0.2">
      <c r="A632" s="28" t="str">
        <f>C632&amp;"x"&amp;TEXT(COUNTIF(C$5:C631,C632)+1,0)</f>
        <v>x1</v>
      </c>
      <c r="B632" s="29" t="str">
        <f>D632&amp;"x"&amp;TEXT(COUNTIF(D$5:D631,D632)+1,0)</f>
        <v>x1</v>
      </c>
      <c r="C632" s="30"/>
      <c r="D632" s="30"/>
      <c r="E632" s="181"/>
      <c r="F632" s="30"/>
      <c r="G632" s="269"/>
      <c r="H632" s="269"/>
      <c r="I632" s="269"/>
      <c r="J632" s="218"/>
      <c r="K632" s="181"/>
      <c r="L632" s="31"/>
      <c r="M632" s="262" t="str">
        <f t="shared" si="214"/>
        <v>0</v>
      </c>
      <c r="N632" s="31"/>
      <c r="O632" s="262" t="str">
        <f t="shared" si="215"/>
        <v>0</v>
      </c>
      <c r="P632" s="31"/>
      <c r="Q632" s="31"/>
      <c r="R632" s="31"/>
      <c r="S632" s="298" t="str">
        <f t="shared" si="216"/>
        <v/>
      </c>
      <c r="T632" s="214"/>
      <c r="U632" s="33"/>
      <c r="V632" s="33"/>
      <c r="W632" s="33"/>
      <c r="X632" s="33"/>
      <c r="Y632" s="213"/>
      <c r="Z632" s="352" t="str">
        <f t="shared" si="217"/>
        <v/>
      </c>
      <c r="AA632" s="304" t="e">
        <f t="shared" ca="1" si="218"/>
        <v>#NAME?</v>
      </c>
      <c r="AB632" s="304" t="e">
        <f t="shared" ca="1" si="219"/>
        <v>#NAME?</v>
      </c>
      <c r="AC632" s="304" t="e">
        <f t="shared" ca="1" si="220"/>
        <v>#NAME?</v>
      </c>
      <c r="AD632" s="304" t="e">
        <f t="shared" ca="1" si="221"/>
        <v>#NAME?</v>
      </c>
      <c r="AE632" s="304"/>
      <c r="AF632" s="353" t="str">
        <f t="shared" si="222"/>
        <v>NCX19J3</v>
      </c>
      <c r="AG632" s="353" t="str">
        <f t="shared" si="223"/>
        <v>NCX19J3</v>
      </c>
      <c r="AH632" s="353" t="str">
        <f t="shared" si="224"/>
        <v/>
      </c>
      <c r="AI632" s="353" t="str">
        <f t="shared" si="225"/>
        <v/>
      </c>
      <c r="AJ632" s="353" t="str">
        <f t="shared" si="226"/>
        <v/>
      </c>
      <c r="AK632" s="353" t="str">
        <f t="shared" si="227"/>
        <v/>
      </c>
      <c r="AL632" s="343"/>
      <c r="AT632" s="345" t="str">
        <f t="shared" si="228"/>
        <v/>
      </c>
      <c r="AU632" s="345" t="str">
        <f t="shared" si="229"/>
        <v/>
      </c>
      <c r="AW632" s="354">
        <f t="shared" si="230"/>
        <v>0</v>
      </c>
      <c r="AX632" s="354">
        <f t="shared" si="231"/>
        <v>0</v>
      </c>
      <c r="AY632" s="354">
        <f t="shared" si="232"/>
        <v>0</v>
      </c>
      <c r="AZ632" s="354">
        <f t="shared" si="233"/>
        <v>0</v>
      </c>
    </row>
    <row r="633" spans="1:52" x14ac:dyDescent="0.2">
      <c r="A633" s="28" t="str">
        <f>C633&amp;"x"&amp;TEXT(COUNTIF(C$5:C632,C633)+1,0)</f>
        <v>x1</v>
      </c>
      <c r="B633" s="29" t="str">
        <f>D633&amp;"x"&amp;TEXT(COUNTIF(D$5:D632,D633)+1,0)</f>
        <v>x1</v>
      </c>
      <c r="C633" s="30"/>
      <c r="D633" s="30"/>
      <c r="E633" s="181"/>
      <c r="F633" s="30"/>
      <c r="G633" s="269"/>
      <c r="H633" s="269"/>
      <c r="I633" s="269"/>
      <c r="J633" s="218"/>
      <c r="K633" s="181"/>
      <c r="L633" s="31"/>
      <c r="M633" s="262" t="str">
        <f t="shared" si="214"/>
        <v>0</v>
      </c>
      <c r="N633" s="31"/>
      <c r="O633" s="262" t="str">
        <f t="shared" si="215"/>
        <v>0</v>
      </c>
      <c r="P633" s="31"/>
      <c r="Q633" s="31"/>
      <c r="R633" s="31"/>
      <c r="S633" s="298" t="str">
        <f t="shared" si="216"/>
        <v/>
      </c>
      <c r="T633" s="214"/>
      <c r="U633" s="33"/>
      <c r="V633" s="33"/>
      <c r="W633" s="33"/>
      <c r="X633" s="33"/>
      <c r="Y633" s="213"/>
      <c r="Z633" s="352" t="str">
        <f t="shared" si="217"/>
        <v/>
      </c>
      <c r="AA633" s="304" t="e">
        <f t="shared" ca="1" si="218"/>
        <v>#NAME?</v>
      </c>
      <c r="AB633" s="304" t="e">
        <f t="shared" ca="1" si="219"/>
        <v>#NAME?</v>
      </c>
      <c r="AC633" s="304" t="e">
        <f t="shared" ca="1" si="220"/>
        <v>#NAME?</v>
      </c>
      <c r="AD633" s="304" t="e">
        <f t="shared" ca="1" si="221"/>
        <v>#NAME?</v>
      </c>
      <c r="AE633" s="304"/>
      <c r="AF633" s="353" t="str">
        <f t="shared" si="222"/>
        <v>NCX19J3</v>
      </c>
      <c r="AG633" s="353" t="str">
        <f t="shared" si="223"/>
        <v>NCX19J3</v>
      </c>
      <c r="AH633" s="353" t="str">
        <f t="shared" si="224"/>
        <v/>
      </c>
      <c r="AI633" s="353" t="str">
        <f t="shared" si="225"/>
        <v/>
      </c>
      <c r="AJ633" s="353" t="str">
        <f t="shared" si="226"/>
        <v/>
      </c>
      <c r="AK633" s="353" t="str">
        <f t="shared" si="227"/>
        <v/>
      </c>
      <c r="AL633" s="343"/>
      <c r="AT633" s="345" t="str">
        <f t="shared" si="228"/>
        <v/>
      </c>
      <c r="AU633" s="345" t="str">
        <f t="shared" si="229"/>
        <v/>
      </c>
      <c r="AW633" s="354">
        <f t="shared" si="230"/>
        <v>0</v>
      </c>
      <c r="AX633" s="354">
        <f t="shared" si="231"/>
        <v>0</v>
      </c>
      <c r="AY633" s="354">
        <f t="shared" si="232"/>
        <v>0</v>
      </c>
      <c r="AZ633" s="354">
        <f t="shared" si="233"/>
        <v>0</v>
      </c>
    </row>
    <row r="634" spans="1:52" x14ac:dyDescent="0.2">
      <c r="A634" s="28" t="str">
        <f>C634&amp;"x"&amp;TEXT(COUNTIF(C$5:C633,C634)+1,0)</f>
        <v>x1</v>
      </c>
      <c r="B634" s="29" t="str">
        <f>D634&amp;"x"&amp;TEXT(COUNTIF(D$5:D633,D634)+1,0)</f>
        <v>x1</v>
      </c>
      <c r="C634" s="30"/>
      <c r="D634" s="30"/>
      <c r="E634" s="181"/>
      <c r="F634" s="30"/>
      <c r="G634" s="269"/>
      <c r="H634" s="269"/>
      <c r="I634" s="269"/>
      <c r="J634" s="218"/>
      <c r="K634" s="181"/>
      <c r="L634" s="31"/>
      <c r="M634" s="262" t="str">
        <f t="shared" si="214"/>
        <v>0</v>
      </c>
      <c r="N634" s="31"/>
      <c r="O634" s="262" t="str">
        <f t="shared" si="215"/>
        <v>0</v>
      </c>
      <c r="P634" s="31"/>
      <c r="Q634" s="31"/>
      <c r="R634" s="31"/>
      <c r="S634" s="298" t="str">
        <f t="shared" si="216"/>
        <v/>
      </c>
      <c r="T634" s="214"/>
      <c r="U634" s="33"/>
      <c r="V634" s="33"/>
      <c r="W634" s="33"/>
      <c r="X634" s="33"/>
      <c r="Y634" s="213"/>
      <c r="Z634" s="352" t="str">
        <f t="shared" si="217"/>
        <v/>
      </c>
      <c r="AA634" s="304" t="e">
        <f t="shared" ca="1" si="218"/>
        <v>#NAME?</v>
      </c>
      <c r="AB634" s="304" t="e">
        <f t="shared" ca="1" si="219"/>
        <v>#NAME?</v>
      </c>
      <c r="AC634" s="304" t="e">
        <f t="shared" ca="1" si="220"/>
        <v>#NAME?</v>
      </c>
      <c r="AD634" s="304" t="e">
        <f t="shared" ca="1" si="221"/>
        <v>#NAME?</v>
      </c>
      <c r="AE634" s="304"/>
      <c r="AF634" s="353" t="str">
        <f t="shared" si="222"/>
        <v>NCX19J3</v>
      </c>
      <c r="AG634" s="353" t="str">
        <f t="shared" si="223"/>
        <v>NCX19J3</v>
      </c>
      <c r="AH634" s="353" t="str">
        <f t="shared" si="224"/>
        <v/>
      </c>
      <c r="AI634" s="353" t="str">
        <f t="shared" si="225"/>
        <v/>
      </c>
      <c r="AJ634" s="353" t="str">
        <f t="shared" si="226"/>
        <v/>
      </c>
      <c r="AK634" s="353" t="str">
        <f t="shared" si="227"/>
        <v/>
      </c>
      <c r="AL634" s="343"/>
      <c r="AT634" s="345" t="str">
        <f t="shared" si="228"/>
        <v/>
      </c>
      <c r="AU634" s="345" t="str">
        <f t="shared" si="229"/>
        <v/>
      </c>
      <c r="AW634" s="354">
        <f t="shared" si="230"/>
        <v>0</v>
      </c>
      <c r="AX634" s="354">
        <f t="shared" si="231"/>
        <v>0</v>
      </c>
      <c r="AY634" s="354">
        <f t="shared" si="232"/>
        <v>0</v>
      </c>
      <c r="AZ634" s="354">
        <f t="shared" si="233"/>
        <v>0</v>
      </c>
    </row>
    <row r="635" spans="1:52" x14ac:dyDescent="0.2">
      <c r="A635" s="28" t="str">
        <f>C635&amp;"x"&amp;TEXT(COUNTIF(C$5:C634,C635)+1,0)</f>
        <v>x1</v>
      </c>
      <c r="B635" s="29" t="str">
        <f>D635&amp;"x"&amp;TEXT(COUNTIF(D$5:D634,D635)+1,0)</f>
        <v>x1</v>
      </c>
      <c r="C635" s="30"/>
      <c r="D635" s="30"/>
      <c r="E635" s="181"/>
      <c r="F635" s="30"/>
      <c r="G635" s="269"/>
      <c r="H635" s="269"/>
      <c r="I635" s="269"/>
      <c r="J635" s="218"/>
      <c r="K635" s="181"/>
      <c r="L635" s="31"/>
      <c r="M635" s="262" t="str">
        <f t="shared" si="214"/>
        <v>0</v>
      </c>
      <c r="N635" s="31"/>
      <c r="O635" s="262" t="str">
        <f t="shared" si="215"/>
        <v>0</v>
      </c>
      <c r="P635" s="31"/>
      <c r="Q635" s="31"/>
      <c r="R635" s="31"/>
      <c r="S635" s="298" t="str">
        <f t="shared" si="216"/>
        <v/>
      </c>
      <c r="T635" s="214"/>
      <c r="U635" s="33"/>
      <c r="V635" s="33"/>
      <c r="W635" s="33"/>
      <c r="X635" s="33"/>
      <c r="Y635" s="213"/>
      <c r="Z635" s="352" t="str">
        <f t="shared" si="217"/>
        <v/>
      </c>
      <c r="AA635" s="304" t="e">
        <f t="shared" ca="1" si="218"/>
        <v>#NAME?</v>
      </c>
      <c r="AB635" s="304" t="e">
        <f t="shared" ca="1" si="219"/>
        <v>#NAME?</v>
      </c>
      <c r="AC635" s="304" t="e">
        <f t="shared" ca="1" si="220"/>
        <v>#NAME?</v>
      </c>
      <c r="AD635" s="304" t="e">
        <f t="shared" ca="1" si="221"/>
        <v>#NAME?</v>
      </c>
      <c r="AE635" s="304"/>
      <c r="AF635" s="353" t="str">
        <f t="shared" si="222"/>
        <v>NCX19J3</v>
      </c>
      <c r="AG635" s="353" t="str">
        <f t="shared" si="223"/>
        <v>NCX19J3</v>
      </c>
      <c r="AH635" s="353" t="str">
        <f t="shared" si="224"/>
        <v/>
      </c>
      <c r="AI635" s="353" t="str">
        <f t="shared" si="225"/>
        <v/>
      </c>
      <c r="AJ635" s="353" t="str">
        <f t="shared" si="226"/>
        <v/>
      </c>
      <c r="AK635" s="353" t="str">
        <f t="shared" si="227"/>
        <v/>
      </c>
      <c r="AL635" s="343"/>
      <c r="AT635" s="345" t="str">
        <f t="shared" si="228"/>
        <v/>
      </c>
      <c r="AU635" s="345" t="str">
        <f t="shared" si="229"/>
        <v/>
      </c>
      <c r="AW635" s="354">
        <f t="shared" si="230"/>
        <v>0</v>
      </c>
      <c r="AX635" s="354">
        <f t="shared" si="231"/>
        <v>0</v>
      </c>
      <c r="AY635" s="354">
        <f t="shared" si="232"/>
        <v>0</v>
      </c>
      <c r="AZ635" s="354">
        <f t="shared" si="233"/>
        <v>0</v>
      </c>
    </row>
    <row r="636" spans="1:52" x14ac:dyDescent="0.2">
      <c r="A636" s="28" t="str">
        <f>C636&amp;"x"&amp;TEXT(COUNTIF(C$5:C635,C636)+1,0)</f>
        <v>x1</v>
      </c>
      <c r="B636" s="29" t="str">
        <f>D636&amp;"x"&amp;TEXT(COUNTIF(D$5:D635,D636)+1,0)</f>
        <v>x1</v>
      </c>
      <c r="C636" s="30"/>
      <c r="D636" s="30"/>
      <c r="E636" s="181"/>
      <c r="F636" s="30"/>
      <c r="G636" s="269"/>
      <c r="H636" s="269"/>
      <c r="I636" s="269"/>
      <c r="J636" s="218"/>
      <c r="K636" s="181"/>
      <c r="L636" s="31"/>
      <c r="M636" s="262" t="str">
        <f t="shared" si="214"/>
        <v>0</v>
      </c>
      <c r="N636" s="31"/>
      <c r="O636" s="262" t="str">
        <f t="shared" si="215"/>
        <v>0</v>
      </c>
      <c r="P636" s="31"/>
      <c r="Q636" s="31"/>
      <c r="R636" s="31"/>
      <c r="S636" s="298" t="str">
        <f t="shared" si="216"/>
        <v/>
      </c>
      <c r="T636" s="214"/>
      <c r="U636" s="33"/>
      <c r="V636" s="33"/>
      <c r="W636" s="33"/>
      <c r="X636" s="33"/>
      <c r="Y636" s="213"/>
      <c r="Z636" s="352" t="str">
        <f t="shared" si="217"/>
        <v/>
      </c>
      <c r="AA636" s="304" t="e">
        <f t="shared" ca="1" si="218"/>
        <v>#NAME?</v>
      </c>
      <c r="AB636" s="304" t="e">
        <f t="shared" ca="1" si="219"/>
        <v>#NAME?</v>
      </c>
      <c r="AC636" s="304" t="e">
        <f t="shared" ca="1" si="220"/>
        <v>#NAME?</v>
      </c>
      <c r="AD636" s="304" t="e">
        <f t="shared" ca="1" si="221"/>
        <v>#NAME?</v>
      </c>
      <c r="AE636" s="304"/>
      <c r="AF636" s="353" t="str">
        <f t="shared" si="222"/>
        <v>NCX19J3</v>
      </c>
      <c r="AG636" s="353" t="str">
        <f t="shared" si="223"/>
        <v>NCX19J3</v>
      </c>
      <c r="AH636" s="353" t="str">
        <f t="shared" si="224"/>
        <v/>
      </c>
      <c r="AI636" s="353" t="str">
        <f t="shared" si="225"/>
        <v/>
      </c>
      <c r="AJ636" s="353" t="str">
        <f t="shared" si="226"/>
        <v/>
      </c>
      <c r="AK636" s="353" t="str">
        <f t="shared" si="227"/>
        <v/>
      </c>
      <c r="AL636" s="343"/>
      <c r="AT636" s="345" t="str">
        <f t="shared" si="228"/>
        <v/>
      </c>
      <c r="AU636" s="345" t="str">
        <f t="shared" si="229"/>
        <v/>
      </c>
      <c r="AW636" s="354">
        <f t="shared" si="230"/>
        <v>0</v>
      </c>
      <c r="AX636" s="354">
        <f t="shared" si="231"/>
        <v>0</v>
      </c>
      <c r="AY636" s="354">
        <f t="shared" si="232"/>
        <v>0</v>
      </c>
      <c r="AZ636" s="354">
        <f t="shared" si="233"/>
        <v>0</v>
      </c>
    </row>
    <row r="637" spans="1:52" x14ac:dyDescent="0.2">
      <c r="A637" s="28" t="str">
        <f>C637&amp;"x"&amp;TEXT(COUNTIF(C$5:C636,C637)+1,0)</f>
        <v>x1</v>
      </c>
      <c r="B637" s="29" t="str">
        <f>D637&amp;"x"&amp;TEXT(COUNTIF(D$5:D636,D637)+1,0)</f>
        <v>x1</v>
      </c>
      <c r="C637" s="30"/>
      <c r="D637" s="30"/>
      <c r="E637" s="181"/>
      <c r="F637" s="30"/>
      <c r="G637" s="269"/>
      <c r="H637" s="269"/>
      <c r="I637" s="269"/>
      <c r="J637" s="218"/>
      <c r="K637" s="181"/>
      <c r="L637" s="31"/>
      <c r="M637" s="262" t="str">
        <f t="shared" si="214"/>
        <v>0</v>
      </c>
      <c r="N637" s="31"/>
      <c r="O637" s="262" t="str">
        <f t="shared" si="215"/>
        <v>0</v>
      </c>
      <c r="P637" s="31"/>
      <c r="Q637" s="31"/>
      <c r="R637" s="31"/>
      <c r="S637" s="298" t="str">
        <f t="shared" si="216"/>
        <v/>
      </c>
      <c r="T637" s="214"/>
      <c r="U637" s="33"/>
      <c r="V637" s="33"/>
      <c r="W637" s="33"/>
      <c r="X637" s="33"/>
      <c r="Y637" s="213"/>
      <c r="Z637" s="352" t="str">
        <f t="shared" si="217"/>
        <v/>
      </c>
      <c r="AA637" s="304" t="e">
        <f t="shared" ca="1" si="218"/>
        <v>#NAME?</v>
      </c>
      <c r="AB637" s="304" t="e">
        <f t="shared" ca="1" si="219"/>
        <v>#NAME?</v>
      </c>
      <c r="AC637" s="304" t="e">
        <f t="shared" ca="1" si="220"/>
        <v>#NAME?</v>
      </c>
      <c r="AD637" s="304" t="e">
        <f t="shared" ca="1" si="221"/>
        <v>#NAME?</v>
      </c>
      <c r="AE637" s="304"/>
      <c r="AF637" s="353" t="str">
        <f t="shared" si="222"/>
        <v>NCX19J3</v>
      </c>
      <c r="AG637" s="353" t="str">
        <f t="shared" si="223"/>
        <v>NCX19J3</v>
      </c>
      <c r="AH637" s="353" t="str">
        <f t="shared" si="224"/>
        <v/>
      </c>
      <c r="AI637" s="353" t="str">
        <f t="shared" si="225"/>
        <v/>
      </c>
      <c r="AJ637" s="353" t="str">
        <f t="shared" si="226"/>
        <v/>
      </c>
      <c r="AK637" s="353" t="str">
        <f t="shared" si="227"/>
        <v/>
      </c>
      <c r="AL637" s="343"/>
      <c r="AT637" s="345" t="str">
        <f t="shared" si="228"/>
        <v/>
      </c>
      <c r="AU637" s="345" t="str">
        <f t="shared" si="229"/>
        <v/>
      </c>
      <c r="AW637" s="354">
        <f t="shared" si="230"/>
        <v>0</v>
      </c>
      <c r="AX637" s="354">
        <f t="shared" si="231"/>
        <v>0</v>
      </c>
      <c r="AY637" s="354">
        <f t="shared" si="232"/>
        <v>0</v>
      </c>
      <c r="AZ637" s="354">
        <f t="shared" si="233"/>
        <v>0</v>
      </c>
    </row>
    <row r="638" spans="1:52" x14ac:dyDescent="0.2">
      <c r="A638" s="28" t="str">
        <f>C638&amp;"x"&amp;TEXT(COUNTIF(C$5:C637,C638)+1,0)</f>
        <v>x1</v>
      </c>
      <c r="B638" s="29" t="str">
        <f>D638&amp;"x"&amp;TEXT(COUNTIF(D$5:D637,D638)+1,0)</f>
        <v>x1</v>
      </c>
      <c r="C638" s="30"/>
      <c r="D638" s="30"/>
      <c r="E638" s="181"/>
      <c r="F638" s="30"/>
      <c r="G638" s="269"/>
      <c r="H638" s="269"/>
      <c r="I638" s="269"/>
      <c r="J638" s="218"/>
      <c r="K638" s="181"/>
      <c r="L638" s="31"/>
      <c r="M638" s="262" t="str">
        <f t="shared" si="214"/>
        <v>0</v>
      </c>
      <c r="N638" s="31"/>
      <c r="O638" s="262" t="str">
        <f t="shared" si="215"/>
        <v>0</v>
      </c>
      <c r="P638" s="31"/>
      <c r="Q638" s="31"/>
      <c r="R638" s="31"/>
      <c r="S638" s="298" t="str">
        <f t="shared" si="216"/>
        <v/>
      </c>
      <c r="T638" s="214"/>
      <c r="U638" s="33"/>
      <c r="V638" s="33"/>
      <c r="W638" s="33"/>
      <c r="X638" s="33"/>
      <c r="Y638" s="213"/>
      <c r="Z638" s="352" t="str">
        <f t="shared" si="217"/>
        <v/>
      </c>
      <c r="AA638" s="304" t="e">
        <f t="shared" ca="1" si="218"/>
        <v>#NAME?</v>
      </c>
      <c r="AB638" s="304" t="e">
        <f t="shared" ca="1" si="219"/>
        <v>#NAME?</v>
      </c>
      <c r="AC638" s="304" t="e">
        <f t="shared" ca="1" si="220"/>
        <v>#NAME?</v>
      </c>
      <c r="AD638" s="304" t="e">
        <f t="shared" ca="1" si="221"/>
        <v>#NAME?</v>
      </c>
      <c r="AE638" s="304"/>
      <c r="AF638" s="353" t="str">
        <f t="shared" si="222"/>
        <v>NCX19J3</v>
      </c>
      <c r="AG638" s="353" t="str">
        <f t="shared" si="223"/>
        <v>NCX19J3</v>
      </c>
      <c r="AH638" s="353" t="str">
        <f t="shared" si="224"/>
        <v/>
      </c>
      <c r="AI638" s="353" t="str">
        <f t="shared" si="225"/>
        <v/>
      </c>
      <c r="AJ638" s="353" t="str">
        <f t="shared" si="226"/>
        <v/>
      </c>
      <c r="AK638" s="353" t="str">
        <f t="shared" si="227"/>
        <v/>
      </c>
      <c r="AL638" s="343"/>
      <c r="AT638" s="345" t="str">
        <f t="shared" si="228"/>
        <v/>
      </c>
      <c r="AU638" s="345" t="str">
        <f t="shared" si="229"/>
        <v/>
      </c>
      <c r="AW638" s="354">
        <f t="shared" si="230"/>
        <v>0</v>
      </c>
      <c r="AX638" s="354">
        <f t="shared" si="231"/>
        <v>0</v>
      </c>
      <c r="AY638" s="354">
        <f t="shared" si="232"/>
        <v>0</v>
      </c>
      <c r="AZ638" s="354">
        <f t="shared" si="233"/>
        <v>0</v>
      </c>
    </row>
    <row r="639" spans="1:52" x14ac:dyDescent="0.2">
      <c r="A639" s="28" t="str">
        <f>C639&amp;"x"&amp;TEXT(COUNTIF(C$5:C638,C639)+1,0)</f>
        <v>x1</v>
      </c>
      <c r="B639" s="29" t="str">
        <f>D639&amp;"x"&amp;TEXT(COUNTIF(D$5:D638,D639)+1,0)</f>
        <v>x1</v>
      </c>
      <c r="C639" s="30"/>
      <c r="D639" s="30"/>
      <c r="E639" s="181"/>
      <c r="F639" s="30"/>
      <c r="G639" s="269"/>
      <c r="H639" s="269"/>
      <c r="I639" s="269"/>
      <c r="J639" s="218"/>
      <c r="K639" s="181"/>
      <c r="L639" s="31"/>
      <c r="M639" s="262" t="str">
        <f t="shared" si="214"/>
        <v>0</v>
      </c>
      <c r="N639" s="31"/>
      <c r="O639" s="262" t="str">
        <f t="shared" si="215"/>
        <v>0</v>
      </c>
      <c r="P639" s="31"/>
      <c r="Q639" s="31"/>
      <c r="R639" s="31"/>
      <c r="S639" s="298" t="str">
        <f t="shared" si="216"/>
        <v/>
      </c>
      <c r="T639" s="214"/>
      <c r="U639" s="33"/>
      <c r="V639" s="33"/>
      <c r="W639" s="33"/>
      <c r="X639" s="33"/>
      <c r="Y639" s="213"/>
      <c r="Z639" s="352" t="str">
        <f t="shared" si="217"/>
        <v/>
      </c>
      <c r="AA639" s="304" t="e">
        <f t="shared" ca="1" si="218"/>
        <v>#NAME?</v>
      </c>
      <c r="AB639" s="304" t="e">
        <f t="shared" ca="1" si="219"/>
        <v>#NAME?</v>
      </c>
      <c r="AC639" s="304" t="e">
        <f t="shared" ca="1" si="220"/>
        <v>#NAME?</v>
      </c>
      <c r="AD639" s="304" t="e">
        <f t="shared" ca="1" si="221"/>
        <v>#NAME?</v>
      </c>
      <c r="AE639" s="304"/>
      <c r="AF639" s="353" t="str">
        <f t="shared" si="222"/>
        <v>NCX19J3</v>
      </c>
      <c r="AG639" s="353" t="str">
        <f t="shared" si="223"/>
        <v>NCX19J3</v>
      </c>
      <c r="AH639" s="353" t="str">
        <f t="shared" si="224"/>
        <v/>
      </c>
      <c r="AI639" s="353" t="str">
        <f t="shared" si="225"/>
        <v/>
      </c>
      <c r="AJ639" s="353" t="str">
        <f t="shared" si="226"/>
        <v/>
      </c>
      <c r="AK639" s="353" t="str">
        <f t="shared" si="227"/>
        <v/>
      </c>
      <c r="AL639" s="343"/>
      <c r="AT639" s="345" t="str">
        <f t="shared" si="228"/>
        <v/>
      </c>
      <c r="AU639" s="345" t="str">
        <f t="shared" si="229"/>
        <v/>
      </c>
      <c r="AW639" s="354">
        <f t="shared" si="230"/>
        <v>0</v>
      </c>
      <c r="AX639" s="354">
        <f t="shared" si="231"/>
        <v>0</v>
      </c>
      <c r="AY639" s="354">
        <f t="shared" si="232"/>
        <v>0</v>
      </c>
      <c r="AZ639" s="354">
        <f t="shared" si="233"/>
        <v>0</v>
      </c>
    </row>
    <row r="640" spans="1:52" x14ac:dyDescent="0.2">
      <c r="A640" s="28" t="str">
        <f>C640&amp;"x"&amp;TEXT(COUNTIF(C$5:C639,C640)+1,0)</f>
        <v>x1</v>
      </c>
      <c r="B640" s="29" t="str">
        <f>D640&amp;"x"&amp;TEXT(COUNTIF(D$5:D639,D640)+1,0)</f>
        <v>x1</v>
      </c>
      <c r="C640" s="30"/>
      <c r="D640" s="30"/>
      <c r="E640" s="181"/>
      <c r="F640" s="30"/>
      <c r="G640" s="269"/>
      <c r="H640" s="269"/>
      <c r="I640" s="269"/>
      <c r="J640" s="218"/>
      <c r="K640" s="181"/>
      <c r="L640" s="31"/>
      <c r="M640" s="262" t="str">
        <f t="shared" si="214"/>
        <v>0</v>
      </c>
      <c r="N640" s="31"/>
      <c r="O640" s="262" t="str">
        <f t="shared" si="215"/>
        <v>0</v>
      </c>
      <c r="P640" s="31"/>
      <c r="Q640" s="31"/>
      <c r="R640" s="31"/>
      <c r="S640" s="298" t="str">
        <f t="shared" si="216"/>
        <v/>
      </c>
      <c r="T640" s="214"/>
      <c r="U640" s="33"/>
      <c r="V640" s="33"/>
      <c r="W640" s="33"/>
      <c r="X640" s="33"/>
      <c r="Y640" s="213"/>
      <c r="Z640" s="352" t="str">
        <f t="shared" si="217"/>
        <v/>
      </c>
      <c r="AA640" s="304" t="e">
        <f t="shared" ca="1" si="218"/>
        <v>#NAME?</v>
      </c>
      <c r="AB640" s="304" t="e">
        <f t="shared" ca="1" si="219"/>
        <v>#NAME?</v>
      </c>
      <c r="AC640" s="304" t="e">
        <f t="shared" ca="1" si="220"/>
        <v>#NAME?</v>
      </c>
      <c r="AD640" s="304" t="e">
        <f t="shared" ca="1" si="221"/>
        <v>#NAME?</v>
      </c>
      <c r="AE640" s="304"/>
      <c r="AF640" s="353" t="str">
        <f t="shared" si="222"/>
        <v>NCX19J3</v>
      </c>
      <c r="AG640" s="353" t="str">
        <f t="shared" si="223"/>
        <v>NCX19J3</v>
      </c>
      <c r="AH640" s="353" t="str">
        <f t="shared" si="224"/>
        <v/>
      </c>
      <c r="AI640" s="353" t="str">
        <f t="shared" si="225"/>
        <v/>
      </c>
      <c r="AJ640" s="353" t="str">
        <f t="shared" si="226"/>
        <v/>
      </c>
      <c r="AK640" s="353" t="str">
        <f t="shared" si="227"/>
        <v/>
      </c>
      <c r="AL640" s="343"/>
      <c r="AT640" s="345" t="str">
        <f t="shared" si="228"/>
        <v/>
      </c>
      <c r="AU640" s="345" t="str">
        <f t="shared" si="229"/>
        <v/>
      </c>
      <c r="AW640" s="354">
        <f t="shared" si="230"/>
        <v>0</v>
      </c>
      <c r="AX640" s="354">
        <f t="shared" si="231"/>
        <v>0</v>
      </c>
      <c r="AY640" s="354">
        <f t="shared" si="232"/>
        <v>0</v>
      </c>
      <c r="AZ640" s="354">
        <f t="shared" si="233"/>
        <v>0</v>
      </c>
    </row>
    <row r="641" spans="1:52" x14ac:dyDescent="0.2">
      <c r="A641" s="28" t="str">
        <f>C641&amp;"x"&amp;TEXT(COUNTIF(C$5:C640,C641)+1,0)</f>
        <v>x1</v>
      </c>
      <c r="B641" s="29" t="str">
        <f>D641&amp;"x"&amp;TEXT(COUNTIF(D$5:D640,D641)+1,0)</f>
        <v>x1</v>
      </c>
      <c r="C641" s="30"/>
      <c r="D641" s="30"/>
      <c r="E641" s="181"/>
      <c r="F641" s="30"/>
      <c r="G641" s="269"/>
      <c r="H641" s="269"/>
      <c r="I641" s="269"/>
      <c r="J641" s="218"/>
      <c r="K641" s="181"/>
      <c r="L641" s="31"/>
      <c r="M641" s="262" t="str">
        <f t="shared" si="214"/>
        <v>0</v>
      </c>
      <c r="N641" s="31"/>
      <c r="O641" s="262" t="str">
        <f t="shared" si="215"/>
        <v>0</v>
      </c>
      <c r="P641" s="31"/>
      <c r="Q641" s="31"/>
      <c r="R641" s="31"/>
      <c r="S641" s="298" t="str">
        <f t="shared" si="216"/>
        <v/>
      </c>
      <c r="T641" s="214"/>
      <c r="U641" s="33"/>
      <c r="V641" s="33"/>
      <c r="W641" s="33"/>
      <c r="X641" s="33"/>
      <c r="Y641" s="213"/>
      <c r="Z641" s="352" t="str">
        <f t="shared" si="217"/>
        <v/>
      </c>
      <c r="AA641" s="304" t="e">
        <f t="shared" ca="1" si="218"/>
        <v>#NAME?</v>
      </c>
      <c r="AB641" s="304" t="e">
        <f t="shared" ca="1" si="219"/>
        <v>#NAME?</v>
      </c>
      <c r="AC641" s="304" t="e">
        <f t="shared" ca="1" si="220"/>
        <v>#NAME?</v>
      </c>
      <c r="AD641" s="304" t="e">
        <f t="shared" ca="1" si="221"/>
        <v>#NAME?</v>
      </c>
      <c r="AE641" s="304"/>
      <c r="AF641" s="353" t="str">
        <f t="shared" si="222"/>
        <v>NCX19J3</v>
      </c>
      <c r="AG641" s="353" t="str">
        <f t="shared" si="223"/>
        <v>NCX19J3</v>
      </c>
      <c r="AH641" s="353" t="str">
        <f t="shared" si="224"/>
        <v/>
      </c>
      <c r="AI641" s="353" t="str">
        <f t="shared" si="225"/>
        <v/>
      </c>
      <c r="AJ641" s="353" t="str">
        <f t="shared" si="226"/>
        <v/>
      </c>
      <c r="AK641" s="353" t="str">
        <f t="shared" si="227"/>
        <v/>
      </c>
      <c r="AL641" s="343"/>
      <c r="AT641" s="345" t="str">
        <f t="shared" si="228"/>
        <v/>
      </c>
      <c r="AU641" s="345" t="str">
        <f t="shared" si="229"/>
        <v/>
      </c>
      <c r="AW641" s="354">
        <f t="shared" si="230"/>
        <v>0</v>
      </c>
      <c r="AX641" s="354">
        <f t="shared" si="231"/>
        <v>0</v>
      </c>
      <c r="AY641" s="354">
        <f t="shared" si="232"/>
        <v>0</v>
      </c>
      <c r="AZ641" s="354">
        <f t="shared" si="233"/>
        <v>0</v>
      </c>
    </row>
    <row r="642" spans="1:52" x14ac:dyDescent="0.2">
      <c r="A642" s="28" t="str">
        <f>C642&amp;"x"&amp;TEXT(COUNTIF(C$5:C641,C642)+1,0)</f>
        <v>x1</v>
      </c>
      <c r="B642" s="29" t="str">
        <f>D642&amp;"x"&amp;TEXT(COUNTIF(D$5:D641,D642)+1,0)</f>
        <v>x1</v>
      </c>
      <c r="C642" s="30"/>
      <c r="D642" s="30"/>
      <c r="E642" s="181"/>
      <c r="F642" s="30"/>
      <c r="G642" s="269"/>
      <c r="H642" s="269"/>
      <c r="I642" s="269"/>
      <c r="J642" s="218"/>
      <c r="K642" s="181"/>
      <c r="L642" s="31"/>
      <c r="M642" s="262" t="str">
        <f t="shared" si="214"/>
        <v>0</v>
      </c>
      <c r="N642" s="31"/>
      <c r="O642" s="262" t="str">
        <f t="shared" si="215"/>
        <v>0</v>
      </c>
      <c r="P642" s="31"/>
      <c r="Q642" s="31"/>
      <c r="R642" s="31"/>
      <c r="S642" s="298" t="str">
        <f t="shared" si="216"/>
        <v/>
      </c>
      <c r="T642" s="214"/>
      <c r="U642" s="33"/>
      <c r="V642" s="33"/>
      <c r="W642" s="33"/>
      <c r="X642" s="33"/>
      <c r="Y642" s="213"/>
      <c r="Z642" s="352" t="str">
        <f t="shared" si="217"/>
        <v/>
      </c>
      <c r="AA642" s="304" t="e">
        <f t="shared" ca="1" si="218"/>
        <v>#NAME?</v>
      </c>
      <c r="AB642" s="304" t="e">
        <f t="shared" ca="1" si="219"/>
        <v>#NAME?</v>
      </c>
      <c r="AC642" s="304" t="e">
        <f t="shared" ca="1" si="220"/>
        <v>#NAME?</v>
      </c>
      <c r="AD642" s="304" t="e">
        <f t="shared" ca="1" si="221"/>
        <v>#NAME?</v>
      </c>
      <c r="AE642" s="304"/>
      <c r="AF642" s="353" t="str">
        <f t="shared" si="222"/>
        <v>NCX19J3</v>
      </c>
      <c r="AG642" s="353" t="str">
        <f t="shared" si="223"/>
        <v>NCX19J3</v>
      </c>
      <c r="AH642" s="353" t="str">
        <f t="shared" si="224"/>
        <v/>
      </c>
      <c r="AI642" s="353" t="str">
        <f t="shared" si="225"/>
        <v/>
      </c>
      <c r="AJ642" s="353" t="str">
        <f t="shared" si="226"/>
        <v/>
      </c>
      <c r="AK642" s="353" t="str">
        <f t="shared" si="227"/>
        <v/>
      </c>
      <c r="AL642" s="343"/>
      <c r="AT642" s="345" t="str">
        <f t="shared" si="228"/>
        <v/>
      </c>
      <c r="AU642" s="345" t="str">
        <f t="shared" si="229"/>
        <v/>
      </c>
      <c r="AW642" s="354">
        <f t="shared" si="230"/>
        <v>0</v>
      </c>
      <c r="AX642" s="354">
        <f t="shared" si="231"/>
        <v>0</v>
      </c>
      <c r="AY642" s="354">
        <f t="shared" si="232"/>
        <v>0</v>
      </c>
      <c r="AZ642" s="354">
        <f t="shared" si="233"/>
        <v>0</v>
      </c>
    </row>
    <row r="643" spans="1:52" x14ac:dyDescent="0.2">
      <c r="A643" s="28" t="str">
        <f>C643&amp;"x"&amp;TEXT(COUNTIF(C$5:C642,C643)+1,0)</f>
        <v>x1</v>
      </c>
      <c r="B643" s="29" t="str">
        <f>D643&amp;"x"&amp;TEXT(COUNTIF(D$5:D642,D643)+1,0)</f>
        <v>x1</v>
      </c>
      <c r="C643" s="30"/>
      <c r="D643" s="30"/>
      <c r="E643" s="181"/>
      <c r="F643" s="30"/>
      <c r="G643" s="269"/>
      <c r="H643" s="269"/>
      <c r="I643" s="269"/>
      <c r="J643" s="218"/>
      <c r="K643" s="181"/>
      <c r="L643" s="31"/>
      <c r="M643" s="262" t="str">
        <f t="shared" si="214"/>
        <v>0</v>
      </c>
      <c r="N643" s="31"/>
      <c r="O643" s="262" t="str">
        <f t="shared" si="215"/>
        <v>0</v>
      </c>
      <c r="P643" s="31"/>
      <c r="Q643" s="31"/>
      <c r="R643" s="31"/>
      <c r="S643" s="298" t="str">
        <f t="shared" si="216"/>
        <v/>
      </c>
      <c r="T643" s="214"/>
      <c r="U643" s="33"/>
      <c r="V643" s="33"/>
      <c r="W643" s="33"/>
      <c r="X643" s="33"/>
      <c r="Y643" s="213"/>
      <c r="Z643" s="352" t="str">
        <f t="shared" si="217"/>
        <v/>
      </c>
      <c r="AA643" s="304" t="e">
        <f t="shared" ca="1" si="218"/>
        <v>#NAME?</v>
      </c>
      <c r="AB643" s="304" t="e">
        <f t="shared" ca="1" si="219"/>
        <v>#NAME?</v>
      </c>
      <c r="AC643" s="304" t="e">
        <f t="shared" ca="1" si="220"/>
        <v>#NAME?</v>
      </c>
      <c r="AD643" s="304" t="e">
        <f t="shared" ca="1" si="221"/>
        <v>#NAME?</v>
      </c>
      <c r="AE643" s="304"/>
      <c r="AF643" s="353" t="str">
        <f t="shared" si="222"/>
        <v>NCX19J3</v>
      </c>
      <c r="AG643" s="353" t="str">
        <f t="shared" si="223"/>
        <v>NCX19J3</v>
      </c>
      <c r="AH643" s="353" t="str">
        <f t="shared" si="224"/>
        <v/>
      </c>
      <c r="AI643" s="353" t="str">
        <f t="shared" si="225"/>
        <v/>
      </c>
      <c r="AJ643" s="353" t="str">
        <f t="shared" si="226"/>
        <v/>
      </c>
      <c r="AK643" s="353" t="str">
        <f t="shared" si="227"/>
        <v/>
      </c>
      <c r="AL643" s="343"/>
      <c r="AT643" s="345" t="str">
        <f t="shared" si="228"/>
        <v/>
      </c>
      <c r="AU643" s="345" t="str">
        <f t="shared" si="229"/>
        <v/>
      </c>
      <c r="AW643" s="354">
        <f t="shared" si="230"/>
        <v>0</v>
      </c>
      <c r="AX643" s="354">
        <f t="shared" si="231"/>
        <v>0</v>
      </c>
      <c r="AY643" s="354">
        <f t="shared" si="232"/>
        <v>0</v>
      </c>
      <c r="AZ643" s="354">
        <f t="shared" si="233"/>
        <v>0</v>
      </c>
    </row>
    <row r="644" spans="1:52" x14ac:dyDescent="0.2">
      <c r="A644" s="28" t="str">
        <f>C644&amp;"x"&amp;TEXT(COUNTIF(C$5:C643,C644)+1,0)</f>
        <v>x1</v>
      </c>
      <c r="B644" s="29" t="str">
        <f>D644&amp;"x"&amp;TEXT(COUNTIF(D$5:D643,D644)+1,0)</f>
        <v>x1</v>
      </c>
      <c r="C644" s="30"/>
      <c r="D644" s="30"/>
      <c r="E644" s="181"/>
      <c r="F644" s="30"/>
      <c r="G644" s="269"/>
      <c r="H644" s="269"/>
      <c r="I644" s="269"/>
      <c r="J644" s="218"/>
      <c r="K644" s="181"/>
      <c r="L644" s="31"/>
      <c r="M644" s="262" t="str">
        <f t="shared" si="214"/>
        <v>0</v>
      </c>
      <c r="N644" s="31"/>
      <c r="O644" s="262" t="str">
        <f t="shared" si="215"/>
        <v>0</v>
      </c>
      <c r="P644" s="31"/>
      <c r="Q644" s="31"/>
      <c r="R644" s="31"/>
      <c r="S644" s="298" t="str">
        <f t="shared" si="216"/>
        <v/>
      </c>
      <c r="T644" s="214"/>
      <c r="U644" s="33"/>
      <c r="V644" s="33"/>
      <c r="W644" s="33"/>
      <c r="X644" s="33"/>
      <c r="Y644" s="213"/>
      <c r="Z644" s="352" t="str">
        <f t="shared" si="217"/>
        <v/>
      </c>
      <c r="AA644" s="304" t="e">
        <f t="shared" ca="1" si="218"/>
        <v>#NAME?</v>
      </c>
      <c r="AB644" s="304" t="e">
        <f t="shared" ca="1" si="219"/>
        <v>#NAME?</v>
      </c>
      <c r="AC644" s="304" t="e">
        <f t="shared" ca="1" si="220"/>
        <v>#NAME?</v>
      </c>
      <c r="AD644" s="304" t="e">
        <f t="shared" ca="1" si="221"/>
        <v>#NAME?</v>
      </c>
      <c r="AE644" s="304"/>
      <c r="AF644" s="353" t="str">
        <f t="shared" si="222"/>
        <v>NCX19J3</v>
      </c>
      <c r="AG644" s="353" t="str">
        <f t="shared" si="223"/>
        <v>NCX19J3</v>
      </c>
      <c r="AH644" s="353" t="str">
        <f t="shared" si="224"/>
        <v/>
      </c>
      <c r="AI644" s="353" t="str">
        <f t="shared" si="225"/>
        <v/>
      </c>
      <c r="AJ644" s="353" t="str">
        <f t="shared" si="226"/>
        <v/>
      </c>
      <c r="AK644" s="353" t="str">
        <f t="shared" si="227"/>
        <v/>
      </c>
      <c r="AL644" s="343"/>
      <c r="AT644" s="345" t="str">
        <f t="shared" si="228"/>
        <v/>
      </c>
      <c r="AU644" s="345" t="str">
        <f t="shared" si="229"/>
        <v/>
      </c>
      <c r="AW644" s="354">
        <f t="shared" si="230"/>
        <v>0</v>
      </c>
      <c r="AX644" s="354">
        <f t="shared" si="231"/>
        <v>0</v>
      </c>
      <c r="AY644" s="354">
        <f t="shared" si="232"/>
        <v>0</v>
      </c>
      <c r="AZ644" s="354">
        <f t="shared" si="233"/>
        <v>0</v>
      </c>
    </row>
    <row r="645" spans="1:52" x14ac:dyDescent="0.2">
      <c r="A645" s="28" t="str">
        <f>C645&amp;"x"&amp;TEXT(COUNTIF(C$5:C644,C645)+1,0)</f>
        <v>x1</v>
      </c>
      <c r="B645" s="29" t="str">
        <f>D645&amp;"x"&amp;TEXT(COUNTIF(D$5:D644,D645)+1,0)</f>
        <v>x1</v>
      </c>
      <c r="C645" s="30"/>
      <c r="D645" s="30"/>
      <c r="E645" s="181"/>
      <c r="F645" s="30"/>
      <c r="G645" s="269"/>
      <c r="H645" s="269"/>
      <c r="I645" s="269"/>
      <c r="J645" s="218"/>
      <c r="K645" s="181"/>
      <c r="L645" s="31"/>
      <c r="M645" s="262" t="str">
        <f t="shared" ref="M645:M708" si="234">LEFT(L645&amp;"0",1)</f>
        <v>0</v>
      </c>
      <c r="N645" s="31"/>
      <c r="O645" s="262" t="str">
        <f t="shared" ref="O645:O708" si="235">LEFT(N645&amp;"0",1)</f>
        <v>0</v>
      </c>
      <c r="P645" s="31"/>
      <c r="Q645" s="31"/>
      <c r="R645" s="31"/>
      <c r="S645" s="298" t="str">
        <f t="shared" ref="S645:S708" si="236">IF(C645=0,"",C645)</f>
        <v/>
      </c>
      <c r="T645" s="214"/>
      <c r="U645" s="33"/>
      <c r="V645" s="33"/>
      <c r="W645" s="33"/>
      <c r="X645" s="33"/>
      <c r="Y645" s="213"/>
      <c r="Z645" s="352" t="str">
        <f t="shared" ref="Z645:Z708" si="237">IF(AND(ISNUMBER(J645),J645&lt;&gt;0),DATEDIF(J645,Peildatum,"Y"),"")</f>
        <v/>
      </c>
      <c r="AA645" s="304" t="e">
        <f t="shared" ref="AA645:AA708" ca="1" si="238">TmPunt($C645:$D645,$F645:$J645,$Z645,$AF645&amp;AH645,"Punten1AB",U645,AW645,$AI645&amp;$AJ645&amp;$AK645)</f>
        <v>#NAME?</v>
      </c>
      <c r="AB645" s="304" t="e">
        <f t="shared" ref="AB645:AB708" ca="1" si="239">TmPunt($C645:$D645,$F645:$J645,$Z645,$AF645&amp;AI645,"Punten2DE",V645,AX645,$AH645&amp;$AJ645&amp;$AK645)</f>
        <v>#NAME?</v>
      </c>
      <c r="AC645" s="304" t="e">
        <f t="shared" ref="AC645:AC708" ca="1" si="240">TmPunt($C645:$D645,$F645:$J645,$Z645,$AF645&amp;AJ645,"Punten3GH",W645,AY645,$AH645&amp;$AI645&amp;$AK645)</f>
        <v>#NAME?</v>
      </c>
      <c r="AD645" s="304" t="e">
        <f t="shared" ref="AD645:AD708" ca="1" si="241">TmPunt($C645:$D645,$F645:$J645,$Z645,$AG645&amp;AK645,"Punten4JK",X645,AZ645,$AH645&amp;$AI645&amp;$AJ645)</f>
        <v>#NAME?</v>
      </c>
      <c r="AE645" s="304"/>
      <c r="AF645" s="353" t="str">
        <f t="shared" ref="AF645:AF708" si="242">IFERROR(VLOOKUP(M645,CbRc,2,0),"")</f>
        <v>NCX19J3</v>
      </c>
      <c r="AG645" s="353" t="str">
        <f t="shared" ref="AG645:AG708" si="243">IFERROR(VLOOKUP(O645,CbRc,2,0),"")</f>
        <v>NCX19J3</v>
      </c>
      <c r="AH645" s="353" t="str">
        <f t="shared" ref="AH645:AH708" si="244">IF(ISNA(VLOOKUP($AF645&amp;P645,IsTm1A,1,0)),"",P645)</f>
        <v/>
      </c>
      <c r="AI645" s="353" t="str">
        <f t="shared" ref="AI645:AI708" si="245">IF(ISNA(VLOOKUP($AF645&amp;Q645,IsTm2D,1,0)),"",Q645)</f>
        <v/>
      </c>
      <c r="AJ645" s="353" t="str">
        <f t="shared" ref="AJ645:AJ708" si="246">IF(ISNA(VLOOKUP($AG645&amp;R645,IsTm3G,1,0)),"",R645)</f>
        <v/>
      </c>
      <c r="AK645" s="353" t="str">
        <f t="shared" ref="AK645:AK708" si="247">IF(ISNA(VLOOKUP($AG645&amp;S645,IsTm4J,1,0)),"",S645)</f>
        <v/>
      </c>
      <c r="AL645" s="343"/>
      <c r="AT645" s="345" t="str">
        <f t="shared" ref="AT645:AT708" si="248">IF(C645="","",IFERROR(VLOOKUP(C645,AQ:AQ,1,0),"FOUT"))</f>
        <v/>
      </c>
      <c r="AU645" s="345" t="str">
        <f t="shared" ref="AU645:AU708" si="249">IF(D645="","",IFERROR(VLOOKUP(D645,AR:AR,1,0),"FOUT"))</f>
        <v/>
      </c>
      <c r="AW645" s="354">
        <f t="shared" ref="AW645:AW708" si="250">IF(OR(P645="",U645=""),0,SUMIFS(U$5:U$1004,$M$5:$M$1004,$M645,P$5:P$1004,P645))</f>
        <v>0</v>
      </c>
      <c r="AX645" s="354">
        <f t="shared" ref="AX645:AX708" si="251">IF(OR(Q645="",V645=""),0,SUMIFS(V$5:V$1004,$M$5:$M$1004,$M645,Q$5:Q$1004,Q645))</f>
        <v>0</v>
      </c>
      <c r="AY645" s="354">
        <f t="shared" ref="AY645:AY708" si="252">IF(OR(R645="",W645=""),0,SUMIFS(W$5:W$1004,$M$5:$M$1004,$M645,R$5:R$1004,R645))</f>
        <v>0</v>
      </c>
      <c r="AZ645" s="354">
        <f t="shared" ref="AZ645:AZ708" si="253">IF(OR(S645="",X645=""),0,SUMIFS(X$5:X$1004,$O$5:$O$1004,$O645,S$5:S$1004,S645))</f>
        <v>0</v>
      </c>
    </row>
    <row r="646" spans="1:52" x14ac:dyDescent="0.2">
      <c r="A646" s="28" t="str">
        <f>C646&amp;"x"&amp;TEXT(COUNTIF(C$5:C645,C646)+1,0)</f>
        <v>x1</v>
      </c>
      <c r="B646" s="29" t="str">
        <f>D646&amp;"x"&amp;TEXT(COUNTIF(D$5:D645,D646)+1,0)</f>
        <v>x1</v>
      </c>
      <c r="C646" s="30"/>
      <c r="D646" s="30"/>
      <c r="E646" s="181"/>
      <c r="F646" s="30"/>
      <c r="G646" s="269"/>
      <c r="H646" s="269"/>
      <c r="I646" s="269"/>
      <c r="J646" s="218"/>
      <c r="K646" s="181"/>
      <c r="L646" s="31"/>
      <c r="M646" s="262" t="str">
        <f t="shared" si="234"/>
        <v>0</v>
      </c>
      <c r="N646" s="31"/>
      <c r="O646" s="262" t="str">
        <f t="shared" si="235"/>
        <v>0</v>
      </c>
      <c r="P646" s="31"/>
      <c r="Q646" s="31"/>
      <c r="R646" s="31"/>
      <c r="S646" s="298" t="str">
        <f t="shared" si="236"/>
        <v/>
      </c>
      <c r="T646" s="214"/>
      <c r="U646" s="33"/>
      <c r="V646" s="33"/>
      <c r="W646" s="33"/>
      <c r="X646" s="33"/>
      <c r="Y646" s="213"/>
      <c r="Z646" s="352" t="str">
        <f t="shared" si="237"/>
        <v/>
      </c>
      <c r="AA646" s="304" t="e">
        <f t="shared" ca="1" si="238"/>
        <v>#NAME?</v>
      </c>
      <c r="AB646" s="304" t="e">
        <f t="shared" ca="1" si="239"/>
        <v>#NAME?</v>
      </c>
      <c r="AC646" s="304" t="e">
        <f t="shared" ca="1" si="240"/>
        <v>#NAME?</v>
      </c>
      <c r="AD646" s="304" t="e">
        <f t="shared" ca="1" si="241"/>
        <v>#NAME?</v>
      </c>
      <c r="AE646" s="304"/>
      <c r="AF646" s="353" t="str">
        <f t="shared" si="242"/>
        <v>NCX19J3</v>
      </c>
      <c r="AG646" s="353" t="str">
        <f t="shared" si="243"/>
        <v>NCX19J3</v>
      </c>
      <c r="AH646" s="353" t="str">
        <f t="shared" si="244"/>
        <v/>
      </c>
      <c r="AI646" s="353" t="str">
        <f t="shared" si="245"/>
        <v/>
      </c>
      <c r="AJ646" s="353" t="str">
        <f t="shared" si="246"/>
        <v/>
      </c>
      <c r="AK646" s="353" t="str">
        <f t="shared" si="247"/>
        <v/>
      </c>
      <c r="AL646" s="343"/>
      <c r="AT646" s="345" t="str">
        <f t="shared" si="248"/>
        <v/>
      </c>
      <c r="AU646" s="345" t="str">
        <f t="shared" si="249"/>
        <v/>
      </c>
      <c r="AW646" s="354">
        <f t="shared" si="250"/>
        <v>0</v>
      </c>
      <c r="AX646" s="354">
        <f t="shared" si="251"/>
        <v>0</v>
      </c>
      <c r="AY646" s="354">
        <f t="shared" si="252"/>
        <v>0</v>
      </c>
      <c r="AZ646" s="354">
        <f t="shared" si="253"/>
        <v>0</v>
      </c>
    </row>
    <row r="647" spans="1:52" x14ac:dyDescent="0.2">
      <c r="A647" s="28" t="str">
        <f>C647&amp;"x"&amp;TEXT(COUNTIF(C$5:C646,C647)+1,0)</f>
        <v>x1</v>
      </c>
      <c r="B647" s="29" t="str">
        <f>D647&amp;"x"&amp;TEXT(COUNTIF(D$5:D646,D647)+1,0)</f>
        <v>x1</v>
      </c>
      <c r="C647" s="30"/>
      <c r="D647" s="30"/>
      <c r="E647" s="181"/>
      <c r="F647" s="30"/>
      <c r="G647" s="269"/>
      <c r="H647" s="269"/>
      <c r="I647" s="269"/>
      <c r="J647" s="218"/>
      <c r="K647" s="181"/>
      <c r="L647" s="31"/>
      <c r="M647" s="262" t="str">
        <f t="shared" si="234"/>
        <v>0</v>
      </c>
      <c r="N647" s="31"/>
      <c r="O647" s="262" t="str">
        <f t="shared" si="235"/>
        <v>0</v>
      </c>
      <c r="P647" s="31"/>
      <c r="Q647" s="31"/>
      <c r="R647" s="31"/>
      <c r="S647" s="298" t="str">
        <f t="shared" si="236"/>
        <v/>
      </c>
      <c r="T647" s="214"/>
      <c r="U647" s="33"/>
      <c r="V647" s="33"/>
      <c r="W647" s="33"/>
      <c r="X647" s="33"/>
      <c r="Y647" s="213"/>
      <c r="Z647" s="352" t="str">
        <f t="shared" si="237"/>
        <v/>
      </c>
      <c r="AA647" s="304" t="e">
        <f t="shared" ca="1" si="238"/>
        <v>#NAME?</v>
      </c>
      <c r="AB647" s="304" t="e">
        <f t="shared" ca="1" si="239"/>
        <v>#NAME?</v>
      </c>
      <c r="AC647" s="304" t="e">
        <f t="shared" ca="1" si="240"/>
        <v>#NAME?</v>
      </c>
      <c r="AD647" s="304" t="e">
        <f t="shared" ca="1" si="241"/>
        <v>#NAME?</v>
      </c>
      <c r="AE647" s="304"/>
      <c r="AF647" s="353" t="str">
        <f t="shared" si="242"/>
        <v>NCX19J3</v>
      </c>
      <c r="AG647" s="353" t="str">
        <f t="shared" si="243"/>
        <v>NCX19J3</v>
      </c>
      <c r="AH647" s="353" t="str">
        <f t="shared" si="244"/>
        <v/>
      </c>
      <c r="AI647" s="353" t="str">
        <f t="shared" si="245"/>
        <v/>
      </c>
      <c r="AJ647" s="353" t="str">
        <f t="shared" si="246"/>
        <v/>
      </c>
      <c r="AK647" s="353" t="str">
        <f t="shared" si="247"/>
        <v/>
      </c>
      <c r="AL647" s="343"/>
      <c r="AT647" s="345" t="str">
        <f t="shared" si="248"/>
        <v/>
      </c>
      <c r="AU647" s="345" t="str">
        <f t="shared" si="249"/>
        <v/>
      </c>
      <c r="AW647" s="354">
        <f t="shared" si="250"/>
        <v>0</v>
      </c>
      <c r="AX647" s="354">
        <f t="shared" si="251"/>
        <v>0</v>
      </c>
      <c r="AY647" s="354">
        <f t="shared" si="252"/>
        <v>0</v>
      </c>
      <c r="AZ647" s="354">
        <f t="shared" si="253"/>
        <v>0</v>
      </c>
    </row>
    <row r="648" spans="1:52" x14ac:dyDescent="0.2">
      <c r="A648" s="28" t="str">
        <f>C648&amp;"x"&amp;TEXT(COUNTIF(C$5:C647,C648)+1,0)</f>
        <v>x1</v>
      </c>
      <c r="B648" s="29" t="str">
        <f>D648&amp;"x"&amp;TEXT(COUNTIF(D$5:D647,D648)+1,0)</f>
        <v>x1</v>
      </c>
      <c r="C648" s="30"/>
      <c r="D648" s="30"/>
      <c r="E648" s="181"/>
      <c r="F648" s="30"/>
      <c r="G648" s="269"/>
      <c r="H648" s="269"/>
      <c r="I648" s="269"/>
      <c r="J648" s="218"/>
      <c r="K648" s="181"/>
      <c r="L648" s="31"/>
      <c r="M648" s="262" t="str">
        <f t="shared" si="234"/>
        <v>0</v>
      </c>
      <c r="N648" s="31"/>
      <c r="O648" s="262" t="str">
        <f t="shared" si="235"/>
        <v>0</v>
      </c>
      <c r="P648" s="31"/>
      <c r="Q648" s="31"/>
      <c r="R648" s="31"/>
      <c r="S648" s="298" t="str">
        <f t="shared" si="236"/>
        <v/>
      </c>
      <c r="T648" s="214"/>
      <c r="U648" s="33"/>
      <c r="V648" s="33"/>
      <c r="W648" s="33"/>
      <c r="X648" s="33"/>
      <c r="Y648" s="213"/>
      <c r="Z648" s="352" t="str">
        <f t="shared" si="237"/>
        <v/>
      </c>
      <c r="AA648" s="304" t="e">
        <f t="shared" ca="1" si="238"/>
        <v>#NAME?</v>
      </c>
      <c r="AB648" s="304" t="e">
        <f t="shared" ca="1" si="239"/>
        <v>#NAME?</v>
      </c>
      <c r="AC648" s="304" t="e">
        <f t="shared" ca="1" si="240"/>
        <v>#NAME?</v>
      </c>
      <c r="AD648" s="304" t="e">
        <f t="shared" ca="1" si="241"/>
        <v>#NAME?</v>
      </c>
      <c r="AE648" s="304"/>
      <c r="AF648" s="353" t="str">
        <f t="shared" si="242"/>
        <v>NCX19J3</v>
      </c>
      <c r="AG648" s="353" t="str">
        <f t="shared" si="243"/>
        <v>NCX19J3</v>
      </c>
      <c r="AH648" s="353" t="str">
        <f t="shared" si="244"/>
        <v/>
      </c>
      <c r="AI648" s="353" t="str">
        <f t="shared" si="245"/>
        <v/>
      </c>
      <c r="AJ648" s="353" t="str">
        <f t="shared" si="246"/>
        <v/>
      </c>
      <c r="AK648" s="353" t="str">
        <f t="shared" si="247"/>
        <v/>
      </c>
      <c r="AL648" s="343"/>
      <c r="AT648" s="345" t="str">
        <f t="shared" si="248"/>
        <v/>
      </c>
      <c r="AU648" s="345" t="str">
        <f t="shared" si="249"/>
        <v/>
      </c>
      <c r="AW648" s="354">
        <f t="shared" si="250"/>
        <v>0</v>
      </c>
      <c r="AX648" s="354">
        <f t="shared" si="251"/>
        <v>0</v>
      </c>
      <c r="AY648" s="354">
        <f t="shared" si="252"/>
        <v>0</v>
      </c>
      <c r="AZ648" s="354">
        <f t="shared" si="253"/>
        <v>0</v>
      </c>
    </row>
    <row r="649" spans="1:52" x14ac:dyDescent="0.2">
      <c r="A649" s="28" t="str">
        <f>C649&amp;"x"&amp;TEXT(COUNTIF(C$5:C648,C649)+1,0)</f>
        <v>x1</v>
      </c>
      <c r="B649" s="29" t="str">
        <f>D649&amp;"x"&amp;TEXT(COUNTIF(D$5:D648,D649)+1,0)</f>
        <v>x1</v>
      </c>
      <c r="C649" s="30"/>
      <c r="D649" s="30"/>
      <c r="E649" s="181"/>
      <c r="F649" s="30"/>
      <c r="G649" s="269"/>
      <c r="H649" s="269"/>
      <c r="I649" s="269"/>
      <c r="J649" s="218"/>
      <c r="K649" s="181"/>
      <c r="L649" s="31"/>
      <c r="M649" s="262" t="str">
        <f t="shared" si="234"/>
        <v>0</v>
      </c>
      <c r="N649" s="31"/>
      <c r="O649" s="262" t="str">
        <f t="shared" si="235"/>
        <v>0</v>
      </c>
      <c r="P649" s="31"/>
      <c r="Q649" s="31"/>
      <c r="R649" s="31"/>
      <c r="S649" s="298" t="str">
        <f t="shared" si="236"/>
        <v/>
      </c>
      <c r="T649" s="214"/>
      <c r="U649" s="33"/>
      <c r="V649" s="33"/>
      <c r="W649" s="33"/>
      <c r="X649" s="33"/>
      <c r="Y649" s="213"/>
      <c r="Z649" s="352" t="str">
        <f t="shared" si="237"/>
        <v/>
      </c>
      <c r="AA649" s="304" t="e">
        <f t="shared" ca="1" si="238"/>
        <v>#NAME?</v>
      </c>
      <c r="AB649" s="304" t="e">
        <f t="shared" ca="1" si="239"/>
        <v>#NAME?</v>
      </c>
      <c r="AC649" s="304" t="e">
        <f t="shared" ca="1" si="240"/>
        <v>#NAME?</v>
      </c>
      <c r="AD649" s="304" t="e">
        <f t="shared" ca="1" si="241"/>
        <v>#NAME?</v>
      </c>
      <c r="AE649" s="304"/>
      <c r="AF649" s="353" t="str">
        <f t="shared" si="242"/>
        <v>NCX19J3</v>
      </c>
      <c r="AG649" s="353" t="str">
        <f t="shared" si="243"/>
        <v>NCX19J3</v>
      </c>
      <c r="AH649" s="353" t="str">
        <f t="shared" si="244"/>
        <v/>
      </c>
      <c r="AI649" s="353" t="str">
        <f t="shared" si="245"/>
        <v/>
      </c>
      <c r="AJ649" s="353" t="str">
        <f t="shared" si="246"/>
        <v/>
      </c>
      <c r="AK649" s="353" t="str">
        <f t="shared" si="247"/>
        <v/>
      </c>
      <c r="AL649" s="343"/>
      <c r="AT649" s="345" t="str">
        <f t="shared" si="248"/>
        <v/>
      </c>
      <c r="AU649" s="345" t="str">
        <f t="shared" si="249"/>
        <v/>
      </c>
      <c r="AW649" s="354">
        <f t="shared" si="250"/>
        <v>0</v>
      </c>
      <c r="AX649" s="354">
        <f t="shared" si="251"/>
        <v>0</v>
      </c>
      <c r="AY649" s="354">
        <f t="shared" si="252"/>
        <v>0</v>
      </c>
      <c r="AZ649" s="354">
        <f t="shared" si="253"/>
        <v>0</v>
      </c>
    </row>
    <row r="650" spans="1:52" x14ac:dyDescent="0.2">
      <c r="A650" s="28" t="str">
        <f>C650&amp;"x"&amp;TEXT(COUNTIF(C$5:C649,C650)+1,0)</f>
        <v>x1</v>
      </c>
      <c r="B650" s="29" t="str">
        <f>D650&amp;"x"&amp;TEXT(COUNTIF(D$5:D649,D650)+1,0)</f>
        <v>x1</v>
      </c>
      <c r="C650" s="30"/>
      <c r="D650" s="30"/>
      <c r="E650" s="181"/>
      <c r="F650" s="30"/>
      <c r="G650" s="269"/>
      <c r="H650" s="269"/>
      <c r="I650" s="269"/>
      <c r="J650" s="218"/>
      <c r="K650" s="181"/>
      <c r="L650" s="31"/>
      <c r="M650" s="262" t="str">
        <f t="shared" si="234"/>
        <v>0</v>
      </c>
      <c r="N650" s="31"/>
      <c r="O650" s="262" t="str">
        <f t="shared" si="235"/>
        <v>0</v>
      </c>
      <c r="P650" s="31"/>
      <c r="Q650" s="31"/>
      <c r="R650" s="31"/>
      <c r="S650" s="298" t="str">
        <f t="shared" si="236"/>
        <v/>
      </c>
      <c r="T650" s="214"/>
      <c r="U650" s="33"/>
      <c r="V650" s="33"/>
      <c r="W650" s="33"/>
      <c r="X650" s="33"/>
      <c r="Y650" s="213"/>
      <c r="Z650" s="352" t="str">
        <f t="shared" si="237"/>
        <v/>
      </c>
      <c r="AA650" s="304" t="e">
        <f t="shared" ca="1" si="238"/>
        <v>#NAME?</v>
      </c>
      <c r="AB650" s="304" t="e">
        <f t="shared" ca="1" si="239"/>
        <v>#NAME?</v>
      </c>
      <c r="AC650" s="304" t="e">
        <f t="shared" ca="1" si="240"/>
        <v>#NAME?</v>
      </c>
      <c r="AD650" s="304" t="e">
        <f t="shared" ca="1" si="241"/>
        <v>#NAME?</v>
      </c>
      <c r="AE650" s="304"/>
      <c r="AF650" s="353" t="str">
        <f t="shared" si="242"/>
        <v>NCX19J3</v>
      </c>
      <c r="AG650" s="353" t="str">
        <f t="shared" si="243"/>
        <v>NCX19J3</v>
      </c>
      <c r="AH650" s="353" t="str">
        <f t="shared" si="244"/>
        <v/>
      </c>
      <c r="AI650" s="353" t="str">
        <f t="shared" si="245"/>
        <v/>
      </c>
      <c r="AJ650" s="353" t="str">
        <f t="shared" si="246"/>
        <v/>
      </c>
      <c r="AK650" s="353" t="str">
        <f t="shared" si="247"/>
        <v/>
      </c>
      <c r="AL650" s="343"/>
      <c r="AT650" s="345" t="str">
        <f t="shared" si="248"/>
        <v/>
      </c>
      <c r="AU650" s="345" t="str">
        <f t="shared" si="249"/>
        <v/>
      </c>
      <c r="AW650" s="354">
        <f t="shared" si="250"/>
        <v>0</v>
      </c>
      <c r="AX650" s="354">
        <f t="shared" si="251"/>
        <v>0</v>
      </c>
      <c r="AY650" s="354">
        <f t="shared" si="252"/>
        <v>0</v>
      </c>
      <c r="AZ650" s="354">
        <f t="shared" si="253"/>
        <v>0</v>
      </c>
    </row>
    <row r="651" spans="1:52" x14ac:dyDescent="0.2">
      <c r="A651" s="28" t="str">
        <f>C651&amp;"x"&amp;TEXT(COUNTIF(C$5:C650,C651)+1,0)</f>
        <v>x1</v>
      </c>
      <c r="B651" s="29" t="str">
        <f>D651&amp;"x"&amp;TEXT(COUNTIF(D$5:D650,D651)+1,0)</f>
        <v>x1</v>
      </c>
      <c r="C651" s="30"/>
      <c r="D651" s="30"/>
      <c r="E651" s="181"/>
      <c r="F651" s="30"/>
      <c r="G651" s="269"/>
      <c r="H651" s="269"/>
      <c r="I651" s="269"/>
      <c r="J651" s="218"/>
      <c r="K651" s="181"/>
      <c r="L651" s="31"/>
      <c r="M651" s="262" t="str">
        <f t="shared" si="234"/>
        <v>0</v>
      </c>
      <c r="N651" s="31"/>
      <c r="O651" s="262" t="str">
        <f t="shared" si="235"/>
        <v>0</v>
      </c>
      <c r="P651" s="31"/>
      <c r="Q651" s="31"/>
      <c r="R651" s="31"/>
      <c r="S651" s="298" t="str">
        <f t="shared" si="236"/>
        <v/>
      </c>
      <c r="T651" s="214"/>
      <c r="U651" s="33"/>
      <c r="V651" s="33"/>
      <c r="W651" s="33"/>
      <c r="X651" s="33"/>
      <c r="Y651" s="213"/>
      <c r="Z651" s="352" t="str">
        <f t="shared" si="237"/>
        <v/>
      </c>
      <c r="AA651" s="304" t="e">
        <f t="shared" ca="1" si="238"/>
        <v>#NAME?</v>
      </c>
      <c r="AB651" s="304" t="e">
        <f t="shared" ca="1" si="239"/>
        <v>#NAME?</v>
      </c>
      <c r="AC651" s="304" t="e">
        <f t="shared" ca="1" si="240"/>
        <v>#NAME?</v>
      </c>
      <c r="AD651" s="304" t="e">
        <f t="shared" ca="1" si="241"/>
        <v>#NAME?</v>
      </c>
      <c r="AE651" s="304"/>
      <c r="AF651" s="353" t="str">
        <f t="shared" si="242"/>
        <v>NCX19J3</v>
      </c>
      <c r="AG651" s="353" t="str">
        <f t="shared" si="243"/>
        <v>NCX19J3</v>
      </c>
      <c r="AH651" s="353" t="str">
        <f t="shared" si="244"/>
        <v/>
      </c>
      <c r="AI651" s="353" t="str">
        <f t="shared" si="245"/>
        <v/>
      </c>
      <c r="AJ651" s="353" t="str">
        <f t="shared" si="246"/>
        <v/>
      </c>
      <c r="AK651" s="353" t="str">
        <f t="shared" si="247"/>
        <v/>
      </c>
      <c r="AL651" s="343"/>
      <c r="AT651" s="345" t="str">
        <f t="shared" si="248"/>
        <v/>
      </c>
      <c r="AU651" s="345" t="str">
        <f t="shared" si="249"/>
        <v/>
      </c>
      <c r="AW651" s="354">
        <f t="shared" si="250"/>
        <v>0</v>
      </c>
      <c r="AX651" s="354">
        <f t="shared" si="251"/>
        <v>0</v>
      </c>
      <c r="AY651" s="354">
        <f t="shared" si="252"/>
        <v>0</v>
      </c>
      <c r="AZ651" s="354">
        <f t="shared" si="253"/>
        <v>0</v>
      </c>
    </row>
    <row r="652" spans="1:52" x14ac:dyDescent="0.2">
      <c r="A652" s="28" t="str">
        <f>C652&amp;"x"&amp;TEXT(COUNTIF(C$5:C651,C652)+1,0)</f>
        <v>x1</v>
      </c>
      <c r="B652" s="29" t="str">
        <f>D652&amp;"x"&amp;TEXT(COUNTIF(D$5:D651,D652)+1,0)</f>
        <v>x1</v>
      </c>
      <c r="C652" s="30"/>
      <c r="D652" s="30"/>
      <c r="E652" s="181"/>
      <c r="F652" s="30"/>
      <c r="G652" s="269"/>
      <c r="H652" s="269"/>
      <c r="I652" s="269"/>
      <c r="J652" s="218"/>
      <c r="K652" s="181"/>
      <c r="L652" s="31"/>
      <c r="M652" s="262" t="str">
        <f t="shared" si="234"/>
        <v>0</v>
      </c>
      <c r="N652" s="31"/>
      <c r="O652" s="262" t="str">
        <f t="shared" si="235"/>
        <v>0</v>
      </c>
      <c r="P652" s="31"/>
      <c r="Q652" s="31"/>
      <c r="R652" s="31"/>
      <c r="S652" s="298" t="str">
        <f t="shared" si="236"/>
        <v/>
      </c>
      <c r="T652" s="214"/>
      <c r="U652" s="33"/>
      <c r="V652" s="33"/>
      <c r="W652" s="33"/>
      <c r="X652" s="33"/>
      <c r="Y652" s="213"/>
      <c r="Z652" s="352" t="str">
        <f t="shared" si="237"/>
        <v/>
      </c>
      <c r="AA652" s="304" t="e">
        <f t="shared" ca="1" si="238"/>
        <v>#NAME?</v>
      </c>
      <c r="AB652" s="304" t="e">
        <f t="shared" ca="1" si="239"/>
        <v>#NAME?</v>
      </c>
      <c r="AC652" s="304" t="e">
        <f t="shared" ca="1" si="240"/>
        <v>#NAME?</v>
      </c>
      <c r="AD652" s="304" t="e">
        <f t="shared" ca="1" si="241"/>
        <v>#NAME?</v>
      </c>
      <c r="AE652" s="304"/>
      <c r="AF652" s="353" t="str">
        <f t="shared" si="242"/>
        <v>NCX19J3</v>
      </c>
      <c r="AG652" s="353" t="str">
        <f t="shared" si="243"/>
        <v>NCX19J3</v>
      </c>
      <c r="AH652" s="353" t="str">
        <f t="shared" si="244"/>
        <v/>
      </c>
      <c r="AI652" s="353" t="str">
        <f t="shared" si="245"/>
        <v/>
      </c>
      <c r="AJ652" s="353" t="str">
        <f t="shared" si="246"/>
        <v/>
      </c>
      <c r="AK652" s="353" t="str">
        <f t="shared" si="247"/>
        <v/>
      </c>
      <c r="AL652" s="343"/>
      <c r="AT652" s="345" t="str">
        <f t="shared" si="248"/>
        <v/>
      </c>
      <c r="AU652" s="345" t="str">
        <f t="shared" si="249"/>
        <v/>
      </c>
      <c r="AW652" s="354">
        <f t="shared" si="250"/>
        <v>0</v>
      </c>
      <c r="AX652" s="354">
        <f t="shared" si="251"/>
        <v>0</v>
      </c>
      <c r="AY652" s="354">
        <f t="shared" si="252"/>
        <v>0</v>
      </c>
      <c r="AZ652" s="354">
        <f t="shared" si="253"/>
        <v>0</v>
      </c>
    </row>
    <row r="653" spans="1:52" x14ac:dyDescent="0.2">
      <c r="A653" s="28" t="str">
        <f>C653&amp;"x"&amp;TEXT(COUNTIF(C$5:C652,C653)+1,0)</f>
        <v>x1</v>
      </c>
      <c r="B653" s="29" t="str">
        <f>D653&amp;"x"&amp;TEXT(COUNTIF(D$5:D652,D653)+1,0)</f>
        <v>x1</v>
      </c>
      <c r="C653" s="30"/>
      <c r="D653" s="30"/>
      <c r="E653" s="181"/>
      <c r="F653" s="30"/>
      <c r="G653" s="269"/>
      <c r="H653" s="269"/>
      <c r="I653" s="269"/>
      <c r="J653" s="218"/>
      <c r="K653" s="181"/>
      <c r="L653" s="31"/>
      <c r="M653" s="262" t="str">
        <f t="shared" si="234"/>
        <v>0</v>
      </c>
      <c r="N653" s="31"/>
      <c r="O653" s="262" t="str">
        <f t="shared" si="235"/>
        <v>0</v>
      </c>
      <c r="P653" s="31"/>
      <c r="Q653" s="31"/>
      <c r="R653" s="31"/>
      <c r="S653" s="298" t="str">
        <f t="shared" si="236"/>
        <v/>
      </c>
      <c r="T653" s="214"/>
      <c r="U653" s="33"/>
      <c r="V653" s="33"/>
      <c r="W653" s="33"/>
      <c r="X653" s="33"/>
      <c r="Y653" s="213"/>
      <c r="Z653" s="352" t="str">
        <f t="shared" si="237"/>
        <v/>
      </c>
      <c r="AA653" s="304" t="e">
        <f t="shared" ca="1" si="238"/>
        <v>#NAME?</v>
      </c>
      <c r="AB653" s="304" t="e">
        <f t="shared" ca="1" si="239"/>
        <v>#NAME?</v>
      </c>
      <c r="AC653" s="304" t="e">
        <f t="shared" ca="1" si="240"/>
        <v>#NAME?</v>
      </c>
      <c r="AD653" s="304" t="e">
        <f t="shared" ca="1" si="241"/>
        <v>#NAME?</v>
      </c>
      <c r="AE653" s="304"/>
      <c r="AF653" s="353" t="str">
        <f t="shared" si="242"/>
        <v>NCX19J3</v>
      </c>
      <c r="AG653" s="353" t="str">
        <f t="shared" si="243"/>
        <v>NCX19J3</v>
      </c>
      <c r="AH653" s="353" t="str">
        <f t="shared" si="244"/>
        <v/>
      </c>
      <c r="AI653" s="353" t="str">
        <f t="shared" si="245"/>
        <v/>
      </c>
      <c r="AJ653" s="353" t="str">
        <f t="shared" si="246"/>
        <v/>
      </c>
      <c r="AK653" s="353" t="str">
        <f t="shared" si="247"/>
        <v/>
      </c>
      <c r="AL653" s="343"/>
      <c r="AT653" s="345" t="str">
        <f t="shared" si="248"/>
        <v/>
      </c>
      <c r="AU653" s="345" t="str">
        <f t="shared" si="249"/>
        <v/>
      </c>
      <c r="AW653" s="354">
        <f t="shared" si="250"/>
        <v>0</v>
      </c>
      <c r="AX653" s="354">
        <f t="shared" si="251"/>
        <v>0</v>
      </c>
      <c r="AY653" s="354">
        <f t="shared" si="252"/>
        <v>0</v>
      </c>
      <c r="AZ653" s="354">
        <f t="shared" si="253"/>
        <v>0</v>
      </c>
    </row>
    <row r="654" spans="1:52" x14ac:dyDescent="0.2">
      <c r="A654" s="28" t="str">
        <f>C654&amp;"x"&amp;TEXT(COUNTIF(C$5:C653,C654)+1,0)</f>
        <v>x1</v>
      </c>
      <c r="B654" s="29" t="str">
        <f>D654&amp;"x"&amp;TEXT(COUNTIF(D$5:D653,D654)+1,0)</f>
        <v>x1</v>
      </c>
      <c r="C654" s="30"/>
      <c r="D654" s="30"/>
      <c r="E654" s="181"/>
      <c r="F654" s="30"/>
      <c r="G654" s="269"/>
      <c r="H654" s="269"/>
      <c r="I654" s="269"/>
      <c r="J654" s="218"/>
      <c r="K654" s="181"/>
      <c r="L654" s="31"/>
      <c r="M654" s="262" t="str">
        <f t="shared" si="234"/>
        <v>0</v>
      </c>
      <c r="N654" s="31"/>
      <c r="O654" s="262" t="str">
        <f t="shared" si="235"/>
        <v>0</v>
      </c>
      <c r="P654" s="31"/>
      <c r="Q654" s="31"/>
      <c r="R654" s="31"/>
      <c r="S654" s="298" t="str">
        <f t="shared" si="236"/>
        <v/>
      </c>
      <c r="T654" s="214"/>
      <c r="U654" s="33"/>
      <c r="V654" s="33"/>
      <c r="W654" s="33"/>
      <c r="X654" s="33"/>
      <c r="Y654" s="213"/>
      <c r="Z654" s="352" t="str">
        <f t="shared" si="237"/>
        <v/>
      </c>
      <c r="AA654" s="304" t="e">
        <f t="shared" ca="1" si="238"/>
        <v>#NAME?</v>
      </c>
      <c r="AB654" s="304" t="e">
        <f t="shared" ca="1" si="239"/>
        <v>#NAME?</v>
      </c>
      <c r="AC654" s="304" t="e">
        <f t="shared" ca="1" si="240"/>
        <v>#NAME?</v>
      </c>
      <c r="AD654" s="304" t="e">
        <f t="shared" ca="1" si="241"/>
        <v>#NAME?</v>
      </c>
      <c r="AE654" s="304"/>
      <c r="AF654" s="353" t="str">
        <f t="shared" si="242"/>
        <v>NCX19J3</v>
      </c>
      <c r="AG654" s="353" t="str">
        <f t="shared" si="243"/>
        <v>NCX19J3</v>
      </c>
      <c r="AH654" s="353" t="str">
        <f t="shared" si="244"/>
        <v/>
      </c>
      <c r="AI654" s="353" t="str">
        <f t="shared" si="245"/>
        <v/>
      </c>
      <c r="AJ654" s="353" t="str">
        <f t="shared" si="246"/>
        <v/>
      </c>
      <c r="AK654" s="353" t="str">
        <f t="shared" si="247"/>
        <v/>
      </c>
      <c r="AL654" s="343"/>
      <c r="AT654" s="345" t="str">
        <f t="shared" si="248"/>
        <v/>
      </c>
      <c r="AU654" s="345" t="str">
        <f t="shared" si="249"/>
        <v/>
      </c>
      <c r="AW654" s="354">
        <f t="shared" si="250"/>
        <v>0</v>
      </c>
      <c r="AX654" s="354">
        <f t="shared" si="251"/>
        <v>0</v>
      </c>
      <c r="AY654" s="354">
        <f t="shared" si="252"/>
        <v>0</v>
      </c>
      <c r="AZ654" s="354">
        <f t="shared" si="253"/>
        <v>0</v>
      </c>
    </row>
    <row r="655" spans="1:52" x14ac:dyDescent="0.2">
      <c r="A655" s="28" t="str">
        <f>C655&amp;"x"&amp;TEXT(COUNTIF(C$5:C654,C655)+1,0)</f>
        <v>x1</v>
      </c>
      <c r="B655" s="29" t="str">
        <f>D655&amp;"x"&amp;TEXT(COUNTIF(D$5:D654,D655)+1,0)</f>
        <v>x1</v>
      </c>
      <c r="C655" s="30"/>
      <c r="D655" s="30"/>
      <c r="E655" s="181"/>
      <c r="F655" s="30"/>
      <c r="G655" s="269"/>
      <c r="H655" s="269"/>
      <c r="I655" s="269"/>
      <c r="J655" s="218"/>
      <c r="K655" s="181"/>
      <c r="L655" s="31"/>
      <c r="M655" s="262" t="str">
        <f t="shared" si="234"/>
        <v>0</v>
      </c>
      <c r="N655" s="31"/>
      <c r="O655" s="262" t="str">
        <f t="shared" si="235"/>
        <v>0</v>
      </c>
      <c r="P655" s="31"/>
      <c r="Q655" s="31"/>
      <c r="R655" s="31"/>
      <c r="S655" s="298" t="str">
        <f t="shared" si="236"/>
        <v/>
      </c>
      <c r="T655" s="214"/>
      <c r="U655" s="33"/>
      <c r="V655" s="33"/>
      <c r="W655" s="33"/>
      <c r="X655" s="33"/>
      <c r="Y655" s="213"/>
      <c r="Z655" s="352" t="str">
        <f t="shared" si="237"/>
        <v/>
      </c>
      <c r="AA655" s="304" t="e">
        <f t="shared" ca="1" si="238"/>
        <v>#NAME?</v>
      </c>
      <c r="AB655" s="304" t="e">
        <f t="shared" ca="1" si="239"/>
        <v>#NAME?</v>
      </c>
      <c r="AC655" s="304" t="e">
        <f t="shared" ca="1" si="240"/>
        <v>#NAME?</v>
      </c>
      <c r="AD655" s="304" t="e">
        <f t="shared" ca="1" si="241"/>
        <v>#NAME?</v>
      </c>
      <c r="AE655" s="304"/>
      <c r="AF655" s="353" t="str">
        <f t="shared" si="242"/>
        <v>NCX19J3</v>
      </c>
      <c r="AG655" s="353" t="str">
        <f t="shared" si="243"/>
        <v>NCX19J3</v>
      </c>
      <c r="AH655" s="353" t="str">
        <f t="shared" si="244"/>
        <v/>
      </c>
      <c r="AI655" s="353" t="str">
        <f t="shared" si="245"/>
        <v/>
      </c>
      <c r="AJ655" s="353" t="str">
        <f t="shared" si="246"/>
        <v/>
      </c>
      <c r="AK655" s="353" t="str">
        <f t="shared" si="247"/>
        <v/>
      </c>
      <c r="AL655" s="343"/>
      <c r="AT655" s="345" t="str">
        <f t="shared" si="248"/>
        <v/>
      </c>
      <c r="AU655" s="345" t="str">
        <f t="shared" si="249"/>
        <v/>
      </c>
      <c r="AW655" s="354">
        <f t="shared" si="250"/>
        <v>0</v>
      </c>
      <c r="AX655" s="354">
        <f t="shared" si="251"/>
        <v>0</v>
      </c>
      <c r="AY655" s="354">
        <f t="shared" si="252"/>
        <v>0</v>
      </c>
      <c r="AZ655" s="354">
        <f t="shared" si="253"/>
        <v>0</v>
      </c>
    </row>
    <row r="656" spans="1:52" x14ac:dyDescent="0.2">
      <c r="A656" s="28" t="str">
        <f>C656&amp;"x"&amp;TEXT(COUNTIF(C$5:C655,C656)+1,0)</f>
        <v>x1</v>
      </c>
      <c r="B656" s="29" t="str">
        <f>D656&amp;"x"&amp;TEXT(COUNTIF(D$5:D655,D656)+1,0)</f>
        <v>x1</v>
      </c>
      <c r="C656" s="30"/>
      <c r="D656" s="30"/>
      <c r="E656" s="181"/>
      <c r="F656" s="30"/>
      <c r="G656" s="269"/>
      <c r="H656" s="269"/>
      <c r="I656" s="269"/>
      <c r="J656" s="218"/>
      <c r="K656" s="181"/>
      <c r="L656" s="31"/>
      <c r="M656" s="262" t="str">
        <f t="shared" si="234"/>
        <v>0</v>
      </c>
      <c r="N656" s="31"/>
      <c r="O656" s="262" t="str">
        <f t="shared" si="235"/>
        <v>0</v>
      </c>
      <c r="P656" s="31"/>
      <c r="Q656" s="31"/>
      <c r="R656" s="31"/>
      <c r="S656" s="298" t="str">
        <f t="shared" si="236"/>
        <v/>
      </c>
      <c r="T656" s="214"/>
      <c r="U656" s="33"/>
      <c r="V656" s="33"/>
      <c r="W656" s="33"/>
      <c r="X656" s="33"/>
      <c r="Y656" s="213"/>
      <c r="Z656" s="352" t="str">
        <f t="shared" si="237"/>
        <v/>
      </c>
      <c r="AA656" s="304" t="e">
        <f t="shared" ca="1" si="238"/>
        <v>#NAME?</v>
      </c>
      <c r="AB656" s="304" t="e">
        <f t="shared" ca="1" si="239"/>
        <v>#NAME?</v>
      </c>
      <c r="AC656" s="304" t="e">
        <f t="shared" ca="1" si="240"/>
        <v>#NAME?</v>
      </c>
      <c r="AD656" s="304" t="e">
        <f t="shared" ca="1" si="241"/>
        <v>#NAME?</v>
      </c>
      <c r="AE656" s="304"/>
      <c r="AF656" s="353" t="str">
        <f t="shared" si="242"/>
        <v>NCX19J3</v>
      </c>
      <c r="AG656" s="353" t="str">
        <f t="shared" si="243"/>
        <v>NCX19J3</v>
      </c>
      <c r="AH656" s="353" t="str">
        <f t="shared" si="244"/>
        <v/>
      </c>
      <c r="AI656" s="353" t="str">
        <f t="shared" si="245"/>
        <v/>
      </c>
      <c r="AJ656" s="353" t="str">
        <f t="shared" si="246"/>
        <v/>
      </c>
      <c r="AK656" s="353" t="str">
        <f t="shared" si="247"/>
        <v/>
      </c>
      <c r="AL656" s="343"/>
      <c r="AT656" s="345" t="str">
        <f t="shared" si="248"/>
        <v/>
      </c>
      <c r="AU656" s="345" t="str">
        <f t="shared" si="249"/>
        <v/>
      </c>
      <c r="AW656" s="354">
        <f t="shared" si="250"/>
        <v>0</v>
      </c>
      <c r="AX656" s="354">
        <f t="shared" si="251"/>
        <v>0</v>
      </c>
      <c r="AY656" s="354">
        <f t="shared" si="252"/>
        <v>0</v>
      </c>
      <c r="AZ656" s="354">
        <f t="shared" si="253"/>
        <v>0</v>
      </c>
    </row>
    <row r="657" spans="1:52" x14ac:dyDescent="0.2">
      <c r="A657" s="28" t="str">
        <f>C657&amp;"x"&amp;TEXT(COUNTIF(C$5:C656,C657)+1,0)</f>
        <v>x1</v>
      </c>
      <c r="B657" s="29" t="str">
        <f>D657&amp;"x"&amp;TEXT(COUNTIF(D$5:D656,D657)+1,0)</f>
        <v>x1</v>
      </c>
      <c r="C657" s="30"/>
      <c r="D657" s="30"/>
      <c r="E657" s="181"/>
      <c r="F657" s="30"/>
      <c r="G657" s="269"/>
      <c r="H657" s="269"/>
      <c r="I657" s="269"/>
      <c r="J657" s="218"/>
      <c r="K657" s="181"/>
      <c r="L657" s="31"/>
      <c r="M657" s="262" t="str">
        <f t="shared" si="234"/>
        <v>0</v>
      </c>
      <c r="N657" s="31"/>
      <c r="O657" s="262" t="str">
        <f t="shared" si="235"/>
        <v>0</v>
      </c>
      <c r="P657" s="31"/>
      <c r="Q657" s="31"/>
      <c r="R657" s="31"/>
      <c r="S657" s="298" t="str">
        <f t="shared" si="236"/>
        <v/>
      </c>
      <c r="T657" s="214"/>
      <c r="U657" s="33"/>
      <c r="V657" s="33"/>
      <c r="W657" s="33"/>
      <c r="X657" s="33"/>
      <c r="Y657" s="213"/>
      <c r="Z657" s="352" t="str">
        <f t="shared" si="237"/>
        <v/>
      </c>
      <c r="AA657" s="304" t="e">
        <f t="shared" ca="1" si="238"/>
        <v>#NAME?</v>
      </c>
      <c r="AB657" s="304" t="e">
        <f t="shared" ca="1" si="239"/>
        <v>#NAME?</v>
      </c>
      <c r="AC657" s="304" t="e">
        <f t="shared" ca="1" si="240"/>
        <v>#NAME?</v>
      </c>
      <c r="AD657" s="304" t="e">
        <f t="shared" ca="1" si="241"/>
        <v>#NAME?</v>
      </c>
      <c r="AE657" s="304"/>
      <c r="AF657" s="353" t="str">
        <f t="shared" si="242"/>
        <v>NCX19J3</v>
      </c>
      <c r="AG657" s="353" t="str">
        <f t="shared" si="243"/>
        <v>NCX19J3</v>
      </c>
      <c r="AH657" s="353" t="str">
        <f t="shared" si="244"/>
        <v/>
      </c>
      <c r="AI657" s="353" t="str">
        <f t="shared" si="245"/>
        <v/>
      </c>
      <c r="AJ657" s="353" t="str">
        <f t="shared" si="246"/>
        <v/>
      </c>
      <c r="AK657" s="353" t="str">
        <f t="shared" si="247"/>
        <v/>
      </c>
      <c r="AL657" s="343"/>
      <c r="AT657" s="345" t="str">
        <f t="shared" si="248"/>
        <v/>
      </c>
      <c r="AU657" s="345" t="str">
        <f t="shared" si="249"/>
        <v/>
      </c>
      <c r="AW657" s="354">
        <f t="shared" si="250"/>
        <v>0</v>
      </c>
      <c r="AX657" s="354">
        <f t="shared" si="251"/>
        <v>0</v>
      </c>
      <c r="AY657" s="354">
        <f t="shared" si="252"/>
        <v>0</v>
      </c>
      <c r="AZ657" s="354">
        <f t="shared" si="253"/>
        <v>0</v>
      </c>
    </row>
    <row r="658" spans="1:52" x14ac:dyDescent="0.2">
      <c r="A658" s="28" t="str">
        <f>C658&amp;"x"&amp;TEXT(COUNTIF(C$5:C657,C658)+1,0)</f>
        <v>x1</v>
      </c>
      <c r="B658" s="29" t="str">
        <f>D658&amp;"x"&amp;TEXT(COUNTIF(D$5:D657,D658)+1,0)</f>
        <v>x1</v>
      </c>
      <c r="C658" s="30"/>
      <c r="D658" s="30"/>
      <c r="E658" s="181"/>
      <c r="F658" s="30"/>
      <c r="G658" s="269"/>
      <c r="H658" s="269"/>
      <c r="I658" s="269"/>
      <c r="J658" s="218"/>
      <c r="K658" s="181"/>
      <c r="L658" s="31"/>
      <c r="M658" s="262" t="str">
        <f t="shared" si="234"/>
        <v>0</v>
      </c>
      <c r="N658" s="31"/>
      <c r="O658" s="262" t="str">
        <f t="shared" si="235"/>
        <v>0</v>
      </c>
      <c r="P658" s="31"/>
      <c r="Q658" s="31"/>
      <c r="R658" s="31"/>
      <c r="S658" s="298" t="str">
        <f t="shared" si="236"/>
        <v/>
      </c>
      <c r="T658" s="214"/>
      <c r="U658" s="33"/>
      <c r="V658" s="33"/>
      <c r="W658" s="33"/>
      <c r="X658" s="33"/>
      <c r="Y658" s="213"/>
      <c r="Z658" s="352" t="str">
        <f t="shared" si="237"/>
        <v/>
      </c>
      <c r="AA658" s="304" t="e">
        <f t="shared" ca="1" si="238"/>
        <v>#NAME?</v>
      </c>
      <c r="AB658" s="304" t="e">
        <f t="shared" ca="1" si="239"/>
        <v>#NAME?</v>
      </c>
      <c r="AC658" s="304" t="e">
        <f t="shared" ca="1" si="240"/>
        <v>#NAME?</v>
      </c>
      <c r="AD658" s="304" t="e">
        <f t="shared" ca="1" si="241"/>
        <v>#NAME?</v>
      </c>
      <c r="AE658" s="304"/>
      <c r="AF658" s="353" t="str">
        <f t="shared" si="242"/>
        <v>NCX19J3</v>
      </c>
      <c r="AG658" s="353" t="str">
        <f t="shared" si="243"/>
        <v>NCX19J3</v>
      </c>
      <c r="AH658" s="353" t="str">
        <f t="shared" si="244"/>
        <v/>
      </c>
      <c r="AI658" s="353" t="str">
        <f t="shared" si="245"/>
        <v/>
      </c>
      <c r="AJ658" s="353" t="str">
        <f t="shared" si="246"/>
        <v/>
      </c>
      <c r="AK658" s="353" t="str">
        <f t="shared" si="247"/>
        <v/>
      </c>
      <c r="AL658" s="343"/>
      <c r="AT658" s="345" t="str">
        <f t="shared" si="248"/>
        <v/>
      </c>
      <c r="AU658" s="345" t="str">
        <f t="shared" si="249"/>
        <v/>
      </c>
      <c r="AW658" s="354">
        <f t="shared" si="250"/>
        <v>0</v>
      </c>
      <c r="AX658" s="354">
        <f t="shared" si="251"/>
        <v>0</v>
      </c>
      <c r="AY658" s="354">
        <f t="shared" si="252"/>
        <v>0</v>
      </c>
      <c r="AZ658" s="354">
        <f t="shared" si="253"/>
        <v>0</v>
      </c>
    </row>
    <row r="659" spans="1:52" x14ac:dyDescent="0.2">
      <c r="A659" s="28" t="str">
        <f>C659&amp;"x"&amp;TEXT(COUNTIF(C$5:C658,C659)+1,0)</f>
        <v>x1</v>
      </c>
      <c r="B659" s="29" t="str">
        <f>D659&amp;"x"&amp;TEXT(COUNTIF(D$5:D658,D659)+1,0)</f>
        <v>x1</v>
      </c>
      <c r="C659" s="30"/>
      <c r="D659" s="30"/>
      <c r="E659" s="181"/>
      <c r="F659" s="30"/>
      <c r="G659" s="269"/>
      <c r="H659" s="269"/>
      <c r="I659" s="269"/>
      <c r="J659" s="218"/>
      <c r="K659" s="181"/>
      <c r="L659" s="31"/>
      <c r="M659" s="262" t="str">
        <f t="shared" si="234"/>
        <v>0</v>
      </c>
      <c r="N659" s="31"/>
      <c r="O659" s="262" t="str">
        <f t="shared" si="235"/>
        <v>0</v>
      </c>
      <c r="P659" s="31"/>
      <c r="Q659" s="31"/>
      <c r="R659" s="31"/>
      <c r="S659" s="298" t="str">
        <f t="shared" si="236"/>
        <v/>
      </c>
      <c r="T659" s="214"/>
      <c r="U659" s="33"/>
      <c r="V659" s="33"/>
      <c r="W659" s="33"/>
      <c r="X659" s="33"/>
      <c r="Y659" s="213"/>
      <c r="Z659" s="352" t="str">
        <f t="shared" si="237"/>
        <v/>
      </c>
      <c r="AA659" s="304" t="e">
        <f t="shared" ca="1" si="238"/>
        <v>#NAME?</v>
      </c>
      <c r="AB659" s="304" t="e">
        <f t="shared" ca="1" si="239"/>
        <v>#NAME?</v>
      </c>
      <c r="AC659" s="304" t="e">
        <f t="shared" ca="1" si="240"/>
        <v>#NAME?</v>
      </c>
      <c r="AD659" s="304" t="e">
        <f t="shared" ca="1" si="241"/>
        <v>#NAME?</v>
      </c>
      <c r="AE659" s="304"/>
      <c r="AF659" s="353" t="str">
        <f t="shared" si="242"/>
        <v>NCX19J3</v>
      </c>
      <c r="AG659" s="353" t="str">
        <f t="shared" si="243"/>
        <v>NCX19J3</v>
      </c>
      <c r="AH659" s="353" t="str">
        <f t="shared" si="244"/>
        <v/>
      </c>
      <c r="AI659" s="353" t="str">
        <f t="shared" si="245"/>
        <v/>
      </c>
      <c r="AJ659" s="353" t="str">
        <f t="shared" si="246"/>
        <v/>
      </c>
      <c r="AK659" s="353" t="str">
        <f t="shared" si="247"/>
        <v/>
      </c>
      <c r="AL659" s="343"/>
      <c r="AT659" s="345" t="str">
        <f t="shared" si="248"/>
        <v/>
      </c>
      <c r="AU659" s="345" t="str">
        <f t="shared" si="249"/>
        <v/>
      </c>
      <c r="AW659" s="354">
        <f t="shared" si="250"/>
        <v>0</v>
      </c>
      <c r="AX659" s="354">
        <f t="shared" si="251"/>
        <v>0</v>
      </c>
      <c r="AY659" s="354">
        <f t="shared" si="252"/>
        <v>0</v>
      </c>
      <c r="AZ659" s="354">
        <f t="shared" si="253"/>
        <v>0</v>
      </c>
    </row>
    <row r="660" spans="1:52" x14ac:dyDescent="0.2">
      <c r="A660" s="28" t="str">
        <f>C660&amp;"x"&amp;TEXT(COUNTIF(C$5:C659,C660)+1,0)</f>
        <v>x1</v>
      </c>
      <c r="B660" s="29" t="str">
        <f>D660&amp;"x"&amp;TEXT(COUNTIF(D$5:D659,D660)+1,0)</f>
        <v>x1</v>
      </c>
      <c r="C660" s="30"/>
      <c r="D660" s="30"/>
      <c r="E660" s="181"/>
      <c r="F660" s="30"/>
      <c r="G660" s="269"/>
      <c r="H660" s="269"/>
      <c r="I660" s="269"/>
      <c r="J660" s="218"/>
      <c r="K660" s="181"/>
      <c r="L660" s="31"/>
      <c r="M660" s="262" t="str">
        <f t="shared" si="234"/>
        <v>0</v>
      </c>
      <c r="N660" s="31"/>
      <c r="O660" s="262" t="str">
        <f t="shared" si="235"/>
        <v>0</v>
      </c>
      <c r="P660" s="31"/>
      <c r="Q660" s="31"/>
      <c r="R660" s="31"/>
      <c r="S660" s="298" t="str">
        <f t="shared" si="236"/>
        <v/>
      </c>
      <c r="T660" s="214"/>
      <c r="U660" s="33"/>
      <c r="V660" s="33"/>
      <c r="W660" s="33"/>
      <c r="X660" s="33"/>
      <c r="Y660" s="213"/>
      <c r="Z660" s="352" t="str">
        <f t="shared" si="237"/>
        <v/>
      </c>
      <c r="AA660" s="304" t="e">
        <f t="shared" ca="1" si="238"/>
        <v>#NAME?</v>
      </c>
      <c r="AB660" s="304" t="e">
        <f t="shared" ca="1" si="239"/>
        <v>#NAME?</v>
      </c>
      <c r="AC660" s="304" t="e">
        <f t="shared" ca="1" si="240"/>
        <v>#NAME?</v>
      </c>
      <c r="AD660" s="304" t="e">
        <f t="shared" ca="1" si="241"/>
        <v>#NAME?</v>
      </c>
      <c r="AE660" s="304"/>
      <c r="AF660" s="353" t="str">
        <f t="shared" si="242"/>
        <v>NCX19J3</v>
      </c>
      <c r="AG660" s="353" t="str">
        <f t="shared" si="243"/>
        <v>NCX19J3</v>
      </c>
      <c r="AH660" s="353" t="str">
        <f t="shared" si="244"/>
        <v/>
      </c>
      <c r="AI660" s="353" t="str">
        <f t="shared" si="245"/>
        <v/>
      </c>
      <c r="AJ660" s="353" t="str">
        <f t="shared" si="246"/>
        <v/>
      </c>
      <c r="AK660" s="353" t="str">
        <f t="shared" si="247"/>
        <v/>
      </c>
      <c r="AL660" s="343"/>
      <c r="AT660" s="345" t="str">
        <f t="shared" si="248"/>
        <v/>
      </c>
      <c r="AU660" s="345" t="str">
        <f t="shared" si="249"/>
        <v/>
      </c>
      <c r="AW660" s="354">
        <f t="shared" si="250"/>
        <v>0</v>
      </c>
      <c r="AX660" s="354">
        <f t="shared" si="251"/>
        <v>0</v>
      </c>
      <c r="AY660" s="354">
        <f t="shared" si="252"/>
        <v>0</v>
      </c>
      <c r="AZ660" s="354">
        <f t="shared" si="253"/>
        <v>0</v>
      </c>
    </row>
    <row r="661" spans="1:52" x14ac:dyDescent="0.2">
      <c r="A661" s="28" t="str">
        <f>C661&amp;"x"&amp;TEXT(COUNTIF(C$5:C660,C661)+1,0)</f>
        <v>x1</v>
      </c>
      <c r="B661" s="29" t="str">
        <f>D661&amp;"x"&amp;TEXT(COUNTIF(D$5:D660,D661)+1,0)</f>
        <v>x1</v>
      </c>
      <c r="C661" s="30"/>
      <c r="D661" s="30"/>
      <c r="E661" s="181"/>
      <c r="F661" s="30"/>
      <c r="G661" s="269"/>
      <c r="H661" s="269"/>
      <c r="I661" s="269"/>
      <c r="J661" s="218"/>
      <c r="K661" s="181"/>
      <c r="L661" s="31"/>
      <c r="M661" s="262" t="str">
        <f t="shared" si="234"/>
        <v>0</v>
      </c>
      <c r="N661" s="31"/>
      <c r="O661" s="262" t="str">
        <f t="shared" si="235"/>
        <v>0</v>
      </c>
      <c r="P661" s="31"/>
      <c r="Q661" s="31"/>
      <c r="R661" s="31"/>
      <c r="S661" s="298" t="str">
        <f t="shared" si="236"/>
        <v/>
      </c>
      <c r="T661" s="214"/>
      <c r="U661" s="33"/>
      <c r="V661" s="33"/>
      <c r="W661" s="33"/>
      <c r="X661" s="33"/>
      <c r="Y661" s="213"/>
      <c r="Z661" s="352" t="str">
        <f t="shared" si="237"/>
        <v/>
      </c>
      <c r="AA661" s="304" t="e">
        <f t="shared" ca="1" si="238"/>
        <v>#NAME?</v>
      </c>
      <c r="AB661" s="304" t="e">
        <f t="shared" ca="1" si="239"/>
        <v>#NAME?</v>
      </c>
      <c r="AC661" s="304" t="e">
        <f t="shared" ca="1" si="240"/>
        <v>#NAME?</v>
      </c>
      <c r="AD661" s="304" t="e">
        <f t="shared" ca="1" si="241"/>
        <v>#NAME?</v>
      </c>
      <c r="AE661" s="304"/>
      <c r="AF661" s="353" t="str">
        <f t="shared" si="242"/>
        <v>NCX19J3</v>
      </c>
      <c r="AG661" s="353" t="str">
        <f t="shared" si="243"/>
        <v>NCX19J3</v>
      </c>
      <c r="AH661" s="353" t="str">
        <f t="shared" si="244"/>
        <v/>
      </c>
      <c r="AI661" s="353" t="str">
        <f t="shared" si="245"/>
        <v/>
      </c>
      <c r="AJ661" s="353" t="str">
        <f t="shared" si="246"/>
        <v/>
      </c>
      <c r="AK661" s="353" t="str">
        <f t="shared" si="247"/>
        <v/>
      </c>
      <c r="AL661" s="343"/>
      <c r="AT661" s="345" t="str">
        <f t="shared" si="248"/>
        <v/>
      </c>
      <c r="AU661" s="345" t="str">
        <f t="shared" si="249"/>
        <v/>
      </c>
      <c r="AW661" s="354">
        <f t="shared" si="250"/>
        <v>0</v>
      </c>
      <c r="AX661" s="354">
        <f t="shared" si="251"/>
        <v>0</v>
      </c>
      <c r="AY661" s="354">
        <f t="shared" si="252"/>
        <v>0</v>
      </c>
      <c r="AZ661" s="354">
        <f t="shared" si="253"/>
        <v>0</v>
      </c>
    </row>
    <row r="662" spans="1:52" x14ac:dyDescent="0.2">
      <c r="A662" s="28" t="str">
        <f>C662&amp;"x"&amp;TEXT(COUNTIF(C$5:C661,C662)+1,0)</f>
        <v>x1</v>
      </c>
      <c r="B662" s="29" t="str">
        <f>D662&amp;"x"&amp;TEXT(COUNTIF(D$5:D661,D662)+1,0)</f>
        <v>x1</v>
      </c>
      <c r="C662" s="30"/>
      <c r="D662" s="30"/>
      <c r="E662" s="181"/>
      <c r="F662" s="30"/>
      <c r="G662" s="269"/>
      <c r="H662" s="269"/>
      <c r="I662" s="269"/>
      <c r="J662" s="218"/>
      <c r="K662" s="181"/>
      <c r="L662" s="31"/>
      <c r="M662" s="262" t="str">
        <f t="shared" si="234"/>
        <v>0</v>
      </c>
      <c r="N662" s="31"/>
      <c r="O662" s="262" t="str">
        <f t="shared" si="235"/>
        <v>0</v>
      </c>
      <c r="P662" s="31"/>
      <c r="Q662" s="31"/>
      <c r="R662" s="31"/>
      <c r="S662" s="298" t="str">
        <f t="shared" si="236"/>
        <v/>
      </c>
      <c r="T662" s="214"/>
      <c r="U662" s="33"/>
      <c r="V662" s="33"/>
      <c r="W662" s="33"/>
      <c r="X662" s="33"/>
      <c r="Y662" s="213"/>
      <c r="Z662" s="352" t="str">
        <f t="shared" si="237"/>
        <v/>
      </c>
      <c r="AA662" s="304" t="e">
        <f t="shared" ca="1" si="238"/>
        <v>#NAME?</v>
      </c>
      <c r="AB662" s="304" t="e">
        <f t="shared" ca="1" si="239"/>
        <v>#NAME?</v>
      </c>
      <c r="AC662" s="304" t="e">
        <f t="shared" ca="1" si="240"/>
        <v>#NAME?</v>
      </c>
      <c r="AD662" s="304" t="e">
        <f t="shared" ca="1" si="241"/>
        <v>#NAME?</v>
      </c>
      <c r="AE662" s="304"/>
      <c r="AF662" s="353" t="str">
        <f t="shared" si="242"/>
        <v>NCX19J3</v>
      </c>
      <c r="AG662" s="353" t="str">
        <f t="shared" si="243"/>
        <v>NCX19J3</v>
      </c>
      <c r="AH662" s="353" t="str">
        <f t="shared" si="244"/>
        <v/>
      </c>
      <c r="AI662" s="353" t="str">
        <f t="shared" si="245"/>
        <v/>
      </c>
      <c r="AJ662" s="353" t="str">
        <f t="shared" si="246"/>
        <v/>
      </c>
      <c r="AK662" s="353" t="str">
        <f t="shared" si="247"/>
        <v/>
      </c>
      <c r="AL662" s="343"/>
      <c r="AT662" s="345" t="str">
        <f t="shared" si="248"/>
        <v/>
      </c>
      <c r="AU662" s="345" t="str">
        <f t="shared" si="249"/>
        <v/>
      </c>
      <c r="AW662" s="354">
        <f t="shared" si="250"/>
        <v>0</v>
      </c>
      <c r="AX662" s="354">
        <f t="shared" si="251"/>
        <v>0</v>
      </c>
      <c r="AY662" s="354">
        <f t="shared" si="252"/>
        <v>0</v>
      </c>
      <c r="AZ662" s="354">
        <f t="shared" si="253"/>
        <v>0</v>
      </c>
    </row>
    <row r="663" spans="1:52" x14ac:dyDescent="0.2">
      <c r="A663" s="28" t="str">
        <f>C663&amp;"x"&amp;TEXT(COUNTIF(C$5:C662,C663)+1,0)</f>
        <v>x1</v>
      </c>
      <c r="B663" s="29" t="str">
        <f>D663&amp;"x"&amp;TEXT(COUNTIF(D$5:D662,D663)+1,0)</f>
        <v>x1</v>
      </c>
      <c r="C663" s="30"/>
      <c r="D663" s="30"/>
      <c r="E663" s="181"/>
      <c r="F663" s="30"/>
      <c r="G663" s="269"/>
      <c r="H663" s="269"/>
      <c r="I663" s="269"/>
      <c r="J663" s="218"/>
      <c r="K663" s="181"/>
      <c r="L663" s="31"/>
      <c r="M663" s="262" t="str">
        <f t="shared" si="234"/>
        <v>0</v>
      </c>
      <c r="N663" s="31"/>
      <c r="O663" s="262" t="str">
        <f t="shared" si="235"/>
        <v>0</v>
      </c>
      <c r="P663" s="31"/>
      <c r="Q663" s="31"/>
      <c r="R663" s="31"/>
      <c r="S663" s="298" t="str">
        <f t="shared" si="236"/>
        <v/>
      </c>
      <c r="T663" s="214"/>
      <c r="U663" s="33"/>
      <c r="V663" s="33"/>
      <c r="W663" s="33"/>
      <c r="X663" s="33"/>
      <c r="Y663" s="213"/>
      <c r="Z663" s="352" t="str">
        <f t="shared" si="237"/>
        <v/>
      </c>
      <c r="AA663" s="304" t="e">
        <f t="shared" ca="1" si="238"/>
        <v>#NAME?</v>
      </c>
      <c r="AB663" s="304" t="e">
        <f t="shared" ca="1" si="239"/>
        <v>#NAME?</v>
      </c>
      <c r="AC663" s="304" t="e">
        <f t="shared" ca="1" si="240"/>
        <v>#NAME?</v>
      </c>
      <c r="AD663" s="304" t="e">
        <f t="shared" ca="1" si="241"/>
        <v>#NAME?</v>
      </c>
      <c r="AE663" s="304"/>
      <c r="AF663" s="353" t="str">
        <f t="shared" si="242"/>
        <v>NCX19J3</v>
      </c>
      <c r="AG663" s="353" t="str">
        <f t="shared" si="243"/>
        <v>NCX19J3</v>
      </c>
      <c r="AH663" s="353" t="str">
        <f t="shared" si="244"/>
        <v/>
      </c>
      <c r="AI663" s="353" t="str">
        <f t="shared" si="245"/>
        <v/>
      </c>
      <c r="AJ663" s="353" t="str">
        <f t="shared" si="246"/>
        <v/>
      </c>
      <c r="AK663" s="353" t="str">
        <f t="shared" si="247"/>
        <v/>
      </c>
      <c r="AL663" s="343"/>
      <c r="AT663" s="345" t="str">
        <f t="shared" si="248"/>
        <v/>
      </c>
      <c r="AU663" s="345" t="str">
        <f t="shared" si="249"/>
        <v/>
      </c>
      <c r="AW663" s="354">
        <f t="shared" si="250"/>
        <v>0</v>
      </c>
      <c r="AX663" s="354">
        <f t="shared" si="251"/>
        <v>0</v>
      </c>
      <c r="AY663" s="354">
        <f t="shared" si="252"/>
        <v>0</v>
      </c>
      <c r="AZ663" s="354">
        <f t="shared" si="253"/>
        <v>0</v>
      </c>
    </row>
    <row r="664" spans="1:52" x14ac:dyDescent="0.2">
      <c r="A664" s="28" t="str">
        <f>C664&amp;"x"&amp;TEXT(COUNTIF(C$5:C663,C664)+1,0)</f>
        <v>x1</v>
      </c>
      <c r="B664" s="29" t="str">
        <f>D664&amp;"x"&amp;TEXT(COUNTIF(D$5:D663,D664)+1,0)</f>
        <v>x1</v>
      </c>
      <c r="C664" s="30"/>
      <c r="D664" s="30"/>
      <c r="E664" s="181"/>
      <c r="F664" s="30"/>
      <c r="G664" s="269"/>
      <c r="H664" s="269"/>
      <c r="I664" s="269"/>
      <c r="J664" s="218"/>
      <c r="K664" s="181"/>
      <c r="L664" s="31"/>
      <c r="M664" s="262" t="str">
        <f t="shared" si="234"/>
        <v>0</v>
      </c>
      <c r="N664" s="31"/>
      <c r="O664" s="262" t="str">
        <f t="shared" si="235"/>
        <v>0</v>
      </c>
      <c r="P664" s="31"/>
      <c r="Q664" s="31"/>
      <c r="R664" s="31"/>
      <c r="S664" s="298" t="str">
        <f t="shared" si="236"/>
        <v/>
      </c>
      <c r="T664" s="214"/>
      <c r="U664" s="33"/>
      <c r="V664" s="33"/>
      <c r="W664" s="33"/>
      <c r="X664" s="33"/>
      <c r="Y664" s="213"/>
      <c r="Z664" s="352" t="str">
        <f t="shared" si="237"/>
        <v/>
      </c>
      <c r="AA664" s="304" t="e">
        <f t="shared" ca="1" si="238"/>
        <v>#NAME?</v>
      </c>
      <c r="AB664" s="304" t="e">
        <f t="shared" ca="1" si="239"/>
        <v>#NAME?</v>
      </c>
      <c r="AC664" s="304" t="e">
        <f t="shared" ca="1" si="240"/>
        <v>#NAME?</v>
      </c>
      <c r="AD664" s="304" t="e">
        <f t="shared" ca="1" si="241"/>
        <v>#NAME?</v>
      </c>
      <c r="AE664" s="304"/>
      <c r="AF664" s="353" t="str">
        <f t="shared" si="242"/>
        <v>NCX19J3</v>
      </c>
      <c r="AG664" s="353" t="str">
        <f t="shared" si="243"/>
        <v>NCX19J3</v>
      </c>
      <c r="AH664" s="353" t="str">
        <f t="shared" si="244"/>
        <v/>
      </c>
      <c r="AI664" s="353" t="str">
        <f t="shared" si="245"/>
        <v/>
      </c>
      <c r="AJ664" s="353" t="str">
        <f t="shared" si="246"/>
        <v/>
      </c>
      <c r="AK664" s="353" t="str">
        <f t="shared" si="247"/>
        <v/>
      </c>
      <c r="AL664" s="343"/>
      <c r="AT664" s="345" t="str">
        <f t="shared" si="248"/>
        <v/>
      </c>
      <c r="AU664" s="345" t="str">
        <f t="shared" si="249"/>
        <v/>
      </c>
      <c r="AW664" s="354">
        <f t="shared" si="250"/>
        <v>0</v>
      </c>
      <c r="AX664" s="354">
        <f t="shared" si="251"/>
        <v>0</v>
      </c>
      <c r="AY664" s="354">
        <f t="shared" si="252"/>
        <v>0</v>
      </c>
      <c r="AZ664" s="354">
        <f t="shared" si="253"/>
        <v>0</v>
      </c>
    </row>
    <row r="665" spans="1:52" x14ac:dyDescent="0.2">
      <c r="A665" s="28" t="str">
        <f>C665&amp;"x"&amp;TEXT(COUNTIF(C$5:C664,C665)+1,0)</f>
        <v>x1</v>
      </c>
      <c r="B665" s="29" t="str">
        <f>D665&amp;"x"&amp;TEXT(COUNTIF(D$5:D664,D665)+1,0)</f>
        <v>x1</v>
      </c>
      <c r="C665" s="30"/>
      <c r="D665" s="30"/>
      <c r="E665" s="181"/>
      <c r="F665" s="30"/>
      <c r="G665" s="269"/>
      <c r="H665" s="269"/>
      <c r="I665" s="269"/>
      <c r="J665" s="218"/>
      <c r="K665" s="181"/>
      <c r="L665" s="31"/>
      <c r="M665" s="262" t="str">
        <f t="shared" si="234"/>
        <v>0</v>
      </c>
      <c r="N665" s="31"/>
      <c r="O665" s="262" t="str">
        <f t="shared" si="235"/>
        <v>0</v>
      </c>
      <c r="P665" s="31"/>
      <c r="Q665" s="31"/>
      <c r="R665" s="31"/>
      <c r="S665" s="298" t="str">
        <f t="shared" si="236"/>
        <v/>
      </c>
      <c r="T665" s="214"/>
      <c r="U665" s="33"/>
      <c r="V665" s="33"/>
      <c r="W665" s="33"/>
      <c r="X665" s="33"/>
      <c r="Y665" s="213"/>
      <c r="Z665" s="352" t="str">
        <f t="shared" si="237"/>
        <v/>
      </c>
      <c r="AA665" s="304" t="e">
        <f t="shared" ca="1" si="238"/>
        <v>#NAME?</v>
      </c>
      <c r="AB665" s="304" t="e">
        <f t="shared" ca="1" si="239"/>
        <v>#NAME?</v>
      </c>
      <c r="AC665" s="304" t="e">
        <f t="shared" ca="1" si="240"/>
        <v>#NAME?</v>
      </c>
      <c r="AD665" s="304" t="e">
        <f t="shared" ca="1" si="241"/>
        <v>#NAME?</v>
      </c>
      <c r="AE665" s="304"/>
      <c r="AF665" s="353" t="str">
        <f t="shared" si="242"/>
        <v>NCX19J3</v>
      </c>
      <c r="AG665" s="353" t="str">
        <f t="shared" si="243"/>
        <v>NCX19J3</v>
      </c>
      <c r="AH665" s="353" t="str">
        <f t="shared" si="244"/>
        <v/>
      </c>
      <c r="AI665" s="353" t="str">
        <f t="shared" si="245"/>
        <v/>
      </c>
      <c r="AJ665" s="353" t="str">
        <f t="shared" si="246"/>
        <v/>
      </c>
      <c r="AK665" s="353" t="str">
        <f t="shared" si="247"/>
        <v/>
      </c>
      <c r="AL665" s="343"/>
      <c r="AT665" s="345" t="str">
        <f t="shared" si="248"/>
        <v/>
      </c>
      <c r="AU665" s="345" t="str">
        <f t="shared" si="249"/>
        <v/>
      </c>
      <c r="AW665" s="354">
        <f t="shared" si="250"/>
        <v>0</v>
      </c>
      <c r="AX665" s="354">
        <f t="shared" si="251"/>
        <v>0</v>
      </c>
      <c r="AY665" s="354">
        <f t="shared" si="252"/>
        <v>0</v>
      </c>
      <c r="AZ665" s="354">
        <f t="shared" si="253"/>
        <v>0</v>
      </c>
    </row>
    <row r="666" spans="1:52" x14ac:dyDescent="0.2">
      <c r="A666" s="28" t="str">
        <f>C666&amp;"x"&amp;TEXT(COUNTIF(C$5:C665,C666)+1,0)</f>
        <v>x1</v>
      </c>
      <c r="B666" s="29" t="str">
        <f>D666&amp;"x"&amp;TEXT(COUNTIF(D$5:D665,D666)+1,0)</f>
        <v>x1</v>
      </c>
      <c r="C666" s="30"/>
      <c r="D666" s="30"/>
      <c r="E666" s="181"/>
      <c r="F666" s="30"/>
      <c r="G666" s="269"/>
      <c r="H666" s="269"/>
      <c r="I666" s="269"/>
      <c r="J666" s="218"/>
      <c r="K666" s="181"/>
      <c r="L666" s="31"/>
      <c r="M666" s="262" t="str">
        <f t="shared" si="234"/>
        <v>0</v>
      </c>
      <c r="N666" s="31"/>
      <c r="O666" s="262" t="str">
        <f t="shared" si="235"/>
        <v>0</v>
      </c>
      <c r="P666" s="31"/>
      <c r="Q666" s="31"/>
      <c r="R666" s="31"/>
      <c r="S666" s="298" t="str">
        <f t="shared" si="236"/>
        <v/>
      </c>
      <c r="T666" s="214"/>
      <c r="U666" s="33"/>
      <c r="V666" s="33"/>
      <c r="W666" s="33"/>
      <c r="X666" s="33"/>
      <c r="Y666" s="213"/>
      <c r="Z666" s="352" t="str">
        <f t="shared" si="237"/>
        <v/>
      </c>
      <c r="AA666" s="304" t="e">
        <f t="shared" ca="1" si="238"/>
        <v>#NAME?</v>
      </c>
      <c r="AB666" s="304" t="e">
        <f t="shared" ca="1" si="239"/>
        <v>#NAME?</v>
      </c>
      <c r="AC666" s="304" t="e">
        <f t="shared" ca="1" si="240"/>
        <v>#NAME?</v>
      </c>
      <c r="AD666" s="304" t="e">
        <f t="shared" ca="1" si="241"/>
        <v>#NAME?</v>
      </c>
      <c r="AE666" s="304"/>
      <c r="AF666" s="353" t="str">
        <f t="shared" si="242"/>
        <v>NCX19J3</v>
      </c>
      <c r="AG666" s="353" t="str">
        <f t="shared" si="243"/>
        <v>NCX19J3</v>
      </c>
      <c r="AH666" s="353" t="str">
        <f t="shared" si="244"/>
        <v/>
      </c>
      <c r="AI666" s="353" t="str">
        <f t="shared" si="245"/>
        <v/>
      </c>
      <c r="AJ666" s="353" t="str">
        <f t="shared" si="246"/>
        <v/>
      </c>
      <c r="AK666" s="353" t="str">
        <f t="shared" si="247"/>
        <v/>
      </c>
      <c r="AL666" s="343"/>
      <c r="AT666" s="345" t="str">
        <f t="shared" si="248"/>
        <v/>
      </c>
      <c r="AU666" s="345" t="str">
        <f t="shared" si="249"/>
        <v/>
      </c>
      <c r="AW666" s="354">
        <f t="shared" si="250"/>
        <v>0</v>
      </c>
      <c r="AX666" s="354">
        <f t="shared" si="251"/>
        <v>0</v>
      </c>
      <c r="AY666" s="354">
        <f t="shared" si="252"/>
        <v>0</v>
      </c>
      <c r="AZ666" s="354">
        <f t="shared" si="253"/>
        <v>0</v>
      </c>
    </row>
    <row r="667" spans="1:52" x14ac:dyDescent="0.2">
      <c r="A667" s="28" t="str">
        <f>C667&amp;"x"&amp;TEXT(COUNTIF(C$5:C666,C667)+1,0)</f>
        <v>x1</v>
      </c>
      <c r="B667" s="29" t="str">
        <f>D667&amp;"x"&amp;TEXT(COUNTIF(D$5:D666,D667)+1,0)</f>
        <v>x1</v>
      </c>
      <c r="C667" s="30"/>
      <c r="D667" s="30"/>
      <c r="E667" s="181"/>
      <c r="F667" s="30"/>
      <c r="G667" s="269"/>
      <c r="H667" s="269"/>
      <c r="I667" s="269"/>
      <c r="J667" s="218"/>
      <c r="K667" s="181"/>
      <c r="L667" s="31"/>
      <c r="M667" s="262" t="str">
        <f t="shared" si="234"/>
        <v>0</v>
      </c>
      <c r="N667" s="31"/>
      <c r="O667" s="262" t="str">
        <f t="shared" si="235"/>
        <v>0</v>
      </c>
      <c r="P667" s="31"/>
      <c r="Q667" s="31"/>
      <c r="R667" s="31"/>
      <c r="S667" s="298" t="str">
        <f t="shared" si="236"/>
        <v/>
      </c>
      <c r="T667" s="214"/>
      <c r="U667" s="33"/>
      <c r="V667" s="33"/>
      <c r="W667" s="33"/>
      <c r="X667" s="33"/>
      <c r="Y667" s="213"/>
      <c r="Z667" s="352" t="str">
        <f t="shared" si="237"/>
        <v/>
      </c>
      <c r="AA667" s="304" t="e">
        <f t="shared" ca="1" si="238"/>
        <v>#NAME?</v>
      </c>
      <c r="AB667" s="304" t="e">
        <f t="shared" ca="1" si="239"/>
        <v>#NAME?</v>
      </c>
      <c r="AC667" s="304" t="e">
        <f t="shared" ca="1" si="240"/>
        <v>#NAME?</v>
      </c>
      <c r="AD667" s="304" t="e">
        <f t="shared" ca="1" si="241"/>
        <v>#NAME?</v>
      </c>
      <c r="AE667" s="304"/>
      <c r="AF667" s="353" t="str">
        <f t="shared" si="242"/>
        <v>NCX19J3</v>
      </c>
      <c r="AG667" s="353" t="str">
        <f t="shared" si="243"/>
        <v>NCX19J3</v>
      </c>
      <c r="AH667" s="353" t="str">
        <f t="shared" si="244"/>
        <v/>
      </c>
      <c r="AI667" s="353" t="str">
        <f t="shared" si="245"/>
        <v/>
      </c>
      <c r="AJ667" s="353" t="str">
        <f t="shared" si="246"/>
        <v/>
      </c>
      <c r="AK667" s="353" t="str">
        <f t="shared" si="247"/>
        <v/>
      </c>
      <c r="AL667" s="343"/>
      <c r="AT667" s="345" t="str">
        <f t="shared" si="248"/>
        <v/>
      </c>
      <c r="AU667" s="345" t="str">
        <f t="shared" si="249"/>
        <v/>
      </c>
      <c r="AW667" s="354">
        <f t="shared" si="250"/>
        <v>0</v>
      </c>
      <c r="AX667" s="354">
        <f t="shared" si="251"/>
        <v>0</v>
      </c>
      <c r="AY667" s="354">
        <f t="shared" si="252"/>
        <v>0</v>
      </c>
      <c r="AZ667" s="354">
        <f t="shared" si="253"/>
        <v>0</v>
      </c>
    </row>
    <row r="668" spans="1:52" x14ac:dyDescent="0.2">
      <c r="A668" s="28" t="str">
        <f>C668&amp;"x"&amp;TEXT(COUNTIF(C$5:C667,C668)+1,0)</f>
        <v>x1</v>
      </c>
      <c r="B668" s="29" t="str">
        <f>D668&amp;"x"&amp;TEXT(COUNTIF(D$5:D667,D668)+1,0)</f>
        <v>x1</v>
      </c>
      <c r="C668" s="30"/>
      <c r="D668" s="30"/>
      <c r="E668" s="181"/>
      <c r="F668" s="30"/>
      <c r="G668" s="269"/>
      <c r="H668" s="269"/>
      <c r="I668" s="269"/>
      <c r="J668" s="218"/>
      <c r="K668" s="181"/>
      <c r="L668" s="31"/>
      <c r="M668" s="262" t="str">
        <f t="shared" si="234"/>
        <v>0</v>
      </c>
      <c r="N668" s="31"/>
      <c r="O668" s="262" t="str">
        <f t="shared" si="235"/>
        <v>0</v>
      </c>
      <c r="P668" s="31"/>
      <c r="Q668" s="31"/>
      <c r="R668" s="31"/>
      <c r="S668" s="298" t="str">
        <f t="shared" si="236"/>
        <v/>
      </c>
      <c r="T668" s="214"/>
      <c r="U668" s="33"/>
      <c r="V668" s="33"/>
      <c r="W668" s="33"/>
      <c r="X668" s="33"/>
      <c r="Y668" s="213"/>
      <c r="Z668" s="352" t="str">
        <f t="shared" si="237"/>
        <v/>
      </c>
      <c r="AA668" s="304" t="e">
        <f t="shared" ca="1" si="238"/>
        <v>#NAME?</v>
      </c>
      <c r="AB668" s="304" t="e">
        <f t="shared" ca="1" si="239"/>
        <v>#NAME?</v>
      </c>
      <c r="AC668" s="304" t="e">
        <f t="shared" ca="1" si="240"/>
        <v>#NAME?</v>
      </c>
      <c r="AD668" s="304" t="e">
        <f t="shared" ca="1" si="241"/>
        <v>#NAME?</v>
      </c>
      <c r="AE668" s="304"/>
      <c r="AF668" s="353" t="str">
        <f t="shared" si="242"/>
        <v>NCX19J3</v>
      </c>
      <c r="AG668" s="353" t="str">
        <f t="shared" si="243"/>
        <v>NCX19J3</v>
      </c>
      <c r="AH668" s="353" t="str">
        <f t="shared" si="244"/>
        <v/>
      </c>
      <c r="AI668" s="353" t="str">
        <f t="shared" si="245"/>
        <v/>
      </c>
      <c r="AJ668" s="353" t="str">
        <f t="shared" si="246"/>
        <v/>
      </c>
      <c r="AK668" s="353" t="str">
        <f t="shared" si="247"/>
        <v/>
      </c>
      <c r="AL668" s="343"/>
      <c r="AT668" s="345" t="str">
        <f t="shared" si="248"/>
        <v/>
      </c>
      <c r="AU668" s="345" t="str">
        <f t="shared" si="249"/>
        <v/>
      </c>
      <c r="AW668" s="354">
        <f t="shared" si="250"/>
        <v>0</v>
      </c>
      <c r="AX668" s="354">
        <f t="shared" si="251"/>
        <v>0</v>
      </c>
      <c r="AY668" s="354">
        <f t="shared" si="252"/>
        <v>0</v>
      </c>
      <c r="AZ668" s="354">
        <f t="shared" si="253"/>
        <v>0</v>
      </c>
    </row>
    <row r="669" spans="1:52" x14ac:dyDescent="0.2">
      <c r="A669" s="28" t="str">
        <f>C669&amp;"x"&amp;TEXT(COUNTIF(C$5:C668,C669)+1,0)</f>
        <v>x1</v>
      </c>
      <c r="B669" s="29" t="str">
        <f>D669&amp;"x"&amp;TEXT(COUNTIF(D$5:D668,D669)+1,0)</f>
        <v>x1</v>
      </c>
      <c r="C669" s="30"/>
      <c r="D669" s="30"/>
      <c r="E669" s="181"/>
      <c r="F669" s="30"/>
      <c r="G669" s="269"/>
      <c r="H669" s="269"/>
      <c r="I669" s="269"/>
      <c r="J669" s="218"/>
      <c r="K669" s="181"/>
      <c r="L669" s="31"/>
      <c r="M669" s="262" t="str">
        <f t="shared" si="234"/>
        <v>0</v>
      </c>
      <c r="N669" s="31"/>
      <c r="O669" s="262" t="str">
        <f t="shared" si="235"/>
        <v>0</v>
      </c>
      <c r="P669" s="31"/>
      <c r="Q669" s="31"/>
      <c r="R669" s="31"/>
      <c r="S669" s="298" t="str">
        <f t="shared" si="236"/>
        <v/>
      </c>
      <c r="T669" s="214"/>
      <c r="U669" s="33"/>
      <c r="V669" s="33"/>
      <c r="W669" s="33"/>
      <c r="X669" s="33"/>
      <c r="Y669" s="213"/>
      <c r="Z669" s="352" t="str">
        <f t="shared" si="237"/>
        <v/>
      </c>
      <c r="AA669" s="304" t="e">
        <f t="shared" ca="1" si="238"/>
        <v>#NAME?</v>
      </c>
      <c r="AB669" s="304" t="e">
        <f t="shared" ca="1" si="239"/>
        <v>#NAME?</v>
      </c>
      <c r="AC669" s="304" t="e">
        <f t="shared" ca="1" si="240"/>
        <v>#NAME?</v>
      </c>
      <c r="AD669" s="304" t="e">
        <f t="shared" ca="1" si="241"/>
        <v>#NAME?</v>
      </c>
      <c r="AE669" s="304"/>
      <c r="AF669" s="353" t="str">
        <f t="shared" si="242"/>
        <v>NCX19J3</v>
      </c>
      <c r="AG669" s="353" t="str">
        <f t="shared" si="243"/>
        <v>NCX19J3</v>
      </c>
      <c r="AH669" s="353" t="str">
        <f t="shared" si="244"/>
        <v/>
      </c>
      <c r="AI669" s="353" t="str">
        <f t="shared" si="245"/>
        <v/>
      </c>
      <c r="AJ669" s="353" t="str">
        <f t="shared" si="246"/>
        <v/>
      </c>
      <c r="AK669" s="353" t="str">
        <f t="shared" si="247"/>
        <v/>
      </c>
      <c r="AL669" s="343"/>
      <c r="AT669" s="345" t="str">
        <f t="shared" si="248"/>
        <v/>
      </c>
      <c r="AU669" s="345" t="str">
        <f t="shared" si="249"/>
        <v/>
      </c>
      <c r="AW669" s="354">
        <f t="shared" si="250"/>
        <v>0</v>
      </c>
      <c r="AX669" s="354">
        <f t="shared" si="251"/>
        <v>0</v>
      </c>
      <c r="AY669" s="354">
        <f t="shared" si="252"/>
        <v>0</v>
      </c>
      <c r="AZ669" s="354">
        <f t="shared" si="253"/>
        <v>0</v>
      </c>
    </row>
    <row r="670" spans="1:52" x14ac:dyDescent="0.2">
      <c r="A670" s="28" t="str">
        <f>C670&amp;"x"&amp;TEXT(COUNTIF(C$5:C669,C670)+1,0)</f>
        <v>x1</v>
      </c>
      <c r="B670" s="29" t="str">
        <f>D670&amp;"x"&amp;TEXT(COUNTIF(D$5:D669,D670)+1,0)</f>
        <v>x1</v>
      </c>
      <c r="C670" s="30"/>
      <c r="D670" s="30"/>
      <c r="E670" s="181"/>
      <c r="F670" s="30"/>
      <c r="G670" s="269"/>
      <c r="H670" s="269"/>
      <c r="I670" s="269"/>
      <c r="J670" s="218"/>
      <c r="K670" s="181"/>
      <c r="L670" s="31"/>
      <c r="M670" s="262" t="str">
        <f t="shared" si="234"/>
        <v>0</v>
      </c>
      <c r="N670" s="31"/>
      <c r="O670" s="262" t="str">
        <f t="shared" si="235"/>
        <v>0</v>
      </c>
      <c r="P670" s="31"/>
      <c r="Q670" s="31"/>
      <c r="R670" s="31"/>
      <c r="S670" s="298" t="str">
        <f t="shared" si="236"/>
        <v/>
      </c>
      <c r="T670" s="214"/>
      <c r="U670" s="33"/>
      <c r="V670" s="33"/>
      <c r="W670" s="33"/>
      <c r="X670" s="33"/>
      <c r="Y670" s="213"/>
      <c r="Z670" s="352" t="str">
        <f t="shared" si="237"/>
        <v/>
      </c>
      <c r="AA670" s="304" t="e">
        <f t="shared" ca="1" si="238"/>
        <v>#NAME?</v>
      </c>
      <c r="AB670" s="304" t="e">
        <f t="shared" ca="1" si="239"/>
        <v>#NAME?</v>
      </c>
      <c r="AC670" s="304" t="e">
        <f t="shared" ca="1" si="240"/>
        <v>#NAME?</v>
      </c>
      <c r="AD670" s="304" t="e">
        <f t="shared" ca="1" si="241"/>
        <v>#NAME?</v>
      </c>
      <c r="AE670" s="304"/>
      <c r="AF670" s="353" t="str">
        <f t="shared" si="242"/>
        <v>NCX19J3</v>
      </c>
      <c r="AG670" s="353" t="str">
        <f t="shared" si="243"/>
        <v>NCX19J3</v>
      </c>
      <c r="AH670" s="353" t="str">
        <f t="shared" si="244"/>
        <v/>
      </c>
      <c r="AI670" s="353" t="str">
        <f t="shared" si="245"/>
        <v/>
      </c>
      <c r="AJ670" s="353" t="str">
        <f t="shared" si="246"/>
        <v/>
      </c>
      <c r="AK670" s="353" t="str">
        <f t="shared" si="247"/>
        <v/>
      </c>
      <c r="AL670" s="343"/>
      <c r="AT670" s="345" t="str">
        <f t="shared" si="248"/>
        <v/>
      </c>
      <c r="AU670" s="345" t="str">
        <f t="shared" si="249"/>
        <v/>
      </c>
      <c r="AW670" s="354">
        <f t="shared" si="250"/>
        <v>0</v>
      </c>
      <c r="AX670" s="354">
        <f t="shared" si="251"/>
        <v>0</v>
      </c>
      <c r="AY670" s="354">
        <f t="shared" si="252"/>
        <v>0</v>
      </c>
      <c r="AZ670" s="354">
        <f t="shared" si="253"/>
        <v>0</v>
      </c>
    </row>
    <row r="671" spans="1:52" x14ac:dyDescent="0.2">
      <c r="A671" s="28" t="str">
        <f>C671&amp;"x"&amp;TEXT(COUNTIF(C$5:C670,C671)+1,0)</f>
        <v>x1</v>
      </c>
      <c r="B671" s="29" t="str">
        <f>D671&amp;"x"&amp;TEXT(COUNTIF(D$5:D670,D671)+1,0)</f>
        <v>x1</v>
      </c>
      <c r="C671" s="30"/>
      <c r="D671" s="30"/>
      <c r="E671" s="181"/>
      <c r="F671" s="30"/>
      <c r="G671" s="269"/>
      <c r="H671" s="269"/>
      <c r="I671" s="269"/>
      <c r="J671" s="218"/>
      <c r="K671" s="181"/>
      <c r="L671" s="31"/>
      <c r="M671" s="262" t="str">
        <f t="shared" si="234"/>
        <v>0</v>
      </c>
      <c r="N671" s="31"/>
      <c r="O671" s="262" t="str">
        <f t="shared" si="235"/>
        <v>0</v>
      </c>
      <c r="P671" s="31"/>
      <c r="Q671" s="31"/>
      <c r="R671" s="31"/>
      <c r="S671" s="298" t="str">
        <f t="shared" si="236"/>
        <v/>
      </c>
      <c r="T671" s="214"/>
      <c r="U671" s="33"/>
      <c r="V671" s="33"/>
      <c r="W671" s="33"/>
      <c r="X671" s="33"/>
      <c r="Y671" s="213"/>
      <c r="Z671" s="352" t="str">
        <f t="shared" si="237"/>
        <v/>
      </c>
      <c r="AA671" s="304" t="e">
        <f t="shared" ca="1" si="238"/>
        <v>#NAME?</v>
      </c>
      <c r="AB671" s="304" t="e">
        <f t="shared" ca="1" si="239"/>
        <v>#NAME?</v>
      </c>
      <c r="AC671" s="304" t="e">
        <f t="shared" ca="1" si="240"/>
        <v>#NAME?</v>
      </c>
      <c r="AD671" s="304" t="e">
        <f t="shared" ca="1" si="241"/>
        <v>#NAME?</v>
      </c>
      <c r="AE671" s="304"/>
      <c r="AF671" s="353" t="str">
        <f t="shared" si="242"/>
        <v>NCX19J3</v>
      </c>
      <c r="AG671" s="353" t="str">
        <f t="shared" si="243"/>
        <v>NCX19J3</v>
      </c>
      <c r="AH671" s="353" t="str">
        <f t="shared" si="244"/>
        <v/>
      </c>
      <c r="AI671" s="353" t="str">
        <f t="shared" si="245"/>
        <v/>
      </c>
      <c r="AJ671" s="353" t="str">
        <f t="shared" si="246"/>
        <v/>
      </c>
      <c r="AK671" s="353" t="str">
        <f t="shared" si="247"/>
        <v/>
      </c>
      <c r="AL671" s="343"/>
      <c r="AT671" s="345" t="str">
        <f t="shared" si="248"/>
        <v/>
      </c>
      <c r="AU671" s="345" t="str">
        <f t="shared" si="249"/>
        <v/>
      </c>
      <c r="AW671" s="354">
        <f t="shared" si="250"/>
        <v>0</v>
      </c>
      <c r="AX671" s="354">
        <f t="shared" si="251"/>
        <v>0</v>
      </c>
      <c r="AY671" s="354">
        <f t="shared" si="252"/>
        <v>0</v>
      </c>
      <c r="AZ671" s="354">
        <f t="shared" si="253"/>
        <v>0</v>
      </c>
    </row>
    <row r="672" spans="1:52" x14ac:dyDescent="0.2">
      <c r="A672" s="28" t="str">
        <f>C672&amp;"x"&amp;TEXT(COUNTIF(C$5:C671,C672)+1,0)</f>
        <v>x1</v>
      </c>
      <c r="B672" s="29" t="str">
        <f>D672&amp;"x"&amp;TEXT(COUNTIF(D$5:D671,D672)+1,0)</f>
        <v>x1</v>
      </c>
      <c r="C672" s="30"/>
      <c r="D672" s="30"/>
      <c r="E672" s="181"/>
      <c r="F672" s="30"/>
      <c r="G672" s="269"/>
      <c r="H672" s="269"/>
      <c r="I672" s="269"/>
      <c r="J672" s="218"/>
      <c r="K672" s="181"/>
      <c r="L672" s="31"/>
      <c r="M672" s="262" t="str">
        <f t="shared" si="234"/>
        <v>0</v>
      </c>
      <c r="N672" s="31"/>
      <c r="O672" s="262" t="str">
        <f t="shared" si="235"/>
        <v>0</v>
      </c>
      <c r="P672" s="31"/>
      <c r="Q672" s="31"/>
      <c r="R672" s="31"/>
      <c r="S672" s="298" t="str">
        <f t="shared" si="236"/>
        <v/>
      </c>
      <c r="T672" s="214"/>
      <c r="U672" s="33"/>
      <c r="V672" s="33"/>
      <c r="W672" s="33"/>
      <c r="X672" s="33"/>
      <c r="Y672" s="213"/>
      <c r="Z672" s="352" t="str">
        <f t="shared" si="237"/>
        <v/>
      </c>
      <c r="AA672" s="304" t="e">
        <f t="shared" ca="1" si="238"/>
        <v>#NAME?</v>
      </c>
      <c r="AB672" s="304" t="e">
        <f t="shared" ca="1" si="239"/>
        <v>#NAME?</v>
      </c>
      <c r="AC672" s="304" t="e">
        <f t="shared" ca="1" si="240"/>
        <v>#NAME?</v>
      </c>
      <c r="AD672" s="304" t="e">
        <f t="shared" ca="1" si="241"/>
        <v>#NAME?</v>
      </c>
      <c r="AE672" s="304"/>
      <c r="AF672" s="353" t="str">
        <f t="shared" si="242"/>
        <v>NCX19J3</v>
      </c>
      <c r="AG672" s="353" t="str">
        <f t="shared" si="243"/>
        <v>NCX19J3</v>
      </c>
      <c r="AH672" s="353" t="str">
        <f t="shared" si="244"/>
        <v/>
      </c>
      <c r="AI672" s="353" t="str">
        <f t="shared" si="245"/>
        <v/>
      </c>
      <c r="AJ672" s="353" t="str">
        <f t="shared" si="246"/>
        <v/>
      </c>
      <c r="AK672" s="353" t="str">
        <f t="shared" si="247"/>
        <v/>
      </c>
      <c r="AL672" s="343"/>
      <c r="AT672" s="345" t="str">
        <f t="shared" si="248"/>
        <v/>
      </c>
      <c r="AU672" s="345" t="str">
        <f t="shared" si="249"/>
        <v/>
      </c>
      <c r="AW672" s="354">
        <f t="shared" si="250"/>
        <v>0</v>
      </c>
      <c r="AX672" s="354">
        <f t="shared" si="251"/>
        <v>0</v>
      </c>
      <c r="AY672" s="354">
        <f t="shared" si="252"/>
        <v>0</v>
      </c>
      <c r="AZ672" s="354">
        <f t="shared" si="253"/>
        <v>0</v>
      </c>
    </row>
    <row r="673" spans="1:52" x14ac:dyDescent="0.2">
      <c r="A673" s="28" t="str">
        <f>C673&amp;"x"&amp;TEXT(COUNTIF(C$5:C672,C673)+1,0)</f>
        <v>x1</v>
      </c>
      <c r="B673" s="29" t="str">
        <f>D673&amp;"x"&amp;TEXT(COUNTIF(D$5:D672,D673)+1,0)</f>
        <v>x1</v>
      </c>
      <c r="C673" s="30"/>
      <c r="D673" s="30"/>
      <c r="E673" s="181"/>
      <c r="F673" s="30"/>
      <c r="G673" s="269"/>
      <c r="H673" s="269"/>
      <c r="I673" s="269"/>
      <c r="J673" s="218"/>
      <c r="K673" s="181"/>
      <c r="L673" s="31"/>
      <c r="M673" s="262" t="str">
        <f t="shared" si="234"/>
        <v>0</v>
      </c>
      <c r="N673" s="31"/>
      <c r="O673" s="262" t="str">
        <f t="shared" si="235"/>
        <v>0</v>
      </c>
      <c r="P673" s="31"/>
      <c r="Q673" s="31"/>
      <c r="R673" s="31"/>
      <c r="S673" s="298" t="str">
        <f t="shared" si="236"/>
        <v/>
      </c>
      <c r="T673" s="214"/>
      <c r="U673" s="33"/>
      <c r="V673" s="33"/>
      <c r="W673" s="33"/>
      <c r="X673" s="33"/>
      <c r="Y673" s="213"/>
      <c r="Z673" s="352" t="str">
        <f t="shared" si="237"/>
        <v/>
      </c>
      <c r="AA673" s="304" t="e">
        <f t="shared" ca="1" si="238"/>
        <v>#NAME?</v>
      </c>
      <c r="AB673" s="304" t="e">
        <f t="shared" ca="1" si="239"/>
        <v>#NAME?</v>
      </c>
      <c r="AC673" s="304" t="e">
        <f t="shared" ca="1" si="240"/>
        <v>#NAME?</v>
      </c>
      <c r="AD673" s="304" t="e">
        <f t="shared" ca="1" si="241"/>
        <v>#NAME?</v>
      </c>
      <c r="AE673" s="304"/>
      <c r="AF673" s="353" t="str">
        <f t="shared" si="242"/>
        <v>NCX19J3</v>
      </c>
      <c r="AG673" s="353" t="str">
        <f t="shared" si="243"/>
        <v>NCX19J3</v>
      </c>
      <c r="AH673" s="353" t="str">
        <f t="shared" si="244"/>
        <v/>
      </c>
      <c r="AI673" s="353" t="str">
        <f t="shared" si="245"/>
        <v/>
      </c>
      <c r="AJ673" s="353" t="str">
        <f t="shared" si="246"/>
        <v/>
      </c>
      <c r="AK673" s="353" t="str">
        <f t="shared" si="247"/>
        <v/>
      </c>
      <c r="AL673" s="343"/>
      <c r="AT673" s="345" t="str">
        <f t="shared" si="248"/>
        <v/>
      </c>
      <c r="AU673" s="345" t="str">
        <f t="shared" si="249"/>
        <v/>
      </c>
      <c r="AW673" s="354">
        <f t="shared" si="250"/>
        <v>0</v>
      </c>
      <c r="AX673" s="354">
        <f t="shared" si="251"/>
        <v>0</v>
      </c>
      <c r="AY673" s="354">
        <f t="shared" si="252"/>
        <v>0</v>
      </c>
      <c r="AZ673" s="354">
        <f t="shared" si="253"/>
        <v>0</v>
      </c>
    </row>
    <row r="674" spans="1:52" x14ac:dyDescent="0.2">
      <c r="A674" s="28" t="str">
        <f>C674&amp;"x"&amp;TEXT(COUNTIF(C$5:C673,C674)+1,0)</f>
        <v>x1</v>
      </c>
      <c r="B674" s="29" t="str">
        <f>D674&amp;"x"&amp;TEXT(COUNTIF(D$5:D673,D674)+1,0)</f>
        <v>x1</v>
      </c>
      <c r="C674" s="30"/>
      <c r="D674" s="30"/>
      <c r="E674" s="181"/>
      <c r="F674" s="30"/>
      <c r="G674" s="269"/>
      <c r="H674" s="269"/>
      <c r="I674" s="269"/>
      <c r="J674" s="218"/>
      <c r="K674" s="181"/>
      <c r="L674" s="31"/>
      <c r="M674" s="262" t="str">
        <f t="shared" si="234"/>
        <v>0</v>
      </c>
      <c r="N674" s="31"/>
      <c r="O674" s="262" t="str">
        <f t="shared" si="235"/>
        <v>0</v>
      </c>
      <c r="P674" s="31"/>
      <c r="Q674" s="31"/>
      <c r="R674" s="31"/>
      <c r="S674" s="298" t="str">
        <f t="shared" si="236"/>
        <v/>
      </c>
      <c r="T674" s="214"/>
      <c r="U674" s="33"/>
      <c r="V674" s="33"/>
      <c r="W674" s="33"/>
      <c r="X674" s="33"/>
      <c r="Y674" s="213"/>
      <c r="Z674" s="352" t="str">
        <f t="shared" si="237"/>
        <v/>
      </c>
      <c r="AA674" s="304" t="e">
        <f t="shared" ca="1" si="238"/>
        <v>#NAME?</v>
      </c>
      <c r="AB674" s="304" t="e">
        <f t="shared" ca="1" si="239"/>
        <v>#NAME?</v>
      </c>
      <c r="AC674" s="304" t="e">
        <f t="shared" ca="1" si="240"/>
        <v>#NAME?</v>
      </c>
      <c r="AD674" s="304" t="e">
        <f t="shared" ca="1" si="241"/>
        <v>#NAME?</v>
      </c>
      <c r="AE674" s="304"/>
      <c r="AF674" s="353" t="str">
        <f t="shared" si="242"/>
        <v>NCX19J3</v>
      </c>
      <c r="AG674" s="353" t="str">
        <f t="shared" si="243"/>
        <v>NCX19J3</v>
      </c>
      <c r="AH674" s="353" t="str">
        <f t="shared" si="244"/>
        <v/>
      </c>
      <c r="AI674" s="353" t="str">
        <f t="shared" si="245"/>
        <v/>
      </c>
      <c r="AJ674" s="353" t="str">
        <f t="shared" si="246"/>
        <v/>
      </c>
      <c r="AK674" s="353" t="str">
        <f t="shared" si="247"/>
        <v/>
      </c>
      <c r="AL674" s="343"/>
      <c r="AT674" s="345" t="str">
        <f t="shared" si="248"/>
        <v/>
      </c>
      <c r="AU674" s="345" t="str">
        <f t="shared" si="249"/>
        <v/>
      </c>
      <c r="AW674" s="354">
        <f t="shared" si="250"/>
        <v>0</v>
      </c>
      <c r="AX674" s="354">
        <f t="shared" si="251"/>
        <v>0</v>
      </c>
      <c r="AY674" s="354">
        <f t="shared" si="252"/>
        <v>0</v>
      </c>
      <c r="AZ674" s="354">
        <f t="shared" si="253"/>
        <v>0</v>
      </c>
    </row>
    <row r="675" spans="1:52" x14ac:dyDescent="0.2">
      <c r="A675" s="28" t="str">
        <f>C675&amp;"x"&amp;TEXT(COUNTIF(C$5:C674,C675)+1,0)</f>
        <v>x1</v>
      </c>
      <c r="B675" s="29" t="str">
        <f>D675&amp;"x"&amp;TEXT(COUNTIF(D$5:D674,D675)+1,0)</f>
        <v>x1</v>
      </c>
      <c r="C675" s="30"/>
      <c r="D675" s="30"/>
      <c r="E675" s="181"/>
      <c r="F675" s="30"/>
      <c r="G675" s="269"/>
      <c r="H675" s="269"/>
      <c r="I675" s="269"/>
      <c r="J675" s="218"/>
      <c r="K675" s="181"/>
      <c r="L675" s="31"/>
      <c r="M675" s="262" t="str">
        <f t="shared" si="234"/>
        <v>0</v>
      </c>
      <c r="N675" s="31"/>
      <c r="O675" s="262" t="str">
        <f t="shared" si="235"/>
        <v>0</v>
      </c>
      <c r="P675" s="31"/>
      <c r="Q675" s="31"/>
      <c r="R675" s="31"/>
      <c r="S675" s="298" t="str">
        <f t="shared" si="236"/>
        <v/>
      </c>
      <c r="T675" s="214"/>
      <c r="U675" s="33"/>
      <c r="V675" s="33"/>
      <c r="W675" s="33"/>
      <c r="X675" s="33"/>
      <c r="Y675" s="213"/>
      <c r="Z675" s="352" t="str">
        <f t="shared" si="237"/>
        <v/>
      </c>
      <c r="AA675" s="304" t="e">
        <f t="shared" ca="1" si="238"/>
        <v>#NAME?</v>
      </c>
      <c r="AB675" s="304" t="e">
        <f t="shared" ca="1" si="239"/>
        <v>#NAME?</v>
      </c>
      <c r="AC675" s="304" t="e">
        <f t="shared" ca="1" si="240"/>
        <v>#NAME?</v>
      </c>
      <c r="AD675" s="304" t="e">
        <f t="shared" ca="1" si="241"/>
        <v>#NAME?</v>
      </c>
      <c r="AE675" s="304"/>
      <c r="AF675" s="353" t="str">
        <f t="shared" si="242"/>
        <v>NCX19J3</v>
      </c>
      <c r="AG675" s="353" t="str">
        <f t="shared" si="243"/>
        <v>NCX19J3</v>
      </c>
      <c r="AH675" s="353" t="str">
        <f t="shared" si="244"/>
        <v/>
      </c>
      <c r="AI675" s="353" t="str">
        <f t="shared" si="245"/>
        <v/>
      </c>
      <c r="AJ675" s="353" t="str">
        <f t="shared" si="246"/>
        <v/>
      </c>
      <c r="AK675" s="353" t="str">
        <f t="shared" si="247"/>
        <v/>
      </c>
      <c r="AL675" s="343"/>
      <c r="AT675" s="345" t="str">
        <f t="shared" si="248"/>
        <v/>
      </c>
      <c r="AU675" s="345" t="str">
        <f t="shared" si="249"/>
        <v/>
      </c>
      <c r="AW675" s="354">
        <f t="shared" si="250"/>
        <v>0</v>
      </c>
      <c r="AX675" s="354">
        <f t="shared" si="251"/>
        <v>0</v>
      </c>
      <c r="AY675" s="354">
        <f t="shared" si="252"/>
        <v>0</v>
      </c>
      <c r="AZ675" s="354">
        <f t="shared" si="253"/>
        <v>0</v>
      </c>
    </row>
    <row r="676" spans="1:52" x14ac:dyDescent="0.2">
      <c r="A676" s="28" t="str">
        <f>C676&amp;"x"&amp;TEXT(COUNTIF(C$5:C675,C676)+1,0)</f>
        <v>x1</v>
      </c>
      <c r="B676" s="29" t="str">
        <f>D676&amp;"x"&amp;TEXT(COUNTIF(D$5:D675,D676)+1,0)</f>
        <v>x1</v>
      </c>
      <c r="C676" s="30"/>
      <c r="D676" s="30"/>
      <c r="E676" s="181"/>
      <c r="F676" s="30"/>
      <c r="G676" s="269"/>
      <c r="H676" s="269"/>
      <c r="I676" s="269"/>
      <c r="J676" s="218"/>
      <c r="K676" s="181"/>
      <c r="L676" s="31"/>
      <c r="M676" s="262" t="str">
        <f t="shared" si="234"/>
        <v>0</v>
      </c>
      <c r="N676" s="31"/>
      <c r="O676" s="262" t="str">
        <f t="shared" si="235"/>
        <v>0</v>
      </c>
      <c r="P676" s="31"/>
      <c r="Q676" s="31"/>
      <c r="R676" s="31"/>
      <c r="S676" s="298" t="str">
        <f t="shared" si="236"/>
        <v/>
      </c>
      <c r="T676" s="214"/>
      <c r="U676" s="33"/>
      <c r="V676" s="33"/>
      <c r="W676" s="33"/>
      <c r="X676" s="33"/>
      <c r="Y676" s="213"/>
      <c r="Z676" s="352" t="str">
        <f t="shared" si="237"/>
        <v/>
      </c>
      <c r="AA676" s="304" t="e">
        <f t="shared" ca="1" si="238"/>
        <v>#NAME?</v>
      </c>
      <c r="AB676" s="304" t="e">
        <f t="shared" ca="1" si="239"/>
        <v>#NAME?</v>
      </c>
      <c r="AC676" s="304" t="e">
        <f t="shared" ca="1" si="240"/>
        <v>#NAME?</v>
      </c>
      <c r="AD676" s="304" t="e">
        <f t="shared" ca="1" si="241"/>
        <v>#NAME?</v>
      </c>
      <c r="AE676" s="304"/>
      <c r="AF676" s="353" t="str">
        <f t="shared" si="242"/>
        <v>NCX19J3</v>
      </c>
      <c r="AG676" s="353" t="str">
        <f t="shared" si="243"/>
        <v>NCX19J3</v>
      </c>
      <c r="AH676" s="353" t="str">
        <f t="shared" si="244"/>
        <v/>
      </c>
      <c r="AI676" s="353" t="str">
        <f t="shared" si="245"/>
        <v/>
      </c>
      <c r="AJ676" s="353" t="str">
        <f t="shared" si="246"/>
        <v/>
      </c>
      <c r="AK676" s="353" t="str">
        <f t="shared" si="247"/>
        <v/>
      </c>
      <c r="AL676" s="343"/>
      <c r="AT676" s="345" t="str">
        <f t="shared" si="248"/>
        <v/>
      </c>
      <c r="AU676" s="345" t="str">
        <f t="shared" si="249"/>
        <v/>
      </c>
      <c r="AW676" s="354">
        <f t="shared" si="250"/>
        <v>0</v>
      </c>
      <c r="AX676" s="354">
        <f t="shared" si="251"/>
        <v>0</v>
      </c>
      <c r="AY676" s="354">
        <f t="shared" si="252"/>
        <v>0</v>
      </c>
      <c r="AZ676" s="354">
        <f t="shared" si="253"/>
        <v>0</v>
      </c>
    </row>
    <row r="677" spans="1:52" x14ac:dyDescent="0.2">
      <c r="A677" s="28" t="str">
        <f>C677&amp;"x"&amp;TEXT(COUNTIF(C$5:C676,C677)+1,0)</f>
        <v>x1</v>
      </c>
      <c r="B677" s="29" t="str">
        <f>D677&amp;"x"&amp;TEXT(COUNTIF(D$5:D676,D677)+1,0)</f>
        <v>x1</v>
      </c>
      <c r="C677" s="30"/>
      <c r="D677" s="30"/>
      <c r="E677" s="181"/>
      <c r="F677" s="30"/>
      <c r="G677" s="269"/>
      <c r="H677" s="269"/>
      <c r="I677" s="269"/>
      <c r="J677" s="218"/>
      <c r="K677" s="181"/>
      <c r="L677" s="31"/>
      <c r="M677" s="262" t="str">
        <f t="shared" si="234"/>
        <v>0</v>
      </c>
      <c r="N677" s="31"/>
      <c r="O677" s="262" t="str">
        <f t="shared" si="235"/>
        <v>0</v>
      </c>
      <c r="P677" s="31"/>
      <c r="Q677" s="31"/>
      <c r="R677" s="31"/>
      <c r="S677" s="298" t="str">
        <f t="shared" si="236"/>
        <v/>
      </c>
      <c r="T677" s="214"/>
      <c r="U677" s="33"/>
      <c r="V677" s="33"/>
      <c r="W677" s="33"/>
      <c r="X677" s="33"/>
      <c r="Y677" s="213"/>
      <c r="Z677" s="352" t="str">
        <f t="shared" si="237"/>
        <v/>
      </c>
      <c r="AA677" s="304" t="e">
        <f t="shared" ca="1" si="238"/>
        <v>#NAME?</v>
      </c>
      <c r="AB677" s="304" t="e">
        <f t="shared" ca="1" si="239"/>
        <v>#NAME?</v>
      </c>
      <c r="AC677" s="304" t="e">
        <f t="shared" ca="1" si="240"/>
        <v>#NAME?</v>
      </c>
      <c r="AD677" s="304" t="e">
        <f t="shared" ca="1" si="241"/>
        <v>#NAME?</v>
      </c>
      <c r="AE677" s="304"/>
      <c r="AF677" s="353" t="str">
        <f t="shared" si="242"/>
        <v>NCX19J3</v>
      </c>
      <c r="AG677" s="353" t="str">
        <f t="shared" si="243"/>
        <v>NCX19J3</v>
      </c>
      <c r="AH677" s="353" t="str">
        <f t="shared" si="244"/>
        <v/>
      </c>
      <c r="AI677" s="353" t="str">
        <f t="shared" si="245"/>
        <v/>
      </c>
      <c r="AJ677" s="353" t="str">
        <f t="shared" si="246"/>
        <v/>
      </c>
      <c r="AK677" s="353" t="str">
        <f t="shared" si="247"/>
        <v/>
      </c>
      <c r="AL677" s="343"/>
      <c r="AT677" s="345" t="str">
        <f t="shared" si="248"/>
        <v/>
      </c>
      <c r="AU677" s="345" t="str">
        <f t="shared" si="249"/>
        <v/>
      </c>
      <c r="AW677" s="354">
        <f t="shared" si="250"/>
        <v>0</v>
      </c>
      <c r="AX677" s="354">
        <f t="shared" si="251"/>
        <v>0</v>
      </c>
      <c r="AY677" s="354">
        <f t="shared" si="252"/>
        <v>0</v>
      </c>
      <c r="AZ677" s="354">
        <f t="shared" si="253"/>
        <v>0</v>
      </c>
    </row>
    <row r="678" spans="1:52" x14ac:dyDescent="0.2">
      <c r="A678" s="28" t="str">
        <f>C678&amp;"x"&amp;TEXT(COUNTIF(C$5:C677,C678)+1,0)</f>
        <v>x1</v>
      </c>
      <c r="B678" s="29" t="str">
        <f>D678&amp;"x"&amp;TEXT(COUNTIF(D$5:D677,D678)+1,0)</f>
        <v>x1</v>
      </c>
      <c r="C678" s="30"/>
      <c r="D678" s="30"/>
      <c r="E678" s="181"/>
      <c r="F678" s="30"/>
      <c r="G678" s="269"/>
      <c r="H678" s="269"/>
      <c r="I678" s="269"/>
      <c r="J678" s="218"/>
      <c r="K678" s="181"/>
      <c r="L678" s="31"/>
      <c r="M678" s="262" t="str">
        <f t="shared" si="234"/>
        <v>0</v>
      </c>
      <c r="N678" s="31"/>
      <c r="O678" s="262" t="str">
        <f t="shared" si="235"/>
        <v>0</v>
      </c>
      <c r="P678" s="31"/>
      <c r="Q678" s="31"/>
      <c r="R678" s="31"/>
      <c r="S678" s="298" t="str">
        <f t="shared" si="236"/>
        <v/>
      </c>
      <c r="T678" s="214"/>
      <c r="U678" s="33"/>
      <c r="V678" s="33"/>
      <c r="W678" s="33"/>
      <c r="X678" s="33"/>
      <c r="Y678" s="213"/>
      <c r="Z678" s="352" t="str">
        <f t="shared" si="237"/>
        <v/>
      </c>
      <c r="AA678" s="304" t="e">
        <f t="shared" ca="1" si="238"/>
        <v>#NAME?</v>
      </c>
      <c r="AB678" s="304" t="e">
        <f t="shared" ca="1" si="239"/>
        <v>#NAME?</v>
      </c>
      <c r="AC678" s="304" t="e">
        <f t="shared" ca="1" si="240"/>
        <v>#NAME?</v>
      </c>
      <c r="AD678" s="304" t="e">
        <f t="shared" ca="1" si="241"/>
        <v>#NAME?</v>
      </c>
      <c r="AE678" s="304"/>
      <c r="AF678" s="353" t="str">
        <f t="shared" si="242"/>
        <v>NCX19J3</v>
      </c>
      <c r="AG678" s="353" t="str">
        <f t="shared" si="243"/>
        <v>NCX19J3</v>
      </c>
      <c r="AH678" s="353" t="str">
        <f t="shared" si="244"/>
        <v/>
      </c>
      <c r="AI678" s="353" t="str">
        <f t="shared" si="245"/>
        <v/>
      </c>
      <c r="AJ678" s="353" t="str">
        <f t="shared" si="246"/>
        <v/>
      </c>
      <c r="AK678" s="353" t="str">
        <f t="shared" si="247"/>
        <v/>
      </c>
      <c r="AL678" s="343"/>
      <c r="AT678" s="345" t="str">
        <f t="shared" si="248"/>
        <v/>
      </c>
      <c r="AU678" s="345" t="str">
        <f t="shared" si="249"/>
        <v/>
      </c>
      <c r="AW678" s="354">
        <f t="shared" si="250"/>
        <v>0</v>
      </c>
      <c r="AX678" s="354">
        <f t="shared" si="251"/>
        <v>0</v>
      </c>
      <c r="AY678" s="354">
        <f t="shared" si="252"/>
        <v>0</v>
      </c>
      <c r="AZ678" s="354">
        <f t="shared" si="253"/>
        <v>0</v>
      </c>
    </row>
    <row r="679" spans="1:52" x14ac:dyDescent="0.2">
      <c r="A679" s="28" t="str">
        <f>C679&amp;"x"&amp;TEXT(COUNTIF(C$5:C678,C679)+1,0)</f>
        <v>x1</v>
      </c>
      <c r="B679" s="29" t="str">
        <f>D679&amp;"x"&amp;TEXT(COUNTIF(D$5:D678,D679)+1,0)</f>
        <v>x1</v>
      </c>
      <c r="C679" s="30"/>
      <c r="D679" s="30"/>
      <c r="E679" s="181"/>
      <c r="F679" s="30"/>
      <c r="G679" s="269"/>
      <c r="H679" s="269"/>
      <c r="I679" s="269"/>
      <c r="J679" s="218"/>
      <c r="K679" s="181"/>
      <c r="L679" s="31"/>
      <c r="M679" s="262" t="str">
        <f t="shared" si="234"/>
        <v>0</v>
      </c>
      <c r="N679" s="31"/>
      <c r="O679" s="262" t="str">
        <f t="shared" si="235"/>
        <v>0</v>
      </c>
      <c r="P679" s="31"/>
      <c r="Q679" s="31"/>
      <c r="R679" s="31"/>
      <c r="S679" s="298" t="str">
        <f t="shared" si="236"/>
        <v/>
      </c>
      <c r="T679" s="214"/>
      <c r="U679" s="33"/>
      <c r="V679" s="33"/>
      <c r="W679" s="33"/>
      <c r="X679" s="33"/>
      <c r="Y679" s="213"/>
      <c r="Z679" s="352" t="str">
        <f t="shared" si="237"/>
        <v/>
      </c>
      <c r="AA679" s="304" t="e">
        <f t="shared" ca="1" si="238"/>
        <v>#NAME?</v>
      </c>
      <c r="AB679" s="304" t="e">
        <f t="shared" ca="1" si="239"/>
        <v>#NAME?</v>
      </c>
      <c r="AC679" s="304" t="e">
        <f t="shared" ca="1" si="240"/>
        <v>#NAME?</v>
      </c>
      <c r="AD679" s="304" t="e">
        <f t="shared" ca="1" si="241"/>
        <v>#NAME?</v>
      </c>
      <c r="AE679" s="304"/>
      <c r="AF679" s="353" t="str">
        <f t="shared" si="242"/>
        <v>NCX19J3</v>
      </c>
      <c r="AG679" s="353" t="str">
        <f t="shared" si="243"/>
        <v>NCX19J3</v>
      </c>
      <c r="AH679" s="353" t="str">
        <f t="shared" si="244"/>
        <v/>
      </c>
      <c r="AI679" s="353" t="str">
        <f t="shared" si="245"/>
        <v/>
      </c>
      <c r="AJ679" s="353" t="str">
        <f t="shared" si="246"/>
        <v/>
      </c>
      <c r="AK679" s="353" t="str">
        <f t="shared" si="247"/>
        <v/>
      </c>
      <c r="AL679" s="343"/>
      <c r="AT679" s="345" t="str">
        <f t="shared" si="248"/>
        <v/>
      </c>
      <c r="AU679" s="345" t="str">
        <f t="shared" si="249"/>
        <v/>
      </c>
      <c r="AW679" s="354">
        <f t="shared" si="250"/>
        <v>0</v>
      </c>
      <c r="AX679" s="354">
        <f t="shared" si="251"/>
        <v>0</v>
      </c>
      <c r="AY679" s="354">
        <f t="shared" si="252"/>
        <v>0</v>
      </c>
      <c r="AZ679" s="354">
        <f t="shared" si="253"/>
        <v>0</v>
      </c>
    </row>
    <row r="680" spans="1:52" x14ac:dyDescent="0.2">
      <c r="A680" s="28" t="str">
        <f>C680&amp;"x"&amp;TEXT(COUNTIF(C$5:C679,C680)+1,0)</f>
        <v>x1</v>
      </c>
      <c r="B680" s="29" t="str">
        <f>D680&amp;"x"&amp;TEXT(COUNTIF(D$5:D679,D680)+1,0)</f>
        <v>x1</v>
      </c>
      <c r="C680" s="30"/>
      <c r="D680" s="30"/>
      <c r="E680" s="181"/>
      <c r="F680" s="30"/>
      <c r="G680" s="269"/>
      <c r="H680" s="269"/>
      <c r="I680" s="269"/>
      <c r="J680" s="218"/>
      <c r="K680" s="181"/>
      <c r="L680" s="31"/>
      <c r="M680" s="262" t="str">
        <f t="shared" si="234"/>
        <v>0</v>
      </c>
      <c r="N680" s="31"/>
      <c r="O680" s="262" t="str">
        <f t="shared" si="235"/>
        <v>0</v>
      </c>
      <c r="P680" s="31"/>
      <c r="Q680" s="31"/>
      <c r="R680" s="31"/>
      <c r="S680" s="298" t="str">
        <f t="shared" si="236"/>
        <v/>
      </c>
      <c r="T680" s="214"/>
      <c r="U680" s="33"/>
      <c r="V680" s="33"/>
      <c r="W680" s="33"/>
      <c r="X680" s="33"/>
      <c r="Y680" s="213"/>
      <c r="Z680" s="352" t="str">
        <f t="shared" si="237"/>
        <v/>
      </c>
      <c r="AA680" s="304" t="e">
        <f t="shared" ca="1" si="238"/>
        <v>#NAME?</v>
      </c>
      <c r="AB680" s="304" t="e">
        <f t="shared" ca="1" si="239"/>
        <v>#NAME?</v>
      </c>
      <c r="AC680" s="304" t="e">
        <f t="shared" ca="1" si="240"/>
        <v>#NAME?</v>
      </c>
      <c r="AD680" s="304" t="e">
        <f t="shared" ca="1" si="241"/>
        <v>#NAME?</v>
      </c>
      <c r="AE680" s="304"/>
      <c r="AF680" s="353" t="str">
        <f t="shared" si="242"/>
        <v>NCX19J3</v>
      </c>
      <c r="AG680" s="353" t="str">
        <f t="shared" si="243"/>
        <v>NCX19J3</v>
      </c>
      <c r="AH680" s="353" t="str">
        <f t="shared" si="244"/>
        <v/>
      </c>
      <c r="AI680" s="353" t="str">
        <f t="shared" si="245"/>
        <v/>
      </c>
      <c r="AJ680" s="353" t="str">
        <f t="shared" si="246"/>
        <v/>
      </c>
      <c r="AK680" s="353" t="str">
        <f t="shared" si="247"/>
        <v/>
      </c>
      <c r="AL680" s="343"/>
      <c r="AT680" s="345" t="str">
        <f t="shared" si="248"/>
        <v/>
      </c>
      <c r="AU680" s="345" t="str">
        <f t="shared" si="249"/>
        <v/>
      </c>
      <c r="AW680" s="354">
        <f t="shared" si="250"/>
        <v>0</v>
      </c>
      <c r="AX680" s="354">
        <f t="shared" si="251"/>
        <v>0</v>
      </c>
      <c r="AY680" s="354">
        <f t="shared" si="252"/>
        <v>0</v>
      </c>
      <c r="AZ680" s="354">
        <f t="shared" si="253"/>
        <v>0</v>
      </c>
    </row>
    <row r="681" spans="1:52" x14ac:dyDescent="0.2">
      <c r="A681" s="28" t="str">
        <f>C681&amp;"x"&amp;TEXT(COUNTIF(C$5:C680,C681)+1,0)</f>
        <v>x1</v>
      </c>
      <c r="B681" s="29" t="str">
        <f>D681&amp;"x"&amp;TEXT(COUNTIF(D$5:D680,D681)+1,0)</f>
        <v>x1</v>
      </c>
      <c r="C681" s="30"/>
      <c r="D681" s="30"/>
      <c r="E681" s="181"/>
      <c r="F681" s="30"/>
      <c r="G681" s="269"/>
      <c r="H681" s="269"/>
      <c r="I681" s="269"/>
      <c r="J681" s="218"/>
      <c r="K681" s="181"/>
      <c r="L681" s="31"/>
      <c r="M681" s="262" t="str">
        <f t="shared" si="234"/>
        <v>0</v>
      </c>
      <c r="N681" s="31"/>
      <c r="O681" s="262" t="str">
        <f t="shared" si="235"/>
        <v>0</v>
      </c>
      <c r="P681" s="31"/>
      <c r="Q681" s="31"/>
      <c r="R681" s="31"/>
      <c r="S681" s="298" t="str">
        <f t="shared" si="236"/>
        <v/>
      </c>
      <c r="T681" s="214"/>
      <c r="U681" s="33"/>
      <c r="V681" s="33"/>
      <c r="W681" s="33"/>
      <c r="X681" s="33"/>
      <c r="Y681" s="213"/>
      <c r="Z681" s="352" t="str">
        <f t="shared" si="237"/>
        <v/>
      </c>
      <c r="AA681" s="304" t="e">
        <f t="shared" ca="1" si="238"/>
        <v>#NAME?</v>
      </c>
      <c r="AB681" s="304" t="e">
        <f t="shared" ca="1" si="239"/>
        <v>#NAME?</v>
      </c>
      <c r="AC681" s="304" t="e">
        <f t="shared" ca="1" si="240"/>
        <v>#NAME?</v>
      </c>
      <c r="AD681" s="304" t="e">
        <f t="shared" ca="1" si="241"/>
        <v>#NAME?</v>
      </c>
      <c r="AE681" s="304"/>
      <c r="AF681" s="353" t="str">
        <f t="shared" si="242"/>
        <v>NCX19J3</v>
      </c>
      <c r="AG681" s="353" t="str">
        <f t="shared" si="243"/>
        <v>NCX19J3</v>
      </c>
      <c r="AH681" s="353" t="str">
        <f t="shared" si="244"/>
        <v/>
      </c>
      <c r="AI681" s="353" t="str">
        <f t="shared" si="245"/>
        <v/>
      </c>
      <c r="AJ681" s="353" t="str">
        <f t="shared" si="246"/>
        <v/>
      </c>
      <c r="AK681" s="353" t="str">
        <f t="shared" si="247"/>
        <v/>
      </c>
      <c r="AL681" s="343"/>
      <c r="AT681" s="345" t="str">
        <f t="shared" si="248"/>
        <v/>
      </c>
      <c r="AU681" s="345" t="str">
        <f t="shared" si="249"/>
        <v/>
      </c>
      <c r="AW681" s="354">
        <f t="shared" si="250"/>
        <v>0</v>
      </c>
      <c r="AX681" s="354">
        <f t="shared" si="251"/>
        <v>0</v>
      </c>
      <c r="AY681" s="354">
        <f t="shared" si="252"/>
        <v>0</v>
      </c>
      <c r="AZ681" s="354">
        <f t="shared" si="253"/>
        <v>0</v>
      </c>
    </row>
    <row r="682" spans="1:52" x14ac:dyDescent="0.2">
      <c r="A682" s="28" t="str">
        <f>C682&amp;"x"&amp;TEXT(COUNTIF(C$5:C681,C682)+1,0)</f>
        <v>x1</v>
      </c>
      <c r="B682" s="29" t="str">
        <f>D682&amp;"x"&amp;TEXT(COUNTIF(D$5:D681,D682)+1,0)</f>
        <v>x1</v>
      </c>
      <c r="C682" s="30"/>
      <c r="D682" s="30"/>
      <c r="E682" s="181"/>
      <c r="F682" s="30"/>
      <c r="G682" s="269"/>
      <c r="H682" s="269"/>
      <c r="I682" s="269"/>
      <c r="J682" s="218"/>
      <c r="K682" s="181"/>
      <c r="L682" s="31"/>
      <c r="M682" s="262" t="str">
        <f t="shared" si="234"/>
        <v>0</v>
      </c>
      <c r="N682" s="31"/>
      <c r="O682" s="262" t="str">
        <f t="shared" si="235"/>
        <v>0</v>
      </c>
      <c r="P682" s="31"/>
      <c r="Q682" s="31"/>
      <c r="R682" s="31"/>
      <c r="S682" s="298" t="str">
        <f t="shared" si="236"/>
        <v/>
      </c>
      <c r="T682" s="214"/>
      <c r="U682" s="33"/>
      <c r="V682" s="33"/>
      <c r="W682" s="33"/>
      <c r="X682" s="33"/>
      <c r="Y682" s="213"/>
      <c r="Z682" s="352" t="str">
        <f t="shared" si="237"/>
        <v/>
      </c>
      <c r="AA682" s="304" t="e">
        <f t="shared" ca="1" si="238"/>
        <v>#NAME?</v>
      </c>
      <c r="AB682" s="304" t="e">
        <f t="shared" ca="1" si="239"/>
        <v>#NAME?</v>
      </c>
      <c r="AC682" s="304" t="e">
        <f t="shared" ca="1" si="240"/>
        <v>#NAME?</v>
      </c>
      <c r="AD682" s="304" t="e">
        <f t="shared" ca="1" si="241"/>
        <v>#NAME?</v>
      </c>
      <c r="AE682" s="304"/>
      <c r="AF682" s="353" t="str">
        <f t="shared" si="242"/>
        <v>NCX19J3</v>
      </c>
      <c r="AG682" s="353" t="str">
        <f t="shared" si="243"/>
        <v>NCX19J3</v>
      </c>
      <c r="AH682" s="353" t="str">
        <f t="shared" si="244"/>
        <v/>
      </c>
      <c r="AI682" s="353" t="str">
        <f t="shared" si="245"/>
        <v/>
      </c>
      <c r="AJ682" s="353" t="str">
        <f t="shared" si="246"/>
        <v/>
      </c>
      <c r="AK682" s="353" t="str">
        <f t="shared" si="247"/>
        <v/>
      </c>
      <c r="AL682" s="343"/>
      <c r="AT682" s="345" t="str">
        <f t="shared" si="248"/>
        <v/>
      </c>
      <c r="AU682" s="345" t="str">
        <f t="shared" si="249"/>
        <v/>
      </c>
      <c r="AW682" s="354">
        <f t="shared" si="250"/>
        <v>0</v>
      </c>
      <c r="AX682" s="354">
        <f t="shared" si="251"/>
        <v>0</v>
      </c>
      <c r="AY682" s="354">
        <f t="shared" si="252"/>
        <v>0</v>
      </c>
      <c r="AZ682" s="354">
        <f t="shared" si="253"/>
        <v>0</v>
      </c>
    </row>
    <row r="683" spans="1:52" x14ac:dyDescent="0.2">
      <c r="A683" s="28" t="str">
        <f>C683&amp;"x"&amp;TEXT(COUNTIF(C$5:C682,C683)+1,0)</f>
        <v>x1</v>
      </c>
      <c r="B683" s="29" t="str">
        <f>D683&amp;"x"&amp;TEXT(COUNTIF(D$5:D682,D683)+1,0)</f>
        <v>x1</v>
      </c>
      <c r="C683" s="30"/>
      <c r="D683" s="30"/>
      <c r="E683" s="181"/>
      <c r="F683" s="30"/>
      <c r="G683" s="269"/>
      <c r="H683" s="269"/>
      <c r="I683" s="269"/>
      <c r="J683" s="218"/>
      <c r="K683" s="181"/>
      <c r="L683" s="31"/>
      <c r="M683" s="262" t="str">
        <f t="shared" si="234"/>
        <v>0</v>
      </c>
      <c r="N683" s="31"/>
      <c r="O683" s="262" t="str">
        <f t="shared" si="235"/>
        <v>0</v>
      </c>
      <c r="P683" s="31"/>
      <c r="Q683" s="31"/>
      <c r="R683" s="31"/>
      <c r="S683" s="298" t="str">
        <f t="shared" si="236"/>
        <v/>
      </c>
      <c r="T683" s="214"/>
      <c r="U683" s="33"/>
      <c r="V683" s="33"/>
      <c r="W683" s="33"/>
      <c r="X683" s="33"/>
      <c r="Y683" s="213"/>
      <c r="Z683" s="352" t="str">
        <f t="shared" si="237"/>
        <v/>
      </c>
      <c r="AA683" s="304" t="e">
        <f t="shared" ca="1" si="238"/>
        <v>#NAME?</v>
      </c>
      <c r="AB683" s="304" t="e">
        <f t="shared" ca="1" si="239"/>
        <v>#NAME?</v>
      </c>
      <c r="AC683" s="304" t="e">
        <f t="shared" ca="1" si="240"/>
        <v>#NAME?</v>
      </c>
      <c r="AD683" s="304" t="e">
        <f t="shared" ca="1" si="241"/>
        <v>#NAME?</v>
      </c>
      <c r="AE683" s="304"/>
      <c r="AF683" s="353" t="str">
        <f t="shared" si="242"/>
        <v>NCX19J3</v>
      </c>
      <c r="AG683" s="353" t="str">
        <f t="shared" si="243"/>
        <v>NCX19J3</v>
      </c>
      <c r="AH683" s="353" t="str">
        <f t="shared" si="244"/>
        <v/>
      </c>
      <c r="AI683" s="353" t="str">
        <f t="shared" si="245"/>
        <v/>
      </c>
      <c r="AJ683" s="353" t="str">
        <f t="shared" si="246"/>
        <v/>
      </c>
      <c r="AK683" s="353" t="str">
        <f t="shared" si="247"/>
        <v/>
      </c>
      <c r="AL683" s="343"/>
      <c r="AT683" s="345" t="str">
        <f t="shared" si="248"/>
        <v/>
      </c>
      <c r="AU683" s="345" t="str">
        <f t="shared" si="249"/>
        <v/>
      </c>
      <c r="AW683" s="354">
        <f t="shared" si="250"/>
        <v>0</v>
      </c>
      <c r="AX683" s="354">
        <f t="shared" si="251"/>
        <v>0</v>
      </c>
      <c r="AY683" s="354">
        <f t="shared" si="252"/>
        <v>0</v>
      </c>
      <c r="AZ683" s="354">
        <f t="shared" si="253"/>
        <v>0</v>
      </c>
    </row>
    <row r="684" spans="1:52" x14ac:dyDescent="0.2">
      <c r="A684" s="28" t="str">
        <f>C684&amp;"x"&amp;TEXT(COUNTIF(C$5:C683,C684)+1,0)</f>
        <v>x1</v>
      </c>
      <c r="B684" s="29" t="str">
        <f>D684&amp;"x"&amp;TEXT(COUNTIF(D$5:D683,D684)+1,0)</f>
        <v>x1</v>
      </c>
      <c r="C684" s="30"/>
      <c r="D684" s="30"/>
      <c r="E684" s="181"/>
      <c r="F684" s="30"/>
      <c r="G684" s="269"/>
      <c r="H684" s="269"/>
      <c r="I684" s="269"/>
      <c r="J684" s="218"/>
      <c r="K684" s="181"/>
      <c r="L684" s="31"/>
      <c r="M684" s="262" t="str">
        <f t="shared" si="234"/>
        <v>0</v>
      </c>
      <c r="N684" s="31"/>
      <c r="O684" s="262" t="str">
        <f t="shared" si="235"/>
        <v>0</v>
      </c>
      <c r="P684" s="31"/>
      <c r="Q684" s="31"/>
      <c r="R684" s="31"/>
      <c r="S684" s="298" t="str">
        <f t="shared" si="236"/>
        <v/>
      </c>
      <c r="T684" s="214"/>
      <c r="U684" s="33"/>
      <c r="V684" s="33"/>
      <c r="W684" s="33"/>
      <c r="X684" s="33"/>
      <c r="Y684" s="213"/>
      <c r="Z684" s="352" t="str">
        <f t="shared" si="237"/>
        <v/>
      </c>
      <c r="AA684" s="304" t="e">
        <f t="shared" ca="1" si="238"/>
        <v>#NAME?</v>
      </c>
      <c r="AB684" s="304" t="e">
        <f t="shared" ca="1" si="239"/>
        <v>#NAME?</v>
      </c>
      <c r="AC684" s="304" t="e">
        <f t="shared" ca="1" si="240"/>
        <v>#NAME?</v>
      </c>
      <c r="AD684" s="304" t="e">
        <f t="shared" ca="1" si="241"/>
        <v>#NAME?</v>
      </c>
      <c r="AE684" s="304"/>
      <c r="AF684" s="353" t="str">
        <f t="shared" si="242"/>
        <v>NCX19J3</v>
      </c>
      <c r="AG684" s="353" t="str">
        <f t="shared" si="243"/>
        <v>NCX19J3</v>
      </c>
      <c r="AH684" s="353" t="str">
        <f t="shared" si="244"/>
        <v/>
      </c>
      <c r="AI684" s="353" t="str">
        <f t="shared" si="245"/>
        <v/>
      </c>
      <c r="AJ684" s="353" t="str">
        <f t="shared" si="246"/>
        <v/>
      </c>
      <c r="AK684" s="353" t="str">
        <f t="shared" si="247"/>
        <v/>
      </c>
      <c r="AL684" s="343"/>
      <c r="AT684" s="345" t="str">
        <f t="shared" si="248"/>
        <v/>
      </c>
      <c r="AU684" s="345" t="str">
        <f t="shared" si="249"/>
        <v/>
      </c>
      <c r="AW684" s="354">
        <f t="shared" si="250"/>
        <v>0</v>
      </c>
      <c r="AX684" s="354">
        <f t="shared" si="251"/>
        <v>0</v>
      </c>
      <c r="AY684" s="354">
        <f t="shared" si="252"/>
        <v>0</v>
      </c>
      <c r="AZ684" s="354">
        <f t="shared" si="253"/>
        <v>0</v>
      </c>
    </row>
    <row r="685" spans="1:52" x14ac:dyDescent="0.2">
      <c r="A685" s="28" t="str">
        <f>C685&amp;"x"&amp;TEXT(COUNTIF(C$5:C684,C685)+1,0)</f>
        <v>x1</v>
      </c>
      <c r="B685" s="29" t="str">
        <f>D685&amp;"x"&amp;TEXT(COUNTIF(D$5:D684,D685)+1,0)</f>
        <v>x1</v>
      </c>
      <c r="C685" s="30"/>
      <c r="D685" s="30"/>
      <c r="E685" s="181"/>
      <c r="F685" s="30"/>
      <c r="G685" s="269"/>
      <c r="H685" s="269"/>
      <c r="I685" s="269"/>
      <c r="J685" s="218"/>
      <c r="K685" s="181"/>
      <c r="L685" s="31"/>
      <c r="M685" s="262" t="str">
        <f t="shared" si="234"/>
        <v>0</v>
      </c>
      <c r="N685" s="31"/>
      <c r="O685" s="262" t="str">
        <f t="shared" si="235"/>
        <v>0</v>
      </c>
      <c r="P685" s="31"/>
      <c r="Q685" s="31"/>
      <c r="R685" s="31"/>
      <c r="S685" s="298" t="str">
        <f t="shared" si="236"/>
        <v/>
      </c>
      <c r="T685" s="214"/>
      <c r="U685" s="33"/>
      <c r="V685" s="33"/>
      <c r="W685" s="33"/>
      <c r="X685" s="33"/>
      <c r="Y685" s="213"/>
      <c r="Z685" s="352" t="str">
        <f t="shared" si="237"/>
        <v/>
      </c>
      <c r="AA685" s="304" t="e">
        <f t="shared" ca="1" si="238"/>
        <v>#NAME?</v>
      </c>
      <c r="AB685" s="304" t="e">
        <f t="shared" ca="1" si="239"/>
        <v>#NAME?</v>
      </c>
      <c r="AC685" s="304" t="e">
        <f t="shared" ca="1" si="240"/>
        <v>#NAME?</v>
      </c>
      <c r="AD685" s="304" t="e">
        <f t="shared" ca="1" si="241"/>
        <v>#NAME?</v>
      </c>
      <c r="AE685" s="304"/>
      <c r="AF685" s="353" t="str">
        <f t="shared" si="242"/>
        <v>NCX19J3</v>
      </c>
      <c r="AG685" s="353" t="str">
        <f t="shared" si="243"/>
        <v>NCX19J3</v>
      </c>
      <c r="AH685" s="353" t="str">
        <f t="shared" si="244"/>
        <v/>
      </c>
      <c r="AI685" s="353" t="str">
        <f t="shared" si="245"/>
        <v/>
      </c>
      <c r="AJ685" s="353" t="str">
        <f t="shared" si="246"/>
        <v/>
      </c>
      <c r="AK685" s="353" t="str">
        <f t="shared" si="247"/>
        <v/>
      </c>
      <c r="AL685" s="343"/>
      <c r="AT685" s="345" t="str">
        <f t="shared" si="248"/>
        <v/>
      </c>
      <c r="AU685" s="345" t="str">
        <f t="shared" si="249"/>
        <v/>
      </c>
      <c r="AW685" s="354">
        <f t="shared" si="250"/>
        <v>0</v>
      </c>
      <c r="AX685" s="354">
        <f t="shared" si="251"/>
        <v>0</v>
      </c>
      <c r="AY685" s="354">
        <f t="shared" si="252"/>
        <v>0</v>
      </c>
      <c r="AZ685" s="354">
        <f t="shared" si="253"/>
        <v>0</v>
      </c>
    </row>
    <row r="686" spans="1:52" x14ac:dyDescent="0.2">
      <c r="A686" s="28" t="str">
        <f>C686&amp;"x"&amp;TEXT(COUNTIF(C$5:C685,C686)+1,0)</f>
        <v>x1</v>
      </c>
      <c r="B686" s="29" t="str">
        <f>D686&amp;"x"&amp;TEXT(COUNTIF(D$5:D685,D686)+1,0)</f>
        <v>x1</v>
      </c>
      <c r="C686" s="30"/>
      <c r="D686" s="30"/>
      <c r="E686" s="181"/>
      <c r="F686" s="30"/>
      <c r="G686" s="269"/>
      <c r="H686" s="269"/>
      <c r="I686" s="269"/>
      <c r="J686" s="218"/>
      <c r="K686" s="181"/>
      <c r="L686" s="31"/>
      <c r="M686" s="262" t="str">
        <f t="shared" si="234"/>
        <v>0</v>
      </c>
      <c r="N686" s="31"/>
      <c r="O686" s="262" t="str">
        <f t="shared" si="235"/>
        <v>0</v>
      </c>
      <c r="P686" s="31"/>
      <c r="Q686" s="31"/>
      <c r="R686" s="31"/>
      <c r="S686" s="298" t="str">
        <f t="shared" si="236"/>
        <v/>
      </c>
      <c r="T686" s="214"/>
      <c r="U686" s="33"/>
      <c r="V686" s="33"/>
      <c r="W686" s="33"/>
      <c r="X686" s="33"/>
      <c r="Y686" s="213"/>
      <c r="Z686" s="352" t="str">
        <f t="shared" si="237"/>
        <v/>
      </c>
      <c r="AA686" s="304" t="e">
        <f t="shared" ca="1" si="238"/>
        <v>#NAME?</v>
      </c>
      <c r="AB686" s="304" t="e">
        <f t="shared" ca="1" si="239"/>
        <v>#NAME?</v>
      </c>
      <c r="AC686" s="304" t="e">
        <f t="shared" ca="1" si="240"/>
        <v>#NAME?</v>
      </c>
      <c r="AD686" s="304" t="e">
        <f t="shared" ca="1" si="241"/>
        <v>#NAME?</v>
      </c>
      <c r="AE686" s="304"/>
      <c r="AF686" s="353" t="str">
        <f t="shared" si="242"/>
        <v>NCX19J3</v>
      </c>
      <c r="AG686" s="353" t="str">
        <f t="shared" si="243"/>
        <v>NCX19J3</v>
      </c>
      <c r="AH686" s="353" t="str">
        <f t="shared" si="244"/>
        <v/>
      </c>
      <c r="AI686" s="353" t="str">
        <f t="shared" si="245"/>
        <v/>
      </c>
      <c r="AJ686" s="353" t="str">
        <f t="shared" si="246"/>
        <v/>
      </c>
      <c r="AK686" s="353" t="str">
        <f t="shared" si="247"/>
        <v/>
      </c>
      <c r="AL686" s="343"/>
      <c r="AT686" s="345" t="str">
        <f t="shared" si="248"/>
        <v/>
      </c>
      <c r="AU686" s="345" t="str">
        <f t="shared" si="249"/>
        <v/>
      </c>
      <c r="AW686" s="354">
        <f t="shared" si="250"/>
        <v>0</v>
      </c>
      <c r="AX686" s="354">
        <f t="shared" si="251"/>
        <v>0</v>
      </c>
      <c r="AY686" s="354">
        <f t="shared" si="252"/>
        <v>0</v>
      </c>
      <c r="AZ686" s="354">
        <f t="shared" si="253"/>
        <v>0</v>
      </c>
    </row>
    <row r="687" spans="1:52" x14ac:dyDescent="0.2">
      <c r="A687" s="28" t="str">
        <f>C687&amp;"x"&amp;TEXT(COUNTIF(C$5:C686,C687)+1,0)</f>
        <v>x1</v>
      </c>
      <c r="B687" s="29" t="str">
        <f>D687&amp;"x"&amp;TEXT(COUNTIF(D$5:D686,D687)+1,0)</f>
        <v>x1</v>
      </c>
      <c r="C687" s="30"/>
      <c r="D687" s="30"/>
      <c r="E687" s="181"/>
      <c r="F687" s="30"/>
      <c r="G687" s="269"/>
      <c r="H687" s="269"/>
      <c r="I687" s="269"/>
      <c r="J687" s="218"/>
      <c r="K687" s="181"/>
      <c r="L687" s="31"/>
      <c r="M687" s="262" t="str">
        <f t="shared" si="234"/>
        <v>0</v>
      </c>
      <c r="N687" s="31"/>
      <c r="O687" s="262" t="str">
        <f t="shared" si="235"/>
        <v>0</v>
      </c>
      <c r="P687" s="31"/>
      <c r="Q687" s="31"/>
      <c r="R687" s="31"/>
      <c r="S687" s="298" t="str">
        <f t="shared" si="236"/>
        <v/>
      </c>
      <c r="T687" s="214"/>
      <c r="U687" s="33"/>
      <c r="V687" s="33"/>
      <c r="W687" s="33"/>
      <c r="X687" s="33"/>
      <c r="Y687" s="213"/>
      <c r="Z687" s="352" t="str">
        <f t="shared" si="237"/>
        <v/>
      </c>
      <c r="AA687" s="304" t="e">
        <f t="shared" ca="1" si="238"/>
        <v>#NAME?</v>
      </c>
      <c r="AB687" s="304" t="e">
        <f t="shared" ca="1" si="239"/>
        <v>#NAME?</v>
      </c>
      <c r="AC687" s="304" t="e">
        <f t="shared" ca="1" si="240"/>
        <v>#NAME?</v>
      </c>
      <c r="AD687" s="304" t="e">
        <f t="shared" ca="1" si="241"/>
        <v>#NAME?</v>
      </c>
      <c r="AE687" s="304"/>
      <c r="AF687" s="353" t="str">
        <f t="shared" si="242"/>
        <v>NCX19J3</v>
      </c>
      <c r="AG687" s="353" t="str">
        <f t="shared" si="243"/>
        <v>NCX19J3</v>
      </c>
      <c r="AH687" s="353" t="str">
        <f t="shared" si="244"/>
        <v/>
      </c>
      <c r="AI687" s="353" t="str">
        <f t="shared" si="245"/>
        <v/>
      </c>
      <c r="AJ687" s="353" t="str">
        <f t="shared" si="246"/>
        <v/>
      </c>
      <c r="AK687" s="353" t="str">
        <f t="shared" si="247"/>
        <v/>
      </c>
      <c r="AL687" s="343"/>
      <c r="AT687" s="345" t="str">
        <f t="shared" si="248"/>
        <v/>
      </c>
      <c r="AU687" s="345" t="str">
        <f t="shared" si="249"/>
        <v/>
      </c>
      <c r="AW687" s="354">
        <f t="shared" si="250"/>
        <v>0</v>
      </c>
      <c r="AX687" s="354">
        <f t="shared" si="251"/>
        <v>0</v>
      </c>
      <c r="AY687" s="354">
        <f t="shared" si="252"/>
        <v>0</v>
      </c>
      <c r="AZ687" s="354">
        <f t="shared" si="253"/>
        <v>0</v>
      </c>
    </row>
    <row r="688" spans="1:52" x14ac:dyDescent="0.2">
      <c r="A688" s="28" t="str">
        <f>C688&amp;"x"&amp;TEXT(COUNTIF(C$5:C687,C688)+1,0)</f>
        <v>x1</v>
      </c>
      <c r="B688" s="29" t="str">
        <f>D688&amp;"x"&amp;TEXT(COUNTIF(D$5:D687,D688)+1,0)</f>
        <v>x1</v>
      </c>
      <c r="C688" s="30"/>
      <c r="D688" s="30"/>
      <c r="E688" s="181"/>
      <c r="F688" s="30"/>
      <c r="G688" s="269"/>
      <c r="H688" s="269"/>
      <c r="I688" s="269"/>
      <c r="J688" s="218"/>
      <c r="K688" s="181"/>
      <c r="L688" s="31"/>
      <c r="M688" s="262" t="str">
        <f t="shared" si="234"/>
        <v>0</v>
      </c>
      <c r="N688" s="31"/>
      <c r="O688" s="262" t="str">
        <f t="shared" si="235"/>
        <v>0</v>
      </c>
      <c r="P688" s="31"/>
      <c r="Q688" s="31"/>
      <c r="R688" s="31"/>
      <c r="S688" s="298" t="str">
        <f t="shared" si="236"/>
        <v/>
      </c>
      <c r="T688" s="214"/>
      <c r="U688" s="33"/>
      <c r="V688" s="33"/>
      <c r="W688" s="33"/>
      <c r="X688" s="33"/>
      <c r="Y688" s="213"/>
      <c r="Z688" s="352" t="str">
        <f t="shared" si="237"/>
        <v/>
      </c>
      <c r="AA688" s="304" t="e">
        <f t="shared" ca="1" si="238"/>
        <v>#NAME?</v>
      </c>
      <c r="AB688" s="304" t="e">
        <f t="shared" ca="1" si="239"/>
        <v>#NAME?</v>
      </c>
      <c r="AC688" s="304" t="e">
        <f t="shared" ca="1" si="240"/>
        <v>#NAME?</v>
      </c>
      <c r="AD688" s="304" t="e">
        <f t="shared" ca="1" si="241"/>
        <v>#NAME?</v>
      </c>
      <c r="AE688" s="304"/>
      <c r="AF688" s="353" t="str">
        <f t="shared" si="242"/>
        <v>NCX19J3</v>
      </c>
      <c r="AG688" s="353" t="str">
        <f t="shared" si="243"/>
        <v>NCX19J3</v>
      </c>
      <c r="AH688" s="353" t="str">
        <f t="shared" si="244"/>
        <v/>
      </c>
      <c r="AI688" s="353" t="str">
        <f t="shared" si="245"/>
        <v/>
      </c>
      <c r="AJ688" s="353" t="str">
        <f t="shared" si="246"/>
        <v/>
      </c>
      <c r="AK688" s="353" t="str">
        <f t="shared" si="247"/>
        <v/>
      </c>
      <c r="AL688" s="343"/>
      <c r="AT688" s="345" t="str">
        <f t="shared" si="248"/>
        <v/>
      </c>
      <c r="AU688" s="345" t="str">
        <f t="shared" si="249"/>
        <v/>
      </c>
      <c r="AW688" s="354">
        <f t="shared" si="250"/>
        <v>0</v>
      </c>
      <c r="AX688" s="354">
        <f t="shared" si="251"/>
        <v>0</v>
      </c>
      <c r="AY688" s="354">
        <f t="shared" si="252"/>
        <v>0</v>
      </c>
      <c r="AZ688" s="354">
        <f t="shared" si="253"/>
        <v>0</v>
      </c>
    </row>
    <row r="689" spans="1:52" x14ac:dyDescent="0.2">
      <c r="A689" s="28" t="str">
        <f>C689&amp;"x"&amp;TEXT(COUNTIF(C$5:C688,C689)+1,0)</f>
        <v>x1</v>
      </c>
      <c r="B689" s="29" t="str">
        <f>D689&amp;"x"&amp;TEXT(COUNTIF(D$5:D688,D689)+1,0)</f>
        <v>x1</v>
      </c>
      <c r="C689" s="30"/>
      <c r="D689" s="30"/>
      <c r="E689" s="181"/>
      <c r="F689" s="30"/>
      <c r="G689" s="269"/>
      <c r="H689" s="269"/>
      <c r="I689" s="269"/>
      <c r="J689" s="218"/>
      <c r="K689" s="181"/>
      <c r="L689" s="31"/>
      <c r="M689" s="262" t="str">
        <f t="shared" si="234"/>
        <v>0</v>
      </c>
      <c r="N689" s="31"/>
      <c r="O689" s="262" t="str">
        <f t="shared" si="235"/>
        <v>0</v>
      </c>
      <c r="P689" s="31"/>
      <c r="Q689" s="31"/>
      <c r="R689" s="31"/>
      <c r="S689" s="298" t="str">
        <f t="shared" si="236"/>
        <v/>
      </c>
      <c r="T689" s="214"/>
      <c r="U689" s="33"/>
      <c r="V689" s="33"/>
      <c r="W689" s="33"/>
      <c r="X689" s="33"/>
      <c r="Y689" s="213"/>
      <c r="Z689" s="352" t="str">
        <f t="shared" si="237"/>
        <v/>
      </c>
      <c r="AA689" s="304" t="e">
        <f t="shared" ca="1" si="238"/>
        <v>#NAME?</v>
      </c>
      <c r="AB689" s="304" t="e">
        <f t="shared" ca="1" si="239"/>
        <v>#NAME?</v>
      </c>
      <c r="AC689" s="304" t="e">
        <f t="shared" ca="1" si="240"/>
        <v>#NAME?</v>
      </c>
      <c r="AD689" s="304" t="e">
        <f t="shared" ca="1" si="241"/>
        <v>#NAME?</v>
      </c>
      <c r="AE689" s="304"/>
      <c r="AF689" s="353" t="str">
        <f t="shared" si="242"/>
        <v>NCX19J3</v>
      </c>
      <c r="AG689" s="353" t="str">
        <f t="shared" si="243"/>
        <v>NCX19J3</v>
      </c>
      <c r="AH689" s="353" t="str">
        <f t="shared" si="244"/>
        <v/>
      </c>
      <c r="AI689" s="353" t="str">
        <f t="shared" si="245"/>
        <v/>
      </c>
      <c r="AJ689" s="353" t="str">
        <f t="shared" si="246"/>
        <v/>
      </c>
      <c r="AK689" s="353" t="str">
        <f t="shared" si="247"/>
        <v/>
      </c>
      <c r="AL689" s="343"/>
      <c r="AT689" s="345" t="str">
        <f t="shared" si="248"/>
        <v/>
      </c>
      <c r="AU689" s="345" t="str">
        <f t="shared" si="249"/>
        <v/>
      </c>
      <c r="AW689" s="354">
        <f t="shared" si="250"/>
        <v>0</v>
      </c>
      <c r="AX689" s="354">
        <f t="shared" si="251"/>
        <v>0</v>
      </c>
      <c r="AY689" s="354">
        <f t="shared" si="252"/>
        <v>0</v>
      </c>
      <c r="AZ689" s="354">
        <f t="shared" si="253"/>
        <v>0</v>
      </c>
    </row>
    <row r="690" spans="1:52" x14ac:dyDescent="0.2">
      <c r="A690" s="28" t="str">
        <f>C690&amp;"x"&amp;TEXT(COUNTIF(C$5:C689,C690)+1,0)</f>
        <v>x1</v>
      </c>
      <c r="B690" s="29" t="str">
        <f>D690&amp;"x"&amp;TEXT(COUNTIF(D$5:D689,D690)+1,0)</f>
        <v>x1</v>
      </c>
      <c r="C690" s="30"/>
      <c r="D690" s="30"/>
      <c r="E690" s="181"/>
      <c r="F690" s="30"/>
      <c r="G690" s="269"/>
      <c r="H690" s="269"/>
      <c r="I690" s="269"/>
      <c r="J690" s="218"/>
      <c r="K690" s="181"/>
      <c r="L690" s="31"/>
      <c r="M690" s="262" t="str">
        <f t="shared" si="234"/>
        <v>0</v>
      </c>
      <c r="N690" s="31"/>
      <c r="O690" s="262" t="str">
        <f t="shared" si="235"/>
        <v>0</v>
      </c>
      <c r="P690" s="31"/>
      <c r="Q690" s="31"/>
      <c r="R690" s="31"/>
      <c r="S690" s="298" t="str">
        <f t="shared" si="236"/>
        <v/>
      </c>
      <c r="T690" s="214"/>
      <c r="U690" s="33"/>
      <c r="V690" s="33"/>
      <c r="W690" s="33"/>
      <c r="X690" s="33"/>
      <c r="Y690" s="213"/>
      <c r="Z690" s="352" t="str">
        <f t="shared" si="237"/>
        <v/>
      </c>
      <c r="AA690" s="304" t="e">
        <f t="shared" ca="1" si="238"/>
        <v>#NAME?</v>
      </c>
      <c r="AB690" s="304" t="e">
        <f t="shared" ca="1" si="239"/>
        <v>#NAME?</v>
      </c>
      <c r="AC690" s="304" t="e">
        <f t="shared" ca="1" si="240"/>
        <v>#NAME?</v>
      </c>
      <c r="AD690" s="304" t="e">
        <f t="shared" ca="1" si="241"/>
        <v>#NAME?</v>
      </c>
      <c r="AE690" s="304"/>
      <c r="AF690" s="353" t="str">
        <f t="shared" si="242"/>
        <v>NCX19J3</v>
      </c>
      <c r="AG690" s="353" t="str">
        <f t="shared" si="243"/>
        <v>NCX19J3</v>
      </c>
      <c r="AH690" s="353" t="str">
        <f t="shared" si="244"/>
        <v/>
      </c>
      <c r="AI690" s="353" t="str">
        <f t="shared" si="245"/>
        <v/>
      </c>
      <c r="AJ690" s="353" t="str">
        <f t="shared" si="246"/>
        <v/>
      </c>
      <c r="AK690" s="353" t="str">
        <f t="shared" si="247"/>
        <v/>
      </c>
      <c r="AL690" s="343"/>
      <c r="AT690" s="345" t="str">
        <f t="shared" si="248"/>
        <v/>
      </c>
      <c r="AU690" s="345" t="str">
        <f t="shared" si="249"/>
        <v/>
      </c>
      <c r="AW690" s="354">
        <f t="shared" si="250"/>
        <v>0</v>
      </c>
      <c r="AX690" s="354">
        <f t="shared" si="251"/>
        <v>0</v>
      </c>
      <c r="AY690" s="354">
        <f t="shared" si="252"/>
        <v>0</v>
      </c>
      <c r="AZ690" s="354">
        <f t="shared" si="253"/>
        <v>0</v>
      </c>
    </row>
    <row r="691" spans="1:52" x14ac:dyDescent="0.2">
      <c r="A691" s="28" t="str">
        <f>C691&amp;"x"&amp;TEXT(COUNTIF(C$5:C690,C691)+1,0)</f>
        <v>x1</v>
      </c>
      <c r="B691" s="29" t="str">
        <f>D691&amp;"x"&amp;TEXT(COUNTIF(D$5:D690,D691)+1,0)</f>
        <v>x1</v>
      </c>
      <c r="C691" s="30"/>
      <c r="D691" s="30"/>
      <c r="E691" s="181"/>
      <c r="F691" s="30"/>
      <c r="G691" s="269"/>
      <c r="H691" s="269"/>
      <c r="I691" s="269"/>
      <c r="J691" s="218"/>
      <c r="K691" s="181"/>
      <c r="L691" s="31"/>
      <c r="M691" s="262" t="str">
        <f t="shared" si="234"/>
        <v>0</v>
      </c>
      <c r="N691" s="31"/>
      <c r="O691" s="262" t="str">
        <f t="shared" si="235"/>
        <v>0</v>
      </c>
      <c r="P691" s="31"/>
      <c r="Q691" s="31"/>
      <c r="R691" s="31"/>
      <c r="S691" s="298" t="str">
        <f t="shared" si="236"/>
        <v/>
      </c>
      <c r="T691" s="214"/>
      <c r="U691" s="33"/>
      <c r="V691" s="33"/>
      <c r="W691" s="33"/>
      <c r="X691" s="33"/>
      <c r="Y691" s="213"/>
      <c r="Z691" s="352" t="str">
        <f t="shared" si="237"/>
        <v/>
      </c>
      <c r="AA691" s="304" t="e">
        <f t="shared" ca="1" si="238"/>
        <v>#NAME?</v>
      </c>
      <c r="AB691" s="304" t="e">
        <f t="shared" ca="1" si="239"/>
        <v>#NAME?</v>
      </c>
      <c r="AC691" s="304" t="e">
        <f t="shared" ca="1" si="240"/>
        <v>#NAME?</v>
      </c>
      <c r="AD691" s="304" t="e">
        <f t="shared" ca="1" si="241"/>
        <v>#NAME?</v>
      </c>
      <c r="AE691" s="304"/>
      <c r="AF691" s="353" t="str">
        <f t="shared" si="242"/>
        <v>NCX19J3</v>
      </c>
      <c r="AG691" s="353" t="str">
        <f t="shared" si="243"/>
        <v>NCX19J3</v>
      </c>
      <c r="AH691" s="353" t="str">
        <f t="shared" si="244"/>
        <v/>
      </c>
      <c r="AI691" s="353" t="str">
        <f t="shared" si="245"/>
        <v/>
      </c>
      <c r="AJ691" s="353" t="str">
        <f t="shared" si="246"/>
        <v/>
      </c>
      <c r="AK691" s="353" t="str">
        <f t="shared" si="247"/>
        <v/>
      </c>
      <c r="AL691" s="343"/>
      <c r="AT691" s="345" t="str">
        <f t="shared" si="248"/>
        <v/>
      </c>
      <c r="AU691" s="345" t="str">
        <f t="shared" si="249"/>
        <v/>
      </c>
      <c r="AW691" s="354">
        <f t="shared" si="250"/>
        <v>0</v>
      </c>
      <c r="AX691" s="354">
        <f t="shared" si="251"/>
        <v>0</v>
      </c>
      <c r="AY691" s="354">
        <f t="shared" si="252"/>
        <v>0</v>
      </c>
      <c r="AZ691" s="354">
        <f t="shared" si="253"/>
        <v>0</v>
      </c>
    </row>
    <row r="692" spans="1:52" x14ac:dyDescent="0.2">
      <c r="A692" s="28" t="str">
        <f>C692&amp;"x"&amp;TEXT(COUNTIF(C$5:C691,C692)+1,0)</f>
        <v>x1</v>
      </c>
      <c r="B692" s="29" t="str">
        <f>D692&amp;"x"&amp;TEXT(COUNTIF(D$5:D691,D692)+1,0)</f>
        <v>x1</v>
      </c>
      <c r="C692" s="30"/>
      <c r="D692" s="30"/>
      <c r="E692" s="181"/>
      <c r="F692" s="30"/>
      <c r="G692" s="269"/>
      <c r="H692" s="269"/>
      <c r="I692" s="269"/>
      <c r="J692" s="218"/>
      <c r="K692" s="181"/>
      <c r="L692" s="31"/>
      <c r="M692" s="262" t="str">
        <f t="shared" si="234"/>
        <v>0</v>
      </c>
      <c r="N692" s="31"/>
      <c r="O692" s="262" t="str">
        <f t="shared" si="235"/>
        <v>0</v>
      </c>
      <c r="P692" s="31"/>
      <c r="Q692" s="31"/>
      <c r="R692" s="31"/>
      <c r="S692" s="298" t="str">
        <f t="shared" si="236"/>
        <v/>
      </c>
      <c r="T692" s="214"/>
      <c r="U692" s="33"/>
      <c r="V692" s="33"/>
      <c r="W692" s="33"/>
      <c r="X692" s="33"/>
      <c r="Y692" s="213"/>
      <c r="Z692" s="352" t="str">
        <f t="shared" si="237"/>
        <v/>
      </c>
      <c r="AA692" s="304" t="e">
        <f t="shared" ca="1" si="238"/>
        <v>#NAME?</v>
      </c>
      <c r="AB692" s="304" t="e">
        <f t="shared" ca="1" si="239"/>
        <v>#NAME?</v>
      </c>
      <c r="AC692" s="304" t="e">
        <f t="shared" ca="1" si="240"/>
        <v>#NAME?</v>
      </c>
      <c r="AD692" s="304" t="e">
        <f t="shared" ca="1" si="241"/>
        <v>#NAME?</v>
      </c>
      <c r="AE692" s="304"/>
      <c r="AF692" s="353" t="str">
        <f t="shared" si="242"/>
        <v>NCX19J3</v>
      </c>
      <c r="AG692" s="353" t="str">
        <f t="shared" si="243"/>
        <v>NCX19J3</v>
      </c>
      <c r="AH692" s="353" t="str">
        <f t="shared" si="244"/>
        <v/>
      </c>
      <c r="AI692" s="353" t="str">
        <f t="shared" si="245"/>
        <v/>
      </c>
      <c r="AJ692" s="353" t="str">
        <f t="shared" si="246"/>
        <v/>
      </c>
      <c r="AK692" s="353" t="str">
        <f t="shared" si="247"/>
        <v/>
      </c>
      <c r="AL692" s="343"/>
      <c r="AT692" s="345" t="str">
        <f t="shared" si="248"/>
        <v/>
      </c>
      <c r="AU692" s="345" t="str">
        <f t="shared" si="249"/>
        <v/>
      </c>
      <c r="AW692" s="354">
        <f t="shared" si="250"/>
        <v>0</v>
      </c>
      <c r="AX692" s="354">
        <f t="shared" si="251"/>
        <v>0</v>
      </c>
      <c r="AY692" s="354">
        <f t="shared" si="252"/>
        <v>0</v>
      </c>
      <c r="AZ692" s="354">
        <f t="shared" si="253"/>
        <v>0</v>
      </c>
    </row>
    <row r="693" spans="1:52" x14ac:dyDescent="0.2">
      <c r="A693" s="28" t="str">
        <f>C693&amp;"x"&amp;TEXT(COUNTIF(C$5:C692,C693)+1,0)</f>
        <v>x1</v>
      </c>
      <c r="B693" s="29" t="str">
        <f>D693&amp;"x"&amp;TEXT(COUNTIF(D$5:D692,D693)+1,0)</f>
        <v>x1</v>
      </c>
      <c r="C693" s="30"/>
      <c r="D693" s="30"/>
      <c r="E693" s="181"/>
      <c r="F693" s="30"/>
      <c r="G693" s="269"/>
      <c r="H693" s="269"/>
      <c r="I693" s="269"/>
      <c r="J693" s="218"/>
      <c r="K693" s="181"/>
      <c r="L693" s="31"/>
      <c r="M693" s="262" t="str">
        <f t="shared" si="234"/>
        <v>0</v>
      </c>
      <c r="N693" s="31"/>
      <c r="O693" s="262" t="str">
        <f t="shared" si="235"/>
        <v>0</v>
      </c>
      <c r="P693" s="31"/>
      <c r="Q693" s="31"/>
      <c r="R693" s="31"/>
      <c r="S693" s="298" t="str">
        <f t="shared" si="236"/>
        <v/>
      </c>
      <c r="T693" s="214"/>
      <c r="U693" s="33"/>
      <c r="V693" s="33"/>
      <c r="W693" s="33"/>
      <c r="X693" s="33"/>
      <c r="Y693" s="213"/>
      <c r="Z693" s="352" t="str">
        <f t="shared" si="237"/>
        <v/>
      </c>
      <c r="AA693" s="304" t="e">
        <f t="shared" ca="1" si="238"/>
        <v>#NAME?</v>
      </c>
      <c r="AB693" s="304" t="e">
        <f t="shared" ca="1" si="239"/>
        <v>#NAME?</v>
      </c>
      <c r="AC693" s="304" t="e">
        <f t="shared" ca="1" si="240"/>
        <v>#NAME?</v>
      </c>
      <c r="AD693" s="304" t="e">
        <f t="shared" ca="1" si="241"/>
        <v>#NAME?</v>
      </c>
      <c r="AE693" s="304"/>
      <c r="AF693" s="353" t="str">
        <f t="shared" si="242"/>
        <v>NCX19J3</v>
      </c>
      <c r="AG693" s="353" t="str">
        <f t="shared" si="243"/>
        <v>NCX19J3</v>
      </c>
      <c r="AH693" s="353" t="str">
        <f t="shared" si="244"/>
        <v/>
      </c>
      <c r="AI693" s="353" t="str">
        <f t="shared" si="245"/>
        <v/>
      </c>
      <c r="AJ693" s="353" t="str">
        <f t="shared" si="246"/>
        <v/>
      </c>
      <c r="AK693" s="353" t="str">
        <f t="shared" si="247"/>
        <v/>
      </c>
      <c r="AL693" s="343"/>
      <c r="AT693" s="345" t="str">
        <f t="shared" si="248"/>
        <v/>
      </c>
      <c r="AU693" s="345" t="str">
        <f t="shared" si="249"/>
        <v/>
      </c>
      <c r="AW693" s="354">
        <f t="shared" si="250"/>
        <v>0</v>
      </c>
      <c r="AX693" s="354">
        <f t="shared" si="251"/>
        <v>0</v>
      </c>
      <c r="AY693" s="354">
        <f t="shared" si="252"/>
        <v>0</v>
      </c>
      <c r="AZ693" s="354">
        <f t="shared" si="253"/>
        <v>0</v>
      </c>
    </row>
    <row r="694" spans="1:52" x14ac:dyDescent="0.2">
      <c r="A694" s="28" t="str">
        <f>C694&amp;"x"&amp;TEXT(COUNTIF(C$5:C693,C694)+1,0)</f>
        <v>x1</v>
      </c>
      <c r="B694" s="29" t="str">
        <f>D694&amp;"x"&amp;TEXT(COUNTIF(D$5:D693,D694)+1,0)</f>
        <v>x1</v>
      </c>
      <c r="C694" s="30"/>
      <c r="D694" s="30"/>
      <c r="E694" s="181"/>
      <c r="F694" s="30"/>
      <c r="G694" s="269"/>
      <c r="H694" s="269"/>
      <c r="I694" s="269"/>
      <c r="J694" s="218"/>
      <c r="K694" s="181"/>
      <c r="L694" s="31"/>
      <c r="M694" s="262" t="str">
        <f t="shared" si="234"/>
        <v>0</v>
      </c>
      <c r="N694" s="31"/>
      <c r="O694" s="262" t="str">
        <f t="shared" si="235"/>
        <v>0</v>
      </c>
      <c r="P694" s="31"/>
      <c r="Q694" s="31"/>
      <c r="R694" s="31"/>
      <c r="S694" s="298" t="str">
        <f t="shared" si="236"/>
        <v/>
      </c>
      <c r="T694" s="214"/>
      <c r="U694" s="33"/>
      <c r="V694" s="33"/>
      <c r="W694" s="33"/>
      <c r="X694" s="33"/>
      <c r="Y694" s="213"/>
      <c r="Z694" s="352" t="str">
        <f t="shared" si="237"/>
        <v/>
      </c>
      <c r="AA694" s="304" t="e">
        <f t="shared" ca="1" si="238"/>
        <v>#NAME?</v>
      </c>
      <c r="AB694" s="304" t="e">
        <f t="shared" ca="1" si="239"/>
        <v>#NAME?</v>
      </c>
      <c r="AC694" s="304" t="e">
        <f t="shared" ca="1" si="240"/>
        <v>#NAME?</v>
      </c>
      <c r="AD694" s="304" t="e">
        <f t="shared" ca="1" si="241"/>
        <v>#NAME?</v>
      </c>
      <c r="AE694" s="304"/>
      <c r="AF694" s="353" t="str">
        <f t="shared" si="242"/>
        <v>NCX19J3</v>
      </c>
      <c r="AG694" s="353" t="str">
        <f t="shared" si="243"/>
        <v>NCX19J3</v>
      </c>
      <c r="AH694" s="353" t="str">
        <f t="shared" si="244"/>
        <v/>
      </c>
      <c r="AI694" s="353" t="str">
        <f t="shared" si="245"/>
        <v/>
      </c>
      <c r="AJ694" s="353" t="str">
        <f t="shared" si="246"/>
        <v/>
      </c>
      <c r="AK694" s="353" t="str">
        <f t="shared" si="247"/>
        <v/>
      </c>
      <c r="AL694" s="343"/>
      <c r="AT694" s="345" t="str">
        <f t="shared" si="248"/>
        <v/>
      </c>
      <c r="AU694" s="345" t="str">
        <f t="shared" si="249"/>
        <v/>
      </c>
      <c r="AW694" s="354">
        <f t="shared" si="250"/>
        <v>0</v>
      </c>
      <c r="AX694" s="354">
        <f t="shared" si="251"/>
        <v>0</v>
      </c>
      <c r="AY694" s="354">
        <f t="shared" si="252"/>
        <v>0</v>
      </c>
      <c r="AZ694" s="354">
        <f t="shared" si="253"/>
        <v>0</v>
      </c>
    </row>
    <row r="695" spans="1:52" x14ac:dyDescent="0.2">
      <c r="A695" s="28" t="str">
        <f>C695&amp;"x"&amp;TEXT(COUNTIF(C$5:C694,C695)+1,0)</f>
        <v>x1</v>
      </c>
      <c r="B695" s="29" t="str">
        <f>D695&amp;"x"&amp;TEXT(COUNTIF(D$5:D694,D695)+1,0)</f>
        <v>x1</v>
      </c>
      <c r="C695" s="30"/>
      <c r="D695" s="30"/>
      <c r="E695" s="181"/>
      <c r="F695" s="30"/>
      <c r="G695" s="269"/>
      <c r="H695" s="269"/>
      <c r="I695" s="269"/>
      <c r="J695" s="218"/>
      <c r="K695" s="181"/>
      <c r="L695" s="31"/>
      <c r="M695" s="262" t="str">
        <f t="shared" si="234"/>
        <v>0</v>
      </c>
      <c r="N695" s="31"/>
      <c r="O695" s="262" t="str">
        <f t="shared" si="235"/>
        <v>0</v>
      </c>
      <c r="P695" s="31"/>
      <c r="Q695" s="31"/>
      <c r="R695" s="31"/>
      <c r="S695" s="298" t="str">
        <f t="shared" si="236"/>
        <v/>
      </c>
      <c r="T695" s="214"/>
      <c r="U695" s="33"/>
      <c r="V695" s="33"/>
      <c r="W695" s="33"/>
      <c r="X695" s="33"/>
      <c r="Y695" s="213"/>
      <c r="Z695" s="352" t="str">
        <f t="shared" si="237"/>
        <v/>
      </c>
      <c r="AA695" s="304" t="e">
        <f t="shared" ca="1" si="238"/>
        <v>#NAME?</v>
      </c>
      <c r="AB695" s="304" t="e">
        <f t="shared" ca="1" si="239"/>
        <v>#NAME?</v>
      </c>
      <c r="AC695" s="304" t="e">
        <f t="shared" ca="1" si="240"/>
        <v>#NAME?</v>
      </c>
      <c r="AD695" s="304" t="e">
        <f t="shared" ca="1" si="241"/>
        <v>#NAME?</v>
      </c>
      <c r="AE695" s="304"/>
      <c r="AF695" s="353" t="str">
        <f t="shared" si="242"/>
        <v>NCX19J3</v>
      </c>
      <c r="AG695" s="353" t="str">
        <f t="shared" si="243"/>
        <v>NCX19J3</v>
      </c>
      <c r="AH695" s="353" t="str">
        <f t="shared" si="244"/>
        <v/>
      </c>
      <c r="AI695" s="353" t="str">
        <f t="shared" si="245"/>
        <v/>
      </c>
      <c r="AJ695" s="353" t="str">
        <f t="shared" si="246"/>
        <v/>
      </c>
      <c r="AK695" s="353" t="str">
        <f t="shared" si="247"/>
        <v/>
      </c>
      <c r="AL695" s="343"/>
      <c r="AT695" s="345" t="str">
        <f t="shared" si="248"/>
        <v/>
      </c>
      <c r="AU695" s="345" t="str">
        <f t="shared" si="249"/>
        <v/>
      </c>
      <c r="AW695" s="354">
        <f t="shared" si="250"/>
        <v>0</v>
      </c>
      <c r="AX695" s="354">
        <f t="shared" si="251"/>
        <v>0</v>
      </c>
      <c r="AY695" s="354">
        <f t="shared" si="252"/>
        <v>0</v>
      </c>
      <c r="AZ695" s="354">
        <f t="shared" si="253"/>
        <v>0</v>
      </c>
    </row>
    <row r="696" spans="1:52" x14ac:dyDescent="0.2">
      <c r="A696" s="28" t="str">
        <f>C696&amp;"x"&amp;TEXT(COUNTIF(C$5:C695,C696)+1,0)</f>
        <v>x1</v>
      </c>
      <c r="B696" s="29" t="str">
        <f>D696&amp;"x"&amp;TEXT(COUNTIF(D$5:D695,D696)+1,0)</f>
        <v>x1</v>
      </c>
      <c r="C696" s="30"/>
      <c r="D696" s="30"/>
      <c r="E696" s="181"/>
      <c r="F696" s="30"/>
      <c r="G696" s="269"/>
      <c r="H696" s="269"/>
      <c r="I696" s="269"/>
      <c r="J696" s="218"/>
      <c r="K696" s="181"/>
      <c r="L696" s="31"/>
      <c r="M696" s="262" t="str">
        <f t="shared" si="234"/>
        <v>0</v>
      </c>
      <c r="N696" s="31"/>
      <c r="O696" s="262" t="str">
        <f t="shared" si="235"/>
        <v>0</v>
      </c>
      <c r="P696" s="31"/>
      <c r="Q696" s="31"/>
      <c r="R696" s="31"/>
      <c r="S696" s="298" t="str">
        <f t="shared" si="236"/>
        <v/>
      </c>
      <c r="T696" s="214"/>
      <c r="U696" s="33"/>
      <c r="V696" s="33"/>
      <c r="W696" s="33"/>
      <c r="X696" s="33"/>
      <c r="Y696" s="213"/>
      <c r="Z696" s="352" t="str">
        <f t="shared" si="237"/>
        <v/>
      </c>
      <c r="AA696" s="304" t="e">
        <f t="shared" ca="1" si="238"/>
        <v>#NAME?</v>
      </c>
      <c r="AB696" s="304" t="e">
        <f t="shared" ca="1" si="239"/>
        <v>#NAME?</v>
      </c>
      <c r="AC696" s="304" t="e">
        <f t="shared" ca="1" si="240"/>
        <v>#NAME?</v>
      </c>
      <c r="AD696" s="304" t="e">
        <f t="shared" ca="1" si="241"/>
        <v>#NAME?</v>
      </c>
      <c r="AE696" s="304"/>
      <c r="AF696" s="353" t="str">
        <f t="shared" si="242"/>
        <v>NCX19J3</v>
      </c>
      <c r="AG696" s="353" t="str">
        <f t="shared" si="243"/>
        <v>NCX19J3</v>
      </c>
      <c r="AH696" s="353" t="str">
        <f t="shared" si="244"/>
        <v/>
      </c>
      <c r="AI696" s="353" t="str">
        <f t="shared" si="245"/>
        <v/>
      </c>
      <c r="AJ696" s="353" t="str">
        <f t="shared" si="246"/>
        <v/>
      </c>
      <c r="AK696" s="353" t="str">
        <f t="shared" si="247"/>
        <v/>
      </c>
      <c r="AL696" s="343"/>
      <c r="AT696" s="345" t="str">
        <f t="shared" si="248"/>
        <v/>
      </c>
      <c r="AU696" s="345" t="str">
        <f t="shared" si="249"/>
        <v/>
      </c>
      <c r="AW696" s="354">
        <f t="shared" si="250"/>
        <v>0</v>
      </c>
      <c r="AX696" s="354">
        <f t="shared" si="251"/>
        <v>0</v>
      </c>
      <c r="AY696" s="354">
        <f t="shared" si="252"/>
        <v>0</v>
      </c>
      <c r="AZ696" s="354">
        <f t="shared" si="253"/>
        <v>0</v>
      </c>
    </row>
    <row r="697" spans="1:52" x14ac:dyDescent="0.2">
      <c r="A697" s="28" t="str">
        <f>C697&amp;"x"&amp;TEXT(COUNTIF(C$5:C696,C697)+1,0)</f>
        <v>x1</v>
      </c>
      <c r="B697" s="29" t="str">
        <f>D697&amp;"x"&amp;TEXT(COUNTIF(D$5:D696,D697)+1,0)</f>
        <v>x1</v>
      </c>
      <c r="C697" s="30"/>
      <c r="D697" s="30"/>
      <c r="E697" s="181"/>
      <c r="F697" s="30"/>
      <c r="G697" s="269"/>
      <c r="H697" s="269"/>
      <c r="I697" s="269"/>
      <c r="J697" s="218"/>
      <c r="K697" s="181"/>
      <c r="L697" s="31"/>
      <c r="M697" s="262" t="str">
        <f t="shared" si="234"/>
        <v>0</v>
      </c>
      <c r="N697" s="31"/>
      <c r="O697" s="262" t="str">
        <f t="shared" si="235"/>
        <v>0</v>
      </c>
      <c r="P697" s="31"/>
      <c r="Q697" s="31"/>
      <c r="R697" s="31"/>
      <c r="S697" s="298" t="str">
        <f t="shared" si="236"/>
        <v/>
      </c>
      <c r="T697" s="214"/>
      <c r="U697" s="33"/>
      <c r="V697" s="33"/>
      <c r="W697" s="33"/>
      <c r="X697" s="33"/>
      <c r="Y697" s="213"/>
      <c r="Z697" s="352" t="str">
        <f t="shared" si="237"/>
        <v/>
      </c>
      <c r="AA697" s="304" t="e">
        <f t="shared" ca="1" si="238"/>
        <v>#NAME?</v>
      </c>
      <c r="AB697" s="304" t="e">
        <f t="shared" ca="1" si="239"/>
        <v>#NAME?</v>
      </c>
      <c r="AC697" s="304" t="e">
        <f t="shared" ca="1" si="240"/>
        <v>#NAME?</v>
      </c>
      <c r="AD697" s="304" t="e">
        <f t="shared" ca="1" si="241"/>
        <v>#NAME?</v>
      </c>
      <c r="AE697" s="304"/>
      <c r="AF697" s="353" t="str">
        <f t="shared" si="242"/>
        <v>NCX19J3</v>
      </c>
      <c r="AG697" s="353" t="str">
        <f t="shared" si="243"/>
        <v>NCX19J3</v>
      </c>
      <c r="AH697" s="353" t="str">
        <f t="shared" si="244"/>
        <v/>
      </c>
      <c r="AI697" s="353" t="str">
        <f t="shared" si="245"/>
        <v/>
      </c>
      <c r="AJ697" s="353" t="str">
        <f t="shared" si="246"/>
        <v/>
      </c>
      <c r="AK697" s="353" t="str">
        <f t="shared" si="247"/>
        <v/>
      </c>
      <c r="AL697" s="343"/>
      <c r="AT697" s="345" t="str">
        <f t="shared" si="248"/>
        <v/>
      </c>
      <c r="AU697" s="345" t="str">
        <f t="shared" si="249"/>
        <v/>
      </c>
      <c r="AW697" s="354">
        <f t="shared" si="250"/>
        <v>0</v>
      </c>
      <c r="AX697" s="354">
        <f t="shared" si="251"/>
        <v>0</v>
      </c>
      <c r="AY697" s="354">
        <f t="shared" si="252"/>
        <v>0</v>
      </c>
      <c r="AZ697" s="354">
        <f t="shared" si="253"/>
        <v>0</v>
      </c>
    </row>
    <row r="698" spans="1:52" x14ac:dyDescent="0.2">
      <c r="A698" s="28" t="str">
        <f>C698&amp;"x"&amp;TEXT(COUNTIF(C$5:C697,C698)+1,0)</f>
        <v>x1</v>
      </c>
      <c r="B698" s="29" t="str">
        <f>D698&amp;"x"&amp;TEXT(COUNTIF(D$5:D697,D698)+1,0)</f>
        <v>x1</v>
      </c>
      <c r="C698" s="30"/>
      <c r="D698" s="30"/>
      <c r="E698" s="181"/>
      <c r="F698" s="30"/>
      <c r="G698" s="269"/>
      <c r="H698" s="269"/>
      <c r="I698" s="269"/>
      <c r="J698" s="218"/>
      <c r="K698" s="181"/>
      <c r="L698" s="31"/>
      <c r="M698" s="262" t="str">
        <f t="shared" si="234"/>
        <v>0</v>
      </c>
      <c r="N698" s="31"/>
      <c r="O698" s="262" t="str">
        <f t="shared" si="235"/>
        <v>0</v>
      </c>
      <c r="P698" s="31"/>
      <c r="Q698" s="31"/>
      <c r="R698" s="31"/>
      <c r="S698" s="298" t="str">
        <f t="shared" si="236"/>
        <v/>
      </c>
      <c r="T698" s="214"/>
      <c r="U698" s="33"/>
      <c r="V698" s="33"/>
      <c r="W698" s="33"/>
      <c r="X698" s="33"/>
      <c r="Y698" s="213"/>
      <c r="Z698" s="352" t="str">
        <f t="shared" si="237"/>
        <v/>
      </c>
      <c r="AA698" s="304" t="e">
        <f t="shared" ca="1" si="238"/>
        <v>#NAME?</v>
      </c>
      <c r="AB698" s="304" t="e">
        <f t="shared" ca="1" si="239"/>
        <v>#NAME?</v>
      </c>
      <c r="AC698" s="304" t="e">
        <f t="shared" ca="1" si="240"/>
        <v>#NAME?</v>
      </c>
      <c r="AD698" s="304" t="e">
        <f t="shared" ca="1" si="241"/>
        <v>#NAME?</v>
      </c>
      <c r="AE698" s="304"/>
      <c r="AF698" s="353" t="str">
        <f t="shared" si="242"/>
        <v>NCX19J3</v>
      </c>
      <c r="AG698" s="353" t="str">
        <f t="shared" si="243"/>
        <v>NCX19J3</v>
      </c>
      <c r="AH698" s="353" t="str">
        <f t="shared" si="244"/>
        <v/>
      </c>
      <c r="AI698" s="353" t="str">
        <f t="shared" si="245"/>
        <v/>
      </c>
      <c r="AJ698" s="353" t="str">
        <f t="shared" si="246"/>
        <v/>
      </c>
      <c r="AK698" s="353" t="str">
        <f t="shared" si="247"/>
        <v/>
      </c>
      <c r="AL698" s="343"/>
      <c r="AT698" s="345" t="str">
        <f t="shared" si="248"/>
        <v/>
      </c>
      <c r="AU698" s="345" t="str">
        <f t="shared" si="249"/>
        <v/>
      </c>
      <c r="AW698" s="354">
        <f t="shared" si="250"/>
        <v>0</v>
      </c>
      <c r="AX698" s="354">
        <f t="shared" si="251"/>
        <v>0</v>
      </c>
      <c r="AY698" s="354">
        <f t="shared" si="252"/>
        <v>0</v>
      </c>
      <c r="AZ698" s="354">
        <f t="shared" si="253"/>
        <v>0</v>
      </c>
    </row>
    <row r="699" spans="1:52" x14ac:dyDescent="0.2">
      <c r="A699" s="28" t="str">
        <f>C699&amp;"x"&amp;TEXT(COUNTIF(C$5:C698,C699)+1,0)</f>
        <v>x1</v>
      </c>
      <c r="B699" s="29" t="str">
        <f>D699&amp;"x"&amp;TEXT(COUNTIF(D$5:D698,D699)+1,0)</f>
        <v>x1</v>
      </c>
      <c r="C699" s="30"/>
      <c r="D699" s="30"/>
      <c r="E699" s="181"/>
      <c r="F699" s="30"/>
      <c r="G699" s="269"/>
      <c r="H699" s="269"/>
      <c r="I699" s="269"/>
      <c r="J699" s="218"/>
      <c r="K699" s="181"/>
      <c r="L699" s="31"/>
      <c r="M699" s="262" t="str">
        <f t="shared" si="234"/>
        <v>0</v>
      </c>
      <c r="N699" s="31"/>
      <c r="O699" s="262" t="str">
        <f t="shared" si="235"/>
        <v>0</v>
      </c>
      <c r="P699" s="31"/>
      <c r="Q699" s="31"/>
      <c r="R699" s="31"/>
      <c r="S699" s="298" t="str">
        <f t="shared" si="236"/>
        <v/>
      </c>
      <c r="T699" s="214"/>
      <c r="U699" s="33"/>
      <c r="V699" s="33"/>
      <c r="W699" s="33"/>
      <c r="X699" s="33"/>
      <c r="Y699" s="213"/>
      <c r="Z699" s="352" t="str">
        <f t="shared" si="237"/>
        <v/>
      </c>
      <c r="AA699" s="304" t="e">
        <f t="shared" ca="1" si="238"/>
        <v>#NAME?</v>
      </c>
      <c r="AB699" s="304" t="e">
        <f t="shared" ca="1" si="239"/>
        <v>#NAME?</v>
      </c>
      <c r="AC699" s="304" t="e">
        <f t="shared" ca="1" si="240"/>
        <v>#NAME?</v>
      </c>
      <c r="AD699" s="304" t="e">
        <f t="shared" ca="1" si="241"/>
        <v>#NAME?</v>
      </c>
      <c r="AE699" s="304"/>
      <c r="AF699" s="353" t="str">
        <f t="shared" si="242"/>
        <v>NCX19J3</v>
      </c>
      <c r="AG699" s="353" t="str">
        <f t="shared" si="243"/>
        <v>NCX19J3</v>
      </c>
      <c r="AH699" s="353" t="str">
        <f t="shared" si="244"/>
        <v/>
      </c>
      <c r="AI699" s="353" t="str">
        <f t="shared" si="245"/>
        <v/>
      </c>
      <c r="AJ699" s="353" t="str">
        <f t="shared" si="246"/>
        <v/>
      </c>
      <c r="AK699" s="353" t="str">
        <f t="shared" si="247"/>
        <v/>
      </c>
      <c r="AL699" s="343"/>
      <c r="AT699" s="345" t="str">
        <f t="shared" si="248"/>
        <v/>
      </c>
      <c r="AU699" s="345" t="str">
        <f t="shared" si="249"/>
        <v/>
      </c>
      <c r="AW699" s="354">
        <f t="shared" si="250"/>
        <v>0</v>
      </c>
      <c r="AX699" s="354">
        <f t="shared" si="251"/>
        <v>0</v>
      </c>
      <c r="AY699" s="354">
        <f t="shared" si="252"/>
        <v>0</v>
      </c>
      <c r="AZ699" s="354">
        <f t="shared" si="253"/>
        <v>0</v>
      </c>
    </row>
    <row r="700" spans="1:52" x14ac:dyDescent="0.2">
      <c r="A700" s="28" t="str">
        <f>C700&amp;"x"&amp;TEXT(COUNTIF(C$5:C699,C700)+1,0)</f>
        <v>x1</v>
      </c>
      <c r="B700" s="29" t="str">
        <f>D700&amp;"x"&amp;TEXT(COUNTIF(D$5:D699,D700)+1,0)</f>
        <v>x1</v>
      </c>
      <c r="C700" s="30"/>
      <c r="D700" s="30"/>
      <c r="E700" s="181"/>
      <c r="F700" s="30"/>
      <c r="G700" s="269"/>
      <c r="H700" s="269"/>
      <c r="I700" s="269"/>
      <c r="J700" s="218"/>
      <c r="K700" s="181"/>
      <c r="L700" s="31"/>
      <c r="M700" s="262" t="str">
        <f t="shared" si="234"/>
        <v>0</v>
      </c>
      <c r="N700" s="31"/>
      <c r="O700" s="262" t="str">
        <f t="shared" si="235"/>
        <v>0</v>
      </c>
      <c r="P700" s="31"/>
      <c r="Q700" s="31"/>
      <c r="R700" s="31"/>
      <c r="S700" s="298" t="str">
        <f t="shared" si="236"/>
        <v/>
      </c>
      <c r="T700" s="214"/>
      <c r="U700" s="33"/>
      <c r="V700" s="33"/>
      <c r="W700" s="33"/>
      <c r="X700" s="33"/>
      <c r="Y700" s="213"/>
      <c r="Z700" s="352" t="str">
        <f t="shared" si="237"/>
        <v/>
      </c>
      <c r="AA700" s="304" t="e">
        <f t="shared" ca="1" si="238"/>
        <v>#NAME?</v>
      </c>
      <c r="AB700" s="304" t="e">
        <f t="shared" ca="1" si="239"/>
        <v>#NAME?</v>
      </c>
      <c r="AC700" s="304" t="e">
        <f t="shared" ca="1" si="240"/>
        <v>#NAME?</v>
      </c>
      <c r="AD700" s="304" t="e">
        <f t="shared" ca="1" si="241"/>
        <v>#NAME?</v>
      </c>
      <c r="AE700" s="304"/>
      <c r="AF700" s="353" t="str">
        <f t="shared" si="242"/>
        <v>NCX19J3</v>
      </c>
      <c r="AG700" s="353" t="str">
        <f t="shared" si="243"/>
        <v>NCX19J3</v>
      </c>
      <c r="AH700" s="353" t="str">
        <f t="shared" si="244"/>
        <v/>
      </c>
      <c r="AI700" s="353" t="str">
        <f t="shared" si="245"/>
        <v/>
      </c>
      <c r="AJ700" s="353" t="str">
        <f t="shared" si="246"/>
        <v/>
      </c>
      <c r="AK700" s="353" t="str">
        <f t="shared" si="247"/>
        <v/>
      </c>
      <c r="AL700" s="343"/>
      <c r="AT700" s="345" t="str">
        <f t="shared" si="248"/>
        <v/>
      </c>
      <c r="AU700" s="345" t="str">
        <f t="shared" si="249"/>
        <v/>
      </c>
      <c r="AW700" s="354">
        <f t="shared" si="250"/>
        <v>0</v>
      </c>
      <c r="AX700" s="354">
        <f t="shared" si="251"/>
        <v>0</v>
      </c>
      <c r="AY700" s="354">
        <f t="shared" si="252"/>
        <v>0</v>
      </c>
      <c r="AZ700" s="354">
        <f t="shared" si="253"/>
        <v>0</v>
      </c>
    </row>
    <row r="701" spans="1:52" x14ac:dyDescent="0.2">
      <c r="A701" s="28" t="str">
        <f>C701&amp;"x"&amp;TEXT(COUNTIF(C$5:C700,C701)+1,0)</f>
        <v>x1</v>
      </c>
      <c r="B701" s="29" t="str">
        <f>D701&amp;"x"&amp;TEXT(COUNTIF(D$5:D700,D701)+1,0)</f>
        <v>x1</v>
      </c>
      <c r="C701" s="30"/>
      <c r="D701" s="30"/>
      <c r="E701" s="181"/>
      <c r="F701" s="30"/>
      <c r="G701" s="269"/>
      <c r="H701" s="269"/>
      <c r="I701" s="269"/>
      <c r="J701" s="218"/>
      <c r="K701" s="181"/>
      <c r="L701" s="31"/>
      <c r="M701" s="262" t="str">
        <f t="shared" si="234"/>
        <v>0</v>
      </c>
      <c r="N701" s="31"/>
      <c r="O701" s="262" t="str">
        <f t="shared" si="235"/>
        <v>0</v>
      </c>
      <c r="P701" s="31"/>
      <c r="Q701" s="31"/>
      <c r="R701" s="31"/>
      <c r="S701" s="298" t="str">
        <f t="shared" si="236"/>
        <v/>
      </c>
      <c r="T701" s="214"/>
      <c r="U701" s="33"/>
      <c r="V701" s="33"/>
      <c r="W701" s="33"/>
      <c r="X701" s="33"/>
      <c r="Y701" s="213"/>
      <c r="Z701" s="352" t="str">
        <f t="shared" si="237"/>
        <v/>
      </c>
      <c r="AA701" s="304" t="e">
        <f t="shared" ca="1" si="238"/>
        <v>#NAME?</v>
      </c>
      <c r="AB701" s="304" t="e">
        <f t="shared" ca="1" si="239"/>
        <v>#NAME?</v>
      </c>
      <c r="AC701" s="304" t="e">
        <f t="shared" ca="1" si="240"/>
        <v>#NAME?</v>
      </c>
      <c r="AD701" s="304" t="e">
        <f t="shared" ca="1" si="241"/>
        <v>#NAME?</v>
      </c>
      <c r="AE701" s="304"/>
      <c r="AF701" s="353" t="str">
        <f t="shared" si="242"/>
        <v>NCX19J3</v>
      </c>
      <c r="AG701" s="353" t="str">
        <f t="shared" si="243"/>
        <v>NCX19J3</v>
      </c>
      <c r="AH701" s="353" t="str">
        <f t="shared" si="244"/>
        <v/>
      </c>
      <c r="AI701" s="353" t="str">
        <f t="shared" si="245"/>
        <v/>
      </c>
      <c r="AJ701" s="353" t="str">
        <f t="shared" si="246"/>
        <v/>
      </c>
      <c r="AK701" s="353" t="str">
        <f t="shared" si="247"/>
        <v/>
      </c>
      <c r="AL701" s="343"/>
      <c r="AT701" s="345" t="str">
        <f t="shared" si="248"/>
        <v/>
      </c>
      <c r="AU701" s="345" t="str">
        <f t="shared" si="249"/>
        <v/>
      </c>
      <c r="AW701" s="354">
        <f t="shared" si="250"/>
        <v>0</v>
      </c>
      <c r="AX701" s="354">
        <f t="shared" si="251"/>
        <v>0</v>
      </c>
      <c r="AY701" s="354">
        <f t="shared" si="252"/>
        <v>0</v>
      </c>
      <c r="AZ701" s="354">
        <f t="shared" si="253"/>
        <v>0</v>
      </c>
    </row>
    <row r="702" spans="1:52" x14ac:dyDescent="0.2">
      <c r="A702" s="28" t="str">
        <f>C702&amp;"x"&amp;TEXT(COUNTIF(C$5:C701,C702)+1,0)</f>
        <v>x1</v>
      </c>
      <c r="B702" s="29" t="str">
        <f>D702&amp;"x"&amp;TEXT(COUNTIF(D$5:D701,D702)+1,0)</f>
        <v>x1</v>
      </c>
      <c r="C702" s="30"/>
      <c r="D702" s="30"/>
      <c r="E702" s="181"/>
      <c r="F702" s="30"/>
      <c r="G702" s="269"/>
      <c r="H702" s="269"/>
      <c r="I702" s="269"/>
      <c r="J702" s="218"/>
      <c r="K702" s="181"/>
      <c r="L702" s="31"/>
      <c r="M702" s="262" t="str">
        <f t="shared" si="234"/>
        <v>0</v>
      </c>
      <c r="N702" s="31"/>
      <c r="O702" s="262" t="str">
        <f t="shared" si="235"/>
        <v>0</v>
      </c>
      <c r="P702" s="31"/>
      <c r="Q702" s="31"/>
      <c r="R702" s="31"/>
      <c r="S702" s="298" t="str">
        <f t="shared" si="236"/>
        <v/>
      </c>
      <c r="T702" s="214"/>
      <c r="U702" s="33"/>
      <c r="V702" s="33"/>
      <c r="W702" s="33"/>
      <c r="X702" s="33"/>
      <c r="Y702" s="213"/>
      <c r="Z702" s="352" t="str">
        <f t="shared" si="237"/>
        <v/>
      </c>
      <c r="AA702" s="304" t="e">
        <f t="shared" ca="1" si="238"/>
        <v>#NAME?</v>
      </c>
      <c r="AB702" s="304" t="e">
        <f t="shared" ca="1" si="239"/>
        <v>#NAME?</v>
      </c>
      <c r="AC702" s="304" t="e">
        <f t="shared" ca="1" si="240"/>
        <v>#NAME?</v>
      </c>
      <c r="AD702" s="304" t="e">
        <f t="shared" ca="1" si="241"/>
        <v>#NAME?</v>
      </c>
      <c r="AE702" s="304"/>
      <c r="AF702" s="353" t="str">
        <f t="shared" si="242"/>
        <v>NCX19J3</v>
      </c>
      <c r="AG702" s="353" t="str">
        <f t="shared" si="243"/>
        <v>NCX19J3</v>
      </c>
      <c r="AH702" s="353" t="str">
        <f t="shared" si="244"/>
        <v/>
      </c>
      <c r="AI702" s="353" t="str">
        <f t="shared" si="245"/>
        <v/>
      </c>
      <c r="AJ702" s="353" t="str">
        <f t="shared" si="246"/>
        <v/>
      </c>
      <c r="AK702" s="353" t="str">
        <f t="shared" si="247"/>
        <v/>
      </c>
      <c r="AL702" s="343"/>
      <c r="AT702" s="345" t="str">
        <f t="shared" si="248"/>
        <v/>
      </c>
      <c r="AU702" s="345" t="str">
        <f t="shared" si="249"/>
        <v/>
      </c>
      <c r="AW702" s="354">
        <f t="shared" si="250"/>
        <v>0</v>
      </c>
      <c r="AX702" s="354">
        <f t="shared" si="251"/>
        <v>0</v>
      </c>
      <c r="AY702" s="354">
        <f t="shared" si="252"/>
        <v>0</v>
      </c>
      <c r="AZ702" s="354">
        <f t="shared" si="253"/>
        <v>0</v>
      </c>
    </row>
    <row r="703" spans="1:52" x14ac:dyDescent="0.2">
      <c r="A703" s="28" t="str">
        <f>C703&amp;"x"&amp;TEXT(COUNTIF(C$5:C702,C703)+1,0)</f>
        <v>x1</v>
      </c>
      <c r="B703" s="29" t="str">
        <f>D703&amp;"x"&amp;TEXT(COUNTIF(D$5:D702,D703)+1,0)</f>
        <v>x1</v>
      </c>
      <c r="C703" s="30"/>
      <c r="D703" s="30"/>
      <c r="E703" s="181"/>
      <c r="F703" s="30"/>
      <c r="G703" s="269"/>
      <c r="H703" s="269"/>
      <c r="I703" s="269"/>
      <c r="J703" s="218"/>
      <c r="K703" s="181"/>
      <c r="L703" s="31"/>
      <c r="M703" s="262" t="str">
        <f t="shared" si="234"/>
        <v>0</v>
      </c>
      <c r="N703" s="31"/>
      <c r="O703" s="262" t="str">
        <f t="shared" si="235"/>
        <v>0</v>
      </c>
      <c r="P703" s="31"/>
      <c r="Q703" s="31"/>
      <c r="R703" s="31"/>
      <c r="S703" s="298" t="str">
        <f t="shared" si="236"/>
        <v/>
      </c>
      <c r="T703" s="214"/>
      <c r="U703" s="33"/>
      <c r="V703" s="33"/>
      <c r="W703" s="33"/>
      <c r="X703" s="33"/>
      <c r="Y703" s="213"/>
      <c r="Z703" s="352" t="str">
        <f t="shared" si="237"/>
        <v/>
      </c>
      <c r="AA703" s="304" t="e">
        <f t="shared" ca="1" si="238"/>
        <v>#NAME?</v>
      </c>
      <c r="AB703" s="304" t="e">
        <f t="shared" ca="1" si="239"/>
        <v>#NAME?</v>
      </c>
      <c r="AC703" s="304" t="e">
        <f t="shared" ca="1" si="240"/>
        <v>#NAME?</v>
      </c>
      <c r="AD703" s="304" t="e">
        <f t="shared" ca="1" si="241"/>
        <v>#NAME?</v>
      </c>
      <c r="AE703" s="304"/>
      <c r="AF703" s="353" t="str">
        <f t="shared" si="242"/>
        <v>NCX19J3</v>
      </c>
      <c r="AG703" s="353" t="str">
        <f t="shared" si="243"/>
        <v>NCX19J3</v>
      </c>
      <c r="AH703" s="353" t="str">
        <f t="shared" si="244"/>
        <v/>
      </c>
      <c r="AI703" s="353" t="str">
        <f t="shared" si="245"/>
        <v/>
      </c>
      <c r="AJ703" s="353" t="str">
        <f t="shared" si="246"/>
        <v/>
      </c>
      <c r="AK703" s="353" t="str">
        <f t="shared" si="247"/>
        <v/>
      </c>
      <c r="AL703" s="343"/>
      <c r="AT703" s="345" t="str">
        <f t="shared" si="248"/>
        <v/>
      </c>
      <c r="AU703" s="345" t="str">
        <f t="shared" si="249"/>
        <v/>
      </c>
      <c r="AW703" s="354">
        <f t="shared" si="250"/>
        <v>0</v>
      </c>
      <c r="AX703" s="354">
        <f t="shared" si="251"/>
        <v>0</v>
      </c>
      <c r="AY703" s="354">
        <f t="shared" si="252"/>
        <v>0</v>
      </c>
      <c r="AZ703" s="354">
        <f t="shared" si="253"/>
        <v>0</v>
      </c>
    </row>
    <row r="704" spans="1:52" x14ac:dyDescent="0.2">
      <c r="A704" s="28" t="str">
        <f>C704&amp;"x"&amp;TEXT(COUNTIF(C$5:C703,C704)+1,0)</f>
        <v>x1</v>
      </c>
      <c r="B704" s="29" t="str">
        <f>D704&amp;"x"&amp;TEXT(COUNTIF(D$5:D703,D704)+1,0)</f>
        <v>x1</v>
      </c>
      <c r="C704" s="30"/>
      <c r="D704" s="30"/>
      <c r="E704" s="181"/>
      <c r="F704" s="30"/>
      <c r="G704" s="269"/>
      <c r="H704" s="269"/>
      <c r="I704" s="269"/>
      <c r="J704" s="218"/>
      <c r="K704" s="181"/>
      <c r="L704" s="31"/>
      <c r="M704" s="262" t="str">
        <f t="shared" si="234"/>
        <v>0</v>
      </c>
      <c r="N704" s="31"/>
      <c r="O704" s="262" t="str">
        <f t="shared" si="235"/>
        <v>0</v>
      </c>
      <c r="P704" s="31"/>
      <c r="Q704" s="31"/>
      <c r="R704" s="31"/>
      <c r="S704" s="298" t="str">
        <f t="shared" si="236"/>
        <v/>
      </c>
      <c r="T704" s="214"/>
      <c r="U704" s="33"/>
      <c r="V704" s="33"/>
      <c r="W704" s="33"/>
      <c r="X704" s="33"/>
      <c r="Y704" s="213"/>
      <c r="Z704" s="352" t="str">
        <f t="shared" si="237"/>
        <v/>
      </c>
      <c r="AA704" s="304" t="e">
        <f t="shared" ca="1" si="238"/>
        <v>#NAME?</v>
      </c>
      <c r="AB704" s="304" t="e">
        <f t="shared" ca="1" si="239"/>
        <v>#NAME?</v>
      </c>
      <c r="AC704" s="304" t="e">
        <f t="shared" ca="1" si="240"/>
        <v>#NAME?</v>
      </c>
      <c r="AD704" s="304" t="e">
        <f t="shared" ca="1" si="241"/>
        <v>#NAME?</v>
      </c>
      <c r="AE704" s="304"/>
      <c r="AF704" s="353" t="str">
        <f t="shared" si="242"/>
        <v>NCX19J3</v>
      </c>
      <c r="AG704" s="353" t="str">
        <f t="shared" si="243"/>
        <v>NCX19J3</v>
      </c>
      <c r="AH704" s="353" t="str">
        <f t="shared" si="244"/>
        <v/>
      </c>
      <c r="AI704" s="353" t="str">
        <f t="shared" si="245"/>
        <v/>
      </c>
      <c r="AJ704" s="353" t="str">
        <f t="shared" si="246"/>
        <v/>
      </c>
      <c r="AK704" s="353" t="str">
        <f t="shared" si="247"/>
        <v/>
      </c>
      <c r="AL704" s="343"/>
      <c r="AT704" s="345" t="str">
        <f t="shared" si="248"/>
        <v/>
      </c>
      <c r="AU704" s="345" t="str">
        <f t="shared" si="249"/>
        <v/>
      </c>
      <c r="AW704" s="354">
        <f t="shared" si="250"/>
        <v>0</v>
      </c>
      <c r="AX704" s="354">
        <f t="shared" si="251"/>
        <v>0</v>
      </c>
      <c r="AY704" s="354">
        <f t="shared" si="252"/>
        <v>0</v>
      </c>
      <c r="AZ704" s="354">
        <f t="shared" si="253"/>
        <v>0</v>
      </c>
    </row>
    <row r="705" spans="1:52" x14ac:dyDescent="0.2">
      <c r="A705" s="28" t="str">
        <f>C705&amp;"x"&amp;TEXT(COUNTIF(C$5:C704,C705)+1,0)</f>
        <v>x1</v>
      </c>
      <c r="B705" s="29" t="str">
        <f>D705&amp;"x"&amp;TEXT(COUNTIF(D$5:D704,D705)+1,0)</f>
        <v>x1</v>
      </c>
      <c r="C705" s="30"/>
      <c r="D705" s="30"/>
      <c r="E705" s="181"/>
      <c r="F705" s="30"/>
      <c r="G705" s="269"/>
      <c r="H705" s="269"/>
      <c r="I705" s="269"/>
      <c r="J705" s="218"/>
      <c r="K705" s="181"/>
      <c r="L705" s="31"/>
      <c r="M705" s="262" t="str">
        <f t="shared" si="234"/>
        <v>0</v>
      </c>
      <c r="N705" s="31"/>
      <c r="O705" s="262" t="str">
        <f t="shared" si="235"/>
        <v>0</v>
      </c>
      <c r="P705" s="31"/>
      <c r="Q705" s="31"/>
      <c r="R705" s="31"/>
      <c r="S705" s="298" t="str">
        <f t="shared" si="236"/>
        <v/>
      </c>
      <c r="T705" s="214"/>
      <c r="U705" s="33"/>
      <c r="V705" s="33"/>
      <c r="W705" s="33"/>
      <c r="X705" s="33"/>
      <c r="Y705" s="213"/>
      <c r="Z705" s="352" t="str">
        <f t="shared" si="237"/>
        <v/>
      </c>
      <c r="AA705" s="304" t="e">
        <f t="shared" ca="1" si="238"/>
        <v>#NAME?</v>
      </c>
      <c r="AB705" s="304" t="e">
        <f t="shared" ca="1" si="239"/>
        <v>#NAME?</v>
      </c>
      <c r="AC705" s="304" t="e">
        <f t="shared" ca="1" si="240"/>
        <v>#NAME?</v>
      </c>
      <c r="AD705" s="304" t="e">
        <f t="shared" ca="1" si="241"/>
        <v>#NAME?</v>
      </c>
      <c r="AE705" s="304"/>
      <c r="AF705" s="353" t="str">
        <f t="shared" si="242"/>
        <v>NCX19J3</v>
      </c>
      <c r="AG705" s="353" t="str">
        <f t="shared" si="243"/>
        <v>NCX19J3</v>
      </c>
      <c r="AH705" s="353" t="str">
        <f t="shared" si="244"/>
        <v/>
      </c>
      <c r="AI705" s="353" t="str">
        <f t="shared" si="245"/>
        <v/>
      </c>
      <c r="AJ705" s="353" t="str">
        <f t="shared" si="246"/>
        <v/>
      </c>
      <c r="AK705" s="353" t="str">
        <f t="shared" si="247"/>
        <v/>
      </c>
      <c r="AL705" s="343"/>
      <c r="AT705" s="345" t="str">
        <f t="shared" si="248"/>
        <v/>
      </c>
      <c r="AU705" s="345" t="str">
        <f t="shared" si="249"/>
        <v/>
      </c>
      <c r="AW705" s="354">
        <f t="shared" si="250"/>
        <v>0</v>
      </c>
      <c r="AX705" s="354">
        <f t="shared" si="251"/>
        <v>0</v>
      </c>
      <c r="AY705" s="354">
        <f t="shared" si="252"/>
        <v>0</v>
      </c>
      <c r="AZ705" s="354">
        <f t="shared" si="253"/>
        <v>0</v>
      </c>
    </row>
    <row r="706" spans="1:52" x14ac:dyDescent="0.2">
      <c r="A706" s="28" t="str">
        <f>C706&amp;"x"&amp;TEXT(COUNTIF(C$5:C705,C706)+1,0)</f>
        <v>x1</v>
      </c>
      <c r="B706" s="29" t="str">
        <f>D706&amp;"x"&amp;TEXT(COUNTIF(D$5:D705,D706)+1,0)</f>
        <v>x1</v>
      </c>
      <c r="C706" s="30"/>
      <c r="D706" s="30"/>
      <c r="E706" s="181"/>
      <c r="F706" s="30"/>
      <c r="G706" s="269"/>
      <c r="H706" s="269"/>
      <c r="I706" s="269"/>
      <c r="J706" s="218"/>
      <c r="K706" s="181"/>
      <c r="L706" s="31"/>
      <c r="M706" s="262" t="str">
        <f t="shared" si="234"/>
        <v>0</v>
      </c>
      <c r="N706" s="31"/>
      <c r="O706" s="262" t="str">
        <f t="shared" si="235"/>
        <v>0</v>
      </c>
      <c r="P706" s="31"/>
      <c r="Q706" s="31"/>
      <c r="R706" s="31"/>
      <c r="S706" s="298" t="str">
        <f t="shared" si="236"/>
        <v/>
      </c>
      <c r="T706" s="214"/>
      <c r="U706" s="33"/>
      <c r="V706" s="33"/>
      <c r="W706" s="33"/>
      <c r="X706" s="33"/>
      <c r="Y706" s="213"/>
      <c r="Z706" s="352" t="str">
        <f t="shared" si="237"/>
        <v/>
      </c>
      <c r="AA706" s="304" t="e">
        <f t="shared" ca="1" si="238"/>
        <v>#NAME?</v>
      </c>
      <c r="AB706" s="304" t="e">
        <f t="shared" ca="1" si="239"/>
        <v>#NAME?</v>
      </c>
      <c r="AC706" s="304" t="e">
        <f t="shared" ca="1" si="240"/>
        <v>#NAME?</v>
      </c>
      <c r="AD706" s="304" t="e">
        <f t="shared" ca="1" si="241"/>
        <v>#NAME?</v>
      </c>
      <c r="AE706" s="304"/>
      <c r="AF706" s="353" t="str">
        <f t="shared" si="242"/>
        <v>NCX19J3</v>
      </c>
      <c r="AG706" s="353" t="str">
        <f t="shared" si="243"/>
        <v>NCX19J3</v>
      </c>
      <c r="AH706" s="353" t="str">
        <f t="shared" si="244"/>
        <v/>
      </c>
      <c r="AI706" s="353" t="str">
        <f t="shared" si="245"/>
        <v/>
      </c>
      <c r="AJ706" s="353" t="str">
        <f t="shared" si="246"/>
        <v/>
      </c>
      <c r="AK706" s="353" t="str">
        <f t="shared" si="247"/>
        <v/>
      </c>
      <c r="AL706" s="343"/>
      <c r="AT706" s="345" t="str">
        <f t="shared" si="248"/>
        <v/>
      </c>
      <c r="AU706" s="345" t="str">
        <f t="shared" si="249"/>
        <v/>
      </c>
      <c r="AW706" s="354">
        <f t="shared" si="250"/>
        <v>0</v>
      </c>
      <c r="AX706" s="354">
        <f t="shared" si="251"/>
        <v>0</v>
      </c>
      <c r="AY706" s="354">
        <f t="shared" si="252"/>
        <v>0</v>
      </c>
      <c r="AZ706" s="354">
        <f t="shared" si="253"/>
        <v>0</v>
      </c>
    </row>
    <row r="707" spans="1:52" x14ac:dyDescent="0.2">
      <c r="A707" s="28" t="str">
        <f>C707&amp;"x"&amp;TEXT(COUNTIF(C$5:C706,C707)+1,0)</f>
        <v>x1</v>
      </c>
      <c r="B707" s="29" t="str">
        <f>D707&amp;"x"&amp;TEXT(COUNTIF(D$5:D706,D707)+1,0)</f>
        <v>x1</v>
      </c>
      <c r="C707" s="30"/>
      <c r="D707" s="30"/>
      <c r="E707" s="181"/>
      <c r="F707" s="30"/>
      <c r="G707" s="269"/>
      <c r="H707" s="269"/>
      <c r="I707" s="269"/>
      <c r="J707" s="218"/>
      <c r="K707" s="181"/>
      <c r="L707" s="31"/>
      <c r="M707" s="262" t="str">
        <f t="shared" si="234"/>
        <v>0</v>
      </c>
      <c r="N707" s="31"/>
      <c r="O707" s="262" t="str">
        <f t="shared" si="235"/>
        <v>0</v>
      </c>
      <c r="P707" s="31"/>
      <c r="Q707" s="31"/>
      <c r="R707" s="31"/>
      <c r="S707" s="298" t="str">
        <f t="shared" si="236"/>
        <v/>
      </c>
      <c r="T707" s="214"/>
      <c r="U707" s="33"/>
      <c r="V707" s="33"/>
      <c r="W707" s="33"/>
      <c r="X707" s="33"/>
      <c r="Y707" s="213"/>
      <c r="Z707" s="352" t="str">
        <f t="shared" si="237"/>
        <v/>
      </c>
      <c r="AA707" s="304" t="e">
        <f t="shared" ca="1" si="238"/>
        <v>#NAME?</v>
      </c>
      <c r="AB707" s="304" t="e">
        <f t="shared" ca="1" si="239"/>
        <v>#NAME?</v>
      </c>
      <c r="AC707" s="304" t="e">
        <f t="shared" ca="1" si="240"/>
        <v>#NAME?</v>
      </c>
      <c r="AD707" s="304" t="e">
        <f t="shared" ca="1" si="241"/>
        <v>#NAME?</v>
      </c>
      <c r="AE707" s="304"/>
      <c r="AF707" s="353" t="str">
        <f t="shared" si="242"/>
        <v>NCX19J3</v>
      </c>
      <c r="AG707" s="353" t="str">
        <f t="shared" si="243"/>
        <v>NCX19J3</v>
      </c>
      <c r="AH707" s="353" t="str">
        <f t="shared" si="244"/>
        <v/>
      </c>
      <c r="AI707" s="353" t="str">
        <f t="shared" si="245"/>
        <v/>
      </c>
      <c r="AJ707" s="353" t="str">
        <f t="shared" si="246"/>
        <v/>
      </c>
      <c r="AK707" s="353" t="str">
        <f t="shared" si="247"/>
        <v/>
      </c>
      <c r="AL707" s="343"/>
      <c r="AT707" s="345" t="str">
        <f t="shared" si="248"/>
        <v/>
      </c>
      <c r="AU707" s="345" t="str">
        <f t="shared" si="249"/>
        <v/>
      </c>
      <c r="AW707" s="354">
        <f t="shared" si="250"/>
        <v>0</v>
      </c>
      <c r="AX707" s="354">
        <f t="shared" si="251"/>
        <v>0</v>
      </c>
      <c r="AY707" s="354">
        <f t="shared" si="252"/>
        <v>0</v>
      </c>
      <c r="AZ707" s="354">
        <f t="shared" si="253"/>
        <v>0</v>
      </c>
    </row>
    <row r="708" spans="1:52" x14ac:dyDescent="0.2">
      <c r="A708" s="28" t="str">
        <f>C708&amp;"x"&amp;TEXT(COUNTIF(C$5:C707,C708)+1,0)</f>
        <v>x1</v>
      </c>
      <c r="B708" s="29" t="str">
        <f>D708&amp;"x"&amp;TEXT(COUNTIF(D$5:D707,D708)+1,0)</f>
        <v>x1</v>
      </c>
      <c r="C708" s="30"/>
      <c r="D708" s="30"/>
      <c r="E708" s="181"/>
      <c r="F708" s="30"/>
      <c r="G708" s="269"/>
      <c r="H708" s="269"/>
      <c r="I708" s="269"/>
      <c r="J708" s="218"/>
      <c r="K708" s="181"/>
      <c r="L708" s="31"/>
      <c r="M708" s="262" t="str">
        <f t="shared" si="234"/>
        <v>0</v>
      </c>
      <c r="N708" s="31"/>
      <c r="O708" s="262" t="str">
        <f t="shared" si="235"/>
        <v>0</v>
      </c>
      <c r="P708" s="31"/>
      <c r="Q708" s="31"/>
      <c r="R708" s="31"/>
      <c r="S708" s="298" t="str">
        <f t="shared" si="236"/>
        <v/>
      </c>
      <c r="T708" s="214"/>
      <c r="U708" s="33"/>
      <c r="V708" s="33"/>
      <c r="W708" s="33"/>
      <c r="X708" s="33"/>
      <c r="Y708" s="213"/>
      <c r="Z708" s="352" t="str">
        <f t="shared" si="237"/>
        <v/>
      </c>
      <c r="AA708" s="304" t="e">
        <f t="shared" ca="1" si="238"/>
        <v>#NAME?</v>
      </c>
      <c r="AB708" s="304" t="e">
        <f t="shared" ca="1" si="239"/>
        <v>#NAME?</v>
      </c>
      <c r="AC708" s="304" t="e">
        <f t="shared" ca="1" si="240"/>
        <v>#NAME?</v>
      </c>
      <c r="AD708" s="304" t="e">
        <f t="shared" ca="1" si="241"/>
        <v>#NAME?</v>
      </c>
      <c r="AE708" s="304"/>
      <c r="AF708" s="353" t="str">
        <f t="shared" si="242"/>
        <v>NCX19J3</v>
      </c>
      <c r="AG708" s="353" t="str">
        <f t="shared" si="243"/>
        <v>NCX19J3</v>
      </c>
      <c r="AH708" s="353" t="str">
        <f t="shared" si="244"/>
        <v/>
      </c>
      <c r="AI708" s="353" t="str">
        <f t="shared" si="245"/>
        <v/>
      </c>
      <c r="AJ708" s="353" t="str">
        <f t="shared" si="246"/>
        <v/>
      </c>
      <c r="AK708" s="353" t="str">
        <f t="shared" si="247"/>
        <v/>
      </c>
      <c r="AL708" s="343"/>
      <c r="AT708" s="345" t="str">
        <f t="shared" si="248"/>
        <v/>
      </c>
      <c r="AU708" s="345" t="str">
        <f t="shared" si="249"/>
        <v/>
      </c>
      <c r="AW708" s="354">
        <f t="shared" si="250"/>
        <v>0</v>
      </c>
      <c r="AX708" s="354">
        <f t="shared" si="251"/>
        <v>0</v>
      </c>
      <c r="AY708" s="354">
        <f t="shared" si="252"/>
        <v>0</v>
      </c>
      <c r="AZ708" s="354">
        <f t="shared" si="253"/>
        <v>0</v>
      </c>
    </row>
    <row r="709" spans="1:52" x14ac:dyDescent="0.2">
      <c r="A709" s="28" t="str">
        <f>C709&amp;"x"&amp;TEXT(COUNTIF(C$5:C708,C709)+1,0)</f>
        <v>x1</v>
      </c>
      <c r="B709" s="29" t="str">
        <f>D709&amp;"x"&amp;TEXT(COUNTIF(D$5:D708,D709)+1,0)</f>
        <v>x1</v>
      </c>
      <c r="C709" s="30"/>
      <c r="D709" s="30"/>
      <c r="E709" s="181"/>
      <c r="F709" s="30"/>
      <c r="G709" s="269"/>
      <c r="H709" s="269"/>
      <c r="I709" s="269"/>
      <c r="J709" s="218"/>
      <c r="K709" s="181"/>
      <c r="L709" s="31"/>
      <c r="M709" s="262" t="str">
        <f t="shared" ref="M709:M772" si="254">LEFT(L709&amp;"0",1)</f>
        <v>0</v>
      </c>
      <c r="N709" s="31"/>
      <c r="O709" s="262" t="str">
        <f t="shared" ref="O709:O772" si="255">LEFT(N709&amp;"0",1)</f>
        <v>0</v>
      </c>
      <c r="P709" s="31"/>
      <c r="Q709" s="31"/>
      <c r="R709" s="31"/>
      <c r="S709" s="298" t="str">
        <f t="shared" ref="S709:S772" si="256">IF(C709=0,"",C709)</f>
        <v/>
      </c>
      <c r="T709" s="214"/>
      <c r="U709" s="33"/>
      <c r="V709" s="33"/>
      <c r="W709" s="33"/>
      <c r="X709" s="33"/>
      <c r="Y709" s="213"/>
      <c r="Z709" s="352" t="str">
        <f t="shared" ref="Z709:Z772" si="257">IF(AND(ISNUMBER(J709),J709&lt;&gt;0),DATEDIF(J709,Peildatum,"Y"),"")</f>
        <v/>
      </c>
      <c r="AA709" s="304" t="e">
        <f t="shared" ref="AA709:AA772" ca="1" si="258">TmPunt($C709:$D709,$F709:$J709,$Z709,$AF709&amp;AH709,"Punten1AB",U709,AW709,$AI709&amp;$AJ709&amp;$AK709)</f>
        <v>#NAME?</v>
      </c>
      <c r="AB709" s="304" t="e">
        <f t="shared" ref="AB709:AB772" ca="1" si="259">TmPunt($C709:$D709,$F709:$J709,$Z709,$AF709&amp;AI709,"Punten2DE",V709,AX709,$AH709&amp;$AJ709&amp;$AK709)</f>
        <v>#NAME?</v>
      </c>
      <c r="AC709" s="304" t="e">
        <f t="shared" ref="AC709:AC772" ca="1" si="260">TmPunt($C709:$D709,$F709:$J709,$Z709,$AF709&amp;AJ709,"Punten3GH",W709,AY709,$AH709&amp;$AI709&amp;$AK709)</f>
        <v>#NAME?</v>
      </c>
      <c r="AD709" s="304" t="e">
        <f t="shared" ref="AD709:AD772" ca="1" si="261">TmPunt($C709:$D709,$F709:$J709,$Z709,$AG709&amp;AK709,"Punten4JK",X709,AZ709,$AH709&amp;$AI709&amp;$AJ709)</f>
        <v>#NAME?</v>
      </c>
      <c r="AE709" s="304"/>
      <c r="AF709" s="353" t="str">
        <f t="shared" ref="AF709:AF772" si="262">IFERROR(VLOOKUP(M709,CbRc,2,0),"")</f>
        <v>NCX19J3</v>
      </c>
      <c r="AG709" s="353" t="str">
        <f t="shared" ref="AG709:AG772" si="263">IFERROR(VLOOKUP(O709,CbRc,2,0),"")</f>
        <v>NCX19J3</v>
      </c>
      <c r="AH709" s="353" t="str">
        <f t="shared" ref="AH709:AH772" si="264">IF(ISNA(VLOOKUP($AF709&amp;P709,IsTm1A,1,0)),"",P709)</f>
        <v/>
      </c>
      <c r="AI709" s="353" t="str">
        <f t="shared" ref="AI709:AI772" si="265">IF(ISNA(VLOOKUP($AF709&amp;Q709,IsTm2D,1,0)),"",Q709)</f>
        <v/>
      </c>
      <c r="AJ709" s="353" t="str">
        <f t="shared" ref="AJ709:AJ772" si="266">IF(ISNA(VLOOKUP($AG709&amp;R709,IsTm3G,1,0)),"",R709)</f>
        <v/>
      </c>
      <c r="AK709" s="353" t="str">
        <f t="shared" ref="AK709:AK772" si="267">IF(ISNA(VLOOKUP($AG709&amp;S709,IsTm4J,1,0)),"",S709)</f>
        <v/>
      </c>
      <c r="AL709" s="343"/>
      <c r="AT709" s="345" t="str">
        <f t="shared" ref="AT709:AT772" si="268">IF(C709="","",IFERROR(VLOOKUP(C709,AQ:AQ,1,0),"FOUT"))</f>
        <v/>
      </c>
      <c r="AU709" s="345" t="str">
        <f t="shared" ref="AU709:AU772" si="269">IF(D709="","",IFERROR(VLOOKUP(D709,AR:AR,1,0),"FOUT"))</f>
        <v/>
      </c>
      <c r="AW709" s="354">
        <f t="shared" ref="AW709:AW772" si="270">IF(OR(P709="",U709=""),0,SUMIFS(U$5:U$1004,$M$5:$M$1004,$M709,P$5:P$1004,P709))</f>
        <v>0</v>
      </c>
      <c r="AX709" s="354">
        <f t="shared" ref="AX709:AX772" si="271">IF(OR(Q709="",V709=""),0,SUMIFS(V$5:V$1004,$M$5:$M$1004,$M709,Q$5:Q$1004,Q709))</f>
        <v>0</v>
      </c>
      <c r="AY709" s="354">
        <f t="shared" ref="AY709:AY772" si="272">IF(OR(R709="",W709=""),0,SUMIFS(W$5:W$1004,$M$5:$M$1004,$M709,R$5:R$1004,R709))</f>
        <v>0</v>
      </c>
      <c r="AZ709" s="354">
        <f t="shared" ref="AZ709:AZ772" si="273">IF(OR(S709="",X709=""),0,SUMIFS(X$5:X$1004,$O$5:$O$1004,$O709,S$5:S$1004,S709))</f>
        <v>0</v>
      </c>
    </row>
    <row r="710" spans="1:52" x14ac:dyDescent="0.2">
      <c r="A710" s="28" t="str">
        <f>C710&amp;"x"&amp;TEXT(COUNTIF(C$5:C709,C710)+1,0)</f>
        <v>x1</v>
      </c>
      <c r="B710" s="29" t="str">
        <f>D710&amp;"x"&amp;TEXT(COUNTIF(D$5:D709,D710)+1,0)</f>
        <v>x1</v>
      </c>
      <c r="C710" s="30"/>
      <c r="D710" s="30"/>
      <c r="E710" s="181"/>
      <c r="F710" s="30"/>
      <c r="G710" s="269"/>
      <c r="H710" s="269"/>
      <c r="I710" s="269"/>
      <c r="J710" s="218"/>
      <c r="K710" s="181"/>
      <c r="L710" s="31"/>
      <c r="M710" s="262" t="str">
        <f t="shared" si="254"/>
        <v>0</v>
      </c>
      <c r="N710" s="31"/>
      <c r="O710" s="262" t="str">
        <f t="shared" si="255"/>
        <v>0</v>
      </c>
      <c r="P710" s="31"/>
      <c r="Q710" s="31"/>
      <c r="R710" s="31"/>
      <c r="S710" s="298" t="str">
        <f t="shared" si="256"/>
        <v/>
      </c>
      <c r="T710" s="214"/>
      <c r="U710" s="33"/>
      <c r="V710" s="33"/>
      <c r="W710" s="33"/>
      <c r="X710" s="33"/>
      <c r="Y710" s="213"/>
      <c r="Z710" s="352" t="str">
        <f t="shared" si="257"/>
        <v/>
      </c>
      <c r="AA710" s="304" t="e">
        <f t="shared" ca="1" si="258"/>
        <v>#NAME?</v>
      </c>
      <c r="AB710" s="304" t="e">
        <f t="shared" ca="1" si="259"/>
        <v>#NAME?</v>
      </c>
      <c r="AC710" s="304" t="e">
        <f t="shared" ca="1" si="260"/>
        <v>#NAME?</v>
      </c>
      <c r="AD710" s="304" t="e">
        <f t="shared" ca="1" si="261"/>
        <v>#NAME?</v>
      </c>
      <c r="AE710" s="304"/>
      <c r="AF710" s="353" t="str">
        <f t="shared" si="262"/>
        <v>NCX19J3</v>
      </c>
      <c r="AG710" s="353" t="str">
        <f t="shared" si="263"/>
        <v>NCX19J3</v>
      </c>
      <c r="AH710" s="353" t="str">
        <f t="shared" si="264"/>
        <v/>
      </c>
      <c r="AI710" s="353" t="str">
        <f t="shared" si="265"/>
        <v/>
      </c>
      <c r="AJ710" s="353" t="str">
        <f t="shared" si="266"/>
        <v/>
      </c>
      <c r="AK710" s="353" t="str">
        <f t="shared" si="267"/>
        <v/>
      </c>
      <c r="AL710" s="343"/>
      <c r="AT710" s="345" t="str">
        <f t="shared" si="268"/>
        <v/>
      </c>
      <c r="AU710" s="345" t="str">
        <f t="shared" si="269"/>
        <v/>
      </c>
      <c r="AW710" s="354">
        <f t="shared" si="270"/>
        <v>0</v>
      </c>
      <c r="AX710" s="354">
        <f t="shared" si="271"/>
        <v>0</v>
      </c>
      <c r="AY710" s="354">
        <f t="shared" si="272"/>
        <v>0</v>
      </c>
      <c r="AZ710" s="354">
        <f t="shared" si="273"/>
        <v>0</v>
      </c>
    </row>
    <row r="711" spans="1:52" x14ac:dyDescent="0.2">
      <c r="A711" s="28" t="str">
        <f>C711&amp;"x"&amp;TEXT(COUNTIF(C$5:C710,C711)+1,0)</f>
        <v>x1</v>
      </c>
      <c r="B711" s="29" t="str">
        <f>D711&amp;"x"&amp;TEXT(COUNTIF(D$5:D710,D711)+1,0)</f>
        <v>x1</v>
      </c>
      <c r="C711" s="30"/>
      <c r="D711" s="30"/>
      <c r="E711" s="181"/>
      <c r="F711" s="30"/>
      <c r="G711" s="269"/>
      <c r="H711" s="269"/>
      <c r="I711" s="269"/>
      <c r="J711" s="218"/>
      <c r="K711" s="181"/>
      <c r="L711" s="31"/>
      <c r="M711" s="262" t="str">
        <f t="shared" si="254"/>
        <v>0</v>
      </c>
      <c r="N711" s="31"/>
      <c r="O711" s="262" t="str">
        <f t="shared" si="255"/>
        <v>0</v>
      </c>
      <c r="P711" s="31"/>
      <c r="Q711" s="31"/>
      <c r="R711" s="31"/>
      <c r="S711" s="298" t="str">
        <f t="shared" si="256"/>
        <v/>
      </c>
      <c r="T711" s="214"/>
      <c r="U711" s="33"/>
      <c r="V711" s="33"/>
      <c r="W711" s="33"/>
      <c r="X711" s="33"/>
      <c r="Y711" s="213"/>
      <c r="Z711" s="352" t="str">
        <f t="shared" si="257"/>
        <v/>
      </c>
      <c r="AA711" s="304" t="e">
        <f t="shared" ca="1" si="258"/>
        <v>#NAME?</v>
      </c>
      <c r="AB711" s="304" t="e">
        <f t="shared" ca="1" si="259"/>
        <v>#NAME?</v>
      </c>
      <c r="AC711" s="304" t="e">
        <f t="shared" ca="1" si="260"/>
        <v>#NAME?</v>
      </c>
      <c r="AD711" s="304" t="e">
        <f t="shared" ca="1" si="261"/>
        <v>#NAME?</v>
      </c>
      <c r="AE711" s="304"/>
      <c r="AF711" s="353" t="str">
        <f t="shared" si="262"/>
        <v>NCX19J3</v>
      </c>
      <c r="AG711" s="353" t="str">
        <f t="shared" si="263"/>
        <v>NCX19J3</v>
      </c>
      <c r="AH711" s="353" t="str">
        <f t="shared" si="264"/>
        <v/>
      </c>
      <c r="AI711" s="353" t="str">
        <f t="shared" si="265"/>
        <v/>
      </c>
      <c r="AJ711" s="353" t="str">
        <f t="shared" si="266"/>
        <v/>
      </c>
      <c r="AK711" s="353" t="str">
        <f t="shared" si="267"/>
        <v/>
      </c>
      <c r="AL711" s="343"/>
      <c r="AT711" s="345" t="str">
        <f t="shared" si="268"/>
        <v/>
      </c>
      <c r="AU711" s="345" t="str">
        <f t="shared" si="269"/>
        <v/>
      </c>
      <c r="AW711" s="354">
        <f t="shared" si="270"/>
        <v>0</v>
      </c>
      <c r="AX711" s="354">
        <f t="shared" si="271"/>
        <v>0</v>
      </c>
      <c r="AY711" s="354">
        <f t="shared" si="272"/>
        <v>0</v>
      </c>
      <c r="AZ711" s="354">
        <f t="shared" si="273"/>
        <v>0</v>
      </c>
    </row>
    <row r="712" spans="1:52" x14ac:dyDescent="0.2">
      <c r="A712" s="28" t="str">
        <f>C712&amp;"x"&amp;TEXT(COUNTIF(C$5:C711,C712)+1,0)</f>
        <v>x1</v>
      </c>
      <c r="B712" s="29" t="str">
        <f>D712&amp;"x"&amp;TEXT(COUNTIF(D$5:D711,D712)+1,0)</f>
        <v>x1</v>
      </c>
      <c r="C712" s="30"/>
      <c r="D712" s="30"/>
      <c r="E712" s="181"/>
      <c r="F712" s="30"/>
      <c r="G712" s="269"/>
      <c r="H712" s="269"/>
      <c r="I712" s="269"/>
      <c r="J712" s="218"/>
      <c r="K712" s="181"/>
      <c r="L712" s="31"/>
      <c r="M712" s="262" t="str">
        <f t="shared" si="254"/>
        <v>0</v>
      </c>
      <c r="N712" s="31"/>
      <c r="O712" s="262" t="str">
        <f t="shared" si="255"/>
        <v>0</v>
      </c>
      <c r="P712" s="31"/>
      <c r="Q712" s="31"/>
      <c r="R712" s="31"/>
      <c r="S712" s="298" t="str">
        <f t="shared" si="256"/>
        <v/>
      </c>
      <c r="T712" s="214"/>
      <c r="U712" s="33"/>
      <c r="V712" s="33"/>
      <c r="W712" s="33"/>
      <c r="X712" s="33"/>
      <c r="Y712" s="213"/>
      <c r="Z712" s="352" t="str">
        <f t="shared" si="257"/>
        <v/>
      </c>
      <c r="AA712" s="304" t="e">
        <f t="shared" ca="1" si="258"/>
        <v>#NAME?</v>
      </c>
      <c r="AB712" s="304" t="e">
        <f t="shared" ca="1" si="259"/>
        <v>#NAME?</v>
      </c>
      <c r="AC712" s="304" t="e">
        <f t="shared" ca="1" si="260"/>
        <v>#NAME?</v>
      </c>
      <c r="AD712" s="304" t="e">
        <f t="shared" ca="1" si="261"/>
        <v>#NAME?</v>
      </c>
      <c r="AE712" s="304"/>
      <c r="AF712" s="353" t="str">
        <f t="shared" si="262"/>
        <v>NCX19J3</v>
      </c>
      <c r="AG712" s="353" t="str">
        <f t="shared" si="263"/>
        <v>NCX19J3</v>
      </c>
      <c r="AH712" s="353" t="str">
        <f t="shared" si="264"/>
        <v/>
      </c>
      <c r="AI712" s="353" t="str">
        <f t="shared" si="265"/>
        <v/>
      </c>
      <c r="AJ712" s="353" t="str">
        <f t="shared" si="266"/>
        <v/>
      </c>
      <c r="AK712" s="353" t="str">
        <f t="shared" si="267"/>
        <v/>
      </c>
      <c r="AL712" s="343"/>
      <c r="AT712" s="345" t="str">
        <f t="shared" si="268"/>
        <v/>
      </c>
      <c r="AU712" s="345" t="str">
        <f t="shared" si="269"/>
        <v/>
      </c>
      <c r="AW712" s="354">
        <f t="shared" si="270"/>
        <v>0</v>
      </c>
      <c r="AX712" s="354">
        <f t="shared" si="271"/>
        <v>0</v>
      </c>
      <c r="AY712" s="354">
        <f t="shared" si="272"/>
        <v>0</v>
      </c>
      <c r="AZ712" s="354">
        <f t="shared" si="273"/>
        <v>0</v>
      </c>
    </row>
    <row r="713" spans="1:52" x14ac:dyDescent="0.2">
      <c r="A713" s="28" t="str">
        <f>C713&amp;"x"&amp;TEXT(COUNTIF(C$5:C712,C713)+1,0)</f>
        <v>x1</v>
      </c>
      <c r="B713" s="29" t="str">
        <f>D713&amp;"x"&amp;TEXT(COUNTIF(D$5:D712,D713)+1,0)</f>
        <v>x1</v>
      </c>
      <c r="C713" s="30"/>
      <c r="D713" s="30"/>
      <c r="E713" s="181"/>
      <c r="F713" s="30"/>
      <c r="G713" s="269"/>
      <c r="H713" s="269"/>
      <c r="I713" s="269"/>
      <c r="J713" s="218"/>
      <c r="K713" s="181"/>
      <c r="L713" s="31"/>
      <c r="M713" s="262" t="str">
        <f t="shared" si="254"/>
        <v>0</v>
      </c>
      <c r="N713" s="31"/>
      <c r="O713" s="262" t="str">
        <f t="shared" si="255"/>
        <v>0</v>
      </c>
      <c r="P713" s="31"/>
      <c r="Q713" s="31"/>
      <c r="R713" s="31"/>
      <c r="S713" s="298" t="str">
        <f t="shared" si="256"/>
        <v/>
      </c>
      <c r="T713" s="214"/>
      <c r="U713" s="33"/>
      <c r="V713" s="33"/>
      <c r="W713" s="33"/>
      <c r="X713" s="33"/>
      <c r="Y713" s="213"/>
      <c r="Z713" s="352" t="str">
        <f t="shared" si="257"/>
        <v/>
      </c>
      <c r="AA713" s="304" t="e">
        <f t="shared" ca="1" si="258"/>
        <v>#NAME?</v>
      </c>
      <c r="AB713" s="304" t="e">
        <f t="shared" ca="1" si="259"/>
        <v>#NAME?</v>
      </c>
      <c r="AC713" s="304" t="e">
        <f t="shared" ca="1" si="260"/>
        <v>#NAME?</v>
      </c>
      <c r="AD713" s="304" t="e">
        <f t="shared" ca="1" si="261"/>
        <v>#NAME?</v>
      </c>
      <c r="AE713" s="304"/>
      <c r="AF713" s="353" t="str">
        <f t="shared" si="262"/>
        <v>NCX19J3</v>
      </c>
      <c r="AG713" s="353" t="str">
        <f t="shared" si="263"/>
        <v>NCX19J3</v>
      </c>
      <c r="AH713" s="353" t="str">
        <f t="shared" si="264"/>
        <v/>
      </c>
      <c r="AI713" s="353" t="str">
        <f t="shared" si="265"/>
        <v/>
      </c>
      <c r="AJ713" s="353" t="str">
        <f t="shared" si="266"/>
        <v/>
      </c>
      <c r="AK713" s="353" t="str">
        <f t="shared" si="267"/>
        <v/>
      </c>
      <c r="AL713" s="343"/>
      <c r="AT713" s="345" t="str">
        <f t="shared" si="268"/>
        <v/>
      </c>
      <c r="AU713" s="345" t="str">
        <f t="shared" si="269"/>
        <v/>
      </c>
      <c r="AW713" s="354">
        <f t="shared" si="270"/>
        <v>0</v>
      </c>
      <c r="AX713" s="354">
        <f t="shared" si="271"/>
        <v>0</v>
      </c>
      <c r="AY713" s="354">
        <f t="shared" si="272"/>
        <v>0</v>
      </c>
      <c r="AZ713" s="354">
        <f t="shared" si="273"/>
        <v>0</v>
      </c>
    </row>
    <row r="714" spans="1:52" x14ac:dyDescent="0.2">
      <c r="A714" s="28" t="str">
        <f>C714&amp;"x"&amp;TEXT(COUNTIF(C$5:C713,C714)+1,0)</f>
        <v>x1</v>
      </c>
      <c r="B714" s="29" t="str">
        <f>D714&amp;"x"&amp;TEXT(COUNTIF(D$5:D713,D714)+1,0)</f>
        <v>x1</v>
      </c>
      <c r="C714" s="30"/>
      <c r="D714" s="30"/>
      <c r="E714" s="181"/>
      <c r="F714" s="30"/>
      <c r="G714" s="269"/>
      <c r="H714" s="269"/>
      <c r="I714" s="269"/>
      <c r="J714" s="218"/>
      <c r="K714" s="181"/>
      <c r="L714" s="31"/>
      <c r="M714" s="262" t="str">
        <f t="shared" si="254"/>
        <v>0</v>
      </c>
      <c r="N714" s="31"/>
      <c r="O714" s="262" t="str">
        <f t="shared" si="255"/>
        <v>0</v>
      </c>
      <c r="P714" s="31"/>
      <c r="Q714" s="31"/>
      <c r="R714" s="31"/>
      <c r="S714" s="298" t="str">
        <f t="shared" si="256"/>
        <v/>
      </c>
      <c r="T714" s="214"/>
      <c r="U714" s="33"/>
      <c r="V714" s="33"/>
      <c r="W714" s="33"/>
      <c r="X714" s="33"/>
      <c r="Y714" s="213"/>
      <c r="Z714" s="352" t="str">
        <f t="shared" si="257"/>
        <v/>
      </c>
      <c r="AA714" s="304" t="e">
        <f t="shared" ca="1" si="258"/>
        <v>#NAME?</v>
      </c>
      <c r="AB714" s="304" t="e">
        <f t="shared" ca="1" si="259"/>
        <v>#NAME?</v>
      </c>
      <c r="AC714" s="304" t="e">
        <f t="shared" ca="1" si="260"/>
        <v>#NAME?</v>
      </c>
      <c r="AD714" s="304" t="e">
        <f t="shared" ca="1" si="261"/>
        <v>#NAME?</v>
      </c>
      <c r="AE714" s="304"/>
      <c r="AF714" s="353" t="str">
        <f t="shared" si="262"/>
        <v>NCX19J3</v>
      </c>
      <c r="AG714" s="353" t="str">
        <f t="shared" si="263"/>
        <v>NCX19J3</v>
      </c>
      <c r="AH714" s="353" t="str">
        <f t="shared" si="264"/>
        <v/>
      </c>
      <c r="AI714" s="353" t="str">
        <f t="shared" si="265"/>
        <v/>
      </c>
      <c r="AJ714" s="353" t="str">
        <f t="shared" si="266"/>
        <v/>
      </c>
      <c r="AK714" s="353" t="str">
        <f t="shared" si="267"/>
        <v/>
      </c>
      <c r="AL714" s="343"/>
      <c r="AT714" s="345" t="str">
        <f t="shared" si="268"/>
        <v/>
      </c>
      <c r="AU714" s="345" t="str">
        <f t="shared" si="269"/>
        <v/>
      </c>
      <c r="AW714" s="354">
        <f t="shared" si="270"/>
        <v>0</v>
      </c>
      <c r="AX714" s="354">
        <f t="shared" si="271"/>
        <v>0</v>
      </c>
      <c r="AY714" s="354">
        <f t="shared" si="272"/>
        <v>0</v>
      </c>
      <c r="AZ714" s="354">
        <f t="shared" si="273"/>
        <v>0</v>
      </c>
    </row>
    <row r="715" spans="1:52" x14ac:dyDescent="0.2">
      <c r="A715" s="28" t="str">
        <f>C715&amp;"x"&amp;TEXT(COUNTIF(C$5:C714,C715)+1,0)</f>
        <v>x1</v>
      </c>
      <c r="B715" s="29" t="str">
        <f>D715&amp;"x"&amp;TEXT(COUNTIF(D$5:D714,D715)+1,0)</f>
        <v>x1</v>
      </c>
      <c r="C715" s="30"/>
      <c r="D715" s="30"/>
      <c r="E715" s="181"/>
      <c r="F715" s="30"/>
      <c r="G715" s="269"/>
      <c r="H715" s="269"/>
      <c r="I715" s="269"/>
      <c r="J715" s="218"/>
      <c r="K715" s="181"/>
      <c r="L715" s="31"/>
      <c r="M715" s="262" t="str">
        <f t="shared" si="254"/>
        <v>0</v>
      </c>
      <c r="N715" s="31"/>
      <c r="O715" s="262" t="str">
        <f t="shared" si="255"/>
        <v>0</v>
      </c>
      <c r="P715" s="31"/>
      <c r="Q715" s="31"/>
      <c r="R715" s="31"/>
      <c r="S715" s="298" t="str">
        <f t="shared" si="256"/>
        <v/>
      </c>
      <c r="T715" s="214"/>
      <c r="U715" s="33"/>
      <c r="V715" s="33"/>
      <c r="W715" s="33"/>
      <c r="X715" s="33"/>
      <c r="Y715" s="213"/>
      <c r="Z715" s="352" t="str">
        <f t="shared" si="257"/>
        <v/>
      </c>
      <c r="AA715" s="304" t="e">
        <f t="shared" ca="1" si="258"/>
        <v>#NAME?</v>
      </c>
      <c r="AB715" s="304" t="e">
        <f t="shared" ca="1" si="259"/>
        <v>#NAME?</v>
      </c>
      <c r="AC715" s="304" t="e">
        <f t="shared" ca="1" si="260"/>
        <v>#NAME?</v>
      </c>
      <c r="AD715" s="304" t="e">
        <f t="shared" ca="1" si="261"/>
        <v>#NAME?</v>
      </c>
      <c r="AE715" s="304"/>
      <c r="AF715" s="353" t="str">
        <f t="shared" si="262"/>
        <v>NCX19J3</v>
      </c>
      <c r="AG715" s="353" t="str">
        <f t="shared" si="263"/>
        <v>NCX19J3</v>
      </c>
      <c r="AH715" s="353" t="str">
        <f t="shared" si="264"/>
        <v/>
      </c>
      <c r="AI715" s="353" t="str">
        <f t="shared" si="265"/>
        <v/>
      </c>
      <c r="AJ715" s="353" t="str">
        <f t="shared" si="266"/>
        <v/>
      </c>
      <c r="AK715" s="353" t="str">
        <f t="shared" si="267"/>
        <v/>
      </c>
      <c r="AL715" s="343"/>
      <c r="AT715" s="345" t="str">
        <f t="shared" si="268"/>
        <v/>
      </c>
      <c r="AU715" s="345" t="str">
        <f t="shared" si="269"/>
        <v/>
      </c>
      <c r="AW715" s="354">
        <f t="shared" si="270"/>
        <v>0</v>
      </c>
      <c r="AX715" s="354">
        <f t="shared" si="271"/>
        <v>0</v>
      </c>
      <c r="AY715" s="354">
        <f t="shared" si="272"/>
        <v>0</v>
      </c>
      <c r="AZ715" s="354">
        <f t="shared" si="273"/>
        <v>0</v>
      </c>
    </row>
    <row r="716" spans="1:52" x14ac:dyDescent="0.2">
      <c r="A716" s="28" t="str">
        <f>C716&amp;"x"&amp;TEXT(COUNTIF(C$5:C715,C716)+1,0)</f>
        <v>x1</v>
      </c>
      <c r="B716" s="29" t="str">
        <f>D716&amp;"x"&amp;TEXT(COUNTIF(D$5:D715,D716)+1,0)</f>
        <v>x1</v>
      </c>
      <c r="C716" s="30"/>
      <c r="D716" s="30"/>
      <c r="E716" s="181"/>
      <c r="F716" s="30"/>
      <c r="G716" s="269"/>
      <c r="H716" s="269"/>
      <c r="I716" s="269"/>
      <c r="J716" s="218"/>
      <c r="K716" s="181"/>
      <c r="L716" s="31"/>
      <c r="M716" s="262" t="str">
        <f t="shared" si="254"/>
        <v>0</v>
      </c>
      <c r="N716" s="31"/>
      <c r="O716" s="262" t="str">
        <f t="shared" si="255"/>
        <v>0</v>
      </c>
      <c r="P716" s="31"/>
      <c r="Q716" s="31"/>
      <c r="R716" s="31"/>
      <c r="S716" s="298" t="str">
        <f t="shared" si="256"/>
        <v/>
      </c>
      <c r="T716" s="214"/>
      <c r="U716" s="33"/>
      <c r="V716" s="33"/>
      <c r="W716" s="33"/>
      <c r="X716" s="33"/>
      <c r="Y716" s="213"/>
      <c r="Z716" s="352" t="str">
        <f t="shared" si="257"/>
        <v/>
      </c>
      <c r="AA716" s="304" t="e">
        <f t="shared" ca="1" si="258"/>
        <v>#NAME?</v>
      </c>
      <c r="AB716" s="304" t="e">
        <f t="shared" ca="1" si="259"/>
        <v>#NAME?</v>
      </c>
      <c r="AC716" s="304" t="e">
        <f t="shared" ca="1" si="260"/>
        <v>#NAME?</v>
      </c>
      <c r="AD716" s="304" t="e">
        <f t="shared" ca="1" si="261"/>
        <v>#NAME?</v>
      </c>
      <c r="AE716" s="304"/>
      <c r="AF716" s="353" t="str">
        <f t="shared" si="262"/>
        <v>NCX19J3</v>
      </c>
      <c r="AG716" s="353" t="str">
        <f t="shared" si="263"/>
        <v>NCX19J3</v>
      </c>
      <c r="AH716" s="353" t="str">
        <f t="shared" si="264"/>
        <v/>
      </c>
      <c r="AI716" s="353" t="str">
        <f t="shared" si="265"/>
        <v/>
      </c>
      <c r="AJ716" s="353" t="str">
        <f t="shared" si="266"/>
        <v/>
      </c>
      <c r="AK716" s="353" t="str">
        <f t="shared" si="267"/>
        <v/>
      </c>
      <c r="AL716" s="343"/>
      <c r="AT716" s="345" t="str">
        <f t="shared" si="268"/>
        <v/>
      </c>
      <c r="AU716" s="345" t="str">
        <f t="shared" si="269"/>
        <v/>
      </c>
      <c r="AW716" s="354">
        <f t="shared" si="270"/>
        <v>0</v>
      </c>
      <c r="AX716" s="354">
        <f t="shared" si="271"/>
        <v>0</v>
      </c>
      <c r="AY716" s="354">
        <f t="shared" si="272"/>
        <v>0</v>
      </c>
      <c r="AZ716" s="354">
        <f t="shared" si="273"/>
        <v>0</v>
      </c>
    </row>
    <row r="717" spans="1:52" x14ac:dyDescent="0.2">
      <c r="A717" s="28" t="str">
        <f>C717&amp;"x"&amp;TEXT(COUNTIF(C$5:C716,C717)+1,0)</f>
        <v>x1</v>
      </c>
      <c r="B717" s="29" t="str">
        <f>D717&amp;"x"&amp;TEXT(COUNTIF(D$5:D716,D717)+1,0)</f>
        <v>x1</v>
      </c>
      <c r="C717" s="30"/>
      <c r="D717" s="30"/>
      <c r="E717" s="181"/>
      <c r="F717" s="30"/>
      <c r="G717" s="269"/>
      <c r="H717" s="269"/>
      <c r="I717" s="269"/>
      <c r="J717" s="218"/>
      <c r="K717" s="181"/>
      <c r="L717" s="31"/>
      <c r="M717" s="262" t="str">
        <f t="shared" si="254"/>
        <v>0</v>
      </c>
      <c r="N717" s="31"/>
      <c r="O717" s="262" t="str">
        <f t="shared" si="255"/>
        <v>0</v>
      </c>
      <c r="P717" s="31"/>
      <c r="Q717" s="31"/>
      <c r="R717" s="31"/>
      <c r="S717" s="298" t="str">
        <f t="shared" si="256"/>
        <v/>
      </c>
      <c r="T717" s="214"/>
      <c r="U717" s="33"/>
      <c r="V717" s="33"/>
      <c r="W717" s="33"/>
      <c r="X717" s="33"/>
      <c r="Y717" s="213"/>
      <c r="Z717" s="352" t="str">
        <f t="shared" si="257"/>
        <v/>
      </c>
      <c r="AA717" s="304" t="e">
        <f t="shared" ca="1" si="258"/>
        <v>#NAME?</v>
      </c>
      <c r="AB717" s="304" t="e">
        <f t="shared" ca="1" si="259"/>
        <v>#NAME?</v>
      </c>
      <c r="AC717" s="304" t="e">
        <f t="shared" ca="1" si="260"/>
        <v>#NAME?</v>
      </c>
      <c r="AD717" s="304" t="e">
        <f t="shared" ca="1" si="261"/>
        <v>#NAME?</v>
      </c>
      <c r="AE717" s="304"/>
      <c r="AF717" s="353" t="str">
        <f t="shared" si="262"/>
        <v>NCX19J3</v>
      </c>
      <c r="AG717" s="353" t="str">
        <f t="shared" si="263"/>
        <v>NCX19J3</v>
      </c>
      <c r="AH717" s="353" t="str">
        <f t="shared" si="264"/>
        <v/>
      </c>
      <c r="AI717" s="353" t="str">
        <f t="shared" si="265"/>
        <v/>
      </c>
      <c r="AJ717" s="353" t="str">
        <f t="shared" si="266"/>
        <v/>
      </c>
      <c r="AK717" s="353" t="str">
        <f t="shared" si="267"/>
        <v/>
      </c>
      <c r="AL717" s="343"/>
      <c r="AT717" s="345" t="str">
        <f t="shared" si="268"/>
        <v/>
      </c>
      <c r="AU717" s="345" t="str">
        <f t="shared" si="269"/>
        <v/>
      </c>
      <c r="AW717" s="354">
        <f t="shared" si="270"/>
        <v>0</v>
      </c>
      <c r="AX717" s="354">
        <f t="shared" si="271"/>
        <v>0</v>
      </c>
      <c r="AY717" s="354">
        <f t="shared" si="272"/>
        <v>0</v>
      </c>
      <c r="AZ717" s="354">
        <f t="shared" si="273"/>
        <v>0</v>
      </c>
    </row>
    <row r="718" spans="1:52" x14ac:dyDescent="0.2">
      <c r="A718" s="28" t="str">
        <f>C718&amp;"x"&amp;TEXT(COUNTIF(C$5:C717,C718)+1,0)</f>
        <v>x1</v>
      </c>
      <c r="B718" s="29" t="str">
        <f>D718&amp;"x"&amp;TEXT(COUNTIF(D$5:D717,D718)+1,0)</f>
        <v>x1</v>
      </c>
      <c r="C718" s="30"/>
      <c r="D718" s="30"/>
      <c r="E718" s="181"/>
      <c r="F718" s="30"/>
      <c r="G718" s="269"/>
      <c r="H718" s="269"/>
      <c r="I718" s="269"/>
      <c r="J718" s="218"/>
      <c r="K718" s="181"/>
      <c r="L718" s="31"/>
      <c r="M718" s="262" t="str">
        <f t="shared" si="254"/>
        <v>0</v>
      </c>
      <c r="N718" s="31"/>
      <c r="O718" s="262" t="str">
        <f t="shared" si="255"/>
        <v>0</v>
      </c>
      <c r="P718" s="31"/>
      <c r="Q718" s="31"/>
      <c r="R718" s="31"/>
      <c r="S718" s="298" t="str">
        <f t="shared" si="256"/>
        <v/>
      </c>
      <c r="T718" s="214"/>
      <c r="U718" s="33"/>
      <c r="V718" s="33"/>
      <c r="W718" s="33"/>
      <c r="X718" s="33"/>
      <c r="Y718" s="213"/>
      <c r="Z718" s="352" t="str">
        <f t="shared" si="257"/>
        <v/>
      </c>
      <c r="AA718" s="304" t="e">
        <f t="shared" ca="1" si="258"/>
        <v>#NAME?</v>
      </c>
      <c r="AB718" s="304" t="e">
        <f t="shared" ca="1" si="259"/>
        <v>#NAME?</v>
      </c>
      <c r="AC718" s="304" t="e">
        <f t="shared" ca="1" si="260"/>
        <v>#NAME?</v>
      </c>
      <c r="AD718" s="304" t="e">
        <f t="shared" ca="1" si="261"/>
        <v>#NAME?</v>
      </c>
      <c r="AE718" s="304"/>
      <c r="AF718" s="353" t="str">
        <f t="shared" si="262"/>
        <v>NCX19J3</v>
      </c>
      <c r="AG718" s="353" t="str">
        <f t="shared" si="263"/>
        <v>NCX19J3</v>
      </c>
      <c r="AH718" s="353" t="str">
        <f t="shared" si="264"/>
        <v/>
      </c>
      <c r="AI718" s="353" t="str">
        <f t="shared" si="265"/>
        <v/>
      </c>
      <c r="AJ718" s="353" t="str">
        <f t="shared" si="266"/>
        <v/>
      </c>
      <c r="AK718" s="353" t="str">
        <f t="shared" si="267"/>
        <v/>
      </c>
      <c r="AL718" s="343"/>
      <c r="AT718" s="345" t="str">
        <f t="shared" si="268"/>
        <v/>
      </c>
      <c r="AU718" s="345" t="str">
        <f t="shared" si="269"/>
        <v/>
      </c>
      <c r="AW718" s="354">
        <f t="shared" si="270"/>
        <v>0</v>
      </c>
      <c r="AX718" s="354">
        <f t="shared" si="271"/>
        <v>0</v>
      </c>
      <c r="AY718" s="354">
        <f t="shared" si="272"/>
        <v>0</v>
      </c>
      <c r="AZ718" s="354">
        <f t="shared" si="273"/>
        <v>0</v>
      </c>
    </row>
    <row r="719" spans="1:52" x14ac:dyDescent="0.2">
      <c r="A719" s="28" t="str">
        <f>C719&amp;"x"&amp;TEXT(COUNTIF(C$5:C718,C719)+1,0)</f>
        <v>x1</v>
      </c>
      <c r="B719" s="29" t="str">
        <f>D719&amp;"x"&amp;TEXT(COUNTIF(D$5:D718,D719)+1,0)</f>
        <v>x1</v>
      </c>
      <c r="C719" s="30"/>
      <c r="D719" s="30"/>
      <c r="E719" s="181"/>
      <c r="F719" s="30"/>
      <c r="G719" s="269"/>
      <c r="H719" s="269"/>
      <c r="I719" s="269"/>
      <c r="J719" s="218"/>
      <c r="K719" s="181"/>
      <c r="L719" s="31"/>
      <c r="M719" s="262" t="str">
        <f t="shared" si="254"/>
        <v>0</v>
      </c>
      <c r="N719" s="31"/>
      <c r="O719" s="262" t="str">
        <f t="shared" si="255"/>
        <v>0</v>
      </c>
      <c r="P719" s="31"/>
      <c r="Q719" s="31"/>
      <c r="R719" s="31"/>
      <c r="S719" s="298" t="str">
        <f t="shared" si="256"/>
        <v/>
      </c>
      <c r="T719" s="214"/>
      <c r="U719" s="33"/>
      <c r="V719" s="33"/>
      <c r="W719" s="33"/>
      <c r="X719" s="33"/>
      <c r="Y719" s="213"/>
      <c r="Z719" s="352" t="str">
        <f t="shared" si="257"/>
        <v/>
      </c>
      <c r="AA719" s="304" t="e">
        <f t="shared" ca="1" si="258"/>
        <v>#NAME?</v>
      </c>
      <c r="AB719" s="304" t="e">
        <f t="shared" ca="1" si="259"/>
        <v>#NAME?</v>
      </c>
      <c r="AC719" s="304" t="e">
        <f t="shared" ca="1" si="260"/>
        <v>#NAME?</v>
      </c>
      <c r="AD719" s="304" t="e">
        <f t="shared" ca="1" si="261"/>
        <v>#NAME?</v>
      </c>
      <c r="AE719" s="304"/>
      <c r="AF719" s="353" t="str">
        <f t="shared" si="262"/>
        <v>NCX19J3</v>
      </c>
      <c r="AG719" s="353" t="str">
        <f t="shared" si="263"/>
        <v>NCX19J3</v>
      </c>
      <c r="AH719" s="353" t="str">
        <f t="shared" si="264"/>
        <v/>
      </c>
      <c r="AI719" s="353" t="str">
        <f t="shared" si="265"/>
        <v/>
      </c>
      <c r="AJ719" s="353" t="str">
        <f t="shared" si="266"/>
        <v/>
      </c>
      <c r="AK719" s="353" t="str">
        <f t="shared" si="267"/>
        <v/>
      </c>
      <c r="AL719" s="343"/>
      <c r="AT719" s="345" t="str">
        <f t="shared" si="268"/>
        <v/>
      </c>
      <c r="AU719" s="345" t="str">
        <f t="shared" si="269"/>
        <v/>
      </c>
      <c r="AW719" s="354">
        <f t="shared" si="270"/>
        <v>0</v>
      </c>
      <c r="AX719" s="354">
        <f t="shared" si="271"/>
        <v>0</v>
      </c>
      <c r="AY719" s="354">
        <f t="shared" si="272"/>
        <v>0</v>
      </c>
      <c r="AZ719" s="354">
        <f t="shared" si="273"/>
        <v>0</v>
      </c>
    </row>
    <row r="720" spans="1:52" x14ac:dyDescent="0.2">
      <c r="A720" s="28" t="str">
        <f>C720&amp;"x"&amp;TEXT(COUNTIF(C$5:C719,C720)+1,0)</f>
        <v>x1</v>
      </c>
      <c r="B720" s="29" t="str">
        <f>D720&amp;"x"&amp;TEXT(COUNTIF(D$5:D719,D720)+1,0)</f>
        <v>x1</v>
      </c>
      <c r="C720" s="30"/>
      <c r="D720" s="30"/>
      <c r="E720" s="181"/>
      <c r="F720" s="30"/>
      <c r="G720" s="269"/>
      <c r="H720" s="269"/>
      <c r="I720" s="269"/>
      <c r="J720" s="218"/>
      <c r="K720" s="181"/>
      <c r="L720" s="31"/>
      <c r="M720" s="262" t="str">
        <f t="shared" si="254"/>
        <v>0</v>
      </c>
      <c r="N720" s="31"/>
      <c r="O720" s="262" t="str">
        <f t="shared" si="255"/>
        <v>0</v>
      </c>
      <c r="P720" s="31"/>
      <c r="Q720" s="31"/>
      <c r="R720" s="31"/>
      <c r="S720" s="298" t="str">
        <f t="shared" si="256"/>
        <v/>
      </c>
      <c r="T720" s="214"/>
      <c r="U720" s="33"/>
      <c r="V720" s="33"/>
      <c r="W720" s="33"/>
      <c r="X720" s="33"/>
      <c r="Y720" s="213"/>
      <c r="Z720" s="352" t="str">
        <f t="shared" si="257"/>
        <v/>
      </c>
      <c r="AA720" s="304" t="e">
        <f t="shared" ca="1" si="258"/>
        <v>#NAME?</v>
      </c>
      <c r="AB720" s="304" t="e">
        <f t="shared" ca="1" si="259"/>
        <v>#NAME?</v>
      </c>
      <c r="AC720" s="304" t="e">
        <f t="shared" ca="1" si="260"/>
        <v>#NAME?</v>
      </c>
      <c r="AD720" s="304" t="e">
        <f t="shared" ca="1" si="261"/>
        <v>#NAME?</v>
      </c>
      <c r="AE720" s="304"/>
      <c r="AF720" s="353" t="str">
        <f t="shared" si="262"/>
        <v>NCX19J3</v>
      </c>
      <c r="AG720" s="353" t="str">
        <f t="shared" si="263"/>
        <v>NCX19J3</v>
      </c>
      <c r="AH720" s="353" t="str">
        <f t="shared" si="264"/>
        <v/>
      </c>
      <c r="AI720" s="353" t="str">
        <f t="shared" si="265"/>
        <v/>
      </c>
      <c r="AJ720" s="353" t="str">
        <f t="shared" si="266"/>
        <v/>
      </c>
      <c r="AK720" s="353" t="str">
        <f t="shared" si="267"/>
        <v/>
      </c>
      <c r="AL720" s="343"/>
      <c r="AT720" s="345" t="str">
        <f t="shared" si="268"/>
        <v/>
      </c>
      <c r="AU720" s="345" t="str">
        <f t="shared" si="269"/>
        <v/>
      </c>
      <c r="AW720" s="354">
        <f t="shared" si="270"/>
        <v>0</v>
      </c>
      <c r="AX720" s="354">
        <f t="shared" si="271"/>
        <v>0</v>
      </c>
      <c r="AY720" s="354">
        <f t="shared" si="272"/>
        <v>0</v>
      </c>
      <c r="AZ720" s="354">
        <f t="shared" si="273"/>
        <v>0</v>
      </c>
    </row>
    <row r="721" spans="1:52" x14ac:dyDescent="0.2">
      <c r="A721" s="28" t="str">
        <f>C721&amp;"x"&amp;TEXT(COUNTIF(C$5:C720,C721)+1,0)</f>
        <v>x1</v>
      </c>
      <c r="B721" s="29" t="str">
        <f>D721&amp;"x"&amp;TEXT(COUNTIF(D$5:D720,D721)+1,0)</f>
        <v>x1</v>
      </c>
      <c r="C721" s="30"/>
      <c r="D721" s="30"/>
      <c r="E721" s="181"/>
      <c r="F721" s="30"/>
      <c r="G721" s="269"/>
      <c r="H721" s="269"/>
      <c r="I721" s="269"/>
      <c r="J721" s="218"/>
      <c r="K721" s="181"/>
      <c r="L721" s="31"/>
      <c r="M721" s="262" t="str">
        <f t="shared" si="254"/>
        <v>0</v>
      </c>
      <c r="N721" s="31"/>
      <c r="O721" s="262" t="str">
        <f t="shared" si="255"/>
        <v>0</v>
      </c>
      <c r="P721" s="31"/>
      <c r="Q721" s="31"/>
      <c r="R721" s="31"/>
      <c r="S721" s="298" t="str">
        <f t="shared" si="256"/>
        <v/>
      </c>
      <c r="T721" s="214"/>
      <c r="U721" s="33"/>
      <c r="V721" s="33"/>
      <c r="W721" s="33"/>
      <c r="X721" s="33"/>
      <c r="Y721" s="213"/>
      <c r="Z721" s="352" t="str">
        <f t="shared" si="257"/>
        <v/>
      </c>
      <c r="AA721" s="304" t="e">
        <f t="shared" ca="1" si="258"/>
        <v>#NAME?</v>
      </c>
      <c r="AB721" s="304" t="e">
        <f t="shared" ca="1" si="259"/>
        <v>#NAME?</v>
      </c>
      <c r="AC721" s="304" t="e">
        <f t="shared" ca="1" si="260"/>
        <v>#NAME?</v>
      </c>
      <c r="AD721" s="304" t="e">
        <f t="shared" ca="1" si="261"/>
        <v>#NAME?</v>
      </c>
      <c r="AE721" s="304"/>
      <c r="AF721" s="353" t="str">
        <f t="shared" si="262"/>
        <v>NCX19J3</v>
      </c>
      <c r="AG721" s="353" t="str">
        <f t="shared" si="263"/>
        <v>NCX19J3</v>
      </c>
      <c r="AH721" s="353" t="str">
        <f t="shared" si="264"/>
        <v/>
      </c>
      <c r="AI721" s="353" t="str">
        <f t="shared" si="265"/>
        <v/>
      </c>
      <c r="AJ721" s="353" t="str">
        <f t="shared" si="266"/>
        <v/>
      </c>
      <c r="AK721" s="353" t="str">
        <f t="shared" si="267"/>
        <v/>
      </c>
      <c r="AL721" s="343"/>
      <c r="AT721" s="345" t="str">
        <f t="shared" si="268"/>
        <v/>
      </c>
      <c r="AU721" s="345" t="str">
        <f t="shared" si="269"/>
        <v/>
      </c>
      <c r="AW721" s="354">
        <f t="shared" si="270"/>
        <v>0</v>
      </c>
      <c r="AX721" s="354">
        <f t="shared" si="271"/>
        <v>0</v>
      </c>
      <c r="AY721" s="354">
        <f t="shared" si="272"/>
        <v>0</v>
      </c>
      <c r="AZ721" s="354">
        <f t="shared" si="273"/>
        <v>0</v>
      </c>
    </row>
    <row r="722" spans="1:52" x14ac:dyDescent="0.2">
      <c r="A722" s="28" t="str">
        <f>C722&amp;"x"&amp;TEXT(COUNTIF(C$5:C721,C722)+1,0)</f>
        <v>x1</v>
      </c>
      <c r="B722" s="29" t="str">
        <f>D722&amp;"x"&amp;TEXT(COUNTIF(D$5:D721,D722)+1,0)</f>
        <v>x1</v>
      </c>
      <c r="C722" s="30"/>
      <c r="D722" s="30"/>
      <c r="E722" s="181"/>
      <c r="F722" s="30"/>
      <c r="G722" s="269"/>
      <c r="H722" s="269"/>
      <c r="I722" s="269"/>
      <c r="J722" s="218"/>
      <c r="K722" s="181"/>
      <c r="L722" s="31"/>
      <c r="M722" s="262" t="str">
        <f t="shared" si="254"/>
        <v>0</v>
      </c>
      <c r="N722" s="31"/>
      <c r="O722" s="262" t="str">
        <f t="shared" si="255"/>
        <v>0</v>
      </c>
      <c r="P722" s="31"/>
      <c r="Q722" s="31"/>
      <c r="R722" s="31"/>
      <c r="S722" s="298" t="str">
        <f t="shared" si="256"/>
        <v/>
      </c>
      <c r="T722" s="214"/>
      <c r="U722" s="33"/>
      <c r="V722" s="33"/>
      <c r="W722" s="33"/>
      <c r="X722" s="33"/>
      <c r="Y722" s="213"/>
      <c r="Z722" s="352" t="str">
        <f t="shared" si="257"/>
        <v/>
      </c>
      <c r="AA722" s="304" t="e">
        <f t="shared" ca="1" si="258"/>
        <v>#NAME?</v>
      </c>
      <c r="AB722" s="304" t="e">
        <f t="shared" ca="1" si="259"/>
        <v>#NAME?</v>
      </c>
      <c r="AC722" s="304" t="e">
        <f t="shared" ca="1" si="260"/>
        <v>#NAME?</v>
      </c>
      <c r="AD722" s="304" t="e">
        <f t="shared" ca="1" si="261"/>
        <v>#NAME?</v>
      </c>
      <c r="AE722" s="304"/>
      <c r="AF722" s="353" t="str">
        <f t="shared" si="262"/>
        <v>NCX19J3</v>
      </c>
      <c r="AG722" s="353" t="str">
        <f t="shared" si="263"/>
        <v>NCX19J3</v>
      </c>
      <c r="AH722" s="353" t="str">
        <f t="shared" si="264"/>
        <v/>
      </c>
      <c r="AI722" s="353" t="str">
        <f t="shared" si="265"/>
        <v/>
      </c>
      <c r="AJ722" s="353" t="str">
        <f t="shared" si="266"/>
        <v/>
      </c>
      <c r="AK722" s="353" t="str">
        <f t="shared" si="267"/>
        <v/>
      </c>
      <c r="AL722" s="343"/>
      <c r="AT722" s="345" t="str">
        <f t="shared" si="268"/>
        <v/>
      </c>
      <c r="AU722" s="345" t="str">
        <f t="shared" si="269"/>
        <v/>
      </c>
      <c r="AW722" s="354">
        <f t="shared" si="270"/>
        <v>0</v>
      </c>
      <c r="AX722" s="354">
        <f t="shared" si="271"/>
        <v>0</v>
      </c>
      <c r="AY722" s="354">
        <f t="shared" si="272"/>
        <v>0</v>
      </c>
      <c r="AZ722" s="354">
        <f t="shared" si="273"/>
        <v>0</v>
      </c>
    </row>
    <row r="723" spans="1:52" x14ac:dyDescent="0.2">
      <c r="A723" s="28" t="str">
        <f>C723&amp;"x"&amp;TEXT(COUNTIF(C$5:C722,C723)+1,0)</f>
        <v>x1</v>
      </c>
      <c r="B723" s="29" t="str">
        <f>D723&amp;"x"&amp;TEXT(COUNTIF(D$5:D722,D723)+1,0)</f>
        <v>x1</v>
      </c>
      <c r="C723" s="30"/>
      <c r="D723" s="30"/>
      <c r="E723" s="181"/>
      <c r="F723" s="30"/>
      <c r="G723" s="269"/>
      <c r="H723" s="269"/>
      <c r="I723" s="269"/>
      <c r="J723" s="218"/>
      <c r="K723" s="181"/>
      <c r="L723" s="31"/>
      <c r="M723" s="262" t="str">
        <f t="shared" si="254"/>
        <v>0</v>
      </c>
      <c r="N723" s="31"/>
      <c r="O723" s="262" t="str">
        <f t="shared" si="255"/>
        <v>0</v>
      </c>
      <c r="P723" s="31"/>
      <c r="Q723" s="31"/>
      <c r="R723" s="31"/>
      <c r="S723" s="298" t="str">
        <f t="shared" si="256"/>
        <v/>
      </c>
      <c r="T723" s="214"/>
      <c r="U723" s="33"/>
      <c r="V723" s="33"/>
      <c r="W723" s="33"/>
      <c r="X723" s="33"/>
      <c r="Y723" s="213"/>
      <c r="Z723" s="352" t="str">
        <f t="shared" si="257"/>
        <v/>
      </c>
      <c r="AA723" s="304" t="e">
        <f t="shared" ca="1" si="258"/>
        <v>#NAME?</v>
      </c>
      <c r="AB723" s="304" t="e">
        <f t="shared" ca="1" si="259"/>
        <v>#NAME?</v>
      </c>
      <c r="AC723" s="304" t="e">
        <f t="shared" ca="1" si="260"/>
        <v>#NAME?</v>
      </c>
      <c r="AD723" s="304" t="e">
        <f t="shared" ca="1" si="261"/>
        <v>#NAME?</v>
      </c>
      <c r="AE723" s="304"/>
      <c r="AF723" s="353" t="str">
        <f t="shared" si="262"/>
        <v>NCX19J3</v>
      </c>
      <c r="AG723" s="353" t="str">
        <f t="shared" si="263"/>
        <v>NCX19J3</v>
      </c>
      <c r="AH723" s="353" t="str">
        <f t="shared" si="264"/>
        <v/>
      </c>
      <c r="AI723" s="353" t="str">
        <f t="shared" si="265"/>
        <v/>
      </c>
      <c r="AJ723" s="353" t="str">
        <f t="shared" si="266"/>
        <v/>
      </c>
      <c r="AK723" s="353" t="str">
        <f t="shared" si="267"/>
        <v/>
      </c>
      <c r="AL723" s="343"/>
      <c r="AT723" s="345" t="str">
        <f t="shared" si="268"/>
        <v/>
      </c>
      <c r="AU723" s="345" t="str">
        <f t="shared" si="269"/>
        <v/>
      </c>
      <c r="AW723" s="354">
        <f t="shared" si="270"/>
        <v>0</v>
      </c>
      <c r="AX723" s="354">
        <f t="shared" si="271"/>
        <v>0</v>
      </c>
      <c r="AY723" s="354">
        <f t="shared" si="272"/>
        <v>0</v>
      </c>
      <c r="AZ723" s="354">
        <f t="shared" si="273"/>
        <v>0</v>
      </c>
    </row>
    <row r="724" spans="1:52" x14ac:dyDescent="0.2">
      <c r="A724" s="28" t="str">
        <f>C724&amp;"x"&amp;TEXT(COUNTIF(C$5:C723,C724)+1,0)</f>
        <v>x1</v>
      </c>
      <c r="B724" s="29" t="str">
        <f>D724&amp;"x"&amp;TEXT(COUNTIF(D$5:D723,D724)+1,0)</f>
        <v>x1</v>
      </c>
      <c r="C724" s="30"/>
      <c r="D724" s="30"/>
      <c r="E724" s="181"/>
      <c r="F724" s="30"/>
      <c r="G724" s="269"/>
      <c r="H724" s="269"/>
      <c r="I724" s="269"/>
      <c r="J724" s="218"/>
      <c r="K724" s="181"/>
      <c r="L724" s="31"/>
      <c r="M724" s="262" t="str">
        <f t="shared" si="254"/>
        <v>0</v>
      </c>
      <c r="N724" s="31"/>
      <c r="O724" s="262" t="str">
        <f t="shared" si="255"/>
        <v>0</v>
      </c>
      <c r="P724" s="31"/>
      <c r="Q724" s="31"/>
      <c r="R724" s="31"/>
      <c r="S724" s="298" t="str">
        <f t="shared" si="256"/>
        <v/>
      </c>
      <c r="T724" s="214"/>
      <c r="U724" s="33"/>
      <c r="V724" s="33"/>
      <c r="W724" s="33"/>
      <c r="X724" s="33"/>
      <c r="Y724" s="213"/>
      <c r="Z724" s="352" t="str">
        <f t="shared" si="257"/>
        <v/>
      </c>
      <c r="AA724" s="304" t="e">
        <f t="shared" ca="1" si="258"/>
        <v>#NAME?</v>
      </c>
      <c r="AB724" s="304" t="e">
        <f t="shared" ca="1" si="259"/>
        <v>#NAME?</v>
      </c>
      <c r="AC724" s="304" t="e">
        <f t="shared" ca="1" si="260"/>
        <v>#NAME?</v>
      </c>
      <c r="AD724" s="304" t="e">
        <f t="shared" ca="1" si="261"/>
        <v>#NAME?</v>
      </c>
      <c r="AE724" s="304"/>
      <c r="AF724" s="353" t="str">
        <f t="shared" si="262"/>
        <v>NCX19J3</v>
      </c>
      <c r="AG724" s="353" t="str">
        <f t="shared" si="263"/>
        <v>NCX19J3</v>
      </c>
      <c r="AH724" s="353" t="str">
        <f t="shared" si="264"/>
        <v/>
      </c>
      <c r="AI724" s="353" t="str">
        <f t="shared" si="265"/>
        <v/>
      </c>
      <c r="AJ724" s="353" t="str">
        <f t="shared" si="266"/>
        <v/>
      </c>
      <c r="AK724" s="353" t="str">
        <f t="shared" si="267"/>
        <v/>
      </c>
      <c r="AL724" s="343"/>
      <c r="AT724" s="345" t="str">
        <f t="shared" si="268"/>
        <v/>
      </c>
      <c r="AU724" s="345" t="str">
        <f t="shared" si="269"/>
        <v/>
      </c>
      <c r="AW724" s="354">
        <f t="shared" si="270"/>
        <v>0</v>
      </c>
      <c r="AX724" s="354">
        <f t="shared" si="271"/>
        <v>0</v>
      </c>
      <c r="AY724" s="354">
        <f t="shared" si="272"/>
        <v>0</v>
      </c>
      <c r="AZ724" s="354">
        <f t="shared" si="273"/>
        <v>0</v>
      </c>
    </row>
    <row r="725" spans="1:52" x14ac:dyDescent="0.2">
      <c r="A725" s="28" t="str">
        <f>C725&amp;"x"&amp;TEXT(COUNTIF(C$5:C724,C725)+1,0)</f>
        <v>x1</v>
      </c>
      <c r="B725" s="29" t="str">
        <f>D725&amp;"x"&amp;TEXT(COUNTIF(D$5:D724,D725)+1,0)</f>
        <v>x1</v>
      </c>
      <c r="C725" s="30"/>
      <c r="D725" s="30"/>
      <c r="E725" s="181"/>
      <c r="F725" s="30"/>
      <c r="G725" s="269"/>
      <c r="H725" s="269"/>
      <c r="I725" s="269"/>
      <c r="J725" s="218"/>
      <c r="K725" s="181"/>
      <c r="L725" s="31"/>
      <c r="M725" s="262" t="str">
        <f t="shared" si="254"/>
        <v>0</v>
      </c>
      <c r="N725" s="31"/>
      <c r="O725" s="262" t="str">
        <f t="shared" si="255"/>
        <v>0</v>
      </c>
      <c r="P725" s="31"/>
      <c r="Q725" s="31"/>
      <c r="R725" s="31"/>
      <c r="S725" s="298" t="str">
        <f t="shared" si="256"/>
        <v/>
      </c>
      <c r="T725" s="214"/>
      <c r="U725" s="33"/>
      <c r="V725" s="33"/>
      <c r="W725" s="33"/>
      <c r="X725" s="33"/>
      <c r="Y725" s="213"/>
      <c r="Z725" s="352" t="str">
        <f t="shared" si="257"/>
        <v/>
      </c>
      <c r="AA725" s="304" t="e">
        <f t="shared" ca="1" si="258"/>
        <v>#NAME?</v>
      </c>
      <c r="AB725" s="304" t="e">
        <f t="shared" ca="1" si="259"/>
        <v>#NAME?</v>
      </c>
      <c r="AC725" s="304" t="e">
        <f t="shared" ca="1" si="260"/>
        <v>#NAME?</v>
      </c>
      <c r="AD725" s="304" t="e">
        <f t="shared" ca="1" si="261"/>
        <v>#NAME?</v>
      </c>
      <c r="AE725" s="304"/>
      <c r="AF725" s="353" t="str">
        <f t="shared" si="262"/>
        <v>NCX19J3</v>
      </c>
      <c r="AG725" s="353" t="str">
        <f t="shared" si="263"/>
        <v>NCX19J3</v>
      </c>
      <c r="AH725" s="353" t="str">
        <f t="shared" si="264"/>
        <v/>
      </c>
      <c r="AI725" s="353" t="str">
        <f t="shared" si="265"/>
        <v/>
      </c>
      <c r="AJ725" s="353" t="str">
        <f t="shared" si="266"/>
        <v/>
      </c>
      <c r="AK725" s="353" t="str">
        <f t="shared" si="267"/>
        <v/>
      </c>
      <c r="AL725" s="343"/>
      <c r="AT725" s="345" t="str">
        <f t="shared" si="268"/>
        <v/>
      </c>
      <c r="AU725" s="345" t="str">
        <f t="shared" si="269"/>
        <v/>
      </c>
      <c r="AW725" s="354">
        <f t="shared" si="270"/>
        <v>0</v>
      </c>
      <c r="AX725" s="354">
        <f t="shared" si="271"/>
        <v>0</v>
      </c>
      <c r="AY725" s="354">
        <f t="shared" si="272"/>
        <v>0</v>
      </c>
      <c r="AZ725" s="354">
        <f t="shared" si="273"/>
        <v>0</v>
      </c>
    </row>
    <row r="726" spans="1:52" x14ac:dyDescent="0.2">
      <c r="A726" s="28" t="str">
        <f>C726&amp;"x"&amp;TEXT(COUNTIF(C$5:C725,C726)+1,0)</f>
        <v>x1</v>
      </c>
      <c r="B726" s="29" t="str">
        <f>D726&amp;"x"&amp;TEXT(COUNTIF(D$5:D725,D726)+1,0)</f>
        <v>x1</v>
      </c>
      <c r="C726" s="30"/>
      <c r="D726" s="30"/>
      <c r="E726" s="181"/>
      <c r="F726" s="30"/>
      <c r="G726" s="269"/>
      <c r="H726" s="269"/>
      <c r="I726" s="269"/>
      <c r="J726" s="218"/>
      <c r="K726" s="181"/>
      <c r="L726" s="31"/>
      <c r="M726" s="262" t="str">
        <f t="shared" si="254"/>
        <v>0</v>
      </c>
      <c r="N726" s="31"/>
      <c r="O726" s="262" t="str">
        <f t="shared" si="255"/>
        <v>0</v>
      </c>
      <c r="P726" s="31"/>
      <c r="Q726" s="31"/>
      <c r="R726" s="31"/>
      <c r="S726" s="298" t="str">
        <f t="shared" si="256"/>
        <v/>
      </c>
      <c r="T726" s="214"/>
      <c r="U726" s="33"/>
      <c r="V726" s="33"/>
      <c r="W726" s="33"/>
      <c r="X726" s="33"/>
      <c r="Y726" s="213"/>
      <c r="Z726" s="352" t="str">
        <f t="shared" si="257"/>
        <v/>
      </c>
      <c r="AA726" s="304" t="e">
        <f t="shared" ca="1" si="258"/>
        <v>#NAME?</v>
      </c>
      <c r="AB726" s="304" t="e">
        <f t="shared" ca="1" si="259"/>
        <v>#NAME?</v>
      </c>
      <c r="AC726" s="304" t="e">
        <f t="shared" ca="1" si="260"/>
        <v>#NAME?</v>
      </c>
      <c r="AD726" s="304" t="e">
        <f t="shared" ca="1" si="261"/>
        <v>#NAME?</v>
      </c>
      <c r="AE726" s="304"/>
      <c r="AF726" s="353" t="str">
        <f t="shared" si="262"/>
        <v>NCX19J3</v>
      </c>
      <c r="AG726" s="353" t="str">
        <f t="shared" si="263"/>
        <v>NCX19J3</v>
      </c>
      <c r="AH726" s="353" t="str">
        <f t="shared" si="264"/>
        <v/>
      </c>
      <c r="AI726" s="353" t="str">
        <f t="shared" si="265"/>
        <v/>
      </c>
      <c r="AJ726" s="353" t="str">
        <f t="shared" si="266"/>
        <v/>
      </c>
      <c r="AK726" s="353" t="str">
        <f t="shared" si="267"/>
        <v/>
      </c>
      <c r="AL726" s="343"/>
      <c r="AT726" s="345" t="str">
        <f t="shared" si="268"/>
        <v/>
      </c>
      <c r="AU726" s="345" t="str">
        <f t="shared" si="269"/>
        <v/>
      </c>
      <c r="AW726" s="354">
        <f t="shared" si="270"/>
        <v>0</v>
      </c>
      <c r="AX726" s="354">
        <f t="shared" si="271"/>
        <v>0</v>
      </c>
      <c r="AY726" s="354">
        <f t="shared" si="272"/>
        <v>0</v>
      </c>
      <c r="AZ726" s="354">
        <f t="shared" si="273"/>
        <v>0</v>
      </c>
    </row>
    <row r="727" spans="1:52" x14ac:dyDescent="0.2">
      <c r="A727" s="28" t="str">
        <f>C727&amp;"x"&amp;TEXT(COUNTIF(C$5:C726,C727)+1,0)</f>
        <v>x1</v>
      </c>
      <c r="B727" s="29" t="str">
        <f>D727&amp;"x"&amp;TEXT(COUNTIF(D$5:D726,D727)+1,0)</f>
        <v>x1</v>
      </c>
      <c r="C727" s="30"/>
      <c r="D727" s="30"/>
      <c r="E727" s="181"/>
      <c r="F727" s="30"/>
      <c r="G727" s="269"/>
      <c r="H727" s="269"/>
      <c r="I727" s="269"/>
      <c r="J727" s="218"/>
      <c r="K727" s="181"/>
      <c r="L727" s="31"/>
      <c r="M727" s="262" t="str">
        <f t="shared" si="254"/>
        <v>0</v>
      </c>
      <c r="N727" s="31"/>
      <c r="O727" s="262" t="str">
        <f t="shared" si="255"/>
        <v>0</v>
      </c>
      <c r="P727" s="31"/>
      <c r="Q727" s="31"/>
      <c r="R727" s="31"/>
      <c r="S727" s="298" t="str">
        <f t="shared" si="256"/>
        <v/>
      </c>
      <c r="T727" s="214"/>
      <c r="U727" s="33"/>
      <c r="V727" s="33"/>
      <c r="W727" s="33"/>
      <c r="X727" s="33"/>
      <c r="Y727" s="213"/>
      <c r="Z727" s="352" t="str">
        <f t="shared" si="257"/>
        <v/>
      </c>
      <c r="AA727" s="304" t="e">
        <f t="shared" ca="1" si="258"/>
        <v>#NAME?</v>
      </c>
      <c r="AB727" s="304" t="e">
        <f t="shared" ca="1" si="259"/>
        <v>#NAME?</v>
      </c>
      <c r="AC727" s="304" t="e">
        <f t="shared" ca="1" si="260"/>
        <v>#NAME?</v>
      </c>
      <c r="AD727" s="304" t="e">
        <f t="shared" ca="1" si="261"/>
        <v>#NAME?</v>
      </c>
      <c r="AE727" s="304"/>
      <c r="AF727" s="353" t="str">
        <f t="shared" si="262"/>
        <v>NCX19J3</v>
      </c>
      <c r="AG727" s="353" t="str">
        <f t="shared" si="263"/>
        <v>NCX19J3</v>
      </c>
      <c r="AH727" s="353" t="str">
        <f t="shared" si="264"/>
        <v/>
      </c>
      <c r="AI727" s="353" t="str">
        <f t="shared" si="265"/>
        <v/>
      </c>
      <c r="AJ727" s="353" t="str">
        <f t="shared" si="266"/>
        <v/>
      </c>
      <c r="AK727" s="353" t="str">
        <f t="shared" si="267"/>
        <v/>
      </c>
      <c r="AL727" s="343"/>
      <c r="AT727" s="345" t="str">
        <f t="shared" si="268"/>
        <v/>
      </c>
      <c r="AU727" s="345" t="str">
        <f t="shared" si="269"/>
        <v/>
      </c>
      <c r="AW727" s="354">
        <f t="shared" si="270"/>
        <v>0</v>
      </c>
      <c r="AX727" s="354">
        <f t="shared" si="271"/>
        <v>0</v>
      </c>
      <c r="AY727" s="354">
        <f t="shared" si="272"/>
        <v>0</v>
      </c>
      <c r="AZ727" s="354">
        <f t="shared" si="273"/>
        <v>0</v>
      </c>
    </row>
    <row r="728" spans="1:52" x14ac:dyDescent="0.2">
      <c r="A728" s="28" t="str">
        <f>C728&amp;"x"&amp;TEXT(COUNTIF(C$5:C727,C728)+1,0)</f>
        <v>x1</v>
      </c>
      <c r="B728" s="29" t="str">
        <f>D728&amp;"x"&amp;TEXT(COUNTIF(D$5:D727,D728)+1,0)</f>
        <v>x1</v>
      </c>
      <c r="C728" s="30"/>
      <c r="D728" s="30"/>
      <c r="E728" s="181"/>
      <c r="F728" s="30"/>
      <c r="G728" s="269"/>
      <c r="H728" s="269"/>
      <c r="I728" s="269"/>
      <c r="J728" s="218"/>
      <c r="K728" s="181"/>
      <c r="L728" s="31"/>
      <c r="M728" s="262" t="str">
        <f t="shared" si="254"/>
        <v>0</v>
      </c>
      <c r="N728" s="31"/>
      <c r="O728" s="262" t="str">
        <f t="shared" si="255"/>
        <v>0</v>
      </c>
      <c r="P728" s="31"/>
      <c r="Q728" s="31"/>
      <c r="R728" s="31"/>
      <c r="S728" s="298" t="str">
        <f t="shared" si="256"/>
        <v/>
      </c>
      <c r="T728" s="214"/>
      <c r="U728" s="33"/>
      <c r="V728" s="33"/>
      <c r="W728" s="33"/>
      <c r="X728" s="33"/>
      <c r="Y728" s="213"/>
      <c r="Z728" s="352" t="str">
        <f t="shared" si="257"/>
        <v/>
      </c>
      <c r="AA728" s="304" t="e">
        <f t="shared" ca="1" si="258"/>
        <v>#NAME?</v>
      </c>
      <c r="AB728" s="304" t="e">
        <f t="shared" ca="1" si="259"/>
        <v>#NAME?</v>
      </c>
      <c r="AC728" s="304" t="e">
        <f t="shared" ca="1" si="260"/>
        <v>#NAME?</v>
      </c>
      <c r="AD728" s="304" t="e">
        <f t="shared" ca="1" si="261"/>
        <v>#NAME?</v>
      </c>
      <c r="AE728" s="304"/>
      <c r="AF728" s="353" t="str">
        <f t="shared" si="262"/>
        <v>NCX19J3</v>
      </c>
      <c r="AG728" s="353" t="str">
        <f t="shared" si="263"/>
        <v>NCX19J3</v>
      </c>
      <c r="AH728" s="353" t="str">
        <f t="shared" si="264"/>
        <v/>
      </c>
      <c r="AI728" s="353" t="str">
        <f t="shared" si="265"/>
        <v/>
      </c>
      <c r="AJ728" s="353" t="str">
        <f t="shared" si="266"/>
        <v/>
      </c>
      <c r="AK728" s="353" t="str">
        <f t="shared" si="267"/>
        <v/>
      </c>
      <c r="AL728" s="343"/>
      <c r="AT728" s="345" t="str">
        <f t="shared" si="268"/>
        <v/>
      </c>
      <c r="AU728" s="345" t="str">
        <f t="shared" si="269"/>
        <v/>
      </c>
      <c r="AW728" s="354">
        <f t="shared" si="270"/>
        <v>0</v>
      </c>
      <c r="AX728" s="354">
        <f t="shared" si="271"/>
        <v>0</v>
      </c>
      <c r="AY728" s="354">
        <f t="shared" si="272"/>
        <v>0</v>
      </c>
      <c r="AZ728" s="354">
        <f t="shared" si="273"/>
        <v>0</v>
      </c>
    </row>
    <row r="729" spans="1:52" x14ac:dyDescent="0.2">
      <c r="A729" s="28" t="str">
        <f>C729&amp;"x"&amp;TEXT(COUNTIF(C$5:C728,C729)+1,0)</f>
        <v>x1</v>
      </c>
      <c r="B729" s="29" t="str">
        <f>D729&amp;"x"&amp;TEXT(COUNTIF(D$5:D728,D729)+1,0)</f>
        <v>x1</v>
      </c>
      <c r="C729" s="30"/>
      <c r="D729" s="30"/>
      <c r="E729" s="181"/>
      <c r="F729" s="30"/>
      <c r="G729" s="269"/>
      <c r="H729" s="269"/>
      <c r="I729" s="269"/>
      <c r="J729" s="218"/>
      <c r="K729" s="181"/>
      <c r="L729" s="31"/>
      <c r="M729" s="262" t="str">
        <f t="shared" si="254"/>
        <v>0</v>
      </c>
      <c r="N729" s="31"/>
      <c r="O729" s="262" t="str">
        <f t="shared" si="255"/>
        <v>0</v>
      </c>
      <c r="P729" s="31"/>
      <c r="Q729" s="31"/>
      <c r="R729" s="31"/>
      <c r="S729" s="298" t="str">
        <f t="shared" si="256"/>
        <v/>
      </c>
      <c r="T729" s="214"/>
      <c r="U729" s="33"/>
      <c r="V729" s="33"/>
      <c r="W729" s="33"/>
      <c r="X729" s="33"/>
      <c r="Y729" s="213"/>
      <c r="Z729" s="352" t="str">
        <f t="shared" si="257"/>
        <v/>
      </c>
      <c r="AA729" s="304" t="e">
        <f t="shared" ca="1" si="258"/>
        <v>#NAME?</v>
      </c>
      <c r="AB729" s="304" t="e">
        <f t="shared" ca="1" si="259"/>
        <v>#NAME?</v>
      </c>
      <c r="AC729" s="304" t="e">
        <f t="shared" ca="1" si="260"/>
        <v>#NAME?</v>
      </c>
      <c r="AD729" s="304" t="e">
        <f t="shared" ca="1" si="261"/>
        <v>#NAME?</v>
      </c>
      <c r="AE729" s="304"/>
      <c r="AF729" s="353" t="str">
        <f t="shared" si="262"/>
        <v>NCX19J3</v>
      </c>
      <c r="AG729" s="353" t="str">
        <f t="shared" si="263"/>
        <v>NCX19J3</v>
      </c>
      <c r="AH729" s="353" t="str">
        <f t="shared" si="264"/>
        <v/>
      </c>
      <c r="AI729" s="353" t="str">
        <f t="shared" si="265"/>
        <v/>
      </c>
      <c r="AJ729" s="353" t="str">
        <f t="shared" si="266"/>
        <v/>
      </c>
      <c r="AK729" s="353" t="str">
        <f t="shared" si="267"/>
        <v/>
      </c>
      <c r="AL729" s="343"/>
      <c r="AT729" s="345" t="str">
        <f t="shared" si="268"/>
        <v/>
      </c>
      <c r="AU729" s="345" t="str">
        <f t="shared" si="269"/>
        <v/>
      </c>
      <c r="AW729" s="354">
        <f t="shared" si="270"/>
        <v>0</v>
      </c>
      <c r="AX729" s="354">
        <f t="shared" si="271"/>
        <v>0</v>
      </c>
      <c r="AY729" s="354">
        <f t="shared" si="272"/>
        <v>0</v>
      </c>
      <c r="AZ729" s="354">
        <f t="shared" si="273"/>
        <v>0</v>
      </c>
    </row>
    <row r="730" spans="1:52" x14ac:dyDescent="0.2">
      <c r="A730" s="28" t="str">
        <f>C730&amp;"x"&amp;TEXT(COUNTIF(C$5:C729,C730)+1,0)</f>
        <v>x1</v>
      </c>
      <c r="B730" s="29" t="str">
        <f>D730&amp;"x"&amp;TEXT(COUNTIF(D$5:D729,D730)+1,0)</f>
        <v>x1</v>
      </c>
      <c r="C730" s="30"/>
      <c r="D730" s="30"/>
      <c r="E730" s="181"/>
      <c r="F730" s="30"/>
      <c r="G730" s="269"/>
      <c r="H730" s="269"/>
      <c r="I730" s="269"/>
      <c r="J730" s="218"/>
      <c r="K730" s="181"/>
      <c r="L730" s="31"/>
      <c r="M730" s="262" t="str">
        <f t="shared" si="254"/>
        <v>0</v>
      </c>
      <c r="N730" s="31"/>
      <c r="O730" s="262" t="str">
        <f t="shared" si="255"/>
        <v>0</v>
      </c>
      <c r="P730" s="31"/>
      <c r="Q730" s="31"/>
      <c r="R730" s="31"/>
      <c r="S730" s="298" t="str">
        <f t="shared" si="256"/>
        <v/>
      </c>
      <c r="T730" s="214"/>
      <c r="U730" s="33"/>
      <c r="V730" s="33"/>
      <c r="W730" s="33"/>
      <c r="X730" s="33"/>
      <c r="Y730" s="213"/>
      <c r="Z730" s="352" t="str">
        <f t="shared" si="257"/>
        <v/>
      </c>
      <c r="AA730" s="304" t="e">
        <f t="shared" ca="1" si="258"/>
        <v>#NAME?</v>
      </c>
      <c r="AB730" s="304" t="e">
        <f t="shared" ca="1" si="259"/>
        <v>#NAME?</v>
      </c>
      <c r="AC730" s="304" t="e">
        <f t="shared" ca="1" si="260"/>
        <v>#NAME?</v>
      </c>
      <c r="AD730" s="304" t="e">
        <f t="shared" ca="1" si="261"/>
        <v>#NAME?</v>
      </c>
      <c r="AE730" s="304"/>
      <c r="AF730" s="353" t="str">
        <f t="shared" si="262"/>
        <v>NCX19J3</v>
      </c>
      <c r="AG730" s="353" t="str">
        <f t="shared" si="263"/>
        <v>NCX19J3</v>
      </c>
      <c r="AH730" s="353" t="str">
        <f t="shared" si="264"/>
        <v/>
      </c>
      <c r="AI730" s="353" t="str">
        <f t="shared" si="265"/>
        <v/>
      </c>
      <c r="AJ730" s="353" t="str">
        <f t="shared" si="266"/>
        <v/>
      </c>
      <c r="AK730" s="353" t="str">
        <f t="shared" si="267"/>
        <v/>
      </c>
      <c r="AL730" s="343"/>
      <c r="AT730" s="345" t="str">
        <f t="shared" si="268"/>
        <v/>
      </c>
      <c r="AU730" s="345" t="str">
        <f t="shared" si="269"/>
        <v/>
      </c>
      <c r="AW730" s="354">
        <f t="shared" si="270"/>
        <v>0</v>
      </c>
      <c r="AX730" s="354">
        <f t="shared" si="271"/>
        <v>0</v>
      </c>
      <c r="AY730" s="354">
        <f t="shared" si="272"/>
        <v>0</v>
      </c>
      <c r="AZ730" s="354">
        <f t="shared" si="273"/>
        <v>0</v>
      </c>
    </row>
    <row r="731" spans="1:52" x14ac:dyDescent="0.2">
      <c r="A731" s="28" t="str">
        <f>C731&amp;"x"&amp;TEXT(COUNTIF(C$5:C730,C731)+1,0)</f>
        <v>x1</v>
      </c>
      <c r="B731" s="29" t="str">
        <f>D731&amp;"x"&amp;TEXT(COUNTIF(D$5:D730,D731)+1,0)</f>
        <v>x1</v>
      </c>
      <c r="C731" s="30"/>
      <c r="D731" s="30"/>
      <c r="E731" s="181"/>
      <c r="F731" s="30"/>
      <c r="G731" s="269"/>
      <c r="H731" s="269"/>
      <c r="I731" s="269"/>
      <c r="J731" s="218"/>
      <c r="K731" s="181"/>
      <c r="L731" s="31"/>
      <c r="M731" s="262" t="str">
        <f t="shared" si="254"/>
        <v>0</v>
      </c>
      <c r="N731" s="31"/>
      <c r="O731" s="262" t="str">
        <f t="shared" si="255"/>
        <v>0</v>
      </c>
      <c r="P731" s="31"/>
      <c r="Q731" s="31"/>
      <c r="R731" s="31"/>
      <c r="S731" s="298" t="str">
        <f t="shared" si="256"/>
        <v/>
      </c>
      <c r="T731" s="214"/>
      <c r="U731" s="33"/>
      <c r="V731" s="33"/>
      <c r="W731" s="33"/>
      <c r="X731" s="33"/>
      <c r="Y731" s="213"/>
      <c r="Z731" s="352" t="str">
        <f t="shared" si="257"/>
        <v/>
      </c>
      <c r="AA731" s="304" t="e">
        <f t="shared" ca="1" si="258"/>
        <v>#NAME?</v>
      </c>
      <c r="AB731" s="304" t="e">
        <f t="shared" ca="1" si="259"/>
        <v>#NAME?</v>
      </c>
      <c r="AC731" s="304" t="e">
        <f t="shared" ca="1" si="260"/>
        <v>#NAME?</v>
      </c>
      <c r="AD731" s="304" t="e">
        <f t="shared" ca="1" si="261"/>
        <v>#NAME?</v>
      </c>
      <c r="AE731" s="304"/>
      <c r="AF731" s="353" t="str">
        <f t="shared" si="262"/>
        <v>NCX19J3</v>
      </c>
      <c r="AG731" s="353" t="str">
        <f t="shared" si="263"/>
        <v>NCX19J3</v>
      </c>
      <c r="AH731" s="353" t="str">
        <f t="shared" si="264"/>
        <v/>
      </c>
      <c r="AI731" s="353" t="str">
        <f t="shared" si="265"/>
        <v/>
      </c>
      <c r="AJ731" s="353" t="str">
        <f t="shared" si="266"/>
        <v/>
      </c>
      <c r="AK731" s="353" t="str">
        <f t="shared" si="267"/>
        <v/>
      </c>
      <c r="AL731" s="343"/>
      <c r="AT731" s="345" t="str">
        <f t="shared" si="268"/>
        <v/>
      </c>
      <c r="AU731" s="345" t="str">
        <f t="shared" si="269"/>
        <v/>
      </c>
      <c r="AW731" s="354">
        <f t="shared" si="270"/>
        <v>0</v>
      </c>
      <c r="AX731" s="354">
        <f t="shared" si="271"/>
        <v>0</v>
      </c>
      <c r="AY731" s="354">
        <f t="shared" si="272"/>
        <v>0</v>
      </c>
      <c r="AZ731" s="354">
        <f t="shared" si="273"/>
        <v>0</v>
      </c>
    </row>
    <row r="732" spans="1:52" x14ac:dyDescent="0.2">
      <c r="A732" s="28" t="str">
        <f>C732&amp;"x"&amp;TEXT(COUNTIF(C$5:C731,C732)+1,0)</f>
        <v>x1</v>
      </c>
      <c r="B732" s="29" t="str">
        <f>D732&amp;"x"&amp;TEXT(COUNTIF(D$5:D731,D732)+1,0)</f>
        <v>x1</v>
      </c>
      <c r="C732" s="30"/>
      <c r="D732" s="30"/>
      <c r="E732" s="181"/>
      <c r="F732" s="30"/>
      <c r="G732" s="269"/>
      <c r="H732" s="269"/>
      <c r="I732" s="269"/>
      <c r="J732" s="218"/>
      <c r="K732" s="181"/>
      <c r="L732" s="31"/>
      <c r="M732" s="262" t="str">
        <f t="shared" si="254"/>
        <v>0</v>
      </c>
      <c r="N732" s="31"/>
      <c r="O732" s="262" t="str">
        <f t="shared" si="255"/>
        <v>0</v>
      </c>
      <c r="P732" s="31"/>
      <c r="Q732" s="31"/>
      <c r="R732" s="31"/>
      <c r="S732" s="298" t="str">
        <f t="shared" si="256"/>
        <v/>
      </c>
      <c r="T732" s="214"/>
      <c r="U732" s="33"/>
      <c r="V732" s="33"/>
      <c r="W732" s="33"/>
      <c r="X732" s="33"/>
      <c r="Y732" s="213"/>
      <c r="Z732" s="352" t="str">
        <f t="shared" si="257"/>
        <v/>
      </c>
      <c r="AA732" s="304" t="e">
        <f t="shared" ca="1" si="258"/>
        <v>#NAME?</v>
      </c>
      <c r="AB732" s="304" t="e">
        <f t="shared" ca="1" si="259"/>
        <v>#NAME?</v>
      </c>
      <c r="AC732" s="304" t="e">
        <f t="shared" ca="1" si="260"/>
        <v>#NAME?</v>
      </c>
      <c r="AD732" s="304" t="e">
        <f t="shared" ca="1" si="261"/>
        <v>#NAME?</v>
      </c>
      <c r="AE732" s="304"/>
      <c r="AF732" s="353" t="str">
        <f t="shared" si="262"/>
        <v>NCX19J3</v>
      </c>
      <c r="AG732" s="353" t="str">
        <f t="shared" si="263"/>
        <v>NCX19J3</v>
      </c>
      <c r="AH732" s="353" t="str">
        <f t="shared" si="264"/>
        <v/>
      </c>
      <c r="AI732" s="353" t="str">
        <f t="shared" si="265"/>
        <v/>
      </c>
      <c r="AJ732" s="353" t="str">
        <f t="shared" si="266"/>
        <v/>
      </c>
      <c r="AK732" s="353" t="str">
        <f t="shared" si="267"/>
        <v/>
      </c>
      <c r="AL732" s="343"/>
      <c r="AT732" s="345" t="str">
        <f t="shared" si="268"/>
        <v/>
      </c>
      <c r="AU732" s="345" t="str">
        <f t="shared" si="269"/>
        <v/>
      </c>
      <c r="AW732" s="354">
        <f t="shared" si="270"/>
        <v>0</v>
      </c>
      <c r="AX732" s="354">
        <f t="shared" si="271"/>
        <v>0</v>
      </c>
      <c r="AY732" s="354">
        <f t="shared" si="272"/>
        <v>0</v>
      </c>
      <c r="AZ732" s="354">
        <f t="shared" si="273"/>
        <v>0</v>
      </c>
    </row>
    <row r="733" spans="1:52" x14ac:dyDescent="0.2">
      <c r="A733" s="28" t="str">
        <f>C733&amp;"x"&amp;TEXT(COUNTIF(C$5:C732,C733)+1,0)</f>
        <v>x1</v>
      </c>
      <c r="B733" s="29" t="str">
        <f>D733&amp;"x"&amp;TEXT(COUNTIF(D$5:D732,D733)+1,0)</f>
        <v>x1</v>
      </c>
      <c r="C733" s="30"/>
      <c r="D733" s="30"/>
      <c r="E733" s="181"/>
      <c r="F733" s="30"/>
      <c r="G733" s="269"/>
      <c r="H733" s="269"/>
      <c r="I733" s="269"/>
      <c r="J733" s="218"/>
      <c r="K733" s="181"/>
      <c r="L733" s="31"/>
      <c r="M733" s="262" t="str">
        <f t="shared" si="254"/>
        <v>0</v>
      </c>
      <c r="N733" s="31"/>
      <c r="O733" s="262" t="str">
        <f t="shared" si="255"/>
        <v>0</v>
      </c>
      <c r="P733" s="31"/>
      <c r="Q733" s="31"/>
      <c r="R733" s="31"/>
      <c r="S733" s="298" t="str">
        <f t="shared" si="256"/>
        <v/>
      </c>
      <c r="T733" s="214"/>
      <c r="U733" s="33"/>
      <c r="V733" s="33"/>
      <c r="W733" s="33"/>
      <c r="X733" s="33"/>
      <c r="Y733" s="213"/>
      <c r="Z733" s="352" t="str">
        <f t="shared" si="257"/>
        <v/>
      </c>
      <c r="AA733" s="304" t="e">
        <f t="shared" ca="1" si="258"/>
        <v>#NAME?</v>
      </c>
      <c r="AB733" s="304" t="e">
        <f t="shared" ca="1" si="259"/>
        <v>#NAME?</v>
      </c>
      <c r="AC733" s="304" t="e">
        <f t="shared" ca="1" si="260"/>
        <v>#NAME?</v>
      </c>
      <c r="AD733" s="304" t="e">
        <f t="shared" ca="1" si="261"/>
        <v>#NAME?</v>
      </c>
      <c r="AE733" s="304"/>
      <c r="AF733" s="353" t="str">
        <f t="shared" si="262"/>
        <v>NCX19J3</v>
      </c>
      <c r="AG733" s="353" t="str">
        <f t="shared" si="263"/>
        <v>NCX19J3</v>
      </c>
      <c r="AH733" s="353" t="str">
        <f t="shared" si="264"/>
        <v/>
      </c>
      <c r="AI733" s="353" t="str">
        <f t="shared" si="265"/>
        <v/>
      </c>
      <c r="AJ733" s="353" t="str">
        <f t="shared" si="266"/>
        <v/>
      </c>
      <c r="AK733" s="353" t="str">
        <f t="shared" si="267"/>
        <v/>
      </c>
      <c r="AL733" s="343"/>
      <c r="AT733" s="345" t="str">
        <f t="shared" si="268"/>
        <v/>
      </c>
      <c r="AU733" s="345" t="str">
        <f t="shared" si="269"/>
        <v/>
      </c>
      <c r="AW733" s="354">
        <f t="shared" si="270"/>
        <v>0</v>
      </c>
      <c r="AX733" s="354">
        <f t="shared" si="271"/>
        <v>0</v>
      </c>
      <c r="AY733" s="354">
        <f t="shared" si="272"/>
        <v>0</v>
      </c>
      <c r="AZ733" s="354">
        <f t="shared" si="273"/>
        <v>0</v>
      </c>
    </row>
    <row r="734" spans="1:52" x14ac:dyDescent="0.2">
      <c r="A734" s="28" t="str">
        <f>C734&amp;"x"&amp;TEXT(COUNTIF(C$5:C733,C734)+1,0)</f>
        <v>x1</v>
      </c>
      <c r="B734" s="29" t="str">
        <f>D734&amp;"x"&amp;TEXT(COUNTIF(D$5:D733,D734)+1,0)</f>
        <v>x1</v>
      </c>
      <c r="C734" s="30"/>
      <c r="D734" s="30"/>
      <c r="E734" s="181"/>
      <c r="F734" s="30"/>
      <c r="G734" s="269"/>
      <c r="H734" s="269"/>
      <c r="I734" s="269"/>
      <c r="J734" s="218"/>
      <c r="K734" s="181"/>
      <c r="L734" s="31"/>
      <c r="M734" s="262" t="str">
        <f t="shared" si="254"/>
        <v>0</v>
      </c>
      <c r="N734" s="31"/>
      <c r="O734" s="262" t="str">
        <f t="shared" si="255"/>
        <v>0</v>
      </c>
      <c r="P734" s="31"/>
      <c r="Q734" s="31"/>
      <c r="R734" s="31"/>
      <c r="S734" s="298" t="str">
        <f t="shared" si="256"/>
        <v/>
      </c>
      <c r="T734" s="214"/>
      <c r="U734" s="33"/>
      <c r="V734" s="33"/>
      <c r="W734" s="33"/>
      <c r="X734" s="33"/>
      <c r="Y734" s="213"/>
      <c r="Z734" s="352" t="str">
        <f t="shared" si="257"/>
        <v/>
      </c>
      <c r="AA734" s="304" t="e">
        <f t="shared" ca="1" si="258"/>
        <v>#NAME?</v>
      </c>
      <c r="AB734" s="304" t="e">
        <f t="shared" ca="1" si="259"/>
        <v>#NAME?</v>
      </c>
      <c r="AC734" s="304" t="e">
        <f t="shared" ca="1" si="260"/>
        <v>#NAME?</v>
      </c>
      <c r="AD734" s="304" t="e">
        <f t="shared" ca="1" si="261"/>
        <v>#NAME?</v>
      </c>
      <c r="AE734" s="304"/>
      <c r="AF734" s="353" t="str">
        <f t="shared" si="262"/>
        <v>NCX19J3</v>
      </c>
      <c r="AG734" s="353" t="str">
        <f t="shared" si="263"/>
        <v>NCX19J3</v>
      </c>
      <c r="AH734" s="353" t="str">
        <f t="shared" si="264"/>
        <v/>
      </c>
      <c r="AI734" s="353" t="str">
        <f t="shared" si="265"/>
        <v/>
      </c>
      <c r="AJ734" s="353" t="str">
        <f t="shared" si="266"/>
        <v/>
      </c>
      <c r="AK734" s="353" t="str">
        <f t="shared" si="267"/>
        <v/>
      </c>
      <c r="AL734" s="343"/>
      <c r="AT734" s="345" t="str">
        <f t="shared" si="268"/>
        <v/>
      </c>
      <c r="AU734" s="345" t="str">
        <f t="shared" si="269"/>
        <v/>
      </c>
      <c r="AW734" s="354">
        <f t="shared" si="270"/>
        <v>0</v>
      </c>
      <c r="AX734" s="354">
        <f t="shared" si="271"/>
        <v>0</v>
      </c>
      <c r="AY734" s="354">
        <f t="shared" si="272"/>
        <v>0</v>
      </c>
      <c r="AZ734" s="354">
        <f t="shared" si="273"/>
        <v>0</v>
      </c>
    </row>
    <row r="735" spans="1:52" x14ac:dyDescent="0.2">
      <c r="A735" s="28" t="str">
        <f>C735&amp;"x"&amp;TEXT(COUNTIF(C$5:C734,C735)+1,0)</f>
        <v>x1</v>
      </c>
      <c r="B735" s="29" t="str">
        <f>D735&amp;"x"&amp;TEXT(COUNTIF(D$5:D734,D735)+1,0)</f>
        <v>x1</v>
      </c>
      <c r="C735" s="30"/>
      <c r="D735" s="30"/>
      <c r="E735" s="181"/>
      <c r="F735" s="30"/>
      <c r="G735" s="269"/>
      <c r="H735" s="269"/>
      <c r="I735" s="269"/>
      <c r="J735" s="218"/>
      <c r="K735" s="181"/>
      <c r="L735" s="31"/>
      <c r="M735" s="262" t="str">
        <f t="shared" si="254"/>
        <v>0</v>
      </c>
      <c r="N735" s="31"/>
      <c r="O735" s="262" t="str">
        <f t="shared" si="255"/>
        <v>0</v>
      </c>
      <c r="P735" s="31"/>
      <c r="Q735" s="31"/>
      <c r="R735" s="31"/>
      <c r="S735" s="298" t="str">
        <f t="shared" si="256"/>
        <v/>
      </c>
      <c r="T735" s="214"/>
      <c r="U735" s="33"/>
      <c r="V735" s="33"/>
      <c r="W735" s="33"/>
      <c r="X735" s="33"/>
      <c r="Y735" s="213"/>
      <c r="Z735" s="352" t="str">
        <f t="shared" si="257"/>
        <v/>
      </c>
      <c r="AA735" s="304" t="e">
        <f t="shared" ca="1" si="258"/>
        <v>#NAME?</v>
      </c>
      <c r="AB735" s="304" t="e">
        <f t="shared" ca="1" si="259"/>
        <v>#NAME?</v>
      </c>
      <c r="AC735" s="304" t="e">
        <f t="shared" ca="1" si="260"/>
        <v>#NAME?</v>
      </c>
      <c r="AD735" s="304" t="e">
        <f t="shared" ca="1" si="261"/>
        <v>#NAME?</v>
      </c>
      <c r="AE735" s="304"/>
      <c r="AF735" s="353" t="str">
        <f t="shared" si="262"/>
        <v>NCX19J3</v>
      </c>
      <c r="AG735" s="353" t="str">
        <f t="shared" si="263"/>
        <v>NCX19J3</v>
      </c>
      <c r="AH735" s="353" t="str">
        <f t="shared" si="264"/>
        <v/>
      </c>
      <c r="AI735" s="353" t="str">
        <f t="shared" si="265"/>
        <v/>
      </c>
      <c r="AJ735" s="353" t="str">
        <f t="shared" si="266"/>
        <v/>
      </c>
      <c r="AK735" s="353" t="str">
        <f t="shared" si="267"/>
        <v/>
      </c>
      <c r="AL735" s="343"/>
      <c r="AT735" s="345" t="str">
        <f t="shared" si="268"/>
        <v/>
      </c>
      <c r="AU735" s="345" t="str">
        <f t="shared" si="269"/>
        <v/>
      </c>
      <c r="AW735" s="354">
        <f t="shared" si="270"/>
        <v>0</v>
      </c>
      <c r="AX735" s="354">
        <f t="shared" si="271"/>
        <v>0</v>
      </c>
      <c r="AY735" s="354">
        <f t="shared" si="272"/>
        <v>0</v>
      </c>
      <c r="AZ735" s="354">
        <f t="shared" si="273"/>
        <v>0</v>
      </c>
    </row>
    <row r="736" spans="1:52" x14ac:dyDescent="0.2">
      <c r="A736" s="28" t="str">
        <f>C736&amp;"x"&amp;TEXT(COUNTIF(C$5:C735,C736)+1,0)</f>
        <v>x1</v>
      </c>
      <c r="B736" s="29" t="str">
        <f>D736&amp;"x"&amp;TEXT(COUNTIF(D$5:D735,D736)+1,0)</f>
        <v>x1</v>
      </c>
      <c r="C736" s="30"/>
      <c r="D736" s="30"/>
      <c r="E736" s="181"/>
      <c r="F736" s="30"/>
      <c r="G736" s="269"/>
      <c r="H736" s="269"/>
      <c r="I736" s="269"/>
      <c r="J736" s="218"/>
      <c r="K736" s="181"/>
      <c r="L736" s="31"/>
      <c r="M736" s="262" t="str">
        <f t="shared" si="254"/>
        <v>0</v>
      </c>
      <c r="N736" s="31"/>
      <c r="O736" s="262" t="str">
        <f t="shared" si="255"/>
        <v>0</v>
      </c>
      <c r="P736" s="31"/>
      <c r="Q736" s="31"/>
      <c r="R736" s="31"/>
      <c r="S736" s="298" t="str">
        <f t="shared" si="256"/>
        <v/>
      </c>
      <c r="T736" s="214"/>
      <c r="U736" s="33"/>
      <c r="V736" s="33"/>
      <c r="W736" s="33"/>
      <c r="X736" s="33"/>
      <c r="Y736" s="213"/>
      <c r="Z736" s="352" t="str">
        <f t="shared" si="257"/>
        <v/>
      </c>
      <c r="AA736" s="304" t="e">
        <f t="shared" ca="1" si="258"/>
        <v>#NAME?</v>
      </c>
      <c r="AB736" s="304" t="e">
        <f t="shared" ca="1" si="259"/>
        <v>#NAME?</v>
      </c>
      <c r="AC736" s="304" t="e">
        <f t="shared" ca="1" si="260"/>
        <v>#NAME?</v>
      </c>
      <c r="AD736" s="304" t="e">
        <f t="shared" ca="1" si="261"/>
        <v>#NAME?</v>
      </c>
      <c r="AE736" s="304"/>
      <c r="AF736" s="353" t="str">
        <f t="shared" si="262"/>
        <v>NCX19J3</v>
      </c>
      <c r="AG736" s="353" t="str">
        <f t="shared" si="263"/>
        <v>NCX19J3</v>
      </c>
      <c r="AH736" s="353" t="str">
        <f t="shared" si="264"/>
        <v/>
      </c>
      <c r="AI736" s="353" t="str">
        <f t="shared" si="265"/>
        <v/>
      </c>
      <c r="AJ736" s="353" t="str">
        <f t="shared" si="266"/>
        <v/>
      </c>
      <c r="AK736" s="353" t="str">
        <f t="shared" si="267"/>
        <v/>
      </c>
      <c r="AL736" s="343"/>
      <c r="AT736" s="345" t="str">
        <f t="shared" si="268"/>
        <v/>
      </c>
      <c r="AU736" s="345" t="str">
        <f t="shared" si="269"/>
        <v/>
      </c>
      <c r="AW736" s="354">
        <f t="shared" si="270"/>
        <v>0</v>
      </c>
      <c r="AX736" s="354">
        <f t="shared" si="271"/>
        <v>0</v>
      </c>
      <c r="AY736" s="354">
        <f t="shared" si="272"/>
        <v>0</v>
      </c>
      <c r="AZ736" s="354">
        <f t="shared" si="273"/>
        <v>0</v>
      </c>
    </row>
    <row r="737" spans="1:52" x14ac:dyDescent="0.2">
      <c r="A737" s="28" t="str">
        <f>C737&amp;"x"&amp;TEXT(COUNTIF(C$5:C736,C737)+1,0)</f>
        <v>x1</v>
      </c>
      <c r="B737" s="29" t="str">
        <f>D737&amp;"x"&amp;TEXT(COUNTIF(D$5:D736,D737)+1,0)</f>
        <v>x1</v>
      </c>
      <c r="C737" s="30"/>
      <c r="D737" s="30"/>
      <c r="E737" s="181"/>
      <c r="F737" s="30"/>
      <c r="G737" s="269"/>
      <c r="H737" s="269"/>
      <c r="I737" s="269"/>
      <c r="J737" s="218"/>
      <c r="K737" s="181"/>
      <c r="L737" s="31"/>
      <c r="M737" s="262" t="str">
        <f t="shared" si="254"/>
        <v>0</v>
      </c>
      <c r="N737" s="31"/>
      <c r="O737" s="262" t="str">
        <f t="shared" si="255"/>
        <v>0</v>
      </c>
      <c r="P737" s="31"/>
      <c r="Q737" s="31"/>
      <c r="R737" s="31"/>
      <c r="S737" s="298" t="str">
        <f t="shared" si="256"/>
        <v/>
      </c>
      <c r="T737" s="214"/>
      <c r="U737" s="33"/>
      <c r="V737" s="33"/>
      <c r="W737" s="33"/>
      <c r="X737" s="33"/>
      <c r="Y737" s="213"/>
      <c r="Z737" s="352" t="str">
        <f t="shared" si="257"/>
        <v/>
      </c>
      <c r="AA737" s="304" t="e">
        <f t="shared" ca="1" si="258"/>
        <v>#NAME?</v>
      </c>
      <c r="AB737" s="304" t="e">
        <f t="shared" ca="1" si="259"/>
        <v>#NAME?</v>
      </c>
      <c r="AC737" s="304" t="e">
        <f t="shared" ca="1" si="260"/>
        <v>#NAME?</v>
      </c>
      <c r="AD737" s="304" t="e">
        <f t="shared" ca="1" si="261"/>
        <v>#NAME?</v>
      </c>
      <c r="AE737" s="304"/>
      <c r="AF737" s="353" t="str">
        <f t="shared" si="262"/>
        <v>NCX19J3</v>
      </c>
      <c r="AG737" s="353" t="str">
        <f t="shared" si="263"/>
        <v>NCX19J3</v>
      </c>
      <c r="AH737" s="353" t="str">
        <f t="shared" si="264"/>
        <v/>
      </c>
      <c r="AI737" s="353" t="str">
        <f t="shared" si="265"/>
        <v/>
      </c>
      <c r="AJ737" s="353" t="str">
        <f t="shared" si="266"/>
        <v/>
      </c>
      <c r="AK737" s="353" t="str">
        <f t="shared" si="267"/>
        <v/>
      </c>
      <c r="AL737" s="343"/>
      <c r="AT737" s="345" t="str">
        <f t="shared" si="268"/>
        <v/>
      </c>
      <c r="AU737" s="345" t="str">
        <f t="shared" si="269"/>
        <v/>
      </c>
      <c r="AW737" s="354">
        <f t="shared" si="270"/>
        <v>0</v>
      </c>
      <c r="AX737" s="354">
        <f t="shared" si="271"/>
        <v>0</v>
      </c>
      <c r="AY737" s="354">
        <f t="shared" si="272"/>
        <v>0</v>
      </c>
      <c r="AZ737" s="354">
        <f t="shared" si="273"/>
        <v>0</v>
      </c>
    </row>
    <row r="738" spans="1:52" x14ac:dyDescent="0.2">
      <c r="A738" s="28" t="str">
        <f>C738&amp;"x"&amp;TEXT(COUNTIF(C$5:C737,C738)+1,0)</f>
        <v>x1</v>
      </c>
      <c r="B738" s="29" t="str">
        <f>D738&amp;"x"&amp;TEXT(COUNTIF(D$5:D737,D738)+1,0)</f>
        <v>x1</v>
      </c>
      <c r="C738" s="30"/>
      <c r="D738" s="30"/>
      <c r="E738" s="181"/>
      <c r="F738" s="30"/>
      <c r="G738" s="269"/>
      <c r="H738" s="269"/>
      <c r="I738" s="269"/>
      <c r="J738" s="218"/>
      <c r="K738" s="181"/>
      <c r="L738" s="31"/>
      <c r="M738" s="262" t="str">
        <f t="shared" si="254"/>
        <v>0</v>
      </c>
      <c r="N738" s="31"/>
      <c r="O738" s="262" t="str">
        <f t="shared" si="255"/>
        <v>0</v>
      </c>
      <c r="P738" s="31"/>
      <c r="Q738" s="31"/>
      <c r="R738" s="31"/>
      <c r="S738" s="298" t="str">
        <f t="shared" si="256"/>
        <v/>
      </c>
      <c r="T738" s="214"/>
      <c r="U738" s="33"/>
      <c r="V738" s="33"/>
      <c r="W738" s="33"/>
      <c r="X738" s="33"/>
      <c r="Y738" s="213"/>
      <c r="Z738" s="352" t="str">
        <f t="shared" si="257"/>
        <v/>
      </c>
      <c r="AA738" s="304" t="e">
        <f t="shared" ca="1" si="258"/>
        <v>#NAME?</v>
      </c>
      <c r="AB738" s="304" t="e">
        <f t="shared" ca="1" si="259"/>
        <v>#NAME?</v>
      </c>
      <c r="AC738" s="304" t="e">
        <f t="shared" ca="1" si="260"/>
        <v>#NAME?</v>
      </c>
      <c r="AD738" s="304" t="e">
        <f t="shared" ca="1" si="261"/>
        <v>#NAME?</v>
      </c>
      <c r="AE738" s="304"/>
      <c r="AF738" s="353" t="str">
        <f t="shared" si="262"/>
        <v>NCX19J3</v>
      </c>
      <c r="AG738" s="353" t="str">
        <f t="shared" si="263"/>
        <v>NCX19J3</v>
      </c>
      <c r="AH738" s="353" t="str">
        <f t="shared" si="264"/>
        <v/>
      </c>
      <c r="AI738" s="353" t="str">
        <f t="shared" si="265"/>
        <v/>
      </c>
      <c r="AJ738" s="353" t="str">
        <f t="shared" si="266"/>
        <v/>
      </c>
      <c r="AK738" s="353" t="str">
        <f t="shared" si="267"/>
        <v/>
      </c>
      <c r="AL738" s="343"/>
      <c r="AT738" s="345" t="str">
        <f t="shared" si="268"/>
        <v/>
      </c>
      <c r="AU738" s="345" t="str">
        <f t="shared" si="269"/>
        <v/>
      </c>
      <c r="AW738" s="354">
        <f t="shared" si="270"/>
        <v>0</v>
      </c>
      <c r="AX738" s="354">
        <f t="shared" si="271"/>
        <v>0</v>
      </c>
      <c r="AY738" s="354">
        <f t="shared" si="272"/>
        <v>0</v>
      </c>
      <c r="AZ738" s="354">
        <f t="shared" si="273"/>
        <v>0</v>
      </c>
    </row>
    <row r="739" spans="1:52" x14ac:dyDescent="0.2">
      <c r="A739" s="28" t="str">
        <f>C739&amp;"x"&amp;TEXT(COUNTIF(C$5:C738,C739)+1,0)</f>
        <v>x1</v>
      </c>
      <c r="B739" s="29" t="str">
        <f>D739&amp;"x"&amp;TEXT(COUNTIF(D$5:D738,D739)+1,0)</f>
        <v>x1</v>
      </c>
      <c r="C739" s="30"/>
      <c r="D739" s="30"/>
      <c r="E739" s="181"/>
      <c r="F739" s="30"/>
      <c r="G739" s="269"/>
      <c r="H739" s="269"/>
      <c r="I739" s="269"/>
      <c r="J739" s="218"/>
      <c r="K739" s="181"/>
      <c r="L739" s="31"/>
      <c r="M739" s="262" t="str">
        <f t="shared" si="254"/>
        <v>0</v>
      </c>
      <c r="N739" s="31"/>
      <c r="O739" s="262" t="str">
        <f t="shared" si="255"/>
        <v>0</v>
      </c>
      <c r="P739" s="31"/>
      <c r="Q739" s="31"/>
      <c r="R739" s="31"/>
      <c r="S739" s="298" t="str">
        <f t="shared" si="256"/>
        <v/>
      </c>
      <c r="T739" s="214"/>
      <c r="U739" s="33"/>
      <c r="V739" s="33"/>
      <c r="W739" s="33"/>
      <c r="X739" s="33"/>
      <c r="Y739" s="213"/>
      <c r="Z739" s="352" t="str">
        <f t="shared" si="257"/>
        <v/>
      </c>
      <c r="AA739" s="304" t="e">
        <f t="shared" ca="1" si="258"/>
        <v>#NAME?</v>
      </c>
      <c r="AB739" s="304" t="e">
        <f t="shared" ca="1" si="259"/>
        <v>#NAME?</v>
      </c>
      <c r="AC739" s="304" t="e">
        <f t="shared" ca="1" si="260"/>
        <v>#NAME?</v>
      </c>
      <c r="AD739" s="304" t="e">
        <f t="shared" ca="1" si="261"/>
        <v>#NAME?</v>
      </c>
      <c r="AE739" s="304"/>
      <c r="AF739" s="353" t="str">
        <f t="shared" si="262"/>
        <v>NCX19J3</v>
      </c>
      <c r="AG739" s="353" t="str">
        <f t="shared" si="263"/>
        <v>NCX19J3</v>
      </c>
      <c r="AH739" s="353" t="str">
        <f t="shared" si="264"/>
        <v/>
      </c>
      <c r="AI739" s="353" t="str">
        <f t="shared" si="265"/>
        <v/>
      </c>
      <c r="AJ739" s="353" t="str">
        <f t="shared" si="266"/>
        <v/>
      </c>
      <c r="AK739" s="353" t="str">
        <f t="shared" si="267"/>
        <v/>
      </c>
      <c r="AL739" s="343"/>
      <c r="AT739" s="345" t="str">
        <f t="shared" si="268"/>
        <v/>
      </c>
      <c r="AU739" s="345" t="str">
        <f t="shared" si="269"/>
        <v/>
      </c>
      <c r="AW739" s="354">
        <f t="shared" si="270"/>
        <v>0</v>
      </c>
      <c r="AX739" s="354">
        <f t="shared" si="271"/>
        <v>0</v>
      </c>
      <c r="AY739" s="354">
        <f t="shared" si="272"/>
        <v>0</v>
      </c>
      <c r="AZ739" s="354">
        <f t="shared" si="273"/>
        <v>0</v>
      </c>
    </row>
    <row r="740" spans="1:52" x14ac:dyDescent="0.2">
      <c r="A740" s="28" t="str">
        <f>C740&amp;"x"&amp;TEXT(COUNTIF(C$5:C739,C740)+1,0)</f>
        <v>x1</v>
      </c>
      <c r="B740" s="29" t="str">
        <f>D740&amp;"x"&amp;TEXT(COUNTIF(D$5:D739,D740)+1,0)</f>
        <v>x1</v>
      </c>
      <c r="C740" s="30"/>
      <c r="D740" s="30"/>
      <c r="E740" s="181"/>
      <c r="F740" s="30"/>
      <c r="G740" s="269"/>
      <c r="H740" s="269"/>
      <c r="I740" s="269"/>
      <c r="J740" s="218"/>
      <c r="K740" s="181"/>
      <c r="L740" s="31"/>
      <c r="M740" s="262" t="str">
        <f t="shared" si="254"/>
        <v>0</v>
      </c>
      <c r="N740" s="31"/>
      <c r="O740" s="262" t="str">
        <f t="shared" si="255"/>
        <v>0</v>
      </c>
      <c r="P740" s="31"/>
      <c r="Q740" s="31"/>
      <c r="R740" s="31"/>
      <c r="S740" s="298" t="str">
        <f t="shared" si="256"/>
        <v/>
      </c>
      <c r="T740" s="214"/>
      <c r="U740" s="33"/>
      <c r="V740" s="33"/>
      <c r="W740" s="33"/>
      <c r="X740" s="33"/>
      <c r="Y740" s="213"/>
      <c r="Z740" s="352" t="str">
        <f t="shared" si="257"/>
        <v/>
      </c>
      <c r="AA740" s="304" t="e">
        <f t="shared" ca="1" si="258"/>
        <v>#NAME?</v>
      </c>
      <c r="AB740" s="304" t="e">
        <f t="shared" ca="1" si="259"/>
        <v>#NAME?</v>
      </c>
      <c r="AC740" s="304" t="e">
        <f t="shared" ca="1" si="260"/>
        <v>#NAME?</v>
      </c>
      <c r="AD740" s="304" t="e">
        <f t="shared" ca="1" si="261"/>
        <v>#NAME?</v>
      </c>
      <c r="AE740" s="304"/>
      <c r="AF740" s="353" t="str">
        <f t="shared" si="262"/>
        <v>NCX19J3</v>
      </c>
      <c r="AG740" s="353" t="str">
        <f t="shared" si="263"/>
        <v>NCX19J3</v>
      </c>
      <c r="AH740" s="353" t="str">
        <f t="shared" si="264"/>
        <v/>
      </c>
      <c r="AI740" s="353" t="str">
        <f t="shared" si="265"/>
        <v/>
      </c>
      <c r="AJ740" s="353" t="str">
        <f t="shared" si="266"/>
        <v/>
      </c>
      <c r="AK740" s="353" t="str">
        <f t="shared" si="267"/>
        <v/>
      </c>
      <c r="AL740" s="343"/>
      <c r="AT740" s="345" t="str">
        <f t="shared" si="268"/>
        <v/>
      </c>
      <c r="AU740" s="345" t="str">
        <f t="shared" si="269"/>
        <v/>
      </c>
      <c r="AW740" s="354">
        <f t="shared" si="270"/>
        <v>0</v>
      </c>
      <c r="AX740" s="354">
        <f t="shared" si="271"/>
        <v>0</v>
      </c>
      <c r="AY740" s="354">
        <f t="shared" si="272"/>
        <v>0</v>
      </c>
      <c r="AZ740" s="354">
        <f t="shared" si="273"/>
        <v>0</v>
      </c>
    </row>
    <row r="741" spans="1:52" x14ac:dyDescent="0.2">
      <c r="A741" s="28" t="str">
        <f>C741&amp;"x"&amp;TEXT(COUNTIF(C$5:C740,C741)+1,0)</f>
        <v>x1</v>
      </c>
      <c r="B741" s="29" t="str">
        <f>D741&amp;"x"&amp;TEXT(COUNTIF(D$5:D740,D741)+1,0)</f>
        <v>x1</v>
      </c>
      <c r="C741" s="30"/>
      <c r="D741" s="30"/>
      <c r="E741" s="181"/>
      <c r="F741" s="30"/>
      <c r="G741" s="269"/>
      <c r="H741" s="269"/>
      <c r="I741" s="269"/>
      <c r="J741" s="218"/>
      <c r="K741" s="181"/>
      <c r="L741" s="31"/>
      <c r="M741" s="262" t="str">
        <f t="shared" si="254"/>
        <v>0</v>
      </c>
      <c r="N741" s="31"/>
      <c r="O741" s="262" t="str">
        <f t="shared" si="255"/>
        <v>0</v>
      </c>
      <c r="P741" s="31"/>
      <c r="Q741" s="31"/>
      <c r="R741" s="31"/>
      <c r="S741" s="298" t="str">
        <f t="shared" si="256"/>
        <v/>
      </c>
      <c r="T741" s="214"/>
      <c r="U741" s="33"/>
      <c r="V741" s="33"/>
      <c r="W741" s="33"/>
      <c r="X741" s="33"/>
      <c r="Y741" s="213"/>
      <c r="Z741" s="352" t="str">
        <f t="shared" si="257"/>
        <v/>
      </c>
      <c r="AA741" s="304" t="e">
        <f t="shared" ca="1" si="258"/>
        <v>#NAME?</v>
      </c>
      <c r="AB741" s="304" t="e">
        <f t="shared" ca="1" si="259"/>
        <v>#NAME?</v>
      </c>
      <c r="AC741" s="304" t="e">
        <f t="shared" ca="1" si="260"/>
        <v>#NAME?</v>
      </c>
      <c r="AD741" s="304" t="e">
        <f t="shared" ca="1" si="261"/>
        <v>#NAME?</v>
      </c>
      <c r="AE741" s="304"/>
      <c r="AF741" s="353" t="str">
        <f t="shared" si="262"/>
        <v>NCX19J3</v>
      </c>
      <c r="AG741" s="353" t="str">
        <f t="shared" si="263"/>
        <v>NCX19J3</v>
      </c>
      <c r="AH741" s="353" t="str">
        <f t="shared" si="264"/>
        <v/>
      </c>
      <c r="AI741" s="353" t="str">
        <f t="shared" si="265"/>
        <v/>
      </c>
      <c r="AJ741" s="353" t="str">
        <f t="shared" si="266"/>
        <v/>
      </c>
      <c r="AK741" s="353" t="str">
        <f t="shared" si="267"/>
        <v/>
      </c>
      <c r="AL741" s="343"/>
      <c r="AT741" s="345" t="str">
        <f t="shared" si="268"/>
        <v/>
      </c>
      <c r="AU741" s="345" t="str">
        <f t="shared" si="269"/>
        <v/>
      </c>
      <c r="AW741" s="354">
        <f t="shared" si="270"/>
        <v>0</v>
      </c>
      <c r="AX741" s="354">
        <f t="shared" si="271"/>
        <v>0</v>
      </c>
      <c r="AY741" s="354">
        <f t="shared" si="272"/>
        <v>0</v>
      </c>
      <c r="AZ741" s="354">
        <f t="shared" si="273"/>
        <v>0</v>
      </c>
    </row>
    <row r="742" spans="1:52" x14ac:dyDescent="0.2">
      <c r="A742" s="28" t="str">
        <f>C742&amp;"x"&amp;TEXT(COUNTIF(C$5:C741,C742)+1,0)</f>
        <v>x1</v>
      </c>
      <c r="B742" s="29" t="str">
        <f>D742&amp;"x"&amp;TEXT(COUNTIF(D$5:D741,D742)+1,0)</f>
        <v>x1</v>
      </c>
      <c r="C742" s="30"/>
      <c r="D742" s="30"/>
      <c r="E742" s="181"/>
      <c r="F742" s="30"/>
      <c r="G742" s="269"/>
      <c r="H742" s="269"/>
      <c r="I742" s="269"/>
      <c r="J742" s="218"/>
      <c r="K742" s="181"/>
      <c r="L742" s="31"/>
      <c r="M742" s="262" t="str">
        <f t="shared" si="254"/>
        <v>0</v>
      </c>
      <c r="N742" s="31"/>
      <c r="O742" s="262" t="str">
        <f t="shared" si="255"/>
        <v>0</v>
      </c>
      <c r="P742" s="31"/>
      <c r="Q742" s="31"/>
      <c r="R742" s="31"/>
      <c r="S742" s="298" t="str">
        <f t="shared" si="256"/>
        <v/>
      </c>
      <c r="T742" s="214"/>
      <c r="U742" s="33"/>
      <c r="V742" s="33"/>
      <c r="W742" s="33"/>
      <c r="X742" s="33"/>
      <c r="Y742" s="213"/>
      <c r="Z742" s="352" t="str">
        <f t="shared" si="257"/>
        <v/>
      </c>
      <c r="AA742" s="304" t="e">
        <f t="shared" ca="1" si="258"/>
        <v>#NAME?</v>
      </c>
      <c r="AB742" s="304" t="e">
        <f t="shared" ca="1" si="259"/>
        <v>#NAME?</v>
      </c>
      <c r="AC742" s="304" t="e">
        <f t="shared" ca="1" si="260"/>
        <v>#NAME?</v>
      </c>
      <c r="AD742" s="304" t="e">
        <f t="shared" ca="1" si="261"/>
        <v>#NAME?</v>
      </c>
      <c r="AE742" s="304"/>
      <c r="AF742" s="353" t="str">
        <f t="shared" si="262"/>
        <v>NCX19J3</v>
      </c>
      <c r="AG742" s="353" t="str">
        <f t="shared" si="263"/>
        <v>NCX19J3</v>
      </c>
      <c r="AH742" s="353" t="str">
        <f t="shared" si="264"/>
        <v/>
      </c>
      <c r="AI742" s="353" t="str">
        <f t="shared" si="265"/>
        <v/>
      </c>
      <c r="AJ742" s="353" t="str">
        <f t="shared" si="266"/>
        <v/>
      </c>
      <c r="AK742" s="353" t="str">
        <f t="shared" si="267"/>
        <v/>
      </c>
      <c r="AL742" s="343"/>
      <c r="AT742" s="345" t="str">
        <f t="shared" si="268"/>
        <v/>
      </c>
      <c r="AU742" s="345" t="str">
        <f t="shared" si="269"/>
        <v/>
      </c>
      <c r="AW742" s="354">
        <f t="shared" si="270"/>
        <v>0</v>
      </c>
      <c r="AX742" s="354">
        <f t="shared" si="271"/>
        <v>0</v>
      </c>
      <c r="AY742" s="354">
        <f t="shared" si="272"/>
        <v>0</v>
      </c>
      <c r="AZ742" s="354">
        <f t="shared" si="273"/>
        <v>0</v>
      </c>
    </row>
    <row r="743" spans="1:52" x14ac:dyDescent="0.2">
      <c r="A743" s="28" t="str">
        <f>C743&amp;"x"&amp;TEXT(COUNTIF(C$5:C742,C743)+1,0)</f>
        <v>x1</v>
      </c>
      <c r="B743" s="29" t="str">
        <f>D743&amp;"x"&amp;TEXT(COUNTIF(D$5:D742,D743)+1,0)</f>
        <v>x1</v>
      </c>
      <c r="C743" s="30"/>
      <c r="D743" s="30"/>
      <c r="E743" s="181"/>
      <c r="F743" s="30"/>
      <c r="G743" s="269"/>
      <c r="H743" s="269"/>
      <c r="I743" s="269"/>
      <c r="J743" s="218"/>
      <c r="K743" s="181"/>
      <c r="L743" s="31"/>
      <c r="M743" s="262" t="str">
        <f t="shared" si="254"/>
        <v>0</v>
      </c>
      <c r="N743" s="31"/>
      <c r="O743" s="262" t="str">
        <f t="shared" si="255"/>
        <v>0</v>
      </c>
      <c r="P743" s="31"/>
      <c r="Q743" s="31"/>
      <c r="R743" s="31"/>
      <c r="S743" s="298" t="str">
        <f t="shared" si="256"/>
        <v/>
      </c>
      <c r="T743" s="214"/>
      <c r="U743" s="33"/>
      <c r="V743" s="33"/>
      <c r="W743" s="33"/>
      <c r="X743" s="33"/>
      <c r="Y743" s="213"/>
      <c r="Z743" s="352" t="str">
        <f t="shared" si="257"/>
        <v/>
      </c>
      <c r="AA743" s="304" t="e">
        <f t="shared" ca="1" si="258"/>
        <v>#NAME?</v>
      </c>
      <c r="AB743" s="304" t="e">
        <f t="shared" ca="1" si="259"/>
        <v>#NAME?</v>
      </c>
      <c r="AC743" s="304" t="e">
        <f t="shared" ca="1" si="260"/>
        <v>#NAME?</v>
      </c>
      <c r="AD743" s="304" t="e">
        <f t="shared" ca="1" si="261"/>
        <v>#NAME?</v>
      </c>
      <c r="AE743" s="304"/>
      <c r="AF743" s="353" t="str">
        <f t="shared" si="262"/>
        <v>NCX19J3</v>
      </c>
      <c r="AG743" s="353" t="str">
        <f t="shared" si="263"/>
        <v>NCX19J3</v>
      </c>
      <c r="AH743" s="353" t="str">
        <f t="shared" si="264"/>
        <v/>
      </c>
      <c r="AI743" s="353" t="str">
        <f t="shared" si="265"/>
        <v/>
      </c>
      <c r="AJ743" s="353" t="str">
        <f t="shared" si="266"/>
        <v/>
      </c>
      <c r="AK743" s="353" t="str">
        <f t="shared" si="267"/>
        <v/>
      </c>
      <c r="AL743" s="343"/>
      <c r="AT743" s="345" t="str">
        <f t="shared" si="268"/>
        <v/>
      </c>
      <c r="AU743" s="345" t="str">
        <f t="shared" si="269"/>
        <v/>
      </c>
      <c r="AW743" s="354">
        <f t="shared" si="270"/>
        <v>0</v>
      </c>
      <c r="AX743" s="354">
        <f t="shared" si="271"/>
        <v>0</v>
      </c>
      <c r="AY743" s="354">
        <f t="shared" si="272"/>
        <v>0</v>
      </c>
      <c r="AZ743" s="354">
        <f t="shared" si="273"/>
        <v>0</v>
      </c>
    </row>
    <row r="744" spans="1:52" x14ac:dyDescent="0.2">
      <c r="A744" s="28" t="str">
        <f>C744&amp;"x"&amp;TEXT(COUNTIF(C$5:C743,C744)+1,0)</f>
        <v>x1</v>
      </c>
      <c r="B744" s="29" t="str">
        <f>D744&amp;"x"&amp;TEXT(COUNTIF(D$5:D743,D744)+1,0)</f>
        <v>x1</v>
      </c>
      <c r="C744" s="30"/>
      <c r="D744" s="30"/>
      <c r="E744" s="181"/>
      <c r="F744" s="30"/>
      <c r="G744" s="269"/>
      <c r="H744" s="269"/>
      <c r="I744" s="269"/>
      <c r="J744" s="218"/>
      <c r="K744" s="181"/>
      <c r="L744" s="31"/>
      <c r="M744" s="262" t="str">
        <f t="shared" si="254"/>
        <v>0</v>
      </c>
      <c r="N744" s="31"/>
      <c r="O744" s="262" t="str">
        <f t="shared" si="255"/>
        <v>0</v>
      </c>
      <c r="P744" s="31"/>
      <c r="Q744" s="31"/>
      <c r="R744" s="31"/>
      <c r="S744" s="298" t="str">
        <f t="shared" si="256"/>
        <v/>
      </c>
      <c r="T744" s="214"/>
      <c r="U744" s="33"/>
      <c r="V744" s="33"/>
      <c r="W744" s="33"/>
      <c r="X744" s="33"/>
      <c r="Y744" s="213"/>
      <c r="Z744" s="352" t="str">
        <f t="shared" si="257"/>
        <v/>
      </c>
      <c r="AA744" s="304" t="e">
        <f t="shared" ca="1" si="258"/>
        <v>#NAME?</v>
      </c>
      <c r="AB744" s="304" t="e">
        <f t="shared" ca="1" si="259"/>
        <v>#NAME?</v>
      </c>
      <c r="AC744" s="304" t="e">
        <f t="shared" ca="1" si="260"/>
        <v>#NAME?</v>
      </c>
      <c r="AD744" s="304" t="e">
        <f t="shared" ca="1" si="261"/>
        <v>#NAME?</v>
      </c>
      <c r="AE744" s="304"/>
      <c r="AF744" s="353" t="str">
        <f t="shared" si="262"/>
        <v>NCX19J3</v>
      </c>
      <c r="AG744" s="353" t="str">
        <f t="shared" si="263"/>
        <v>NCX19J3</v>
      </c>
      <c r="AH744" s="353" t="str">
        <f t="shared" si="264"/>
        <v/>
      </c>
      <c r="AI744" s="353" t="str">
        <f t="shared" si="265"/>
        <v/>
      </c>
      <c r="AJ744" s="353" t="str">
        <f t="shared" si="266"/>
        <v/>
      </c>
      <c r="AK744" s="353" t="str">
        <f t="shared" si="267"/>
        <v/>
      </c>
      <c r="AL744" s="343"/>
      <c r="AT744" s="345" t="str">
        <f t="shared" si="268"/>
        <v/>
      </c>
      <c r="AU744" s="345" t="str">
        <f t="shared" si="269"/>
        <v/>
      </c>
      <c r="AW744" s="354">
        <f t="shared" si="270"/>
        <v>0</v>
      </c>
      <c r="AX744" s="354">
        <f t="shared" si="271"/>
        <v>0</v>
      </c>
      <c r="AY744" s="354">
        <f t="shared" si="272"/>
        <v>0</v>
      </c>
      <c r="AZ744" s="354">
        <f t="shared" si="273"/>
        <v>0</v>
      </c>
    </row>
    <row r="745" spans="1:52" x14ac:dyDescent="0.2">
      <c r="A745" s="28" t="str">
        <f>C745&amp;"x"&amp;TEXT(COUNTIF(C$5:C744,C745)+1,0)</f>
        <v>x1</v>
      </c>
      <c r="B745" s="29" t="str">
        <f>D745&amp;"x"&amp;TEXT(COUNTIF(D$5:D744,D745)+1,0)</f>
        <v>x1</v>
      </c>
      <c r="C745" s="30"/>
      <c r="D745" s="30"/>
      <c r="E745" s="181"/>
      <c r="F745" s="30"/>
      <c r="G745" s="269"/>
      <c r="H745" s="269"/>
      <c r="I745" s="269"/>
      <c r="J745" s="218"/>
      <c r="K745" s="181"/>
      <c r="L745" s="31"/>
      <c r="M745" s="262" t="str">
        <f t="shared" si="254"/>
        <v>0</v>
      </c>
      <c r="N745" s="31"/>
      <c r="O745" s="262" t="str">
        <f t="shared" si="255"/>
        <v>0</v>
      </c>
      <c r="P745" s="31"/>
      <c r="Q745" s="31"/>
      <c r="R745" s="31"/>
      <c r="S745" s="298" t="str">
        <f t="shared" si="256"/>
        <v/>
      </c>
      <c r="T745" s="214"/>
      <c r="U745" s="33"/>
      <c r="V745" s="33"/>
      <c r="W745" s="33"/>
      <c r="X745" s="33"/>
      <c r="Y745" s="213"/>
      <c r="Z745" s="352" t="str">
        <f t="shared" si="257"/>
        <v/>
      </c>
      <c r="AA745" s="304" t="e">
        <f t="shared" ca="1" si="258"/>
        <v>#NAME?</v>
      </c>
      <c r="AB745" s="304" t="e">
        <f t="shared" ca="1" si="259"/>
        <v>#NAME?</v>
      </c>
      <c r="AC745" s="304" t="e">
        <f t="shared" ca="1" si="260"/>
        <v>#NAME?</v>
      </c>
      <c r="AD745" s="304" t="e">
        <f t="shared" ca="1" si="261"/>
        <v>#NAME?</v>
      </c>
      <c r="AE745" s="304"/>
      <c r="AF745" s="353" t="str">
        <f t="shared" si="262"/>
        <v>NCX19J3</v>
      </c>
      <c r="AG745" s="353" t="str">
        <f t="shared" si="263"/>
        <v>NCX19J3</v>
      </c>
      <c r="AH745" s="353" t="str">
        <f t="shared" si="264"/>
        <v/>
      </c>
      <c r="AI745" s="353" t="str">
        <f t="shared" si="265"/>
        <v/>
      </c>
      <c r="AJ745" s="353" t="str">
        <f t="shared" si="266"/>
        <v/>
      </c>
      <c r="AK745" s="353" t="str">
        <f t="shared" si="267"/>
        <v/>
      </c>
      <c r="AL745" s="343"/>
      <c r="AT745" s="345" t="str">
        <f t="shared" si="268"/>
        <v/>
      </c>
      <c r="AU745" s="345" t="str">
        <f t="shared" si="269"/>
        <v/>
      </c>
      <c r="AW745" s="354">
        <f t="shared" si="270"/>
        <v>0</v>
      </c>
      <c r="AX745" s="354">
        <f t="shared" si="271"/>
        <v>0</v>
      </c>
      <c r="AY745" s="354">
        <f t="shared" si="272"/>
        <v>0</v>
      </c>
      <c r="AZ745" s="354">
        <f t="shared" si="273"/>
        <v>0</v>
      </c>
    </row>
    <row r="746" spans="1:52" x14ac:dyDescent="0.2">
      <c r="A746" s="28" t="str">
        <f>C746&amp;"x"&amp;TEXT(COUNTIF(C$5:C745,C746)+1,0)</f>
        <v>x1</v>
      </c>
      <c r="B746" s="29" t="str">
        <f>D746&amp;"x"&amp;TEXT(COUNTIF(D$5:D745,D746)+1,0)</f>
        <v>x1</v>
      </c>
      <c r="C746" s="30"/>
      <c r="D746" s="30"/>
      <c r="E746" s="181"/>
      <c r="F746" s="30"/>
      <c r="G746" s="269"/>
      <c r="H746" s="269"/>
      <c r="I746" s="269"/>
      <c r="J746" s="218"/>
      <c r="K746" s="181"/>
      <c r="L746" s="31"/>
      <c r="M746" s="262" t="str">
        <f t="shared" si="254"/>
        <v>0</v>
      </c>
      <c r="N746" s="31"/>
      <c r="O746" s="262" t="str">
        <f t="shared" si="255"/>
        <v>0</v>
      </c>
      <c r="P746" s="31"/>
      <c r="Q746" s="31"/>
      <c r="R746" s="31"/>
      <c r="S746" s="298" t="str">
        <f t="shared" si="256"/>
        <v/>
      </c>
      <c r="T746" s="214"/>
      <c r="U746" s="33"/>
      <c r="V746" s="33"/>
      <c r="W746" s="33"/>
      <c r="X746" s="33"/>
      <c r="Y746" s="213"/>
      <c r="Z746" s="352" t="str">
        <f t="shared" si="257"/>
        <v/>
      </c>
      <c r="AA746" s="304" t="e">
        <f t="shared" ca="1" si="258"/>
        <v>#NAME?</v>
      </c>
      <c r="AB746" s="304" t="e">
        <f t="shared" ca="1" si="259"/>
        <v>#NAME?</v>
      </c>
      <c r="AC746" s="304" t="e">
        <f t="shared" ca="1" si="260"/>
        <v>#NAME?</v>
      </c>
      <c r="AD746" s="304" t="e">
        <f t="shared" ca="1" si="261"/>
        <v>#NAME?</v>
      </c>
      <c r="AE746" s="304"/>
      <c r="AF746" s="353" t="str">
        <f t="shared" si="262"/>
        <v>NCX19J3</v>
      </c>
      <c r="AG746" s="353" t="str">
        <f t="shared" si="263"/>
        <v>NCX19J3</v>
      </c>
      <c r="AH746" s="353" t="str">
        <f t="shared" si="264"/>
        <v/>
      </c>
      <c r="AI746" s="353" t="str">
        <f t="shared" si="265"/>
        <v/>
      </c>
      <c r="AJ746" s="353" t="str">
        <f t="shared" si="266"/>
        <v/>
      </c>
      <c r="AK746" s="353" t="str">
        <f t="shared" si="267"/>
        <v/>
      </c>
      <c r="AL746" s="343"/>
      <c r="AT746" s="345" t="str">
        <f t="shared" si="268"/>
        <v/>
      </c>
      <c r="AU746" s="345" t="str">
        <f t="shared" si="269"/>
        <v/>
      </c>
      <c r="AW746" s="354">
        <f t="shared" si="270"/>
        <v>0</v>
      </c>
      <c r="AX746" s="354">
        <f t="shared" si="271"/>
        <v>0</v>
      </c>
      <c r="AY746" s="354">
        <f t="shared" si="272"/>
        <v>0</v>
      </c>
      <c r="AZ746" s="354">
        <f t="shared" si="273"/>
        <v>0</v>
      </c>
    </row>
    <row r="747" spans="1:52" x14ac:dyDescent="0.2">
      <c r="A747" s="28" t="str">
        <f>C747&amp;"x"&amp;TEXT(COUNTIF(C$5:C746,C747)+1,0)</f>
        <v>x1</v>
      </c>
      <c r="B747" s="29" t="str">
        <f>D747&amp;"x"&amp;TEXT(COUNTIF(D$5:D746,D747)+1,0)</f>
        <v>x1</v>
      </c>
      <c r="C747" s="30"/>
      <c r="D747" s="30"/>
      <c r="E747" s="181"/>
      <c r="F747" s="30"/>
      <c r="G747" s="269"/>
      <c r="H747" s="269"/>
      <c r="I747" s="269"/>
      <c r="J747" s="218"/>
      <c r="K747" s="181"/>
      <c r="L747" s="31"/>
      <c r="M747" s="262" t="str">
        <f t="shared" si="254"/>
        <v>0</v>
      </c>
      <c r="N747" s="31"/>
      <c r="O747" s="262" t="str">
        <f t="shared" si="255"/>
        <v>0</v>
      </c>
      <c r="P747" s="31"/>
      <c r="Q747" s="31"/>
      <c r="R747" s="31"/>
      <c r="S747" s="298" t="str">
        <f t="shared" si="256"/>
        <v/>
      </c>
      <c r="T747" s="214"/>
      <c r="U747" s="33"/>
      <c r="V747" s="33"/>
      <c r="W747" s="33"/>
      <c r="X747" s="33"/>
      <c r="Y747" s="213"/>
      <c r="Z747" s="352" t="str">
        <f t="shared" si="257"/>
        <v/>
      </c>
      <c r="AA747" s="304" t="e">
        <f t="shared" ca="1" si="258"/>
        <v>#NAME?</v>
      </c>
      <c r="AB747" s="304" t="e">
        <f t="shared" ca="1" si="259"/>
        <v>#NAME?</v>
      </c>
      <c r="AC747" s="304" t="e">
        <f t="shared" ca="1" si="260"/>
        <v>#NAME?</v>
      </c>
      <c r="AD747" s="304" t="e">
        <f t="shared" ca="1" si="261"/>
        <v>#NAME?</v>
      </c>
      <c r="AE747" s="304"/>
      <c r="AF747" s="353" t="str">
        <f t="shared" si="262"/>
        <v>NCX19J3</v>
      </c>
      <c r="AG747" s="353" t="str">
        <f t="shared" si="263"/>
        <v>NCX19J3</v>
      </c>
      <c r="AH747" s="353" t="str">
        <f t="shared" si="264"/>
        <v/>
      </c>
      <c r="AI747" s="353" t="str">
        <f t="shared" si="265"/>
        <v/>
      </c>
      <c r="AJ747" s="353" t="str">
        <f t="shared" si="266"/>
        <v/>
      </c>
      <c r="AK747" s="353" t="str">
        <f t="shared" si="267"/>
        <v/>
      </c>
      <c r="AL747" s="343"/>
      <c r="AT747" s="345" t="str">
        <f t="shared" si="268"/>
        <v/>
      </c>
      <c r="AU747" s="345" t="str">
        <f t="shared" si="269"/>
        <v/>
      </c>
      <c r="AW747" s="354">
        <f t="shared" si="270"/>
        <v>0</v>
      </c>
      <c r="AX747" s="354">
        <f t="shared" si="271"/>
        <v>0</v>
      </c>
      <c r="AY747" s="354">
        <f t="shared" si="272"/>
        <v>0</v>
      </c>
      <c r="AZ747" s="354">
        <f t="shared" si="273"/>
        <v>0</v>
      </c>
    </row>
    <row r="748" spans="1:52" x14ac:dyDescent="0.2">
      <c r="A748" s="28" t="str">
        <f>C748&amp;"x"&amp;TEXT(COUNTIF(C$5:C747,C748)+1,0)</f>
        <v>x1</v>
      </c>
      <c r="B748" s="29" t="str">
        <f>D748&amp;"x"&amp;TEXT(COUNTIF(D$5:D747,D748)+1,0)</f>
        <v>x1</v>
      </c>
      <c r="C748" s="30"/>
      <c r="D748" s="30"/>
      <c r="E748" s="181"/>
      <c r="F748" s="30"/>
      <c r="G748" s="269"/>
      <c r="H748" s="269"/>
      <c r="I748" s="269"/>
      <c r="J748" s="218"/>
      <c r="K748" s="181"/>
      <c r="L748" s="31"/>
      <c r="M748" s="262" t="str">
        <f t="shared" si="254"/>
        <v>0</v>
      </c>
      <c r="N748" s="31"/>
      <c r="O748" s="262" t="str">
        <f t="shared" si="255"/>
        <v>0</v>
      </c>
      <c r="P748" s="31"/>
      <c r="Q748" s="31"/>
      <c r="R748" s="31"/>
      <c r="S748" s="298" t="str">
        <f t="shared" si="256"/>
        <v/>
      </c>
      <c r="T748" s="214"/>
      <c r="U748" s="33"/>
      <c r="V748" s="33"/>
      <c r="W748" s="33"/>
      <c r="X748" s="33"/>
      <c r="Y748" s="213"/>
      <c r="Z748" s="352" t="str">
        <f t="shared" si="257"/>
        <v/>
      </c>
      <c r="AA748" s="304" t="e">
        <f t="shared" ca="1" si="258"/>
        <v>#NAME?</v>
      </c>
      <c r="AB748" s="304" t="e">
        <f t="shared" ca="1" si="259"/>
        <v>#NAME?</v>
      </c>
      <c r="AC748" s="304" t="e">
        <f t="shared" ca="1" si="260"/>
        <v>#NAME?</v>
      </c>
      <c r="AD748" s="304" t="e">
        <f t="shared" ca="1" si="261"/>
        <v>#NAME?</v>
      </c>
      <c r="AE748" s="304"/>
      <c r="AF748" s="353" t="str">
        <f t="shared" si="262"/>
        <v>NCX19J3</v>
      </c>
      <c r="AG748" s="353" t="str">
        <f t="shared" si="263"/>
        <v>NCX19J3</v>
      </c>
      <c r="AH748" s="353" t="str">
        <f t="shared" si="264"/>
        <v/>
      </c>
      <c r="AI748" s="353" t="str">
        <f t="shared" si="265"/>
        <v/>
      </c>
      <c r="AJ748" s="353" t="str">
        <f t="shared" si="266"/>
        <v/>
      </c>
      <c r="AK748" s="353" t="str">
        <f t="shared" si="267"/>
        <v/>
      </c>
      <c r="AL748" s="343"/>
      <c r="AT748" s="345" t="str">
        <f t="shared" si="268"/>
        <v/>
      </c>
      <c r="AU748" s="345" t="str">
        <f t="shared" si="269"/>
        <v/>
      </c>
      <c r="AW748" s="354">
        <f t="shared" si="270"/>
        <v>0</v>
      </c>
      <c r="AX748" s="354">
        <f t="shared" si="271"/>
        <v>0</v>
      </c>
      <c r="AY748" s="354">
        <f t="shared" si="272"/>
        <v>0</v>
      </c>
      <c r="AZ748" s="354">
        <f t="shared" si="273"/>
        <v>0</v>
      </c>
    </row>
    <row r="749" spans="1:52" x14ac:dyDescent="0.2">
      <c r="A749" s="28" t="str">
        <f>C749&amp;"x"&amp;TEXT(COUNTIF(C$5:C748,C749)+1,0)</f>
        <v>x1</v>
      </c>
      <c r="B749" s="29" t="str">
        <f>D749&amp;"x"&amp;TEXT(COUNTIF(D$5:D748,D749)+1,0)</f>
        <v>x1</v>
      </c>
      <c r="C749" s="30"/>
      <c r="D749" s="30"/>
      <c r="E749" s="181"/>
      <c r="F749" s="30"/>
      <c r="G749" s="269"/>
      <c r="H749" s="269"/>
      <c r="I749" s="269"/>
      <c r="J749" s="218"/>
      <c r="K749" s="181"/>
      <c r="L749" s="31"/>
      <c r="M749" s="262" t="str">
        <f t="shared" si="254"/>
        <v>0</v>
      </c>
      <c r="N749" s="31"/>
      <c r="O749" s="262" t="str">
        <f t="shared" si="255"/>
        <v>0</v>
      </c>
      <c r="P749" s="31"/>
      <c r="Q749" s="31"/>
      <c r="R749" s="31"/>
      <c r="S749" s="298" t="str">
        <f t="shared" si="256"/>
        <v/>
      </c>
      <c r="T749" s="214"/>
      <c r="U749" s="33"/>
      <c r="V749" s="33"/>
      <c r="W749" s="33"/>
      <c r="X749" s="33"/>
      <c r="Y749" s="213"/>
      <c r="Z749" s="352" t="str">
        <f t="shared" si="257"/>
        <v/>
      </c>
      <c r="AA749" s="304" t="e">
        <f t="shared" ca="1" si="258"/>
        <v>#NAME?</v>
      </c>
      <c r="AB749" s="304" t="e">
        <f t="shared" ca="1" si="259"/>
        <v>#NAME?</v>
      </c>
      <c r="AC749" s="304" t="e">
        <f t="shared" ca="1" si="260"/>
        <v>#NAME?</v>
      </c>
      <c r="AD749" s="304" t="e">
        <f t="shared" ca="1" si="261"/>
        <v>#NAME?</v>
      </c>
      <c r="AE749" s="304"/>
      <c r="AF749" s="353" t="str">
        <f t="shared" si="262"/>
        <v>NCX19J3</v>
      </c>
      <c r="AG749" s="353" t="str">
        <f t="shared" si="263"/>
        <v>NCX19J3</v>
      </c>
      <c r="AH749" s="353" t="str">
        <f t="shared" si="264"/>
        <v/>
      </c>
      <c r="AI749" s="353" t="str">
        <f t="shared" si="265"/>
        <v/>
      </c>
      <c r="AJ749" s="353" t="str">
        <f t="shared" si="266"/>
        <v/>
      </c>
      <c r="AK749" s="353" t="str">
        <f t="shared" si="267"/>
        <v/>
      </c>
      <c r="AL749" s="343"/>
      <c r="AT749" s="345" t="str">
        <f t="shared" si="268"/>
        <v/>
      </c>
      <c r="AU749" s="345" t="str">
        <f t="shared" si="269"/>
        <v/>
      </c>
      <c r="AW749" s="354">
        <f t="shared" si="270"/>
        <v>0</v>
      </c>
      <c r="AX749" s="354">
        <f t="shared" si="271"/>
        <v>0</v>
      </c>
      <c r="AY749" s="354">
        <f t="shared" si="272"/>
        <v>0</v>
      </c>
      <c r="AZ749" s="354">
        <f t="shared" si="273"/>
        <v>0</v>
      </c>
    </row>
    <row r="750" spans="1:52" x14ac:dyDescent="0.2">
      <c r="A750" s="28" t="str">
        <f>C750&amp;"x"&amp;TEXT(COUNTIF(C$5:C749,C750)+1,0)</f>
        <v>x1</v>
      </c>
      <c r="B750" s="29" t="str">
        <f>D750&amp;"x"&amp;TEXT(COUNTIF(D$5:D749,D750)+1,0)</f>
        <v>x1</v>
      </c>
      <c r="C750" s="30"/>
      <c r="D750" s="30"/>
      <c r="E750" s="181"/>
      <c r="F750" s="30"/>
      <c r="G750" s="269"/>
      <c r="H750" s="269"/>
      <c r="I750" s="269"/>
      <c r="J750" s="218"/>
      <c r="K750" s="181"/>
      <c r="L750" s="31"/>
      <c r="M750" s="262" t="str">
        <f t="shared" si="254"/>
        <v>0</v>
      </c>
      <c r="N750" s="31"/>
      <c r="O750" s="262" t="str">
        <f t="shared" si="255"/>
        <v>0</v>
      </c>
      <c r="P750" s="31"/>
      <c r="Q750" s="31"/>
      <c r="R750" s="31"/>
      <c r="S750" s="298" t="str">
        <f t="shared" si="256"/>
        <v/>
      </c>
      <c r="T750" s="214"/>
      <c r="U750" s="33"/>
      <c r="V750" s="33"/>
      <c r="W750" s="33"/>
      <c r="X750" s="33"/>
      <c r="Y750" s="213"/>
      <c r="Z750" s="352" t="str">
        <f t="shared" si="257"/>
        <v/>
      </c>
      <c r="AA750" s="304" t="e">
        <f t="shared" ca="1" si="258"/>
        <v>#NAME?</v>
      </c>
      <c r="AB750" s="304" t="e">
        <f t="shared" ca="1" si="259"/>
        <v>#NAME?</v>
      </c>
      <c r="AC750" s="304" t="e">
        <f t="shared" ca="1" si="260"/>
        <v>#NAME?</v>
      </c>
      <c r="AD750" s="304" t="e">
        <f t="shared" ca="1" si="261"/>
        <v>#NAME?</v>
      </c>
      <c r="AE750" s="304"/>
      <c r="AF750" s="353" t="str">
        <f t="shared" si="262"/>
        <v>NCX19J3</v>
      </c>
      <c r="AG750" s="353" t="str">
        <f t="shared" si="263"/>
        <v>NCX19J3</v>
      </c>
      <c r="AH750" s="353" t="str">
        <f t="shared" si="264"/>
        <v/>
      </c>
      <c r="AI750" s="353" t="str">
        <f t="shared" si="265"/>
        <v/>
      </c>
      <c r="AJ750" s="353" t="str">
        <f t="shared" si="266"/>
        <v/>
      </c>
      <c r="AK750" s="353" t="str">
        <f t="shared" si="267"/>
        <v/>
      </c>
      <c r="AL750" s="343"/>
      <c r="AT750" s="345" t="str">
        <f t="shared" si="268"/>
        <v/>
      </c>
      <c r="AU750" s="345" t="str">
        <f t="shared" si="269"/>
        <v/>
      </c>
      <c r="AW750" s="354">
        <f t="shared" si="270"/>
        <v>0</v>
      </c>
      <c r="AX750" s="354">
        <f t="shared" si="271"/>
        <v>0</v>
      </c>
      <c r="AY750" s="354">
        <f t="shared" si="272"/>
        <v>0</v>
      </c>
      <c r="AZ750" s="354">
        <f t="shared" si="273"/>
        <v>0</v>
      </c>
    </row>
    <row r="751" spans="1:52" x14ac:dyDescent="0.2">
      <c r="A751" s="28" t="str">
        <f>C751&amp;"x"&amp;TEXT(COUNTIF(C$5:C750,C751)+1,0)</f>
        <v>x1</v>
      </c>
      <c r="B751" s="29" t="str">
        <f>D751&amp;"x"&amp;TEXT(COUNTIF(D$5:D750,D751)+1,0)</f>
        <v>x1</v>
      </c>
      <c r="C751" s="30"/>
      <c r="D751" s="30"/>
      <c r="E751" s="181"/>
      <c r="F751" s="30"/>
      <c r="G751" s="269"/>
      <c r="H751" s="269"/>
      <c r="I751" s="269"/>
      <c r="J751" s="218"/>
      <c r="K751" s="181"/>
      <c r="L751" s="31"/>
      <c r="M751" s="262" t="str">
        <f t="shared" si="254"/>
        <v>0</v>
      </c>
      <c r="N751" s="31"/>
      <c r="O751" s="262" t="str">
        <f t="shared" si="255"/>
        <v>0</v>
      </c>
      <c r="P751" s="31"/>
      <c r="Q751" s="31"/>
      <c r="R751" s="31"/>
      <c r="S751" s="298" t="str">
        <f t="shared" si="256"/>
        <v/>
      </c>
      <c r="T751" s="214"/>
      <c r="U751" s="33"/>
      <c r="V751" s="33"/>
      <c r="W751" s="33"/>
      <c r="X751" s="33"/>
      <c r="Y751" s="213"/>
      <c r="Z751" s="352" t="str">
        <f t="shared" si="257"/>
        <v/>
      </c>
      <c r="AA751" s="304" t="e">
        <f t="shared" ca="1" si="258"/>
        <v>#NAME?</v>
      </c>
      <c r="AB751" s="304" t="e">
        <f t="shared" ca="1" si="259"/>
        <v>#NAME?</v>
      </c>
      <c r="AC751" s="304" t="e">
        <f t="shared" ca="1" si="260"/>
        <v>#NAME?</v>
      </c>
      <c r="AD751" s="304" t="e">
        <f t="shared" ca="1" si="261"/>
        <v>#NAME?</v>
      </c>
      <c r="AE751" s="304"/>
      <c r="AF751" s="353" t="str">
        <f t="shared" si="262"/>
        <v>NCX19J3</v>
      </c>
      <c r="AG751" s="353" t="str">
        <f t="shared" si="263"/>
        <v>NCX19J3</v>
      </c>
      <c r="AH751" s="353" t="str">
        <f t="shared" si="264"/>
        <v/>
      </c>
      <c r="AI751" s="353" t="str">
        <f t="shared" si="265"/>
        <v/>
      </c>
      <c r="AJ751" s="353" t="str">
        <f t="shared" si="266"/>
        <v/>
      </c>
      <c r="AK751" s="353" t="str">
        <f t="shared" si="267"/>
        <v/>
      </c>
      <c r="AL751" s="343"/>
      <c r="AT751" s="345" t="str">
        <f t="shared" si="268"/>
        <v/>
      </c>
      <c r="AU751" s="345" t="str">
        <f t="shared" si="269"/>
        <v/>
      </c>
      <c r="AW751" s="354">
        <f t="shared" si="270"/>
        <v>0</v>
      </c>
      <c r="AX751" s="354">
        <f t="shared" si="271"/>
        <v>0</v>
      </c>
      <c r="AY751" s="354">
        <f t="shared" si="272"/>
        <v>0</v>
      </c>
      <c r="AZ751" s="354">
        <f t="shared" si="273"/>
        <v>0</v>
      </c>
    </row>
    <row r="752" spans="1:52" x14ac:dyDescent="0.2">
      <c r="A752" s="28" t="str">
        <f>C752&amp;"x"&amp;TEXT(COUNTIF(C$5:C751,C752)+1,0)</f>
        <v>x1</v>
      </c>
      <c r="B752" s="29" t="str">
        <f>D752&amp;"x"&amp;TEXT(COUNTIF(D$5:D751,D752)+1,0)</f>
        <v>x1</v>
      </c>
      <c r="C752" s="30"/>
      <c r="D752" s="30"/>
      <c r="E752" s="181"/>
      <c r="F752" s="30"/>
      <c r="G752" s="269"/>
      <c r="H752" s="269"/>
      <c r="I752" s="269"/>
      <c r="J752" s="218"/>
      <c r="K752" s="181"/>
      <c r="L752" s="31"/>
      <c r="M752" s="262" t="str">
        <f t="shared" si="254"/>
        <v>0</v>
      </c>
      <c r="N752" s="31"/>
      <c r="O752" s="262" t="str">
        <f t="shared" si="255"/>
        <v>0</v>
      </c>
      <c r="P752" s="31"/>
      <c r="Q752" s="31"/>
      <c r="R752" s="31"/>
      <c r="S752" s="298" t="str">
        <f t="shared" si="256"/>
        <v/>
      </c>
      <c r="T752" s="214"/>
      <c r="U752" s="33"/>
      <c r="V752" s="33"/>
      <c r="W752" s="33"/>
      <c r="X752" s="33"/>
      <c r="Y752" s="213"/>
      <c r="Z752" s="352" t="str">
        <f t="shared" si="257"/>
        <v/>
      </c>
      <c r="AA752" s="304" t="e">
        <f t="shared" ca="1" si="258"/>
        <v>#NAME?</v>
      </c>
      <c r="AB752" s="304" t="e">
        <f t="shared" ca="1" si="259"/>
        <v>#NAME?</v>
      </c>
      <c r="AC752" s="304" t="e">
        <f t="shared" ca="1" si="260"/>
        <v>#NAME?</v>
      </c>
      <c r="AD752" s="304" t="e">
        <f t="shared" ca="1" si="261"/>
        <v>#NAME?</v>
      </c>
      <c r="AE752" s="304"/>
      <c r="AF752" s="353" t="str">
        <f t="shared" si="262"/>
        <v>NCX19J3</v>
      </c>
      <c r="AG752" s="353" t="str">
        <f t="shared" si="263"/>
        <v>NCX19J3</v>
      </c>
      <c r="AH752" s="353" t="str">
        <f t="shared" si="264"/>
        <v/>
      </c>
      <c r="AI752" s="353" t="str">
        <f t="shared" si="265"/>
        <v/>
      </c>
      <c r="AJ752" s="353" t="str">
        <f t="shared" si="266"/>
        <v/>
      </c>
      <c r="AK752" s="353" t="str">
        <f t="shared" si="267"/>
        <v/>
      </c>
      <c r="AL752" s="343"/>
      <c r="AT752" s="345" t="str">
        <f t="shared" si="268"/>
        <v/>
      </c>
      <c r="AU752" s="345" t="str">
        <f t="shared" si="269"/>
        <v/>
      </c>
      <c r="AW752" s="354">
        <f t="shared" si="270"/>
        <v>0</v>
      </c>
      <c r="AX752" s="354">
        <f t="shared" si="271"/>
        <v>0</v>
      </c>
      <c r="AY752" s="354">
        <f t="shared" si="272"/>
        <v>0</v>
      </c>
      <c r="AZ752" s="354">
        <f t="shared" si="273"/>
        <v>0</v>
      </c>
    </row>
    <row r="753" spans="1:52" x14ac:dyDescent="0.2">
      <c r="A753" s="28" t="str">
        <f>C753&amp;"x"&amp;TEXT(COUNTIF(C$5:C752,C753)+1,0)</f>
        <v>x1</v>
      </c>
      <c r="B753" s="29" t="str">
        <f>D753&amp;"x"&amp;TEXT(COUNTIF(D$5:D752,D753)+1,0)</f>
        <v>x1</v>
      </c>
      <c r="C753" s="30"/>
      <c r="D753" s="30"/>
      <c r="E753" s="181"/>
      <c r="F753" s="30"/>
      <c r="G753" s="269"/>
      <c r="H753" s="269"/>
      <c r="I753" s="269"/>
      <c r="J753" s="218"/>
      <c r="K753" s="181"/>
      <c r="L753" s="31"/>
      <c r="M753" s="262" t="str">
        <f t="shared" si="254"/>
        <v>0</v>
      </c>
      <c r="N753" s="31"/>
      <c r="O753" s="262" t="str">
        <f t="shared" si="255"/>
        <v>0</v>
      </c>
      <c r="P753" s="31"/>
      <c r="Q753" s="31"/>
      <c r="R753" s="31"/>
      <c r="S753" s="298" t="str">
        <f t="shared" si="256"/>
        <v/>
      </c>
      <c r="T753" s="214"/>
      <c r="U753" s="33"/>
      <c r="V753" s="33"/>
      <c r="W753" s="33"/>
      <c r="X753" s="33"/>
      <c r="Y753" s="213"/>
      <c r="Z753" s="352" t="str">
        <f t="shared" si="257"/>
        <v/>
      </c>
      <c r="AA753" s="304" t="e">
        <f t="shared" ca="1" si="258"/>
        <v>#NAME?</v>
      </c>
      <c r="AB753" s="304" t="e">
        <f t="shared" ca="1" si="259"/>
        <v>#NAME?</v>
      </c>
      <c r="AC753" s="304" t="e">
        <f t="shared" ca="1" si="260"/>
        <v>#NAME?</v>
      </c>
      <c r="AD753" s="304" t="e">
        <f t="shared" ca="1" si="261"/>
        <v>#NAME?</v>
      </c>
      <c r="AE753" s="304"/>
      <c r="AF753" s="353" t="str">
        <f t="shared" si="262"/>
        <v>NCX19J3</v>
      </c>
      <c r="AG753" s="353" t="str">
        <f t="shared" si="263"/>
        <v>NCX19J3</v>
      </c>
      <c r="AH753" s="353" t="str">
        <f t="shared" si="264"/>
        <v/>
      </c>
      <c r="AI753" s="353" t="str">
        <f t="shared" si="265"/>
        <v/>
      </c>
      <c r="AJ753" s="353" t="str">
        <f t="shared" si="266"/>
        <v/>
      </c>
      <c r="AK753" s="353" t="str">
        <f t="shared" si="267"/>
        <v/>
      </c>
      <c r="AL753" s="343"/>
      <c r="AT753" s="345" t="str">
        <f t="shared" si="268"/>
        <v/>
      </c>
      <c r="AU753" s="345" t="str">
        <f t="shared" si="269"/>
        <v/>
      </c>
      <c r="AW753" s="354">
        <f t="shared" si="270"/>
        <v>0</v>
      </c>
      <c r="AX753" s="354">
        <f t="shared" si="271"/>
        <v>0</v>
      </c>
      <c r="AY753" s="354">
        <f t="shared" si="272"/>
        <v>0</v>
      </c>
      <c r="AZ753" s="354">
        <f t="shared" si="273"/>
        <v>0</v>
      </c>
    </row>
    <row r="754" spans="1:52" x14ac:dyDescent="0.2">
      <c r="A754" s="28" t="str">
        <f>C754&amp;"x"&amp;TEXT(COUNTIF(C$5:C753,C754)+1,0)</f>
        <v>x1</v>
      </c>
      <c r="B754" s="29" t="str">
        <f>D754&amp;"x"&amp;TEXT(COUNTIF(D$5:D753,D754)+1,0)</f>
        <v>x1</v>
      </c>
      <c r="C754" s="30"/>
      <c r="D754" s="30"/>
      <c r="E754" s="181"/>
      <c r="F754" s="30"/>
      <c r="G754" s="269"/>
      <c r="H754" s="269"/>
      <c r="I754" s="269"/>
      <c r="J754" s="218"/>
      <c r="K754" s="181"/>
      <c r="L754" s="31"/>
      <c r="M754" s="262" t="str">
        <f t="shared" si="254"/>
        <v>0</v>
      </c>
      <c r="N754" s="31"/>
      <c r="O754" s="262" t="str">
        <f t="shared" si="255"/>
        <v>0</v>
      </c>
      <c r="P754" s="31"/>
      <c r="Q754" s="31"/>
      <c r="R754" s="31"/>
      <c r="S754" s="298" t="str">
        <f t="shared" si="256"/>
        <v/>
      </c>
      <c r="T754" s="214"/>
      <c r="U754" s="33"/>
      <c r="V754" s="33"/>
      <c r="W754" s="33"/>
      <c r="X754" s="33"/>
      <c r="Y754" s="213"/>
      <c r="Z754" s="352" t="str">
        <f t="shared" si="257"/>
        <v/>
      </c>
      <c r="AA754" s="304" t="e">
        <f t="shared" ca="1" si="258"/>
        <v>#NAME?</v>
      </c>
      <c r="AB754" s="304" t="e">
        <f t="shared" ca="1" si="259"/>
        <v>#NAME?</v>
      </c>
      <c r="AC754" s="304" t="e">
        <f t="shared" ca="1" si="260"/>
        <v>#NAME?</v>
      </c>
      <c r="AD754" s="304" t="e">
        <f t="shared" ca="1" si="261"/>
        <v>#NAME?</v>
      </c>
      <c r="AE754" s="304"/>
      <c r="AF754" s="353" t="str">
        <f t="shared" si="262"/>
        <v>NCX19J3</v>
      </c>
      <c r="AG754" s="353" t="str">
        <f t="shared" si="263"/>
        <v>NCX19J3</v>
      </c>
      <c r="AH754" s="353" t="str">
        <f t="shared" si="264"/>
        <v/>
      </c>
      <c r="AI754" s="353" t="str">
        <f t="shared" si="265"/>
        <v/>
      </c>
      <c r="AJ754" s="353" t="str">
        <f t="shared" si="266"/>
        <v/>
      </c>
      <c r="AK754" s="353" t="str">
        <f t="shared" si="267"/>
        <v/>
      </c>
      <c r="AL754" s="343"/>
      <c r="AT754" s="345" t="str">
        <f t="shared" si="268"/>
        <v/>
      </c>
      <c r="AU754" s="345" t="str">
        <f t="shared" si="269"/>
        <v/>
      </c>
      <c r="AW754" s="354">
        <f t="shared" si="270"/>
        <v>0</v>
      </c>
      <c r="AX754" s="354">
        <f t="shared" si="271"/>
        <v>0</v>
      </c>
      <c r="AY754" s="354">
        <f t="shared" si="272"/>
        <v>0</v>
      </c>
      <c r="AZ754" s="354">
        <f t="shared" si="273"/>
        <v>0</v>
      </c>
    </row>
    <row r="755" spans="1:52" x14ac:dyDescent="0.2">
      <c r="A755" s="28" t="str">
        <f>C755&amp;"x"&amp;TEXT(COUNTIF(C$5:C754,C755)+1,0)</f>
        <v>x1</v>
      </c>
      <c r="B755" s="29" t="str">
        <f>D755&amp;"x"&amp;TEXT(COUNTIF(D$5:D754,D755)+1,0)</f>
        <v>x1</v>
      </c>
      <c r="C755" s="30"/>
      <c r="D755" s="30"/>
      <c r="E755" s="181"/>
      <c r="F755" s="30"/>
      <c r="G755" s="269"/>
      <c r="H755" s="269"/>
      <c r="I755" s="269"/>
      <c r="J755" s="218"/>
      <c r="K755" s="181"/>
      <c r="L755" s="31"/>
      <c r="M755" s="262" t="str">
        <f t="shared" si="254"/>
        <v>0</v>
      </c>
      <c r="N755" s="31"/>
      <c r="O755" s="262" t="str">
        <f t="shared" si="255"/>
        <v>0</v>
      </c>
      <c r="P755" s="31"/>
      <c r="Q755" s="31"/>
      <c r="R755" s="31"/>
      <c r="S755" s="298" t="str">
        <f t="shared" si="256"/>
        <v/>
      </c>
      <c r="T755" s="214"/>
      <c r="U755" s="33"/>
      <c r="V755" s="33"/>
      <c r="W755" s="33"/>
      <c r="X755" s="33"/>
      <c r="Y755" s="213"/>
      <c r="Z755" s="352" t="str">
        <f t="shared" si="257"/>
        <v/>
      </c>
      <c r="AA755" s="304" t="e">
        <f t="shared" ca="1" si="258"/>
        <v>#NAME?</v>
      </c>
      <c r="AB755" s="304" t="e">
        <f t="shared" ca="1" si="259"/>
        <v>#NAME?</v>
      </c>
      <c r="AC755" s="304" t="e">
        <f t="shared" ca="1" si="260"/>
        <v>#NAME?</v>
      </c>
      <c r="AD755" s="304" t="e">
        <f t="shared" ca="1" si="261"/>
        <v>#NAME?</v>
      </c>
      <c r="AE755" s="304"/>
      <c r="AF755" s="353" t="str">
        <f t="shared" si="262"/>
        <v>NCX19J3</v>
      </c>
      <c r="AG755" s="353" t="str">
        <f t="shared" si="263"/>
        <v>NCX19J3</v>
      </c>
      <c r="AH755" s="353" t="str">
        <f t="shared" si="264"/>
        <v/>
      </c>
      <c r="AI755" s="353" t="str">
        <f t="shared" si="265"/>
        <v/>
      </c>
      <c r="AJ755" s="353" t="str">
        <f t="shared" si="266"/>
        <v/>
      </c>
      <c r="AK755" s="353" t="str">
        <f t="shared" si="267"/>
        <v/>
      </c>
      <c r="AL755" s="343"/>
      <c r="AT755" s="345" t="str">
        <f t="shared" si="268"/>
        <v/>
      </c>
      <c r="AU755" s="345" t="str">
        <f t="shared" si="269"/>
        <v/>
      </c>
      <c r="AW755" s="354">
        <f t="shared" si="270"/>
        <v>0</v>
      </c>
      <c r="AX755" s="354">
        <f t="shared" si="271"/>
        <v>0</v>
      </c>
      <c r="AY755" s="354">
        <f t="shared" si="272"/>
        <v>0</v>
      </c>
      <c r="AZ755" s="354">
        <f t="shared" si="273"/>
        <v>0</v>
      </c>
    </row>
    <row r="756" spans="1:52" x14ac:dyDescent="0.2">
      <c r="A756" s="28" t="str">
        <f>C756&amp;"x"&amp;TEXT(COUNTIF(C$5:C755,C756)+1,0)</f>
        <v>x1</v>
      </c>
      <c r="B756" s="29" t="str">
        <f>D756&amp;"x"&amp;TEXT(COUNTIF(D$5:D755,D756)+1,0)</f>
        <v>x1</v>
      </c>
      <c r="C756" s="30"/>
      <c r="D756" s="30"/>
      <c r="E756" s="181"/>
      <c r="F756" s="30"/>
      <c r="G756" s="269"/>
      <c r="H756" s="269"/>
      <c r="I756" s="269"/>
      <c r="J756" s="218"/>
      <c r="K756" s="181"/>
      <c r="L756" s="31"/>
      <c r="M756" s="262" t="str">
        <f t="shared" si="254"/>
        <v>0</v>
      </c>
      <c r="N756" s="31"/>
      <c r="O756" s="262" t="str">
        <f t="shared" si="255"/>
        <v>0</v>
      </c>
      <c r="P756" s="31"/>
      <c r="Q756" s="31"/>
      <c r="R756" s="31"/>
      <c r="S756" s="298" t="str">
        <f t="shared" si="256"/>
        <v/>
      </c>
      <c r="T756" s="214"/>
      <c r="U756" s="33"/>
      <c r="V756" s="33"/>
      <c r="W756" s="33"/>
      <c r="X756" s="33"/>
      <c r="Y756" s="213"/>
      <c r="Z756" s="352" t="str">
        <f t="shared" si="257"/>
        <v/>
      </c>
      <c r="AA756" s="304" t="e">
        <f t="shared" ca="1" si="258"/>
        <v>#NAME?</v>
      </c>
      <c r="AB756" s="304" t="e">
        <f t="shared" ca="1" si="259"/>
        <v>#NAME?</v>
      </c>
      <c r="AC756" s="304" t="e">
        <f t="shared" ca="1" si="260"/>
        <v>#NAME?</v>
      </c>
      <c r="AD756" s="304" t="e">
        <f t="shared" ca="1" si="261"/>
        <v>#NAME?</v>
      </c>
      <c r="AE756" s="304"/>
      <c r="AF756" s="353" t="str">
        <f t="shared" si="262"/>
        <v>NCX19J3</v>
      </c>
      <c r="AG756" s="353" t="str">
        <f t="shared" si="263"/>
        <v>NCX19J3</v>
      </c>
      <c r="AH756" s="353" t="str">
        <f t="shared" si="264"/>
        <v/>
      </c>
      <c r="AI756" s="353" t="str">
        <f t="shared" si="265"/>
        <v/>
      </c>
      <c r="AJ756" s="353" t="str">
        <f t="shared" si="266"/>
        <v/>
      </c>
      <c r="AK756" s="353" t="str">
        <f t="shared" si="267"/>
        <v/>
      </c>
      <c r="AL756" s="343"/>
      <c r="AT756" s="345" t="str">
        <f t="shared" si="268"/>
        <v/>
      </c>
      <c r="AU756" s="345" t="str">
        <f t="shared" si="269"/>
        <v/>
      </c>
      <c r="AW756" s="354">
        <f t="shared" si="270"/>
        <v>0</v>
      </c>
      <c r="AX756" s="354">
        <f t="shared" si="271"/>
        <v>0</v>
      </c>
      <c r="AY756" s="354">
        <f t="shared" si="272"/>
        <v>0</v>
      </c>
      <c r="AZ756" s="354">
        <f t="shared" si="273"/>
        <v>0</v>
      </c>
    </row>
    <row r="757" spans="1:52" x14ac:dyDescent="0.2">
      <c r="A757" s="28" t="str">
        <f>C757&amp;"x"&amp;TEXT(COUNTIF(C$5:C756,C757)+1,0)</f>
        <v>x1</v>
      </c>
      <c r="B757" s="29" t="str">
        <f>D757&amp;"x"&amp;TEXT(COUNTIF(D$5:D756,D757)+1,0)</f>
        <v>x1</v>
      </c>
      <c r="C757" s="30"/>
      <c r="D757" s="30"/>
      <c r="E757" s="181"/>
      <c r="F757" s="30"/>
      <c r="G757" s="269"/>
      <c r="H757" s="269"/>
      <c r="I757" s="269"/>
      <c r="J757" s="218"/>
      <c r="K757" s="181"/>
      <c r="L757" s="31"/>
      <c r="M757" s="262" t="str">
        <f t="shared" si="254"/>
        <v>0</v>
      </c>
      <c r="N757" s="31"/>
      <c r="O757" s="262" t="str">
        <f t="shared" si="255"/>
        <v>0</v>
      </c>
      <c r="P757" s="31"/>
      <c r="Q757" s="31"/>
      <c r="R757" s="31"/>
      <c r="S757" s="298" t="str">
        <f t="shared" si="256"/>
        <v/>
      </c>
      <c r="T757" s="214"/>
      <c r="U757" s="33"/>
      <c r="V757" s="33"/>
      <c r="W757" s="33"/>
      <c r="X757" s="33"/>
      <c r="Y757" s="213"/>
      <c r="Z757" s="352" t="str">
        <f t="shared" si="257"/>
        <v/>
      </c>
      <c r="AA757" s="304" t="e">
        <f t="shared" ca="1" si="258"/>
        <v>#NAME?</v>
      </c>
      <c r="AB757" s="304" t="e">
        <f t="shared" ca="1" si="259"/>
        <v>#NAME?</v>
      </c>
      <c r="AC757" s="304" t="e">
        <f t="shared" ca="1" si="260"/>
        <v>#NAME?</v>
      </c>
      <c r="AD757" s="304" t="e">
        <f t="shared" ca="1" si="261"/>
        <v>#NAME?</v>
      </c>
      <c r="AE757" s="304"/>
      <c r="AF757" s="353" t="str">
        <f t="shared" si="262"/>
        <v>NCX19J3</v>
      </c>
      <c r="AG757" s="353" t="str">
        <f t="shared" si="263"/>
        <v>NCX19J3</v>
      </c>
      <c r="AH757" s="353" t="str">
        <f t="shared" si="264"/>
        <v/>
      </c>
      <c r="AI757" s="353" t="str">
        <f t="shared" si="265"/>
        <v/>
      </c>
      <c r="AJ757" s="353" t="str">
        <f t="shared" si="266"/>
        <v/>
      </c>
      <c r="AK757" s="353" t="str">
        <f t="shared" si="267"/>
        <v/>
      </c>
      <c r="AL757" s="343"/>
      <c r="AT757" s="345" t="str">
        <f t="shared" si="268"/>
        <v/>
      </c>
      <c r="AU757" s="345" t="str">
        <f t="shared" si="269"/>
        <v/>
      </c>
      <c r="AW757" s="354">
        <f t="shared" si="270"/>
        <v>0</v>
      </c>
      <c r="AX757" s="354">
        <f t="shared" si="271"/>
        <v>0</v>
      </c>
      <c r="AY757" s="354">
        <f t="shared" si="272"/>
        <v>0</v>
      </c>
      <c r="AZ757" s="354">
        <f t="shared" si="273"/>
        <v>0</v>
      </c>
    </row>
    <row r="758" spans="1:52" x14ac:dyDescent="0.2">
      <c r="A758" s="28" t="str">
        <f>C758&amp;"x"&amp;TEXT(COUNTIF(C$5:C757,C758)+1,0)</f>
        <v>x1</v>
      </c>
      <c r="B758" s="29" t="str">
        <f>D758&amp;"x"&amp;TEXT(COUNTIF(D$5:D757,D758)+1,0)</f>
        <v>x1</v>
      </c>
      <c r="C758" s="30"/>
      <c r="D758" s="30"/>
      <c r="E758" s="181"/>
      <c r="F758" s="30"/>
      <c r="G758" s="269"/>
      <c r="H758" s="269"/>
      <c r="I758" s="269"/>
      <c r="J758" s="218"/>
      <c r="K758" s="181"/>
      <c r="L758" s="31"/>
      <c r="M758" s="262" t="str">
        <f t="shared" si="254"/>
        <v>0</v>
      </c>
      <c r="N758" s="31"/>
      <c r="O758" s="262" t="str">
        <f t="shared" si="255"/>
        <v>0</v>
      </c>
      <c r="P758" s="31"/>
      <c r="Q758" s="31"/>
      <c r="R758" s="31"/>
      <c r="S758" s="298" t="str">
        <f t="shared" si="256"/>
        <v/>
      </c>
      <c r="T758" s="214"/>
      <c r="U758" s="33"/>
      <c r="V758" s="33"/>
      <c r="W758" s="33"/>
      <c r="X758" s="33"/>
      <c r="Y758" s="213"/>
      <c r="Z758" s="352" t="str">
        <f t="shared" si="257"/>
        <v/>
      </c>
      <c r="AA758" s="304" t="e">
        <f t="shared" ca="1" si="258"/>
        <v>#NAME?</v>
      </c>
      <c r="AB758" s="304" t="e">
        <f t="shared" ca="1" si="259"/>
        <v>#NAME?</v>
      </c>
      <c r="AC758" s="304" t="e">
        <f t="shared" ca="1" si="260"/>
        <v>#NAME?</v>
      </c>
      <c r="AD758" s="304" t="e">
        <f t="shared" ca="1" si="261"/>
        <v>#NAME?</v>
      </c>
      <c r="AE758" s="304"/>
      <c r="AF758" s="353" t="str">
        <f t="shared" si="262"/>
        <v>NCX19J3</v>
      </c>
      <c r="AG758" s="353" t="str">
        <f t="shared" si="263"/>
        <v>NCX19J3</v>
      </c>
      <c r="AH758" s="353" t="str">
        <f t="shared" si="264"/>
        <v/>
      </c>
      <c r="AI758" s="353" t="str">
        <f t="shared" si="265"/>
        <v/>
      </c>
      <c r="AJ758" s="353" t="str">
        <f t="shared" si="266"/>
        <v/>
      </c>
      <c r="AK758" s="353" t="str">
        <f t="shared" si="267"/>
        <v/>
      </c>
      <c r="AL758" s="343"/>
      <c r="AT758" s="345" t="str">
        <f t="shared" si="268"/>
        <v/>
      </c>
      <c r="AU758" s="345" t="str">
        <f t="shared" si="269"/>
        <v/>
      </c>
      <c r="AW758" s="354">
        <f t="shared" si="270"/>
        <v>0</v>
      </c>
      <c r="AX758" s="354">
        <f t="shared" si="271"/>
        <v>0</v>
      </c>
      <c r="AY758" s="354">
        <f t="shared" si="272"/>
        <v>0</v>
      </c>
      <c r="AZ758" s="354">
        <f t="shared" si="273"/>
        <v>0</v>
      </c>
    </row>
    <row r="759" spans="1:52" x14ac:dyDescent="0.2">
      <c r="A759" s="28" t="str">
        <f>C759&amp;"x"&amp;TEXT(COUNTIF(C$5:C758,C759)+1,0)</f>
        <v>x1</v>
      </c>
      <c r="B759" s="29" t="str">
        <f>D759&amp;"x"&amp;TEXT(COUNTIF(D$5:D758,D759)+1,0)</f>
        <v>x1</v>
      </c>
      <c r="C759" s="30"/>
      <c r="D759" s="30"/>
      <c r="E759" s="181"/>
      <c r="F759" s="30"/>
      <c r="G759" s="269"/>
      <c r="H759" s="269"/>
      <c r="I759" s="269"/>
      <c r="J759" s="218"/>
      <c r="K759" s="181"/>
      <c r="L759" s="31"/>
      <c r="M759" s="262" t="str">
        <f t="shared" si="254"/>
        <v>0</v>
      </c>
      <c r="N759" s="31"/>
      <c r="O759" s="262" t="str">
        <f t="shared" si="255"/>
        <v>0</v>
      </c>
      <c r="P759" s="31"/>
      <c r="Q759" s="31"/>
      <c r="R759" s="31"/>
      <c r="S759" s="298" t="str">
        <f t="shared" si="256"/>
        <v/>
      </c>
      <c r="T759" s="214"/>
      <c r="U759" s="33"/>
      <c r="V759" s="33"/>
      <c r="W759" s="33"/>
      <c r="X759" s="33"/>
      <c r="Y759" s="213"/>
      <c r="Z759" s="352" t="str">
        <f t="shared" si="257"/>
        <v/>
      </c>
      <c r="AA759" s="304" t="e">
        <f t="shared" ca="1" si="258"/>
        <v>#NAME?</v>
      </c>
      <c r="AB759" s="304" t="e">
        <f t="shared" ca="1" si="259"/>
        <v>#NAME?</v>
      </c>
      <c r="AC759" s="304" t="e">
        <f t="shared" ca="1" si="260"/>
        <v>#NAME?</v>
      </c>
      <c r="AD759" s="304" t="e">
        <f t="shared" ca="1" si="261"/>
        <v>#NAME?</v>
      </c>
      <c r="AE759" s="304"/>
      <c r="AF759" s="353" t="str">
        <f t="shared" si="262"/>
        <v>NCX19J3</v>
      </c>
      <c r="AG759" s="353" t="str">
        <f t="shared" si="263"/>
        <v>NCX19J3</v>
      </c>
      <c r="AH759" s="353" t="str">
        <f t="shared" si="264"/>
        <v/>
      </c>
      <c r="AI759" s="353" t="str">
        <f t="shared" si="265"/>
        <v/>
      </c>
      <c r="AJ759" s="353" t="str">
        <f t="shared" si="266"/>
        <v/>
      </c>
      <c r="AK759" s="353" t="str">
        <f t="shared" si="267"/>
        <v/>
      </c>
      <c r="AL759" s="343"/>
      <c r="AT759" s="345" t="str">
        <f t="shared" si="268"/>
        <v/>
      </c>
      <c r="AU759" s="345" t="str">
        <f t="shared" si="269"/>
        <v/>
      </c>
      <c r="AW759" s="354">
        <f t="shared" si="270"/>
        <v>0</v>
      </c>
      <c r="AX759" s="354">
        <f t="shared" si="271"/>
        <v>0</v>
      </c>
      <c r="AY759" s="354">
        <f t="shared" si="272"/>
        <v>0</v>
      </c>
      <c r="AZ759" s="354">
        <f t="shared" si="273"/>
        <v>0</v>
      </c>
    </row>
    <row r="760" spans="1:52" x14ac:dyDescent="0.2">
      <c r="A760" s="28" t="str">
        <f>C760&amp;"x"&amp;TEXT(COUNTIF(C$5:C759,C760)+1,0)</f>
        <v>x1</v>
      </c>
      <c r="B760" s="29" t="str">
        <f>D760&amp;"x"&amp;TEXT(COUNTIF(D$5:D759,D760)+1,0)</f>
        <v>x1</v>
      </c>
      <c r="C760" s="30"/>
      <c r="D760" s="30"/>
      <c r="E760" s="181"/>
      <c r="F760" s="30"/>
      <c r="G760" s="269"/>
      <c r="H760" s="269"/>
      <c r="I760" s="269"/>
      <c r="J760" s="218"/>
      <c r="K760" s="181"/>
      <c r="L760" s="31"/>
      <c r="M760" s="262" t="str">
        <f t="shared" si="254"/>
        <v>0</v>
      </c>
      <c r="N760" s="31"/>
      <c r="O760" s="262" t="str">
        <f t="shared" si="255"/>
        <v>0</v>
      </c>
      <c r="P760" s="31"/>
      <c r="Q760" s="31"/>
      <c r="R760" s="31"/>
      <c r="S760" s="298" t="str">
        <f t="shared" si="256"/>
        <v/>
      </c>
      <c r="T760" s="214"/>
      <c r="U760" s="33"/>
      <c r="V760" s="33"/>
      <c r="W760" s="33"/>
      <c r="X760" s="33"/>
      <c r="Y760" s="213"/>
      <c r="Z760" s="352" t="str">
        <f t="shared" si="257"/>
        <v/>
      </c>
      <c r="AA760" s="304" t="e">
        <f t="shared" ca="1" si="258"/>
        <v>#NAME?</v>
      </c>
      <c r="AB760" s="304" t="e">
        <f t="shared" ca="1" si="259"/>
        <v>#NAME?</v>
      </c>
      <c r="AC760" s="304" t="e">
        <f t="shared" ca="1" si="260"/>
        <v>#NAME?</v>
      </c>
      <c r="AD760" s="304" t="e">
        <f t="shared" ca="1" si="261"/>
        <v>#NAME?</v>
      </c>
      <c r="AE760" s="304"/>
      <c r="AF760" s="353" t="str">
        <f t="shared" si="262"/>
        <v>NCX19J3</v>
      </c>
      <c r="AG760" s="353" t="str">
        <f t="shared" si="263"/>
        <v>NCX19J3</v>
      </c>
      <c r="AH760" s="353" t="str">
        <f t="shared" si="264"/>
        <v/>
      </c>
      <c r="AI760" s="353" t="str">
        <f t="shared" si="265"/>
        <v/>
      </c>
      <c r="AJ760" s="353" t="str">
        <f t="shared" si="266"/>
        <v/>
      </c>
      <c r="AK760" s="353" t="str">
        <f t="shared" si="267"/>
        <v/>
      </c>
      <c r="AL760" s="343"/>
      <c r="AT760" s="345" t="str">
        <f t="shared" si="268"/>
        <v/>
      </c>
      <c r="AU760" s="345" t="str">
        <f t="shared" si="269"/>
        <v/>
      </c>
      <c r="AW760" s="354">
        <f t="shared" si="270"/>
        <v>0</v>
      </c>
      <c r="AX760" s="354">
        <f t="shared" si="271"/>
        <v>0</v>
      </c>
      <c r="AY760" s="354">
        <f t="shared" si="272"/>
        <v>0</v>
      </c>
      <c r="AZ760" s="354">
        <f t="shared" si="273"/>
        <v>0</v>
      </c>
    </row>
    <row r="761" spans="1:52" x14ac:dyDescent="0.2">
      <c r="A761" s="28" t="str">
        <f>C761&amp;"x"&amp;TEXT(COUNTIF(C$5:C760,C761)+1,0)</f>
        <v>x1</v>
      </c>
      <c r="B761" s="29" t="str">
        <f>D761&amp;"x"&amp;TEXT(COUNTIF(D$5:D760,D761)+1,0)</f>
        <v>x1</v>
      </c>
      <c r="C761" s="30"/>
      <c r="D761" s="30"/>
      <c r="E761" s="181"/>
      <c r="F761" s="30"/>
      <c r="G761" s="269"/>
      <c r="H761" s="269"/>
      <c r="I761" s="269"/>
      <c r="J761" s="218"/>
      <c r="K761" s="181"/>
      <c r="L761" s="31"/>
      <c r="M761" s="262" t="str">
        <f t="shared" si="254"/>
        <v>0</v>
      </c>
      <c r="N761" s="31"/>
      <c r="O761" s="262" t="str">
        <f t="shared" si="255"/>
        <v>0</v>
      </c>
      <c r="P761" s="31"/>
      <c r="Q761" s="31"/>
      <c r="R761" s="31"/>
      <c r="S761" s="298" t="str">
        <f t="shared" si="256"/>
        <v/>
      </c>
      <c r="T761" s="214"/>
      <c r="U761" s="33"/>
      <c r="V761" s="33"/>
      <c r="W761" s="33"/>
      <c r="X761" s="33"/>
      <c r="Y761" s="213"/>
      <c r="Z761" s="352" t="str">
        <f t="shared" si="257"/>
        <v/>
      </c>
      <c r="AA761" s="304" t="e">
        <f t="shared" ca="1" si="258"/>
        <v>#NAME?</v>
      </c>
      <c r="AB761" s="304" t="e">
        <f t="shared" ca="1" si="259"/>
        <v>#NAME?</v>
      </c>
      <c r="AC761" s="304" t="e">
        <f t="shared" ca="1" si="260"/>
        <v>#NAME?</v>
      </c>
      <c r="AD761" s="304" t="e">
        <f t="shared" ca="1" si="261"/>
        <v>#NAME?</v>
      </c>
      <c r="AE761" s="304"/>
      <c r="AF761" s="353" t="str">
        <f t="shared" si="262"/>
        <v>NCX19J3</v>
      </c>
      <c r="AG761" s="353" t="str">
        <f t="shared" si="263"/>
        <v>NCX19J3</v>
      </c>
      <c r="AH761" s="353" t="str">
        <f t="shared" si="264"/>
        <v/>
      </c>
      <c r="AI761" s="353" t="str">
        <f t="shared" si="265"/>
        <v/>
      </c>
      <c r="AJ761" s="353" t="str">
        <f t="shared" si="266"/>
        <v/>
      </c>
      <c r="AK761" s="353" t="str">
        <f t="shared" si="267"/>
        <v/>
      </c>
      <c r="AL761" s="343"/>
      <c r="AT761" s="345" t="str">
        <f t="shared" si="268"/>
        <v/>
      </c>
      <c r="AU761" s="345" t="str">
        <f t="shared" si="269"/>
        <v/>
      </c>
      <c r="AW761" s="354">
        <f t="shared" si="270"/>
        <v>0</v>
      </c>
      <c r="AX761" s="354">
        <f t="shared" si="271"/>
        <v>0</v>
      </c>
      <c r="AY761" s="354">
        <f t="shared" si="272"/>
        <v>0</v>
      </c>
      <c r="AZ761" s="354">
        <f t="shared" si="273"/>
        <v>0</v>
      </c>
    </row>
    <row r="762" spans="1:52" x14ac:dyDescent="0.2">
      <c r="A762" s="28" t="str">
        <f>C762&amp;"x"&amp;TEXT(COUNTIF(C$5:C761,C762)+1,0)</f>
        <v>x1</v>
      </c>
      <c r="B762" s="29" t="str">
        <f>D762&amp;"x"&amp;TEXT(COUNTIF(D$5:D761,D762)+1,0)</f>
        <v>x1</v>
      </c>
      <c r="C762" s="30"/>
      <c r="D762" s="30"/>
      <c r="E762" s="181"/>
      <c r="F762" s="30"/>
      <c r="G762" s="269"/>
      <c r="H762" s="269"/>
      <c r="I762" s="269"/>
      <c r="J762" s="218"/>
      <c r="K762" s="181"/>
      <c r="L762" s="31"/>
      <c r="M762" s="262" t="str">
        <f t="shared" si="254"/>
        <v>0</v>
      </c>
      <c r="N762" s="31"/>
      <c r="O762" s="262" t="str">
        <f t="shared" si="255"/>
        <v>0</v>
      </c>
      <c r="P762" s="31"/>
      <c r="Q762" s="31"/>
      <c r="R762" s="31"/>
      <c r="S762" s="298" t="str">
        <f t="shared" si="256"/>
        <v/>
      </c>
      <c r="T762" s="214"/>
      <c r="U762" s="33"/>
      <c r="V762" s="33"/>
      <c r="W762" s="33"/>
      <c r="X762" s="33"/>
      <c r="Y762" s="213"/>
      <c r="Z762" s="352" t="str">
        <f t="shared" si="257"/>
        <v/>
      </c>
      <c r="AA762" s="304" t="e">
        <f t="shared" ca="1" si="258"/>
        <v>#NAME?</v>
      </c>
      <c r="AB762" s="304" t="e">
        <f t="shared" ca="1" si="259"/>
        <v>#NAME?</v>
      </c>
      <c r="AC762" s="304" t="e">
        <f t="shared" ca="1" si="260"/>
        <v>#NAME?</v>
      </c>
      <c r="AD762" s="304" t="e">
        <f t="shared" ca="1" si="261"/>
        <v>#NAME?</v>
      </c>
      <c r="AE762" s="304"/>
      <c r="AF762" s="353" t="str">
        <f t="shared" si="262"/>
        <v>NCX19J3</v>
      </c>
      <c r="AG762" s="353" t="str">
        <f t="shared" si="263"/>
        <v>NCX19J3</v>
      </c>
      <c r="AH762" s="353" t="str">
        <f t="shared" si="264"/>
        <v/>
      </c>
      <c r="AI762" s="353" t="str">
        <f t="shared" si="265"/>
        <v/>
      </c>
      <c r="AJ762" s="353" t="str">
        <f t="shared" si="266"/>
        <v/>
      </c>
      <c r="AK762" s="353" t="str">
        <f t="shared" si="267"/>
        <v/>
      </c>
      <c r="AL762" s="343"/>
      <c r="AT762" s="345" t="str">
        <f t="shared" si="268"/>
        <v/>
      </c>
      <c r="AU762" s="345" t="str">
        <f t="shared" si="269"/>
        <v/>
      </c>
      <c r="AW762" s="354">
        <f t="shared" si="270"/>
        <v>0</v>
      </c>
      <c r="AX762" s="354">
        <f t="shared" si="271"/>
        <v>0</v>
      </c>
      <c r="AY762" s="354">
        <f t="shared" si="272"/>
        <v>0</v>
      </c>
      <c r="AZ762" s="354">
        <f t="shared" si="273"/>
        <v>0</v>
      </c>
    </row>
    <row r="763" spans="1:52" x14ac:dyDescent="0.2">
      <c r="A763" s="28" t="str">
        <f>C763&amp;"x"&amp;TEXT(COUNTIF(C$5:C762,C763)+1,0)</f>
        <v>x1</v>
      </c>
      <c r="B763" s="29" t="str">
        <f>D763&amp;"x"&amp;TEXT(COUNTIF(D$5:D762,D763)+1,0)</f>
        <v>x1</v>
      </c>
      <c r="C763" s="30"/>
      <c r="D763" s="30"/>
      <c r="E763" s="181"/>
      <c r="F763" s="30"/>
      <c r="G763" s="269"/>
      <c r="H763" s="269"/>
      <c r="I763" s="269"/>
      <c r="J763" s="218"/>
      <c r="K763" s="181"/>
      <c r="L763" s="31"/>
      <c r="M763" s="262" t="str">
        <f t="shared" si="254"/>
        <v>0</v>
      </c>
      <c r="N763" s="31"/>
      <c r="O763" s="262" t="str">
        <f t="shared" si="255"/>
        <v>0</v>
      </c>
      <c r="P763" s="31"/>
      <c r="Q763" s="31"/>
      <c r="R763" s="31"/>
      <c r="S763" s="298" t="str">
        <f t="shared" si="256"/>
        <v/>
      </c>
      <c r="T763" s="214"/>
      <c r="U763" s="33"/>
      <c r="V763" s="33"/>
      <c r="W763" s="33"/>
      <c r="X763" s="33"/>
      <c r="Y763" s="213"/>
      <c r="Z763" s="352" t="str">
        <f t="shared" si="257"/>
        <v/>
      </c>
      <c r="AA763" s="304" t="e">
        <f t="shared" ca="1" si="258"/>
        <v>#NAME?</v>
      </c>
      <c r="AB763" s="304" t="e">
        <f t="shared" ca="1" si="259"/>
        <v>#NAME?</v>
      </c>
      <c r="AC763" s="304" t="e">
        <f t="shared" ca="1" si="260"/>
        <v>#NAME?</v>
      </c>
      <c r="AD763" s="304" t="e">
        <f t="shared" ca="1" si="261"/>
        <v>#NAME?</v>
      </c>
      <c r="AE763" s="304"/>
      <c r="AF763" s="353" t="str">
        <f t="shared" si="262"/>
        <v>NCX19J3</v>
      </c>
      <c r="AG763" s="353" t="str">
        <f t="shared" si="263"/>
        <v>NCX19J3</v>
      </c>
      <c r="AH763" s="353" t="str">
        <f t="shared" si="264"/>
        <v/>
      </c>
      <c r="AI763" s="353" t="str">
        <f t="shared" si="265"/>
        <v/>
      </c>
      <c r="AJ763" s="353" t="str">
        <f t="shared" si="266"/>
        <v/>
      </c>
      <c r="AK763" s="353" t="str">
        <f t="shared" si="267"/>
        <v/>
      </c>
      <c r="AL763" s="343"/>
      <c r="AT763" s="345" t="str">
        <f t="shared" si="268"/>
        <v/>
      </c>
      <c r="AU763" s="345" t="str">
        <f t="shared" si="269"/>
        <v/>
      </c>
      <c r="AW763" s="354">
        <f t="shared" si="270"/>
        <v>0</v>
      </c>
      <c r="AX763" s="354">
        <f t="shared" si="271"/>
        <v>0</v>
      </c>
      <c r="AY763" s="354">
        <f t="shared" si="272"/>
        <v>0</v>
      </c>
      <c r="AZ763" s="354">
        <f t="shared" si="273"/>
        <v>0</v>
      </c>
    </row>
    <row r="764" spans="1:52" x14ac:dyDescent="0.2">
      <c r="A764" s="28" t="str">
        <f>C764&amp;"x"&amp;TEXT(COUNTIF(C$5:C763,C764)+1,0)</f>
        <v>x1</v>
      </c>
      <c r="B764" s="29" t="str">
        <f>D764&amp;"x"&amp;TEXT(COUNTIF(D$5:D763,D764)+1,0)</f>
        <v>x1</v>
      </c>
      <c r="C764" s="30"/>
      <c r="D764" s="30"/>
      <c r="E764" s="181"/>
      <c r="F764" s="30"/>
      <c r="G764" s="269"/>
      <c r="H764" s="269"/>
      <c r="I764" s="269"/>
      <c r="J764" s="218"/>
      <c r="K764" s="181"/>
      <c r="L764" s="31"/>
      <c r="M764" s="262" t="str">
        <f t="shared" si="254"/>
        <v>0</v>
      </c>
      <c r="N764" s="31"/>
      <c r="O764" s="262" t="str">
        <f t="shared" si="255"/>
        <v>0</v>
      </c>
      <c r="P764" s="31"/>
      <c r="Q764" s="31"/>
      <c r="R764" s="31"/>
      <c r="S764" s="298" t="str">
        <f t="shared" si="256"/>
        <v/>
      </c>
      <c r="T764" s="214"/>
      <c r="U764" s="33"/>
      <c r="V764" s="33"/>
      <c r="W764" s="33"/>
      <c r="X764" s="33"/>
      <c r="Y764" s="213"/>
      <c r="Z764" s="352" t="str">
        <f t="shared" si="257"/>
        <v/>
      </c>
      <c r="AA764" s="304" t="e">
        <f t="shared" ca="1" si="258"/>
        <v>#NAME?</v>
      </c>
      <c r="AB764" s="304" t="e">
        <f t="shared" ca="1" si="259"/>
        <v>#NAME?</v>
      </c>
      <c r="AC764" s="304" t="e">
        <f t="shared" ca="1" si="260"/>
        <v>#NAME?</v>
      </c>
      <c r="AD764" s="304" t="e">
        <f t="shared" ca="1" si="261"/>
        <v>#NAME?</v>
      </c>
      <c r="AE764" s="304"/>
      <c r="AF764" s="353" t="str">
        <f t="shared" si="262"/>
        <v>NCX19J3</v>
      </c>
      <c r="AG764" s="353" t="str">
        <f t="shared" si="263"/>
        <v>NCX19J3</v>
      </c>
      <c r="AH764" s="353" t="str">
        <f t="shared" si="264"/>
        <v/>
      </c>
      <c r="AI764" s="353" t="str">
        <f t="shared" si="265"/>
        <v/>
      </c>
      <c r="AJ764" s="353" t="str">
        <f t="shared" si="266"/>
        <v/>
      </c>
      <c r="AK764" s="353" t="str">
        <f t="shared" si="267"/>
        <v/>
      </c>
      <c r="AL764" s="343"/>
      <c r="AT764" s="345" t="str">
        <f t="shared" si="268"/>
        <v/>
      </c>
      <c r="AU764" s="345" t="str">
        <f t="shared" si="269"/>
        <v/>
      </c>
      <c r="AW764" s="354">
        <f t="shared" si="270"/>
        <v>0</v>
      </c>
      <c r="AX764" s="354">
        <f t="shared" si="271"/>
        <v>0</v>
      </c>
      <c r="AY764" s="354">
        <f t="shared" si="272"/>
        <v>0</v>
      </c>
      <c r="AZ764" s="354">
        <f t="shared" si="273"/>
        <v>0</v>
      </c>
    </row>
    <row r="765" spans="1:52" x14ac:dyDescent="0.2">
      <c r="A765" s="28" t="str">
        <f>C765&amp;"x"&amp;TEXT(COUNTIF(C$5:C764,C765)+1,0)</f>
        <v>x1</v>
      </c>
      <c r="B765" s="29" t="str">
        <f>D765&amp;"x"&amp;TEXT(COUNTIF(D$5:D764,D765)+1,0)</f>
        <v>x1</v>
      </c>
      <c r="C765" s="30"/>
      <c r="D765" s="30"/>
      <c r="E765" s="181"/>
      <c r="F765" s="30"/>
      <c r="G765" s="269"/>
      <c r="H765" s="269"/>
      <c r="I765" s="269"/>
      <c r="J765" s="218"/>
      <c r="K765" s="181"/>
      <c r="L765" s="31"/>
      <c r="M765" s="262" t="str">
        <f t="shared" si="254"/>
        <v>0</v>
      </c>
      <c r="N765" s="31"/>
      <c r="O765" s="262" t="str">
        <f t="shared" si="255"/>
        <v>0</v>
      </c>
      <c r="P765" s="31"/>
      <c r="Q765" s="31"/>
      <c r="R765" s="31"/>
      <c r="S765" s="298" t="str">
        <f t="shared" si="256"/>
        <v/>
      </c>
      <c r="T765" s="214"/>
      <c r="U765" s="33"/>
      <c r="V765" s="33"/>
      <c r="W765" s="33"/>
      <c r="X765" s="33"/>
      <c r="Y765" s="213"/>
      <c r="Z765" s="352" t="str">
        <f t="shared" si="257"/>
        <v/>
      </c>
      <c r="AA765" s="304" t="e">
        <f t="shared" ca="1" si="258"/>
        <v>#NAME?</v>
      </c>
      <c r="AB765" s="304" t="e">
        <f t="shared" ca="1" si="259"/>
        <v>#NAME?</v>
      </c>
      <c r="AC765" s="304" t="e">
        <f t="shared" ca="1" si="260"/>
        <v>#NAME?</v>
      </c>
      <c r="AD765" s="304" t="e">
        <f t="shared" ca="1" si="261"/>
        <v>#NAME?</v>
      </c>
      <c r="AE765" s="304"/>
      <c r="AF765" s="353" t="str">
        <f t="shared" si="262"/>
        <v>NCX19J3</v>
      </c>
      <c r="AG765" s="353" t="str">
        <f t="shared" si="263"/>
        <v>NCX19J3</v>
      </c>
      <c r="AH765" s="353" t="str">
        <f t="shared" si="264"/>
        <v/>
      </c>
      <c r="AI765" s="353" t="str">
        <f t="shared" si="265"/>
        <v/>
      </c>
      <c r="AJ765" s="353" t="str">
        <f t="shared" si="266"/>
        <v/>
      </c>
      <c r="AK765" s="353" t="str">
        <f t="shared" si="267"/>
        <v/>
      </c>
      <c r="AL765" s="343"/>
      <c r="AT765" s="345" t="str">
        <f t="shared" si="268"/>
        <v/>
      </c>
      <c r="AU765" s="345" t="str">
        <f t="shared" si="269"/>
        <v/>
      </c>
      <c r="AW765" s="354">
        <f t="shared" si="270"/>
        <v>0</v>
      </c>
      <c r="AX765" s="354">
        <f t="shared" si="271"/>
        <v>0</v>
      </c>
      <c r="AY765" s="354">
        <f t="shared" si="272"/>
        <v>0</v>
      </c>
      <c r="AZ765" s="354">
        <f t="shared" si="273"/>
        <v>0</v>
      </c>
    </row>
    <row r="766" spans="1:52" x14ac:dyDescent="0.2">
      <c r="A766" s="28" t="str">
        <f>C766&amp;"x"&amp;TEXT(COUNTIF(C$5:C765,C766)+1,0)</f>
        <v>x1</v>
      </c>
      <c r="B766" s="29" t="str">
        <f>D766&amp;"x"&amp;TEXT(COUNTIF(D$5:D765,D766)+1,0)</f>
        <v>x1</v>
      </c>
      <c r="C766" s="30"/>
      <c r="D766" s="30"/>
      <c r="E766" s="181"/>
      <c r="F766" s="30"/>
      <c r="G766" s="269"/>
      <c r="H766" s="269"/>
      <c r="I766" s="269"/>
      <c r="J766" s="218"/>
      <c r="K766" s="181"/>
      <c r="L766" s="31"/>
      <c r="M766" s="262" t="str">
        <f t="shared" si="254"/>
        <v>0</v>
      </c>
      <c r="N766" s="31"/>
      <c r="O766" s="262" t="str">
        <f t="shared" si="255"/>
        <v>0</v>
      </c>
      <c r="P766" s="31"/>
      <c r="Q766" s="31"/>
      <c r="R766" s="31"/>
      <c r="S766" s="298" t="str">
        <f t="shared" si="256"/>
        <v/>
      </c>
      <c r="T766" s="214"/>
      <c r="U766" s="33"/>
      <c r="V766" s="33"/>
      <c r="W766" s="33"/>
      <c r="X766" s="33"/>
      <c r="Y766" s="213"/>
      <c r="Z766" s="352" t="str">
        <f t="shared" si="257"/>
        <v/>
      </c>
      <c r="AA766" s="304" t="e">
        <f t="shared" ca="1" si="258"/>
        <v>#NAME?</v>
      </c>
      <c r="AB766" s="304" t="e">
        <f t="shared" ca="1" si="259"/>
        <v>#NAME?</v>
      </c>
      <c r="AC766" s="304" t="e">
        <f t="shared" ca="1" si="260"/>
        <v>#NAME?</v>
      </c>
      <c r="AD766" s="304" t="e">
        <f t="shared" ca="1" si="261"/>
        <v>#NAME?</v>
      </c>
      <c r="AE766" s="304"/>
      <c r="AF766" s="353" t="str">
        <f t="shared" si="262"/>
        <v>NCX19J3</v>
      </c>
      <c r="AG766" s="353" t="str">
        <f t="shared" si="263"/>
        <v>NCX19J3</v>
      </c>
      <c r="AH766" s="353" t="str">
        <f t="shared" si="264"/>
        <v/>
      </c>
      <c r="AI766" s="353" t="str">
        <f t="shared" si="265"/>
        <v/>
      </c>
      <c r="AJ766" s="353" t="str">
        <f t="shared" si="266"/>
        <v/>
      </c>
      <c r="AK766" s="353" t="str">
        <f t="shared" si="267"/>
        <v/>
      </c>
      <c r="AL766" s="343"/>
      <c r="AT766" s="345" t="str">
        <f t="shared" si="268"/>
        <v/>
      </c>
      <c r="AU766" s="345" t="str">
        <f t="shared" si="269"/>
        <v/>
      </c>
      <c r="AW766" s="354">
        <f t="shared" si="270"/>
        <v>0</v>
      </c>
      <c r="AX766" s="354">
        <f t="shared" si="271"/>
        <v>0</v>
      </c>
      <c r="AY766" s="354">
        <f t="shared" si="272"/>
        <v>0</v>
      </c>
      <c r="AZ766" s="354">
        <f t="shared" si="273"/>
        <v>0</v>
      </c>
    </row>
    <row r="767" spans="1:52" x14ac:dyDescent="0.2">
      <c r="A767" s="28" t="str">
        <f>C767&amp;"x"&amp;TEXT(COUNTIF(C$5:C766,C767)+1,0)</f>
        <v>x1</v>
      </c>
      <c r="B767" s="29" t="str">
        <f>D767&amp;"x"&amp;TEXT(COUNTIF(D$5:D766,D767)+1,0)</f>
        <v>x1</v>
      </c>
      <c r="C767" s="30"/>
      <c r="D767" s="30"/>
      <c r="E767" s="181"/>
      <c r="F767" s="30"/>
      <c r="G767" s="269"/>
      <c r="H767" s="269"/>
      <c r="I767" s="269"/>
      <c r="J767" s="218"/>
      <c r="K767" s="181"/>
      <c r="L767" s="31"/>
      <c r="M767" s="262" t="str">
        <f t="shared" si="254"/>
        <v>0</v>
      </c>
      <c r="N767" s="31"/>
      <c r="O767" s="262" t="str">
        <f t="shared" si="255"/>
        <v>0</v>
      </c>
      <c r="P767" s="31"/>
      <c r="Q767" s="31"/>
      <c r="R767" s="31"/>
      <c r="S767" s="298" t="str">
        <f t="shared" si="256"/>
        <v/>
      </c>
      <c r="T767" s="214"/>
      <c r="U767" s="33"/>
      <c r="V767" s="33"/>
      <c r="W767" s="33"/>
      <c r="X767" s="33"/>
      <c r="Y767" s="213"/>
      <c r="Z767" s="352" t="str">
        <f t="shared" si="257"/>
        <v/>
      </c>
      <c r="AA767" s="304" t="e">
        <f t="shared" ca="1" si="258"/>
        <v>#NAME?</v>
      </c>
      <c r="AB767" s="304" t="e">
        <f t="shared" ca="1" si="259"/>
        <v>#NAME?</v>
      </c>
      <c r="AC767" s="304" t="e">
        <f t="shared" ca="1" si="260"/>
        <v>#NAME?</v>
      </c>
      <c r="AD767" s="304" t="e">
        <f t="shared" ca="1" si="261"/>
        <v>#NAME?</v>
      </c>
      <c r="AE767" s="304"/>
      <c r="AF767" s="353" t="str">
        <f t="shared" si="262"/>
        <v>NCX19J3</v>
      </c>
      <c r="AG767" s="353" t="str">
        <f t="shared" si="263"/>
        <v>NCX19J3</v>
      </c>
      <c r="AH767" s="353" t="str">
        <f t="shared" si="264"/>
        <v/>
      </c>
      <c r="AI767" s="353" t="str">
        <f t="shared" si="265"/>
        <v/>
      </c>
      <c r="AJ767" s="353" t="str">
        <f t="shared" si="266"/>
        <v/>
      </c>
      <c r="AK767" s="353" t="str">
        <f t="shared" si="267"/>
        <v/>
      </c>
      <c r="AL767" s="343"/>
      <c r="AT767" s="345" t="str">
        <f t="shared" si="268"/>
        <v/>
      </c>
      <c r="AU767" s="345" t="str">
        <f t="shared" si="269"/>
        <v/>
      </c>
      <c r="AW767" s="354">
        <f t="shared" si="270"/>
        <v>0</v>
      </c>
      <c r="AX767" s="354">
        <f t="shared" si="271"/>
        <v>0</v>
      </c>
      <c r="AY767" s="354">
        <f t="shared" si="272"/>
        <v>0</v>
      </c>
      <c r="AZ767" s="354">
        <f t="shared" si="273"/>
        <v>0</v>
      </c>
    </row>
    <row r="768" spans="1:52" x14ac:dyDescent="0.2">
      <c r="A768" s="28" t="str">
        <f>C768&amp;"x"&amp;TEXT(COUNTIF(C$5:C767,C768)+1,0)</f>
        <v>x1</v>
      </c>
      <c r="B768" s="29" t="str">
        <f>D768&amp;"x"&amp;TEXT(COUNTIF(D$5:D767,D768)+1,0)</f>
        <v>x1</v>
      </c>
      <c r="C768" s="30"/>
      <c r="D768" s="30"/>
      <c r="E768" s="181"/>
      <c r="F768" s="30"/>
      <c r="G768" s="269"/>
      <c r="H768" s="269"/>
      <c r="I768" s="269"/>
      <c r="J768" s="218"/>
      <c r="K768" s="181"/>
      <c r="L768" s="31"/>
      <c r="M768" s="262" t="str">
        <f t="shared" si="254"/>
        <v>0</v>
      </c>
      <c r="N768" s="31"/>
      <c r="O768" s="262" t="str">
        <f t="shared" si="255"/>
        <v>0</v>
      </c>
      <c r="P768" s="31"/>
      <c r="Q768" s="31"/>
      <c r="R768" s="31"/>
      <c r="S768" s="298" t="str">
        <f t="shared" si="256"/>
        <v/>
      </c>
      <c r="T768" s="214"/>
      <c r="U768" s="33"/>
      <c r="V768" s="33"/>
      <c r="W768" s="33"/>
      <c r="X768" s="33"/>
      <c r="Y768" s="213"/>
      <c r="Z768" s="352" t="str">
        <f t="shared" si="257"/>
        <v/>
      </c>
      <c r="AA768" s="304" t="e">
        <f t="shared" ca="1" si="258"/>
        <v>#NAME?</v>
      </c>
      <c r="AB768" s="304" t="e">
        <f t="shared" ca="1" si="259"/>
        <v>#NAME?</v>
      </c>
      <c r="AC768" s="304" t="e">
        <f t="shared" ca="1" si="260"/>
        <v>#NAME?</v>
      </c>
      <c r="AD768" s="304" t="e">
        <f t="shared" ca="1" si="261"/>
        <v>#NAME?</v>
      </c>
      <c r="AE768" s="304"/>
      <c r="AF768" s="353" t="str">
        <f t="shared" si="262"/>
        <v>NCX19J3</v>
      </c>
      <c r="AG768" s="353" t="str">
        <f t="shared" si="263"/>
        <v>NCX19J3</v>
      </c>
      <c r="AH768" s="353" t="str">
        <f t="shared" si="264"/>
        <v/>
      </c>
      <c r="AI768" s="353" t="str">
        <f t="shared" si="265"/>
        <v/>
      </c>
      <c r="AJ768" s="353" t="str">
        <f t="shared" si="266"/>
        <v/>
      </c>
      <c r="AK768" s="353" t="str">
        <f t="shared" si="267"/>
        <v/>
      </c>
      <c r="AL768" s="343"/>
      <c r="AT768" s="345" t="str">
        <f t="shared" si="268"/>
        <v/>
      </c>
      <c r="AU768" s="345" t="str">
        <f t="shared" si="269"/>
        <v/>
      </c>
      <c r="AW768" s="354">
        <f t="shared" si="270"/>
        <v>0</v>
      </c>
      <c r="AX768" s="354">
        <f t="shared" si="271"/>
        <v>0</v>
      </c>
      <c r="AY768" s="354">
        <f t="shared" si="272"/>
        <v>0</v>
      </c>
      <c r="AZ768" s="354">
        <f t="shared" si="273"/>
        <v>0</v>
      </c>
    </row>
    <row r="769" spans="1:52" x14ac:dyDescent="0.2">
      <c r="A769" s="28" t="str">
        <f>C769&amp;"x"&amp;TEXT(COUNTIF(C$5:C768,C769)+1,0)</f>
        <v>x1</v>
      </c>
      <c r="B769" s="29" t="str">
        <f>D769&amp;"x"&amp;TEXT(COUNTIF(D$5:D768,D769)+1,0)</f>
        <v>x1</v>
      </c>
      <c r="C769" s="30"/>
      <c r="D769" s="30"/>
      <c r="E769" s="181"/>
      <c r="F769" s="30"/>
      <c r="G769" s="269"/>
      <c r="H769" s="269"/>
      <c r="I769" s="269"/>
      <c r="J769" s="218"/>
      <c r="K769" s="181"/>
      <c r="L769" s="31"/>
      <c r="M769" s="262" t="str">
        <f t="shared" si="254"/>
        <v>0</v>
      </c>
      <c r="N769" s="31"/>
      <c r="O769" s="262" t="str">
        <f t="shared" si="255"/>
        <v>0</v>
      </c>
      <c r="P769" s="31"/>
      <c r="Q769" s="31"/>
      <c r="R769" s="31"/>
      <c r="S769" s="298" t="str">
        <f t="shared" si="256"/>
        <v/>
      </c>
      <c r="T769" s="214"/>
      <c r="U769" s="33"/>
      <c r="V769" s="33"/>
      <c r="W769" s="33"/>
      <c r="X769" s="33"/>
      <c r="Y769" s="213"/>
      <c r="Z769" s="352" t="str">
        <f t="shared" si="257"/>
        <v/>
      </c>
      <c r="AA769" s="304" t="e">
        <f t="shared" ca="1" si="258"/>
        <v>#NAME?</v>
      </c>
      <c r="AB769" s="304" t="e">
        <f t="shared" ca="1" si="259"/>
        <v>#NAME?</v>
      </c>
      <c r="AC769" s="304" t="e">
        <f t="shared" ca="1" si="260"/>
        <v>#NAME?</v>
      </c>
      <c r="AD769" s="304" t="e">
        <f t="shared" ca="1" si="261"/>
        <v>#NAME?</v>
      </c>
      <c r="AE769" s="304"/>
      <c r="AF769" s="353" t="str">
        <f t="shared" si="262"/>
        <v>NCX19J3</v>
      </c>
      <c r="AG769" s="353" t="str">
        <f t="shared" si="263"/>
        <v>NCX19J3</v>
      </c>
      <c r="AH769" s="353" t="str">
        <f t="shared" si="264"/>
        <v/>
      </c>
      <c r="AI769" s="353" t="str">
        <f t="shared" si="265"/>
        <v/>
      </c>
      <c r="AJ769" s="353" t="str">
        <f t="shared" si="266"/>
        <v/>
      </c>
      <c r="AK769" s="353" t="str">
        <f t="shared" si="267"/>
        <v/>
      </c>
      <c r="AL769" s="343"/>
      <c r="AT769" s="345" t="str">
        <f t="shared" si="268"/>
        <v/>
      </c>
      <c r="AU769" s="345" t="str">
        <f t="shared" si="269"/>
        <v/>
      </c>
      <c r="AW769" s="354">
        <f t="shared" si="270"/>
        <v>0</v>
      </c>
      <c r="AX769" s="354">
        <f t="shared" si="271"/>
        <v>0</v>
      </c>
      <c r="AY769" s="354">
        <f t="shared" si="272"/>
        <v>0</v>
      </c>
      <c r="AZ769" s="354">
        <f t="shared" si="273"/>
        <v>0</v>
      </c>
    </row>
    <row r="770" spans="1:52" x14ac:dyDescent="0.2">
      <c r="A770" s="28" t="str">
        <f>C770&amp;"x"&amp;TEXT(COUNTIF(C$5:C769,C770)+1,0)</f>
        <v>x1</v>
      </c>
      <c r="B770" s="29" t="str">
        <f>D770&amp;"x"&amp;TEXT(COUNTIF(D$5:D769,D770)+1,0)</f>
        <v>x1</v>
      </c>
      <c r="C770" s="30"/>
      <c r="D770" s="30"/>
      <c r="E770" s="181"/>
      <c r="F770" s="30"/>
      <c r="G770" s="269"/>
      <c r="H770" s="269"/>
      <c r="I770" s="269"/>
      <c r="J770" s="218"/>
      <c r="K770" s="181"/>
      <c r="L770" s="31"/>
      <c r="M770" s="262" t="str">
        <f t="shared" si="254"/>
        <v>0</v>
      </c>
      <c r="N770" s="31"/>
      <c r="O770" s="262" t="str">
        <f t="shared" si="255"/>
        <v>0</v>
      </c>
      <c r="P770" s="31"/>
      <c r="Q770" s="31"/>
      <c r="R770" s="31"/>
      <c r="S770" s="298" t="str">
        <f t="shared" si="256"/>
        <v/>
      </c>
      <c r="T770" s="214"/>
      <c r="U770" s="33"/>
      <c r="V770" s="33"/>
      <c r="W770" s="33"/>
      <c r="X770" s="33"/>
      <c r="Y770" s="213"/>
      <c r="Z770" s="352" t="str">
        <f t="shared" si="257"/>
        <v/>
      </c>
      <c r="AA770" s="304" t="e">
        <f t="shared" ca="1" si="258"/>
        <v>#NAME?</v>
      </c>
      <c r="AB770" s="304" t="e">
        <f t="shared" ca="1" si="259"/>
        <v>#NAME?</v>
      </c>
      <c r="AC770" s="304" t="e">
        <f t="shared" ca="1" si="260"/>
        <v>#NAME?</v>
      </c>
      <c r="AD770" s="304" t="e">
        <f t="shared" ca="1" si="261"/>
        <v>#NAME?</v>
      </c>
      <c r="AE770" s="304"/>
      <c r="AF770" s="353" t="str">
        <f t="shared" si="262"/>
        <v>NCX19J3</v>
      </c>
      <c r="AG770" s="353" t="str">
        <f t="shared" si="263"/>
        <v>NCX19J3</v>
      </c>
      <c r="AH770" s="353" t="str">
        <f t="shared" si="264"/>
        <v/>
      </c>
      <c r="AI770" s="353" t="str">
        <f t="shared" si="265"/>
        <v/>
      </c>
      <c r="AJ770" s="353" t="str">
        <f t="shared" si="266"/>
        <v/>
      </c>
      <c r="AK770" s="353" t="str">
        <f t="shared" si="267"/>
        <v/>
      </c>
      <c r="AL770" s="343"/>
      <c r="AT770" s="345" t="str">
        <f t="shared" si="268"/>
        <v/>
      </c>
      <c r="AU770" s="345" t="str">
        <f t="shared" si="269"/>
        <v/>
      </c>
      <c r="AW770" s="354">
        <f t="shared" si="270"/>
        <v>0</v>
      </c>
      <c r="AX770" s="354">
        <f t="shared" si="271"/>
        <v>0</v>
      </c>
      <c r="AY770" s="354">
        <f t="shared" si="272"/>
        <v>0</v>
      </c>
      <c r="AZ770" s="354">
        <f t="shared" si="273"/>
        <v>0</v>
      </c>
    </row>
    <row r="771" spans="1:52" x14ac:dyDescent="0.2">
      <c r="A771" s="28" t="str">
        <f>C771&amp;"x"&amp;TEXT(COUNTIF(C$5:C770,C771)+1,0)</f>
        <v>x1</v>
      </c>
      <c r="B771" s="29" t="str">
        <f>D771&amp;"x"&amp;TEXT(COUNTIF(D$5:D770,D771)+1,0)</f>
        <v>x1</v>
      </c>
      <c r="C771" s="30"/>
      <c r="D771" s="30"/>
      <c r="E771" s="181"/>
      <c r="F771" s="30"/>
      <c r="G771" s="269"/>
      <c r="H771" s="269"/>
      <c r="I771" s="269"/>
      <c r="J771" s="218"/>
      <c r="K771" s="181"/>
      <c r="L771" s="31"/>
      <c r="M771" s="262" t="str">
        <f t="shared" si="254"/>
        <v>0</v>
      </c>
      <c r="N771" s="31"/>
      <c r="O771" s="262" t="str">
        <f t="shared" si="255"/>
        <v>0</v>
      </c>
      <c r="P771" s="31"/>
      <c r="Q771" s="31"/>
      <c r="R771" s="31"/>
      <c r="S771" s="298" t="str">
        <f t="shared" si="256"/>
        <v/>
      </c>
      <c r="T771" s="214"/>
      <c r="U771" s="33"/>
      <c r="V771" s="33"/>
      <c r="W771" s="33"/>
      <c r="X771" s="33"/>
      <c r="Y771" s="213"/>
      <c r="Z771" s="352" t="str">
        <f t="shared" si="257"/>
        <v/>
      </c>
      <c r="AA771" s="304" t="e">
        <f t="shared" ca="1" si="258"/>
        <v>#NAME?</v>
      </c>
      <c r="AB771" s="304" t="e">
        <f t="shared" ca="1" si="259"/>
        <v>#NAME?</v>
      </c>
      <c r="AC771" s="304" t="e">
        <f t="shared" ca="1" si="260"/>
        <v>#NAME?</v>
      </c>
      <c r="AD771" s="304" t="e">
        <f t="shared" ca="1" si="261"/>
        <v>#NAME?</v>
      </c>
      <c r="AE771" s="304"/>
      <c r="AF771" s="353" t="str">
        <f t="shared" si="262"/>
        <v>NCX19J3</v>
      </c>
      <c r="AG771" s="353" t="str">
        <f t="shared" si="263"/>
        <v>NCX19J3</v>
      </c>
      <c r="AH771" s="353" t="str">
        <f t="shared" si="264"/>
        <v/>
      </c>
      <c r="AI771" s="353" t="str">
        <f t="shared" si="265"/>
        <v/>
      </c>
      <c r="AJ771" s="353" t="str">
        <f t="shared" si="266"/>
        <v/>
      </c>
      <c r="AK771" s="353" t="str">
        <f t="shared" si="267"/>
        <v/>
      </c>
      <c r="AL771" s="343"/>
      <c r="AT771" s="345" t="str">
        <f t="shared" si="268"/>
        <v/>
      </c>
      <c r="AU771" s="345" t="str">
        <f t="shared" si="269"/>
        <v/>
      </c>
      <c r="AW771" s="354">
        <f t="shared" si="270"/>
        <v>0</v>
      </c>
      <c r="AX771" s="354">
        <f t="shared" si="271"/>
        <v>0</v>
      </c>
      <c r="AY771" s="354">
        <f t="shared" si="272"/>
        <v>0</v>
      </c>
      <c r="AZ771" s="354">
        <f t="shared" si="273"/>
        <v>0</v>
      </c>
    </row>
    <row r="772" spans="1:52" x14ac:dyDescent="0.2">
      <c r="A772" s="28" t="str">
        <f>C772&amp;"x"&amp;TEXT(COUNTIF(C$5:C771,C772)+1,0)</f>
        <v>x1</v>
      </c>
      <c r="B772" s="29" t="str">
        <f>D772&amp;"x"&amp;TEXT(COUNTIF(D$5:D771,D772)+1,0)</f>
        <v>x1</v>
      </c>
      <c r="C772" s="30"/>
      <c r="D772" s="30"/>
      <c r="E772" s="181"/>
      <c r="F772" s="30"/>
      <c r="G772" s="269"/>
      <c r="H772" s="269"/>
      <c r="I772" s="269"/>
      <c r="J772" s="218"/>
      <c r="K772" s="181"/>
      <c r="L772" s="31"/>
      <c r="M772" s="262" t="str">
        <f t="shared" si="254"/>
        <v>0</v>
      </c>
      <c r="N772" s="31"/>
      <c r="O772" s="262" t="str">
        <f t="shared" si="255"/>
        <v>0</v>
      </c>
      <c r="P772" s="31"/>
      <c r="Q772" s="31"/>
      <c r="R772" s="31"/>
      <c r="S772" s="298" t="str">
        <f t="shared" si="256"/>
        <v/>
      </c>
      <c r="T772" s="214"/>
      <c r="U772" s="33"/>
      <c r="V772" s="33"/>
      <c r="W772" s="33"/>
      <c r="X772" s="33"/>
      <c r="Y772" s="213"/>
      <c r="Z772" s="352" t="str">
        <f t="shared" si="257"/>
        <v/>
      </c>
      <c r="AA772" s="304" t="e">
        <f t="shared" ca="1" si="258"/>
        <v>#NAME?</v>
      </c>
      <c r="AB772" s="304" t="e">
        <f t="shared" ca="1" si="259"/>
        <v>#NAME?</v>
      </c>
      <c r="AC772" s="304" t="e">
        <f t="shared" ca="1" si="260"/>
        <v>#NAME?</v>
      </c>
      <c r="AD772" s="304" t="e">
        <f t="shared" ca="1" si="261"/>
        <v>#NAME?</v>
      </c>
      <c r="AE772" s="304"/>
      <c r="AF772" s="353" t="str">
        <f t="shared" si="262"/>
        <v>NCX19J3</v>
      </c>
      <c r="AG772" s="353" t="str">
        <f t="shared" si="263"/>
        <v>NCX19J3</v>
      </c>
      <c r="AH772" s="353" t="str">
        <f t="shared" si="264"/>
        <v/>
      </c>
      <c r="AI772" s="353" t="str">
        <f t="shared" si="265"/>
        <v/>
      </c>
      <c r="AJ772" s="353" t="str">
        <f t="shared" si="266"/>
        <v/>
      </c>
      <c r="AK772" s="353" t="str">
        <f t="shared" si="267"/>
        <v/>
      </c>
      <c r="AL772" s="343"/>
      <c r="AT772" s="345" t="str">
        <f t="shared" si="268"/>
        <v/>
      </c>
      <c r="AU772" s="345" t="str">
        <f t="shared" si="269"/>
        <v/>
      </c>
      <c r="AW772" s="354">
        <f t="shared" si="270"/>
        <v>0</v>
      </c>
      <c r="AX772" s="354">
        <f t="shared" si="271"/>
        <v>0</v>
      </c>
      <c r="AY772" s="354">
        <f t="shared" si="272"/>
        <v>0</v>
      </c>
      <c r="AZ772" s="354">
        <f t="shared" si="273"/>
        <v>0</v>
      </c>
    </row>
    <row r="773" spans="1:52" x14ac:dyDescent="0.2">
      <c r="A773" s="28" t="str">
        <f>C773&amp;"x"&amp;TEXT(COUNTIF(C$5:C772,C773)+1,0)</f>
        <v>x1</v>
      </c>
      <c r="B773" s="29" t="str">
        <f>D773&amp;"x"&amp;TEXT(COUNTIF(D$5:D772,D773)+1,0)</f>
        <v>x1</v>
      </c>
      <c r="C773" s="30"/>
      <c r="D773" s="30"/>
      <c r="E773" s="181"/>
      <c r="F773" s="30"/>
      <c r="G773" s="269"/>
      <c r="H773" s="269"/>
      <c r="I773" s="269"/>
      <c r="J773" s="218"/>
      <c r="K773" s="181"/>
      <c r="L773" s="31"/>
      <c r="M773" s="262" t="str">
        <f t="shared" ref="M773:M836" si="274">LEFT(L773&amp;"0",1)</f>
        <v>0</v>
      </c>
      <c r="N773" s="31"/>
      <c r="O773" s="262" t="str">
        <f t="shared" ref="O773:O836" si="275">LEFT(N773&amp;"0",1)</f>
        <v>0</v>
      </c>
      <c r="P773" s="31"/>
      <c r="Q773" s="31"/>
      <c r="R773" s="31"/>
      <c r="S773" s="298" t="str">
        <f t="shared" ref="S773:S836" si="276">IF(C773=0,"",C773)</f>
        <v/>
      </c>
      <c r="T773" s="214"/>
      <c r="U773" s="33"/>
      <c r="V773" s="33"/>
      <c r="W773" s="33"/>
      <c r="X773" s="33"/>
      <c r="Y773" s="213"/>
      <c r="Z773" s="352" t="str">
        <f t="shared" ref="Z773:Z836" si="277">IF(AND(ISNUMBER(J773),J773&lt;&gt;0),DATEDIF(J773,Peildatum,"Y"),"")</f>
        <v/>
      </c>
      <c r="AA773" s="304" t="e">
        <f t="shared" ref="AA773:AA836" ca="1" si="278">TmPunt($C773:$D773,$F773:$J773,$Z773,$AF773&amp;AH773,"Punten1AB",U773,AW773,$AI773&amp;$AJ773&amp;$AK773)</f>
        <v>#NAME?</v>
      </c>
      <c r="AB773" s="304" t="e">
        <f t="shared" ref="AB773:AB836" ca="1" si="279">TmPunt($C773:$D773,$F773:$J773,$Z773,$AF773&amp;AI773,"Punten2DE",V773,AX773,$AH773&amp;$AJ773&amp;$AK773)</f>
        <v>#NAME?</v>
      </c>
      <c r="AC773" s="304" t="e">
        <f t="shared" ref="AC773:AC836" ca="1" si="280">TmPunt($C773:$D773,$F773:$J773,$Z773,$AF773&amp;AJ773,"Punten3GH",W773,AY773,$AH773&amp;$AI773&amp;$AK773)</f>
        <v>#NAME?</v>
      </c>
      <c r="AD773" s="304" t="e">
        <f t="shared" ref="AD773:AD836" ca="1" si="281">TmPunt($C773:$D773,$F773:$J773,$Z773,$AG773&amp;AK773,"Punten4JK",X773,AZ773,$AH773&amp;$AI773&amp;$AJ773)</f>
        <v>#NAME?</v>
      </c>
      <c r="AE773" s="304"/>
      <c r="AF773" s="353" t="str">
        <f t="shared" ref="AF773:AF836" si="282">IFERROR(VLOOKUP(M773,CbRc,2,0),"")</f>
        <v>NCX19J3</v>
      </c>
      <c r="AG773" s="353" t="str">
        <f t="shared" ref="AG773:AG836" si="283">IFERROR(VLOOKUP(O773,CbRc,2,0),"")</f>
        <v>NCX19J3</v>
      </c>
      <c r="AH773" s="353" t="str">
        <f t="shared" ref="AH773:AH836" si="284">IF(ISNA(VLOOKUP($AF773&amp;P773,IsTm1A,1,0)),"",P773)</f>
        <v/>
      </c>
      <c r="AI773" s="353" t="str">
        <f t="shared" ref="AI773:AI836" si="285">IF(ISNA(VLOOKUP($AF773&amp;Q773,IsTm2D,1,0)),"",Q773)</f>
        <v/>
      </c>
      <c r="AJ773" s="353" t="str">
        <f t="shared" ref="AJ773:AJ836" si="286">IF(ISNA(VLOOKUP($AG773&amp;R773,IsTm3G,1,0)),"",R773)</f>
        <v/>
      </c>
      <c r="AK773" s="353" t="str">
        <f t="shared" ref="AK773:AK836" si="287">IF(ISNA(VLOOKUP($AG773&amp;S773,IsTm4J,1,0)),"",S773)</f>
        <v/>
      </c>
      <c r="AL773" s="343"/>
      <c r="AT773" s="345" t="str">
        <f t="shared" ref="AT773:AT836" si="288">IF(C773="","",IFERROR(VLOOKUP(C773,AQ:AQ,1,0),"FOUT"))</f>
        <v/>
      </c>
      <c r="AU773" s="345" t="str">
        <f t="shared" ref="AU773:AU836" si="289">IF(D773="","",IFERROR(VLOOKUP(D773,AR:AR,1,0),"FOUT"))</f>
        <v/>
      </c>
      <c r="AW773" s="354">
        <f t="shared" ref="AW773:AW836" si="290">IF(OR(P773="",U773=""),0,SUMIFS(U$5:U$1004,$M$5:$M$1004,$M773,P$5:P$1004,P773))</f>
        <v>0</v>
      </c>
      <c r="AX773" s="354">
        <f t="shared" ref="AX773:AX836" si="291">IF(OR(Q773="",V773=""),0,SUMIFS(V$5:V$1004,$M$5:$M$1004,$M773,Q$5:Q$1004,Q773))</f>
        <v>0</v>
      </c>
      <c r="AY773" s="354">
        <f t="shared" ref="AY773:AY836" si="292">IF(OR(R773="",W773=""),0,SUMIFS(W$5:W$1004,$M$5:$M$1004,$M773,R$5:R$1004,R773))</f>
        <v>0</v>
      </c>
      <c r="AZ773" s="354">
        <f t="shared" ref="AZ773:AZ836" si="293">IF(OR(S773="",X773=""),0,SUMIFS(X$5:X$1004,$O$5:$O$1004,$O773,S$5:S$1004,S773))</f>
        <v>0</v>
      </c>
    </row>
    <row r="774" spans="1:52" x14ac:dyDescent="0.2">
      <c r="A774" s="28" t="str">
        <f>C774&amp;"x"&amp;TEXT(COUNTIF(C$5:C773,C774)+1,0)</f>
        <v>x1</v>
      </c>
      <c r="B774" s="29" t="str">
        <f>D774&amp;"x"&amp;TEXT(COUNTIF(D$5:D773,D774)+1,0)</f>
        <v>x1</v>
      </c>
      <c r="C774" s="30"/>
      <c r="D774" s="30"/>
      <c r="E774" s="181"/>
      <c r="F774" s="30"/>
      <c r="G774" s="269"/>
      <c r="H774" s="269"/>
      <c r="I774" s="269"/>
      <c r="J774" s="218"/>
      <c r="K774" s="181"/>
      <c r="L774" s="31"/>
      <c r="M774" s="262" t="str">
        <f t="shared" si="274"/>
        <v>0</v>
      </c>
      <c r="N774" s="31"/>
      <c r="O774" s="262" t="str">
        <f t="shared" si="275"/>
        <v>0</v>
      </c>
      <c r="P774" s="31"/>
      <c r="Q774" s="31"/>
      <c r="R774" s="31"/>
      <c r="S774" s="298" t="str">
        <f t="shared" si="276"/>
        <v/>
      </c>
      <c r="T774" s="214"/>
      <c r="U774" s="33"/>
      <c r="V774" s="33"/>
      <c r="W774" s="33"/>
      <c r="X774" s="33"/>
      <c r="Y774" s="213"/>
      <c r="Z774" s="352" t="str">
        <f t="shared" si="277"/>
        <v/>
      </c>
      <c r="AA774" s="304" t="e">
        <f t="shared" ca="1" si="278"/>
        <v>#NAME?</v>
      </c>
      <c r="AB774" s="304" t="e">
        <f t="shared" ca="1" si="279"/>
        <v>#NAME?</v>
      </c>
      <c r="AC774" s="304" t="e">
        <f t="shared" ca="1" si="280"/>
        <v>#NAME?</v>
      </c>
      <c r="AD774" s="304" t="e">
        <f t="shared" ca="1" si="281"/>
        <v>#NAME?</v>
      </c>
      <c r="AE774" s="304"/>
      <c r="AF774" s="353" t="str">
        <f t="shared" si="282"/>
        <v>NCX19J3</v>
      </c>
      <c r="AG774" s="353" t="str">
        <f t="shared" si="283"/>
        <v>NCX19J3</v>
      </c>
      <c r="AH774" s="353" t="str">
        <f t="shared" si="284"/>
        <v/>
      </c>
      <c r="AI774" s="353" t="str">
        <f t="shared" si="285"/>
        <v/>
      </c>
      <c r="AJ774" s="353" t="str">
        <f t="shared" si="286"/>
        <v/>
      </c>
      <c r="AK774" s="353" t="str">
        <f t="shared" si="287"/>
        <v/>
      </c>
      <c r="AL774" s="343"/>
      <c r="AT774" s="345" t="str">
        <f t="shared" si="288"/>
        <v/>
      </c>
      <c r="AU774" s="345" t="str">
        <f t="shared" si="289"/>
        <v/>
      </c>
      <c r="AW774" s="354">
        <f t="shared" si="290"/>
        <v>0</v>
      </c>
      <c r="AX774" s="354">
        <f t="shared" si="291"/>
        <v>0</v>
      </c>
      <c r="AY774" s="354">
        <f t="shared" si="292"/>
        <v>0</v>
      </c>
      <c r="AZ774" s="354">
        <f t="shared" si="293"/>
        <v>0</v>
      </c>
    </row>
    <row r="775" spans="1:52" x14ac:dyDescent="0.2">
      <c r="A775" s="28" t="str">
        <f>C775&amp;"x"&amp;TEXT(COUNTIF(C$5:C774,C775)+1,0)</f>
        <v>x1</v>
      </c>
      <c r="B775" s="29" t="str">
        <f>D775&amp;"x"&amp;TEXT(COUNTIF(D$5:D774,D775)+1,0)</f>
        <v>x1</v>
      </c>
      <c r="C775" s="30"/>
      <c r="D775" s="30"/>
      <c r="E775" s="181"/>
      <c r="F775" s="30"/>
      <c r="G775" s="269"/>
      <c r="H775" s="269"/>
      <c r="I775" s="269"/>
      <c r="J775" s="218"/>
      <c r="K775" s="181"/>
      <c r="L775" s="31"/>
      <c r="M775" s="262" t="str">
        <f t="shared" si="274"/>
        <v>0</v>
      </c>
      <c r="N775" s="31"/>
      <c r="O775" s="262" t="str">
        <f t="shared" si="275"/>
        <v>0</v>
      </c>
      <c r="P775" s="31"/>
      <c r="Q775" s="31"/>
      <c r="R775" s="31"/>
      <c r="S775" s="298" t="str">
        <f t="shared" si="276"/>
        <v/>
      </c>
      <c r="T775" s="214"/>
      <c r="U775" s="33"/>
      <c r="V775" s="33"/>
      <c r="W775" s="33"/>
      <c r="X775" s="33"/>
      <c r="Y775" s="213"/>
      <c r="Z775" s="352" t="str">
        <f t="shared" si="277"/>
        <v/>
      </c>
      <c r="AA775" s="304" t="e">
        <f t="shared" ca="1" si="278"/>
        <v>#NAME?</v>
      </c>
      <c r="AB775" s="304" t="e">
        <f t="shared" ca="1" si="279"/>
        <v>#NAME?</v>
      </c>
      <c r="AC775" s="304" t="e">
        <f t="shared" ca="1" si="280"/>
        <v>#NAME?</v>
      </c>
      <c r="AD775" s="304" t="e">
        <f t="shared" ca="1" si="281"/>
        <v>#NAME?</v>
      </c>
      <c r="AE775" s="304"/>
      <c r="AF775" s="353" t="str">
        <f t="shared" si="282"/>
        <v>NCX19J3</v>
      </c>
      <c r="AG775" s="353" t="str">
        <f t="shared" si="283"/>
        <v>NCX19J3</v>
      </c>
      <c r="AH775" s="353" t="str">
        <f t="shared" si="284"/>
        <v/>
      </c>
      <c r="AI775" s="353" t="str">
        <f t="shared" si="285"/>
        <v/>
      </c>
      <c r="AJ775" s="353" t="str">
        <f t="shared" si="286"/>
        <v/>
      </c>
      <c r="AK775" s="353" t="str">
        <f t="shared" si="287"/>
        <v/>
      </c>
      <c r="AL775" s="343"/>
      <c r="AT775" s="345" t="str">
        <f t="shared" si="288"/>
        <v/>
      </c>
      <c r="AU775" s="345" t="str">
        <f t="shared" si="289"/>
        <v/>
      </c>
      <c r="AW775" s="354">
        <f t="shared" si="290"/>
        <v>0</v>
      </c>
      <c r="AX775" s="354">
        <f t="shared" si="291"/>
        <v>0</v>
      </c>
      <c r="AY775" s="354">
        <f t="shared" si="292"/>
        <v>0</v>
      </c>
      <c r="AZ775" s="354">
        <f t="shared" si="293"/>
        <v>0</v>
      </c>
    </row>
    <row r="776" spans="1:52" x14ac:dyDescent="0.2">
      <c r="A776" s="28" t="str">
        <f>C776&amp;"x"&amp;TEXT(COUNTIF(C$5:C775,C776)+1,0)</f>
        <v>x1</v>
      </c>
      <c r="B776" s="29" t="str">
        <f>D776&amp;"x"&amp;TEXT(COUNTIF(D$5:D775,D776)+1,0)</f>
        <v>x1</v>
      </c>
      <c r="C776" s="30"/>
      <c r="D776" s="30"/>
      <c r="E776" s="181"/>
      <c r="F776" s="30"/>
      <c r="G776" s="269"/>
      <c r="H776" s="269"/>
      <c r="I776" s="269"/>
      <c r="J776" s="218"/>
      <c r="K776" s="181"/>
      <c r="L776" s="31"/>
      <c r="M776" s="262" t="str">
        <f t="shared" si="274"/>
        <v>0</v>
      </c>
      <c r="N776" s="31"/>
      <c r="O776" s="262" t="str">
        <f t="shared" si="275"/>
        <v>0</v>
      </c>
      <c r="P776" s="31"/>
      <c r="Q776" s="31"/>
      <c r="R776" s="31"/>
      <c r="S776" s="298" t="str">
        <f t="shared" si="276"/>
        <v/>
      </c>
      <c r="T776" s="214"/>
      <c r="U776" s="33"/>
      <c r="V776" s="33"/>
      <c r="W776" s="33"/>
      <c r="X776" s="33"/>
      <c r="Y776" s="213"/>
      <c r="Z776" s="352" t="str">
        <f t="shared" si="277"/>
        <v/>
      </c>
      <c r="AA776" s="304" t="e">
        <f t="shared" ca="1" si="278"/>
        <v>#NAME?</v>
      </c>
      <c r="AB776" s="304" t="e">
        <f t="shared" ca="1" si="279"/>
        <v>#NAME?</v>
      </c>
      <c r="AC776" s="304" t="e">
        <f t="shared" ca="1" si="280"/>
        <v>#NAME?</v>
      </c>
      <c r="AD776" s="304" t="e">
        <f t="shared" ca="1" si="281"/>
        <v>#NAME?</v>
      </c>
      <c r="AE776" s="304"/>
      <c r="AF776" s="353" t="str">
        <f t="shared" si="282"/>
        <v>NCX19J3</v>
      </c>
      <c r="AG776" s="353" t="str">
        <f t="shared" si="283"/>
        <v>NCX19J3</v>
      </c>
      <c r="AH776" s="353" t="str">
        <f t="shared" si="284"/>
        <v/>
      </c>
      <c r="AI776" s="353" t="str">
        <f t="shared" si="285"/>
        <v/>
      </c>
      <c r="AJ776" s="353" t="str">
        <f t="shared" si="286"/>
        <v/>
      </c>
      <c r="AK776" s="353" t="str">
        <f t="shared" si="287"/>
        <v/>
      </c>
      <c r="AL776" s="343"/>
      <c r="AT776" s="345" t="str">
        <f t="shared" si="288"/>
        <v/>
      </c>
      <c r="AU776" s="345" t="str">
        <f t="shared" si="289"/>
        <v/>
      </c>
      <c r="AW776" s="354">
        <f t="shared" si="290"/>
        <v>0</v>
      </c>
      <c r="AX776" s="354">
        <f t="shared" si="291"/>
        <v>0</v>
      </c>
      <c r="AY776" s="354">
        <f t="shared" si="292"/>
        <v>0</v>
      </c>
      <c r="AZ776" s="354">
        <f t="shared" si="293"/>
        <v>0</v>
      </c>
    </row>
    <row r="777" spans="1:52" x14ac:dyDescent="0.2">
      <c r="A777" s="28" t="str">
        <f>C777&amp;"x"&amp;TEXT(COUNTIF(C$5:C776,C777)+1,0)</f>
        <v>x1</v>
      </c>
      <c r="B777" s="29" t="str">
        <f>D777&amp;"x"&amp;TEXT(COUNTIF(D$5:D776,D777)+1,0)</f>
        <v>x1</v>
      </c>
      <c r="C777" s="30"/>
      <c r="D777" s="30"/>
      <c r="E777" s="181"/>
      <c r="F777" s="30"/>
      <c r="G777" s="269"/>
      <c r="H777" s="269"/>
      <c r="I777" s="269"/>
      <c r="J777" s="218"/>
      <c r="K777" s="181"/>
      <c r="L777" s="31"/>
      <c r="M777" s="262" t="str">
        <f t="shared" si="274"/>
        <v>0</v>
      </c>
      <c r="N777" s="31"/>
      <c r="O777" s="262" t="str">
        <f t="shared" si="275"/>
        <v>0</v>
      </c>
      <c r="P777" s="31"/>
      <c r="Q777" s="31"/>
      <c r="R777" s="31"/>
      <c r="S777" s="298" t="str">
        <f t="shared" si="276"/>
        <v/>
      </c>
      <c r="T777" s="214"/>
      <c r="U777" s="33"/>
      <c r="V777" s="33"/>
      <c r="W777" s="33"/>
      <c r="X777" s="33"/>
      <c r="Y777" s="213"/>
      <c r="Z777" s="352" t="str">
        <f t="shared" si="277"/>
        <v/>
      </c>
      <c r="AA777" s="304" t="e">
        <f t="shared" ca="1" si="278"/>
        <v>#NAME?</v>
      </c>
      <c r="AB777" s="304" t="e">
        <f t="shared" ca="1" si="279"/>
        <v>#NAME?</v>
      </c>
      <c r="AC777" s="304" t="e">
        <f t="shared" ca="1" si="280"/>
        <v>#NAME?</v>
      </c>
      <c r="AD777" s="304" t="e">
        <f t="shared" ca="1" si="281"/>
        <v>#NAME?</v>
      </c>
      <c r="AE777" s="304"/>
      <c r="AF777" s="353" t="str">
        <f t="shared" si="282"/>
        <v>NCX19J3</v>
      </c>
      <c r="AG777" s="353" t="str">
        <f t="shared" si="283"/>
        <v>NCX19J3</v>
      </c>
      <c r="AH777" s="353" t="str">
        <f t="shared" si="284"/>
        <v/>
      </c>
      <c r="AI777" s="353" t="str">
        <f t="shared" si="285"/>
        <v/>
      </c>
      <c r="AJ777" s="353" t="str">
        <f t="shared" si="286"/>
        <v/>
      </c>
      <c r="AK777" s="353" t="str">
        <f t="shared" si="287"/>
        <v/>
      </c>
      <c r="AL777" s="343"/>
      <c r="AT777" s="345" t="str">
        <f t="shared" si="288"/>
        <v/>
      </c>
      <c r="AU777" s="345" t="str">
        <f t="shared" si="289"/>
        <v/>
      </c>
      <c r="AW777" s="354">
        <f t="shared" si="290"/>
        <v>0</v>
      </c>
      <c r="AX777" s="354">
        <f t="shared" si="291"/>
        <v>0</v>
      </c>
      <c r="AY777" s="354">
        <f t="shared" si="292"/>
        <v>0</v>
      </c>
      <c r="AZ777" s="354">
        <f t="shared" si="293"/>
        <v>0</v>
      </c>
    </row>
    <row r="778" spans="1:52" x14ac:dyDescent="0.2">
      <c r="A778" s="28" t="str">
        <f>C778&amp;"x"&amp;TEXT(COUNTIF(C$5:C777,C778)+1,0)</f>
        <v>x1</v>
      </c>
      <c r="B778" s="29" t="str">
        <f>D778&amp;"x"&amp;TEXT(COUNTIF(D$5:D777,D778)+1,0)</f>
        <v>x1</v>
      </c>
      <c r="C778" s="30"/>
      <c r="D778" s="30"/>
      <c r="E778" s="181"/>
      <c r="F778" s="30"/>
      <c r="G778" s="269"/>
      <c r="H778" s="269"/>
      <c r="I778" s="269"/>
      <c r="J778" s="218"/>
      <c r="K778" s="181"/>
      <c r="L778" s="31"/>
      <c r="M778" s="262" t="str">
        <f t="shared" si="274"/>
        <v>0</v>
      </c>
      <c r="N778" s="31"/>
      <c r="O778" s="262" t="str">
        <f t="shared" si="275"/>
        <v>0</v>
      </c>
      <c r="P778" s="31"/>
      <c r="Q778" s="31"/>
      <c r="R778" s="31"/>
      <c r="S778" s="298" t="str">
        <f t="shared" si="276"/>
        <v/>
      </c>
      <c r="T778" s="214"/>
      <c r="U778" s="33"/>
      <c r="V778" s="33"/>
      <c r="W778" s="33"/>
      <c r="X778" s="33"/>
      <c r="Y778" s="213"/>
      <c r="Z778" s="352" t="str">
        <f t="shared" si="277"/>
        <v/>
      </c>
      <c r="AA778" s="304" t="e">
        <f t="shared" ca="1" si="278"/>
        <v>#NAME?</v>
      </c>
      <c r="AB778" s="304" t="e">
        <f t="shared" ca="1" si="279"/>
        <v>#NAME?</v>
      </c>
      <c r="AC778" s="304" t="e">
        <f t="shared" ca="1" si="280"/>
        <v>#NAME?</v>
      </c>
      <c r="AD778" s="304" t="e">
        <f t="shared" ca="1" si="281"/>
        <v>#NAME?</v>
      </c>
      <c r="AE778" s="304"/>
      <c r="AF778" s="353" t="str">
        <f t="shared" si="282"/>
        <v>NCX19J3</v>
      </c>
      <c r="AG778" s="353" t="str">
        <f t="shared" si="283"/>
        <v>NCX19J3</v>
      </c>
      <c r="AH778" s="353" t="str">
        <f t="shared" si="284"/>
        <v/>
      </c>
      <c r="AI778" s="353" t="str">
        <f t="shared" si="285"/>
        <v/>
      </c>
      <c r="AJ778" s="353" t="str">
        <f t="shared" si="286"/>
        <v/>
      </c>
      <c r="AK778" s="353" t="str">
        <f t="shared" si="287"/>
        <v/>
      </c>
      <c r="AL778" s="343"/>
      <c r="AT778" s="345" t="str">
        <f t="shared" si="288"/>
        <v/>
      </c>
      <c r="AU778" s="345" t="str">
        <f t="shared" si="289"/>
        <v/>
      </c>
      <c r="AW778" s="354">
        <f t="shared" si="290"/>
        <v>0</v>
      </c>
      <c r="AX778" s="354">
        <f t="shared" si="291"/>
        <v>0</v>
      </c>
      <c r="AY778" s="354">
        <f t="shared" si="292"/>
        <v>0</v>
      </c>
      <c r="AZ778" s="354">
        <f t="shared" si="293"/>
        <v>0</v>
      </c>
    </row>
    <row r="779" spans="1:52" x14ac:dyDescent="0.2">
      <c r="A779" s="28" t="str">
        <f>C779&amp;"x"&amp;TEXT(COUNTIF(C$5:C778,C779)+1,0)</f>
        <v>x1</v>
      </c>
      <c r="B779" s="29" t="str">
        <f>D779&amp;"x"&amp;TEXT(COUNTIF(D$5:D778,D779)+1,0)</f>
        <v>x1</v>
      </c>
      <c r="C779" s="30"/>
      <c r="D779" s="30"/>
      <c r="E779" s="181"/>
      <c r="F779" s="30"/>
      <c r="G779" s="269"/>
      <c r="H779" s="269"/>
      <c r="I779" s="269"/>
      <c r="J779" s="218"/>
      <c r="K779" s="181"/>
      <c r="L779" s="31"/>
      <c r="M779" s="262" t="str">
        <f t="shared" si="274"/>
        <v>0</v>
      </c>
      <c r="N779" s="31"/>
      <c r="O779" s="262" t="str">
        <f t="shared" si="275"/>
        <v>0</v>
      </c>
      <c r="P779" s="31"/>
      <c r="Q779" s="31"/>
      <c r="R779" s="31"/>
      <c r="S779" s="298" t="str">
        <f t="shared" si="276"/>
        <v/>
      </c>
      <c r="T779" s="214"/>
      <c r="U779" s="33"/>
      <c r="V779" s="33"/>
      <c r="W779" s="33"/>
      <c r="X779" s="33"/>
      <c r="Y779" s="213"/>
      <c r="Z779" s="352" t="str">
        <f t="shared" si="277"/>
        <v/>
      </c>
      <c r="AA779" s="304" t="e">
        <f t="shared" ca="1" si="278"/>
        <v>#NAME?</v>
      </c>
      <c r="AB779" s="304" t="e">
        <f t="shared" ca="1" si="279"/>
        <v>#NAME?</v>
      </c>
      <c r="AC779" s="304" t="e">
        <f t="shared" ca="1" si="280"/>
        <v>#NAME?</v>
      </c>
      <c r="AD779" s="304" t="e">
        <f t="shared" ca="1" si="281"/>
        <v>#NAME?</v>
      </c>
      <c r="AE779" s="304"/>
      <c r="AF779" s="353" t="str">
        <f t="shared" si="282"/>
        <v>NCX19J3</v>
      </c>
      <c r="AG779" s="353" t="str">
        <f t="shared" si="283"/>
        <v>NCX19J3</v>
      </c>
      <c r="AH779" s="353" t="str">
        <f t="shared" si="284"/>
        <v/>
      </c>
      <c r="AI779" s="353" t="str">
        <f t="shared" si="285"/>
        <v/>
      </c>
      <c r="AJ779" s="353" t="str">
        <f t="shared" si="286"/>
        <v/>
      </c>
      <c r="AK779" s="353" t="str">
        <f t="shared" si="287"/>
        <v/>
      </c>
      <c r="AL779" s="343"/>
      <c r="AT779" s="345" t="str">
        <f t="shared" si="288"/>
        <v/>
      </c>
      <c r="AU779" s="345" t="str">
        <f t="shared" si="289"/>
        <v/>
      </c>
      <c r="AW779" s="354">
        <f t="shared" si="290"/>
        <v>0</v>
      </c>
      <c r="AX779" s="354">
        <f t="shared" si="291"/>
        <v>0</v>
      </c>
      <c r="AY779" s="354">
        <f t="shared" si="292"/>
        <v>0</v>
      </c>
      <c r="AZ779" s="354">
        <f t="shared" si="293"/>
        <v>0</v>
      </c>
    </row>
    <row r="780" spans="1:52" x14ac:dyDescent="0.2">
      <c r="A780" s="28" t="str">
        <f>C780&amp;"x"&amp;TEXT(COUNTIF(C$5:C779,C780)+1,0)</f>
        <v>x1</v>
      </c>
      <c r="B780" s="29" t="str">
        <f>D780&amp;"x"&amp;TEXT(COUNTIF(D$5:D779,D780)+1,0)</f>
        <v>x1</v>
      </c>
      <c r="C780" s="30"/>
      <c r="D780" s="30"/>
      <c r="E780" s="181"/>
      <c r="F780" s="30"/>
      <c r="G780" s="269"/>
      <c r="H780" s="269"/>
      <c r="I780" s="269"/>
      <c r="J780" s="218"/>
      <c r="K780" s="181"/>
      <c r="L780" s="31"/>
      <c r="M780" s="262" t="str">
        <f t="shared" si="274"/>
        <v>0</v>
      </c>
      <c r="N780" s="31"/>
      <c r="O780" s="262" t="str">
        <f t="shared" si="275"/>
        <v>0</v>
      </c>
      <c r="P780" s="31"/>
      <c r="Q780" s="31"/>
      <c r="R780" s="31"/>
      <c r="S780" s="298" t="str">
        <f t="shared" si="276"/>
        <v/>
      </c>
      <c r="T780" s="214"/>
      <c r="U780" s="33"/>
      <c r="V780" s="33"/>
      <c r="W780" s="33"/>
      <c r="X780" s="33"/>
      <c r="Y780" s="213"/>
      <c r="Z780" s="352" t="str">
        <f t="shared" si="277"/>
        <v/>
      </c>
      <c r="AA780" s="304" t="e">
        <f t="shared" ca="1" si="278"/>
        <v>#NAME?</v>
      </c>
      <c r="AB780" s="304" t="e">
        <f t="shared" ca="1" si="279"/>
        <v>#NAME?</v>
      </c>
      <c r="AC780" s="304" t="e">
        <f t="shared" ca="1" si="280"/>
        <v>#NAME?</v>
      </c>
      <c r="AD780" s="304" t="e">
        <f t="shared" ca="1" si="281"/>
        <v>#NAME?</v>
      </c>
      <c r="AE780" s="304"/>
      <c r="AF780" s="353" t="str">
        <f t="shared" si="282"/>
        <v>NCX19J3</v>
      </c>
      <c r="AG780" s="353" t="str">
        <f t="shared" si="283"/>
        <v>NCX19J3</v>
      </c>
      <c r="AH780" s="353" t="str">
        <f t="shared" si="284"/>
        <v/>
      </c>
      <c r="AI780" s="353" t="str">
        <f t="shared" si="285"/>
        <v/>
      </c>
      <c r="AJ780" s="353" t="str">
        <f t="shared" si="286"/>
        <v/>
      </c>
      <c r="AK780" s="353" t="str">
        <f t="shared" si="287"/>
        <v/>
      </c>
      <c r="AL780" s="343"/>
      <c r="AT780" s="345" t="str">
        <f t="shared" si="288"/>
        <v/>
      </c>
      <c r="AU780" s="345" t="str">
        <f t="shared" si="289"/>
        <v/>
      </c>
      <c r="AW780" s="354">
        <f t="shared" si="290"/>
        <v>0</v>
      </c>
      <c r="AX780" s="354">
        <f t="shared" si="291"/>
        <v>0</v>
      </c>
      <c r="AY780" s="354">
        <f t="shared" si="292"/>
        <v>0</v>
      </c>
      <c r="AZ780" s="354">
        <f t="shared" si="293"/>
        <v>0</v>
      </c>
    </row>
    <row r="781" spans="1:52" x14ac:dyDescent="0.2">
      <c r="A781" s="28" t="str">
        <f>C781&amp;"x"&amp;TEXT(COUNTIF(C$5:C780,C781)+1,0)</f>
        <v>x1</v>
      </c>
      <c r="B781" s="29" t="str">
        <f>D781&amp;"x"&amp;TEXT(COUNTIF(D$5:D780,D781)+1,0)</f>
        <v>x1</v>
      </c>
      <c r="C781" s="30"/>
      <c r="D781" s="30"/>
      <c r="E781" s="181"/>
      <c r="F781" s="30"/>
      <c r="G781" s="269"/>
      <c r="H781" s="269"/>
      <c r="I781" s="269"/>
      <c r="J781" s="218"/>
      <c r="K781" s="181"/>
      <c r="L781" s="31"/>
      <c r="M781" s="262" t="str">
        <f t="shared" si="274"/>
        <v>0</v>
      </c>
      <c r="N781" s="31"/>
      <c r="O781" s="262" t="str">
        <f t="shared" si="275"/>
        <v>0</v>
      </c>
      <c r="P781" s="31"/>
      <c r="Q781" s="31"/>
      <c r="R781" s="31"/>
      <c r="S781" s="298" t="str">
        <f t="shared" si="276"/>
        <v/>
      </c>
      <c r="T781" s="214"/>
      <c r="U781" s="33"/>
      <c r="V781" s="33"/>
      <c r="W781" s="33"/>
      <c r="X781" s="33"/>
      <c r="Y781" s="213"/>
      <c r="Z781" s="352" t="str">
        <f t="shared" si="277"/>
        <v/>
      </c>
      <c r="AA781" s="304" t="e">
        <f t="shared" ca="1" si="278"/>
        <v>#NAME?</v>
      </c>
      <c r="AB781" s="304" t="e">
        <f t="shared" ca="1" si="279"/>
        <v>#NAME?</v>
      </c>
      <c r="AC781" s="304" t="e">
        <f t="shared" ca="1" si="280"/>
        <v>#NAME?</v>
      </c>
      <c r="AD781" s="304" t="e">
        <f t="shared" ca="1" si="281"/>
        <v>#NAME?</v>
      </c>
      <c r="AE781" s="304"/>
      <c r="AF781" s="353" t="str">
        <f t="shared" si="282"/>
        <v>NCX19J3</v>
      </c>
      <c r="AG781" s="353" t="str">
        <f t="shared" si="283"/>
        <v>NCX19J3</v>
      </c>
      <c r="AH781" s="353" t="str">
        <f t="shared" si="284"/>
        <v/>
      </c>
      <c r="AI781" s="353" t="str">
        <f t="shared" si="285"/>
        <v/>
      </c>
      <c r="AJ781" s="353" t="str">
        <f t="shared" si="286"/>
        <v/>
      </c>
      <c r="AK781" s="353" t="str">
        <f t="shared" si="287"/>
        <v/>
      </c>
      <c r="AL781" s="343"/>
      <c r="AT781" s="345" t="str">
        <f t="shared" si="288"/>
        <v/>
      </c>
      <c r="AU781" s="345" t="str">
        <f t="shared" si="289"/>
        <v/>
      </c>
      <c r="AW781" s="354">
        <f t="shared" si="290"/>
        <v>0</v>
      </c>
      <c r="AX781" s="354">
        <f t="shared" si="291"/>
        <v>0</v>
      </c>
      <c r="AY781" s="354">
        <f t="shared" si="292"/>
        <v>0</v>
      </c>
      <c r="AZ781" s="354">
        <f t="shared" si="293"/>
        <v>0</v>
      </c>
    </row>
    <row r="782" spans="1:52" x14ac:dyDescent="0.2">
      <c r="A782" s="28" t="str">
        <f>C782&amp;"x"&amp;TEXT(COUNTIF(C$5:C781,C782)+1,0)</f>
        <v>x1</v>
      </c>
      <c r="B782" s="29" t="str">
        <f>D782&amp;"x"&amp;TEXT(COUNTIF(D$5:D781,D782)+1,0)</f>
        <v>x1</v>
      </c>
      <c r="C782" s="30"/>
      <c r="D782" s="30"/>
      <c r="E782" s="181"/>
      <c r="F782" s="30"/>
      <c r="G782" s="269"/>
      <c r="H782" s="269"/>
      <c r="I782" s="269"/>
      <c r="J782" s="218"/>
      <c r="K782" s="181"/>
      <c r="L782" s="31"/>
      <c r="M782" s="262" t="str">
        <f t="shared" si="274"/>
        <v>0</v>
      </c>
      <c r="N782" s="31"/>
      <c r="O782" s="262" t="str">
        <f t="shared" si="275"/>
        <v>0</v>
      </c>
      <c r="P782" s="31"/>
      <c r="Q782" s="31"/>
      <c r="R782" s="31"/>
      <c r="S782" s="298" t="str">
        <f t="shared" si="276"/>
        <v/>
      </c>
      <c r="T782" s="214"/>
      <c r="U782" s="33"/>
      <c r="V782" s="33"/>
      <c r="W782" s="33"/>
      <c r="X782" s="33"/>
      <c r="Y782" s="213"/>
      <c r="Z782" s="352" t="str">
        <f t="shared" si="277"/>
        <v/>
      </c>
      <c r="AA782" s="304" t="e">
        <f t="shared" ca="1" si="278"/>
        <v>#NAME?</v>
      </c>
      <c r="AB782" s="304" t="e">
        <f t="shared" ca="1" si="279"/>
        <v>#NAME?</v>
      </c>
      <c r="AC782" s="304" t="e">
        <f t="shared" ca="1" si="280"/>
        <v>#NAME?</v>
      </c>
      <c r="AD782" s="304" t="e">
        <f t="shared" ca="1" si="281"/>
        <v>#NAME?</v>
      </c>
      <c r="AE782" s="304"/>
      <c r="AF782" s="353" t="str">
        <f t="shared" si="282"/>
        <v>NCX19J3</v>
      </c>
      <c r="AG782" s="353" t="str">
        <f t="shared" si="283"/>
        <v>NCX19J3</v>
      </c>
      <c r="AH782" s="353" t="str">
        <f t="shared" si="284"/>
        <v/>
      </c>
      <c r="AI782" s="353" t="str">
        <f t="shared" si="285"/>
        <v/>
      </c>
      <c r="AJ782" s="353" t="str">
        <f t="shared" si="286"/>
        <v/>
      </c>
      <c r="AK782" s="353" t="str">
        <f t="shared" si="287"/>
        <v/>
      </c>
      <c r="AL782" s="343"/>
      <c r="AT782" s="345" t="str">
        <f t="shared" si="288"/>
        <v/>
      </c>
      <c r="AU782" s="345" t="str">
        <f t="shared" si="289"/>
        <v/>
      </c>
      <c r="AW782" s="354">
        <f t="shared" si="290"/>
        <v>0</v>
      </c>
      <c r="AX782" s="354">
        <f t="shared" si="291"/>
        <v>0</v>
      </c>
      <c r="AY782" s="354">
        <f t="shared" si="292"/>
        <v>0</v>
      </c>
      <c r="AZ782" s="354">
        <f t="shared" si="293"/>
        <v>0</v>
      </c>
    </row>
    <row r="783" spans="1:52" x14ac:dyDescent="0.2">
      <c r="A783" s="28" t="str">
        <f>C783&amp;"x"&amp;TEXT(COUNTIF(C$5:C782,C783)+1,0)</f>
        <v>x1</v>
      </c>
      <c r="B783" s="29" t="str">
        <f>D783&amp;"x"&amp;TEXT(COUNTIF(D$5:D782,D783)+1,0)</f>
        <v>x1</v>
      </c>
      <c r="C783" s="30"/>
      <c r="D783" s="30"/>
      <c r="E783" s="181"/>
      <c r="F783" s="30"/>
      <c r="G783" s="269"/>
      <c r="H783" s="269"/>
      <c r="I783" s="269"/>
      <c r="J783" s="218"/>
      <c r="K783" s="181"/>
      <c r="L783" s="31"/>
      <c r="M783" s="262" t="str">
        <f t="shared" si="274"/>
        <v>0</v>
      </c>
      <c r="N783" s="31"/>
      <c r="O783" s="262" t="str">
        <f t="shared" si="275"/>
        <v>0</v>
      </c>
      <c r="P783" s="31"/>
      <c r="Q783" s="31"/>
      <c r="R783" s="31"/>
      <c r="S783" s="298" t="str">
        <f t="shared" si="276"/>
        <v/>
      </c>
      <c r="T783" s="214"/>
      <c r="U783" s="33"/>
      <c r="V783" s="33"/>
      <c r="W783" s="33"/>
      <c r="X783" s="33"/>
      <c r="Y783" s="213"/>
      <c r="Z783" s="352" t="str">
        <f t="shared" si="277"/>
        <v/>
      </c>
      <c r="AA783" s="304" t="e">
        <f t="shared" ca="1" si="278"/>
        <v>#NAME?</v>
      </c>
      <c r="AB783" s="304" t="e">
        <f t="shared" ca="1" si="279"/>
        <v>#NAME?</v>
      </c>
      <c r="AC783" s="304" t="e">
        <f t="shared" ca="1" si="280"/>
        <v>#NAME?</v>
      </c>
      <c r="AD783" s="304" t="e">
        <f t="shared" ca="1" si="281"/>
        <v>#NAME?</v>
      </c>
      <c r="AE783" s="304"/>
      <c r="AF783" s="353" t="str">
        <f t="shared" si="282"/>
        <v>NCX19J3</v>
      </c>
      <c r="AG783" s="353" t="str">
        <f t="shared" si="283"/>
        <v>NCX19J3</v>
      </c>
      <c r="AH783" s="353" t="str">
        <f t="shared" si="284"/>
        <v/>
      </c>
      <c r="AI783" s="353" t="str">
        <f t="shared" si="285"/>
        <v/>
      </c>
      <c r="AJ783" s="353" t="str">
        <f t="shared" si="286"/>
        <v/>
      </c>
      <c r="AK783" s="353" t="str">
        <f t="shared" si="287"/>
        <v/>
      </c>
      <c r="AL783" s="343"/>
      <c r="AT783" s="345" t="str">
        <f t="shared" si="288"/>
        <v/>
      </c>
      <c r="AU783" s="345" t="str">
        <f t="shared" si="289"/>
        <v/>
      </c>
      <c r="AW783" s="354">
        <f t="shared" si="290"/>
        <v>0</v>
      </c>
      <c r="AX783" s="354">
        <f t="shared" si="291"/>
        <v>0</v>
      </c>
      <c r="AY783" s="354">
        <f t="shared" si="292"/>
        <v>0</v>
      </c>
      <c r="AZ783" s="354">
        <f t="shared" si="293"/>
        <v>0</v>
      </c>
    </row>
    <row r="784" spans="1:52" x14ac:dyDescent="0.2">
      <c r="A784" s="28" t="str">
        <f>C784&amp;"x"&amp;TEXT(COUNTIF(C$5:C783,C784)+1,0)</f>
        <v>x1</v>
      </c>
      <c r="B784" s="29" t="str">
        <f>D784&amp;"x"&amp;TEXT(COUNTIF(D$5:D783,D784)+1,0)</f>
        <v>x1</v>
      </c>
      <c r="C784" s="30"/>
      <c r="D784" s="30"/>
      <c r="E784" s="181"/>
      <c r="F784" s="30"/>
      <c r="G784" s="269"/>
      <c r="H784" s="269"/>
      <c r="I784" s="269"/>
      <c r="J784" s="218"/>
      <c r="K784" s="181"/>
      <c r="L784" s="31"/>
      <c r="M784" s="262" t="str">
        <f t="shared" si="274"/>
        <v>0</v>
      </c>
      <c r="N784" s="31"/>
      <c r="O784" s="262" t="str">
        <f t="shared" si="275"/>
        <v>0</v>
      </c>
      <c r="P784" s="31"/>
      <c r="Q784" s="31"/>
      <c r="R784" s="31"/>
      <c r="S784" s="298" t="str">
        <f t="shared" si="276"/>
        <v/>
      </c>
      <c r="T784" s="214"/>
      <c r="U784" s="33"/>
      <c r="V784" s="33"/>
      <c r="W784" s="33"/>
      <c r="X784" s="33"/>
      <c r="Y784" s="213"/>
      <c r="Z784" s="352" t="str">
        <f t="shared" si="277"/>
        <v/>
      </c>
      <c r="AA784" s="304" t="e">
        <f t="shared" ca="1" si="278"/>
        <v>#NAME?</v>
      </c>
      <c r="AB784" s="304" t="e">
        <f t="shared" ca="1" si="279"/>
        <v>#NAME?</v>
      </c>
      <c r="AC784" s="304" t="e">
        <f t="shared" ca="1" si="280"/>
        <v>#NAME?</v>
      </c>
      <c r="AD784" s="304" t="e">
        <f t="shared" ca="1" si="281"/>
        <v>#NAME?</v>
      </c>
      <c r="AE784" s="304"/>
      <c r="AF784" s="353" t="str">
        <f t="shared" si="282"/>
        <v>NCX19J3</v>
      </c>
      <c r="AG784" s="353" t="str">
        <f t="shared" si="283"/>
        <v>NCX19J3</v>
      </c>
      <c r="AH784" s="353" t="str">
        <f t="shared" si="284"/>
        <v/>
      </c>
      <c r="AI784" s="353" t="str">
        <f t="shared" si="285"/>
        <v/>
      </c>
      <c r="AJ784" s="353" t="str">
        <f t="shared" si="286"/>
        <v/>
      </c>
      <c r="AK784" s="353" t="str">
        <f t="shared" si="287"/>
        <v/>
      </c>
      <c r="AL784" s="343"/>
      <c r="AT784" s="345" t="str">
        <f t="shared" si="288"/>
        <v/>
      </c>
      <c r="AU784" s="345" t="str">
        <f t="shared" si="289"/>
        <v/>
      </c>
      <c r="AW784" s="354">
        <f t="shared" si="290"/>
        <v>0</v>
      </c>
      <c r="AX784" s="354">
        <f t="shared" si="291"/>
        <v>0</v>
      </c>
      <c r="AY784" s="354">
        <f t="shared" si="292"/>
        <v>0</v>
      </c>
      <c r="AZ784" s="354">
        <f t="shared" si="293"/>
        <v>0</v>
      </c>
    </row>
    <row r="785" spans="1:52" x14ac:dyDescent="0.2">
      <c r="A785" s="28" t="str">
        <f>C785&amp;"x"&amp;TEXT(COUNTIF(C$5:C784,C785)+1,0)</f>
        <v>x1</v>
      </c>
      <c r="B785" s="29" t="str">
        <f>D785&amp;"x"&amp;TEXT(COUNTIF(D$5:D784,D785)+1,0)</f>
        <v>x1</v>
      </c>
      <c r="C785" s="30"/>
      <c r="D785" s="30"/>
      <c r="E785" s="181"/>
      <c r="F785" s="30"/>
      <c r="G785" s="269"/>
      <c r="H785" s="269"/>
      <c r="I785" s="269"/>
      <c r="J785" s="218"/>
      <c r="K785" s="181"/>
      <c r="L785" s="31"/>
      <c r="M785" s="262" t="str">
        <f t="shared" si="274"/>
        <v>0</v>
      </c>
      <c r="N785" s="31"/>
      <c r="O785" s="262" t="str">
        <f t="shared" si="275"/>
        <v>0</v>
      </c>
      <c r="P785" s="31"/>
      <c r="Q785" s="31"/>
      <c r="R785" s="31"/>
      <c r="S785" s="298" t="str">
        <f t="shared" si="276"/>
        <v/>
      </c>
      <c r="T785" s="214"/>
      <c r="U785" s="33"/>
      <c r="V785" s="33"/>
      <c r="W785" s="33"/>
      <c r="X785" s="33"/>
      <c r="Y785" s="213"/>
      <c r="Z785" s="352" t="str">
        <f t="shared" si="277"/>
        <v/>
      </c>
      <c r="AA785" s="304" t="e">
        <f t="shared" ca="1" si="278"/>
        <v>#NAME?</v>
      </c>
      <c r="AB785" s="304" t="e">
        <f t="shared" ca="1" si="279"/>
        <v>#NAME?</v>
      </c>
      <c r="AC785" s="304" t="e">
        <f t="shared" ca="1" si="280"/>
        <v>#NAME?</v>
      </c>
      <c r="AD785" s="304" t="e">
        <f t="shared" ca="1" si="281"/>
        <v>#NAME?</v>
      </c>
      <c r="AE785" s="304"/>
      <c r="AF785" s="353" t="str">
        <f t="shared" si="282"/>
        <v>NCX19J3</v>
      </c>
      <c r="AG785" s="353" t="str">
        <f t="shared" si="283"/>
        <v>NCX19J3</v>
      </c>
      <c r="AH785" s="353" t="str">
        <f t="shared" si="284"/>
        <v/>
      </c>
      <c r="AI785" s="353" t="str">
        <f t="shared" si="285"/>
        <v/>
      </c>
      <c r="AJ785" s="353" t="str">
        <f t="shared" si="286"/>
        <v/>
      </c>
      <c r="AK785" s="353" t="str">
        <f t="shared" si="287"/>
        <v/>
      </c>
      <c r="AL785" s="343"/>
      <c r="AT785" s="345" t="str">
        <f t="shared" si="288"/>
        <v/>
      </c>
      <c r="AU785" s="345" t="str">
        <f t="shared" si="289"/>
        <v/>
      </c>
      <c r="AW785" s="354">
        <f t="shared" si="290"/>
        <v>0</v>
      </c>
      <c r="AX785" s="354">
        <f t="shared" si="291"/>
        <v>0</v>
      </c>
      <c r="AY785" s="354">
        <f t="shared" si="292"/>
        <v>0</v>
      </c>
      <c r="AZ785" s="354">
        <f t="shared" si="293"/>
        <v>0</v>
      </c>
    </row>
    <row r="786" spans="1:52" x14ac:dyDescent="0.2">
      <c r="A786" s="28" t="str">
        <f>C786&amp;"x"&amp;TEXT(COUNTIF(C$5:C785,C786)+1,0)</f>
        <v>x1</v>
      </c>
      <c r="B786" s="29" t="str">
        <f>D786&amp;"x"&amp;TEXT(COUNTIF(D$5:D785,D786)+1,0)</f>
        <v>x1</v>
      </c>
      <c r="C786" s="30"/>
      <c r="D786" s="30"/>
      <c r="E786" s="181"/>
      <c r="F786" s="30"/>
      <c r="G786" s="269"/>
      <c r="H786" s="269"/>
      <c r="I786" s="269"/>
      <c r="J786" s="218"/>
      <c r="K786" s="181"/>
      <c r="L786" s="31"/>
      <c r="M786" s="262" t="str">
        <f t="shared" si="274"/>
        <v>0</v>
      </c>
      <c r="N786" s="31"/>
      <c r="O786" s="262" t="str">
        <f t="shared" si="275"/>
        <v>0</v>
      </c>
      <c r="P786" s="31"/>
      <c r="Q786" s="31"/>
      <c r="R786" s="31"/>
      <c r="S786" s="298" t="str">
        <f t="shared" si="276"/>
        <v/>
      </c>
      <c r="T786" s="214"/>
      <c r="U786" s="33"/>
      <c r="V786" s="33"/>
      <c r="W786" s="33"/>
      <c r="X786" s="33"/>
      <c r="Y786" s="213"/>
      <c r="Z786" s="352" t="str">
        <f t="shared" si="277"/>
        <v/>
      </c>
      <c r="AA786" s="304" t="e">
        <f t="shared" ca="1" si="278"/>
        <v>#NAME?</v>
      </c>
      <c r="AB786" s="304" t="e">
        <f t="shared" ca="1" si="279"/>
        <v>#NAME?</v>
      </c>
      <c r="AC786" s="304" t="e">
        <f t="shared" ca="1" si="280"/>
        <v>#NAME?</v>
      </c>
      <c r="AD786" s="304" t="e">
        <f t="shared" ca="1" si="281"/>
        <v>#NAME?</v>
      </c>
      <c r="AE786" s="304"/>
      <c r="AF786" s="353" t="str">
        <f t="shared" si="282"/>
        <v>NCX19J3</v>
      </c>
      <c r="AG786" s="353" t="str">
        <f t="shared" si="283"/>
        <v>NCX19J3</v>
      </c>
      <c r="AH786" s="353" t="str">
        <f t="shared" si="284"/>
        <v/>
      </c>
      <c r="AI786" s="353" t="str">
        <f t="shared" si="285"/>
        <v/>
      </c>
      <c r="AJ786" s="353" t="str">
        <f t="shared" si="286"/>
        <v/>
      </c>
      <c r="AK786" s="353" t="str">
        <f t="shared" si="287"/>
        <v/>
      </c>
      <c r="AL786" s="343"/>
      <c r="AT786" s="345" t="str">
        <f t="shared" si="288"/>
        <v/>
      </c>
      <c r="AU786" s="345" t="str">
        <f t="shared" si="289"/>
        <v/>
      </c>
      <c r="AW786" s="354">
        <f t="shared" si="290"/>
        <v>0</v>
      </c>
      <c r="AX786" s="354">
        <f t="shared" si="291"/>
        <v>0</v>
      </c>
      <c r="AY786" s="354">
        <f t="shared" si="292"/>
        <v>0</v>
      </c>
      <c r="AZ786" s="354">
        <f t="shared" si="293"/>
        <v>0</v>
      </c>
    </row>
    <row r="787" spans="1:52" x14ac:dyDescent="0.2">
      <c r="A787" s="28" t="str">
        <f>C787&amp;"x"&amp;TEXT(COUNTIF(C$5:C786,C787)+1,0)</f>
        <v>x1</v>
      </c>
      <c r="B787" s="29" t="str">
        <f>D787&amp;"x"&amp;TEXT(COUNTIF(D$5:D786,D787)+1,0)</f>
        <v>x1</v>
      </c>
      <c r="C787" s="30"/>
      <c r="D787" s="30"/>
      <c r="E787" s="181"/>
      <c r="F787" s="30"/>
      <c r="G787" s="269"/>
      <c r="H787" s="269"/>
      <c r="I787" s="269"/>
      <c r="J787" s="218"/>
      <c r="K787" s="181"/>
      <c r="L787" s="31"/>
      <c r="M787" s="262" t="str">
        <f t="shared" si="274"/>
        <v>0</v>
      </c>
      <c r="N787" s="31"/>
      <c r="O787" s="262" t="str">
        <f t="shared" si="275"/>
        <v>0</v>
      </c>
      <c r="P787" s="31"/>
      <c r="Q787" s="31"/>
      <c r="R787" s="31"/>
      <c r="S787" s="298" t="str">
        <f t="shared" si="276"/>
        <v/>
      </c>
      <c r="T787" s="214"/>
      <c r="U787" s="33"/>
      <c r="V787" s="33"/>
      <c r="W787" s="33"/>
      <c r="X787" s="33"/>
      <c r="Y787" s="213"/>
      <c r="Z787" s="352" t="str">
        <f t="shared" si="277"/>
        <v/>
      </c>
      <c r="AA787" s="304" t="e">
        <f t="shared" ca="1" si="278"/>
        <v>#NAME?</v>
      </c>
      <c r="AB787" s="304" t="e">
        <f t="shared" ca="1" si="279"/>
        <v>#NAME?</v>
      </c>
      <c r="AC787" s="304" t="e">
        <f t="shared" ca="1" si="280"/>
        <v>#NAME?</v>
      </c>
      <c r="AD787" s="304" t="e">
        <f t="shared" ca="1" si="281"/>
        <v>#NAME?</v>
      </c>
      <c r="AE787" s="304"/>
      <c r="AF787" s="353" t="str">
        <f t="shared" si="282"/>
        <v>NCX19J3</v>
      </c>
      <c r="AG787" s="353" t="str">
        <f t="shared" si="283"/>
        <v>NCX19J3</v>
      </c>
      <c r="AH787" s="353" t="str">
        <f t="shared" si="284"/>
        <v/>
      </c>
      <c r="AI787" s="353" t="str">
        <f t="shared" si="285"/>
        <v/>
      </c>
      <c r="AJ787" s="353" t="str">
        <f t="shared" si="286"/>
        <v/>
      </c>
      <c r="AK787" s="353" t="str">
        <f t="shared" si="287"/>
        <v/>
      </c>
      <c r="AL787" s="343"/>
      <c r="AT787" s="345" t="str">
        <f t="shared" si="288"/>
        <v/>
      </c>
      <c r="AU787" s="345" t="str">
        <f t="shared" si="289"/>
        <v/>
      </c>
      <c r="AW787" s="354">
        <f t="shared" si="290"/>
        <v>0</v>
      </c>
      <c r="AX787" s="354">
        <f t="shared" si="291"/>
        <v>0</v>
      </c>
      <c r="AY787" s="354">
        <f t="shared" si="292"/>
        <v>0</v>
      </c>
      <c r="AZ787" s="354">
        <f t="shared" si="293"/>
        <v>0</v>
      </c>
    </row>
    <row r="788" spans="1:52" x14ac:dyDescent="0.2">
      <c r="A788" s="28" t="str">
        <f>C788&amp;"x"&amp;TEXT(COUNTIF(C$5:C787,C788)+1,0)</f>
        <v>x1</v>
      </c>
      <c r="B788" s="29" t="str">
        <f>D788&amp;"x"&amp;TEXT(COUNTIF(D$5:D787,D788)+1,0)</f>
        <v>x1</v>
      </c>
      <c r="C788" s="30"/>
      <c r="D788" s="30"/>
      <c r="E788" s="181"/>
      <c r="F788" s="30"/>
      <c r="G788" s="269"/>
      <c r="H788" s="269"/>
      <c r="I788" s="269"/>
      <c r="J788" s="218"/>
      <c r="K788" s="181"/>
      <c r="L788" s="31"/>
      <c r="M788" s="262" t="str">
        <f t="shared" si="274"/>
        <v>0</v>
      </c>
      <c r="N788" s="31"/>
      <c r="O788" s="262" t="str">
        <f t="shared" si="275"/>
        <v>0</v>
      </c>
      <c r="P788" s="31"/>
      <c r="Q788" s="31"/>
      <c r="R788" s="31"/>
      <c r="S788" s="298" t="str">
        <f t="shared" si="276"/>
        <v/>
      </c>
      <c r="T788" s="214"/>
      <c r="U788" s="33"/>
      <c r="V788" s="33"/>
      <c r="W788" s="33"/>
      <c r="X788" s="33"/>
      <c r="Y788" s="213"/>
      <c r="Z788" s="352" t="str">
        <f t="shared" si="277"/>
        <v/>
      </c>
      <c r="AA788" s="304" t="e">
        <f t="shared" ca="1" si="278"/>
        <v>#NAME?</v>
      </c>
      <c r="AB788" s="304" t="e">
        <f t="shared" ca="1" si="279"/>
        <v>#NAME?</v>
      </c>
      <c r="AC788" s="304" t="e">
        <f t="shared" ca="1" si="280"/>
        <v>#NAME?</v>
      </c>
      <c r="AD788" s="304" t="e">
        <f t="shared" ca="1" si="281"/>
        <v>#NAME?</v>
      </c>
      <c r="AE788" s="304"/>
      <c r="AF788" s="353" t="str">
        <f t="shared" si="282"/>
        <v>NCX19J3</v>
      </c>
      <c r="AG788" s="353" t="str">
        <f t="shared" si="283"/>
        <v>NCX19J3</v>
      </c>
      <c r="AH788" s="353" t="str">
        <f t="shared" si="284"/>
        <v/>
      </c>
      <c r="AI788" s="353" t="str">
        <f t="shared" si="285"/>
        <v/>
      </c>
      <c r="AJ788" s="353" t="str">
        <f t="shared" si="286"/>
        <v/>
      </c>
      <c r="AK788" s="353" t="str">
        <f t="shared" si="287"/>
        <v/>
      </c>
      <c r="AL788" s="343"/>
      <c r="AT788" s="345" t="str">
        <f t="shared" si="288"/>
        <v/>
      </c>
      <c r="AU788" s="345" t="str">
        <f t="shared" si="289"/>
        <v/>
      </c>
      <c r="AW788" s="354">
        <f t="shared" si="290"/>
        <v>0</v>
      </c>
      <c r="AX788" s="354">
        <f t="shared" si="291"/>
        <v>0</v>
      </c>
      <c r="AY788" s="354">
        <f t="shared" si="292"/>
        <v>0</v>
      </c>
      <c r="AZ788" s="354">
        <f t="shared" si="293"/>
        <v>0</v>
      </c>
    </row>
    <row r="789" spans="1:52" x14ac:dyDescent="0.2">
      <c r="A789" s="28" t="str">
        <f>C789&amp;"x"&amp;TEXT(COUNTIF(C$5:C788,C789)+1,0)</f>
        <v>x1</v>
      </c>
      <c r="B789" s="29" t="str">
        <f>D789&amp;"x"&amp;TEXT(COUNTIF(D$5:D788,D789)+1,0)</f>
        <v>x1</v>
      </c>
      <c r="C789" s="30"/>
      <c r="D789" s="30"/>
      <c r="E789" s="181"/>
      <c r="F789" s="30"/>
      <c r="G789" s="269"/>
      <c r="H789" s="269"/>
      <c r="I789" s="269"/>
      <c r="J789" s="218"/>
      <c r="K789" s="181"/>
      <c r="L789" s="31"/>
      <c r="M789" s="262" t="str">
        <f t="shared" si="274"/>
        <v>0</v>
      </c>
      <c r="N789" s="31"/>
      <c r="O789" s="262" t="str">
        <f t="shared" si="275"/>
        <v>0</v>
      </c>
      <c r="P789" s="31"/>
      <c r="Q789" s="31"/>
      <c r="R789" s="31"/>
      <c r="S789" s="298" t="str">
        <f t="shared" si="276"/>
        <v/>
      </c>
      <c r="T789" s="214"/>
      <c r="U789" s="33"/>
      <c r="V789" s="33"/>
      <c r="W789" s="33"/>
      <c r="X789" s="33"/>
      <c r="Y789" s="213"/>
      <c r="Z789" s="352" t="str">
        <f t="shared" si="277"/>
        <v/>
      </c>
      <c r="AA789" s="304" t="e">
        <f t="shared" ca="1" si="278"/>
        <v>#NAME?</v>
      </c>
      <c r="AB789" s="304" t="e">
        <f t="shared" ca="1" si="279"/>
        <v>#NAME?</v>
      </c>
      <c r="AC789" s="304" t="e">
        <f t="shared" ca="1" si="280"/>
        <v>#NAME?</v>
      </c>
      <c r="AD789" s="304" t="e">
        <f t="shared" ca="1" si="281"/>
        <v>#NAME?</v>
      </c>
      <c r="AE789" s="304"/>
      <c r="AF789" s="353" t="str">
        <f t="shared" si="282"/>
        <v>NCX19J3</v>
      </c>
      <c r="AG789" s="353" t="str">
        <f t="shared" si="283"/>
        <v>NCX19J3</v>
      </c>
      <c r="AH789" s="353" t="str">
        <f t="shared" si="284"/>
        <v/>
      </c>
      <c r="AI789" s="353" t="str">
        <f t="shared" si="285"/>
        <v/>
      </c>
      <c r="AJ789" s="353" t="str">
        <f t="shared" si="286"/>
        <v/>
      </c>
      <c r="AK789" s="353" t="str">
        <f t="shared" si="287"/>
        <v/>
      </c>
      <c r="AL789" s="343"/>
      <c r="AT789" s="345" t="str">
        <f t="shared" si="288"/>
        <v/>
      </c>
      <c r="AU789" s="345" t="str">
        <f t="shared" si="289"/>
        <v/>
      </c>
      <c r="AW789" s="354">
        <f t="shared" si="290"/>
        <v>0</v>
      </c>
      <c r="AX789" s="354">
        <f t="shared" si="291"/>
        <v>0</v>
      </c>
      <c r="AY789" s="354">
        <f t="shared" si="292"/>
        <v>0</v>
      </c>
      <c r="AZ789" s="354">
        <f t="shared" si="293"/>
        <v>0</v>
      </c>
    </row>
    <row r="790" spans="1:52" x14ac:dyDescent="0.2">
      <c r="A790" s="28" t="str">
        <f>C790&amp;"x"&amp;TEXT(COUNTIF(C$5:C789,C790)+1,0)</f>
        <v>x1</v>
      </c>
      <c r="B790" s="29" t="str">
        <f>D790&amp;"x"&amp;TEXT(COUNTIF(D$5:D789,D790)+1,0)</f>
        <v>x1</v>
      </c>
      <c r="C790" s="30"/>
      <c r="D790" s="30"/>
      <c r="E790" s="181"/>
      <c r="F790" s="30"/>
      <c r="G790" s="269"/>
      <c r="H790" s="269"/>
      <c r="I790" s="269"/>
      <c r="J790" s="218"/>
      <c r="K790" s="181"/>
      <c r="L790" s="31"/>
      <c r="M790" s="262" t="str">
        <f t="shared" si="274"/>
        <v>0</v>
      </c>
      <c r="N790" s="31"/>
      <c r="O790" s="262" t="str">
        <f t="shared" si="275"/>
        <v>0</v>
      </c>
      <c r="P790" s="31"/>
      <c r="Q790" s="31"/>
      <c r="R790" s="31"/>
      <c r="S790" s="298" t="str">
        <f t="shared" si="276"/>
        <v/>
      </c>
      <c r="T790" s="214"/>
      <c r="U790" s="33"/>
      <c r="V790" s="33"/>
      <c r="W790" s="33"/>
      <c r="X790" s="33"/>
      <c r="Y790" s="213"/>
      <c r="Z790" s="352" t="str">
        <f t="shared" si="277"/>
        <v/>
      </c>
      <c r="AA790" s="304" t="e">
        <f t="shared" ca="1" si="278"/>
        <v>#NAME?</v>
      </c>
      <c r="AB790" s="304" t="e">
        <f t="shared" ca="1" si="279"/>
        <v>#NAME?</v>
      </c>
      <c r="AC790" s="304" t="e">
        <f t="shared" ca="1" si="280"/>
        <v>#NAME?</v>
      </c>
      <c r="AD790" s="304" t="e">
        <f t="shared" ca="1" si="281"/>
        <v>#NAME?</v>
      </c>
      <c r="AE790" s="304"/>
      <c r="AF790" s="353" t="str">
        <f t="shared" si="282"/>
        <v>NCX19J3</v>
      </c>
      <c r="AG790" s="353" t="str">
        <f t="shared" si="283"/>
        <v>NCX19J3</v>
      </c>
      <c r="AH790" s="353" t="str">
        <f t="shared" si="284"/>
        <v/>
      </c>
      <c r="AI790" s="353" t="str">
        <f t="shared" si="285"/>
        <v/>
      </c>
      <c r="AJ790" s="353" t="str">
        <f t="shared" si="286"/>
        <v/>
      </c>
      <c r="AK790" s="353" t="str">
        <f t="shared" si="287"/>
        <v/>
      </c>
      <c r="AL790" s="343"/>
      <c r="AT790" s="345" t="str">
        <f t="shared" si="288"/>
        <v/>
      </c>
      <c r="AU790" s="345" t="str">
        <f t="shared" si="289"/>
        <v/>
      </c>
      <c r="AW790" s="354">
        <f t="shared" si="290"/>
        <v>0</v>
      </c>
      <c r="AX790" s="354">
        <f t="shared" si="291"/>
        <v>0</v>
      </c>
      <c r="AY790" s="354">
        <f t="shared" si="292"/>
        <v>0</v>
      </c>
      <c r="AZ790" s="354">
        <f t="shared" si="293"/>
        <v>0</v>
      </c>
    </row>
    <row r="791" spans="1:52" x14ac:dyDescent="0.2">
      <c r="A791" s="28" t="str">
        <f>C791&amp;"x"&amp;TEXT(COUNTIF(C$5:C790,C791)+1,0)</f>
        <v>x1</v>
      </c>
      <c r="B791" s="29" t="str">
        <f>D791&amp;"x"&amp;TEXT(COUNTIF(D$5:D790,D791)+1,0)</f>
        <v>x1</v>
      </c>
      <c r="C791" s="30"/>
      <c r="D791" s="30"/>
      <c r="E791" s="181"/>
      <c r="F791" s="30"/>
      <c r="G791" s="269"/>
      <c r="H791" s="269"/>
      <c r="I791" s="269"/>
      <c r="J791" s="218"/>
      <c r="K791" s="181"/>
      <c r="L791" s="31"/>
      <c r="M791" s="262" t="str">
        <f t="shared" si="274"/>
        <v>0</v>
      </c>
      <c r="N791" s="31"/>
      <c r="O791" s="262" t="str">
        <f t="shared" si="275"/>
        <v>0</v>
      </c>
      <c r="P791" s="31"/>
      <c r="Q791" s="31"/>
      <c r="R791" s="31"/>
      <c r="S791" s="298" t="str">
        <f t="shared" si="276"/>
        <v/>
      </c>
      <c r="T791" s="214"/>
      <c r="U791" s="33"/>
      <c r="V791" s="33"/>
      <c r="W791" s="33"/>
      <c r="X791" s="33"/>
      <c r="Y791" s="213"/>
      <c r="Z791" s="352" t="str">
        <f t="shared" si="277"/>
        <v/>
      </c>
      <c r="AA791" s="304" t="e">
        <f t="shared" ca="1" si="278"/>
        <v>#NAME?</v>
      </c>
      <c r="AB791" s="304" t="e">
        <f t="shared" ca="1" si="279"/>
        <v>#NAME?</v>
      </c>
      <c r="AC791" s="304" t="e">
        <f t="shared" ca="1" si="280"/>
        <v>#NAME?</v>
      </c>
      <c r="AD791" s="304" t="e">
        <f t="shared" ca="1" si="281"/>
        <v>#NAME?</v>
      </c>
      <c r="AE791" s="304"/>
      <c r="AF791" s="353" t="str">
        <f t="shared" si="282"/>
        <v>NCX19J3</v>
      </c>
      <c r="AG791" s="353" t="str">
        <f t="shared" si="283"/>
        <v>NCX19J3</v>
      </c>
      <c r="AH791" s="353" t="str">
        <f t="shared" si="284"/>
        <v/>
      </c>
      <c r="AI791" s="353" t="str">
        <f t="shared" si="285"/>
        <v/>
      </c>
      <c r="AJ791" s="353" t="str">
        <f t="shared" si="286"/>
        <v/>
      </c>
      <c r="AK791" s="353" t="str">
        <f t="shared" si="287"/>
        <v/>
      </c>
      <c r="AL791" s="343"/>
      <c r="AT791" s="345" t="str">
        <f t="shared" si="288"/>
        <v/>
      </c>
      <c r="AU791" s="345" t="str">
        <f t="shared" si="289"/>
        <v/>
      </c>
      <c r="AW791" s="354">
        <f t="shared" si="290"/>
        <v>0</v>
      </c>
      <c r="AX791" s="354">
        <f t="shared" si="291"/>
        <v>0</v>
      </c>
      <c r="AY791" s="354">
        <f t="shared" si="292"/>
        <v>0</v>
      </c>
      <c r="AZ791" s="354">
        <f t="shared" si="293"/>
        <v>0</v>
      </c>
    </row>
    <row r="792" spans="1:52" x14ac:dyDescent="0.2">
      <c r="A792" s="28" t="str">
        <f>C792&amp;"x"&amp;TEXT(COUNTIF(C$5:C791,C792)+1,0)</f>
        <v>x1</v>
      </c>
      <c r="B792" s="29" t="str">
        <f>D792&amp;"x"&amp;TEXT(COUNTIF(D$5:D791,D792)+1,0)</f>
        <v>x1</v>
      </c>
      <c r="C792" s="30"/>
      <c r="D792" s="30"/>
      <c r="E792" s="181"/>
      <c r="F792" s="30"/>
      <c r="G792" s="269"/>
      <c r="H792" s="269"/>
      <c r="I792" s="269"/>
      <c r="J792" s="218"/>
      <c r="K792" s="181"/>
      <c r="L792" s="31"/>
      <c r="M792" s="262" t="str">
        <f t="shared" si="274"/>
        <v>0</v>
      </c>
      <c r="N792" s="31"/>
      <c r="O792" s="262" t="str">
        <f t="shared" si="275"/>
        <v>0</v>
      </c>
      <c r="P792" s="31"/>
      <c r="Q792" s="31"/>
      <c r="R792" s="31"/>
      <c r="S792" s="298" t="str">
        <f t="shared" si="276"/>
        <v/>
      </c>
      <c r="T792" s="214"/>
      <c r="U792" s="33"/>
      <c r="V792" s="33"/>
      <c r="W792" s="33"/>
      <c r="X792" s="33"/>
      <c r="Y792" s="213"/>
      <c r="Z792" s="352" t="str">
        <f t="shared" si="277"/>
        <v/>
      </c>
      <c r="AA792" s="304" t="e">
        <f t="shared" ca="1" si="278"/>
        <v>#NAME?</v>
      </c>
      <c r="AB792" s="304" t="e">
        <f t="shared" ca="1" si="279"/>
        <v>#NAME?</v>
      </c>
      <c r="AC792" s="304" t="e">
        <f t="shared" ca="1" si="280"/>
        <v>#NAME?</v>
      </c>
      <c r="AD792" s="304" t="e">
        <f t="shared" ca="1" si="281"/>
        <v>#NAME?</v>
      </c>
      <c r="AE792" s="304"/>
      <c r="AF792" s="353" t="str">
        <f t="shared" si="282"/>
        <v>NCX19J3</v>
      </c>
      <c r="AG792" s="353" t="str">
        <f t="shared" si="283"/>
        <v>NCX19J3</v>
      </c>
      <c r="AH792" s="353" t="str">
        <f t="shared" si="284"/>
        <v/>
      </c>
      <c r="AI792" s="353" t="str">
        <f t="shared" si="285"/>
        <v/>
      </c>
      <c r="AJ792" s="353" t="str">
        <f t="shared" si="286"/>
        <v/>
      </c>
      <c r="AK792" s="353" t="str">
        <f t="shared" si="287"/>
        <v/>
      </c>
      <c r="AL792" s="343"/>
      <c r="AT792" s="345" t="str">
        <f t="shared" si="288"/>
        <v/>
      </c>
      <c r="AU792" s="345" t="str">
        <f t="shared" si="289"/>
        <v/>
      </c>
      <c r="AW792" s="354">
        <f t="shared" si="290"/>
        <v>0</v>
      </c>
      <c r="AX792" s="354">
        <f t="shared" si="291"/>
        <v>0</v>
      </c>
      <c r="AY792" s="354">
        <f t="shared" si="292"/>
        <v>0</v>
      </c>
      <c r="AZ792" s="354">
        <f t="shared" si="293"/>
        <v>0</v>
      </c>
    </row>
    <row r="793" spans="1:52" x14ac:dyDescent="0.2">
      <c r="A793" s="28" t="str">
        <f>C793&amp;"x"&amp;TEXT(COUNTIF(C$5:C792,C793)+1,0)</f>
        <v>x1</v>
      </c>
      <c r="B793" s="29" t="str">
        <f>D793&amp;"x"&amp;TEXT(COUNTIF(D$5:D792,D793)+1,0)</f>
        <v>x1</v>
      </c>
      <c r="C793" s="30"/>
      <c r="D793" s="30"/>
      <c r="E793" s="181"/>
      <c r="F793" s="30"/>
      <c r="G793" s="269"/>
      <c r="H793" s="269"/>
      <c r="I793" s="269"/>
      <c r="J793" s="218"/>
      <c r="K793" s="181"/>
      <c r="L793" s="31"/>
      <c r="M793" s="262" t="str">
        <f t="shared" si="274"/>
        <v>0</v>
      </c>
      <c r="N793" s="31"/>
      <c r="O793" s="262" t="str">
        <f t="shared" si="275"/>
        <v>0</v>
      </c>
      <c r="P793" s="31"/>
      <c r="Q793" s="31"/>
      <c r="R793" s="31"/>
      <c r="S793" s="298" t="str">
        <f t="shared" si="276"/>
        <v/>
      </c>
      <c r="T793" s="214"/>
      <c r="U793" s="33"/>
      <c r="V793" s="33"/>
      <c r="W793" s="33"/>
      <c r="X793" s="33"/>
      <c r="Y793" s="213"/>
      <c r="Z793" s="352" t="str">
        <f t="shared" si="277"/>
        <v/>
      </c>
      <c r="AA793" s="304" t="e">
        <f t="shared" ca="1" si="278"/>
        <v>#NAME?</v>
      </c>
      <c r="AB793" s="304" t="e">
        <f t="shared" ca="1" si="279"/>
        <v>#NAME?</v>
      </c>
      <c r="AC793" s="304" t="e">
        <f t="shared" ca="1" si="280"/>
        <v>#NAME?</v>
      </c>
      <c r="AD793" s="304" t="e">
        <f t="shared" ca="1" si="281"/>
        <v>#NAME?</v>
      </c>
      <c r="AE793" s="304"/>
      <c r="AF793" s="353" t="str">
        <f t="shared" si="282"/>
        <v>NCX19J3</v>
      </c>
      <c r="AG793" s="353" t="str">
        <f t="shared" si="283"/>
        <v>NCX19J3</v>
      </c>
      <c r="AH793" s="353" t="str">
        <f t="shared" si="284"/>
        <v/>
      </c>
      <c r="AI793" s="353" t="str">
        <f t="shared" si="285"/>
        <v/>
      </c>
      <c r="AJ793" s="353" t="str">
        <f t="shared" si="286"/>
        <v/>
      </c>
      <c r="AK793" s="353" t="str">
        <f t="shared" si="287"/>
        <v/>
      </c>
      <c r="AL793" s="343"/>
      <c r="AT793" s="345" t="str">
        <f t="shared" si="288"/>
        <v/>
      </c>
      <c r="AU793" s="345" t="str">
        <f t="shared" si="289"/>
        <v/>
      </c>
      <c r="AW793" s="354">
        <f t="shared" si="290"/>
        <v>0</v>
      </c>
      <c r="AX793" s="354">
        <f t="shared" si="291"/>
        <v>0</v>
      </c>
      <c r="AY793" s="354">
        <f t="shared" si="292"/>
        <v>0</v>
      </c>
      <c r="AZ793" s="354">
        <f t="shared" si="293"/>
        <v>0</v>
      </c>
    </row>
    <row r="794" spans="1:52" x14ac:dyDescent="0.2">
      <c r="A794" s="28" t="str">
        <f>C794&amp;"x"&amp;TEXT(COUNTIF(C$5:C793,C794)+1,0)</f>
        <v>x1</v>
      </c>
      <c r="B794" s="29" t="str">
        <f>D794&amp;"x"&amp;TEXT(COUNTIF(D$5:D793,D794)+1,0)</f>
        <v>x1</v>
      </c>
      <c r="C794" s="30"/>
      <c r="D794" s="30"/>
      <c r="E794" s="181"/>
      <c r="F794" s="30"/>
      <c r="G794" s="269"/>
      <c r="H794" s="269"/>
      <c r="I794" s="269"/>
      <c r="J794" s="218"/>
      <c r="K794" s="181"/>
      <c r="L794" s="31"/>
      <c r="M794" s="262" t="str">
        <f t="shared" si="274"/>
        <v>0</v>
      </c>
      <c r="N794" s="31"/>
      <c r="O794" s="262" t="str">
        <f t="shared" si="275"/>
        <v>0</v>
      </c>
      <c r="P794" s="31"/>
      <c r="Q794" s="31"/>
      <c r="R794" s="31"/>
      <c r="S794" s="298" t="str">
        <f t="shared" si="276"/>
        <v/>
      </c>
      <c r="T794" s="214"/>
      <c r="U794" s="33"/>
      <c r="V794" s="33"/>
      <c r="W794" s="33"/>
      <c r="X794" s="33"/>
      <c r="Y794" s="213"/>
      <c r="Z794" s="352" t="str">
        <f t="shared" si="277"/>
        <v/>
      </c>
      <c r="AA794" s="304" t="e">
        <f t="shared" ca="1" si="278"/>
        <v>#NAME?</v>
      </c>
      <c r="AB794" s="304" t="e">
        <f t="shared" ca="1" si="279"/>
        <v>#NAME?</v>
      </c>
      <c r="AC794" s="304" t="e">
        <f t="shared" ca="1" si="280"/>
        <v>#NAME?</v>
      </c>
      <c r="AD794" s="304" t="e">
        <f t="shared" ca="1" si="281"/>
        <v>#NAME?</v>
      </c>
      <c r="AE794" s="304"/>
      <c r="AF794" s="353" t="str">
        <f t="shared" si="282"/>
        <v>NCX19J3</v>
      </c>
      <c r="AG794" s="353" t="str">
        <f t="shared" si="283"/>
        <v>NCX19J3</v>
      </c>
      <c r="AH794" s="353" t="str">
        <f t="shared" si="284"/>
        <v/>
      </c>
      <c r="AI794" s="353" t="str">
        <f t="shared" si="285"/>
        <v/>
      </c>
      <c r="AJ794" s="353" t="str">
        <f t="shared" si="286"/>
        <v/>
      </c>
      <c r="AK794" s="353" t="str">
        <f t="shared" si="287"/>
        <v/>
      </c>
      <c r="AL794" s="343"/>
      <c r="AT794" s="345" t="str">
        <f t="shared" si="288"/>
        <v/>
      </c>
      <c r="AU794" s="345" t="str">
        <f t="shared" si="289"/>
        <v/>
      </c>
      <c r="AW794" s="354">
        <f t="shared" si="290"/>
        <v>0</v>
      </c>
      <c r="AX794" s="354">
        <f t="shared" si="291"/>
        <v>0</v>
      </c>
      <c r="AY794" s="354">
        <f t="shared" si="292"/>
        <v>0</v>
      </c>
      <c r="AZ794" s="354">
        <f t="shared" si="293"/>
        <v>0</v>
      </c>
    </row>
    <row r="795" spans="1:52" x14ac:dyDescent="0.2">
      <c r="A795" s="28" t="str">
        <f>C795&amp;"x"&amp;TEXT(COUNTIF(C$5:C794,C795)+1,0)</f>
        <v>x1</v>
      </c>
      <c r="B795" s="29" t="str">
        <f>D795&amp;"x"&amp;TEXT(COUNTIF(D$5:D794,D795)+1,0)</f>
        <v>x1</v>
      </c>
      <c r="C795" s="30"/>
      <c r="D795" s="30"/>
      <c r="E795" s="181"/>
      <c r="F795" s="30"/>
      <c r="G795" s="269"/>
      <c r="H795" s="269"/>
      <c r="I795" s="269"/>
      <c r="J795" s="218"/>
      <c r="K795" s="181"/>
      <c r="L795" s="31"/>
      <c r="M795" s="262" t="str">
        <f t="shared" si="274"/>
        <v>0</v>
      </c>
      <c r="N795" s="31"/>
      <c r="O795" s="262" t="str">
        <f t="shared" si="275"/>
        <v>0</v>
      </c>
      <c r="P795" s="31"/>
      <c r="Q795" s="31"/>
      <c r="R795" s="31"/>
      <c r="S795" s="298" t="str">
        <f t="shared" si="276"/>
        <v/>
      </c>
      <c r="T795" s="214"/>
      <c r="U795" s="33"/>
      <c r="V795" s="33"/>
      <c r="W795" s="33"/>
      <c r="X795" s="33"/>
      <c r="Y795" s="213"/>
      <c r="Z795" s="352" t="str">
        <f t="shared" si="277"/>
        <v/>
      </c>
      <c r="AA795" s="304" t="e">
        <f t="shared" ca="1" si="278"/>
        <v>#NAME?</v>
      </c>
      <c r="AB795" s="304" t="e">
        <f t="shared" ca="1" si="279"/>
        <v>#NAME?</v>
      </c>
      <c r="AC795" s="304" t="e">
        <f t="shared" ca="1" si="280"/>
        <v>#NAME?</v>
      </c>
      <c r="AD795" s="304" t="e">
        <f t="shared" ca="1" si="281"/>
        <v>#NAME?</v>
      </c>
      <c r="AE795" s="304"/>
      <c r="AF795" s="353" t="str">
        <f t="shared" si="282"/>
        <v>NCX19J3</v>
      </c>
      <c r="AG795" s="353" t="str">
        <f t="shared" si="283"/>
        <v>NCX19J3</v>
      </c>
      <c r="AH795" s="353" t="str">
        <f t="shared" si="284"/>
        <v/>
      </c>
      <c r="AI795" s="353" t="str">
        <f t="shared" si="285"/>
        <v/>
      </c>
      <c r="AJ795" s="353" t="str">
        <f t="shared" si="286"/>
        <v/>
      </c>
      <c r="AK795" s="353" t="str">
        <f t="shared" si="287"/>
        <v/>
      </c>
      <c r="AL795" s="343"/>
      <c r="AT795" s="345" t="str">
        <f t="shared" si="288"/>
        <v/>
      </c>
      <c r="AU795" s="345" t="str">
        <f t="shared" si="289"/>
        <v/>
      </c>
      <c r="AW795" s="354">
        <f t="shared" si="290"/>
        <v>0</v>
      </c>
      <c r="AX795" s="354">
        <f t="shared" si="291"/>
        <v>0</v>
      </c>
      <c r="AY795" s="354">
        <f t="shared" si="292"/>
        <v>0</v>
      </c>
      <c r="AZ795" s="354">
        <f t="shared" si="293"/>
        <v>0</v>
      </c>
    </row>
    <row r="796" spans="1:52" x14ac:dyDescent="0.2">
      <c r="A796" s="28" t="str">
        <f>C796&amp;"x"&amp;TEXT(COUNTIF(C$5:C795,C796)+1,0)</f>
        <v>x1</v>
      </c>
      <c r="B796" s="29" t="str">
        <f>D796&amp;"x"&amp;TEXT(COUNTIF(D$5:D795,D796)+1,0)</f>
        <v>x1</v>
      </c>
      <c r="C796" s="30"/>
      <c r="D796" s="30"/>
      <c r="E796" s="181"/>
      <c r="F796" s="30"/>
      <c r="G796" s="269"/>
      <c r="H796" s="269"/>
      <c r="I796" s="269"/>
      <c r="J796" s="218"/>
      <c r="K796" s="181"/>
      <c r="L796" s="31"/>
      <c r="M796" s="262" t="str">
        <f t="shared" si="274"/>
        <v>0</v>
      </c>
      <c r="N796" s="31"/>
      <c r="O796" s="262" t="str">
        <f t="shared" si="275"/>
        <v>0</v>
      </c>
      <c r="P796" s="31"/>
      <c r="Q796" s="31"/>
      <c r="R796" s="31"/>
      <c r="S796" s="298" t="str">
        <f t="shared" si="276"/>
        <v/>
      </c>
      <c r="T796" s="214"/>
      <c r="U796" s="33"/>
      <c r="V796" s="33"/>
      <c r="W796" s="33"/>
      <c r="X796" s="33"/>
      <c r="Y796" s="213"/>
      <c r="Z796" s="352" t="str">
        <f t="shared" si="277"/>
        <v/>
      </c>
      <c r="AA796" s="304" t="e">
        <f t="shared" ca="1" si="278"/>
        <v>#NAME?</v>
      </c>
      <c r="AB796" s="304" t="e">
        <f t="shared" ca="1" si="279"/>
        <v>#NAME?</v>
      </c>
      <c r="AC796" s="304" t="e">
        <f t="shared" ca="1" si="280"/>
        <v>#NAME?</v>
      </c>
      <c r="AD796" s="304" t="e">
        <f t="shared" ca="1" si="281"/>
        <v>#NAME?</v>
      </c>
      <c r="AE796" s="304"/>
      <c r="AF796" s="353" t="str">
        <f t="shared" si="282"/>
        <v>NCX19J3</v>
      </c>
      <c r="AG796" s="353" t="str">
        <f t="shared" si="283"/>
        <v>NCX19J3</v>
      </c>
      <c r="AH796" s="353" t="str">
        <f t="shared" si="284"/>
        <v/>
      </c>
      <c r="AI796" s="353" t="str">
        <f t="shared" si="285"/>
        <v/>
      </c>
      <c r="AJ796" s="353" t="str">
        <f t="shared" si="286"/>
        <v/>
      </c>
      <c r="AK796" s="353" t="str">
        <f t="shared" si="287"/>
        <v/>
      </c>
      <c r="AL796" s="343"/>
      <c r="AT796" s="345" t="str">
        <f t="shared" si="288"/>
        <v/>
      </c>
      <c r="AU796" s="345" t="str">
        <f t="shared" si="289"/>
        <v/>
      </c>
      <c r="AW796" s="354">
        <f t="shared" si="290"/>
        <v>0</v>
      </c>
      <c r="AX796" s="354">
        <f t="shared" si="291"/>
        <v>0</v>
      </c>
      <c r="AY796" s="354">
        <f t="shared" si="292"/>
        <v>0</v>
      </c>
      <c r="AZ796" s="354">
        <f t="shared" si="293"/>
        <v>0</v>
      </c>
    </row>
    <row r="797" spans="1:52" x14ac:dyDescent="0.2">
      <c r="A797" s="28" t="str">
        <f>C797&amp;"x"&amp;TEXT(COUNTIF(C$5:C796,C797)+1,0)</f>
        <v>x1</v>
      </c>
      <c r="B797" s="29" t="str">
        <f>D797&amp;"x"&amp;TEXT(COUNTIF(D$5:D796,D797)+1,0)</f>
        <v>x1</v>
      </c>
      <c r="C797" s="30"/>
      <c r="D797" s="30"/>
      <c r="E797" s="181"/>
      <c r="F797" s="30"/>
      <c r="G797" s="269"/>
      <c r="H797" s="269"/>
      <c r="I797" s="269"/>
      <c r="J797" s="218"/>
      <c r="K797" s="181"/>
      <c r="L797" s="31"/>
      <c r="M797" s="262" t="str">
        <f t="shared" si="274"/>
        <v>0</v>
      </c>
      <c r="N797" s="31"/>
      <c r="O797" s="262" t="str">
        <f t="shared" si="275"/>
        <v>0</v>
      </c>
      <c r="P797" s="31"/>
      <c r="Q797" s="31"/>
      <c r="R797" s="31"/>
      <c r="S797" s="298" t="str">
        <f t="shared" si="276"/>
        <v/>
      </c>
      <c r="T797" s="214"/>
      <c r="U797" s="33"/>
      <c r="V797" s="33"/>
      <c r="W797" s="33"/>
      <c r="X797" s="33"/>
      <c r="Y797" s="213"/>
      <c r="Z797" s="352" t="str">
        <f t="shared" si="277"/>
        <v/>
      </c>
      <c r="AA797" s="304" t="e">
        <f t="shared" ca="1" si="278"/>
        <v>#NAME?</v>
      </c>
      <c r="AB797" s="304" t="e">
        <f t="shared" ca="1" si="279"/>
        <v>#NAME?</v>
      </c>
      <c r="AC797" s="304" t="e">
        <f t="shared" ca="1" si="280"/>
        <v>#NAME?</v>
      </c>
      <c r="AD797" s="304" t="e">
        <f t="shared" ca="1" si="281"/>
        <v>#NAME?</v>
      </c>
      <c r="AE797" s="304"/>
      <c r="AF797" s="353" t="str">
        <f t="shared" si="282"/>
        <v>NCX19J3</v>
      </c>
      <c r="AG797" s="353" t="str">
        <f t="shared" si="283"/>
        <v>NCX19J3</v>
      </c>
      <c r="AH797" s="353" t="str">
        <f t="shared" si="284"/>
        <v/>
      </c>
      <c r="AI797" s="353" t="str">
        <f t="shared" si="285"/>
        <v/>
      </c>
      <c r="AJ797" s="353" t="str">
        <f t="shared" si="286"/>
        <v/>
      </c>
      <c r="AK797" s="353" t="str">
        <f t="shared" si="287"/>
        <v/>
      </c>
      <c r="AL797" s="343"/>
      <c r="AT797" s="345" t="str">
        <f t="shared" si="288"/>
        <v/>
      </c>
      <c r="AU797" s="345" t="str">
        <f t="shared" si="289"/>
        <v/>
      </c>
      <c r="AW797" s="354">
        <f t="shared" si="290"/>
        <v>0</v>
      </c>
      <c r="AX797" s="354">
        <f t="shared" si="291"/>
        <v>0</v>
      </c>
      <c r="AY797" s="354">
        <f t="shared" si="292"/>
        <v>0</v>
      </c>
      <c r="AZ797" s="354">
        <f t="shared" si="293"/>
        <v>0</v>
      </c>
    </row>
    <row r="798" spans="1:52" x14ac:dyDescent="0.2">
      <c r="A798" s="28" t="str">
        <f>C798&amp;"x"&amp;TEXT(COUNTIF(C$5:C797,C798)+1,0)</f>
        <v>x1</v>
      </c>
      <c r="B798" s="29" t="str">
        <f>D798&amp;"x"&amp;TEXT(COUNTIF(D$5:D797,D798)+1,0)</f>
        <v>x1</v>
      </c>
      <c r="C798" s="30"/>
      <c r="D798" s="30"/>
      <c r="E798" s="181"/>
      <c r="F798" s="30"/>
      <c r="G798" s="269"/>
      <c r="H798" s="269"/>
      <c r="I798" s="269"/>
      <c r="J798" s="218"/>
      <c r="K798" s="181"/>
      <c r="L798" s="31"/>
      <c r="M798" s="262" t="str">
        <f t="shared" si="274"/>
        <v>0</v>
      </c>
      <c r="N798" s="31"/>
      <c r="O798" s="262" t="str">
        <f t="shared" si="275"/>
        <v>0</v>
      </c>
      <c r="P798" s="31"/>
      <c r="Q798" s="31"/>
      <c r="R798" s="31"/>
      <c r="S798" s="298" t="str">
        <f t="shared" si="276"/>
        <v/>
      </c>
      <c r="T798" s="214"/>
      <c r="U798" s="33"/>
      <c r="V798" s="33"/>
      <c r="W798" s="33"/>
      <c r="X798" s="33"/>
      <c r="Y798" s="213"/>
      <c r="Z798" s="352" t="str">
        <f t="shared" si="277"/>
        <v/>
      </c>
      <c r="AA798" s="304" t="e">
        <f t="shared" ca="1" si="278"/>
        <v>#NAME?</v>
      </c>
      <c r="AB798" s="304" t="e">
        <f t="shared" ca="1" si="279"/>
        <v>#NAME?</v>
      </c>
      <c r="AC798" s="304" t="e">
        <f t="shared" ca="1" si="280"/>
        <v>#NAME?</v>
      </c>
      <c r="AD798" s="304" t="e">
        <f t="shared" ca="1" si="281"/>
        <v>#NAME?</v>
      </c>
      <c r="AE798" s="304"/>
      <c r="AF798" s="353" t="str">
        <f t="shared" si="282"/>
        <v>NCX19J3</v>
      </c>
      <c r="AG798" s="353" t="str">
        <f t="shared" si="283"/>
        <v>NCX19J3</v>
      </c>
      <c r="AH798" s="353" t="str">
        <f t="shared" si="284"/>
        <v/>
      </c>
      <c r="AI798" s="353" t="str">
        <f t="shared" si="285"/>
        <v/>
      </c>
      <c r="AJ798" s="353" t="str">
        <f t="shared" si="286"/>
        <v/>
      </c>
      <c r="AK798" s="353" t="str">
        <f t="shared" si="287"/>
        <v/>
      </c>
      <c r="AL798" s="343"/>
      <c r="AT798" s="345" t="str">
        <f t="shared" si="288"/>
        <v/>
      </c>
      <c r="AU798" s="345" t="str">
        <f t="shared" si="289"/>
        <v/>
      </c>
      <c r="AW798" s="354">
        <f t="shared" si="290"/>
        <v>0</v>
      </c>
      <c r="AX798" s="354">
        <f t="shared" si="291"/>
        <v>0</v>
      </c>
      <c r="AY798" s="354">
        <f t="shared" si="292"/>
        <v>0</v>
      </c>
      <c r="AZ798" s="354">
        <f t="shared" si="293"/>
        <v>0</v>
      </c>
    </row>
    <row r="799" spans="1:52" x14ac:dyDescent="0.2">
      <c r="A799" s="28" t="str">
        <f>C799&amp;"x"&amp;TEXT(COUNTIF(C$5:C798,C799)+1,0)</f>
        <v>x1</v>
      </c>
      <c r="B799" s="29" t="str">
        <f>D799&amp;"x"&amp;TEXT(COUNTIF(D$5:D798,D799)+1,0)</f>
        <v>x1</v>
      </c>
      <c r="C799" s="30"/>
      <c r="D799" s="30"/>
      <c r="E799" s="181"/>
      <c r="F799" s="30"/>
      <c r="G799" s="269"/>
      <c r="H799" s="269"/>
      <c r="I799" s="269"/>
      <c r="J799" s="218"/>
      <c r="K799" s="181"/>
      <c r="L799" s="31"/>
      <c r="M799" s="262" t="str">
        <f t="shared" si="274"/>
        <v>0</v>
      </c>
      <c r="N799" s="31"/>
      <c r="O799" s="262" t="str">
        <f t="shared" si="275"/>
        <v>0</v>
      </c>
      <c r="P799" s="31"/>
      <c r="Q799" s="31"/>
      <c r="R799" s="31"/>
      <c r="S799" s="298" t="str">
        <f t="shared" si="276"/>
        <v/>
      </c>
      <c r="T799" s="214"/>
      <c r="U799" s="33"/>
      <c r="V799" s="33"/>
      <c r="W799" s="33"/>
      <c r="X799" s="33"/>
      <c r="Y799" s="213"/>
      <c r="Z799" s="352" t="str">
        <f t="shared" si="277"/>
        <v/>
      </c>
      <c r="AA799" s="304" t="e">
        <f t="shared" ca="1" si="278"/>
        <v>#NAME?</v>
      </c>
      <c r="AB799" s="304" t="e">
        <f t="shared" ca="1" si="279"/>
        <v>#NAME?</v>
      </c>
      <c r="AC799" s="304" t="e">
        <f t="shared" ca="1" si="280"/>
        <v>#NAME?</v>
      </c>
      <c r="AD799" s="304" t="e">
        <f t="shared" ca="1" si="281"/>
        <v>#NAME?</v>
      </c>
      <c r="AE799" s="304"/>
      <c r="AF799" s="353" t="str">
        <f t="shared" si="282"/>
        <v>NCX19J3</v>
      </c>
      <c r="AG799" s="353" t="str">
        <f t="shared" si="283"/>
        <v>NCX19J3</v>
      </c>
      <c r="AH799" s="353" t="str">
        <f t="shared" si="284"/>
        <v/>
      </c>
      <c r="AI799" s="353" t="str">
        <f t="shared" si="285"/>
        <v/>
      </c>
      <c r="AJ799" s="353" t="str">
        <f t="shared" si="286"/>
        <v/>
      </c>
      <c r="AK799" s="353" t="str">
        <f t="shared" si="287"/>
        <v/>
      </c>
      <c r="AL799" s="343"/>
      <c r="AT799" s="345" t="str">
        <f t="shared" si="288"/>
        <v/>
      </c>
      <c r="AU799" s="345" t="str">
        <f t="shared" si="289"/>
        <v/>
      </c>
      <c r="AW799" s="354">
        <f t="shared" si="290"/>
        <v>0</v>
      </c>
      <c r="AX799" s="354">
        <f t="shared" si="291"/>
        <v>0</v>
      </c>
      <c r="AY799" s="354">
        <f t="shared" si="292"/>
        <v>0</v>
      </c>
      <c r="AZ799" s="354">
        <f t="shared" si="293"/>
        <v>0</v>
      </c>
    </row>
    <row r="800" spans="1:52" x14ac:dyDescent="0.2">
      <c r="A800" s="28" t="str">
        <f>C800&amp;"x"&amp;TEXT(COUNTIF(C$5:C799,C800)+1,0)</f>
        <v>x1</v>
      </c>
      <c r="B800" s="29" t="str">
        <f>D800&amp;"x"&amp;TEXT(COUNTIF(D$5:D799,D800)+1,0)</f>
        <v>x1</v>
      </c>
      <c r="C800" s="30"/>
      <c r="D800" s="30"/>
      <c r="E800" s="181"/>
      <c r="F800" s="30"/>
      <c r="G800" s="269"/>
      <c r="H800" s="269"/>
      <c r="I800" s="269"/>
      <c r="J800" s="218"/>
      <c r="K800" s="181"/>
      <c r="L800" s="31"/>
      <c r="M800" s="262" t="str">
        <f t="shared" si="274"/>
        <v>0</v>
      </c>
      <c r="N800" s="31"/>
      <c r="O800" s="262" t="str">
        <f t="shared" si="275"/>
        <v>0</v>
      </c>
      <c r="P800" s="31"/>
      <c r="Q800" s="31"/>
      <c r="R800" s="31"/>
      <c r="S800" s="298" t="str">
        <f t="shared" si="276"/>
        <v/>
      </c>
      <c r="T800" s="214"/>
      <c r="U800" s="33"/>
      <c r="V800" s="33"/>
      <c r="W800" s="33"/>
      <c r="X800" s="33"/>
      <c r="Y800" s="213"/>
      <c r="Z800" s="352" t="str">
        <f t="shared" si="277"/>
        <v/>
      </c>
      <c r="AA800" s="304" t="e">
        <f t="shared" ca="1" si="278"/>
        <v>#NAME?</v>
      </c>
      <c r="AB800" s="304" t="e">
        <f t="shared" ca="1" si="279"/>
        <v>#NAME?</v>
      </c>
      <c r="AC800" s="304" t="e">
        <f t="shared" ca="1" si="280"/>
        <v>#NAME?</v>
      </c>
      <c r="AD800" s="304" t="e">
        <f t="shared" ca="1" si="281"/>
        <v>#NAME?</v>
      </c>
      <c r="AE800" s="304"/>
      <c r="AF800" s="353" t="str">
        <f t="shared" si="282"/>
        <v>NCX19J3</v>
      </c>
      <c r="AG800" s="353" t="str">
        <f t="shared" si="283"/>
        <v>NCX19J3</v>
      </c>
      <c r="AH800" s="353" t="str">
        <f t="shared" si="284"/>
        <v/>
      </c>
      <c r="AI800" s="353" t="str">
        <f t="shared" si="285"/>
        <v/>
      </c>
      <c r="AJ800" s="353" t="str">
        <f t="shared" si="286"/>
        <v/>
      </c>
      <c r="AK800" s="353" t="str">
        <f t="shared" si="287"/>
        <v/>
      </c>
      <c r="AL800" s="343"/>
      <c r="AT800" s="345" t="str">
        <f t="shared" si="288"/>
        <v/>
      </c>
      <c r="AU800" s="345" t="str">
        <f t="shared" si="289"/>
        <v/>
      </c>
      <c r="AW800" s="354">
        <f t="shared" si="290"/>
        <v>0</v>
      </c>
      <c r="AX800" s="354">
        <f t="shared" si="291"/>
        <v>0</v>
      </c>
      <c r="AY800" s="354">
        <f t="shared" si="292"/>
        <v>0</v>
      </c>
      <c r="AZ800" s="354">
        <f t="shared" si="293"/>
        <v>0</v>
      </c>
    </row>
    <row r="801" spans="1:52" x14ac:dyDescent="0.2">
      <c r="A801" s="28" t="str">
        <f>C801&amp;"x"&amp;TEXT(COUNTIF(C$5:C800,C801)+1,0)</f>
        <v>x1</v>
      </c>
      <c r="B801" s="29" t="str">
        <f>D801&amp;"x"&amp;TEXT(COUNTIF(D$5:D800,D801)+1,0)</f>
        <v>x1</v>
      </c>
      <c r="C801" s="30"/>
      <c r="D801" s="30"/>
      <c r="E801" s="181"/>
      <c r="F801" s="30"/>
      <c r="G801" s="269"/>
      <c r="H801" s="269"/>
      <c r="I801" s="269"/>
      <c r="J801" s="218"/>
      <c r="K801" s="181"/>
      <c r="L801" s="31"/>
      <c r="M801" s="262" t="str">
        <f t="shared" si="274"/>
        <v>0</v>
      </c>
      <c r="N801" s="31"/>
      <c r="O801" s="262" t="str">
        <f t="shared" si="275"/>
        <v>0</v>
      </c>
      <c r="P801" s="31"/>
      <c r="Q801" s="31"/>
      <c r="R801" s="31"/>
      <c r="S801" s="298" t="str">
        <f t="shared" si="276"/>
        <v/>
      </c>
      <c r="T801" s="214"/>
      <c r="U801" s="33"/>
      <c r="V801" s="33"/>
      <c r="W801" s="33"/>
      <c r="X801" s="33"/>
      <c r="Y801" s="213"/>
      <c r="Z801" s="352" t="str">
        <f t="shared" si="277"/>
        <v/>
      </c>
      <c r="AA801" s="304" t="e">
        <f t="shared" ca="1" si="278"/>
        <v>#NAME?</v>
      </c>
      <c r="AB801" s="304" t="e">
        <f t="shared" ca="1" si="279"/>
        <v>#NAME?</v>
      </c>
      <c r="AC801" s="304" t="e">
        <f t="shared" ca="1" si="280"/>
        <v>#NAME?</v>
      </c>
      <c r="AD801" s="304" t="e">
        <f t="shared" ca="1" si="281"/>
        <v>#NAME?</v>
      </c>
      <c r="AE801" s="304"/>
      <c r="AF801" s="353" t="str">
        <f t="shared" si="282"/>
        <v>NCX19J3</v>
      </c>
      <c r="AG801" s="353" t="str">
        <f t="shared" si="283"/>
        <v>NCX19J3</v>
      </c>
      <c r="AH801" s="353" t="str">
        <f t="shared" si="284"/>
        <v/>
      </c>
      <c r="AI801" s="353" t="str">
        <f t="shared" si="285"/>
        <v/>
      </c>
      <c r="AJ801" s="353" t="str">
        <f t="shared" si="286"/>
        <v/>
      </c>
      <c r="AK801" s="353" t="str">
        <f t="shared" si="287"/>
        <v/>
      </c>
      <c r="AL801" s="343"/>
      <c r="AT801" s="345" t="str">
        <f t="shared" si="288"/>
        <v/>
      </c>
      <c r="AU801" s="345" t="str">
        <f t="shared" si="289"/>
        <v/>
      </c>
      <c r="AW801" s="354">
        <f t="shared" si="290"/>
        <v>0</v>
      </c>
      <c r="AX801" s="354">
        <f t="shared" si="291"/>
        <v>0</v>
      </c>
      <c r="AY801" s="354">
        <f t="shared" si="292"/>
        <v>0</v>
      </c>
      <c r="AZ801" s="354">
        <f t="shared" si="293"/>
        <v>0</v>
      </c>
    </row>
    <row r="802" spans="1:52" x14ac:dyDescent="0.2">
      <c r="A802" s="28" t="str">
        <f>C802&amp;"x"&amp;TEXT(COUNTIF(C$5:C801,C802)+1,0)</f>
        <v>x1</v>
      </c>
      <c r="B802" s="29" t="str">
        <f>D802&amp;"x"&amp;TEXT(COUNTIF(D$5:D801,D802)+1,0)</f>
        <v>x1</v>
      </c>
      <c r="C802" s="30"/>
      <c r="D802" s="30"/>
      <c r="E802" s="181"/>
      <c r="F802" s="30"/>
      <c r="G802" s="269"/>
      <c r="H802" s="269"/>
      <c r="I802" s="269"/>
      <c r="J802" s="218"/>
      <c r="K802" s="181"/>
      <c r="L802" s="31"/>
      <c r="M802" s="262" t="str">
        <f t="shared" si="274"/>
        <v>0</v>
      </c>
      <c r="N802" s="31"/>
      <c r="O802" s="262" t="str">
        <f t="shared" si="275"/>
        <v>0</v>
      </c>
      <c r="P802" s="31"/>
      <c r="Q802" s="31"/>
      <c r="R802" s="31"/>
      <c r="S802" s="298" t="str">
        <f t="shared" si="276"/>
        <v/>
      </c>
      <c r="T802" s="214"/>
      <c r="U802" s="33"/>
      <c r="V802" s="33"/>
      <c r="W802" s="33"/>
      <c r="X802" s="33"/>
      <c r="Y802" s="213"/>
      <c r="Z802" s="352" t="str">
        <f t="shared" si="277"/>
        <v/>
      </c>
      <c r="AA802" s="304" t="e">
        <f t="shared" ca="1" si="278"/>
        <v>#NAME?</v>
      </c>
      <c r="AB802" s="304" t="e">
        <f t="shared" ca="1" si="279"/>
        <v>#NAME?</v>
      </c>
      <c r="AC802" s="304" t="e">
        <f t="shared" ca="1" si="280"/>
        <v>#NAME?</v>
      </c>
      <c r="AD802" s="304" t="e">
        <f t="shared" ca="1" si="281"/>
        <v>#NAME?</v>
      </c>
      <c r="AE802" s="304"/>
      <c r="AF802" s="353" t="str">
        <f t="shared" si="282"/>
        <v>NCX19J3</v>
      </c>
      <c r="AG802" s="353" t="str">
        <f t="shared" si="283"/>
        <v>NCX19J3</v>
      </c>
      <c r="AH802" s="353" t="str">
        <f t="shared" si="284"/>
        <v/>
      </c>
      <c r="AI802" s="353" t="str">
        <f t="shared" si="285"/>
        <v/>
      </c>
      <c r="AJ802" s="353" t="str">
        <f t="shared" si="286"/>
        <v/>
      </c>
      <c r="AK802" s="353" t="str">
        <f t="shared" si="287"/>
        <v/>
      </c>
      <c r="AL802" s="343"/>
      <c r="AT802" s="345" t="str">
        <f t="shared" si="288"/>
        <v/>
      </c>
      <c r="AU802" s="345" t="str">
        <f t="shared" si="289"/>
        <v/>
      </c>
      <c r="AW802" s="354">
        <f t="shared" si="290"/>
        <v>0</v>
      </c>
      <c r="AX802" s="354">
        <f t="shared" si="291"/>
        <v>0</v>
      </c>
      <c r="AY802" s="354">
        <f t="shared" si="292"/>
        <v>0</v>
      </c>
      <c r="AZ802" s="354">
        <f t="shared" si="293"/>
        <v>0</v>
      </c>
    </row>
    <row r="803" spans="1:52" x14ac:dyDescent="0.2">
      <c r="A803" s="28" t="str">
        <f>C803&amp;"x"&amp;TEXT(COUNTIF(C$5:C802,C803)+1,0)</f>
        <v>x1</v>
      </c>
      <c r="B803" s="29" t="str">
        <f>D803&amp;"x"&amp;TEXT(COUNTIF(D$5:D802,D803)+1,0)</f>
        <v>x1</v>
      </c>
      <c r="C803" s="30"/>
      <c r="D803" s="30"/>
      <c r="E803" s="181"/>
      <c r="F803" s="30"/>
      <c r="G803" s="269"/>
      <c r="H803" s="269"/>
      <c r="I803" s="269"/>
      <c r="J803" s="218"/>
      <c r="K803" s="181"/>
      <c r="L803" s="31"/>
      <c r="M803" s="262" t="str">
        <f t="shared" si="274"/>
        <v>0</v>
      </c>
      <c r="N803" s="31"/>
      <c r="O803" s="262" t="str">
        <f t="shared" si="275"/>
        <v>0</v>
      </c>
      <c r="P803" s="31"/>
      <c r="Q803" s="31"/>
      <c r="R803" s="31"/>
      <c r="S803" s="298" t="str">
        <f t="shared" si="276"/>
        <v/>
      </c>
      <c r="T803" s="214"/>
      <c r="U803" s="33"/>
      <c r="V803" s="33"/>
      <c r="W803" s="33"/>
      <c r="X803" s="33"/>
      <c r="Y803" s="213"/>
      <c r="Z803" s="352" t="str">
        <f t="shared" si="277"/>
        <v/>
      </c>
      <c r="AA803" s="304" t="e">
        <f t="shared" ca="1" si="278"/>
        <v>#NAME?</v>
      </c>
      <c r="AB803" s="304" t="e">
        <f t="shared" ca="1" si="279"/>
        <v>#NAME?</v>
      </c>
      <c r="AC803" s="304" t="e">
        <f t="shared" ca="1" si="280"/>
        <v>#NAME?</v>
      </c>
      <c r="AD803" s="304" t="e">
        <f t="shared" ca="1" si="281"/>
        <v>#NAME?</v>
      </c>
      <c r="AE803" s="304"/>
      <c r="AF803" s="353" t="str">
        <f t="shared" si="282"/>
        <v>NCX19J3</v>
      </c>
      <c r="AG803" s="353" t="str">
        <f t="shared" si="283"/>
        <v>NCX19J3</v>
      </c>
      <c r="AH803" s="353" t="str">
        <f t="shared" si="284"/>
        <v/>
      </c>
      <c r="AI803" s="353" t="str">
        <f t="shared" si="285"/>
        <v/>
      </c>
      <c r="AJ803" s="353" t="str">
        <f t="shared" si="286"/>
        <v/>
      </c>
      <c r="AK803" s="353" t="str">
        <f t="shared" si="287"/>
        <v/>
      </c>
      <c r="AL803" s="343"/>
      <c r="AT803" s="345" t="str">
        <f t="shared" si="288"/>
        <v/>
      </c>
      <c r="AU803" s="345" t="str">
        <f t="shared" si="289"/>
        <v/>
      </c>
      <c r="AW803" s="354">
        <f t="shared" si="290"/>
        <v>0</v>
      </c>
      <c r="AX803" s="354">
        <f t="shared" si="291"/>
        <v>0</v>
      </c>
      <c r="AY803" s="354">
        <f t="shared" si="292"/>
        <v>0</v>
      </c>
      <c r="AZ803" s="354">
        <f t="shared" si="293"/>
        <v>0</v>
      </c>
    </row>
    <row r="804" spans="1:52" x14ac:dyDescent="0.2">
      <c r="A804" s="28" t="str">
        <f>C804&amp;"x"&amp;TEXT(COUNTIF(C$5:C803,C804)+1,0)</f>
        <v>x1</v>
      </c>
      <c r="B804" s="29" t="str">
        <f>D804&amp;"x"&amp;TEXT(COUNTIF(D$5:D803,D804)+1,0)</f>
        <v>x1</v>
      </c>
      <c r="C804" s="30"/>
      <c r="D804" s="30"/>
      <c r="E804" s="181"/>
      <c r="F804" s="30"/>
      <c r="G804" s="269"/>
      <c r="H804" s="269"/>
      <c r="I804" s="269"/>
      <c r="J804" s="218"/>
      <c r="K804" s="181"/>
      <c r="L804" s="31"/>
      <c r="M804" s="262" t="str">
        <f t="shared" si="274"/>
        <v>0</v>
      </c>
      <c r="N804" s="31"/>
      <c r="O804" s="262" t="str">
        <f t="shared" si="275"/>
        <v>0</v>
      </c>
      <c r="P804" s="31"/>
      <c r="Q804" s="31"/>
      <c r="R804" s="31"/>
      <c r="S804" s="298" t="str">
        <f t="shared" si="276"/>
        <v/>
      </c>
      <c r="T804" s="214"/>
      <c r="U804" s="33"/>
      <c r="V804" s="33"/>
      <c r="W804" s="33"/>
      <c r="X804" s="33"/>
      <c r="Y804" s="213"/>
      <c r="Z804" s="352" t="str">
        <f t="shared" si="277"/>
        <v/>
      </c>
      <c r="AA804" s="304" t="e">
        <f t="shared" ca="1" si="278"/>
        <v>#NAME?</v>
      </c>
      <c r="AB804" s="304" t="e">
        <f t="shared" ca="1" si="279"/>
        <v>#NAME?</v>
      </c>
      <c r="AC804" s="304" t="e">
        <f t="shared" ca="1" si="280"/>
        <v>#NAME?</v>
      </c>
      <c r="AD804" s="304" t="e">
        <f t="shared" ca="1" si="281"/>
        <v>#NAME?</v>
      </c>
      <c r="AE804" s="304"/>
      <c r="AF804" s="353" t="str">
        <f t="shared" si="282"/>
        <v>NCX19J3</v>
      </c>
      <c r="AG804" s="353" t="str">
        <f t="shared" si="283"/>
        <v>NCX19J3</v>
      </c>
      <c r="AH804" s="353" t="str">
        <f t="shared" si="284"/>
        <v/>
      </c>
      <c r="AI804" s="353" t="str">
        <f t="shared" si="285"/>
        <v/>
      </c>
      <c r="AJ804" s="353" t="str">
        <f t="shared" si="286"/>
        <v/>
      </c>
      <c r="AK804" s="353" t="str">
        <f t="shared" si="287"/>
        <v/>
      </c>
      <c r="AL804" s="343"/>
      <c r="AT804" s="345" t="str">
        <f t="shared" si="288"/>
        <v/>
      </c>
      <c r="AU804" s="345" t="str">
        <f t="shared" si="289"/>
        <v/>
      </c>
      <c r="AW804" s="354">
        <f t="shared" si="290"/>
        <v>0</v>
      </c>
      <c r="AX804" s="354">
        <f t="shared" si="291"/>
        <v>0</v>
      </c>
      <c r="AY804" s="354">
        <f t="shared" si="292"/>
        <v>0</v>
      </c>
      <c r="AZ804" s="354">
        <f t="shared" si="293"/>
        <v>0</v>
      </c>
    </row>
    <row r="805" spans="1:52" x14ac:dyDescent="0.2">
      <c r="A805" s="28" t="str">
        <f>C805&amp;"x"&amp;TEXT(COUNTIF(C$5:C804,C805)+1,0)</f>
        <v>x1</v>
      </c>
      <c r="B805" s="29" t="str">
        <f>D805&amp;"x"&amp;TEXT(COUNTIF(D$5:D804,D805)+1,0)</f>
        <v>x1</v>
      </c>
      <c r="C805" s="30"/>
      <c r="D805" s="30"/>
      <c r="E805" s="181"/>
      <c r="F805" s="30"/>
      <c r="G805" s="269"/>
      <c r="H805" s="269"/>
      <c r="I805" s="269"/>
      <c r="J805" s="218"/>
      <c r="K805" s="181"/>
      <c r="L805" s="31"/>
      <c r="M805" s="262" t="str">
        <f t="shared" si="274"/>
        <v>0</v>
      </c>
      <c r="N805" s="31"/>
      <c r="O805" s="262" t="str">
        <f t="shared" si="275"/>
        <v>0</v>
      </c>
      <c r="P805" s="31"/>
      <c r="Q805" s="31"/>
      <c r="R805" s="31"/>
      <c r="S805" s="298" t="str">
        <f t="shared" si="276"/>
        <v/>
      </c>
      <c r="T805" s="214"/>
      <c r="U805" s="33"/>
      <c r="V805" s="33"/>
      <c r="W805" s="33"/>
      <c r="X805" s="33"/>
      <c r="Y805" s="213"/>
      <c r="Z805" s="352" t="str">
        <f t="shared" si="277"/>
        <v/>
      </c>
      <c r="AA805" s="304" t="e">
        <f t="shared" ca="1" si="278"/>
        <v>#NAME?</v>
      </c>
      <c r="AB805" s="304" t="e">
        <f t="shared" ca="1" si="279"/>
        <v>#NAME?</v>
      </c>
      <c r="AC805" s="304" t="e">
        <f t="shared" ca="1" si="280"/>
        <v>#NAME?</v>
      </c>
      <c r="AD805" s="304" t="e">
        <f t="shared" ca="1" si="281"/>
        <v>#NAME?</v>
      </c>
      <c r="AE805" s="304"/>
      <c r="AF805" s="353" t="str">
        <f t="shared" si="282"/>
        <v>NCX19J3</v>
      </c>
      <c r="AG805" s="353" t="str">
        <f t="shared" si="283"/>
        <v>NCX19J3</v>
      </c>
      <c r="AH805" s="353" t="str">
        <f t="shared" si="284"/>
        <v/>
      </c>
      <c r="AI805" s="353" t="str">
        <f t="shared" si="285"/>
        <v/>
      </c>
      <c r="AJ805" s="353" t="str">
        <f t="shared" si="286"/>
        <v/>
      </c>
      <c r="AK805" s="353" t="str">
        <f t="shared" si="287"/>
        <v/>
      </c>
      <c r="AL805" s="343"/>
      <c r="AT805" s="345" t="str">
        <f t="shared" si="288"/>
        <v/>
      </c>
      <c r="AU805" s="345" t="str">
        <f t="shared" si="289"/>
        <v/>
      </c>
      <c r="AW805" s="354">
        <f t="shared" si="290"/>
        <v>0</v>
      </c>
      <c r="AX805" s="354">
        <f t="shared" si="291"/>
        <v>0</v>
      </c>
      <c r="AY805" s="354">
        <f t="shared" si="292"/>
        <v>0</v>
      </c>
      <c r="AZ805" s="354">
        <f t="shared" si="293"/>
        <v>0</v>
      </c>
    </row>
    <row r="806" spans="1:52" x14ac:dyDescent="0.2">
      <c r="A806" s="28" t="str">
        <f>C806&amp;"x"&amp;TEXT(COUNTIF(C$5:C805,C806)+1,0)</f>
        <v>x1</v>
      </c>
      <c r="B806" s="29" t="str">
        <f>D806&amp;"x"&amp;TEXT(COUNTIF(D$5:D805,D806)+1,0)</f>
        <v>x1</v>
      </c>
      <c r="C806" s="30"/>
      <c r="D806" s="30"/>
      <c r="E806" s="181"/>
      <c r="F806" s="30"/>
      <c r="G806" s="269"/>
      <c r="H806" s="269"/>
      <c r="I806" s="269"/>
      <c r="J806" s="218"/>
      <c r="K806" s="181"/>
      <c r="L806" s="31"/>
      <c r="M806" s="262" t="str">
        <f t="shared" si="274"/>
        <v>0</v>
      </c>
      <c r="N806" s="31"/>
      <c r="O806" s="262" t="str">
        <f t="shared" si="275"/>
        <v>0</v>
      </c>
      <c r="P806" s="31"/>
      <c r="Q806" s="31"/>
      <c r="R806" s="31"/>
      <c r="S806" s="298" t="str">
        <f t="shared" si="276"/>
        <v/>
      </c>
      <c r="T806" s="214"/>
      <c r="U806" s="33"/>
      <c r="V806" s="33"/>
      <c r="W806" s="33"/>
      <c r="X806" s="33"/>
      <c r="Y806" s="213"/>
      <c r="Z806" s="352" t="str">
        <f t="shared" si="277"/>
        <v/>
      </c>
      <c r="AA806" s="304" t="e">
        <f t="shared" ca="1" si="278"/>
        <v>#NAME?</v>
      </c>
      <c r="AB806" s="304" t="e">
        <f t="shared" ca="1" si="279"/>
        <v>#NAME?</v>
      </c>
      <c r="AC806" s="304" t="e">
        <f t="shared" ca="1" si="280"/>
        <v>#NAME?</v>
      </c>
      <c r="AD806" s="304" t="e">
        <f t="shared" ca="1" si="281"/>
        <v>#NAME?</v>
      </c>
      <c r="AE806" s="304"/>
      <c r="AF806" s="353" t="str">
        <f t="shared" si="282"/>
        <v>NCX19J3</v>
      </c>
      <c r="AG806" s="353" t="str">
        <f t="shared" si="283"/>
        <v>NCX19J3</v>
      </c>
      <c r="AH806" s="353" t="str">
        <f t="shared" si="284"/>
        <v/>
      </c>
      <c r="AI806" s="353" t="str">
        <f t="shared" si="285"/>
        <v/>
      </c>
      <c r="AJ806" s="353" t="str">
        <f t="shared" si="286"/>
        <v/>
      </c>
      <c r="AK806" s="353" t="str">
        <f t="shared" si="287"/>
        <v/>
      </c>
      <c r="AL806" s="343"/>
      <c r="AT806" s="345" t="str">
        <f t="shared" si="288"/>
        <v/>
      </c>
      <c r="AU806" s="345" t="str">
        <f t="shared" si="289"/>
        <v/>
      </c>
      <c r="AW806" s="354">
        <f t="shared" si="290"/>
        <v>0</v>
      </c>
      <c r="AX806" s="354">
        <f t="shared" si="291"/>
        <v>0</v>
      </c>
      <c r="AY806" s="354">
        <f t="shared" si="292"/>
        <v>0</v>
      </c>
      <c r="AZ806" s="354">
        <f t="shared" si="293"/>
        <v>0</v>
      </c>
    </row>
    <row r="807" spans="1:52" x14ac:dyDescent="0.2">
      <c r="A807" s="28" t="str">
        <f>C807&amp;"x"&amp;TEXT(COUNTIF(C$5:C806,C807)+1,0)</f>
        <v>x1</v>
      </c>
      <c r="B807" s="29" t="str">
        <f>D807&amp;"x"&amp;TEXT(COUNTIF(D$5:D806,D807)+1,0)</f>
        <v>x1</v>
      </c>
      <c r="C807" s="30"/>
      <c r="D807" s="30"/>
      <c r="E807" s="181"/>
      <c r="F807" s="30"/>
      <c r="G807" s="269"/>
      <c r="H807" s="269"/>
      <c r="I807" s="269"/>
      <c r="J807" s="218"/>
      <c r="K807" s="181"/>
      <c r="L807" s="31"/>
      <c r="M807" s="262" t="str">
        <f t="shared" si="274"/>
        <v>0</v>
      </c>
      <c r="N807" s="31"/>
      <c r="O807" s="262" t="str">
        <f t="shared" si="275"/>
        <v>0</v>
      </c>
      <c r="P807" s="31"/>
      <c r="Q807" s="31"/>
      <c r="R807" s="31"/>
      <c r="S807" s="298" t="str">
        <f t="shared" si="276"/>
        <v/>
      </c>
      <c r="T807" s="214"/>
      <c r="U807" s="33"/>
      <c r="V807" s="33"/>
      <c r="W807" s="33"/>
      <c r="X807" s="33"/>
      <c r="Y807" s="213"/>
      <c r="Z807" s="352" t="str">
        <f t="shared" si="277"/>
        <v/>
      </c>
      <c r="AA807" s="304" t="e">
        <f t="shared" ca="1" si="278"/>
        <v>#NAME?</v>
      </c>
      <c r="AB807" s="304" t="e">
        <f t="shared" ca="1" si="279"/>
        <v>#NAME?</v>
      </c>
      <c r="AC807" s="304" t="e">
        <f t="shared" ca="1" si="280"/>
        <v>#NAME?</v>
      </c>
      <c r="AD807" s="304" t="e">
        <f t="shared" ca="1" si="281"/>
        <v>#NAME?</v>
      </c>
      <c r="AE807" s="304"/>
      <c r="AF807" s="353" t="str">
        <f t="shared" si="282"/>
        <v>NCX19J3</v>
      </c>
      <c r="AG807" s="353" t="str">
        <f t="shared" si="283"/>
        <v>NCX19J3</v>
      </c>
      <c r="AH807" s="353" t="str">
        <f t="shared" si="284"/>
        <v/>
      </c>
      <c r="AI807" s="353" t="str">
        <f t="shared" si="285"/>
        <v/>
      </c>
      <c r="AJ807" s="353" t="str">
        <f t="shared" si="286"/>
        <v/>
      </c>
      <c r="AK807" s="353" t="str">
        <f t="shared" si="287"/>
        <v/>
      </c>
      <c r="AL807" s="343"/>
      <c r="AT807" s="345" t="str">
        <f t="shared" si="288"/>
        <v/>
      </c>
      <c r="AU807" s="345" t="str">
        <f t="shared" si="289"/>
        <v/>
      </c>
      <c r="AW807" s="354">
        <f t="shared" si="290"/>
        <v>0</v>
      </c>
      <c r="AX807" s="354">
        <f t="shared" si="291"/>
        <v>0</v>
      </c>
      <c r="AY807" s="354">
        <f t="shared" si="292"/>
        <v>0</v>
      </c>
      <c r="AZ807" s="354">
        <f t="shared" si="293"/>
        <v>0</v>
      </c>
    </row>
    <row r="808" spans="1:52" x14ac:dyDescent="0.2">
      <c r="A808" s="28" t="str">
        <f>C808&amp;"x"&amp;TEXT(COUNTIF(C$5:C807,C808)+1,0)</f>
        <v>x1</v>
      </c>
      <c r="B808" s="29" t="str">
        <f>D808&amp;"x"&amp;TEXT(COUNTIF(D$5:D807,D808)+1,0)</f>
        <v>x1</v>
      </c>
      <c r="C808" s="30"/>
      <c r="D808" s="30"/>
      <c r="E808" s="181"/>
      <c r="F808" s="30"/>
      <c r="G808" s="269"/>
      <c r="H808" s="269"/>
      <c r="I808" s="269"/>
      <c r="J808" s="218"/>
      <c r="K808" s="181"/>
      <c r="L808" s="31"/>
      <c r="M808" s="262" t="str">
        <f t="shared" si="274"/>
        <v>0</v>
      </c>
      <c r="N808" s="31"/>
      <c r="O808" s="262" t="str">
        <f t="shared" si="275"/>
        <v>0</v>
      </c>
      <c r="P808" s="31"/>
      <c r="Q808" s="31"/>
      <c r="R808" s="31"/>
      <c r="S808" s="298" t="str">
        <f t="shared" si="276"/>
        <v/>
      </c>
      <c r="T808" s="214"/>
      <c r="U808" s="33"/>
      <c r="V808" s="33"/>
      <c r="W808" s="33"/>
      <c r="X808" s="33"/>
      <c r="Y808" s="213"/>
      <c r="Z808" s="352" t="str">
        <f t="shared" si="277"/>
        <v/>
      </c>
      <c r="AA808" s="304" t="e">
        <f t="shared" ca="1" si="278"/>
        <v>#NAME?</v>
      </c>
      <c r="AB808" s="304" t="e">
        <f t="shared" ca="1" si="279"/>
        <v>#NAME?</v>
      </c>
      <c r="AC808" s="304" t="e">
        <f t="shared" ca="1" si="280"/>
        <v>#NAME?</v>
      </c>
      <c r="AD808" s="304" t="e">
        <f t="shared" ca="1" si="281"/>
        <v>#NAME?</v>
      </c>
      <c r="AE808" s="304"/>
      <c r="AF808" s="353" t="str">
        <f t="shared" si="282"/>
        <v>NCX19J3</v>
      </c>
      <c r="AG808" s="353" t="str">
        <f t="shared" si="283"/>
        <v>NCX19J3</v>
      </c>
      <c r="AH808" s="353" t="str">
        <f t="shared" si="284"/>
        <v/>
      </c>
      <c r="AI808" s="353" t="str">
        <f t="shared" si="285"/>
        <v/>
      </c>
      <c r="AJ808" s="353" t="str">
        <f t="shared" si="286"/>
        <v/>
      </c>
      <c r="AK808" s="353" t="str">
        <f t="shared" si="287"/>
        <v/>
      </c>
      <c r="AL808" s="343"/>
      <c r="AT808" s="345" t="str">
        <f t="shared" si="288"/>
        <v/>
      </c>
      <c r="AU808" s="345" t="str">
        <f t="shared" si="289"/>
        <v/>
      </c>
      <c r="AW808" s="354">
        <f t="shared" si="290"/>
        <v>0</v>
      </c>
      <c r="AX808" s="354">
        <f t="shared" si="291"/>
        <v>0</v>
      </c>
      <c r="AY808" s="354">
        <f t="shared" si="292"/>
        <v>0</v>
      </c>
      <c r="AZ808" s="354">
        <f t="shared" si="293"/>
        <v>0</v>
      </c>
    </row>
    <row r="809" spans="1:52" x14ac:dyDescent="0.2">
      <c r="A809" s="28" t="str">
        <f>C809&amp;"x"&amp;TEXT(COUNTIF(C$5:C808,C809)+1,0)</f>
        <v>x1</v>
      </c>
      <c r="B809" s="29" t="str">
        <f>D809&amp;"x"&amp;TEXT(COUNTIF(D$5:D808,D809)+1,0)</f>
        <v>x1</v>
      </c>
      <c r="C809" s="30"/>
      <c r="D809" s="30"/>
      <c r="E809" s="181"/>
      <c r="F809" s="30"/>
      <c r="G809" s="269"/>
      <c r="H809" s="269"/>
      <c r="I809" s="269"/>
      <c r="J809" s="218"/>
      <c r="K809" s="181"/>
      <c r="L809" s="31"/>
      <c r="M809" s="262" t="str">
        <f t="shared" si="274"/>
        <v>0</v>
      </c>
      <c r="N809" s="31"/>
      <c r="O809" s="262" t="str">
        <f t="shared" si="275"/>
        <v>0</v>
      </c>
      <c r="P809" s="31"/>
      <c r="Q809" s="31"/>
      <c r="R809" s="31"/>
      <c r="S809" s="298" t="str">
        <f t="shared" si="276"/>
        <v/>
      </c>
      <c r="T809" s="214"/>
      <c r="U809" s="33"/>
      <c r="V809" s="33"/>
      <c r="W809" s="33"/>
      <c r="X809" s="33"/>
      <c r="Y809" s="213"/>
      <c r="Z809" s="352" t="str">
        <f t="shared" si="277"/>
        <v/>
      </c>
      <c r="AA809" s="304" t="e">
        <f t="shared" ca="1" si="278"/>
        <v>#NAME?</v>
      </c>
      <c r="AB809" s="304" t="e">
        <f t="shared" ca="1" si="279"/>
        <v>#NAME?</v>
      </c>
      <c r="AC809" s="304" t="e">
        <f t="shared" ca="1" si="280"/>
        <v>#NAME?</v>
      </c>
      <c r="AD809" s="304" t="e">
        <f t="shared" ca="1" si="281"/>
        <v>#NAME?</v>
      </c>
      <c r="AE809" s="304"/>
      <c r="AF809" s="353" t="str">
        <f t="shared" si="282"/>
        <v>NCX19J3</v>
      </c>
      <c r="AG809" s="353" t="str">
        <f t="shared" si="283"/>
        <v>NCX19J3</v>
      </c>
      <c r="AH809" s="353" t="str">
        <f t="shared" si="284"/>
        <v/>
      </c>
      <c r="AI809" s="353" t="str">
        <f t="shared" si="285"/>
        <v/>
      </c>
      <c r="AJ809" s="353" t="str">
        <f t="shared" si="286"/>
        <v/>
      </c>
      <c r="AK809" s="353" t="str">
        <f t="shared" si="287"/>
        <v/>
      </c>
      <c r="AL809" s="343"/>
      <c r="AT809" s="345" t="str">
        <f t="shared" si="288"/>
        <v/>
      </c>
      <c r="AU809" s="345" t="str">
        <f t="shared" si="289"/>
        <v/>
      </c>
      <c r="AW809" s="354">
        <f t="shared" si="290"/>
        <v>0</v>
      </c>
      <c r="AX809" s="354">
        <f t="shared" si="291"/>
        <v>0</v>
      </c>
      <c r="AY809" s="354">
        <f t="shared" si="292"/>
        <v>0</v>
      </c>
      <c r="AZ809" s="354">
        <f t="shared" si="293"/>
        <v>0</v>
      </c>
    </row>
    <row r="810" spans="1:52" x14ac:dyDescent="0.2">
      <c r="A810" s="28" t="str">
        <f>C810&amp;"x"&amp;TEXT(COUNTIF(C$5:C809,C810)+1,0)</f>
        <v>x1</v>
      </c>
      <c r="B810" s="29" t="str">
        <f>D810&amp;"x"&amp;TEXT(COUNTIF(D$5:D809,D810)+1,0)</f>
        <v>x1</v>
      </c>
      <c r="C810" s="30"/>
      <c r="D810" s="30"/>
      <c r="E810" s="181"/>
      <c r="F810" s="30"/>
      <c r="G810" s="269"/>
      <c r="H810" s="269"/>
      <c r="I810" s="269"/>
      <c r="J810" s="218"/>
      <c r="K810" s="181"/>
      <c r="L810" s="31"/>
      <c r="M810" s="262" t="str">
        <f t="shared" si="274"/>
        <v>0</v>
      </c>
      <c r="N810" s="31"/>
      <c r="O810" s="262" t="str">
        <f t="shared" si="275"/>
        <v>0</v>
      </c>
      <c r="P810" s="31"/>
      <c r="Q810" s="31"/>
      <c r="R810" s="31"/>
      <c r="S810" s="298" t="str">
        <f t="shared" si="276"/>
        <v/>
      </c>
      <c r="T810" s="214"/>
      <c r="U810" s="33"/>
      <c r="V810" s="33"/>
      <c r="W810" s="33"/>
      <c r="X810" s="33"/>
      <c r="Y810" s="213"/>
      <c r="Z810" s="352" t="str">
        <f t="shared" si="277"/>
        <v/>
      </c>
      <c r="AA810" s="304" t="e">
        <f t="shared" ca="1" si="278"/>
        <v>#NAME?</v>
      </c>
      <c r="AB810" s="304" t="e">
        <f t="shared" ca="1" si="279"/>
        <v>#NAME?</v>
      </c>
      <c r="AC810" s="304" t="e">
        <f t="shared" ca="1" si="280"/>
        <v>#NAME?</v>
      </c>
      <c r="AD810" s="304" t="e">
        <f t="shared" ca="1" si="281"/>
        <v>#NAME?</v>
      </c>
      <c r="AE810" s="304"/>
      <c r="AF810" s="353" t="str">
        <f t="shared" si="282"/>
        <v>NCX19J3</v>
      </c>
      <c r="AG810" s="353" t="str">
        <f t="shared" si="283"/>
        <v>NCX19J3</v>
      </c>
      <c r="AH810" s="353" t="str">
        <f t="shared" si="284"/>
        <v/>
      </c>
      <c r="AI810" s="353" t="str">
        <f t="shared" si="285"/>
        <v/>
      </c>
      <c r="AJ810" s="353" t="str">
        <f t="shared" si="286"/>
        <v/>
      </c>
      <c r="AK810" s="353" t="str">
        <f t="shared" si="287"/>
        <v/>
      </c>
      <c r="AL810" s="343"/>
      <c r="AT810" s="345" t="str">
        <f t="shared" si="288"/>
        <v/>
      </c>
      <c r="AU810" s="345" t="str">
        <f t="shared" si="289"/>
        <v/>
      </c>
      <c r="AW810" s="354">
        <f t="shared" si="290"/>
        <v>0</v>
      </c>
      <c r="AX810" s="354">
        <f t="shared" si="291"/>
        <v>0</v>
      </c>
      <c r="AY810" s="354">
        <f t="shared" si="292"/>
        <v>0</v>
      </c>
      <c r="AZ810" s="354">
        <f t="shared" si="293"/>
        <v>0</v>
      </c>
    </row>
    <row r="811" spans="1:52" x14ac:dyDescent="0.2">
      <c r="A811" s="28" t="str">
        <f>C811&amp;"x"&amp;TEXT(COUNTIF(C$5:C810,C811)+1,0)</f>
        <v>x1</v>
      </c>
      <c r="B811" s="29" t="str">
        <f>D811&amp;"x"&amp;TEXT(COUNTIF(D$5:D810,D811)+1,0)</f>
        <v>x1</v>
      </c>
      <c r="C811" s="30"/>
      <c r="D811" s="30"/>
      <c r="E811" s="181"/>
      <c r="F811" s="30"/>
      <c r="G811" s="269"/>
      <c r="H811" s="269"/>
      <c r="I811" s="269"/>
      <c r="J811" s="218"/>
      <c r="K811" s="181"/>
      <c r="L811" s="31"/>
      <c r="M811" s="262" t="str">
        <f t="shared" si="274"/>
        <v>0</v>
      </c>
      <c r="N811" s="31"/>
      <c r="O811" s="262" t="str">
        <f t="shared" si="275"/>
        <v>0</v>
      </c>
      <c r="P811" s="31"/>
      <c r="Q811" s="31"/>
      <c r="R811" s="31"/>
      <c r="S811" s="298" t="str">
        <f t="shared" si="276"/>
        <v/>
      </c>
      <c r="T811" s="214"/>
      <c r="U811" s="33"/>
      <c r="V811" s="33"/>
      <c r="W811" s="33"/>
      <c r="X811" s="33"/>
      <c r="Y811" s="213"/>
      <c r="Z811" s="352" t="str">
        <f t="shared" si="277"/>
        <v/>
      </c>
      <c r="AA811" s="304" t="e">
        <f t="shared" ca="1" si="278"/>
        <v>#NAME?</v>
      </c>
      <c r="AB811" s="304" t="e">
        <f t="shared" ca="1" si="279"/>
        <v>#NAME?</v>
      </c>
      <c r="AC811" s="304" t="e">
        <f t="shared" ca="1" si="280"/>
        <v>#NAME?</v>
      </c>
      <c r="AD811" s="304" t="e">
        <f t="shared" ca="1" si="281"/>
        <v>#NAME?</v>
      </c>
      <c r="AE811" s="304"/>
      <c r="AF811" s="353" t="str">
        <f t="shared" si="282"/>
        <v>NCX19J3</v>
      </c>
      <c r="AG811" s="353" t="str">
        <f t="shared" si="283"/>
        <v>NCX19J3</v>
      </c>
      <c r="AH811" s="353" t="str">
        <f t="shared" si="284"/>
        <v/>
      </c>
      <c r="AI811" s="353" t="str">
        <f t="shared" si="285"/>
        <v/>
      </c>
      <c r="AJ811" s="353" t="str">
        <f t="shared" si="286"/>
        <v/>
      </c>
      <c r="AK811" s="353" t="str">
        <f t="shared" si="287"/>
        <v/>
      </c>
      <c r="AL811" s="343"/>
      <c r="AT811" s="345" t="str">
        <f t="shared" si="288"/>
        <v/>
      </c>
      <c r="AU811" s="345" t="str">
        <f t="shared" si="289"/>
        <v/>
      </c>
      <c r="AW811" s="354">
        <f t="shared" si="290"/>
        <v>0</v>
      </c>
      <c r="AX811" s="354">
        <f t="shared" si="291"/>
        <v>0</v>
      </c>
      <c r="AY811" s="354">
        <f t="shared" si="292"/>
        <v>0</v>
      </c>
      <c r="AZ811" s="354">
        <f t="shared" si="293"/>
        <v>0</v>
      </c>
    </row>
    <row r="812" spans="1:52" x14ac:dyDescent="0.2">
      <c r="A812" s="28" t="str">
        <f>C812&amp;"x"&amp;TEXT(COUNTIF(C$5:C811,C812)+1,0)</f>
        <v>x1</v>
      </c>
      <c r="B812" s="29" t="str">
        <f>D812&amp;"x"&amp;TEXT(COUNTIF(D$5:D811,D812)+1,0)</f>
        <v>x1</v>
      </c>
      <c r="C812" s="30"/>
      <c r="D812" s="30"/>
      <c r="E812" s="181"/>
      <c r="F812" s="30"/>
      <c r="G812" s="269"/>
      <c r="H812" s="269"/>
      <c r="I812" s="269"/>
      <c r="J812" s="218"/>
      <c r="K812" s="181"/>
      <c r="L812" s="31"/>
      <c r="M812" s="262" t="str">
        <f t="shared" si="274"/>
        <v>0</v>
      </c>
      <c r="N812" s="31"/>
      <c r="O812" s="262" t="str">
        <f t="shared" si="275"/>
        <v>0</v>
      </c>
      <c r="P812" s="31"/>
      <c r="Q812" s="31"/>
      <c r="R812" s="31"/>
      <c r="S812" s="298" t="str">
        <f t="shared" si="276"/>
        <v/>
      </c>
      <c r="T812" s="214"/>
      <c r="U812" s="33"/>
      <c r="V812" s="33"/>
      <c r="W812" s="33"/>
      <c r="X812" s="33"/>
      <c r="Y812" s="213"/>
      <c r="Z812" s="352" t="str">
        <f t="shared" si="277"/>
        <v/>
      </c>
      <c r="AA812" s="304" t="e">
        <f t="shared" ca="1" si="278"/>
        <v>#NAME?</v>
      </c>
      <c r="AB812" s="304" t="e">
        <f t="shared" ca="1" si="279"/>
        <v>#NAME?</v>
      </c>
      <c r="AC812" s="304" t="e">
        <f t="shared" ca="1" si="280"/>
        <v>#NAME?</v>
      </c>
      <c r="AD812" s="304" t="e">
        <f t="shared" ca="1" si="281"/>
        <v>#NAME?</v>
      </c>
      <c r="AE812" s="304"/>
      <c r="AF812" s="353" t="str">
        <f t="shared" si="282"/>
        <v>NCX19J3</v>
      </c>
      <c r="AG812" s="353" t="str">
        <f t="shared" si="283"/>
        <v>NCX19J3</v>
      </c>
      <c r="AH812" s="353" t="str">
        <f t="shared" si="284"/>
        <v/>
      </c>
      <c r="AI812" s="353" t="str">
        <f t="shared" si="285"/>
        <v/>
      </c>
      <c r="AJ812" s="353" t="str">
        <f t="shared" si="286"/>
        <v/>
      </c>
      <c r="AK812" s="353" t="str">
        <f t="shared" si="287"/>
        <v/>
      </c>
      <c r="AL812" s="343"/>
      <c r="AT812" s="345" t="str">
        <f t="shared" si="288"/>
        <v/>
      </c>
      <c r="AU812" s="345" t="str">
        <f t="shared" si="289"/>
        <v/>
      </c>
      <c r="AW812" s="354">
        <f t="shared" si="290"/>
        <v>0</v>
      </c>
      <c r="AX812" s="354">
        <f t="shared" si="291"/>
        <v>0</v>
      </c>
      <c r="AY812" s="354">
        <f t="shared" si="292"/>
        <v>0</v>
      </c>
      <c r="AZ812" s="354">
        <f t="shared" si="293"/>
        <v>0</v>
      </c>
    </row>
    <row r="813" spans="1:52" x14ac:dyDescent="0.2">
      <c r="A813" s="28" t="str">
        <f>C813&amp;"x"&amp;TEXT(COUNTIF(C$5:C812,C813)+1,0)</f>
        <v>x1</v>
      </c>
      <c r="B813" s="29" t="str">
        <f>D813&amp;"x"&amp;TEXT(COUNTIF(D$5:D812,D813)+1,0)</f>
        <v>x1</v>
      </c>
      <c r="C813" s="30"/>
      <c r="D813" s="30"/>
      <c r="E813" s="181"/>
      <c r="F813" s="30"/>
      <c r="G813" s="269"/>
      <c r="H813" s="269"/>
      <c r="I813" s="269"/>
      <c r="J813" s="218"/>
      <c r="K813" s="181"/>
      <c r="L813" s="31"/>
      <c r="M813" s="262" t="str">
        <f t="shared" si="274"/>
        <v>0</v>
      </c>
      <c r="N813" s="31"/>
      <c r="O813" s="262" t="str">
        <f t="shared" si="275"/>
        <v>0</v>
      </c>
      <c r="P813" s="31"/>
      <c r="Q813" s="31"/>
      <c r="R813" s="31"/>
      <c r="S813" s="298" t="str">
        <f t="shared" si="276"/>
        <v/>
      </c>
      <c r="T813" s="214"/>
      <c r="U813" s="33"/>
      <c r="V813" s="33"/>
      <c r="W813" s="33"/>
      <c r="X813" s="33"/>
      <c r="Y813" s="213"/>
      <c r="Z813" s="352" t="str">
        <f t="shared" si="277"/>
        <v/>
      </c>
      <c r="AA813" s="304" t="e">
        <f t="shared" ca="1" si="278"/>
        <v>#NAME?</v>
      </c>
      <c r="AB813" s="304" t="e">
        <f t="shared" ca="1" si="279"/>
        <v>#NAME?</v>
      </c>
      <c r="AC813" s="304" t="e">
        <f t="shared" ca="1" si="280"/>
        <v>#NAME?</v>
      </c>
      <c r="AD813" s="304" t="e">
        <f t="shared" ca="1" si="281"/>
        <v>#NAME?</v>
      </c>
      <c r="AE813" s="304"/>
      <c r="AF813" s="353" t="str">
        <f t="shared" si="282"/>
        <v>NCX19J3</v>
      </c>
      <c r="AG813" s="353" t="str">
        <f t="shared" si="283"/>
        <v>NCX19J3</v>
      </c>
      <c r="AH813" s="353" t="str">
        <f t="shared" si="284"/>
        <v/>
      </c>
      <c r="AI813" s="353" t="str">
        <f t="shared" si="285"/>
        <v/>
      </c>
      <c r="AJ813" s="353" t="str">
        <f t="shared" si="286"/>
        <v/>
      </c>
      <c r="AK813" s="353" t="str">
        <f t="shared" si="287"/>
        <v/>
      </c>
      <c r="AL813" s="343"/>
      <c r="AT813" s="345" t="str">
        <f t="shared" si="288"/>
        <v/>
      </c>
      <c r="AU813" s="345" t="str">
        <f t="shared" si="289"/>
        <v/>
      </c>
      <c r="AW813" s="354">
        <f t="shared" si="290"/>
        <v>0</v>
      </c>
      <c r="AX813" s="354">
        <f t="shared" si="291"/>
        <v>0</v>
      </c>
      <c r="AY813" s="354">
        <f t="shared" si="292"/>
        <v>0</v>
      </c>
      <c r="AZ813" s="354">
        <f t="shared" si="293"/>
        <v>0</v>
      </c>
    </row>
    <row r="814" spans="1:52" x14ac:dyDescent="0.2">
      <c r="A814" s="28" t="str">
        <f>C814&amp;"x"&amp;TEXT(COUNTIF(C$5:C813,C814)+1,0)</f>
        <v>x1</v>
      </c>
      <c r="B814" s="29" t="str">
        <f>D814&amp;"x"&amp;TEXT(COUNTIF(D$5:D813,D814)+1,0)</f>
        <v>x1</v>
      </c>
      <c r="C814" s="30"/>
      <c r="D814" s="30"/>
      <c r="E814" s="181"/>
      <c r="F814" s="30"/>
      <c r="G814" s="269"/>
      <c r="H814" s="269"/>
      <c r="I814" s="269"/>
      <c r="J814" s="218"/>
      <c r="K814" s="181"/>
      <c r="L814" s="31"/>
      <c r="M814" s="262" t="str">
        <f t="shared" si="274"/>
        <v>0</v>
      </c>
      <c r="N814" s="31"/>
      <c r="O814" s="262" t="str">
        <f t="shared" si="275"/>
        <v>0</v>
      </c>
      <c r="P814" s="31"/>
      <c r="Q814" s="31"/>
      <c r="R814" s="31"/>
      <c r="S814" s="298" t="str">
        <f t="shared" si="276"/>
        <v/>
      </c>
      <c r="T814" s="214"/>
      <c r="U814" s="33"/>
      <c r="V814" s="33"/>
      <c r="W814" s="33"/>
      <c r="X814" s="33"/>
      <c r="Y814" s="213"/>
      <c r="Z814" s="352" t="str">
        <f t="shared" si="277"/>
        <v/>
      </c>
      <c r="AA814" s="304" t="e">
        <f t="shared" ca="1" si="278"/>
        <v>#NAME?</v>
      </c>
      <c r="AB814" s="304" t="e">
        <f t="shared" ca="1" si="279"/>
        <v>#NAME?</v>
      </c>
      <c r="AC814" s="304" t="e">
        <f t="shared" ca="1" si="280"/>
        <v>#NAME?</v>
      </c>
      <c r="AD814" s="304" t="e">
        <f t="shared" ca="1" si="281"/>
        <v>#NAME?</v>
      </c>
      <c r="AE814" s="304"/>
      <c r="AF814" s="353" t="str">
        <f t="shared" si="282"/>
        <v>NCX19J3</v>
      </c>
      <c r="AG814" s="353" t="str">
        <f t="shared" si="283"/>
        <v>NCX19J3</v>
      </c>
      <c r="AH814" s="353" t="str">
        <f t="shared" si="284"/>
        <v/>
      </c>
      <c r="AI814" s="353" t="str">
        <f t="shared" si="285"/>
        <v/>
      </c>
      <c r="AJ814" s="353" t="str">
        <f t="shared" si="286"/>
        <v/>
      </c>
      <c r="AK814" s="353" t="str">
        <f t="shared" si="287"/>
        <v/>
      </c>
      <c r="AL814" s="343"/>
      <c r="AT814" s="345" t="str">
        <f t="shared" si="288"/>
        <v/>
      </c>
      <c r="AU814" s="345" t="str">
        <f t="shared" si="289"/>
        <v/>
      </c>
      <c r="AW814" s="354">
        <f t="shared" si="290"/>
        <v>0</v>
      </c>
      <c r="AX814" s="354">
        <f t="shared" si="291"/>
        <v>0</v>
      </c>
      <c r="AY814" s="354">
        <f t="shared" si="292"/>
        <v>0</v>
      </c>
      <c r="AZ814" s="354">
        <f t="shared" si="293"/>
        <v>0</v>
      </c>
    </row>
    <row r="815" spans="1:52" x14ac:dyDescent="0.2">
      <c r="A815" s="28" t="str">
        <f>C815&amp;"x"&amp;TEXT(COUNTIF(C$5:C814,C815)+1,0)</f>
        <v>x1</v>
      </c>
      <c r="B815" s="29" t="str">
        <f>D815&amp;"x"&amp;TEXT(COUNTIF(D$5:D814,D815)+1,0)</f>
        <v>x1</v>
      </c>
      <c r="C815" s="30"/>
      <c r="D815" s="30"/>
      <c r="E815" s="181"/>
      <c r="F815" s="30"/>
      <c r="G815" s="269"/>
      <c r="H815" s="269"/>
      <c r="I815" s="269"/>
      <c r="J815" s="218"/>
      <c r="K815" s="181"/>
      <c r="L815" s="31"/>
      <c r="M815" s="262" t="str">
        <f t="shared" si="274"/>
        <v>0</v>
      </c>
      <c r="N815" s="31"/>
      <c r="O815" s="262" t="str">
        <f t="shared" si="275"/>
        <v>0</v>
      </c>
      <c r="P815" s="31"/>
      <c r="Q815" s="31"/>
      <c r="R815" s="31"/>
      <c r="S815" s="298" t="str">
        <f t="shared" si="276"/>
        <v/>
      </c>
      <c r="T815" s="214"/>
      <c r="U815" s="33"/>
      <c r="V815" s="33"/>
      <c r="W815" s="33"/>
      <c r="X815" s="33"/>
      <c r="Y815" s="213"/>
      <c r="Z815" s="352" t="str">
        <f t="shared" si="277"/>
        <v/>
      </c>
      <c r="AA815" s="304" t="e">
        <f t="shared" ca="1" si="278"/>
        <v>#NAME?</v>
      </c>
      <c r="AB815" s="304" t="e">
        <f t="shared" ca="1" si="279"/>
        <v>#NAME?</v>
      </c>
      <c r="AC815" s="304" t="e">
        <f t="shared" ca="1" si="280"/>
        <v>#NAME?</v>
      </c>
      <c r="AD815" s="304" t="e">
        <f t="shared" ca="1" si="281"/>
        <v>#NAME?</v>
      </c>
      <c r="AE815" s="304"/>
      <c r="AF815" s="353" t="str">
        <f t="shared" si="282"/>
        <v>NCX19J3</v>
      </c>
      <c r="AG815" s="353" t="str">
        <f t="shared" si="283"/>
        <v>NCX19J3</v>
      </c>
      <c r="AH815" s="353" t="str">
        <f t="shared" si="284"/>
        <v/>
      </c>
      <c r="AI815" s="353" t="str">
        <f t="shared" si="285"/>
        <v/>
      </c>
      <c r="AJ815" s="353" t="str">
        <f t="shared" si="286"/>
        <v/>
      </c>
      <c r="AK815" s="353" t="str">
        <f t="shared" si="287"/>
        <v/>
      </c>
      <c r="AL815" s="343"/>
      <c r="AT815" s="345" t="str">
        <f t="shared" si="288"/>
        <v/>
      </c>
      <c r="AU815" s="345" t="str">
        <f t="shared" si="289"/>
        <v/>
      </c>
      <c r="AW815" s="354">
        <f t="shared" si="290"/>
        <v>0</v>
      </c>
      <c r="AX815" s="354">
        <f t="shared" si="291"/>
        <v>0</v>
      </c>
      <c r="AY815" s="354">
        <f t="shared" si="292"/>
        <v>0</v>
      </c>
      <c r="AZ815" s="354">
        <f t="shared" si="293"/>
        <v>0</v>
      </c>
    </row>
    <row r="816" spans="1:52" x14ac:dyDescent="0.2">
      <c r="A816" s="28" t="str">
        <f>C816&amp;"x"&amp;TEXT(COUNTIF(C$5:C815,C816)+1,0)</f>
        <v>x1</v>
      </c>
      <c r="B816" s="29" t="str">
        <f>D816&amp;"x"&amp;TEXT(COUNTIF(D$5:D815,D816)+1,0)</f>
        <v>x1</v>
      </c>
      <c r="C816" s="30"/>
      <c r="D816" s="30"/>
      <c r="E816" s="181"/>
      <c r="F816" s="30"/>
      <c r="G816" s="269"/>
      <c r="H816" s="269"/>
      <c r="I816" s="269"/>
      <c r="J816" s="218"/>
      <c r="K816" s="181"/>
      <c r="L816" s="31"/>
      <c r="M816" s="262" t="str">
        <f t="shared" si="274"/>
        <v>0</v>
      </c>
      <c r="N816" s="31"/>
      <c r="O816" s="262" t="str">
        <f t="shared" si="275"/>
        <v>0</v>
      </c>
      <c r="P816" s="31"/>
      <c r="Q816" s="31"/>
      <c r="R816" s="31"/>
      <c r="S816" s="298" t="str">
        <f t="shared" si="276"/>
        <v/>
      </c>
      <c r="T816" s="214"/>
      <c r="U816" s="33"/>
      <c r="V816" s="33"/>
      <c r="W816" s="33"/>
      <c r="X816" s="33"/>
      <c r="Y816" s="213"/>
      <c r="Z816" s="352" t="str">
        <f t="shared" si="277"/>
        <v/>
      </c>
      <c r="AA816" s="304" t="e">
        <f t="shared" ca="1" si="278"/>
        <v>#NAME?</v>
      </c>
      <c r="AB816" s="304" t="e">
        <f t="shared" ca="1" si="279"/>
        <v>#NAME?</v>
      </c>
      <c r="AC816" s="304" t="e">
        <f t="shared" ca="1" si="280"/>
        <v>#NAME?</v>
      </c>
      <c r="AD816" s="304" t="e">
        <f t="shared" ca="1" si="281"/>
        <v>#NAME?</v>
      </c>
      <c r="AE816" s="304"/>
      <c r="AF816" s="353" t="str">
        <f t="shared" si="282"/>
        <v>NCX19J3</v>
      </c>
      <c r="AG816" s="353" t="str">
        <f t="shared" si="283"/>
        <v>NCX19J3</v>
      </c>
      <c r="AH816" s="353" t="str">
        <f t="shared" si="284"/>
        <v/>
      </c>
      <c r="AI816" s="353" t="str">
        <f t="shared" si="285"/>
        <v/>
      </c>
      <c r="AJ816" s="353" t="str">
        <f t="shared" si="286"/>
        <v/>
      </c>
      <c r="AK816" s="353" t="str">
        <f t="shared" si="287"/>
        <v/>
      </c>
      <c r="AL816" s="343"/>
      <c r="AT816" s="345" t="str">
        <f t="shared" si="288"/>
        <v/>
      </c>
      <c r="AU816" s="345" t="str">
        <f t="shared" si="289"/>
        <v/>
      </c>
      <c r="AW816" s="354">
        <f t="shared" si="290"/>
        <v>0</v>
      </c>
      <c r="AX816" s="354">
        <f t="shared" si="291"/>
        <v>0</v>
      </c>
      <c r="AY816" s="354">
        <f t="shared" si="292"/>
        <v>0</v>
      </c>
      <c r="AZ816" s="354">
        <f t="shared" si="293"/>
        <v>0</v>
      </c>
    </row>
    <row r="817" spans="1:52" x14ac:dyDescent="0.2">
      <c r="A817" s="28" t="str">
        <f>C817&amp;"x"&amp;TEXT(COUNTIF(C$5:C816,C817)+1,0)</f>
        <v>x1</v>
      </c>
      <c r="B817" s="29" t="str">
        <f>D817&amp;"x"&amp;TEXT(COUNTIF(D$5:D816,D817)+1,0)</f>
        <v>x1</v>
      </c>
      <c r="C817" s="30"/>
      <c r="D817" s="30"/>
      <c r="E817" s="181"/>
      <c r="F817" s="30"/>
      <c r="G817" s="269"/>
      <c r="H817" s="269"/>
      <c r="I817" s="269"/>
      <c r="J817" s="218"/>
      <c r="K817" s="181"/>
      <c r="L817" s="31"/>
      <c r="M817" s="262" t="str">
        <f t="shared" si="274"/>
        <v>0</v>
      </c>
      <c r="N817" s="31"/>
      <c r="O817" s="262" t="str">
        <f t="shared" si="275"/>
        <v>0</v>
      </c>
      <c r="P817" s="31"/>
      <c r="Q817" s="31"/>
      <c r="R817" s="31"/>
      <c r="S817" s="298" t="str">
        <f t="shared" si="276"/>
        <v/>
      </c>
      <c r="T817" s="214"/>
      <c r="U817" s="33"/>
      <c r="V817" s="33"/>
      <c r="W817" s="33"/>
      <c r="X817" s="33"/>
      <c r="Y817" s="213"/>
      <c r="Z817" s="352" t="str">
        <f t="shared" si="277"/>
        <v/>
      </c>
      <c r="AA817" s="304" t="e">
        <f t="shared" ca="1" si="278"/>
        <v>#NAME?</v>
      </c>
      <c r="AB817" s="304" t="e">
        <f t="shared" ca="1" si="279"/>
        <v>#NAME?</v>
      </c>
      <c r="AC817" s="304" t="e">
        <f t="shared" ca="1" si="280"/>
        <v>#NAME?</v>
      </c>
      <c r="AD817" s="304" t="e">
        <f t="shared" ca="1" si="281"/>
        <v>#NAME?</v>
      </c>
      <c r="AE817" s="304"/>
      <c r="AF817" s="353" t="str">
        <f t="shared" si="282"/>
        <v>NCX19J3</v>
      </c>
      <c r="AG817" s="353" t="str">
        <f t="shared" si="283"/>
        <v>NCX19J3</v>
      </c>
      <c r="AH817" s="353" t="str">
        <f t="shared" si="284"/>
        <v/>
      </c>
      <c r="AI817" s="353" t="str">
        <f t="shared" si="285"/>
        <v/>
      </c>
      <c r="AJ817" s="353" t="str">
        <f t="shared" si="286"/>
        <v/>
      </c>
      <c r="AK817" s="353" t="str">
        <f t="shared" si="287"/>
        <v/>
      </c>
      <c r="AL817" s="343"/>
      <c r="AT817" s="345" t="str">
        <f t="shared" si="288"/>
        <v/>
      </c>
      <c r="AU817" s="345" t="str">
        <f t="shared" si="289"/>
        <v/>
      </c>
      <c r="AW817" s="354">
        <f t="shared" si="290"/>
        <v>0</v>
      </c>
      <c r="AX817" s="354">
        <f t="shared" si="291"/>
        <v>0</v>
      </c>
      <c r="AY817" s="354">
        <f t="shared" si="292"/>
        <v>0</v>
      </c>
      <c r="AZ817" s="354">
        <f t="shared" si="293"/>
        <v>0</v>
      </c>
    </row>
    <row r="818" spans="1:52" x14ac:dyDescent="0.2">
      <c r="A818" s="28" t="str">
        <f>C818&amp;"x"&amp;TEXT(COUNTIF(C$5:C817,C818)+1,0)</f>
        <v>x1</v>
      </c>
      <c r="B818" s="29" t="str">
        <f>D818&amp;"x"&amp;TEXT(COUNTIF(D$5:D817,D818)+1,0)</f>
        <v>x1</v>
      </c>
      <c r="C818" s="30"/>
      <c r="D818" s="30"/>
      <c r="E818" s="181"/>
      <c r="F818" s="30"/>
      <c r="G818" s="269"/>
      <c r="H818" s="269"/>
      <c r="I818" s="269"/>
      <c r="J818" s="218"/>
      <c r="K818" s="181"/>
      <c r="L818" s="31"/>
      <c r="M818" s="262" t="str">
        <f t="shared" si="274"/>
        <v>0</v>
      </c>
      <c r="N818" s="31"/>
      <c r="O818" s="262" t="str">
        <f t="shared" si="275"/>
        <v>0</v>
      </c>
      <c r="P818" s="31"/>
      <c r="Q818" s="31"/>
      <c r="R818" s="31"/>
      <c r="S818" s="298" t="str">
        <f t="shared" si="276"/>
        <v/>
      </c>
      <c r="T818" s="214"/>
      <c r="U818" s="33"/>
      <c r="V818" s="33"/>
      <c r="W818" s="33"/>
      <c r="X818" s="33"/>
      <c r="Y818" s="213"/>
      <c r="Z818" s="352" t="str">
        <f t="shared" si="277"/>
        <v/>
      </c>
      <c r="AA818" s="304" t="e">
        <f t="shared" ca="1" si="278"/>
        <v>#NAME?</v>
      </c>
      <c r="AB818" s="304" t="e">
        <f t="shared" ca="1" si="279"/>
        <v>#NAME?</v>
      </c>
      <c r="AC818" s="304" t="e">
        <f t="shared" ca="1" si="280"/>
        <v>#NAME?</v>
      </c>
      <c r="AD818" s="304" t="e">
        <f t="shared" ca="1" si="281"/>
        <v>#NAME?</v>
      </c>
      <c r="AE818" s="304"/>
      <c r="AF818" s="353" t="str">
        <f t="shared" si="282"/>
        <v>NCX19J3</v>
      </c>
      <c r="AG818" s="353" t="str">
        <f t="shared" si="283"/>
        <v>NCX19J3</v>
      </c>
      <c r="AH818" s="353" t="str">
        <f t="shared" si="284"/>
        <v/>
      </c>
      <c r="AI818" s="353" t="str">
        <f t="shared" si="285"/>
        <v/>
      </c>
      <c r="AJ818" s="353" t="str">
        <f t="shared" si="286"/>
        <v/>
      </c>
      <c r="AK818" s="353" t="str">
        <f t="shared" si="287"/>
        <v/>
      </c>
      <c r="AL818" s="343"/>
      <c r="AT818" s="345" t="str">
        <f t="shared" si="288"/>
        <v/>
      </c>
      <c r="AU818" s="345" t="str">
        <f t="shared" si="289"/>
        <v/>
      </c>
      <c r="AW818" s="354">
        <f t="shared" si="290"/>
        <v>0</v>
      </c>
      <c r="AX818" s="354">
        <f t="shared" si="291"/>
        <v>0</v>
      </c>
      <c r="AY818" s="354">
        <f t="shared" si="292"/>
        <v>0</v>
      </c>
      <c r="AZ818" s="354">
        <f t="shared" si="293"/>
        <v>0</v>
      </c>
    </row>
    <row r="819" spans="1:52" x14ac:dyDescent="0.2">
      <c r="A819" s="28" t="str">
        <f>C819&amp;"x"&amp;TEXT(COUNTIF(C$5:C818,C819)+1,0)</f>
        <v>x1</v>
      </c>
      <c r="B819" s="29" t="str">
        <f>D819&amp;"x"&amp;TEXT(COUNTIF(D$5:D818,D819)+1,0)</f>
        <v>x1</v>
      </c>
      <c r="C819" s="30"/>
      <c r="D819" s="30"/>
      <c r="E819" s="181"/>
      <c r="F819" s="30"/>
      <c r="G819" s="269"/>
      <c r="H819" s="269"/>
      <c r="I819" s="269"/>
      <c r="J819" s="218"/>
      <c r="K819" s="181"/>
      <c r="L819" s="31"/>
      <c r="M819" s="262" t="str">
        <f t="shared" si="274"/>
        <v>0</v>
      </c>
      <c r="N819" s="31"/>
      <c r="O819" s="262" t="str">
        <f t="shared" si="275"/>
        <v>0</v>
      </c>
      <c r="P819" s="31"/>
      <c r="Q819" s="31"/>
      <c r="R819" s="31"/>
      <c r="S819" s="298" t="str">
        <f t="shared" si="276"/>
        <v/>
      </c>
      <c r="T819" s="214"/>
      <c r="U819" s="33"/>
      <c r="V819" s="33"/>
      <c r="W819" s="33"/>
      <c r="X819" s="33"/>
      <c r="Y819" s="213"/>
      <c r="Z819" s="352" t="str">
        <f t="shared" si="277"/>
        <v/>
      </c>
      <c r="AA819" s="304" t="e">
        <f t="shared" ca="1" si="278"/>
        <v>#NAME?</v>
      </c>
      <c r="AB819" s="304" t="e">
        <f t="shared" ca="1" si="279"/>
        <v>#NAME?</v>
      </c>
      <c r="AC819" s="304" t="e">
        <f t="shared" ca="1" si="280"/>
        <v>#NAME?</v>
      </c>
      <c r="AD819" s="304" t="e">
        <f t="shared" ca="1" si="281"/>
        <v>#NAME?</v>
      </c>
      <c r="AE819" s="304"/>
      <c r="AF819" s="353" t="str">
        <f t="shared" si="282"/>
        <v>NCX19J3</v>
      </c>
      <c r="AG819" s="353" t="str">
        <f t="shared" si="283"/>
        <v>NCX19J3</v>
      </c>
      <c r="AH819" s="353" t="str">
        <f t="shared" si="284"/>
        <v/>
      </c>
      <c r="AI819" s="353" t="str">
        <f t="shared" si="285"/>
        <v/>
      </c>
      <c r="AJ819" s="353" t="str">
        <f t="shared" si="286"/>
        <v/>
      </c>
      <c r="AK819" s="353" t="str">
        <f t="shared" si="287"/>
        <v/>
      </c>
      <c r="AL819" s="343"/>
      <c r="AT819" s="345" t="str">
        <f t="shared" si="288"/>
        <v/>
      </c>
      <c r="AU819" s="345" t="str">
        <f t="shared" si="289"/>
        <v/>
      </c>
      <c r="AW819" s="354">
        <f t="shared" si="290"/>
        <v>0</v>
      </c>
      <c r="AX819" s="354">
        <f t="shared" si="291"/>
        <v>0</v>
      </c>
      <c r="AY819" s="354">
        <f t="shared" si="292"/>
        <v>0</v>
      </c>
      <c r="AZ819" s="354">
        <f t="shared" si="293"/>
        <v>0</v>
      </c>
    </row>
    <row r="820" spans="1:52" x14ac:dyDescent="0.2">
      <c r="A820" s="28" t="str">
        <f>C820&amp;"x"&amp;TEXT(COUNTIF(C$5:C819,C820)+1,0)</f>
        <v>x1</v>
      </c>
      <c r="B820" s="29" t="str">
        <f>D820&amp;"x"&amp;TEXT(COUNTIF(D$5:D819,D820)+1,0)</f>
        <v>x1</v>
      </c>
      <c r="C820" s="30"/>
      <c r="D820" s="30"/>
      <c r="E820" s="181"/>
      <c r="F820" s="30"/>
      <c r="G820" s="269"/>
      <c r="H820" s="269"/>
      <c r="I820" s="269"/>
      <c r="J820" s="218"/>
      <c r="K820" s="181"/>
      <c r="L820" s="31"/>
      <c r="M820" s="262" t="str">
        <f t="shared" si="274"/>
        <v>0</v>
      </c>
      <c r="N820" s="31"/>
      <c r="O820" s="262" t="str">
        <f t="shared" si="275"/>
        <v>0</v>
      </c>
      <c r="P820" s="31"/>
      <c r="Q820" s="31"/>
      <c r="R820" s="31"/>
      <c r="S820" s="298" t="str">
        <f t="shared" si="276"/>
        <v/>
      </c>
      <c r="T820" s="214"/>
      <c r="U820" s="33"/>
      <c r="V820" s="33"/>
      <c r="W820" s="33"/>
      <c r="X820" s="33"/>
      <c r="Y820" s="213"/>
      <c r="Z820" s="352" t="str">
        <f t="shared" si="277"/>
        <v/>
      </c>
      <c r="AA820" s="304" t="e">
        <f t="shared" ca="1" si="278"/>
        <v>#NAME?</v>
      </c>
      <c r="AB820" s="304" t="e">
        <f t="shared" ca="1" si="279"/>
        <v>#NAME?</v>
      </c>
      <c r="AC820" s="304" t="e">
        <f t="shared" ca="1" si="280"/>
        <v>#NAME?</v>
      </c>
      <c r="AD820" s="304" t="e">
        <f t="shared" ca="1" si="281"/>
        <v>#NAME?</v>
      </c>
      <c r="AE820" s="304"/>
      <c r="AF820" s="353" t="str">
        <f t="shared" si="282"/>
        <v>NCX19J3</v>
      </c>
      <c r="AG820" s="353" t="str">
        <f t="shared" si="283"/>
        <v>NCX19J3</v>
      </c>
      <c r="AH820" s="353" t="str">
        <f t="shared" si="284"/>
        <v/>
      </c>
      <c r="AI820" s="353" t="str">
        <f t="shared" si="285"/>
        <v/>
      </c>
      <c r="AJ820" s="353" t="str">
        <f t="shared" si="286"/>
        <v/>
      </c>
      <c r="AK820" s="353" t="str">
        <f t="shared" si="287"/>
        <v/>
      </c>
      <c r="AL820" s="343"/>
      <c r="AT820" s="345" t="str">
        <f t="shared" si="288"/>
        <v/>
      </c>
      <c r="AU820" s="345" t="str">
        <f t="shared" si="289"/>
        <v/>
      </c>
      <c r="AW820" s="354">
        <f t="shared" si="290"/>
        <v>0</v>
      </c>
      <c r="AX820" s="354">
        <f t="shared" si="291"/>
        <v>0</v>
      </c>
      <c r="AY820" s="354">
        <f t="shared" si="292"/>
        <v>0</v>
      </c>
      <c r="AZ820" s="354">
        <f t="shared" si="293"/>
        <v>0</v>
      </c>
    </row>
    <row r="821" spans="1:52" x14ac:dyDescent="0.2">
      <c r="A821" s="28" t="str">
        <f>C821&amp;"x"&amp;TEXT(COUNTIF(C$5:C820,C821)+1,0)</f>
        <v>x1</v>
      </c>
      <c r="B821" s="29" t="str">
        <f>D821&amp;"x"&amp;TEXT(COUNTIF(D$5:D820,D821)+1,0)</f>
        <v>x1</v>
      </c>
      <c r="C821" s="30"/>
      <c r="D821" s="30"/>
      <c r="E821" s="181"/>
      <c r="F821" s="30"/>
      <c r="G821" s="269"/>
      <c r="H821" s="269"/>
      <c r="I821" s="269"/>
      <c r="J821" s="218"/>
      <c r="K821" s="181"/>
      <c r="L821" s="31"/>
      <c r="M821" s="262" t="str">
        <f t="shared" si="274"/>
        <v>0</v>
      </c>
      <c r="N821" s="31"/>
      <c r="O821" s="262" t="str">
        <f t="shared" si="275"/>
        <v>0</v>
      </c>
      <c r="P821" s="31"/>
      <c r="Q821" s="31"/>
      <c r="R821" s="31"/>
      <c r="S821" s="298" t="str">
        <f t="shared" si="276"/>
        <v/>
      </c>
      <c r="T821" s="214"/>
      <c r="U821" s="33"/>
      <c r="V821" s="33"/>
      <c r="W821" s="33"/>
      <c r="X821" s="33"/>
      <c r="Y821" s="213"/>
      <c r="Z821" s="352" t="str">
        <f t="shared" si="277"/>
        <v/>
      </c>
      <c r="AA821" s="304" t="e">
        <f t="shared" ca="1" si="278"/>
        <v>#NAME?</v>
      </c>
      <c r="AB821" s="304" t="e">
        <f t="shared" ca="1" si="279"/>
        <v>#NAME?</v>
      </c>
      <c r="AC821" s="304" t="e">
        <f t="shared" ca="1" si="280"/>
        <v>#NAME?</v>
      </c>
      <c r="AD821" s="304" t="e">
        <f t="shared" ca="1" si="281"/>
        <v>#NAME?</v>
      </c>
      <c r="AE821" s="304"/>
      <c r="AF821" s="353" t="str">
        <f t="shared" si="282"/>
        <v>NCX19J3</v>
      </c>
      <c r="AG821" s="353" t="str">
        <f t="shared" si="283"/>
        <v>NCX19J3</v>
      </c>
      <c r="AH821" s="353" t="str">
        <f t="shared" si="284"/>
        <v/>
      </c>
      <c r="AI821" s="353" t="str">
        <f t="shared" si="285"/>
        <v/>
      </c>
      <c r="AJ821" s="353" t="str">
        <f t="shared" si="286"/>
        <v/>
      </c>
      <c r="AK821" s="353" t="str">
        <f t="shared" si="287"/>
        <v/>
      </c>
      <c r="AL821" s="343"/>
      <c r="AT821" s="345" t="str">
        <f t="shared" si="288"/>
        <v/>
      </c>
      <c r="AU821" s="345" t="str">
        <f t="shared" si="289"/>
        <v/>
      </c>
      <c r="AW821" s="354">
        <f t="shared" si="290"/>
        <v>0</v>
      </c>
      <c r="AX821" s="354">
        <f t="shared" si="291"/>
        <v>0</v>
      </c>
      <c r="AY821" s="354">
        <f t="shared" si="292"/>
        <v>0</v>
      </c>
      <c r="AZ821" s="354">
        <f t="shared" si="293"/>
        <v>0</v>
      </c>
    </row>
    <row r="822" spans="1:52" x14ac:dyDescent="0.2">
      <c r="A822" s="28" t="str">
        <f>C822&amp;"x"&amp;TEXT(COUNTIF(C$5:C821,C822)+1,0)</f>
        <v>x1</v>
      </c>
      <c r="B822" s="29" t="str">
        <f>D822&amp;"x"&amp;TEXT(COUNTIF(D$5:D821,D822)+1,0)</f>
        <v>x1</v>
      </c>
      <c r="C822" s="30"/>
      <c r="D822" s="30"/>
      <c r="E822" s="181"/>
      <c r="F822" s="30"/>
      <c r="G822" s="269"/>
      <c r="H822" s="269"/>
      <c r="I822" s="269"/>
      <c r="J822" s="218"/>
      <c r="K822" s="181"/>
      <c r="L822" s="31"/>
      <c r="M822" s="262" t="str">
        <f t="shared" si="274"/>
        <v>0</v>
      </c>
      <c r="N822" s="31"/>
      <c r="O822" s="262" t="str">
        <f t="shared" si="275"/>
        <v>0</v>
      </c>
      <c r="P822" s="31"/>
      <c r="Q822" s="31"/>
      <c r="R822" s="31"/>
      <c r="S822" s="298" t="str">
        <f t="shared" si="276"/>
        <v/>
      </c>
      <c r="T822" s="214"/>
      <c r="U822" s="33"/>
      <c r="V822" s="33"/>
      <c r="W822" s="33"/>
      <c r="X822" s="33"/>
      <c r="Y822" s="213"/>
      <c r="Z822" s="352" t="str">
        <f t="shared" si="277"/>
        <v/>
      </c>
      <c r="AA822" s="304" t="e">
        <f t="shared" ca="1" si="278"/>
        <v>#NAME?</v>
      </c>
      <c r="AB822" s="304" t="e">
        <f t="shared" ca="1" si="279"/>
        <v>#NAME?</v>
      </c>
      <c r="AC822" s="304" t="e">
        <f t="shared" ca="1" si="280"/>
        <v>#NAME?</v>
      </c>
      <c r="AD822" s="304" t="e">
        <f t="shared" ca="1" si="281"/>
        <v>#NAME?</v>
      </c>
      <c r="AE822" s="304"/>
      <c r="AF822" s="353" t="str">
        <f t="shared" si="282"/>
        <v>NCX19J3</v>
      </c>
      <c r="AG822" s="353" t="str">
        <f t="shared" si="283"/>
        <v>NCX19J3</v>
      </c>
      <c r="AH822" s="353" t="str">
        <f t="shared" si="284"/>
        <v/>
      </c>
      <c r="AI822" s="353" t="str">
        <f t="shared" si="285"/>
        <v/>
      </c>
      <c r="AJ822" s="353" t="str">
        <f t="shared" si="286"/>
        <v/>
      </c>
      <c r="AK822" s="353" t="str">
        <f t="shared" si="287"/>
        <v/>
      </c>
      <c r="AL822" s="343"/>
      <c r="AT822" s="345" t="str">
        <f t="shared" si="288"/>
        <v/>
      </c>
      <c r="AU822" s="345" t="str">
        <f t="shared" si="289"/>
        <v/>
      </c>
      <c r="AW822" s="354">
        <f t="shared" si="290"/>
        <v>0</v>
      </c>
      <c r="AX822" s="354">
        <f t="shared" si="291"/>
        <v>0</v>
      </c>
      <c r="AY822" s="354">
        <f t="shared" si="292"/>
        <v>0</v>
      </c>
      <c r="AZ822" s="354">
        <f t="shared" si="293"/>
        <v>0</v>
      </c>
    </row>
    <row r="823" spans="1:52" x14ac:dyDescent="0.2">
      <c r="A823" s="28" t="str">
        <f>C823&amp;"x"&amp;TEXT(COUNTIF(C$5:C822,C823)+1,0)</f>
        <v>x1</v>
      </c>
      <c r="B823" s="29" t="str">
        <f>D823&amp;"x"&amp;TEXT(COUNTIF(D$5:D822,D823)+1,0)</f>
        <v>x1</v>
      </c>
      <c r="C823" s="30"/>
      <c r="D823" s="30"/>
      <c r="E823" s="181"/>
      <c r="F823" s="30"/>
      <c r="G823" s="269"/>
      <c r="H823" s="269"/>
      <c r="I823" s="269"/>
      <c r="J823" s="218"/>
      <c r="K823" s="181"/>
      <c r="L823" s="31"/>
      <c r="M823" s="262" t="str">
        <f t="shared" si="274"/>
        <v>0</v>
      </c>
      <c r="N823" s="31"/>
      <c r="O823" s="262" t="str">
        <f t="shared" si="275"/>
        <v>0</v>
      </c>
      <c r="P823" s="31"/>
      <c r="Q823" s="31"/>
      <c r="R823" s="31"/>
      <c r="S823" s="298" t="str">
        <f t="shared" si="276"/>
        <v/>
      </c>
      <c r="T823" s="214"/>
      <c r="U823" s="33"/>
      <c r="V823" s="33"/>
      <c r="W823" s="33"/>
      <c r="X823" s="33"/>
      <c r="Y823" s="213"/>
      <c r="Z823" s="352" t="str">
        <f t="shared" si="277"/>
        <v/>
      </c>
      <c r="AA823" s="304" t="e">
        <f t="shared" ca="1" si="278"/>
        <v>#NAME?</v>
      </c>
      <c r="AB823" s="304" t="e">
        <f t="shared" ca="1" si="279"/>
        <v>#NAME?</v>
      </c>
      <c r="AC823" s="304" t="e">
        <f t="shared" ca="1" si="280"/>
        <v>#NAME?</v>
      </c>
      <c r="AD823" s="304" t="e">
        <f t="shared" ca="1" si="281"/>
        <v>#NAME?</v>
      </c>
      <c r="AE823" s="304"/>
      <c r="AF823" s="353" t="str">
        <f t="shared" si="282"/>
        <v>NCX19J3</v>
      </c>
      <c r="AG823" s="353" t="str">
        <f t="shared" si="283"/>
        <v>NCX19J3</v>
      </c>
      <c r="AH823" s="353" t="str">
        <f t="shared" si="284"/>
        <v/>
      </c>
      <c r="AI823" s="353" t="str">
        <f t="shared" si="285"/>
        <v/>
      </c>
      <c r="AJ823" s="353" t="str">
        <f t="shared" si="286"/>
        <v/>
      </c>
      <c r="AK823" s="353" t="str">
        <f t="shared" si="287"/>
        <v/>
      </c>
      <c r="AL823" s="343"/>
      <c r="AT823" s="345" t="str">
        <f t="shared" si="288"/>
        <v/>
      </c>
      <c r="AU823" s="345" t="str">
        <f t="shared" si="289"/>
        <v/>
      </c>
      <c r="AW823" s="354">
        <f t="shared" si="290"/>
        <v>0</v>
      </c>
      <c r="AX823" s="354">
        <f t="shared" si="291"/>
        <v>0</v>
      </c>
      <c r="AY823" s="354">
        <f t="shared" si="292"/>
        <v>0</v>
      </c>
      <c r="AZ823" s="354">
        <f t="shared" si="293"/>
        <v>0</v>
      </c>
    </row>
    <row r="824" spans="1:52" x14ac:dyDescent="0.2">
      <c r="A824" s="28" t="str">
        <f>C824&amp;"x"&amp;TEXT(COUNTIF(C$5:C823,C824)+1,0)</f>
        <v>x1</v>
      </c>
      <c r="B824" s="29" t="str">
        <f>D824&amp;"x"&amp;TEXT(COUNTIF(D$5:D823,D824)+1,0)</f>
        <v>x1</v>
      </c>
      <c r="C824" s="30"/>
      <c r="D824" s="30"/>
      <c r="E824" s="181"/>
      <c r="F824" s="30"/>
      <c r="G824" s="269"/>
      <c r="H824" s="269"/>
      <c r="I824" s="269"/>
      <c r="J824" s="218"/>
      <c r="K824" s="181"/>
      <c r="L824" s="31"/>
      <c r="M824" s="262" t="str">
        <f t="shared" si="274"/>
        <v>0</v>
      </c>
      <c r="N824" s="31"/>
      <c r="O824" s="262" t="str">
        <f t="shared" si="275"/>
        <v>0</v>
      </c>
      <c r="P824" s="31"/>
      <c r="Q824" s="31"/>
      <c r="R824" s="31"/>
      <c r="S824" s="298" t="str">
        <f t="shared" si="276"/>
        <v/>
      </c>
      <c r="T824" s="214"/>
      <c r="U824" s="33"/>
      <c r="V824" s="33"/>
      <c r="W824" s="33"/>
      <c r="X824" s="33"/>
      <c r="Y824" s="213"/>
      <c r="Z824" s="352" t="str">
        <f t="shared" si="277"/>
        <v/>
      </c>
      <c r="AA824" s="304" t="e">
        <f t="shared" ca="1" si="278"/>
        <v>#NAME?</v>
      </c>
      <c r="AB824" s="304" t="e">
        <f t="shared" ca="1" si="279"/>
        <v>#NAME?</v>
      </c>
      <c r="AC824" s="304" t="e">
        <f t="shared" ca="1" si="280"/>
        <v>#NAME?</v>
      </c>
      <c r="AD824" s="304" t="e">
        <f t="shared" ca="1" si="281"/>
        <v>#NAME?</v>
      </c>
      <c r="AE824" s="304"/>
      <c r="AF824" s="353" t="str">
        <f t="shared" si="282"/>
        <v>NCX19J3</v>
      </c>
      <c r="AG824" s="353" t="str">
        <f t="shared" si="283"/>
        <v>NCX19J3</v>
      </c>
      <c r="AH824" s="353" t="str">
        <f t="shared" si="284"/>
        <v/>
      </c>
      <c r="AI824" s="353" t="str">
        <f t="shared" si="285"/>
        <v/>
      </c>
      <c r="AJ824" s="353" t="str">
        <f t="shared" si="286"/>
        <v/>
      </c>
      <c r="AK824" s="353" t="str">
        <f t="shared" si="287"/>
        <v/>
      </c>
      <c r="AL824" s="343"/>
      <c r="AT824" s="345" t="str">
        <f t="shared" si="288"/>
        <v/>
      </c>
      <c r="AU824" s="345" t="str">
        <f t="shared" si="289"/>
        <v/>
      </c>
      <c r="AW824" s="354">
        <f t="shared" si="290"/>
        <v>0</v>
      </c>
      <c r="AX824" s="354">
        <f t="shared" si="291"/>
        <v>0</v>
      </c>
      <c r="AY824" s="354">
        <f t="shared" si="292"/>
        <v>0</v>
      </c>
      <c r="AZ824" s="354">
        <f t="shared" si="293"/>
        <v>0</v>
      </c>
    </row>
    <row r="825" spans="1:52" x14ac:dyDescent="0.2">
      <c r="A825" s="28" t="str">
        <f>C825&amp;"x"&amp;TEXT(COUNTIF(C$5:C824,C825)+1,0)</f>
        <v>x1</v>
      </c>
      <c r="B825" s="29" t="str">
        <f>D825&amp;"x"&amp;TEXT(COUNTIF(D$5:D824,D825)+1,0)</f>
        <v>x1</v>
      </c>
      <c r="C825" s="30"/>
      <c r="D825" s="30"/>
      <c r="E825" s="181"/>
      <c r="F825" s="30"/>
      <c r="G825" s="269"/>
      <c r="H825" s="269"/>
      <c r="I825" s="269"/>
      <c r="J825" s="218"/>
      <c r="K825" s="181"/>
      <c r="L825" s="31"/>
      <c r="M825" s="262" t="str">
        <f t="shared" si="274"/>
        <v>0</v>
      </c>
      <c r="N825" s="31"/>
      <c r="O825" s="262" t="str">
        <f t="shared" si="275"/>
        <v>0</v>
      </c>
      <c r="P825" s="31"/>
      <c r="Q825" s="31"/>
      <c r="R825" s="31"/>
      <c r="S825" s="298" t="str">
        <f t="shared" si="276"/>
        <v/>
      </c>
      <c r="T825" s="214"/>
      <c r="U825" s="33"/>
      <c r="V825" s="33"/>
      <c r="W825" s="33"/>
      <c r="X825" s="33"/>
      <c r="Y825" s="213"/>
      <c r="Z825" s="352" t="str">
        <f t="shared" si="277"/>
        <v/>
      </c>
      <c r="AA825" s="304" t="e">
        <f t="shared" ca="1" si="278"/>
        <v>#NAME?</v>
      </c>
      <c r="AB825" s="304" t="e">
        <f t="shared" ca="1" si="279"/>
        <v>#NAME?</v>
      </c>
      <c r="AC825" s="304" t="e">
        <f t="shared" ca="1" si="280"/>
        <v>#NAME?</v>
      </c>
      <c r="AD825" s="304" t="e">
        <f t="shared" ca="1" si="281"/>
        <v>#NAME?</v>
      </c>
      <c r="AE825" s="304"/>
      <c r="AF825" s="353" t="str">
        <f t="shared" si="282"/>
        <v>NCX19J3</v>
      </c>
      <c r="AG825" s="353" t="str">
        <f t="shared" si="283"/>
        <v>NCX19J3</v>
      </c>
      <c r="AH825" s="353" t="str">
        <f t="shared" si="284"/>
        <v/>
      </c>
      <c r="AI825" s="353" t="str">
        <f t="shared" si="285"/>
        <v/>
      </c>
      <c r="AJ825" s="353" t="str">
        <f t="shared" si="286"/>
        <v/>
      </c>
      <c r="AK825" s="353" t="str">
        <f t="shared" si="287"/>
        <v/>
      </c>
      <c r="AL825" s="343"/>
      <c r="AT825" s="345" t="str">
        <f t="shared" si="288"/>
        <v/>
      </c>
      <c r="AU825" s="345" t="str">
        <f t="shared" si="289"/>
        <v/>
      </c>
      <c r="AW825" s="354">
        <f t="shared" si="290"/>
        <v>0</v>
      </c>
      <c r="AX825" s="354">
        <f t="shared" si="291"/>
        <v>0</v>
      </c>
      <c r="AY825" s="354">
        <f t="shared" si="292"/>
        <v>0</v>
      </c>
      <c r="AZ825" s="354">
        <f t="shared" si="293"/>
        <v>0</v>
      </c>
    </row>
    <row r="826" spans="1:52" x14ac:dyDescent="0.2">
      <c r="A826" s="28" t="str">
        <f>C826&amp;"x"&amp;TEXT(COUNTIF(C$5:C825,C826)+1,0)</f>
        <v>x1</v>
      </c>
      <c r="B826" s="29" t="str">
        <f>D826&amp;"x"&amp;TEXT(COUNTIF(D$5:D825,D826)+1,0)</f>
        <v>x1</v>
      </c>
      <c r="C826" s="30"/>
      <c r="D826" s="30"/>
      <c r="E826" s="181"/>
      <c r="F826" s="30"/>
      <c r="G826" s="269"/>
      <c r="H826" s="269"/>
      <c r="I826" s="269"/>
      <c r="J826" s="218"/>
      <c r="K826" s="181"/>
      <c r="L826" s="31"/>
      <c r="M826" s="262" t="str">
        <f t="shared" si="274"/>
        <v>0</v>
      </c>
      <c r="N826" s="31"/>
      <c r="O826" s="262" t="str">
        <f t="shared" si="275"/>
        <v>0</v>
      </c>
      <c r="P826" s="31"/>
      <c r="Q826" s="31"/>
      <c r="R826" s="31"/>
      <c r="S826" s="298" t="str">
        <f t="shared" si="276"/>
        <v/>
      </c>
      <c r="T826" s="214"/>
      <c r="U826" s="33"/>
      <c r="V826" s="33"/>
      <c r="W826" s="33"/>
      <c r="X826" s="33"/>
      <c r="Y826" s="213"/>
      <c r="Z826" s="352" t="str">
        <f t="shared" si="277"/>
        <v/>
      </c>
      <c r="AA826" s="304" t="e">
        <f t="shared" ca="1" si="278"/>
        <v>#NAME?</v>
      </c>
      <c r="AB826" s="304" t="e">
        <f t="shared" ca="1" si="279"/>
        <v>#NAME?</v>
      </c>
      <c r="AC826" s="304" t="e">
        <f t="shared" ca="1" si="280"/>
        <v>#NAME?</v>
      </c>
      <c r="AD826" s="304" t="e">
        <f t="shared" ca="1" si="281"/>
        <v>#NAME?</v>
      </c>
      <c r="AE826" s="304"/>
      <c r="AF826" s="353" t="str">
        <f t="shared" si="282"/>
        <v>NCX19J3</v>
      </c>
      <c r="AG826" s="353" t="str">
        <f t="shared" si="283"/>
        <v>NCX19J3</v>
      </c>
      <c r="AH826" s="353" t="str">
        <f t="shared" si="284"/>
        <v/>
      </c>
      <c r="AI826" s="353" t="str">
        <f t="shared" si="285"/>
        <v/>
      </c>
      <c r="AJ826" s="353" t="str">
        <f t="shared" si="286"/>
        <v/>
      </c>
      <c r="AK826" s="353" t="str">
        <f t="shared" si="287"/>
        <v/>
      </c>
      <c r="AL826" s="343"/>
      <c r="AT826" s="345" t="str">
        <f t="shared" si="288"/>
        <v/>
      </c>
      <c r="AU826" s="345" t="str">
        <f t="shared" si="289"/>
        <v/>
      </c>
      <c r="AW826" s="354">
        <f t="shared" si="290"/>
        <v>0</v>
      </c>
      <c r="AX826" s="354">
        <f t="shared" si="291"/>
        <v>0</v>
      </c>
      <c r="AY826" s="354">
        <f t="shared" si="292"/>
        <v>0</v>
      </c>
      <c r="AZ826" s="354">
        <f t="shared" si="293"/>
        <v>0</v>
      </c>
    </row>
    <row r="827" spans="1:52" x14ac:dyDescent="0.2">
      <c r="A827" s="28" t="str">
        <f>C827&amp;"x"&amp;TEXT(COUNTIF(C$5:C826,C827)+1,0)</f>
        <v>x1</v>
      </c>
      <c r="B827" s="29" t="str">
        <f>D827&amp;"x"&amp;TEXT(COUNTIF(D$5:D826,D827)+1,0)</f>
        <v>x1</v>
      </c>
      <c r="C827" s="30"/>
      <c r="D827" s="30"/>
      <c r="E827" s="181"/>
      <c r="F827" s="30"/>
      <c r="G827" s="269"/>
      <c r="H827" s="269"/>
      <c r="I827" s="269"/>
      <c r="J827" s="218"/>
      <c r="K827" s="181"/>
      <c r="L827" s="31"/>
      <c r="M827" s="262" t="str">
        <f t="shared" si="274"/>
        <v>0</v>
      </c>
      <c r="N827" s="31"/>
      <c r="O827" s="262" t="str">
        <f t="shared" si="275"/>
        <v>0</v>
      </c>
      <c r="P827" s="31"/>
      <c r="Q827" s="31"/>
      <c r="R827" s="31"/>
      <c r="S827" s="298" t="str">
        <f t="shared" si="276"/>
        <v/>
      </c>
      <c r="T827" s="214"/>
      <c r="U827" s="33"/>
      <c r="V827" s="33"/>
      <c r="W827" s="33"/>
      <c r="X827" s="33"/>
      <c r="Y827" s="213"/>
      <c r="Z827" s="352" t="str">
        <f t="shared" si="277"/>
        <v/>
      </c>
      <c r="AA827" s="304" t="e">
        <f t="shared" ca="1" si="278"/>
        <v>#NAME?</v>
      </c>
      <c r="AB827" s="304" t="e">
        <f t="shared" ca="1" si="279"/>
        <v>#NAME?</v>
      </c>
      <c r="AC827" s="304" t="e">
        <f t="shared" ca="1" si="280"/>
        <v>#NAME?</v>
      </c>
      <c r="AD827" s="304" t="e">
        <f t="shared" ca="1" si="281"/>
        <v>#NAME?</v>
      </c>
      <c r="AE827" s="304"/>
      <c r="AF827" s="353" t="str">
        <f t="shared" si="282"/>
        <v>NCX19J3</v>
      </c>
      <c r="AG827" s="353" t="str">
        <f t="shared" si="283"/>
        <v>NCX19J3</v>
      </c>
      <c r="AH827" s="353" t="str">
        <f t="shared" si="284"/>
        <v/>
      </c>
      <c r="AI827" s="353" t="str">
        <f t="shared" si="285"/>
        <v/>
      </c>
      <c r="AJ827" s="353" t="str">
        <f t="shared" si="286"/>
        <v/>
      </c>
      <c r="AK827" s="353" t="str">
        <f t="shared" si="287"/>
        <v/>
      </c>
      <c r="AL827" s="343"/>
      <c r="AT827" s="345" t="str">
        <f t="shared" si="288"/>
        <v/>
      </c>
      <c r="AU827" s="345" t="str">
        <f t="shared" si="289"/>
        <v/>
      </c>
      <c r="AW827" s="354">
        <f t="shared" si="290"/>
        <v>0</v>
      </c>
      <c r="AX827" s="354">
        <f t="shared" si="291"/>
        <v>0</v>
      </c>
      <c r="AY827" s="354">
        <f t="shared" si="292"/>
        <v>0</v>
      </c>
      <c r="AZ827" s="354">
        <f t="shared" si="293"/>
        <v>0</v>
      </c>
    </row>
    <row r="828" spans="1:52" x14ac:dyDescent="0.2">
      <c r="A828" s="28" t="str">
        <f>C828&amp;"x"&amp;TEXT(COUNTIF(C$5:C827,C828)+1,0)</f>
        <v>x1</v>
      </c>
      <c r="B828" s="29" t="str">
        <f>D828&amp;"x"&amp;TEXT(COUNTIF(D$5:D827,D828)+1,0)</f>
        <v>x1</v>
      </c>
      <c r="C828" s="30"/>
      <c r="D828" s="30"/>
      <c r="E828" s="181"/>
      <c r="F828" s="30"/>
      <c r="G828" s="269"/>
      <c r="H828" s="269"/>
      <c r="I828" s="269"/>
      <c r="J828" s="218"/>
      <c r="K828" s="181"/>
      <c r="L828" s="31"/>
      <c r="M828" s="262" t="str">
        <f t="shared" si="274"/>
        <v>0</v>
      </c>
      <c r="N828" s="31"/>
      <c r="O828" s="262" t="str">
        <f t="shared" si="275"/>
        <v>0</v>
      </c>
      <c r="P828" s="31"/>
      <c r="Q828" s="31"/>
      <c r="R828" s="31"/>
      <c r="S828" s="298" t="str">
        <f t="shared" si="276"/>
        <v/>
      </c>
      <c r="T828" s="214"/>
      <c r="U828" s="33"/>
      <c r="V828" s="33"/>
      <c r="W828" s="33"/>
      <c r="X828" s="33"/>
      <c r="Y828" s="213"/>
      <c r="Z828" s="352" t="str">
        <f t="shared" si="277"/>
        <v/>
      </c>
      <c r="AA828" s="304" t="e">
        <f t="shared" ca="1" si="278"/>
        <v>#NAME?</v>
      </c>
      <c r="AB828" s="304" t="e">
        <f t="shared" ca="1" si="279"/>
        <v>#NAME?</v>
      </c>
      <c r="AC828" s="304" t="e">
        <f t="shared" ca="1" si="280"/>
        <v>#NAME?</v>
      </c>
      <c r="AD828" s="304" t="e">
        <f t="shared" ca="1" si="281"/>
        <v>#NAME?</v>
      </c>
      <c r="AE828" s="304"/>
      <c r="AF828" s="353" t="str">
        <f t="shared" si="282"/>
        <v>NCX19J3</v>
      </c>
      <c r="AG828" s="353" t="str">
        <f t="shared" si="283"/>
        <v>NCX19J3</v>
      </c>
      <c r="AH828" s="353" t="str">
        <f t="shared" si="284"/>
        <v/>
      </c>
      <c r="AI828" s="353" t="str">
        <f t="shared" si="285"/>
        <v/>
      </c>
      <c r="AJ828" s="353" t="str">
        <f t="shared" si="286"/>
        <v/>
      </c>
      <c r="AK828" s="353" t="str">
        <f t="shared" si="287"/>
        <v/>
      </c>
      <c r="AL828" s="343"/>
      <c r="AT828" s="345" t="str">
        <f t="shared" si="288"/>
        <v/>
      </c>
      <c r="AU828" s="345" t="str">
        <f t="shared" si="289"/>
        <v/>
      </c>
      <c r="AW828" s="354">
        <f t="shared" si="290"/>
        <v>0</v>
      </c>
      <c r="AX828" s="354">
        <f t="shared" si="291"/>
        <v>0</v>
      </c>
      <c r="AY828" s="354">
        <f t="shared" si="292"/>
        <v>0</v>
      </c>
      <c r="AZ828" s="354">
        <f t="shared" si="293"/>
        <v>0</v>
      </c>
    </row>
    <row r="829" spans="1:52" x14ac:dyDescent="0.2">
      <c r="A829" s="28" t="str">
        <f>C829&amp;"x"&amp;TEXT(COUNTIF(C$5:C828,C829)+1,0)</f>
        <v>x1</v>
      </c>
      <c r="B829" s="29" t="str">
        <f>D829&amp;"x"&amp;TEXT(COUNTIF(D$5:D828,D829)+1,0)</f>
        <v>x1</v>
      </c>
      <c r="C829" s="30"/>
      <c r="D829" s="30"/>
      <c r="E829" s="181"/>
      <c r="F829" s="30"/>
      <c r="G829" s="269"/>
      <c r="H829" s="269"/>
      <c r="I829" s="269"/>
      <c r="J829" s="218"/>
      <c r="K829" s="181"/>
      <c r="L829" s="31"/>
      <c r="M829" s="262" t="str">
        <f t="shared" si="274"/>
        <v>0</v>
      </c>
      <c r="N829" s="31"/>
      <c r="O829" s="262" t="str">
        <f t="shared" si="275"/>
        <v>0</v>
      </c>
      <c r="P829" s="31"/>
      <c r="Q829" s="31"/>
      <c r="R829" s="31"/>
      <c r="S829" s="298" t="str">
        <f t="shared" si="276"/>
        <v/>
      </c>
      <c r="T829" s="214"/>
      <c r="U829" s="33"/>
      <c r="V829" s="33"/>
      <c r="W829" s="33"/>
      <c r="X829" s="33"/>
      <c r="Y829" s="213"/>
      <c r="Z829" s="352" t="str">
        <f t="shared" si="277"/>
        <v/>
      </c>
      <c r="AA829" s="304" t="e">
        <f t="shared" ca="1" si="278"/>
        <v>#NAME?</v>
      </c>
      <c r="AB829" s="304" t="e">
        <f t="shared" ca="1" si="279"/>
        <v>#NAME?</v>
      </c>
      <c r="AC829" s="304" t="e">
        <f t="shared" ca="1" si="280"/>
        <v>#NAME?</v>
      </c>
      <c r="AD829" s="304" t="e">
        <f t="shared" ca="1" si="281"/>
        <v>#NAME?</v>
      </c>
      <c r="AE829" s="304"/>
      <c r="AF829" s="353" t="str">
        <f t="shared" si="282"/>
        <v>NCX19J3</v>
      </c>
      <c r="AG829" s="353" t="str">
        <f t="shared" si="283"/>
        <v>NCX19J3</v>
      </c>
      <c r="AH829" s="353" t="str">
        <f t="shared" si="284"/>
        <v/>
      </c>
      <c r="AI829" s="353" t="str">
        <f t="shared" si="285"/>
        <v/>
      </c>
      <c r="AJ829" s="353" t="str">
        <f t="shared" si="286"/>
        <v/>
      </c>
      <c r="AK829" s="353" t="str">
        <f t="shared" si="287"/>
        <v/>
      </c>
      <c r="AL829" s="343"/>
      <c r="AT829" s="345" t="str">
        <f t="shared" si="288"/>
        <v/>
      </c>
      <c r="AU829" s="345" t="str">
        <f t="shared" si="289"/>
        <v/>
      </c>
      <c r="AW829" s="354">
        <f t="shared" si="290"/>
        <v>0</v>
      </c>
      <c r="AX829" s="354">
        <f t="shared" si="291"/>
        <v>0</v>
      </c>
      <c r="AY829" s="354">
        <f t="shared" si="292"/>
        <v>0</v>
      </c>
      <c r="AZ829" s="354">
        <f t="shared" si="293"/>
        <v>0</v>
      </c>
    </row>
    <row r="830" spans="1:52" x14ac:dyDescent="0.2">
      <c r="A830" s="28" t="str">
        <f>C830&amp;"x"&amp;TEXT(COUNTIF(C$5:C829,C830)+1,0)</f>
        <v>x1</v>
      </c>
      <c r="B830" s="29" t="str">
        <f>D830&amp;"x"&amp;TEXT(COUNTIF(D$5:D829,D830)+1,0)</f>
        <v>x1</v>
      </c>
      <c r="C830" s="30"/>
      <c r="D830" s="30"/>
      <c r="E830" s="181"/>
      <c r="F830" s="30"/>
      <c r="G830" s="269"/>
      <c r="H830" s="269"/>
      <c r="I830" s="269"/>
      <c r="J830" s="218"/>
      <c r="K830" s="181"/>
      <c r="L830" s="31"/>
      <c r="M830" s="262" t="str">
        <f t="shared" si="274"/>
        <v>0</v>
      </c>
      <c r="N830" s="31"/>
      <c r="O830" s="262" t="str">
        <f t="shared" si="275"/>
        <v>0</v>
      </c>
      <c r="P830" s="31"/>
      <c r="Q830" s="31"/>
      <c r="R830" s="31"/>
      <c r="S830" s="298" t="str">
        <f t="shared" si="276"/>
        <v/>
      </c>
      <c r="T830" s="214"/>
      <c r="U830" s="33"/>
      <c r="V830" s="33"/>
      <c r="W830" s="33"/>
      <c r="X830" s="33"/>
      <c r="Y830" s="213"/>
      <c r="Z830" s="352" t="str">
        <f t="shared" si="277"/>
        <v/>
      </c>
      <c r="AA830" s="304" t="e">
        <f t="shared" ca="1" si="278"/>
        <v>#NAME?</v>
      </c>
      <c r="AB830" s="304" t="e">
        <f t="shared" ca="1" si="279"/>
        <v>#NAME?</v>
      </c>
      <c r="AC830" s="304" t="e">
        <f t="shared" ca="1" si="280"/>
        <v>#NAME?</v>
      </c>
      <c r="AD830" s="304" t="e">
        <f t="shared" ca="1" si="281"/>
        <v>#NAME?</v>
      </c>
      <c r="AE830" s="304"/>
      <c r="AF830" s="353" t="str">
        <f t="shared" si="282"/>
        <v>NCX19J3</v>
      </c>
      <c r="AG830" s="353" t="str">
        <f t="shared" si="283"/>
        <v>NCX19J3</v>
      </c>
      <c r="AH830" s="353" t="str">
        <f t="shared" si="284"/>
        <v/>
      </c>
      <c r="AI830" s="353" t="str">
        <f t="shared" si="285"/>
        <v/>
      </c>
      <c r="AJ830" s="353" t="str">
        <f t="shared" si="286"/>
        <v/>
      </c>
      <c r="AK830" s="353" t="str">
        <f t="shared" si="287"/>
        <v/>
      </c>
      <c r="AL830" s="343"/>
      <c r="AT830" s="345" t="str">
        <f t="shared" si="288"/>
        <v/>
      </c>
      <c r="AU830" s="345" t="str">
        <f t="shared" si="289"/>
        <v/>
      </c>
      <c r="AW830" s="354">
        <f t="shared" si="290"/>
        <v>0</v>
      </c>
      <c r="AX830" s="354">
        <f t="shared" si="291"/>
        <v>0</v>
      </c>
      <c r="AY830" s="354">
        <f t="shared" si="292"/>
        <v>0</v>
      </c>
      <c r="AZ830" s="354">
        <f t="shared" si="293"/>
        <v>0</v>
      </c>
    </row>
    <row r="831" spans="1:52" x14ac:dyDescent="0.2">
      <c r="A831" s="28" t="str">
        <f>C831&amp;"x"&amp;TEXT(COUNTIF(C$5:C830,C831)+1,0)</f>
        <v>x1</v>
      </c>
      <c r="B831" s="29" t="str">
        <f>D831&amp;"x"&amp;TEXT(COUNTIF(D$5:D830,D831)+1,0)</f>
        <v>x1</v>
      </c>
      <c r="C831" s="30"/>
      <c r="D831" s="30"/>
      <c r="E831" s="181"/>
      <c r="F831" s="30"/>
      <c r="G831" s="269"/>
      <c r="H831" s="269"/>
      <c r="I831" s="269"/>
      <c r="J831" s="218"/>
      <c r="K831" s="181"/>
      <c r="L831" s="31"/>
      <c r="M831" s="262" t="str">
        <f t="shared" si="274"/>
        <v>0</v>
      </c>
      <c r="N831" s="31"/>
      <c r="O831" s="262" t="str">
        <f t="shared" si="275"/>
        <v>0</v>
      </c>
      <c r="P831" s="31"/>
      <c r="Q831" s="31"/>
      <c r="R831" s="31"/>
      <c r="S831" s="298" t="str">
        <f t="shared" si="276"/>
        <v/>
      </c>
      <c r="T831" s="214"/>
      <c r="U831" s="33"/>
      <c r="V831" s="33"/>
      <c r="W831" s="33"/>
      <c r="X831" s="33"/>
      <c r="Y831" s="213"/>
      <c r="Z831" s="352" t="str">
        <f t="shared" si="277"/>
        <v/>
      </c>
      <c r="AA831" s="304" t="e">
        <f t="shared" ca="1" si="278"/>
        <v>#NAME?</v>
      </c>
      <c r="AB831" s="304" t="e">
        <f t="shared" ca="1" si="279"/>
        <v>#NAME?</v>
      </c>
      <c r="AC831" s="304" t="e">
        <f t="shared" ca="1" si="280"/>
        <v>#NAME?</v>
      </c>
      <c r="AD831" s="304" t="e">
        <f t="shared" ca="1" si="281"/>
        <v>#NAME?</v>
      </c>
      <c r="AE831" s="304"/>
      <c r="AF831" s="353" t="str">
        <f t="shared" si="282"/>
        <v>NCX19J3</v>
      </c>
      <c r="AG831" s="353" t="str">
        <f t="shared" si="283"/>
        <v>NCX19J3</v>
      </c>
      <c r="AH831" s="353" t="str">
        <f t="shared" si="284"/>
        <v/>
      </c>
      <c r="AI831" s="353" t="str">
        <f t="shared" si="285"/>
        <v/>
      </c>
      <c r="AJ831" s="353" t="str">
        <f t="shared" si="286"/>
        <v/>
      </c>
      <c r="AK831" s="353" t="str">
        <f t="shared" si="287"/>
        <v/>
      </c>
      <c r="AL831" s="343"/>
      <c r="AT831" s="345" t="str">
        <f t="shared" si="288"/>
        <v/>
      </c>
      <c r="AU831" s="345" t="str">
        <f t="shared" si="289"/>
        <v/>
      </c>
      <c r="AW831" s="354">
        <f t="shared" si="290"/>
        <v>0</v>
      </c>
      <c r="AX831" s="354">
        <f t="shared" si="291"/>
        <v>0</v>
      </c>
      <c r="AY831" s="354">
        <f t="shared" si="292"/>
        <v>0</v>
      </c>
      <c r="AZ831" s="354">
        <f t="shared" si="293"/>
        <v>0</v>
      </c>
    </row>
    <row r="832" spans="1:52" x14ac:dyDescent="0.2">
      <c r="A832" s="28" t="str">
        <f>C832&amp;"x"&amp;TEXT(COUNTIF(C$5:C831,C832)+1,0)</f>
        <v>x1</v>
      </c>
      <c r="B832" s="29" t="str">
        <f>D832&amp;"x"&amp;TEXT(COUNTIF(D$5:D831,D832)+1,0)</f>
        <v>x1</v>
      </c>
      <c r="C832" s="30"/>
      <c r="D832" s="30"/>
      <c r="E832" s="181"/>
      <c r="F832" s="30"/>
      <c r="G832" s="269"/>
      <c r="H832" s="269"/>
      <c r="I832" s="269"/>
      <c r="J832" s="218"/>
      <c r="K832" s="181"/>
      <c r="L832" s="31"/>
      <c r="M832" s="262" t="str">
        <f t="shared" si="274"/>
        <v>0</v>
      </c>
      <c r="N832" s="31"/>
      <c r="O832" s="262" t="str">
        <f t="shared" si="275"/>
        <v>0</v>
      </c>
      <c r="P832" s="31"/>
      <c r="Q832" s="31"/>
      <c r="R832" s="31"/>
      <c r="S832" s="298" t="str">
        <f t="shared" si="276"/>
        <v/>
      </c>
      <c r="T832" s="214"/>
      <c r="U832" s="33"/>
      <c r="V832" s="33"/>
      <c r="W832" s="33"/>
      <c r="X832" s="33"/>
      <c r="Y832" s="213"/>
      <c r="Z832" s="352" t="str">
        <f t="shared" si="277"/>
        <v/>
      </c>
      <c r="AA832" s="304" t="e">
        <f t="shared" ca="1" si="278"/>
        <v>#NAME?</v>
      </c>
      <c r="AB832" s="304" t="e">
        <f t="shared" ca="1" si="279"/>
        <v>#NAME?</v>
      </c>
      <c r="AC832" s="304" t="e">
        <f t="shared" ca="1" si="280"/>
        <v>#NAME?</v>
      </c>
      <c r="AD832" s="304" t="e">
        <f t="shared" ca="1" si="281"/>
        <v>#NAME?</v>
      </c>
      <c r="AE832" s="304"/>
      <c r="AF832" s="353" t="str">
        <f t="shared" si="282"/>
        <v>NCX19J3</v>
      </c>
      <c r="AG832" s="353" t="str">
        <f t="shared" si="283"/>
        <v>NCX19J3</v>
      </c>
      <c r="AH832" s="353" t="str">
        <f t="shared" si="284"/>
        <v/>
      </c>
      <c r="AI832" s="353" t="str">
        <f t="shared" si="285"/>
        <v/>
      </c>
      <c r="AJ832" s="353" t="str">
        <f t="shared" si="286"/>
        <v/>
      </c>
      <c r="AK832" s="353" t="str">
        <f t="shared" si="287"/>
        <v/>
      </c>
      <c r="AL832" s="343"/>
      <c r="AT832" s="345" t="str">
        <f t="shared" si="288"/>
        <v/>
      </c>
      <c r="AU832" s="345" t="str">
        <f t="shared" si="289"/>
        <v/>
      </c>
      <c r="AW832" s="354">
        <f t="shared" si="290"/>
        <v>0</v>
      </c>
      <c r="AX832" s="354">
        <f t="shared" si="291"/>
        <v>0</v>
      </c>
      <c r="AY832" s="354">
        <f t="shared" si="292"/>
        <v>0</v>
      </c>
      <c r="AZ832" s="354">
        <f t="shared" si="293"/>
        <v>0</v>
      </c>
    </row>
    <row r="833" spans="1:52" x14ac:dyDescent="0.2">
      <c r="A833" s="28" t="str">
        <f>C833&amp;"x"&amp;TEXT(COUNTIF(C$5:C832,C833)+1,0)</f>
        <v>x1</v>
      </c>
      <c r="B833" s="29" t="str">
        <f>D833&amp;"x"&amp;TEXT(COUNTIF(D$5:D832,D833)+1,0)</f>
        <v>x1</v>
      </c>
      <c r="C833" s="30"/>
      <c r="D833" s="30"/>
      <c r="E833" s="181"/>
      <c r="F833" s="30"/>
      <c r="G833" s="269"/>
      <c r="H833" s="269"/>
      <c r="I833" s="269"/>
      <c r="J833" s="218"/>
      <c r="K833" s="181"/>
      <c r="L833" s="31"/>
      <c r="M833" s="262" t="str">
        <f t="shared" si="274"/>
        <v>0</v>
      </c>
      <c r="N833" s="31"/>
      <c r="O833" s="262" t="str">
        <f t="shared" si="275"/>
        <v>0</v>
      </c>
      <c r="P833" s="31"/>
      <c r="Q833" s="31"/>
      <c r="R833" s="31"/>
      <c r="S833" s="298" t="str">
        <f t="shared" si="276"/>
        <v/>
      </c>
      <c r="T833" s="214"/>
      <c r="U833" s="33"/>
      <c r="V833" s="33"/>
      <c r="W833" s="33"/>
      <c r="X833" s="33"/>
      <c r="Y833" s="213"/>
      <c r="Z833" s="352" t="str">
        <f t="shared" si="277"/>
        <v/>
      </c>
      <c r="AA833" s="304" t="e">
        <f t="shared" ca="1" si="278"/>
        <v>#NAME?</v>
      </c>
      <c r="AB833" s="304" t="e">
        <f t="shared" ca="1" si="279"/>
        <v>#NAME?</v>
      </c>
      <c r="AC833" s="304" t="e">
        <f t="shared" ca="1" si="280"/>
        <v>#NAME?</v>
      </c>
      <c r="AD833" s="304" t="e">
        <f t="shared" ca="1" si="281"/>
        <v>#NAME?</v>
      </c>
      <c r="AE833" s="304"/>
      <c r="AF833" s="353" t="str">
        <f t="shared" si="282"/>
        <v>NCX19J3</v>
      </c>
      <c r="AG833" s="353" t="str">
        <f t="shared" si="283"/>
        <v>NCX19J3</v>
      </c>
      <c r="AH833" s="353" t="str">
        <f t="shared" si="284"/>
        <v/>
      </c>
      <c r="AI833" s="353" t="str">
        <f t="shared" si="285"/>
        <v/>
      </c>
      <c r="AJ833" s="353" t="str">
        <f t="shared" si="286"/>
        <v/>
      </c>
      <c r="AK833" s="353" t="str">
        <f t="shared" si="287"/>
        <v/>
      </c>
      <c r="AL833" s="343"/>
      <c r="AT833" s="345" t="str">
        <f t="shared" si="288"/>
        <v/>
      </c>
      <c r="AU833" s="345" t="str">
        <f t="shared" si="289"/>
        <v/>
      </c>
      <c r="AW833" s="354">
        <f t="shared" si="290"/>
        <v>0</v>
      </c>
      <c r="AX833" s="354">
        <f t="shared" si="291"/>
        <v>0</v>
      </c>
      <c r="AY833" s="354">
        <f t="shared" si="292"/>
        <v>0</v>
      </c>
      <c r="AZ833" s="354">
        <f t="shared" si="293"/>
        <v>0</v>
      </c>
    </row>
    <row r="834" spans="1:52" x14ac:dyDescent="0.2">
      <c r="A834" s="28" t="str">
        <f>C834&amp;"x"&amp;TEXT(COUNTIF(C$5:C833,C834)+1,0)</f>
        <v>x1</v>
      </c>
      <c r="B834" s="29" t="str">
        <f>D834&amp;"x"&amp;TEXT(COUNTIF(D$5:D833,D834)+1,0)</f>
        <v>x1</v>
      </c>
      <c r="C834" s="30"/>
      <c r="D834" s="30"/>
      <c r="E834" s="181"/>
      <c r="F834" s="30"/>
      <c r="G834" s="269"/>
      <c r="H834" s="269"/>
      <c r="I834" s="269"/>
      <c r="J834" s="218"/>
      <c r="K834" s="181"/>
      <c r="L834" s="31"/>
      <c r="M834" s="262" t="str">
        <f t="shared" si="274"/>
        <v>0</v>
      </c>
      <c r="N834" s="31"/>
      <c r="O834" s="262" t="str">
        <f t="shared" si="275"/>
        <v>0</v>
      </c>
      <c r="P834" s="31"/>
      <c r="Q834" s="31"/>
      <c r="R834" s="31"/>
      <c r="S834" s="298" t="str">
        <f t="shared" si="276"/>
        <v/>
      </c>
      <c r="T834" s="214"/>
      <c r="U834" s="33"/>
      <c r="V834" s="33"/>
      <c r="W834" s="33"/>
      <c r="X834" s="33"/>
      <c r="Y834" s="213"/>
      <c r="Z834" s="352" t="str">
        <f t="shared" si="277"/>
        <v/>
      </c>
      <c r="AA834" s="304" t="e">
        <f t="shared" ca="1" si="278"/>
        <v>#NAME?</v>
      </c>
      <c r="AB834" s="304" t="e">
        <f t="shared" ca="1" si="279"/>
        <v>#NAME?</v>
      </c>
      <c r="AC834" s="304" t="e">
        <f t="shared" ca="1" si="280"/>
        <v>#NAME?</v>
      </c>
      <c r="AD834" s="304" t="e">
        <f t="shared" ca="1" si="281"/>
        <v>#NAME?</v>
      </c>
      <c r="AE834" s="304"/>
      <c r="AF834" s="353" t="str">
        <f t="shared" si="282"/>
        <v>NCX19J3</v>
      </c>
      <c r="AG834" s="353" t="str">
        <f t="shared" si="283"/>
        <v>NCX19J3</v>
      </c>
      <c r="AH834" s="353" t="str">
        <f t="shared" si="284"/>
        <v/>
      </c>
      <c r="AI834" s="353" t="str">
        <f t="shared" si="285"/>
        <v/>
      </c>
      <c r="AJ834" s="353" t="str">
        <f t="shared" si="286"/>
        <v/>
      </c>
      <c r="AK834" s="353" t="str">
        <f t="shared" si="287"/>
        <v/>
      </c>
      <c r="AL834" s="343"/>
      <c r="AT834" s="345" t="str">
        <f t="shared" si="288"/>
        <v/>
      </c>
      <c r="AU834" s="345" t="str">
        <f t="shared" si="289"/>
        <v/>
      </c>
      <c r="AW834" s="354">
        <f t="shared" si="290"/>
        <v>0</v>
      </c>
      <c r="AX834" s="354">
        <f t="shared" si="291"/>
        <v>0</v>
      </c>
      <c r="AY834" s="354">
        <f t="shared" si="292"/>
        <v>0</v>
      </c>
      <c r="AZ834" s="354">
        <f t="shared" si="293"/>
        <v>0</v>
      </c>
    </row>
    <row r="835" spans="1:52" x14ac:dyDescent="0.2">
      <c r="A835" s="28" t="str">
        <f>C835&amp;"x"&amp;TEXT(COUNTIF(C$5:C834,C835)+1,0)</f>
        <v>x1</v>
      </c>
      <c r="B835" s="29" t="str">
        <f>D835&amp;"x"&amp;TEXT(COUNTIF(D$5:D834,D835)+1,0)</f>
        <v>x1</v>
      </c>
      <c r="C835" s="30"/>
      <c r="D835" s="30"/>
      <c r="E835" s="181"/>
      <c r="F835" s="30"/>
      <c r="G835" s="269"/>
      <c r="H835" s="269"/>
      <c r="I835" s="269"/>
      <c r="J835" s="218"/>
      <c r="K835" s="181"/>
      <c r="L835" s="31"/>
      <c r="M835" s="262" t="str">
        <f t="shared" si="274"/>
        <v>0</v>
      </c>
      <c r="N835" s="31"/>
      <c r="O835" s="262" t="str">
        <f t="shared" si="275"/>
        <v>0</v>
      </c>
      <c r="P835" s="31"/>
      <c r="Q835" s="31"/>
      <c r="R835" s="31"/>
      <c r="S835" s="298" t="str">
        <f t="shared" si="276"/>
        <v/>
      </c>
      <c r="T835" s="214"/>
      <c r="U835" s="33"/>
      <c r="V835" s="33"/>
      <c r="W835" s="33"/>
      <c r="X835" s="33"/>
      <c r="Y835" s="213"/>
      <c r="Z835" s="352" t="str">
        <f t="shared" si="277"/>
        <v/>
      </c>
      <c r="AA835" s="304" t="e">
        <f t="shared" ca="1" si="278"/>
        <v>#NAME?</v>
      </c>
      <c r="AB835" s="304" t="e">
        <f t="shared" ca="1" si="279"/>
        <v>#NAME?</v>
      </c>
      <c r="AC835" s="304" t="e">
        <f t="shared" ca="1" si="280"/>
        <v>#NAME?</v>
      </c>
      <c r="AD835" s="304" t="e">
        <f t="shared" ca="1" si="281"/>
        <v>#NAME?</v>
      </c>
      <c r="AE835" s="304"/>
      <c r="AF835" s="353" t="str">
        <f t="shared" si="282"/>
        <v>NCX19J3</v>
      </c>
      <c r="AG835" s="353" t="str">
        <f t="shared" si="283"/>
        <v>NCX19J3</v>
      </c>
      <c r="AH835" s="353" t="str">
        <f t="shared" si="284"/>
        <v/>
      </c>
      <c r="AI835" s="353" t="str">
        <f t="shared" si="285"/>
        <v/>
      </c>
      <c r="AJ835" s="353" t="str">
        <f t="shared" si="286"/>
        <v/>
      </c>
      <c r="AK835" s="353" t="str">
        <f t="shared" si="287"/>
        <v/>
      </c>
      <c r="AL835" s="343"/>
      <c r="AT835" s="345" t="str">
        <f t="shared" si="288"/>
        <v/>
      </c>
      <c r="AU835" s="345" t="str">
        <f t="shared" si="289"/>
        <v/>
      </c>
      <c r="AW835" s="354">
        <f t="shared" si="290"/>
        <v>0</v>
      </c>
      <c r="AX835" s="354">
        <f t="shared" si="291"/>
        <v>0</v>
      </c>
      <c r="AY835" s="354">
        <f t="shared" si="292"/>
        <v>0</v>
      </c>
      <c r="AZ835" s="354">
        <f t="shared" si="293"/>
        <v>0</v>
      </c>
    </row>
    <row r="836" spans="1:52" x14ac:dyDescent="0.2">
      <c r="A836" s="28" t="str">
        <f>C836&amp;"x"&amp;TEXT(COUNTIF(C$5:C835,C836)+1,0)</f>
        <v>x1</v>
      </c>
      <c r="B836" s="29" t="str">
        <f>D836&amp;"x"&amp;TEXT(COUNTIF(D$5:D835,D836)+1,0)</f>
        <v>x1</v>
      </c>
      <c r="C836" s="30"/>
      <c r="D836" s="30"/>
      <c r="E836" s="181"/>
      <c r="F836" s="30"/>
      <c r="G836" s="269"/>
      <c r="H836" s="269"/>
      <c r="I836" s="269"/>
      <c r="J836" s="218"/>
      <c r="K836" s="181"/>
      <c r="L836" s="31"/>
      <c r="M836" s="262" t="str">
        <f t="shared" si="274"/>
        <v>0</v>
      </c>
      <c r="N836" s="31"/>
      <c r="O836" s="262" t="str">
        <f t="shared" si="275"/>
        <v>0</v>
      </c>
      <c r="P836" s="31"/>
      <c r="Q836" s="31"/>
      <c r="R836" s="31"/>
      <c r="S836" s="298" t="str">
        <f t="shared" si="276"/>
        <v/>
      </c>
      <c r="T836" s="214"/>
      <c r="U836" s="33"/>
      <c r="V836" s="33"/>
      <c r="W836" s="33"/>
      <c r="X836" s="33"/>
      <c r="Y836" s="213"/>
      <c r="Z836" s="352" t="str">
        <f t="shared" si="277"/>
        <v/>
      </c>
      <c r="AA836" s="304" t="e">
        <f t="shared" ca="1" si="278"/>
        <v>#NAME?</v>
      </c>
      <c r="AB836" s="304" t="e">
        <f t="shared" ca="1" si="279"/>
        <v>#NAME?</v>
      </c>
      <c r="AC836" s="304" t="e">
        <f t="shared" ca="1" si="280"/>
        <v>#NAME?</v>
      </c>
      <c r="AD836" s="304" t="e">
        <f t="shared" ca="1" si="281"/>
        <v>#NAME?</v>
      </c>
      <c r="AE836" s="304"/>
      <c r="AF836" s="353" t="str">
        <f t="shared" si="282"/>
        <v>NCX19J3</v>
      </c>
      <c r="AG836" s="353" t="str">
        <f t="shared" si="283"/>
        <v>NCX19J3</v>
      </c>
      <c r="AH836" s="353" t="str">
        <f t="shared" si="284"/>
        <v/>
      </c>
      <c r="AI836" s="353" t="str">
        <f t="shared" si="285"/>
        <v/>
      </c>
      <c r="AJ836" s="353" t="str">
        <f t="shared" si="286"/>
        <v/>
      </c>
      <c r="AK836" s="353" t="str">
        <f t="shared" si="287"/>
        <v/>
      </c>
      <c r="AL836" s="343"/>
      <c r="AT836" s="345" t="str">
        <f t="shared" si="288"/>
        <v/>
      </c>
      <c r="AU836" s="345" t="str">
        <f t="shared" si="289"/>
        <v/>
      </c>
      <c r="AW836" s="354">
        <f t="shared" si="290"/>
        <v>0</v>
      </c>
      <c r="AX836" s="354">
        <f t="shared" si="291"/>
        <v>0</v>
      </c>
      <c r="AY836" s="354">
        <f t="shared" si="292"/>
        <v>0</v>
      </c>
      <c r="AZ836" s="354">
        <f t="shared" si="293"/>
        <v>0</v>
      </c>
    </row>
    <row r="837" spans="1:52" x14ac:dyDescent="0.2">
      <c r="A837" s="28" t="str">
        <f>C837&amp;"x"&amp;TEXT(COUNTIF(C$5:C836,C837)+1,0)</f>
        <v>x1</v>
      </c>
      <c r="B837" s="29" t="str">
        <f>D837&amp;"x"&amp;TEXT(COUNTIF(D$5:D836,D837)+1,0)</f>
        <v>x1</v>
      </c>
      <c r="C837" s="30"/>
      <c r="D837" s="30"/>
      <c r="E837" s="181"/>
      <c r="F837" s="30"/>
      <c r="G837" s="269"/>
      <c r="H837" s="269"/>
      <c r="I837" s="269"/>
      <c r="J837" s="218"/>
      <c r="K837" s="181"/>
      <c r="L837" s="31"/>
      <c r="M837" s="262" t="str">
        <f t="shared" ref="M837:M900" si="294">LEFT(L837&amp;"0",1)</f>
        <v>0</v>
      </c>
      <c r="N837" s="31"/>
      <c r="O837" s="262" t="str">
        <f t="shared" ref="O837:O900" si="295">LEFT(N837&amp;"0",1)</f>
        <v>0</v>
      </c>
      <c r="P837" s="31"/>
      <c r="Q837" s="31"/>
      <c r="R837" s="31"/>
      <c r="S837" s="298" t="str">
        <f t="shared" ref="S837:S900" si="296">IF(C837=0,"",C837)</f>
        <v/>
      </c>
      <c r="T837" s="214"/>
      <c r="U837" s="33"/>
      <c r="V837" s="33"/>
      <c r="W837" s="33"/>
      <c r="X837" s="33"/>
      <c r="Y837" s="213"/>
      <c r="Z837" s="352" t="str">
        <f t="shared" ref="Z837:Z900" si="297">IF(AND(ISNUMBER(J837),J837&lt;&gt;0),DATEDIF(J837,Peildatum,"Y"),"")</f>
        <v/>
      </c>
      <c r="AA837" s="304" t="e">
        <f t="shared" ref="AA837:AA900" ca="1" si="298">TmPunt($C837:$D837,$F837:$J837,$Z837,$AF837&amp;AH837,"Punten1AB",U837,AW837,$AI837&amp;$AJ837&amp;$AK837)</f>
        <v>#NAME?</v>
      </c>
      <c r="AB837" s="304" t="e">
        <f t="shared" ref="AB837:AB900" ca="1" si="299">TmPunt($C837:$D837,$F837:$J837,$Z837,$AF837&amp;AI837,"Punten2DE",V837,AX837,$AH837&amp;$AJ837&amp;$AK837)</f>
        <v>#NAME?</v>
      </c>
      <c r="AC837" s="304" t="e">
        <f t="shared" ref="AC837:AC900" ca="1" si="300">TmPunt($C837:$D837,$F837:$J837,$Z837,$AF837&amp;AJ837,"Punten3GH",W837,AY837,$AH837&amp;$AI837&amp;$AK837)</f>
        <v>#NAME?</v>
      </c>
      <c r="AD837" s="304" t="e">
        <f t="shared" ref="AD837:AD900" ca="1" si="301">TmPunt($C837:$D837,$F837:$J837,$Z837,$AG837&amp;AK837,"Punten4JK",X837,AZ837,$AH837&amp;$AI837&amp;$AJ837)</f>
        <v>#NAME?</v>
      </c>
      <c r="AE837" s="304"/>
      <c r="AF837" s="353" t="str">
        <f t="shared" ref="AF837:AF900" si="302">IFERROR(VLOOKUP(M837,CbRc,2,0),"")</f>
        <v>NCX19J3</v>
      </c>
      <c r="AG837" s="353" t="str">
        <f t="shared" ref="AG837:AG900" si="303">IFERROR(VLOOKUP(O837,CbRc,2,0),"")</f>
        <v>NCX19J3</v>
      </c>
      <c r="AH837" s="353" t="str">
        <f t="shared" ref="AH837:AH900" si="304">IF(ISNA(VLOOKUP($AF837&amp;P837,IsTm1A,1,0)),"",P837)</f>
        <v/>
      </c>
      <c r="AI837" s="353" t="str">
        <f t="shared" ref="AI837:AI900" si="305">IF(ISNA(VLOOKUP($AF837&amp;Q837,IsTm2D,1,0)),"",Q837)</f>
        <v/>
      </c>
      <c r="AJ837" s="353" t="str">
        <f t="shared" ref="AJ837:AJ900" si="306">IF(ISNA(VLOOKUP($AG837&amp;R837,IsTm3G,1,0)),"",R837)</f>
        <v/>
      </c>
      <c r="AK837" s="353" t="str">
        <f t="shared" ref="AK837:AK900" si="307">IF(ISNA(VLOOKUP($AG837&amp;S837,IsTm4J,1,0)),"",S837)</f>
        <v/>
      </c>
      <c r="AL837" s="343"/>
      <c r="AT837" s="345" t="str">
        <f t="shared" ref="AT837:AT900" si="308">IF(C837="","",IFERROR(VLOOKUP(C837,AQ:AQ,1,0),"FOUT"))</f>
        <v/>
      </c>
      <c r="AU837" s="345" t="str">
        <f t="shared" ref="AU837:AU900" si="309">IF(D837="","",IFERROR(VLOOKUP(D837,AR:AR,1,0),"FOUT"))</f>
        <v/>
      </c>
      <c r="AW837" s="354">
        <f t="shared" ref="AW837:AW900" si="310">IF(OR(P837="",U837=""),0,SUMIFS(U$5:U$1004,$M$5:$M$1004,$M837,P$5:P$1004,P837))</f>
        <v>0</v>
      </c>
      <c r="AX837" s="354">
        <f t="shared" ref="AX837:AX900" si="311">IF(OR(Q837="",V837=""),0,SUMIFS(V$5:V$1004,$M$5:$M$1004,$M837,Q$5:Q$1004,Q837))</f>
        <v>0</v>
      </c>
      <c r="AY837" s="354">
        <f t="shared" ref="AY837:AY900" si="312">IF(OR(R837="",W837=""),0,SUMIFS(W$5:W$1004,$M$5:$M$1004,$M837,R$5:R$1004,R837))</f>
        <v>0</v>
      </c>
      <c r="AZ837" s="354">
        <f t="shared" ref="AZ837:AZ900" si="313">IF(OR(S837="",X837=""),0,SUMIFS(X$5:X$1004,$O$5:$O$1004,$O837,S$5:S$1004,S837))</f>
        <v>0</v>
      </c>
    </row>
    <row r="838" spans="1:52" x14ac:dyDescent="0.2">
      <c r="A838" s="28" t="str">
        <f>C838&amp;"x"&amp;TEXT(COUNTIF(C$5:C837,C838)+1,0)</f>
        <v>x1</v>
      </c>
      <c r="B838" s="29" t="str">
        <f>D838&amp;"x"&amp;TEXT(COUNTIF(D$5:D837,D838)+1,0)</f>
        <v>x1</v>
      </c>
      <c r="C838" s="30"/>
      <c r="D838" s="30"/>
      <c r="E838" s="181"/>
      <c r="F838" s="30"/>
      <c r="G838" s="269"/>
      <c r="H838" s="269"/>
      <c r="I838" s="269"/>
      <c r="J838" s="218"/>
      <c r="K838" s="181"/>
      <c r="L838" s="31"/>
      <c r="M838" s="262" t="str">
        <f t="shared" si="294"/>
        <v>0</v>
      </c>
      <c r="N838" s="31"/>
      <c r="O838" s="262" t="str">
        <f t="shared" si="295"/>
        <v>0</v>
      </c>
      <c r="P838" s="31"/>
      <c r="Q838" s="31"/>
      <c r="R838" s="31"/>
      <c r="S838" s="298" t="str">
        <f t="shared" si="296"/>
        <v/>
      </c>
      <c r="T838" s="214"/>
      <c r="U838" s="33"/>
      <c r="V838" s="33"/>
      <c r="W838" s="33"/>
      <c r="X838" s="33"/>
      <c r="Y838" s="213"/>
      <c r="Z838" s="352" t="str">
        <f t="shared" si="297"/>
        <v/>
      </c>
      <c r="AA838" s="304" t="e">
        <f t="shared" ca="1" si="298"/>
        <v>#NAME?</v>
      </c>
      <c r="AB838" s="304" t="e">
        <f t="shared" ca="1" si="299"/>
        <v>#NAME?</v>
      </c>
      <c r="AC838" s="304" t="e">
        <f t="shared" ca="1" si="300"/>
        <v>#NAME?</v>
      </c>
      <c r="AD838" s="304" t="e">
        <f t="shared" ca="1" si="301"/>
        <v>#NAME?</v>
      </c>
      <c r="AE838" s="304"/>
      <c r="AF838" s="353" t="str">
        <f t="shared" si="302"/>
        <v>NCX19J3</v>
      </c>
      <c r="AG838" s="353" t="str">
        <f t="shared" si="303"/>
        <v>NCX19J3</v>
      </c>
      <c r="AH838" s="353" t="str">
        <f t="shared" si="304"/>
        <v/>
      </c>
      <c r="AI838" s="353" t="str">
        <f t="shared" si="305"/>
        <v/>
      </c>
      <c r="AJ838" s="353" t="str">
        <f t="shared" si="306"/>
        <v/>
      </c>
      <c r="AK838" s="353" t="str">
        <f t="shared" si="307"/>
        <v/>
      </c>
      <c r="AL838" s="343"/>
      <c r="AT838" s="345" t="str">
        <f t="shared" si="308"/>
        <v/>
      </c>
      <c r="AU838" s="345" t="str">
        <f t="shared" si="309"/>
        <v/>
      </c>
      <c r="AW838" s="354">
        <f t="shared" si="310"/>
        <v>0</v>
      </c>
      <c r="AX838" s="354">
        <f t="shared" si="311"/>
        <v>0</v>
      </c>
      <c r="AY838" s="354">
        <f t="shared" si="312"/>
        <v>0</v>
      </c>
      <c r="AZ838" s="354">
        <f t="shared" si="313"/>
        <v>0</v>
      </c>
    </row>
    <row r="839" spans="1:52" x14ac:dyDescent="0.2">
      <c r="A839" s="28" t="str">
        <f>C839&amp;"x"&amp;TEXT(COUNTIF(C$5:C838,C839)+1,0)</f>
        <v>x1</v>
      </c>
      <c r="B839" s="29" t="str">
        <f>D839&amp;"x"&amp;TEXT(COUNTIF(D$5:D838,D839)+1,0)</f>
        <v>x1</v>
      </c>
      <c r="C839" s="30"/>
      <c r="D839" s="30"/>
      <c r="E839" s="181"/>
      <c r="F839" s="30"/>
      <c r="G839" s="269"/>
      <c r="H839" s="269"/>
      <c r="I839" s="269"/>
      <c r="J839" s="218"/>
      <c r="K839" s="181"/>
      <c r="L839" s="31"/>
      <c r="M839" s="262" t="str">
        <f t="shared" si="294"/>
        <v>0</v>
      </c>
      <c r="N839" s="31"/>
      <c r="O839" s="262" t="str">
        <f t="shared" si="295"/>
        <v>0</v>
      </c>
      <c r="P839" s="31"/>
      <c r="Q839" s="31"/>
      <c r="R839" s="31"/>
      <c r="S839" s="298" t="str">
        <f t="shared" si="296"/>
        <v/>
      </c>
      <c r="T839" s="214"/>
      <c r="U839" s="33"/>
      <c r="V839" s="33"/>
      <c r="W839" s="33"/>
      <c r="X839" s="33"/>
      <c r="Y839" s="213"/>
      <c r="Z839" s="352" t="str">
        <f t="shared" si="297"/>
        <v/>
      </c>
      <c r="AA839" s="304" t="e">
        <f t="shared" ca="1" si="298"/>
        <v>#NAME?</v>
      </c>
      <c r="AB839" s="304" t="e">
        <f t="shared" ca="1" si="299"/>
        <v>#NAME?</v>
      </c>
      <c r="AC839" s="304" t="e">
        <f t="shared" ca="1" si="300"/>
        <v>#NAME?</v>
      </c>
      <c r="AD839" s="304" t="e">
        <f t="shared" ca="1" si="301"/>
        <v>#NAME?</v>
      </c>
      <c r="AE839" s="304"/>
      <c r="AF839" s="353" t="str">
        <f t="shared" si="302"/>
        <v>NCX19J3</v>
      </c>
      <c r="AG839" s="353" t="str">
        <f t="shared" si="303"/>
        <v>NCX19J3</v>
      </c>
      <c r="AH839" s="353" t="str">
        <f t="shared" si="304"/>
        <v/>
      </c>
      <c r="AI839" s="353" t="str">
        <f t="shared" si="305"/>
        <v/>
      </c>
      <c r="AJ839" s="353" t="str">
        <f t="shared" si="306"/>
        <v/>
      </c>
      <c r="AK839" s="353" t="str">
        <f t="shared" si="307"/>
        <v/>
      </c>
      <c r="AL839" s="343"/>
      <c r="AT839" s="345" t="str">
        <f t="shared" si="308"/>
        <v/>
      </c>
      <c r="AU839" s="345" t="str">
        <f t="shared" si="309"/>
        <v/>
      </c>
      <c r="AW839" s="354">
        <f t="shared" si="310"/>
        <v>0</v>
      </c>
      <c r="AX839" s="354">
        <f t="shared" si="311"/>
        <v>0</v>
      </c>
      <c r="AY839" s="354">
        <f t="shared" si="312"/>
        <v>0</v>
      </c>
      <c r="AZ839" s="354">
        <f t="shared" si="313"/>
        <v>0</v>
      </c>
    </row>
    <row r="840" spans="1:52" x14ac:dyDescent="0.2">
      <c r="A840" s="28" t="str">
        <f>C840&amp;"x"&amp;TEXT(COUNTIF(C$5:C839,C840)+1,0)</f>
        <v>x1</v>
      </c>
      <c r="B840" s="29" t="str">
        <f>D840&amp;"x"&amp;TEXT(COUNTIF(D$5:D839,D840)+1,0)</f>
        <v>x1</v>
      </c>
      <c r="C840" s="30"/>
      <c r="D840" s="30"/>
      <c r="E840" s="181"/>
      <c r="F840" s="30"/>
      <c r="G840" s="269"/>
      <c r="H840" s="269"/>
      <c r="I840" s="269"/>
      <c r="J840" s="218"/>
      <c r="K840" s="181"/>
      <c r="L840" s="31"/>
      <c r="M840" s="262" t="str">
        <f t="shared" si="294"/>
        <v>0</v>
      </c>
      <c r="N840" s="31"/>
      <c r="O840" s="262" t="str">
        <f t="shared" si="295"/>
        <v>0</v>
      </c>
      <c r="P840" s="31"/>
      <c r="Q840" s="31"/>
      <c r="R840" s="31"/>
      <c r="S840" s="298" t="str">
        <f t="shared" si="296"/>
        <v/>
      </c>
      <c r="T840" s="214"/>
      <c r="U840" s="33"/>
      <c r="V840" s="33"/>
      <c r="W840" s="33"/>
      <c r="X840" s="33"/>
      <c r="Y840" s="213"/>
      <c r="Z840" s="352" t="str">
        <f t="shared" si="297"/>
        <v/>
      </c>
      <c r="AA840" s="304" t="e">
        <f t="shared" ca="1" si="298"/>
        <v>#NAME?</v>
      </c>
      <c r="AB840" s="304" t="e">
        <f t="shared" ca="1" si="299"/>
        <v>#NAME?</v>
      </c>
      <c r="AC840" s="304" t="e">
        <f t="shared" ca="1" si="300"/>
        <v>#NAME?</v>
      </c>
      <c r="AD840" s="304" t="e">
        <f t="shared" ca="1" si="301"/>
        <v>#NAME?</v>
      </c>
      <c r="AE840" s="304"/>
      <c r="AF840" s="353" t="str">
        <f t="shared" si="302"/>
        <v>NCX19J3</v>
      </c>
      <c r="AG840" s="353" t="str">
        <f t="shared" si="303"/>
        <v>NCX19J3</v>
      </c>
      <c r="AH840" s="353" t="str">
        <f t="shared" si="304"/>
        <v/>
      </c>
      <c r="AI840" s="353" t="str">
        <f t="shared" si="305"/>
        <v/>
      </c>
      <c r="AJ840" s="353" t="str">
        <f t="shared" si="306"/>
        <v/>
      </c>
      <c r="AK840" s="353" t="str">
        <f t="shared" si="307"/>
        <v/>
      </c>
      <c r="AL840" s="343"/>
      <c r="AT840" s="345" t="str">
        <f t="shared" si="308"/>
        <v/>
      </c>
      <c r="AU840" s="345" t="str">
        <f t="shared" si="309"/>
        <v/>
      </c>
      <c r="AW840" s="354">
        <f t="shared" si="310"/>
        <v>0</v>
      </c>
      <c r="AX840" s="354">
        <f t="shared" si="311"/>
        <v>0</v>
      </c>
      <c r="AY840" s="354">
        <f t="shared" si="312"/>
        <v>0</v>
      </c>
      <c r="AZ840" s="354">
        <f t="shared" si="313"/>
        <v>0</v>
      </c>
    </row>
    <row r="841" spans="1:52" x14ac:dyDescent="0.2">
      <c r="A841" s="28" t="str">
        <f>C841&amp;"x"&amp;TEXT(COUNTIF(C$5:C840,C841)+1,0)</f>
        <v>x1</v>
      </c>
      <c r="B841" s="29" t="str">
        <f>D841&amp;"x"&amp;TEXT(COUNTIF(D$5:D840,D841)+1,0)</f>
        <v>x1</v>
      </c>
      <c r="C841" s="30"/>
      <c r="D841" s="30"/>
      <c r="E841" s="181"/>
      <c r="F841" s="30"/>
      <c r="G841" s="269"/>
      <c r="H841" s="269"/>
      <c r="I841" s="269"/>
      <c r="J841" s="218"/>
      <c r="K841" s="181"/>
      <c r="L841" s="31"/>
      <c r="M841" s="262" t="str">
        <f t="shared" si="294"/>
        <v>0</v>
      </c>
      <c r="N841" s="31"/>
      <c r="O841" s="262" t="str">
        <f t="shared" si="295"/>
        <v>0</v>
      </c>
      <c r="P841" s="31"/>
      <c r="Q841" s="31"/>
      <c r="R841" s="31"/>
      <c r="S841" s="298" t="str">
        <f t="shared" si="296"/>
        <v/>
      </c>
      <c r="T841" s="214"/>
      <c r="U841" s="33"/>
      <c r="V841" s="33"/>
      <c r="W841" s="33"/>
      <c r="X841" s="33"/>
      <c r="Y841" s="213"/>
      <c r="Z841" s="352" t="str">
        <f t="shared" si="297"/>
        <v/>
      </c>
      <c r="AA841" s="304" t="e">
        <f t="shared" ca="1" si="298"/>
        <v>#NAME?</v>
      </c>
      <c r="AB841" s="304" t="e">
        <f t="shared" ca="1" si="299"/>
        <v>#NAME?</v>
      </c>
      <c r="AC841" s="304" t="e">
        <f t="shared" ca="1" si="300"/>
        <v>#NAME?</v>
      </c>
      <c r="AD841" s="304" t="e">
        <f t="shared" ca="1" si="301"/>
        <v>#NAME?</v>
      </c>
      <c r="AE841" s="304"/>
      <c r="AF841" s="353" t="str">
        <f t="shared" si="302"/>
        <v>NCX19J3</v>
      </c>
      <c r="AG841" s="353" t="str">
        <f t="shared" si="303"/>
        <v>NCX19J3</v>
      </c>
      <c r="AH841" s="353" t="str">
        <f t="shared" si="304"/>
        <v/>
      </c>
      <c r="AI841" s="353" t="str">
        <f t="shared" si="305"/>
        <v/>
      </c>
      <c r="AJ841" s="353" t="str">
        <f t="shared" si="306"/>
        <v/>
      </c>
      <c r="AK841" s="353" t="str">
        <f t="shared" si="307"/>
        <v/>
      </c>
      <c r="AL841" s="343"/>
      <c r="AT841" s="345" t="str">
        <f t="shared" si="308"/>
        <v/>
      </c>
      <c r="AU841" s="345" t="str">
        <f t="shared" si="309"/>
        <v/>
      </c>
      <c r="AW841" s="354">
        <f t="shared" si="310"/>
        <v>0</v>
      </c>
      <c r="AX841" s="354">
        <f t="shared" si="311"/>
        <v>0</v>
      </c>
      <c r="AY841" s="354">
        <f t="shared" si="312"/>
        <v>0</v>
      </c>
      <c r="AZ841" s="354">
        <f t="shared" si="313"/>
        <v>0</v>
      </c>
    </row>
    <row r="842" spans="1:52" x14ac:dyDescent="0.2">
      <c r="A842" s="28" t="str">
        <f>C842&amp;"x"&amp;TEXT(COUNTIF(C$5:C841,C842)+1,0)</f>
        <v>x1</v>
      </c>
      <c r="B842" s="29" t="str">
        <f>D842&amp;"x"&amp;TEXT(COUNTIF(D$5:D841,D842)+1,0)</f>
        <v>x1</v>
      </c>
      <c r="C842" s="30"/>
      <c r="D842" s="30"/>
      <c r="E842" s="181"/>
      <c r="F842" s="30"/>
      <c r="G842" s="269"/>
      <c r="H842" s="269"/>
      <c r="I842" s="269"/>
      <c r="J842" s="218"/>
      <c r="K842" s="181"/>
      <c r="L842" s="31"/>
      <c r="M842" s="262" t="str">
        <f t="shared" si="294"/>
        <v>0</v>
      </c>
      <c r="N842" s="31"/>
      <c r="O842" s="262" t="str">
        <f t="shared" si="295"/>
        <v>0</v>
      </c>
      <c r="P842" s="31"/>
      <c r="Q842" s="31"/>
      <c r="R842" s="31"/>
      <c r="S842" s="298" t="str">
        <f t="shared" si="296"/>
        <v/>
      </c>
      <c r="T842" s="214"/>
      <c r="U842" s="33"/>
      <c r="V842" s="33"/>
      <c r="W842" s="33"/>
      <c r="X842" s="33"/>
      <c r="Y842" s="213"/>
      <c r="Z842" s="352" t="str">
        <f t="shared" si="297"/>
        <v/>
      </c>
      <c r="AA842" s="304" t="e">
        <f t="shared" ca="1" si="298"/>
        <v>#NAME?</v>
      </c>
      <c r="AB842" s="304" t="e">
        <f t="shared" ca="1" si="299"/>
        <v>#NAME?</v>
      </c>
      <c r="AC842" s="304" t="e">
        <f t="shared" ca="1" si="300"/>
        <v>#NAME?</v>
      </c>
      <c r="AD842" s="304" t="e">
        <f t="shared" ca="1" si="301"/>
        <v>#NAME?</v>
      </c>
      <c r="AE842" s="304"/>
      <c r="AF842" s="353" t="str">
        <f t="shared" si="302"/>
        <v>NCX19J3</v>
      </c>
      <c r="AG842" s="353" t="str">
        <f t="shared" si="303"/>
        <v>NCX19J3</v>
      </c>
      <c r="AH842" s="353" t="str">
        <f t="shared" si="304"/>
        <v/>
      </c>
      <c r="AI842" s="353" t="str">
        <f t="shared" si="305"/>
        <v/>
      </c>
      <c r="AJ842" s="353" t="str">
        <f t="shared" si="306"/>
        <v/>
      </c>
      <c r="AK842" s="353" t="str">
        <f t="shared" si="307"/>
        <v/>
      </c>
      <c r="AL842" s="343"/>
      <c r="AT842" s="345" t="str">
        <f t="shared" si="308"/>
        <v/>
      </c>
      <c r="AU842" s="345" t="str">
        <f t="shared" si="309"/>
        <v/>
      </c>
      <c r="AW842" s="354">
        <f t="shared" si="310"/>
        <v>0</v>
      </c>
      <c r="AX842" s="354">
        <f t="shared" si="311"/>
        <v>0</v>
      </c>
      <c r="AY842" s="354">
        <f t="shared" si="312"/>
        <v>0</v>
      </c>
      <c r="AZ842" s="354">
        <f t="shared" si="313"/>
        <v>0</v>
      </c>
    </row>
    <row r="843" spans="1:52" x14ac:dyDescent="0.2">
      <c r="A843" s="28" t="str">
        <f>C843&amp;"x"&amp;TEXT(COUNTIF(C$5:C842,C843)+1,0)</f>
        <v>x1</v>
      </c>
      <c r="B843" s="29" t="str">
        <f>D843&amp;"x"&amp;TEXT(COUNTIF(D$5:D842,D843)+1,0)</f>
        <v>x1</v>
      </c>
      <c r="C843" s="30"/>
      <c r="D843" s="30"/>
      <c r="E843" s="181"/>
      <c r="F843" s="30"/>
      <c r="G843" s="269"/>
      <c r="H843" s="269"/>
      <c r="I843" s="269"/>
      <c r="J843" s="218"/>
      <c r="K843" s="181"/>
      <c r="L843" s="31"/>
      <c r="M843" s="262" t="str">
        <f t="shared" si="294"/>
        <v>0</v>
      </c>
      <c r="N843" s="31"/>
      <c r="O843" s="262" t="str">
        <f t="shared" si="295"/>
        <v>0</v>
      </c>
      <c r="P843" s="31"/>
      <c r="Q843" s="31"/>
      <c r="R843" s="31"/>
      <c r="S843" s="298" t="str">
        <f t="shared" si="296"/>
        <v/>
      </c>
      <c r="T843" s="214"/>
      <c r="U843" s="33"/>
      <c r="V843" s="33"/>
      <c r="W843" s="33"/>
      <c r="X843" s="33"/>
      <c r="Y843" s="213"/>
      <c r="Z843" s="352" t="str">
        <f t="shared" si="297"/>
        <v/>
      </c>
      <c r="AA843" s="304" t="e">
        <f t="shared" ca="1" si="298"/>
        <v>#NAME?</v>
      </c>
      <c r="AB843" s="304" t="e">
        <f t="shared" ca="1" si="299"/>
        <v>#NAME?</v>
      </c>
      <c r="AC843" s="304" t="e">
        <f t="shared" ca="1" si="300"/>
        <v>#NAME?</v>
      </c>
      <c r="AD843" s="304" t="e">
        <f t="shared" ca="1" si="301"/>
        <v>#NAME?</v>
      </c>
      <c r="AE843" s="304"/>
      <c r="AF843" s="353" t="str">
        <f t="shared" si="302"/>
        <v>NCX19J3</v>
      </c>
      <c r="AG843" s="353" t="str">
        <f t="shared" si="303"/>
        <v>NCX19J3</v>
      </c>
      <c r="AH843" s="353" t="str">
        <f t="shared" si="304"/>
        <v/>
      </c>
      <c r="AI843" s="353" t="str">
        <f t="shared" si="305"/>
        <v/>
      </c>
      <c r="AJ843" s="353" t="str">
        <f t="shared" si="306"/>
        <v/>
      </c>
      <c r="AK843" s="353" t="str">
        <f t="shared" si="307"/>
        <v/>
      </c>
      <c r="AL843" s="343"/>
      <c r="AT843" s="345" t="str">
        <f t="shared" si="308"/>
        <v/>
      </c>
      <c r="AU843" s="345" t="str">
        <f t="shared" si="309"/>
        <v/>
      </c>
      <c r="AW843" s="354">
        <f t="shared" si="310"/>
        <v>0</v>
      </c>
      <c r="AX843" s="354">
        <f t="shared" si="311"/>
        <v>0</v>
      </c>
      <c r="AY843" s="354">
        <f t="shared" si="312"/>
        <v>0</v>
      </c>
      <c r="AZ843" s="354">
        <f t="shared" si="313"/>
        <v>0</v>
      </c>
    </row>
    <row r="844" spans="1:52" x14ac:dyDescent="0.2">
      <c r="A844" s="28" t="str">
        <f>C844&amp;"x"&amp;TEXT(COUNTIF(C$5:C843,C844)+1,0)</f>
        <v>x1</v>
      </c>
      <c r="B844" s="29" t="str">
        <f>D844&amp;"x"&amp;TEXT(COUNTIF(D$5:D843,D844)+1,0)</f>
        <v>x1</v>
      </c>
      <c r="C844" s="30"/>
      <c r="D844" s="30"/>
      <c r="E844" s="181"/>
      <c r="F844" s="30"/>
      <c r="G844" s="269"/>
      <c r="H844" s="269"/>
      <c r="I844" s="269"/>
      <c r="J844" s="218"/>
      <c r="K844" s="181"/>
      <c r="L844" s="31"/>
      <c r="M844" s="262" t="str">
        <f t="shared" si="294"/>
        <v>0</v>
      </c>
      <c r="N844" s="31"/>
      <c r="O844" s="262" t="str">
        <f t="shared" si="295"/>
        <v>0</v>
      </c>
      <c r="P844" s="31"/>
      <c r="Q844" s="31"/>
      <c r="R844" s="31"/>
      <c r="S844" s="298" t="str">
        <f t="shared" si="296"/>
        <v/>
      </c>
      <c r="T844" s="214"/>
      <c r="U844" s="33"/>
      <c r="V844" s="33"/>
      <c r="W844" s="33"/>
      <c r="X844" s="33"/>
      <c r="Y844" s="213"/>
      <c r="Z844" s="352" t="str">
        <f t="shared" si="297"/>
        <v/>
      </c>
      <c r="AA844" s="304" t="e">
        <f t="shared" ca="1" si="298"/>
        <v>#NAME?</v>
      </c>
      <c r="AB844" s="304" t="e">
        <f t="shared" ca="1" si="299"/>
        <v>#NAME?</v>
      </c>
      <c r="AC844" s="304" t="e">
        <f t="shared" ca="1" si="300"/>
        <v>#NAME?</v>
      </c>
      <c r="AD844" s="304" t="e">
        <f t="shared" ca="1" si="301"/>
        <v>#NAME?</v>
      </c>
      <c r="AE844" s="304"/>
      <c r="AF844" s="353" t="str">
        <f t="shared" si="302"/>
        <v>NCX19J3</v>
      </c>
      <c r="AG844" s="353" t="str">
        <f t="shared" si="303"/>
        <v>NCX19J3</v>
      </c>
      <c r="AH844" s="353" t="str">
        <f t="shared" si="304"/>
        <v/>
      </c>
      <c r="AI844" s="353" t="str">
        <f t="shared" si="305"/>
        <v/>
      </c>
      <c r="AJ844" s="353" t="str">
        <f t="shared" si="306"/>
        <v/>
      </c>
      <c r="AK844" s="353" t="str">
        <f t="shared" si="307"/>
        <v/>
      </c>
      <c r="AL844" s="343"/>
      <c r="AT844" s="345" t="str">
        <f t="shared" si="308"/>
        <v/>
      </c>
      <c r="AU844" s="345" t="str">
        <f t="shared" si="309"/>
        <v/>
      </c>
      <c r="AW844" s="354">
        <f t="shared" si="310"/>
        <v>0</v>
      </c>
      <c r="AX844" s="354">
        <f t="shared" si="311"/>
        <v>0</v>
      </c>
      <c r="AY844" s="354">
        <f t="shared" si="312"/>
        <v>0</v>
      </c>
      <c r="AZ844" s="354">
        <f t="shared" si="313"/>
        <v>0</v>
      </c>
    </row>
    <row r="845" spans="1:52" x14ac:dyDescent="0.2">
      <c r="A845" s="28" t="str">
        <f>C845&amp;"x"&amp;TEXT(COUNTIF(C$5:C844,C845)+1,0)</f>
        <v>x1</v>
      </c>
      <c r="B845" s="29" t="str">
        <f>D845&amp;"x"&amp;TEXT(COUNTIF(D$5:D844,D845)+1,0)</f>
        <v>x1</v>
      </c>
      <c r="C845" s="30"/>
      <c r="D845" s="30"/>
      <c r="E845" s="181"/>
      <c r="F845" s="30"/>
      <c r="G845" s="269"/>
      <c r="H845" s="269"/>
      <c r="I845" s="269"/>
      <c r="J845" s="218"/>
      <c r="K845" s="181"/>
      <c r="L845" s="31"/>
      <c r="M845" s="262" t="str">
        <f t="shared" si="294"/>
        <v>0</v>
      </c>
      <c r="N845" s="31"/>
      <c r="O845" s="262" t="str">
        <f t="shared" si="295"/>
        <v>0</v>
      </c>
      <c r="P845" s="31"/>
      <c r="Q845" s="31"/>
      <c r="R845" s="31"/>
      <c r="S845" s="298" t="str">
        <f t="shared" si="296"/>
        <v/>
      </c>
      <c r="T845" s="214"/>
      <c r="U845" s="33"/>
      <c r="V845" s="33"/>
      <c r="W845" s="33"/>
      <c r="X845" s="33"/>
      <c r="Y845" s="213"/>
      <c r="Z845" s="352" t="str">
        <f t="shared" si="297"/>
        <v/>
      </c>
      <c r="AA845" s="304" t="e">
        <f t="shared" ca="1" si="298"/>
        <v>#NAME?</v>
      </c>
      <c r="AB845" s="304" t="e">
        <f t="shared" ca="1" si="299"/>
        <v>#NAME?</v>
      </c>
      <c r="AC845" s="304" t="e">
        <f t="shared" ca="1" si="300"/>
        <v>#NAME?</v>
      </c>
      <c r="AD845" s="304" t="e">
        <f t="shared" ca="1" si="301"/>
        <v>#NAME?</v>
      </c>
      <c r="AE845" s="304"/>
      <c r="AF845" s="353" t="str">
        <f t="shared" si="302"/>
        <v>NCX19J3</v>
      </c>
      <c r="AG845" s="353" t="str">
        <f t="shared" si="303"/>
        <v>NCX19J3</v>
      </c>
      <c r="AH845" s="353" t="str">
        <f t="shared" si="304"/>
        <v/>
      </c>
      <c r="AI845" s="353" t="str">
        <f t="shared" si="305"/>
        <v/>
      </c>
      <c r="AJ845" s="353" t="str">
        <f t="shared" si="306"/>
        <v/>
      </c>
      <c r="AK845" s="353" t="str">
        <f t="shared" si="307"/>
        <v/>
      </c>
      <c r="AL845" s="343"/>
      <c r="AT845" s="345" t="str">
        <f t="shared" si="308"/>
        <v/>
      </c>
      <c r="AU845" s="345" t="str">
        <f t="shared" si="309"/>
        <v/>
      </c>
      <c r="AW845" s="354">
        <f t="shared" si="310"/>
        <v>0</v>
      </c>
      <c r="AX845" s="354">
        <f t="shared" si="311"/>
        <v>0</v>
      </c>
      <c r="AY845" s="354">
        <f t="shared" si="312"/>
        <v>0</v>
      </c>
      <c r="AZ845" s="354">
        <f t="shared" si="313"/>
        <v>0</v>
      </c>
    </row>
    <row r="846" spans="1:52" x14ac:dyDescent="0.2">
      <c r="A846" s="28" t="str">
        <f>C846&amp;"x"&amp;TEXT(COUNTIF(C$5:C845,C846)+1,0)</f>
        <v>x1</v>
      </c>
      <c r="B846" s="29" t="str">
        <f>D846&amp;"x"&amp;TEXT(COUNTIF(D$5:D845,D846)+1,0)</f>
        <v>x1</v>
      </c>
      <c r="C846" s="30"/>
      <c r="D846" s="30"/>
      <c r="E846" s="181"/>
      <c r="F846" s="30"/>
      <c r="G846" s="269"/>
      <c r="H846" s="269"/>
      <c r="I846" s="269"/>
      <c r="J846" s="218"/>
      <c r="K846" s="181"/>
      <c r="L846" s="31"/>
      <c r="M846" s="262" t="str">
        <f t="shared" si="294"/>
        <v>0</v>
      </c>
      <c r="N846" s="31"/>
      <c r="O846" s="262" t="str">
        <f t="shared" si="295"/>
        <v>0</v>
      </c>
      <c r="P846" s="31"/>
      <c r="Q846" s="31"/>
      <c r="R846" s="31"/>
      <c r="S846" s="298" t="str">
        <f t="shared" si="296"/>
        <v/>
      </c>
      <c r="T846" s="214"/>
      <c r="U846" s="33"/>
      <c r="V846" s="33"/>
      <c r="W846" s="33"/>
      <c r="X846" s="33"/>
      <c r="Y846" s="213"/>
      <c r="Z846" s="352" t="str">
        <f t="shared" si="297"/>
        <v/>
      </c>
      <c r="AA846" s="304" t="e">
        <f t="shared" ca="1" si="298"/>
        <v>#NAME?</v>
      </c>
      <c r="AB846" s="304" t="e">
        <f t="shared" ca="1" si="299"/>
        <v>#NAME?</v>
      </c>
      <c r="AC846" s="304" t="e">
        <f t="shared" ca="1" si="300"/>
        <v>#NAME?</v>
      </c>
      <c r="AD846" s="304" t="e">
        <f t="shared" ca="1" si="301"/>
        <v>#NAME?</v>
      </c>
      <c r="AE846" s="304"/>
      <c r="AF846" s="353" t="str">
        <f t="shared" si="302"/>
        <v>NCX19J3</v>
      </c>
      <c r="AG846" s="353" t="str">
        <f t="shared" si="303"/>
        <v>NCX19J3</v>
      </c>
      <c r="AH846" s="353" t="str">
        <f t="shared" si="304"/>
        <v/>
      </c>
      <c r="AI846" s="353" t="str">
        <f t="shared" si="305"/>
        <v/>
      </c>
      <c r="AJ846" s="353" t="str">
        <f t="shared" si="306"/>
        <v/>
      </c>
      <c r="AK846" s="353" t="str">
        <f t="shared" si="307"/>
        <v/>
      </c>
      <c r="AL846" s="343"/>
      <c r="AT846" s="345" t="str">
        <f t="shared" si="308"/>
        <v/>
      </c>
      <c r="AU846" s="345" t="str">
        <f t="shared" si="309"/>
        <v/>
      </c>
      <c r="AW846" s="354">
        <f t="shared" si="310"/>
        <v>0</v>
      </c>
      <c r="AX846" s="354">
        <f t="shared" si="311"/>
        <v>0</v>
      </c>
      <c r="AY846" s="354">
        <f t="shared" si="312"/>
        <v>0</v>
      </c>
      <c r="AZ846" s="354">
        <f t="shared" si="313"/>
        <v>0</v>
      </c>
    </row>
    <row r="847" spans="1:52" x14ac:dyDescent="0.2">
      <c r="A847" s="28" t="str">
        <f>C847&amp;"x"&amp;TEXT(COUNTIF(C$5:C846,C847)+1,0)</f>
        <v>x1</v>
      </c>
      <c r="B847" s="29" t="str">
        <f>D847&amp;"x"&amp;TEXT(COUNTIF(D$5:D846,D847)+1,0)</f>
        <v>x1</v>
      </c>
      <c r="C847" s="30"/>
      <c r="D847" s="30"/>
      <c r="E847" s="181"/>
      <c r="F847" s="30"/>
      <c r="G847" s="269"/>
      <c r="H847" s="269"/>
      <c r="I847" s="269"/>
      <c r="J847" s="218"/>
      <c r="K847" s="181"/>
      <c r="L847" s="31"/>
      <c r="M847" s="262" t="str">
        <f t="shared" si="294"/>
        <v>0</v>
      </c>
      <c r="N847" s="31"/>
      <c r="O847" s="262" t="str">
        <f t="shared" si="295"/>
        <v>0</v>
      </c>
      <c r="P847" s="31"/>
      <c r="Q847" s="31"/>
      <c r="R847" s="31"/>
      <c r="S847" s="298" t="str">
        <f t="shared" si="296"/>
        <v/>
      </c>
      <c r="T847" s="214"/>
      <c r="U847" s="33"/>
      <c r="V847" s="33"/>
      <c r="W847" s="33"/>
      <c r="X847" s="33"/>
      <c r="Y847" s="213"/>
      <c r="Z847" s="352" t="str">
        <f t="shared" si="297"/>
        <v/>
      </c>
      <c r="AA847" s="304" t="e">
        <f t="shared" ca="1" si="298"/>
        <v>#NAME?</v>
      </c>
      <c r="AB847" s="304" t="e">
        <f t="shared" ca="1" si="299"/>
        <v>#NAME?</v>
      </c>
      <c r="AC847" s="304" t="e">
        <f t="shared" ca="1" si="300"/>
        <v>#NAME?</v>
      </c>
      <c r="AD847" s="304" t="e">
        <f t="shared" ca="1" si="301"/>
        <v>#NAME?</v>
      </c>
      <c r="AE847" s="304"/>
      <c r="AF847" s="353" t="str">
        <f t="shared" si="302"/>
        <v>NCX19J3</v>
      </c>
      <c r="AG847" s="353" t="str">
        <f t="shared" si="303"/>
        <v>NCX19J3</v>
      </c>
      <c r="AH847" s="353" t="str">
        <f t="shared" si="304"/>
        <v/>
      </c>
      <c r="AI847" s="353" t="str">
        <f t="shared" si="305"/>
        <v/>
      </c>
      <c r="AJ847" s="353" t="str">
        <f t="shared" si="306"/>
        <v/>
      </c>
      <c r="AK847" s="353" t="str">
        <f t="shared" si="307"/>
        <v/>
      </c>
      <c r="AL847" s="343"/>
      <c r="AT847" s="345" t="str">
        <f t="shared" si="308"/>
        <v/>
      </c>
      <c r="AU847" s="345" t="str">
        <f t="shared" si="309"/>
        <v/>
      </c>
      <c r="AW847" s="354">
        <f t="shared" si="310"/>
        <v>0</v>
      </c>
      <c r="AX847" s="354">
        <f t="shared" si="311"/>
        <v>0</v>
      </c>
      <c r="AY847" s="354">
        <f t="shared" si="312"/>
        <v>0</v>
      </c>
      <c r="AZ847" s="354">
        <f t="shared" si="313"/>
        <v>0</v>
      </c>
    </row>
    <row r="848" spans="1:52" x14ac:dyDescent="0.2">
      <c r="A848" s="28" t="str">
        <f>C848&amp;"x"&amp;TEXT(COUNTIF(C$5:C847,C848)+1,0)</f>
        <v>x1</v>
      </c>
      <c r="B848" s="29" t="str">
        <f>D848&amp;"x"&amp;TEXT(COUNTIF(D$5:D847,D848)+1,0)</f>
        <v>x1</v>
      </c>
      <c r="C848" s="30"/>
      <c r="D848" s="30"/>
      <c r="E848" s="181"/>
      <c r="F848" s="30"/>
      <c r="G848" s="269"/>
      <c r="H848" s="269"/>
      <c r="I848" s="269"/>
      <c r="J848" s="218"/>
      <c r="K848" s="181"/>
      <c r="L848" s="31"/>
      <c r="M848" s="262" t="str">
        <f t="shared" si="294"/>
        <v>0</v>
      </c>
      <c r="N848" s="31"/>
      <c r="O848" s="262" t="str">
        <f t="shared" si="295"/>
        <v>0</v>
      </c>
      <c r="P848" s="31"/>
      <c r="Q848" s="31"/>
      <c r="R848" s="31"/>
      <c r="S848" s="298" t="str">
        <f t="shared" si="296"/>
        <v/>
      </c>
      <c r="T848" s="214"/>
      <c r="U848" s="33"/>
      <c r="V848" s="33"/>
      <c r="W848" s="33"/>
      <c r="X848" s="33"/>
      <c r="Y848" s="213"/>
      <c r="Z848" s="352" t="str">
        <f t="shared" si="297"/>
        <v/>
      </c>
      <c r="AA848" s="304" t="e">
        <f t="shared" ca="1" si="298"/>
        <v>#NAME?</v>
      </c>
      <c r="AB848" s="304" t="e">
        <f t="shared" ca="1" si="299"/>
        <v>#NAME?</v>
      </c>
      <c r="AC848" s="304" t="e">
        <f t="shared" ca="1" si="300"/>
        <v>#NAME?</v>
      </c>
      <c r="AD848" s="304" t="e">
        <f t="shared" ca="1" si="301"/>
        <v>#NAME?</v>
      </c>
      <c r="AE848" s="304"/>
      <c r="AF848" s="353" t="str">
        <f t="shared" si="302"/>
        <v>NCX19J3</v>
      </c>
      <c r="AG848" s="353" t="str">
        <f t="shared" si="303"/>
        <v>NCX19J3</v>
      </c>
      <c r="AH848" s="353" t="str">
        <f t="shared" si="304"/>
        <v/>
      </c>
      <c r="AI848" s="353" t="str">
        <f t="shared" si="305"/>
        <v/>
      </c>
      <c r="AJ848" s="353" t="str">
        <f t="shared" si="306"/>
        <v/>
      </c>
      <c r="AK848" s="353" t="str">
        <f t="shared" si="307"/>
        <v/>
      </c>
      <c r="AL848" s="343"/>
      <c r="AT848" s="345" t="str">
        <f t="shared" si="308"/>
        <v/>
      </c>
      <c r="AU848" s="345" t="str">
        <f t="shared" si="309"/>
        <v/>
      </c>
      <c r="AW848" s="354">
        <f t="shared" si="310"/>
        <v>0</v>
      </c>
      <c r="AX848" s="354">
        <f t="shared" si="311"/>
        <v>0</v>
      </c>
      <c r="AY848" s="354">
        <f t="shared" si="312"/>
        <v>0</v>
      </c>
      <c r="AZ848" s="354">
        <f t="shared" si="313"/>
        <v>0</v>
      </c>
    </row>
    <row r="849" spans="1:52" x14ac:dyDescent="0.2">
      <c r="A849" s="28" t="str">
        <f>C849&amp;"x"&amp;TEXT(COUNTIF(C$5:C848,C849)+1,0)</f>
        <v>x1</v>
      </c>
      <c r="B849" s="29" t="str">
        <f>D849&amp;"x"&amp;TEXT(COUNTIF(D$5:D848,D849)+1,0)</f>
        <v>x1</v>
      </c>
      <c r="C849" s="30"/>
      <c r="D849" s="30"/>
      <c r="E849" s="181"/>
      <c r="F849" s="30"/>
      <c r="G849" s="269"/>
      <c r="H849" s="269"/>
      <c r="I849" s="269"/>
      <c r="J849" s="218"/>
      <c r="K849" s="181"/>
      <c r="L849" s="31"/>
      <c r="M849" s="262" t="str">
        <f t="shared" si="294"/>
        <v>0</v>
      </c>
      <c r="N849" s="31"/>
      <c r="O849" s="262" t="str">
        <f t="shared" si="295"/>
        <v>0</v>
      </c>
      <c r="P849" s="31"/>
      <c r="Q849" s="31"/>
      <c r="R849" s="31"/>
      <c r="S849" s="298" t="str">
        <f t="shared" si="296"/>
        <v/>
      </c>
      <c r="T849" s="214"/>
      <c r="U849" s="33"/>
      <c r="V849" s="33"/>
      <c r="W849" s="33"/>
      <c r="X849" s="33"/>
      <c r="Y849" s="213"/>
      <c r="Z849" s="352" t="str">
        <f t="shared" si="297"/>
        <v/>
      </c>
      <c r="AA849" s="304" t="e">
        <f t="shared" ca="1" si="298"/>
        <v>#NAME?</v>
      </c>
      <c r="AB849" s="304" t="e">
        <f t="shared" ca="1" si="299"/>
        <v>#NAME?</v>
      </c>
      <c r="AC849" s="304" t="e">
        <f t="shared" ca="1" si="300"/>
        <v>#NAME?</v>
      </c>
      <c r="AD849" s="304" t="e">
        <f t="shared" ca="1" si="301"/>
        <v>#NAME?</v>
      </c>
      <c r="AE849" s="304"/>
      <c r="AF849" s="353" t="str">
        <f t="shared" si="302"/>
        <v>NCX19J3</v>
      </c>
      <c r="AG849" s="353" t="str">
        <f t="shared" si="303"/>
        <v>NCX19J3</v>
      </c>
      <c r="AH849" s="353" t="str">
        <f t="shared" si="304"/>
        <v/>
      </c>
      <c r="AI849" s="353" t="str">
        <f t="shared" si="305"/>
        <v/>
      </c>
      <c r="AJ849" s="353" t="str">
        <f t="shared" si="306"/>
        <v/>
      </c>
      <c r="AK849" s="353" t="str">
        <f t="shared" si="307"/>
        <v/>
      </c>
      <c r="AL849" s="343"/>
      <c r="AT849" s="345" t="str">
        <f t="shared" si="308"/>
        <v/>
      </c>
      <c r="AU849" s="345" t="str">
        <f t="shared" si="309"/>
        <v/>
      </c>
      <c r="AW849" s="354">
        <f t="shared" si="310"/>
        <v>0</v>
      </c>
      <c r="AX849" s="354">
        <f t="shared" si="311"/>
        <v>0</v>
      </c>
      <c r="AY849" s="354">
        <f t="shared" si="312"/>
        <v>0</v>
      </c>
      <c r="AZ849" s="354">
        <f t="shared" si="313"/>
        <v>0</v>
      </c>
    </row>
    <row r="850" spans="1:52" x14ac:dyDescent="0.2">
      <c r="A850" s="28" t="str">
        <f>C850&amp;"x"&amp;TEXT(COUNTIF(C$5:C849,C850)+1,0)</f>
        <v>x1</v>
      </c>
      <c r="B850" s="29" t="str">
        <f>D850&amp;"x"&amp;TEXT(COUNTIF(D$5:D849,D850)+1,0)</f>
        <v>x1</v>
      </c>
      <c r="C850" s="30"/>
      <c r="D850" s="30"/>
      <c r="E850" s="181"/>
      <c r="F850" s="30"/>
      <c r="G850" s="269"/>
      <c r="H850" s="269"/>
      <c r="I850" s="269"/>
      <c r="J850" s="218"/>
      <c r="K850" s="181"/>
      <c r="L850" s="31"/>
      <c r="M850" s="262" t="str">
        <f t="shared" si="294"/>
        <v>0</v>
      </c>
      <c r="N850" s="31"/>
      <c r="O850" s="262" t="str">
        <f t="shared" si="295"/>
        <v>0</v>
      </c>
      <c r="P850" s="31"/>
      <c r="Q850" s="31"/>
      <c r="R850" s="31"/>
      <c r="S850" s="298" t="str">
        <f t="shared" si="296"/>
        <v/>
      </c>
      <c r="T850" s="214"/>
      <c r="U850" s="33"/>
      <c r="V850" s="33"/>
      <c r="W850" s="33"/>
      <c r="X850" s="33"/>
      <c r="Y850" s="213"/>
      <c r="Z850" s="352" t="str">
        <f t="shared" si="297"/>
        <v/>
      </c>
      <c r="AA850" s="304" t="e">
        <f t="shared" ca="1" si="298"/>
        <v>#NAME?</v>
      </c>
      <c r="AB850" s="304" t="e">
        <f t="shared" ca="1" si="299"/>
        <v>#NAME?</v>
      </c>
      <c r="AC850" s="304" t="e">
        <f t="shared" ca="1" si="300"/>
        <v>#NAME?</v>
      </c>
      <c r="AD850" s="304" t="e">
        <f t="shared" ca="1" si="301"/>
        <v>#NAME?</v>
      </c>
      <c r="AE850" s="304"/>
      <c r="AF850" s="353" t="str">
        <f t="shared" si="302"/>
        <v>NCX19J3</v>
      </c>
      <c r="AG850" s="353" t="str">
        <f t="shared" si="303"/>
        <v>NCX19J3</v>
      </c>
      <c r="AH850" s="353" t="str">
        <f t="shared" si="304"/>
        <v/>
      </c>
      <c r="AI850" s="353" t="str">
        <f t="shared" si="305"/>
        <v/>
      </c>
      <c r="AJ850" s="353" t="str">
        <f t="shared" si="306"/>
        <v/>
      </c>
      <c r="AK850" s="353" t="str">
        <f t="shared" si="307"/>
        <v/>
      </c>
      <c r="AL850" s="343"/>
      <c r="AT850" s="345" t="str">
        <f t="shared" si="308"/>
        <v/>
      </c>
      <c r="AU850" s="345" t="str">
        <f t="shared" si="309"/>
        <v/>
      </c>
      <c r="AW850" s="354">
        <f t="shared" si="310"/>
        <v>0</v>
      </c>
      <c r="AX850" s="354">
        <f t="shared" si="311"/>
        <v>0</v>
      </c>
      <c r="AY850" s="354">
        <f t="shared" si="312"/>
        <v>0</v>
      </c>
      <c r="AZ850" s="354">
        <f t="shared" si="313"/>
        <v>0</v>
      </c>
    </row>
    <row r="851" spans="1:52" x14ac:dyDescent="0.2">
      <c r="A851" s="28" t="str">
        <f>C851&amp;"x"&amp;TEXT(COUNTIF(C$5:C850,C851)+1,0)</f>
        <v>x1</v>
      </c>
      <c r="B851" s="29" t="str">
        <f>D851&amp;"x"&amp;TEXT(COUNTIF(D$5:D850,D851)+1,0)</f>
        <v>x1</v>
      </c>
      <c r="C851" s="30"/>
      <c r="D851" s="30"/>
      <c r="E851" s="181"/>
      <c r="F851" s="30"/>
      <c r="G851" s="269"/>
      <c r="H851" s="269"/>
      <c r="I851" s="269"/>
      <c r="J851" s="218"/>
      <c r="K851" s="181"/>
      <c r="L851" s="31"/>
      <c r="M851" s="262" t="str">
        <f t="shared" si="294"/>
        <v>0</v>
      </c>
      <c r="N851" s="31"/>
      <c r="O851" s="262" t="str">
        <f t="shared" si="295"/>
        <v>0</v>
      </c>
      <c r="P851" s="31"/>
      <c r="Q851" s="31"/>
      <c r="R851" s="31"/>
      <c r="S851" s="298" t="str">
        <f t="shared" si="296"/>
        <v/>
      </c>
      <c r="T851" s="214"/>
      <c r="U851" s="33"/>
      <c r="V851" s="33"/>
      <c r="W851" s="33"/>
      <c r="X851" s="33"/>
      <c r="Y851" s="213"/>
      <c r="Z851" s="352" t="str">
        <f t="shared" si="297"/>
        <v/>
      </c>
      <c r="AA851" s="304" t="e">
        <f t="shared" ca="1" si="298"/>
        <v>#NAME?</v>
      </c>
      <c r="AB851" s="304" t="e">
        <f t="shared" ca="1" si="299"/>
        <v>#NAME?</v>
      </c>
      <c r="AC851" s="304" t="e">
        <f t="shared" ca="1" si="300"/>
        <v>#NAME?</v>
      </c>
      <c r="AD851" s="304" t="e">
        <f t="shared" ca="1" si="301"/>
        <v>#NAME?</v>
      </c>
      <c r="AE851" s="304"/>
      <c r="AF851" s="353" t="str">
        <f t="shared" si="302"/>
        <v>NCX19J3</v>
      </c>
      <c r="AG851" s="353" t="str">
        <f t="shared" si="303"/>
        <v>NCX19J3</v>
      </c>
      <c r="AH851" s="353" t="str">
        <f t="shared" si="304"/>
        <v/>
      </c>
      <c r="AI851" s="353" t="str">
        <f t="shared" si="305"/>
        <v/>
      </c>
      <c r="AJ851" s="353" t="str">
        <f t="shared" si="306"/>
        <v/>
      </c>
      <c r="AK851" s="353" t="str">
        <f t="shared" si="307"/>
        <v/>
      </c>
      <c r="AL851" s="343"/>
      <c r="AT851" s="345" t="str">
        <f t="shared" si="308"/>
        <v/>
      </c>
      <c r="AU851" s="345" t="str">
        <f t="shared" si="309"/>
        <v/>
      </c>
      <c r="AW851" s="354">
        <f t="shared" si="310"/>
        <v>0</v>
      </c>
      <c r="AX851" s="354">
        <f t="shared" si="311"/>
        <v>0</v>
      </c>
      <c r="AY851" s="354">
        <f t="shared" si="312"/>
        <v>0</v>
      </c>
      <c r="AZ851" s="354">
        <f t="shared" si="313"/>
        <v>0</v>
      </c>
    </row>
    <row r="852" spans="1:52" x14ac:dyDescent="0.2">
      <c r="A852" s="28" t="str">
        <f>C852&amp;"x"&amp;TEXT(COUNTIF(C$5:C851,C852)+1,0)</f>
        <v>x1</v>
      </c>
      <c r="B852" s="29" t="str">
        <f>D852&amp;"x"&amp;TEXT(COUNTIF(D$5:D851,D852)+1,0)</f>
        <v>x1</v>
      </c>
      <c r="C852" s="30"/>
      <c r="D852" s="30"/>
      <c r="E852" s="181"/>
      <c r="F852" s="30"/>
      <c r="G852" s="269"/>
      <c r="H852" s="269"/>
      <c r="I852" s="269"/>
      <c r="J852" s="218"/>
      <c r="K852" s="181"/>
      <c r="L852" s="31"/>
      <c r="M852" s="262" t="str">
        <f t="shared" si="294"/>
        <v>0</v>
      </c>
      <c r="N852" s="31"/>
      <c r="O852" s="262" t="str">
        <f t="shared" si="295"/>
        <v>0</v>
      </c>
      <c r="P852" s="31"/>
      <c r="Q852" s="31"/>
      <c r="R852" s="31"/>
      <c r="S852" s="298" t="str">
        <f t="shared" si="296"/>
        <v/>
      </c>
      <c r="T852" s="214"/>
      <c r="U852" s="33"/>
      <c r="V852" s="33"/>
      <c r="W852" s="33"/>
      <c r="X852" s="33"/>
      <c r="Y852" s="213"/>
      <c r="Z852" s="352" t="str">
        <f t="shared" si="297"/>
        <v/>
      </c>
      <c r="AA852" s="304" t="e">
        <f t="shared" ca="1" si="298"/>
        <v>#NAME?</v>
      </c>
      <c r="AB852" s="304" t="e">
        <f t="shared" ca="1" si="299"/>
        <v>#NAME?</v>
      </c>
      <c r="AC852" s="304" t="e">
        <f t="shared" ca="1" si="300"/>
        <v>#NAME?</v>
      </c>
      <c r="AD852" s="304" t="e">
        <f t="shared" ca="1" si="301"/>
        <v>#NAME?</v>
      </c>
      <c r="AE852" s="304"/>
      <c r="AF852" s="353" t="str">
        <f t="shared" si="302"/>
        <v>NCX19J3</v>
      </c>
      <c r="AG852" s="353" t="str">
        <f t="shared" si="303"/>
        <v>NCX19J3</v>
      </c>
      <c r="AH852" s="353" t="str">
        <f t="shared" si="304"/>
        <v/>
      </c>
      <c r="AI852" s="353" t="str">
        <f t="shared" si="305"/>
        <v/>
      </c>
      <c r="AJ852" s="353" t="str">
        <f t="shared" si="306"/>
        <v/>
      </c>
      <c r="AK852" s="353" t="str">
        <f t="shared" si="307"/>
        <v/>
      </c>
      <c r="AL852" s="343"/>
      <c r="AT852" s="345" t="str">
        <f t="shared" si="308"/>
        <v/>
      </c>
      <c r="AU852" s="345" t="str">
        <f t="shared" si="309"/>
        <v/>
      </c>
      <c r="AW852" s="354">
        <f t="shared" si="310"/>
        <v>0</v>
      </c>
      <c r="AX852" s="354">
        <f t="shared" si="311"/>
        <v>0</v>
      </c>
      <c r="AY852" s="354">
        <f t="shared" si="312"/>
        <v>0</v>
      </c>
      <c r="AZ852" s="354">
        <f t="shared" si="313"/>
        <v>0</v>
      </c>
    </row>
    <row r="853" spans="1:52" x14ac:dyDescent="0.2">
      <c r="A853" s="28" t="str">
        <f>C853&amp;"x"&amp;TEXT(COUNTIF(C$5:C852,C853)+1,0)</f>
        <v>x1</v>
      </c>
      <c r="B853" s="29" t="str">
        <f>D853&amp;"x"&amp;TEXT(COUNTIF(D$5:D852,D853)+1,0)</f>
        <v>x1</v>
      </c>
      <c r="C853" s="30"/>
      <c r="D853" s="30"/>
      <c r="E853" s="181"/>
      <c r="F853" s="30"/>
      <c r="G853" s="269"/>
      <c r="H853" s="269"/>
      <c r="I853" s="269"/>
      <c r="J853" s="218"/>
      <c r="K853" s="181"/>
      <c r="L853" s="31"/>
      <c r="M853" s="262" t="str">
        <f t="shared" si="294"/>
        <v>0</v>
      </c>
      <c r="N853" s="31"/>
      <c r="O853" s="262" t="str">
        <f t="shared" si="295"/>
        <v>0</v>
      </c>
      <c r="P853" s="31"/>
      <c r="Q853" s="31"/>
      <c r="R853" s="31"/>
      <c r="S853" s="298" t="str">
        <f t="shared" si="296"/>
        <v/>
      </c>
      <c r="T853" s="214"/>
      <c r="U853" s="33"/>
      <c r="V853" s="33"/>
      <c r="W853" s="33"/>
      <c r="X853" s="33"/>
      <c r="Y853" s="213"/>
      <c r="Z853" s="352" t="str">
        <f t="shared" si="297"/>
        <v/>
      </c>
      <c r="AA853" s="304" t="e">
        <f t="shared" ca="1" si="298"/>
        <v>#NAME?</v>
      </c>
      <c r="AB853" s="304" t="e">
        <f t="shared" ca="1" si="299"/>
        <v>#NAME?</v>
      </c>
      <c r="AC853" s="304" t="e">
        <f t="shared" ca="1" si="300"/>
        <v>#NAME?</v>
      </c>
      <c r="AD853" s="304" t="e">
        <f t="shared" ca="1" si="301"/>
        <v>#NAME?</v>
      </c>
      <c r="AE853" s="304"/>
      <c r="AF853" s="353" t="str">
        <f t="shared" si="302"/>
        <v>NCX19J3</v>
      </c>
      <c r="AG853" s="353" t="str">
        <f t="shared" si="303"/>
        <v>NCX19J3</v>
      </c>
      <c r="AH853" s="353" t="str">
        <f t="shared" si="304"/>
        <v/>
      </c>
      <c r="AI853" s="353" t="str">
        <f t="shared" si="305"/>
        <v/>
      </c>
      <c r="AJ853" s="353" t="str">
        <f t="shared" si="306"/>
        <v/>
      </c>
      <c r="AK853" s="353" t="str">
        <f t="shared" si="307"/>
        <v/>
      </c>
      <c r="AL853" s="343"/>
      <c r="AT853" s="345" t="str">
        <f t="shared" si="308"/>
        <v/>
      </c>
      <c r="AU853" s="345" t="str">
        <f t="shared" si="309"/>
        <v/>
      </c>
      <c r="AW853" s="354">
        <f t="shared" si="310"/>
        <v>0</v>
      </c>
      <c r="AX853" s="354">
        <f t="shared" si="311"/>
        <v>0</v>
      </c>
      <c r="AY853" s="354">
        <f t="shared" si="312"/>
        <v>0</v>
      </c>
      <c r="AZ853" s="354">
        <f t="shared" si="313"/>
        <v>0</v>
      </c>
    </row>
    <row r="854" spans="1:52" x14ac:dyDescent="0.2">
      <c r="A854" s="28" t="str">
        <f>C854&amp;"x"&amp;TEXT(COUNTIF(C$5:C853,C854)+1,0)</f>
        <v>x1</v>
      </c>
      <c r="B854" s="29" t="str">
        <f>D854&amp;"x"&amp;TEXT(COUNTIF(D$5:D853,D854)+1,0)</f>
        <v>x1</v>
      </c>
      <c r="C854" s="30"/>
      <c r="D854" s="30"/>
      <c r="E854" s="181"/>
      <c r="F854" s="30"/>
      <c r="G854" s="269"/>
      <c r="H854" s="269"/>
      <c r="I854" s="269"/>
      <c r="J854" s="218"/>
      <c r="K854" s="181"/>
      <c r="L854" s="31"/>
      <c r="M854" s="262" t="str">
        <f t="shared" si="294"/>
        <v>0</v>
      </c>
      <c r="N854" s="31"/>
      <c r="O854" s="262" t="str">
        <f t="shared" si="295"/>
        <v>0</v>
      </c>
      <c r="P854" s="31"/>
      <c r="Q854" s="31"/>
      <c r="R854" s="31"/>
      <c r="S854" s="298" t="str">
        <f t="shared" si="296"/>
        <v/>
      </c>
      <c r="T854" s="214"/>
      <c r="U854" s="33"/>
      <c r="V854" s="33"/>
      <c r="W854" s="33"/>
      <c r="X854" s="33"/>
      <c r="Y854" s="213"/>
      <c r="Z854" s="352" t="str">
        <f t="shared" si="297"/>
        <v/>
      </c>
      <c r="AA854" s="304" t="e">
        <f t="shared" ca="1" si="298"/>
        <v>#NAME?</v>
      </c>
      <c r="AB854" s="304" t="e">
        <f t="shared" ca="1" si="299"/>
        <v>#NAME?</v>
      </c>
      <c r="AC854" s="304" t="e">
        <f t="shared" ca="1" si="300"/>
        <v>#NAME?</v>
      </c>
      <c r="AD854" s="304" t="e">
        <f t="shared" ca="1" si="301"/>
        <v>#NAME?</v>
      </c>
      <c r="AE854" s="304"/>
      <c r="AF854" s="353" t="str">
        <f t="shared" si="302"/>
        <v>NCX19J3</v>
      </c>
      <c r="AG854" s="353" t="str">
        <f t="shared" si="303"/>
        <v>NCX19J3</v>
      </c>
      <c r="AH854" s="353" t="str">
        <f t="shared" si="304"/>
        <v/>
      </c>
      <c r="AI854" s="353" t="str">
        <f t="shared" si="305"/>
        <v/>
      </c>
      <c r="AJ854" s="353" t="str">
        <f t="shared" si="306"/>
        <v/>
      </c>
      <c r="AK854" s="353" t="str">
        <f t="shared" si="307"/>
        <v/>
      </c>
      <c r="AL854" s="343"/>
      <c r="AT854" s="345" t="str">
        <f t="shared" si="308"/>
        <v/>
      </c>
      <c r="AU854" s="345" t="str">
        <f t="shared" si="309"/>
        <v/>
      </c>
      <c r="AW854" s="354">
        <f t="shared" si="310"/>
        <v>0</v>
      </c>
      <c r="AX854" s="354">
        <f t="shared" si="311"/>
        <v>0</v>
      </c>
      <c r="AY854" s="354">
        <f t="shared" si="312"/>
        <v>0</v>
      </c>
      <c r="AZ854" s="354">
        <f t="shared" si="313"/>
        <v>0</v>
      </c>
    </row>
    <row r="855" spans="1:52" x14ac:dyDescent="0.2">
      <c r="A855" s="28" t="str">
        <f>C855&amp;"x"&amp;TEXT(COUNTIF(C$5:C854,C855)+1,0)</f>
        <v>x1</v>
      </c>
      <c r="B855" s="29" t="str">
        <f>D855&amp;"x"&amp;TEXT(COUNTIF(D$5:D854,D855)+1,0)</f>
        <v>x1</v>
      </c>
      <c r="C855" s="30"/>
      <c r="D855" s="30"/>
      <c r="E855" s="181"/>
      <c r="F855" s="30"/>
      <c r="G855" s="269"/>
      <c r="H855" s="269"/>
      <c r="I855" s="269"/>
      <c r="J855" s="218"/>
      <c r="K855" s="181"/>
      <c r="L855" s="31"/>
      <c r="M855" s="262" t="str">
        <f t="shared" si="294"/>
        <v>0</v>
      </c>
      <c r="N855" s="31"/>
      <c r="O855" s="262" t="str">
        <f t="shared" si="295"/>
        <v>0</v>
      </c>
      <c r="P855" s="31"/>
      <c r="Q855" s="31"/>
      <c r="R855" s="31"/>
      <c r="S855" s="298" t="str">
        <f t="shared" si="296"/>
        <v/>
      </c>
      <c r="T855" s="214"/>
      <c r="U855" s="33"/>
      <c r="V855" s="33"/>
      <c r="W855" s="33"/>
      <c r="X855" s="33"/>
      <c r="Y855" s="213"/>
      <c r="Z855" s="352" t="str">
        <f t="shared" si="297"/>
        <v/>
      </c>
      <c r="AA855" s="304" t="e">
        <f t="shared" ca="1" si="298"/>
        <v>#NAME?</v>
      </c>
      <c r="AB855" s="304" t="e">
        <f t="shared" ca="1" si="299"/>
        <v>#NAME?</v>
      </c>
      <c r="AC855" s="304" t="e">
        <f t="shared" ca="1" si="300"/>
        <v>#NAME?</v>
      </c>
      <c r="AD855" s="304" t="e">
        <f t="shared" ca="1" si="301"/>
        <v>#NAME?</v>
      </c>
      <c r="AE855" s="304"/>
      <c r="AF855" s="353" t="str">
        <f t="shared" si="302"/>
        <v>NCX19J3</v>
      </c>
      <c r="AG855" s="353" t="str">
        <f t="shared" si="303"/>
        <v>NCX19J3</v>
      </c>
      <c r="AH855" s="353" t="str">
        <f t="shared" si="304"/>
        <v/>
      </c>
      <c r="AI855" s="353" t="str">
        <f t="shared" si="305"/>
        <v/>
      </c>
      <c r="AJ855" s="353" t="str">
        <f t="shared" si="306"/>
        <v/>
      </c>
      <c r="AK855" s="353" t="str">
        <f t="shared" si="307"/>
        <v/>
      </c>
      <c r="AL855" s="343"/>
      <c r="AT855" s="345" t="str">
        <f t="shared" si="308"/>
        <v/>
      </c>
      <c r="AU855" s="345" t="str">
        <f t="shared" si="309"/>
        <v/>
      </c>
      <c r="AW855" s="354">
        <f t="shared" si="310"/>
        <v>0</v>
      </c>
      <c r="AX855" s="354">
        <f t="shared" si="311"/>
        <v>0</v>
      </c>
      <c r="AY855" s="354">
        <f t="shared" si="312"/>
        <v>0</v>
      </c>
      <c r="AZ855" s="354">
        <f t="shared" si="313"/>
        <v>0</v>
      </c>
    </row>
    <row r="856" spans="1:52" x14ac:dyDescent="0.2">
      <c r="A856" s="28" t="str">
        <f>C856&amp;"x"&amp;TEXT(COUNTIF(C$5:C855,C856)+1,0)</f>
        <v>x1</v>
      </c>
      <c r="B856" s="29" t="str">
        <f>D856&amp;"x"&amp;TEXT(COUNTIF(D$5:D855,D856)+1,0)</f>
        <v>x1</v>
      </c>
      <c r="C856" s="30"/>
      <c r="D856" s="30"/>
      <c r="E856" s="181"/>
      <c r="F856" s="30"/>
      <c r="G856" s="269"/>
      <c r="H856" s="269"/>
      <c r="I856" s="269"/>
      <c r="J856" s="218"/>
      <c r="K856" s="181"/>
      <c r="L856" s="31"/>
      <c r="M856" s="262" t="str">
        <f t="shared" si="294"/>
        <v>0</v>
      </c>
      <c r="N856" s="31"/>
      <c r="O856" s="262" t="str">
        <f t="shared" si="295"/>
        <v>0</v>
      </c>
      <c r="P856" s="31"/>
      <c r="Q856" s="31"/>
      <c r="R856" s="31"/>
      <c r="S856" s="298" t="str">
        <f t="shared" si="296"/>
        <v/>
      </c>
      <c r="T856" s="214"/>
      <c r="U856" s="33"/>
      <c r="V856" s="33"/>
      <c r="W856" s="33"/>
      <c r="X856" s="33"/>
      <c r="Y856" s="213"/>
      <c r="Z856" s="352" t="str">
        <f t="shared" si="297"/>
        <v/>
      </c>
      <c r="AA856" s="304" t="e">
        <f t="shared" ca="1" si="298"/>
        <v>#NAME?</v>
      </c>
      <c r="AB856" s="304" t="e">
        <f t="shared" ca="1" si="299"/>
        <v>#NAME?</v>
      </c>
      <c r="AC856" s="304" t="e">
        <f t="shared" ca="1" si="300"/>
        <v>#NAME?</v>
      </c>
      <c r="AD856" s="304" t="e">
        <f t="shared" ca="1" si="301"/>
        <v>#NAME?</v>
      </c>
      <c r="AE856" s="304"/>
      <c r="AF856" s="353" t="str">
        <f t="shared" si="302"/>
        <v>NCX19J3</v>
      </c>
      <c r="AG856" s="353" t="str">
        <f t="shared" si="303"/>
        <v>NCX19J3</v>
      </c>
      <c r="AH856" s="353" t="str">
        <f t="shared" si="304"/>
        <v/>
      </c>
      <c r="AI856" s="353" t="str">
        <f t="shared" si="305"/>
        <v/>
      </c>
      <c r="AJ856" s="353" t="str">
        <f t="shared" si="306"/>
        <v/>
      </c>
      <c r="AK856" s="353" t="str">
        <f t="shared" si="307"/>
        <v/>
      </c>
      <c r="AL856" s="343"/>
      <c r="AT856" s="345" t="str">
        <f t="shared" si="308"/>
        <v/>
      </c>
      <c r="AU856" s="345" t="str">
        <f t="shared" si="309"/>
        <v/>
      </c>
      <c r="AW856" s="354">
        <f t="shared" si="310"/>
        <v>0</v>
      </c>
      <c r="AX856" s="354">
        <f t="shared" si="311"/>
        <v>0</v>
      </c>
      <c r="AY856" s="354">
        <f t="shared" si="312"/>
        <v>0</v>
      </c>
      <c r="AZ856" s="354">
        <f t="shared" si="313"/>
        <v>0</v>
      </c>
    </row>
    <row r="857" spans="1:52" x14ac:dyDescent="0.2">
      <c r="A857" s="28" t="str">
        <f>C857&amp;"x"&amp;TEXT(COUNTIF(C$5:C856,C857)+1,0)</f>
        <v>x1</v>
      </c>
      <c r="B857" s="29" t="str">
        <f>D857&amp;"x"&amp;TEXT(COUNTIF(D$5:D856,D857)+1,0)</f>
        <v>x1</v>
      </c>
      <c r="C857" s="30"/>
      <c r="D857" s="30"/>
      <c r="E857" s="181"/>
      <c r="F857" s="30"/>
      <c r="G857" s="269"/>
      <c r="H857" s="269"/>
      <c r="I857" s="269"/>
      <c r="J857" s="218"/>
      <c r="K857" s="181"/>
      <c r="L857" s="31"/>
      <c r="M857" s="262" t="str">
        <f t="shared" si="294"/>
        <v>0</v>
      </c>
      <c r="N857" s="31"/>
      <c r="O857" s="262" t="str">
        <f t="shared" si="295"/>
        <v>0</v>
      </c>
      <c r="P857" s="31"/>
      <c r="Q857" s="31"/>
      <c r="R857" s="31"/>
      <c r="S857" s="298" t="str">
        <f t="shared" si="296"/>
        <v/>
      </c>
      <c r="T857" s="214"/>
      <c r="U857" s="33"/>
      <c r="V857" s="33"/>
      <c r="W857" s="33"/>
      <c r="X857" s="33"/>
      <c r="Y857" s="213"/>
      <c r="Z857" s="352" t="str">
        <f t="shared" si="297"/>
        <v/>
      </c>
      <c r="AA857" s="304" t="e">
        <f t="shared" ca="1" si="298"/>
        <v>#NAME?</v>
      </c>
      <c r="AB857" s="304" t="e">
        <f t="shared" ca="1" si="299"/>
        <v>#NAME?</v>
      </c>
      <c r="AC857" s="304" t="e">
        <f t="shared" ca="1" si="300"/>
        <v>#NAME?</v>
      </c>
      <c r="AD857" s="304" t="e">
        <f t="shared" ca="1" si="301"/>
        <v>#NAME?</v>
      </c>
      <c r="AE857" s="304"/>
      <c r="AF857" s="353" t="str">
        <f t="shared" si="302"/>
        <v>NCX19J3</v>
      </c>
      <c r="AG857" s="353" t="str">
        <f t="shared" si="303"/>
        <v>NCX19J3</v>
      </c>
      <c r="AH857" s="353" t="str">
        <f t="shared" si="304"/>
        <v/>
      </c>
      <c r="AI857" s="353" t="str">
        <f t="shared" si="305"/>
        <v/>
      </c>
      <c r="AJ857" s="353" t="str">
        <f t="shared" si="306"/>
        <v/>
      </c>
      <c r="AK857" s="353" t="str">
        <f t="shared" si="307"/>
        <v/>
      </c>
      <c r="AL857" s="343"/>
      <c r="AT857" s="345" t="str">
        <f t="shared" si="308"/>
        <v/>
      </c>
      <c r="AU857" s="345" t="str">
        <f t="shared" si="309"/>
        <v/>
      </c>
      <c r="AW857" s="354">
        <f t="shared" si="310"/>
        <v>0</v>
      </c>
      <c r="AX857" s="354">
        <f t="shared" si="311"/>
        <v>0</v>
      </c>
      <c r="AY857" s="354">
        <f t="shared" si="312"/>
        <v>0</v>
      </c>
      <c r="AZ857" s="354">
        <f t="shared" si="313"/>
        <v>0</v>
      </c>
    </row>
    <row r="858" spans="1:52" x14ac:dyDescent="0.2">
      <c r="A858" s="28" t="str">
        <f>C858&amp;"x"&amp;TEXT(COUNTIF(C$5:C857,C858)+1,0)</f>
        <v>x1</v>
      </c>
      <c r="B858" s="29" t="str">
        <f>D858&amp;"x"&amp;TEXT(COUNTIF(D$5:D857,D858)+1,0)</f>
        <v>x1</v>
      </c>
      <c r="C858" s="30"/>
      <c r="D858" s="30"/>
      <c r="E858" s="181"/>
      <c r="F858" s="30"/>
      <c r="G858" s="269"/>
      <c r="H858" s="269"/>
      <c r="I858" s="269"/>
      <c r="J858" s="218"/>
      <c r="K858" s="181"/>
      <c r="L858" s="31"/>
      <c r="M858" s="262" t="str">
        <f t="shared" si="294"/>
        <v>0</v>
      </c>
      <c r="N858" s="31"/>
      <c r="O858" s="262" t="str">
        <f t="shared" si="295"/>
        <v>0</v>
      </c>
      <c r="P858" s="31"/>
      <c r="Q858" s="31"/>
      <c r="R858" s="31"/>
      <c r="S858" s="298" t="str">
        <f t="shared" si="296"/>
        <v/>
      </c>
      <c r="T858" s="214"/>
      <c r="U858" s="33"/>
      <c r="V858" s="33"/>
      <c r="W858" s="33"/>
      <c r="X858" s="33"/>
      <c r="Y858" s="213"/>
      <c r="Z858" s="352" t="str">
        <f t="shared" si="297"/>
        <v/>
      </c>
      <c r="AA858" s="304" t="e">
        <f t="shared" ca="1" si="298"/>
        <v>#NAME?</v>
      </c>
      <c r="AB858" s="304" t="e">
        <f t="shared" ca="1" si="299"/>
        <v>#NAME?</v>
      </c>
      <c r="AC858" s="304" t="e">
        <f t="shared" ca="1" si="300"/>
        <v>#NAME?</v>
      </c>
      <c r="AD858" s="304" t="e">
        <f t="shared" ca="1" si="301"/>
        <v>#NAME?</v>
      </c>
      <c r="AE858" s="304"/>
      <c r="AF858" s="353" t="str">
        <f t="shared" si="302"/>
        <v>NCX19J3</v>
      </c>
      <c r="AG858" s="353" t="str">
        <f t="shared" si="303"/>
        <v>NCX19J3</v>
      </c>
      <c r="AH858" s="353" t="str">
        <f t="shared" si="304"/>
        <v/>
      </c>
      <c r="AI858" s="353" t="str">
        <f t="shared" si="305"/>
        <v/>
      </c>
      <c r="AJ858" s="353" t="str">
        <f t="shared" si="306"/>
        <v/>
      </c>
      <c r="AK858" s="353" t="str">
        <f t="shared" si="307"/>
        <v/>
      </c>
      <c r="AL858" s="343"/>
      <c r="AT858" s="345" t="str">
        <f t="shared" si="308"/>
        <v/>
      </c>
      <c r="AU858" s="345" t="str">
        <f t="shared" si="309"/>
        <v/>
      </c>
      <c r="AW858" s="354">
        <f t="shared" si="310"/>
        <v>0</v>
      </c>
      <c r="AX858" s="354">
        <f t="shared" si="311"/>
        <v>0</v>
      </c>
      <c r="AY858" s="354">
        <f t="shared" si="312"/>
        <v>0</v>
      </c>
      <c r="AZ858" s="354">
        <f t="shared" si="313"/>
        <v>0</v>
      </c>
    </row>
    <row r="859" spans="1:52" x14ac:dyDescent="0.2">
      <c r="A859" s="28" t="str">
        <f>C859&amp;"x"&amp;TEXT(COUNTIF(C$5:C858,C859)+1,0)</f>
        <v>x1</v>
      </c>
      <c r="B859" s="29" t="str">
        <f>D859&amp;"x"&amp;TEXT(COUNTIF(D$5:D858,D859)+1,0)</f>
        <v>x1</v>
      </c>
      <c r="C859" s="30"/>
      <c r="D859" s="30"/>
      <c r="E859" s="181"/>
      <c r="F859" s="30"/>
      <c r="G859" s="269"/>
      <c r="H859" s="269"/>
      <c r="I859" s="269"/>
      <c r="J859" s="218"/>
      <c r="K859" s="181"/>
      <c r="L859" s="31"/>
      <c r="M859" s="262" t="str">
        <f t="shared" si="294"/>
        <v>0</v>
      </c>
      <c r="N859" s="31"/>
      <c r="O859" s="262" t="str">
        <f t="shared" si="295"/>
        <v>0</v>
      </c>
      <c r="P859" s="31"/>
      <c r="Q859" s="31"/>
      <c r="R859" s="31"/>
      <c r="S859" s="298" t="str">
        <f t="shared" si="296"/>
        <v/>
      </c>
      <c r="T859" s="214"/>
      <c r="U859" s="33"/>
      <c r="V859" s="33"/>
      <c r="W859" s="33"/>
      <c r="X859" s="33"/>
      <c r="Y859" s="213"/>
      <c r="Z859" s="352" t="str">
        <f t="shared" si="297"/>
        <v/>
      </c>
      <c r="AA859" s="304" t="e">
        <f t="shared" ca="1" si="298"/>
        <v>#NAME?</v>
      </c>
      <c r="AB859" s="304" t="e">
        <f t="shared" ca="1" si="299"/>
        <v>#NAME?</v>
      </c>
      <c r="AC859" s="304" t="e">
        <f t="shared" ca="1" si="300"/>
        <v>#NAME?</v>
      </c>
      <c r="AD859" s="304" t="e">
        <f t="shared" ca="1" si="301"/>
        <v>#NAME?</v>
      </c>
      <c r="AE859" s="304"/>
      <c r="AF859" s="353" t="str">
        <f t="shared" si="302"/>
        <v>NCX19J3</v>
      </c>
      <c r="AG859" s="353" t="str">
        <f t="shared" si="303"/>
        <v>NCX19J3</v>
      </c>
      <c r="AH859" s="353" t="str">
        <f t="shared" si="304"/>
        <v/>
      </c>
      <c r="AI859" s="353" t="str">
        <f t="shared" si="305"/>
        <v/>
      </c>
      <c r="AJ859" s="353" t="str">
        <f t="shared" si="306"/>
        <v/>
      </c>
      <c r="AK859" s="353" t="str">
        <f t="shared" si="307"/>
        <v/>
      </c>
      <c r="AL859" s="343"/>
      <c r="AT859" s="345" t="str">
        <f t="shared" si="308"/>
        <v/>
      </c>
      <c r="AU859" s="345" t="str">
        <f t="shared" si="309"/>
        <v/>
      </c>
      <c r="AW859" s="354">
        <f t="shared" si="310"/>
        <v>0</v>
      </c>
      <c r="AX859" s="354">
        <f t="shared" si="311"/>
        <v>0</v>
      </c>
      <c r="AY859" s="354">
        <f t="shared" si="312"/>
        <v>0</v>
      </c>
      <c r="AZ859" s="354">
        <f t="shared" si="313"/>
        <v>0</v>
      </c>
    </row>
    <row r="860" spans="1:52" x14ac:dyDescent="0.2">
      <c r="A860" s="28" t="str">
        <f>C860&amp;"x"&amp;TEXT(COUNTIF(C$5:C859,C860)+1,0)</f>
        <v>x1</v>
      </c>
      <c r="B860" s="29" t="str">
        <f>D860&amp;"x"&amp;TEXT(COUNTIF(D$5:D859,D860)+1,0)</f>
        <v>x1</v>
      </c>
      <c r="C860" s="30"/>
      <c r="D860" s="30"/>
      <c r="E860" s="181"/>
      <c r="F860" s="30"/>
      <c r="G860" s="269"/>
      <c r="H860" s="269"/>
      <c r="I860" s="269"/>
      <c r="J860" s="218"/>
      <c r="K860" s="181"/>
      <c r="L860" s="31"/>
      <c r="M860" s="262" t="str">
        <f t="shared" si="294"/>
        <v>0</v>
      </c>
      <c r="N860" s="31"/>
      <c r="O860" s="262" t="str">
        <f t="shared" si="295"/>
        <v>0</v>
      </c>
      <c r="P860" s="31"/>
      <c r="Q860" s="31"/>
      <c r="R860" s="31"/>
      <c r="S860" s="298" t="str">
        <f t="shared" si="296"/>
        <v/>
      </c>
      <c r="T860" s="214"/>
      <c r="U860" s="33"/>
      <c r="V860" s="33"/>
      <c r="W860" s="33"/>
      <c r="X860" s="33"/>
      <c r="Y860" s="213"/>
      <c r="Z860" s="352" t="str">
        <f t="shared" si="297"/>
        <v/>
      </c>
      <c r="AA860" s="304" t="e">
        <f t="shared" ca="1" si="298"/>
        <v>#NAME?</v>
      </c>
      <c r="AB860" s="304" t="e">
        <f t="shared" ca="1" si="299"/>
        <v>#NAME?</v>
      </c>
      <c r="AC860" s="304" t="e">
        <f t="shared" ca="1" si="300"/>
        <v>#NAME?</v>
      </c>
      <c r="AD860" s="304" t="e">
        <f t="shared" ca="1" si="301"/>
        <v>#NAME?</v>
      </c>
      <c r="AE860" s="304"/>
      <c r="AF860" s="353" t="str">
        <f t="shared" si="302"/>
        <v>NCX19J3</v>
      </c>
      <c r="AG860" s="353" t="str">
        <f t="shared" si="303"/>
        <v>NCX19J3</v>
      </c>
      <c r="AH860" s="353" t="str">
        <f t="shared" si="304"/>
        <v/>
      </c>
      <c r="AI860" s="353" t="str">
        <f t="shared" si="305"/>
        <v/>
      </c>
      <c r="AJ860" s="353" t="str">
        <f t="shared" si="306"/>
        <v/>
      </c>
      <c r="AK860" s="353" t="str">
        <f t="shared" si="307"/>
        <v/>
      </c>
      <c r="AL860" s="343"/>
      <c r="AT860" s="345" t="str">
        <f t="shared" si="308"/>
        <v/>
      </c>
      <c r="AU860" s="345" t="str">
        <f t="shared" si="309"/>
        <v/>
      </c>
      <c r="AW860" s="354">
        <f t="shared" si="310"/>
        <v>0</v>
      </c>
      <c r="AX860" s="354">
        <f t="shared" si="311"/>
        <v>0</v>
      </c>
      <c r="AY860" s="354">
        <f t="shared" si="312"/>
        <v>0</v>
      </c>
      <c r="AZ860" s="354">
        <f t="shared" si="313"/>
        <v>0</v>
      </c>
    </row>
    <row r="861" spans="1:52" x14ac:dyDescent="0.2">
      <c r="A861" s="28" t="str">
        <f>C861&amp;"x"&amp;TEXT(COUNTIF(C$5:C860,C861)+1,0)</f>
        <v>x1</v>
      </c>
      <c r="B861" s="29" t="str">
        <f>D861&amp;"x"&amp;TEXT(COUNTIF(D$5:D860,D861)+1,0)</f>
        <v>x1</v>
      </c>
      <c r="C861" s="30"/>
      <c r="D861" s="30"/>
      <c r="E861" s="181"/>
      <c r="F861" s="30"/>
      <c r="G861" s="269"/>
      <c r="H861" s="269"/>
      <c r="I861" s="269"/>
      <c r="J861" s="218"/>
      <c r="K861" s="181"/>
      <c r="L861" s="31"/>
      <c r="M861" s="262" t="str">
        <f t="shared" si="294"/>
        <v>0</v>
      </c>
      <c r="N861" s="31"/>
      <c r="O861" s="262" t="str">
        <f t="shared" si="295"/>
        <v>0</v>
      </c>
      <c r="P861" s="31"/>
      <c r="Q861" s="31"/>
      <c r="R861" s="31"/>
      <c r="S861" s="298" t="str">
        <f t="shared" si="296"/>
        <v/>
      </c>
      <c r="T861" s="214"/>
      <c r="U861" s="33"/>
      <c r="V861" s="33"/>
      <c r="W861" s="33"/>
      <c r="X861" s="33"/>
      <c r="Y861" s="213"/>
      <c r="Z861" s="352" t="str">
        <f t="shared" si="297"/>
        <v/>
      </c>
      <c r="AA861" s="304" t="e">
        <f t="shared" ca="1" si="298"/>
        <v>#NAME?</v>
      </c>
      <c r="AB861" s="304" t="e">
        <f t="shared" ca="1" si="299"/>
        <v>#NAME?</v>
      </c>
      <c r="AC861" s="304" t="e">
        <f t="shared" ca="1" si="300"/>
        <v>#NAME?</v>
      </c>
      <c r="AD861" s="304" t="e">
        <f t="shared" ca="1" si="301"/>
        <v>#NAME?</v>
      </c>
      <c r="AE861" s="304"/>
      <c r="AF861" s="353" t="str">
        <f t="shared" si="302"/>
        <v>NCX19J3</v>
      </c>
      <c r="AG861" s="353" t="str">
        <f t="shared" si="303"/>
        <v>NCX19J3</v>
      </c>
      <c r="AH861" s="353" t="str">
        <f t="shared" si="304"/>
        <v/>
      </c>
      <c r="AI861" s="353" t="str">
        <f t="shared" si="305"/>
        <v/>
      </c>
      <c r="AJ861" s="353" t="str">
        <f t="shared" si="306"/>
        <v/>
      </c>
      <c r="AK861" s="353" t="str">
        <f t="shared" si="307"/>
        <v/>
      </c>
      <c r="AL861" s="343"/>
      <c r="AT861" s="345" t="str">
        <f t="shared" si="308"/>
        <v/>
      </c>
      <c r="AU861" s="345" t="str">
        <f t="shared" si="309"/>
        <v/>
      </c>
      <c r="AW861" s="354">
        <f t="shared" si="310"/>
        <v>0</v>
      </c>
      <c r="AX861" s="354">
        <f t="shared" si="311"/>
        <v>0</v>
      </c>
      <c r="AY861" s="354">
        <f t="shared" si="312"/>
        <v>0</v>
      </c>
      <c r="AZ861" s="354">
        <f t="shared" si="313"/>
        <v>0</v>
      </c>
    </row>
    <row r="862" spans="1:52" x14ac:dyDescent="0.2">
      <c r="A862" s="28" t="str">
        <f>C862&amp;"x"&amp;TEXT(COUNTIF(C$5:C861,C862)+1,0)</f>
        <v>x1</v>
      </c>
      <c r="B862" s="29" t="str">
        <f>D862&amp;"x"&amp;TEXT(COUNTIF(D$5:D861,D862)+1,0)</f>
        <v>x1</v>
      </c>
      <c r="C862" s="30"/>
      <c r="D862" s="30"/>
      <c r="E862" s="181"/>
      <c r="F862" s="30"/>
      <c r="G862" s="269"/>
      <c r="H862" s="269"/>
      <c r="I862" s="269"/>
      <c r="J862" s="218"/>
      <c r="K862" s="181"/>
      <c r="L862" s="31"/>
      <c r="M862" s="262" t="str">
        <f t="shared" si="294"/>
        <v>0</v>
      </c>
      <c r="N862" s="31"/>
      <c r="O862" s="262" t="str">
        <f t="shared" si="295"/>
        <v>0</v>
      </c>
      <c r="P862" s="31"/>
      <c r="Q862" s="31"/>
      <c r="R862" s="31"/>
      <c r="S862" s="298" t="str">
        <f t="shared" si="296"/>
        <v/>
      </c>
      <c r="T862" s="214"/>
      <c r="U862" s="33"/>
      <c r="V862" s="33"/>
      <c r="W862" s="33"/>
      <c r="X862" s="33"/>
      <c r="Y862" s="213"/>
      <c r="Z862" s="352" t="str">
        <f t="shared" si="297"/>
        <v/>
      </c>
      <c r="AA862" s="304" t="e">
        <f t="shared" ca="1" si="298"/>
        <v>#NAME?</v>
      </c>
      <c r="AB862" s="304" t="e">
        <f t="shared" ca="1" si="299"/>
        <v>#NAME?</v>
      </c>
      <c r="AC862" s="304" t="e">
        <f t="shared" ca="1" si="300"/>
        <v>#NAME?</v>
      </c>
      <c r="AD862" s="304" t="e">
        <f t="shared" ca="1" si="301"/>
        <v>#NAME?</v>
      </c>
      <c r="AE862" s="304"/>
      <c r="AF862" s="353" t="str">
        <f t="shared" si="302"/>
        <v>NCX19J3</v>
      </c>
      <c r="AG862" s="353" t="str">
        <f t="shared" si="303"/>
        <v>NCX19J3</v>
      </c>
      <c r="AH862" s="353" t="str">
        <f t="shared" si="304"/>
        <v/>
      </c>
      <c r="AI862" s="353" t="str">
        <f t="shared" si="305"/>
        <v/>
      </c>
      <c r="AJ862" s="353" t="str">
        <f t="shared" si="306"/>
        <v/>
      </c>
      <c r="AK862" s="353" t="str">
        <f t="shared" si="307"/>
        <v/>
      </c>
      <c r="AL862" s="343"/>
      <c r="AT862" s="345" t="str">
        <f t="shared" si="308"/>
        <v/>
      </c>
      <c r="AU862" s="345" t="str">
        <f t="shared" si="309"/>
        <v/>
      </c>
      <c r="AW862" s="354">
        <f t="shared" si="310"/>
        <v>0</v>
      </c>
      <c r="AX862" s="354">
        <f t="shared" si="311"/>
        <v>0</v>
      </c>
      <c r="AY862" s="354">
        <f t="shared" si="312"/>
        <v>0</v>
      </c>
      <c r="AZ862" s="354">
        <f t="shared" si="313"/>
        <v>0</v>
      </c>
    </row>
    <row r="863" spans="1:52" x14ac:dyDescent="0.2">
      <c r="A863" s="28" t="str">
        <f>C863&amp;"x"&amp;TEXT(COUNTIF(C$5:C862,C863)+1,0)</f>
        <v>x1</v>
      </c>
      <c r="B863" s="29" t="str">
        <f>D863&amp;"x"&amp;TEXT(COUNTIF(D$5:D862,D863)+1,0)</f>
        <v>x1</v>
      </c>
      <c r="C863" s="30"/>
      <c r="D863" s="30"/>
      <c r="E863" s="181"/>
      <c r="F863" s="30"/>
      <c r="G863" s="269"/>
      <c r="H863" s="269"/>
      <c r="I863" s="269"/>
      <c r="J863" s="218"/>
      <c r="K863" s="181"/>
      <c r="L863" s="31"/>
      <c r="M863" s="262" t="str">
        <f t="shared" si="294"/>
        <v>0</v>
      </c>
      <c r="N863" s="31"/>
      <c r="O863" s="262" t="str">
        <f t="shared" si="295"/>
        <v>0</v>
      </c>
      <c r="P863" s="31"/>
      <c r="Q863" s="31"/>
      <c r="R863" s="31"/>
      <c r="S863" s="298" t="str">
        <f t="shared" si="296"/>
        <v/>
      </c>
      <c r="T863" s="214"/>
      <c r="U863" s="33"/>
      <c r="V863" s="33"/>
      <c r="W863" s="33"/>
      <c r="X863" s="33"/>
      <c r="Y863" s="213"/>
      <c r="Z863" s="352" t="str">
        <f t="shared" si="297"/>
        <v/>
      </c>
      <c r="AA863" s="304" t="e">
        <f t="shared" ca="1" si="298"/>
        <v>#NAME?</v>
      </c>
      <c r="AB863" s="304" t="e">
        <f t="shared" ca="1" si="299"/>
        <v>#NAME?</v>
      </c>
      <c r="AC863" s="304" t="e">
        <f t="shared" ca="1" si="300"/>
        <v>#NAME?</v>
      </c>
      <c r="AD863" s="304" t="e">
        <f t="shared" ca="1" si="301"/>
        <v>#NAME?</v>
      </c>
      <c r="AE863" s="304"/>
      <c r="AF863" s="353" t="str">
        <f t="shared" si="302"/>
        <v>NCX19J3</v>
      </c>
      <c r="AG863" s="353" t="str">
        <f t="shared" si="303"/>
        <v>NCX19J3</v>
      </c>
      <c r="AH863" s="353" t="str">
        <f t="shared" si="304"/>
        <v/>
      </c>
      <c r="AI863" s="353" t="str">
        <f t="shared" si="305"/>
        <v/>
      </c>
      <c r="AJ863" s="353" t="str">
        <f t="shared" si="306"/>
        <v/>
      </c>
      <c r="AK863" s="353" t="str">
        <f t="shared" si="307"/>
        <v/>
      </c>
      <c r="AL863" s="343"/>
      <c r="AT863" s="345" t="str">
        <f t="shared" si="308"/>
        <v/>
      </c>
      <c r="AU863" s="345" t="str">
        <f t="shared" si="309"/>
        <v/>
      </c>
      <c r="AW863" s="354">
        <f t="shared" si="310"/>
        <v>0</v>
      </c>
      <c r="AX863" s="354">
        <f t="shared" si="311"/>
        <v>0</v>
      </c>
      <c r="AY863" s="354">
        <f t="shared" si="312"/>
        <v>0</v>
      </c>
      <c r="AZ863" s="354">
        <f t="shared" si="313"/>
        <v>0</v>
      </c>
    </row>
    <row r="864" spans="1:52" x14ac:dyDescent="0.2">
      <c r="A864" s="28" t="str">
        <f>C864&amp;"x"&amp;TEXT(COUNTIF(C$5:C863,C864)+1,0)</f>
        <v>x1</v>
      </c>
      <c r="B864" s="29" t="str">
        <f>D864&amp;"x"&amp;TEXT(COUNTIF(D$5:D863,D864)+1,0)</f>
        <v>x1</v>
      </c>
      <c r="C864" s="30"/>
      <c r="D864" s="30"/>
      <c r="E864" s="181"/>
      <c r="F864" s="30"/>
      <c r="G864" s="269"/>
      <c r="H864" s="269"/>
      <c r="I864" s="269"/>
      <c r="J864" s="218"/>
      <c r="K864" s="181"/>
      <c r="L864" s="31"/>
      <c r="M864" s="262" t="str">
        <f t="shared" si="294"/>
        <v>0</v>
      </c>
      <c r="N864" s="31"/>
      <c r="O864" s="262" t="str">
        <f t="shared" si="295"/>
        <v>0</v>
      </c>
      <c r="P864" s="31"/>
      <c r="Q864" s="31"/>
      <c r="R864" s="31"/>
      <c r="S864" s="298" t="str">
        <f t="shared" si="296"/>
        <v/>
      </c>
      <c r="T864" s="214"/>
      <c r="U864" s="33"/>
      <c r="V864" s="33"/>
      <c r="W864" s="33"/>
      <c r="X864" s="33"/>
      <c r="Y864" s="213"/>
      <c r="Z864" s="352" t="str">
        <f t="shared" si="297"/>
        <v/>
      </c>
      <c r="AA864" s="304" t="e">
        <f t="shared" ca="1" si="298"/>
        <v>#NAME?</v>
      </c>
      <c r="AB864" s="304" t="e">
        <f t="shared" ca="1" si="299"/>
        <v>#NAME?</v>
      </c>
      <c r="AC864" s="304" t="e">
        <f t="shared" ca="1" si="300"/>
        <v>#NAME?</v>
      </c>
      <c r="AD864" s="304" t="e">
        <f t="shared" ca="1" si="301"/>
        <v>#NAME?</v>
      </c>
      <c r="AE864" s="304"/>
      <c r="AF864" s="353" t="str">
        <f t="shared" si="302"/>
        <v>NCX19J3</v>
      </c>
      <c r="AG864" s="353" t="str">
        <f t="shared" si="303"/>
        <v>NCX19J3</v>
      </c>
      <c r="AH864" s="353" t="str">
        <f t="shared" si="304"/>
        <v/>
      </c>
      <c r="AI864" s="353" t="str">
        <f t="shared" si="305"/>
        <v/>
      </c>
      <c r="AJ864" s="353" t="str">
        <f t="shared" si="306"/>
        <v/>
      </c>
      <c r="AK864" s="353" t="str">
        <f t="shared" si="307"/>
        <v/>
      </c>
      <c r="AL864" s="343"/>
      <c r="AT864" s="345" t="str">
        <f t="shared" si="308"/>
        <v/>
      </c>
      <c r="AU864" s="345" t="str">
        <f t="shared" si="309"/>
        <v/>
      </c>
      <c r="AW864" s="354">
        <f t="shared" si="310"/>
        <v>0</v>
      </c>
      <c r="AX864" s="354">
        <f t="shared" si="311"/>
        <v>0</v>
      </c>
      <c r="AY864" s="354">
        <f t="shared" si="312"/>
        <v>0</v>
      </c>
      <c r="AZ864" s="354">
        <f t="shared" si="313"/>
        <v>0</v>
      </c>
    </row>
    <row r="865" spans="1:52" x14ac:dyDescent="0.2">
      <c r="A865" s="28" t="str">
        <f>C865&amp;"x"&amp;TEXT(COUNTIF(C$5:C864,C865)+1,0)</f>
        <v>x1</v>
      </c>
      <c r="B865" s="29" t="str">
        <f>D865&amp;"x"&amp;TEXT(COUNTIF(D$5:D864,D865)+1,0)</f>
        <v>x1</v>
      </c>
      <c r="C865" s="30"/>
      <c r="D865" s="30"/>
      <c r="E865" s="181"/>
      <c r="F865" s="30"/>
      <c r="G865" s="269"/>
      <c r="H865" s="269"/>
      <c r="I865" s="269"/>
      <c r="J865" s="218"/>
      <c r="K865" s="181"/>
      <c r="L865" s="31"/>
      <c r="M865" s="262" t="str">
        <f t="shared" si="294"/>
        <v>0</v>
      </c>
      <c r="N865" s="31"/>
      <c r="O865" s="262" t="str">
        <f t="shared" si="295"/>
        <v>0</v>
      </c>
      <c r="P865" s="31"/>
      <c r="Q865" s="31"/>
      <c r="R865" s="31"/>
      <c r="S865" s="298" t="str">
        <f t="shared" si="296"/>
        <v/>
      </c>
      <c r="T865" s="214"/>
      <c r="U865" s="33"/>
      <c r="V865" s="33"/>
      <c r="W865" s="33"/>
      <c r="X865" s="33"/>
      <c r="Y865" s="213"/>
      <c r="Z865" s="352" t="str">
        <f t="shared" si="297"/>
        <v/>
      </c>
      <c r="AA865" s="304" t="e">
        <f t="shared" ca="1" si="298"/>
        <v>#NAME?</v>
      </c>
      <c r="AB865" s="304" t="e">
        <f t="shared" ca="1" si="299"/>
        <v>#NAME?</v>
      </c>
      <c r="AC865" s="304" t="e">
        <f t="shared" ca="1" si="300"/>
        <v>#NAME?</v>
      </c>
      <c r="AD865" s="304" t="e">
        <f t="shared" ca="1" si="301"/>
        <v>#NAME?</v>
      </c>
      <c r="AE865" s="304"/>
      <c r="AF865" s="353" t="str">
        <f t="shared" si="302"/>
        <v>NCX19J3</v>
      </c>
      <c r="AG865" s="353" t="str">
        <f t="shared" si="303"/>
        <v>NCX19J3</v>
      </c>
      <c r="AH865" s="353" t="str">
        <f t="shared" si="304"/>
        <v/>
      </c>
      <c r="AI865" s="353" t="str">
        <f t="shared" si="305"/>
        <v/>
      </c>
      <c r="AJ865" s="353" t="str">
        <f t="shared" si="306"/>
        <v/>
      </c>
      <c r="AK865" s="353" t="str">
        <f t="shared" si="307"/>
        <v/>
      </c>
      <c r="AL865" s="343"/>
      <c r="AT865" s="345" t="str">
        <f t="shared" si="308"/>
        <v/>
      </c>
      <c r="AU865" s="345" t="str">
        <f t="shared" si="309"/>
        <v/>
      </c>
      <c r="AW865" s="354">
        <f t="shared" si="310"/>
        <v>0</v>
      </c>
      <c r="AX865" s="354">
        <f t="shared" si="311"/>
        <v>0</v>
      </c>
      <c r="AY865" s="354">
        <f t="shared" si="312"/>
        <v>0</v>
      </c>
      <c r="AZ865" s="354">
        <f t="shared" si="313"/>
        <v>0</v>
      </c>
    </row>
    <row r="866" spans="1:52" x14ac:dyDescent="0.2">
      <c r="A866" s="28" t="str">
        <f>C866&amp;"x"&amp;TEXT(COUNTIF(C$5:C865,C866)+1,0)</f>
        <v>x1</v>
      </c>
      <c r="B866" s="29" t="str">
        <f>D866&amp;"x"&amp;TEXT(COUNTIF(D$5:D865,D866)+1,0)</f>
        <v>x1</v>
      </c>
      <c r="C866" s="30"/>
      <c r="D866" s="30"/>
      <c r="E866" s="181"/>
      <c r="F866" s="30"/>
      <c r="G866" s="269"/>
      <c r="H866" s="269"/>
      <c r="I866" s="269"/>
      <c r="J866" s="218"/>
      <c r="K866" s="181"/>
      <c r="L866" s="31"/>
      <c r="M866" s="262" t="str">
        <f t="shared" si="294"/>
        <v>0</v>
      </c>
      <c r="N866" s="31"/>
      <c r="O866" s="262" t="str">
        <f t="shared" si="295"/>
        <v>0</v>
      </c>
      <c r="P866" s="31"/>
      <c r="Q866" s="31"/>
      <c r="R866" s="31"/>
      <c r="S866" s="298" t="str">
        <f t="shared" si="296"/>
        <v/>
      </c>
      <c r="T866" s="214"/>
      <c r="U866" s="33"/>
      <c r="V866" s="33"/>
      <c r="W866" s="33"/>
      <c r="X866" s="33"/>
      <c r="Y866" s="213"/>
      <c r="Z866" s="352" t="str">
        <f t="shared" si="297"/>
        <v/>
      </c>
      <c r="AA866" s="304" t="e">
        <f t="shared" ca="1" si="298"/>
        <v>#NAME?</v>
      </c>
      <c r="AB866" s="304" t="e">
        <f t="shared" ca="1" si="299"/>
        <v>#NAME?</v>
      </c>
      <c r="AC866" s="304" t="e">
        <f t="shared" ca="1" si="300"/>
        <v>#NAME?</v>
      </c>
      <c r="AD866" s="304" t="e">
        <f t="shared" ca="1" si="301"/>
        <v>#NAME?</v>
      </c>
      <c r="AE866" s="304"/>
      <c r="AF866" s="353" t="str">
        <f t="shared" si="302"/>
        <v>NCX19J3</v>
      </c>
      <c r="AG866" s="353" t="str">
        <f t="shared" si="303"/>
        <v>NCX19J3</v>
      </c>
      <c r="AH866" s="353" t="str">
        <f t="shared" si="304"/>
        <v/>
      </c>
      <c r="AI866" s="353" t="str">
        <f t="shared" si="305"/>
        <v/>
      </c>
      <c r="AJ866" s="353" t="str">
        <f t="shared" si="306"/>
        <v/>
      </c>
      <c r="AK866" s="353" t="str">
        <f t="shared" si="307"/>
        <v/>
      </c>
      <c r="AL866" s="343"/>
      <c r="AT866" s="345" t="str">
        <f t="shared" si="308"/>
        <v/>
      </c>
      <c r="AU866" s="345" t="str">
        <f t="shared" si="309"/>
        <v/>
      </c>
      <c r="AW866" s="354">
        <f t="shared" si="310"/>
        <v>0</v>
      </c>
      <c r="AX866" s="354">
        <f t="shared" si="311"/>
        <v>0</v>
      </c>
      <c r="AY866" s="354">
        <f t="shared" si="312"/>
        <v>0</v>
      </c>
      <c r="AZ866" s="354">
        <f t="shared" si="313"/>
        <v>0</v>
      </c>
    </row>
    <row r="867" spans="1:52" x14ac:dyDescent="0.2">
      <c r="A867" s="28" t="str">
        <f>C867&amp;"x"&amp;TEXT(COUNTIF(C$5:C866,C867)+1,0)</f>
        <v>x1</v>
      </c>
      <c r="B867" s="29" t="str">
        <f>D867&amp;"x"&amp;TEXT(COUNTIF(D$5:D866,D867)+1,0)</f>
        <v>x1</v>
      </c>
      <c r="C867" s="30"/>
      <c r="D867" s="30"/>
      <c r="E867" s="181"/>
      <c r="F867" s="30"/>
      <c r="G867" s="269"/>
      <c r="H867" s="269"/>
      <c r="I867" s="269"/>
      <c r="J867" s="218"/>
      <c r="K867" s="181"/>
      <c r="L867" s="31"/>
      <c r="M867" s="262" t="str">
        <f t="shared" si="294"/>
        <v>0</v>
      </c>
      <c r="N867" s="31"/>
      <c r="O867" s="262" t="str">
        <f t="shared" si="295"/>
        <v>0</v>
      </c>
      <c r="P867" s="31"/>
      <c r="Q867" s="31"/>
      <c r="R867" s="31"/>
      <c r="S867" s="298" t="str">
        <f t="shared" si="296"/>
        <v/>
      </c>
      <c r="T867" s="214"/>
      <c r="U867" s="33"/>
      <c r="V867" s="33"/>
      <c r="W867" s="33"/>
      <c r="X867" s="33"/>
      <c r="Y867" s="213"/>
      <c r="Z867" s="352" t="str">
        <f t="shared" si="297"/>
        <v/>
      </c>
      <c r="AA867" s="304" t="e">
        <f t="shared" ca="1" si="298"/>
        <v>#NAME?</v>
      </c>
      <c r="AB867" s="304" t="e">
        <f t="shared" ca="1" si="299"/>
        <v>#NAME?</v>
      </c>
      <c r="AC867" s="304" t="e">
        <f t="shared" ca="1" si="300"/>
        <v>#NAME?</v>
      </c>
      <c r="AD867" s="304" t="e">
        <f t="shared" ca="1" si="301"/>
        <v>#NAME?</v>
      </c>
      <c r="AE867" s="304"/>
      <c r="AF867" s="353" t="str">
        <f t="shared" si="302"/>
        <v>NCX19J3</v>
      </c>
      <c r="AG867" s="353" t="str">
        <f t="shared" si="303"/>
        <v>NCX19J3</v>
      </c>
      <c r="AH867" s="353" t="str">
        <f t="shared" si="304"/>
        <v/>
      </c>
      <c r="AI867" s="353" t="str">
        <f t="shared" si="305"/>
        <v/>
      </c>
      <c r="AJ867" s="353" t="str">
        <f t="shared" si="306"/>
        <v/>
      </c>
      <c r="AK867" s="353" t="str">
        <f t="shared" si="307"/>
        <v/>
      </c>
      <c r="AL867" s="343"/>
      <c r="AT867" s="345" t="str">
        <f t="shared" si="308"/>
        <v/>
      </c>
      <c r="AU867" s="345" t="str">
        <f t="shared" si="309"/>
        <v/>
      </c>
      <c r="AW867" s="354">
        <f t="shared" si="310"/>
        <v>0</v>
      </c>
      <c r="AX867" s="354">
        <f t="shared" si="311"/>
        <v>0</v>
      </c>
      <c r="AY867" s="354">
        <f t="shared" si="312"/>
        <v>0</v>
      </c>
      <c r="AZ867" s="354">
        <f t="shared" si="313"/>
        <v>0</v>
      </c>
    </row>
    <row r="868" spans="1:52" x14ac:dyDescent="0.2">
      <c r="A868" s="28" t="str">
        <f>C868&amp;"x"&amp;TEXT(COUNTIF(C$5:C867,C868)+1,0)</f>
        <v>x1</v>
      </c>
      <c r="B868" s="29" t="str">
        <f>D868&amp;"x"&amp;TEXT(COUNTIF(D$5:D867,D868)+1,0)</f>
        <v>x1</v>
      </c>
      <c r="C868" s="30"/>
      <c r="D868" s="30"/>
      <c r="E868" s="181"/>
      <c r="F868" s="30"/>
      <c r="G868" s="269"/>
      <c r="H868" s="269"/>
      <c r="I868" s="269"/>
      <c r="J868" s="218"/>
      <c r="K868" s="181"/>
      <c r="L868" s="31"/>
      <c r="M868" s="262" t="str">
        <f t="shared" si="294"/>
        <v>0</v>
      </c>
      <c r="N868" s="31"/>
      <c r="O868" s="262" t="str">
        <f t="shared" si="295"/>
        <v>0</v>
      </c>
      <c r="P868" s="31"/>
      <c r="Q868" s="31"/>
      <c r="R868" s="31"/>
      <c r="S868" s="298" t="str">
        <f t="shared" si="296"/>
        <v/>
      </c>
      <c r="T868" s="214"/>
      <c r="U868" s="33"/>
      <c r="V868" s="33"/>
      <c r="W868" s="33"/>
      <c r="X868" s="33"/>
      <c r="Y868" s="213"/>
      <c r="Z868" s="352" t="str">
        <f t="shared" si="297"/>
        <v/>
      </c>
      <c r="AA868" s="304" t="e">
        <f t="shared" ca="1" si="298"/>
        <v>#NAME?</v>
      </c>
      <c r="AB868" s="304" t="e">
        <f t="shared" ca="1" si="299"/>
        <v>#NAME?</v>
      </c>
      <c r="AC868" s="304" t="e">
        <f t="shared" ca="1" si="300"/>
        <v>#NAME?</v>
      </c>
      <c r="AD868" s="304" t="e">
        <f t="shared" ca="1" si="301"/>
        <v>#NAME?</v>
      </c>
      <c r="AE868" s="304"/>
      <c r="AF868" s="353" t="str">
        <f t="shared" si="302"/>
        <v>NCX19J3</v>
      </c>
      <c r="AG868" s="353" t="str">
        <f t="shared" si="303"/>
        <v>NCX19J3</v>
      </c>
      <c r="AH868" s="353" t="str">
        <f t="shared" si="304"/>
        <v/>
      </c>
      <c r="AI868" s="353" t="str">
        <f t="shared" si="305"/>
        <v/>
      </c>
      <c r="AJ868" s="353" t="str">
        <f t="shared" si="306"/>
        <v/>
      </c>
      <c r="AK868" s="353" t="str">
        <f t="shared" si="307"/>
        <v/>
      </c>
      <c r="AL868" s="343"/>
      <c r="AT868" s="345" t="str">
        <f t="shared" si="308"/>
        <v/>
      </c>
      <c r="AU868" s="345" t="str">
        <f t="shared" si="309"/>
        <v/>
      </c>
      <c r="AW868" s="354">
        <f t="shared" si="310"/>
        <v>0</v>
      </c>
      <c r="AX868" s="354">
        <f t="shared" si="311"/>
        <v>0</v>
      </c>
      <c r="AY868" s="354">
        <f t="shared" si="312"/>
        <v>0</v>
      </c>
      <c r="AZ868" s="354">
        <f t="shared" si="313"/>
        <v>0</v>
      </c>
    </row>
    <row r="869" spans="1:52" x14ac:dyDescent="0.2">
      <c r="A869" s="28" t="str">
        <f>C869&amp;"x"&amp;TEXT(COUNTIF(C$5:C868,C869)+1,0)</f>
        <v>x1</v>
      </c>
      <c r="B869" s="29" t="str">
        <f>D869&amp;"x"&amp;TEXT(COUNTIF(D$5:D868,D869)+1,0)</f>
        <v>x1</v>
      </c>
      <c r="C869" s="30"/>
      <c r="D869" s="30"/>
      <c r="E869" s="181"/>
      <c r="F869" s="30"/>
      <c r="G869" s="269"/>
      <c r="H869" s="269"/>
      <c r="I869" s="269"/>
      <c r="J869" s="218"/>
      <c r="K869" s="181"/>
      <c r="L869" s="31"/>
      <c r="M869" s="262" t="str">
        <f t="shared" si="294"/>
        <v>0</v>
      </c>
      <c r="N869" s="31"/>
      <c r="O869" s="262" t="str">
        <f t="shared" si="295"/>
        <v>0</v>
      </c>
      <c r="P869" s="31"/>
      <c r="Q869" s="31"/>
      <c r="R869" s="31"/>
      <c r="S869" s="298" t="str">
        <f t="shared" si="296"/>
        <v/>
      </c>
      <c r="T869" s="214"/>
      <c r="U869" s="33"/>
      <c r="V869" s="33"/>
      <c r="W869" s="33"/>
      <c r="X869" s="33"/>
      <c r="Y869" s="213"/>
      <c r="Z869" s="352" t="str">
        <f t="shared" si="297"/>
        <v/>
      </c>
      <c r="AA869" s="304" t="e">
        <f t="shared" ca="1" si="298"/>
        <v>#NAME?</v>
      </c>
      <c r="AB869" s="304" t="e">
        <f t="shared" ca="1" si="299"/>
        <v>#NAME?</v>
      </c>
      <c r="AC869" s="304" t="e">
        <f t="shared" ca="1" si="300"/>
        <v>#NAME?</v>
      </c>
      <c r="AD869" s="304" t="e">
        <f t="shared" ca="1" si="301"/>
        <v>#NAME?</v>
      </c>
      <c r="AE869" s="304"/>
      <c r="AF869" s="353" t="str">
        <f t="shared" si="302"/>
        <v>NCX19J3</v>
      </c>
      <c r="AG869" s="353" t="str">
        <f t="shared" si="303"/>
        <v>NCX19J3</v>
      </c>
      <c r="AH869" s="353" t="str">
        <f t="shared" si="304"/>
        <v/>
      </c>
      <c r="AI869" s="353" t="str">
        <f t="shared" si="305"/>
        <v/>
      </c>
      <c r="AJ869" s="353" t="str">
        <f t="shared" si="306"/>
        <v/>
      </c>
      <c r="AK869" s="353" t="str">
        <f t="shared" si="307"/>
        <v/>
      </c>
      <c r="AL869" s="343"/>
      <c r="AT869" s="345" t="str">
        <f t="shared" si="308"/>
        <v/>
      </c>
      <c r="AU869" s="345" t="str">
        <f t="shared" si="309"/>
        <v/>
      </c>
      <c r="AW869" s="354">
        <f t="shared" si="310"/>
        <v>0</v>
      </c>
      <c r="AX869" s="354">
        <f t="shared" si="311"/>
        <v>0</v>
      </c>
      <c r="AY869" s="354">
        <f t="shared" si="312"/>
        <v>0</v>
      </c>
      <c r="AZ869" s="354">
        <f t="shared" si="313"/>
        <v>0</v>
      </c>
    </row>
    <row r="870" spans="1:52" x14ac:dyDescent="0.2">
      <c r="A870" s="28" t="str">
        <f>C870&amp;"x"&amp;TEXT(COUNTIF(C$5:C869,C870)+1,0)</f>
        <v>x1</v>
      </c>
      <c r="B870" s="29" t="str">
        <f>D870&amp;"x"&amp;TEXT(COUNTIF(D$5:D869,D870)+1,0)</f>
        <v>x1</v>
      </c>
      <c r="C870" s="30"/>
      <c r="D870" s="30"/>
      <c r="E870" s="181"/>
      <c r="F870" s="30"/>
      <c r="G870" s="269"/>
      <c r="H870" s="269"/>
      <c r="I870" s="269"/>
      <c r="J870" s="218"/>
      <c r="K870" s="181"/>
      <c r="L870" s="31"/>
      <c r="M870" s="262" t="str">
        <f t="shared" si="294"/>
        <v>0</v>
      </c>
      <c r="N870" s="31"/>
      <c r="O870" s="262" t="str">
        <f t="shared" si="295"/>
        <v>0</v>
      </c>
      <c r="P870" s="31"/>
      <c r="Q870" s="31"/>
      <c r="R870" s="31"/>
      <c r="S870" s="298" t="str">
        <f t="shared" si="296"/>
        <v/>
      </c>
      <c r="T870" s="214"/>
      <c r="U870" s="33"/>
      <c r="V870" s="33"/>
      <c r="W870" s="33"/>
      <c r="X870" s="33"/>
      <c r="Y870" s="213"/>
      <c r="Z870" s="352" t="str">
        <f t="shared" si="297"/>
        <v/>
      </c>
      <c r="AA870" s="304" t="e">
        <f t="shared" ca="1" si="298"/>
        <v>#NAME?</v>
      </c>
      <c r="AB870" s="304" t="e">
        <f t="shared" ca="1" si="299"/>
        <v>#NAME?</v>
      </c>
      <c r="AC870" s="304" t="e">
        <f t="shared" ca="1" si="300"/>
        <v>#NAME?</v>
      </c>
      <c r="AD870" s="304" t="e">
        <f t="shared" ca="1" si="301"/>
        <v>#NAME?</v>
      </c>
      <c r="AE870" s="304"/>
      <c r="AF870" s="353" t="str">
        <f t="shared" si="302"/>
        <v>NCX19J3</v>
      </c>
      <c r="AG870" s="353" t="str">
        <f t="shared" si="303"/>
        <v>NCX19J3</v>
      </c>
      <c r="AH870" s="353" t="str">
        <f t="shared" si="304"/>
        <v/>
      </c>
      <c r="AI870" s="353" t="str">
        <f t="shared" si="305"/>
        <v/>
      </c>
      <c r="AJ870" s="353" t="str">
        <f t="shared" si="306"/>
        <v/>
      </c>
      <c r="AK870" s="353" t="str">
        <f t="shared" si="307"/>
        <v/>
      </c>
      <c r="AL870" s="343"/>
      <c r="AT870" s="345" t="str">
        <f t="shared" si="308"/>
        <v/>
      </c>
      <c r="AU870" s="345" t="str">
        <f t="shared" si="309"/>
        <v/>
      </c>
      <c r="AW870" s="354">
        <f t="shared" si="310"/>
        <v>0</v>
      </c>
      <c r="AX870" s="354">
        <f t="shared" si="311"/>
        <v>0</v>
      </c>
      <c r="AY870" s="354">
        <f t="shared" si="312"/>
        <v>0</v>
      </c>
      <c r="AZ870" s="354">
        <f t="shared" si="313"/>
        <v>0</v>
      </c>
    </row>
    <row r="871" spans="1:52" x14ac:dyDescent="0.2">
      <c r="A871" s="28" t="str">
        <f>C871&amp;"x"&amp;TEXT(COUNTIF(C$5:C870,C871)+1,0)</f>
        <v>x1</v>
      </c>
      <c r="B871" s="29" t="str">
        <f>D871&amp;"x"&amp;TEXT(COUNTIF(D$5:D870,D871)+1,0)</f>
        <v>x1</v>
      </c>
      <c r="C871" s="30"/>
      <c r="D871" s="30"/>
      <c r="E871" s="181"/>
      <c r="F871" s="30"/>
      <c r="G871" s="269"/>
      <c r="H871" s="269"/>
      <c r="I871" s="269"/>
      <c r="J871" s="218"/>
      <c r="K871" s="181"/>
      <c r="L871" s="31"/>
      <c r="M871" s="262" t="str">
        <f t="shared" si="294"/>
        <v>0</v>
      </c>
      <c r="N871" s="31"/>
      <c r="O871" s="262" t="str">
        <f t="shared" si="295"/>
        <v>0</v>
      </c>
      <c r="P871" s="31"/>
      <c r="Q871" s="31"/>
      <c r="R871" s="31"/>
      <c r="S871" s="298" t="str">
        <f t="shared" si="296"/>
        <v/>
      </c>
      <c r="T871" s="214"/>
      <c r="U871" s="33"/>
      <c r="V871" s="33"/>
      <c r="W871" s="33"/>
      <c r="X871" s="33"/>
      <c r="Y871" s="213"/>
      <c r="Z871" s="352" t="str">
        <f t="shared" si="297"/>
        <v/>
      </c>
      <c r="AA871" s="304" t="e">
        <f t="shared" ca="1" si="298"/>
        <v>#NAME?</v>
      </c>
      <c r="AB871" s="304" t="e">
        <f t="shared" ca="1" si="299"/>
        <v>#NAME?</v>
      </c>
      <c r="AC871" s="304" t="e">
        <f t="shared" ca="1" si="300"/>
        <v>#NAME?</v>
      </c>
      <c r="AD871" s="304" t="e">
        <f t="shared" ca="1" si="301"/>
        <v>#NAME?</v>
      </c>
      <c r="AE871" s="304"/>
      <c r="AF871" s="353" t="str">
        <f t="shared" si="302"/>
        <v>NCX19J3</v>
      </c>
      <c r="AG871" s="353" t="str">
        <f t="shared" si="303"/>
        <v>NCX19J3</v>
      </c>
      <c r="AH871" s="353" t="str">
        <f t="shared" si="304"/>
        <v/>
      </c>
      <c r="AI871" s="353" t="str">
        <f t="shared" si="305"/>
        <v/>
      </c>
      <c r="AJ871" s="353" t="str">
        <f t="shared" si="306"/>
        <v/>
      </c>
      <c r="AK871" s="353" t="str">
        <f t="shared" si="307"/>
        <v/>
      </c>
      <c r="AL871" s="343"/>
      <c r="AT871" s="345" t="str">
        <f t="shared" si="308"/>
        <v/>
      </c>
      <c r="AU871" s="345" t="str">
        <f t="shared" si="309"/>
        <v/>
      </c>
      <c r="AW871" s="354">
        <f t="shared" si="310"/>
        <v>0</v>
      </c>
      <c r="AX871" s="354">
        <f t="shared" si="311"/>
        <v>0</v>
      </c>
      <c r="AY871" s="354">
        <f t="shared" si="312"/>
        <v>0</v>
      </c>
      <c r="AZ871" s="354">
        <f t="shared" si="313"/>
        <v>0</v>
      </c>
    </row>
    <row r="872" spans="1:52" x14ac:dyDescent="0.2">
      <c r="A872" s="28" t="str">
        <f>C872&amp;"x"&amp;TEXT(COUNTIF(C$5:C871,C872)+1,0)</f>
        <v>x1</v>
      </c>
      <c r="B872" s="29" t="str">
        <f>D872&amp;"x"&amp;TEXT(COUNTIF(D$5:D871,D872)+1,0)</f>
        <v>x1</v>
      </c>
      <c r="C872" s="30"/>
      <c r="D872" s="30"/>
      <c r="E872" s="181"/>
      <c r="F872" s="30"/>
      <c r="G872" s="269"/>
      <c r="H872" s="269"/>
      <c r="I872" s="269"/>
      <c r="J872" s="218"/>
      <c r="K872" s="181"/>
      <c r="L872" s="31"/>
      <c r="M872" s="262" t="str">
        <f t="shared" si="294"/>
        <v>0</v>
      </c>
      <c r="N872" s="31"/>
      <c r="O872" s="262" t="str">
        <f t="shared" si="295"/>
        <v>0</v>
      </c>
      <c r="P872" s="31"/>
      <c r="Q872" s="31"/>
      <c r="R872" s="31"/>
      <c r="S872" s="298" t="str">
        <f t="shared" si="296"/>
        <v/>
      </c>
      <c r="T872" s="214"/>
      <c r="U872" s="33"/>
      <c r="V872" s="33"/>
      <c r="W872" s="33"/>
      <c r="X872" s="33"/>
      <c r="Y872" s="213"/>
      <c r="Z872" s="352" t="str">
        <f t="shared" si="297"/>
        <v/>
      </c>
      <c r="AA872" s="304" t="e">
        <f t="shared" ca="1" si="298"/>
        <v>#NAME?</v>
      </c>
      <c r="AB872" s="304" t="e">
        <f t="shared" ca="1" si="299"/>
        <v>#NAME?</v>
      </c>
      <c r="AC872" s="304" t="e">
        <f t="shared" ca="1" si="300"/>
        <v>#NAME?</v>
      </c>
      <c r="AD872" s="304" t="e">
        <f t="shared" ca="1" si="301"/>
        <v>#NAME?</v>
      </c>
      <c r="AE872" s="304"/>
      <c r="AF872" s="353" t="str">
        <f t="shared" si="302"/>
        <v>NCX19J3</v>
      </c>
      <c r="AG872" s="353" t="str">
        <f t="shared" si="303"/>
        <v>NCX19J3</v>
      </c>
      <c r="AH872" s="353" t="str">
        <f t="shared" si="304"/>
        <v/>
      </c>
      <c r="AI872" s="353" t="str">
        <f t="shared" si="305"/>
        <v/>
      </c>
      <c r="AJ872" s="353" t="str">
        <f t="shared" si="306"/>
        <v/>
      </c>
      <c r="AK872" s="353" t="str">
        <f t="shared" si="307"/>
        <v/>
      </c>
      <c r="AL872" s="343"/>
      <c r="AT872" s="345" t="str">
        <f t="shared" si="308"/>
        <v/>
      </c>
      <c r="AU872" s="345" t="str">
        <f t="shared" si="309"/>
        <v/>
      </c>
      <c r="AW872" s="354">
        <f t="shared" si="310"/>
        <v>0</v>
      </c>
      <c r="AX872" s="354">
        <f t="shared" si="311"/>
        <v>0</v>
      </c>
      <c r="AY872" s="354">
        <f t="shared" si="312"/>
        <v>0</v>
      </c>
      <c r="AZ872" s="354">
        <f t="shared" si="313"/>
        <v>0</v>
      </c>
    </row>
    <row r="873" spans="1:52" x14ac:dyDescent="0.2">
      <c r="A873" s="28" t="str">
        <f>C873&amp;"x"&amp;TEXT(COUNTIF(C$5:C872,C873)+1,0)</f>
        <v>x1</v>
      </c>
      <c r="B873" s="29" t="str">
        <f>D873&amp;"x"&amp;TEXT(COUNTIF(D$5:D872,D873)+1,0)</f>
        <v>x1</v>
      </c>
      <c r="C873" s="30"/>
      <c r="D873" s="30"/>
      <c r="E873" s="181"/>
      <c r="F873" s="30"/>
      <c r="G873" s="269"/>
      <c r="H873" s="269"/>
      <c r="I873" s="269"/>
      <c r="J873" s="218"/>
      <c r="K873" s="181"/>
      <c r="L873" s="31"/>
      <c r="M873" s="262" t="str">
        <f t="shared" si="294"/>
        <v>0</v>
      </c>
      <c r="N873" s="31"/>
      <c r="O873" s="262" t="str">
        <f t="shared" si="295"/>
        <v>0</v>
      </c>
      <c r="P873" s="31"/>
      <c r="Q873" s="31"/>
      <c r="R873" s="31"/>
      <c r="S873" s="298" t="str">
        <f t="shared" si="296"/>
        <v/>
      </c>
      <c r="T873" s="214"/>
      <c r="U873" s="33"/>
      <c r="V873" s="33"/>
      <c r="W873" s="33"/>
      <c r="X873" s="33"/>
      <c r="Y873" s="213"/>
      <c r="Z873" s="352" t="str">
        <f t="shared" si="297"/>
        <v/>
      </c>
      <c r="AA873" s="304" t="e">
        <f t="shared" ca="1" si="298"/>
        <v>#NAME?</v>
      </c>
      <c r="AB873" s="304" t="e">
        <f t="shared" ca="1" si="299"/>
        <v>#NAME?</v>
      </c>
      <c r="AC873" s="304" t="e">
        <f t="shared" ca="1" si="300"/>
        <v>#NAME?</v>
      </c>
      <c r="AD873" s="304" t="e">
        <f t="shared" ca="1" si="301"/>
        <v>#NAME?</v>
      </c>
      <c r="AE873" s="304"/>
      <c r="AF873" s="353" t="str">
        <f t="shared" si="302"/>
        <v>NCX19J3</v>
      </c>
      <c r="AG873" s="353" t="str">
        <f t="shared" si="303"/>
        <v>NCX19J3</v>
      </c>
      <c r="AH873" s="353" t="str">
        <f t="shared" si="304"/>
        <v/>
      </c>
      <c r="AI873" s="353" t="str">
        <f t="shared" si="305"/>
        <v/>
      </c>
      <c r="AJ873" s="353" t="str">
        <f t="shared" si="306"/>
        <v/>
      </c>
      <c r="AK873" s="353" t="str">
        <f t="shared" si="307"/>
        <v/>
      </c>
      <c r="AL873" s="343"/>
      <c r="AT873" s="345" t="str">
        <f t="shared" si="308"/>
        <v/>
      </c>
      <c r="AU873" s="345" t="str">
        <f t="shared" si="309"/>
        <v/>
      </c>
      <c r="AW873" s="354">
        <f t="shared" si="310"/>
        <v>0</v>
      </c>
      <c r="AX873" s="354">
        <f t="shared" si="311"/>
        <v>0</v>
      </c>
      <c r="AY873" s="354">
        <f t="shared" si="312"/>
        <v>0</v>
      </c>
      <c r="AZ873" s="354">
        <f t="shared" si="313"/>
        <v>0</v>
      </c>
    </row>
    <row r="874" spans="1:52" x14ac:dyDescent="0.2">
      <c r="A874" s="28" t="str">
        <f>C874&amp;"x"&amp;TEXT(COUNTIF(C$5:C873,C874)+1,0)</f>
        <v>x1</v>
      </c>
      <c r="B874" s="29" t="str">
        <f>D874&amp;"x"&amp;TEXT(COUNTIF(D$5:D873,D874)+1,0)</f>
        <v>x1</v>
      </c>
      <c r="C874" s="30"/>
      <c r="D874" s="30"/>
      <c r="E874" s="181"/>
      <c r="F874" s="30"/>
      <c r="G874" s="269"/>
      <c r="H874" s="269"/>
      <c r="I874" s="269"/>
      <c r="J874" s="218"/>
      <c r="K874" s="181"/>
      <c r="L874" s="31"/>
      <c r="M874" s="262" t="str">
        <f t="shared" si="294"/>
        <v>0</v>
      </c>
      <c r="N874" s="31"/>
      <c r="O874" s="262" t="str">
        <f t="shared" si="295"/>
        <v>0</v>
      </c>
      <c r="P874" s="31"/>
      <c r="Q874" s="31"/>
      <c r="R874" s="31"/>
      <c r="S874" s="298" t="str">
        <f t="shared" si="296"/>
        <v/>
      </c>
      <c r="T874" s="214"/>
      <c r="U874" s="33"/>
      <c r="V874" s="33"/>
      <c r="W874" s="33"/>
      <c r="X874" s="33"/>
      <c r="Y874" s="213"/>
      <c r="Z874" s="352" t="str">
        <f t="shared" si="297"/>
        <v/>
      </c>
      <c r="AA874" s="304" t="e">
        <f t="shared" ca="1" si="298"/>
        <v>#NAME?</v>
      </c>
      <c r="AB874" s="304" t="e">
        <f t="shared" ca="1" si="299"/>
        <v>#NAME?</v>
      </c>
      <c r="AC874" s="304" t="e">
        <f t="shared" ca="1" si="300"/>
        <v>#NAME?</v>
      </c>
      <c r="AD874" s="304" t="e">
        <f t="shared" ca="1" si="301"/>
        <v>#NAME?</v>
      </c>
      <c r="AE874" s="304"/>
      <c r="AF874" s="353" t="str">
        <f t="shared" si="302"/>
        <v>NCX19J3</v>
      </c>
      <c r="AG874" s="353" t="str">
        <f t="shared" si="303"/>
        <v>NCX19J3</v>
      </c>
      <c r="AH874" s="353" t="str">
        <f t="shared" si="304"/>
        <v/>
      </c>
      <c r="AI874" s="353" t="str">
        <f t="shared" si="305"/>
        <v/>
      </c>
      <c r="AJ874" s="353" t="str">
        <f t="shared" si="306"/>
        <v/>
      </c>
      <c r="AK874" s="353" t="str">
        <f t="shared" si="307"/>
        <v/>
      </c>
      <c r="AL874" s="343"/>
      <c r="AT874" s="345" t="str">
        <f t="shared" si="308"/>
        <v/>
      </c>
      <c r="AU874" s="345" t="str">
        <f t="shared" si="309"/>
        <v/>
      </c>
      <c r="AW874" s="354">
        <f t="shared" si="310"/>
        <v>0</v>
      </c>
      <c r="AX874" s="354">
        <f t="shared" si="311"/>
        <v>0</v>
      </c>
      <c r="AY874" s="354">
        <f t="shared" si="312"/>
        <v>0</v>
      </c>
      <c r="AZ874" s="354">
        <f t="shared" si="313"/>
        <v>0</v>
      </c>
    </row>
    <row r="875" spans="1:52" x14ac:dyDescent="0.2">
      <c r="A875" s="28" t="str">
        <f>C875&amp;"x"&amp;TEXT(COUNTIF(C$5:C874,C875)+1,0)</f>
        <v>x1</v>
      </c>
      <c r="B875" s="29" t="str">
        <f>D875&amp;"x"&amp;TEXT(COUNTIF(D$5:D874,D875)+1,0)</f>
        <v>x1</v>
      </c>
      <c r="C875" s="30"/>
      <c r="D875" s="30"/>
      <c r="E875" s="181"/>
      <c r="F875" s="30"/>
      <c r="G875" s="269"/>
      <c r="H875" s="269"/>
      <c r="I875" s="269"/>
      <c r="J875" s="218"/>
      <c r="K875" s="181"/>
      <c r="L875" s="31"/>
      <c r="M875" s="262" t="str">
        <f t="shared" si="294"/>
        <v>0</v>
      </c>
      <c r="N875" s="31"/>
      <c r="O875" s="262" t="str">
        <f t="shared" si="295"/>
        <v>0</v>
      </c>
      <c r="P875" s="31"/>
      <c r="Q875" s="31"/>
      <c r="R875" s="31"/>
      <c r="S875" s="298" t="str">
        <f t="shared" si="296"/>
        <v/>
      </c>
      <c r="T875" s="214"/>
      <c r="U875" s="33"/>
      <c r="V875" s="33"/>
      <c r="W875" s="33"/>
      <c r="X875" s="33"/>
      <c r="Y875" s="213"/>
      <c r="Z875" s="352" t="str">
        <f t="shared" si="297"/>
        <v/>
      </c>
      <c r="AA875" s="304" t="e">
        <f t="shared" ca="1" si="298"/>
        <v>#NAME?</v>
      </c>
      <c r="AB875" s="304" t="e">
        <f t="shared" ca="1" si="299"/>
        <v>#NAME?</v>
      </c>
      <c r="AC875" s="304" t="e">
        <f t="shared" ca="1" si="300"/>
        <v>#NAME?</v>
      </c>
      <c r="AD875" s="304" t="e">
        <f t="shared" ca="1" si="301"/>
        <v>#NAME?</v>
      </c>
      <c r="AE875" s="304"/>
      <c r="AF875" s="353" t="str">
        <f t="shared" si="302"/>
        <v>NCX19J3</v>
      </c>
      <c r="AG875" s="353" t="str">
        <f t="shared" si="303"/>
        <v>NCX19J3</v>
      </c>
      <c r="AH875" s="353" t="str">
        <f t="shared" si="304"/>
        <v/>
      </c>
      <c r="AI875" s="353" t="str">
        <f t="shared" si="305"/>
        <v/>
      </c>
      <c r="AJ875" s="353" t="str">
        <f t="shared" si="306"/>
        <v/>
      </c>
      <c r="AK875" s="353" t="str">
        <f t="shared" si="307"/>
        <v/>
      </c>
      <c r="AL875" s="343"/>
      <c r="AT875" s="345" t="str">
        <f t="shared" si="308"/>
        <v/>
      </c>
      <c r="AU875" s="345" t="str">
        <f t="shared" si="309"/>
        <v/>
      </c>
      <c r="AW875" s="354">
        <f t="shared" si="310"/>
        <v>0</v>
      </c>
      <c r="AX875" s="354">
        <f t="shared" si="311"/>
        <v>0</v>
      </c>
      <c r="AY875" s="354">
        <f t="shared" si="312"/>
        <v>0</v>
      </c>
      <c r="AZ875" s="354">
        <f t="shared" si="313"/>
        <v>0</v>
      </c>
    </row>
    <row r="876" spans="1:52" x14ac:dyDescent="0.2">
      <c r="A876" s="28" t="str">
        <f>C876&amp;"x"&amp;TEXT(COUNTIF(C$5:C875,C876)+1,0)</f>
        <v>x1</v>
      </c>
      <c r="B876" s="29" t="str">
        <f>D876&amp;"x"&amp;TEXT(COUNTIF(D$5:D875,D876)+1,0)</f>
        <v>x1</v>
      </c>
      <c r="C876" s="30"/>
      <c r="D876" s="30"/>
      <c r="E876" s="181"/>
      <c r="F876" s="30"/>
      <c r="G876" s="269"/>
      <c r="H876" s="269"/>
      <c r="I876" s="269"/>
      <c r="J876" s="218"/>
      <c r="K876" s="181"/>
      <c r="L876" s="31"/>
      <c r="M876" s="262" t="str">
        <f t="shared" si="294"/>
        <v>0</v>
      </c>
      <c r="N876" s="31"/>
      <c r="O876" s="262" t="str">
        <f t="shared" si="295"/>
        <v>0</v>
      </c>
      <c r="P876" s="31"/>
      <c r="Q876" s="31"/>
      <c r="R876" s="31"/>
      <c r="S876" s="298" t="str">
        <f t="shared" si="296"/>
        <v/>
      </c>
      <c r="T876" s="214"/>
      <c r="U876" s="33"/>
      <c r="V876" s="33"/>
      <c r="W876" s="33"/>
      <c r="X876" s="33"/>
      <c r="Y876" s="213"/>
      <c r="Z876" s="352" t="str">
        <f t="shared" si="297"/>
        <v/>
      </c>
      <c r="AA876" s="304" t="e">
        <f t="shared" ca="1" si="298"/>
        <v>#NAME?</v>
      </c>
      <c r="AB876" s="304" t="e">
        <f t="shared" ca="1" si="299"/>
        <v>#NAME?</v>
      </c>
      <c r="AC876" s="304" t="e">
        <f t="shared" ca="1" si="300"/>
        <v>#NAME?</v>
      </c>
      <c r="AD876" s="304" t="e">
        <f t="shared" ca="1" si="301"/>
        <v>#NAME?</v>
      </c>
      <c r="AE876" s="304"/>
      <c r="AF876" s="353" t="str">
        <f t="shared" si="302"/>
        <v>NCX19J3</v>
      </c>
      <c r="AG876" s="353" t="str">
        <f t="shared" si="303"/>
        <v>NCX19J3</v>
      </c>
      <c r="AH876" s="353" t="str">
        <f t="shared" si="304"/>
        <v/>
      </c>
      <c r="AI876" s="353" t="str">
        <f t="shared" si="305"/>
        <v/>
      </c>
      <c r="AJ876" s="353" t="str">
        <f t="shared" si="306"/>
        <v/>
      </c>
      <c r="AK876" s="353" t="str">
        <f t="shared" si="307"/>
        <v/>
      </c>
      <c r="AL876" s="343"/>
      <c r="AT876" s="345" t="str">
        <f t="shared" si="308"/>
        <v/>
      </c>
      <c r="AU876" s="345" t="str">
        <f t="shared" si="309"/>
        <v/>
      </c>
      <c r="AW876" s="354">
        <f t="shared" si="310"/>
        <v>0</v>
      </c>
      <c r="AX876" s="354">
        <f t="shared" si="311"/>
        <v>0</v>
      </c>
      <c r="AY876" s="354">
        <f t="shared" si="312"/>
        <v>0</v>
      </c>
      <c r="AZ876" s="354">
        <f t="shared" si="313"/>
        <v>0</v>
      </c>
    </row>
    <row r="877" spans="1:52" x14ac:dyDescent="0.2">
      <c r="A877" s="28" t="str">
        <f>C877&amp;"x"&amp;TEXT(COUNTIF(C$5:C876,C877)+1,0)</f>
        <v>x1</v>
      </c>
      <c r="B877" s="29" t="str">
        <f>D877&amp;"x"&amp;TEXT(COUNTIF(D$5:D876,D877)+1,0)</f>
        <v>x1</v>
      </c>
      <c r="C877" s="30"/>
      <c r="D877" s="30"/>
      <c r="E877" s="181"/>
      <c r="F877" s="30"/>
      <c r="G877" s="269"/>
      <c r="H877" s="269"/>
      <c r="I877" s="269"/>
      <c r="J877" s="218"/>
      <c r="K877" s="181"/>
      <c r="L877" s="31"/>
      <c r="M877" s="262" t="str">
        <f t="shared" si="294"/>
        <v>0</v>
      </c>
      <c r="N877" s="31"/>
      <c r="O877" s="262" t="str">
        <f t="shared" si="295"/>
        <v>0</v>
      </c>
      <c r="P877" s="31"/>
      <c r="Q877" s="31"/>
      <c r="R877" s="31"/>
      <c r="S877" s="298" t="str">
        <f t="shared" si="296"/>
        <v/>
      </c>
      <c r="T877" s="214"/>
      <c r="U877" s="33"/>
      <c r="V877" s="33"/>
      <c r="W877" s="33"/>
      <c r="X877" s="33"/>
      <c r="Y877" s="213"/>
      <c r="Z877" s="352" t="str">
        <f t="shared" si="297"/>
        <v/>
      </c>
      <c r="AA877" s="304" t="e">
        <f t="shared" ca="1" si="298"/>
        <v>#NAME?</v>
      </c>
      <c r="AB877" s="304" t="e">
        <f t="shared" ca="1" si="299"/>
        <v>#NAME?</v>
      </c>
      <c r="AC877" s="304" t="e">
        <f t="shared" ca="1" si="300"/>
        <v>#NAME?</v>
      </c>
      <c r="AD877" s="304" t="e">
        <f t="shared" ca="1" si="301"/>
        <v>#NAME?</v>
      </c>
      <c r="AE877" s="304"/>
      <c r="AF877" s="353" t="str">
        <f t="shared" si="302"/>
        <v>NCX19J3</v>
      </c>
      <c r="AG877" s="353" t="str">
        <f t="shared" si="303"/>
        <v>NCX19J3</v>
      </c>
      <c r="AH877" s="353" t="str">
        <f t="shared" si="304"/>
        <v/>
      </c>
      <c r="AI877" s="353" t="str">
        <f t="shared" si="305"/>
        <v/>
      </c>
      <c r="AJ877" s="353" t="str">
        <f t="shared" si="306"/>
        <v/>
      </c>
      <c r="AK877" s="353" t="str">
        <f t="shared" si="307"/>
        <v/>
      </c>
      <c r="AL877" s="343"/>
      <c r="AT877" s="345" t="str">
        <f t="shared" si="308"/>
        <v/>
      </c>
      <c r="AU877" s="345" t="str">
        <f t="shared" si="309"/>
        <v/>
      </c>
      <c r="AW877" s="354">
        <f t="shared" si="310"/>
        <v>0</v>
      </c>
      <c r="AX877" s="354">
        <f t="shared" si="311"/>
        <v>0</v>
      </c>
      <c r="AY877" s="354">
        <f t="shared" si="312"/>
        <v>0</v>
      </c>
      <c r="AZ877" s="354">
        <f t="shared" si="313"/>
        <v>0</v>
      </c>
    </row>
    <row r="878" spans="1:52" x14ac:dyDescent="0.2">
      <c r="A878" s="28" t="str">
        <f>C878&amp;"x"&amp;TEXT(COUNTIF(C$5:C877,C878)+1,0)</f>
        <v>x1</v>
      </c>
      <c r="B878" s="29" t="str">
        <f>D878&amp;"x"&amp;TEXT(COUNTIF(D$5:D877,D878)+1,0)</f>
        <v>x1</v>
      </c>
      <c r="C878" s="30"/>
      <c r="D878" s="30"/>
      <c r="E878" s="181"/>
      <c r="F878" s="30"/>
      <c r="G878" s="269"/>
      <c r="H878" s="269"/>
      <c r="I878" s="269"/>
      <c r="J878" s="218"/>
      <c r="K878" s="181"/>
      <c r="L878" s="31"/>
      <c r="M878" s="262" t="str">
        <f t="shared" si="294"/>
        <v>0</v>
      </c>
      <c r="N878" s="31"/>
      <c r="O878" s="262" t="str">
        <f t="shared" si="295"/>
        <v>0</v>
      </c>
      <c r="P878" s="31"/>
      <c r="Q878" s="31"/>
      <c r="R878" s="31"/>
      <c r="S878" s="298" t="str">
        <f t="shared" si="296"/>
        <v/>
      </c>
      <c r="T878" s="214"/>
      <c r="U878" s="33"/>
      <c r="V878" s="33"/>
      <c r="W878" s="33"/>
      <c r="X878" s="33"/>
      <c r="Y878" s="213"/>
      <c r="Z878" s="352" t="str">
        <f t="shared" si="297"/>
        <v/>
      </c>
      <c r="AA878" s="304" t="e">
        <f t="shared" ca="1" si="298"/>
        <v>#NAME?</v>
      </c>
      <c r="AB878" s="304" t="e">
        <f t="shared" ca="1" si="299"/>
        <v>#NAME?</v>
      </c>
      <c r="AC878" s="304" t="e">
        <f t="shared" ca="1" si="300"/>
        <v>#NAME?</v>
      </c>
      <c r="AD878" s="304" t="e">
        <f t="shared" ca="1" si="301"/>
        <v>#NAME?</v>
      </c>
      <c r="AE878" s="304"/>
      <c r="AF878" s="353" t="str">
        <f t="shared" si="302"/>
        <v>NCX19J3</v>
      </c>
      <c r="AG878" s="353" t="str">
        <f t="shared" si="303"/>
        <v>NCX19J3</v>
      </c>
      <c r="AH878" s="353" t="str">
        <f t="shared" si="304"/>
        <v/>
      </c>
      <c r="AI878" s="353" t="str">
        <f t="shared" si="305"/>
        <v/>
      </c>
      <c r="AJ878" s="353" t="str">
        <f t="shared" si="306"/>
        <v/>
      </c>
      <c r="AK878" s="353" t="str">
        <f t="shared" si="307"/>
        <v/>
      </c>
      <c r="AL878" s="343"/>
      <c r="AT878" s="345" t="str">
        <f t="shared" si="308"/>
        <v/>
      </c>
      <c r="AU878" s="345" t="str">
        <f t="shared" si="309"/>
        <v/>
      </c>
      <c r="AW878" s="354">
        <f t="shared" si="310"/>
        <v>0</v>
      </c>
      <c r="AX878" s="354">
        <f t="shared" si="311"/>
        <v>0</v>
      </c>
      <c r="AY878" s="354">
        <f t="shared" si="312"/>
        <v>0</v>
      </c>
      <c r="AZ878" s="354">
        <f t="shared" si="313"/>
        <v>0</v>
      </c>
    </row>
    <row r="879" spans="1:52" x14ac:dyDescent="0.2">
      <c r="A879" s="28" t="str">
        <f>C879&amp;"x"&amp;TEXT(COUNTIF(C$5:C878,C879)+1,0)</f>
        <v>x1</v>
      </c>
      <c r="B879" s="29" t="str">
        <f>D879&amp;"x"&amp;TEXT(COUNTIF(D$5:D878,D879)+1,0)</f>
        <v>x1</v>
      </c>
      <c r="C879" s="30"/>
      <c r="D879" s="30"/>
      <c r="E879" s="181"/>
      <c r="F879" s="30"/>
      <c r="G879" s="269"/>
      <c r="H879" s="269"/>
      <c r="I879" s="269"/>
      <c r="J879" s="218"/>
      <c r="K879" s="181"/>
      <c r="L879" s="31"/>
      <c r="M879" s="262" t="str">
        <f t="shared" si="294"/>
        <v>0</v>
      </c>
      <c r="N879" s="31"/>
      <c r="O879" s="262" t="str">
        <f t="shared" si="295"/>
        <v>0</v>
      </c>
      <c r="P879" s="31"/>
      <c r="Q879" s="31"/>
      <c r="R879" s="31"/>
      <c r="S879" s="298" t="str">
        <f t="shared" si="296"/>
        <v/>
      </c>
      <c r="T879" s="214"/>
      <c r="U879" s="33"/>
      <c r="V879" s="33"/>
      <c r="W879" s="33"/>
      <c r="X879" s="33"/>
      <c r="Y879" s="213"/>
      <c r="Z879" s="352" t="str">
        <f t="shared" si="297"/>
        <v/>
      </c>
      <c r="AA879" s="304" t="e">
        <f t="shared" ca="1" si="298"/>
        <v>#NAME?</v>
      </c>
      <c r="AB879" s="304" t="e">
        <f t="shared" ca="1" si="299"/>
        <v>#NAME?</v>
      </c>
      <c r="AC879" s="304" t="e">
        <f t="shared" ca="1" si="300"/>
        <v>#NAME?</v>
      </c>
      <c r="AD879" s="304" t="e">
        <f t="shared" ca="1" si="301"/>
        <v>#NAME?</v>
      </c>
      <c r="AE879" s="304"/>
      <c r="AF879" s="353" t="str">
        <f t="shared" si="302"/>
        <v>NCX19J3</v>
      </c>
      <c r="AG879" s="353" t="str">
        <f t="shared" si="303"/>
        <v>NCX19J3</v>
      </c>
      <c r="AH879" s="353" t="str">
        <f t="shared" si="304"/>
        <v/>
      </c>
      <c r="AI879" s="353" t="str">
        <f t="shared" si="305"/>
        <v/>
      </c>
      <c r="AJ879" s="353" t="str">
        <f t="shared" si="306"/>
        <v/>
      </c>
      <c r="AK879" s="353" t="str">
        <f t="shared" si="307"/>
        <v/>
      </c>
      <c r="AL879" s="343"/>
      <c r="AT879" s="345" t="str">
        <f t="shared" si="308"/>
        <v/>
      </c>
      <c r="AU879" s="345" t="str">
        <f t="shared" si="309"/>
        <v/>
      </c>
      <c r="AW879" s="354">
        <f t="shared" si="310"/>
        <v>0</v>
      </c>
      <c r="AX879" s="354">
        <f t="shared" si="311"/>
        <v>0</v>
      </c>
      <c r="AY879" s="354">
        <f t="shared" si="312"/>
        <v>0</v>
      </c>
      <c r="AZ879" s="354">
        <f t="shared" si="313"/>
        <v>0</v>
      </c>
    </row>
    <row r="880" spans="1:52" x14ac:dyDescent="0.2">
      <c r="A880" s="28" t="str">
        <f>C880&amp;"x"&amp;TEXT(COUNTIF(C$5:C879,C880)+1,0)</f>
        <v>x1</v>
      </c>
      <c r="B880" s="29" t="str">
        <f>D880&amp;"x"&amp;TEXT(COUNTIF(D$5:D879,D880)+1,0)</f>
        <v>x1</v>
      </c>
      <c r="C880" s="30"/>
      <c r="D880" s="30"/>
      <c r="E880" s="181"/>
      <c r="F880" s="30"/>
      <c r="G880" s="269"/>
      <c r="H880" s="269"/>
      <c r="I880" s="269"/>
      <c r="J880" s="218"/>
      <c r="K880" s="181"/>
      <c r="L880" s="31"/>
      <c r="M880" s="262" t="str">
        <f t="shared" si="294"/>
        <v>0</v>
      </c>
      <c r="N880" s="31"/>
      <c r="O880" s="262" t="str">
        <f t="shared" si="295"/>
        <v>0</v>
      </c>
      <c r="P880" s="31"/>
      <c r="Q880" s="31"/>
      <c r="R880" s="31"/>
      <c r="S880" s="298" t="str">
        <f t="shared" si="296"/>
        <v/>
      </c>
      <c r="T880" s="214"/>
      <c r="U880" s="33"/>
      <c r="V880" s="33"/>
      <c r="W880" s="33"/>
      <c r="X880" s="33"/>
      <c r="Y880" s="213"/>
      <c r="Z880" s="352" t="str">
        <f t="shared" si="297"/>
        <v/>
      </c>
      <c r="AA880" s="304" t="e">
        <f t="shared" ca="1" si="298"/>
        <v>#NAME?</v>
      </c>
      <c r="AB880" s="304" t="e">
        <f t="shared" ca="1" si="299"/>
        <v>#NAME?</v>
      </c>
      <c r="AC880" s="304" t="e">
        <f t="shared" ca="1" si="300"/>
        <v>#NAME?</v>
      </c>
      <c r="AD880" s="304" t="e">
        <f t="shared" ca="1" si="301"/>
        <v>#NAME?</v>
      </c>
      <c r="AE880" s="304"/>
      <c r="AF880" s="353" t="str">
        <f t="shared" si="302"/>
        <v>NCX19J3</v>
      </c>
      <c r="AG880" s="353" t="str">
        <f t="shared" si="303"/>
        <v>NCX19J3</v>
      </c>
      <c r="AH880" s="353" t="str">
        <f t="shared" si="304"/>
        <v/>
      </c>
      <c r="AI880" s="353" t="str">
        <f t="shared" si="305"/>
        <v/>
      </c>
      <c r="AJ880" s="353" t="str">
        <f t="shared" si="306"/>
        <v/>
      </c>
      <c r="AK880" s="353" t="str">
        <f t="shared" si="307"/>
        <v/>
      </c>
      <c r="AL880" s="343"/>
      <c r="AT880" s="345" t="str">
        <f t="shared" si="308"/>
        <v/>
      </c>
      <c r="AU880" s="345" t="str">
        <f t="shared" si="309"/>
        <v/>
      </c>
      <c r="AW880" s="354">
        <f t="shared" si="310"/>
        <v>0</v>
      </c>
      <c r="AX880" s="354">
        <f t="shared" si="311"/>
        <v>0</v>
      </c>
      <c r="AY880" s="354">
        <f t="shared" si="312"/>
        <v>0</v>
      </c>
      <c r="AZ880" s="354">
        <f t="shared" si="313"/>
        <v>0</v>
      </c>
    </row>
    <row r="881" spans="1:52" x14ac:dyDescent="0.2">
      <c r="A881" s="28" t="str">
        <f>C881&amp;"x"&amp;TEXT(COUNTIF(C$5:C880,C881)+1,0)</f>
        <v>x1</v>
      </c>
      <c r="B881" s="29" t="str">
        <f>D881&amp;"x"&amp;TEXT(COUNTIF(D$5:D880,D881)+1,0)</f>
        <v>x1</v>
      </c>
      <c r="C881" s="30"/>
      <c r="D881" s="30"/>
      <c r="E881" s="181"/>
      <c r="F881" s="30"/>
      <c r="G881" s="269"/>
      <c r="H881" s="269"/>
      <c r="I881" s="269"/>
      <c r="J881" s="218"/>
      <c r="K881" s="181"/>
      <c r="L881" s="31"/>
      <c r="M881" s="262" t="str">
        <f t="shared" si="294"/>
        <v>0</v>
      </c>
      <c r="N881" s="31"/>
      <c r="O881" s="262" t="str">
        <f t="shared" si="295"/>
        <v>0</v>
      </c>
      <c r="P881" s="31"/>
      <c r="Q881" s="31"/>
      <c r="R881" s="31"/>
      <c r="S881" s="298" t="str">
        <f t="shared" si="296"/>
        <v/>
      </c>
      <c r="T881" s="214"/>
      <c r="U881" s="33"/>
      <c r="V881" s="33"/>
      <c r="W881" s="33"/>
      <c r="X881" s="33"/>
      <c r="Y881" s="213"/>
      <c r="Z881" s="352" t="str">
        <f t="shared" si="297"/>
        <v/>
      </c>
      <c r="AA881" s="304" t="e">
        <f t="shared" ca="1" si="298"/>
        <v>#NAME?</v>
      </c>
      <c r="AB881" s="304" t="e">
        <f t="shared" ca="1" si="299"/>
        <v>#NAME?</v>
      </c>
      <c r="AC881" s="304" t="e">
        <f t="shared" ca="1" si="300"/>
        <v>#NAME?</v>
      </c>
      <c r="AD881" s="304" t="e">
        <f t="shared" ca="1" si="301"/>
        <v>#NAME?</v>
      </c>
      <c r="AE881" s="304"/>
      <c r="AF881" s="353" t="str">
        <f t="shared" si="302"/>
        <v>NCX19J3</v>
      </c>
      <c r="AG881" s="353" t="str">
        <f t="shared" si="303"/>
        <v>NCX19J3</v>
      </c>
      <c r="AH881" s="353" t="str">
        <f t="shared" si="304"/>
        <v/>
      </c>
      <c r="AI881" s="353" t="str">
        <f t="shared" si="305"/>
        <v/>
      </c>
      <c r="AJ881" s="353" t="str">
        <f t="shared" si="306"/>
        <v/>
      </c>
      <c r="AK881" s="353" t="str">
        <f t="shared" si="307"/>
        <v/>
      </c>
      <c r="AL881" s="343"/>
      <c r="AT881" s="345" t="str">
        <f t="shared" si="308"/>
        <v/>
      </c>
      <c r="AU881" s="345" t="str">
        <f t="shared" si="309"/>
        <v/>
      </c>
      <c r="AW881" s="354">
        <f t="shared" si="310"/>
        <v>0</v>
      </c>
      <c r="AX881" s="354">
        <f t="shared" si="311"/>
        <v>0</v>
      </c>
      <c r="AY881" s="354">
        <f t="shared" si="312"/>
        <v>0</v>
      </c>
      <c r="AZ881" s="354">
        <f t="shared" si="313"/>
        <v>0</v>
      </c>
    </row>
    <row r="882" spans="1:52" x14ac:dyDescent="0.2">
      <c r="A882" s="28" t="str">
        <f>C882&amp;"x"&amp;TEXT(COUNTIF(C$5:C881,C882)+1,0)</f>
        <v>x1</v>
      </c>
      <c r="B882" s="29" t="str">
        <f>D882&amp;"x"&amp;TEXT(COUNTIF(D$5:D881,D882)+1,0)</f>
        <v>x1</v>
      </c>
      <c r="C882" s="30"/>
      <c r="D882" s="30"/>
      <c r="E882" s="181"/>
      <c r="F882" s="30"/>
      <c r="G882" s="269"/>
      <c r="H882" s="269"/>
      <c r="I882" s="269"/>
      <c r="J882" s="218"/>
      <c r="K882" s="181"/>
      <c r="L882" s="31"/>
      <c r="M882" s="262" t="str">
        <f t="shared" si="294"/>
        <v>0</v>
      </c>
      <c r="N882" s="31"/>
      <c r="O882" s="262" t="str">
        <f t="shared" si="295"/>
        <v>0</v>
      </c>
      <c r="P882" s="31"/>
      <c r="Q882" s="31"/>
      <c r="R882" s="31"/>
      <c r="S882" s="298" t="str">
        <f t="shared" si="296"/>
        <v/>
      </c>
      <c r="T882" s="214"/>
      <c r="U882" s="33"/>
      <c r="V882" s="33"/>
      <c r="W882" s="33"/>
      <c r="X882" s="33"/>
      <c r="Y882" s="213"/>
      <c r="Z882" s="352" t="str">
        <f t="shared" si="297"/>
        <v/>
      </c>
      <c r="AA882" s="304" t="e">
        <f t="shared" ca="1" si="298"/>
        <v>#NAME?</v>
      </c>
      <c r="AB882" s="304" t="e">
        <f t="shared" ca="1" si="299"/>
        <v>#NAME?</v>
      </c>
      <c r="AC882" s="304" t="e">
        <f t="shared" ca="1" si="300"/>
        <v>#NAME?</v>
      </c>
      <c r="AD882" s="304" t="e">
        <f t="shared" ca="1" si="301"/>
        <v>#NAME?</v>
      </c>
      <c r="AE882" s="304"/>
      <c r="AF882" s="353" t="str">
        <f t="shared" si="302"/>
        <v>NCX19J3</v>
      </c>
      <c r="AG882" s="353" t="str">
        <f t="shared" si="303"/>
        <v>NCX19J3</v>
      </c>
      <c r="AH882" s="353" t="str">
        <f t="shared" si="304"/>
        <v/>
      </c>
      <c r="AI882" s="353" t="str">
        <f t="shared" si="305"/>
        <v/>
      </c>
      <c r="AJ882" s="353" t="str">
        <f t="shared" si="306"/>
        <v/>
      </c>
      <c r="AK882" s="353" t="str">
        <f t="shared" si="307"/>
        <v/>
      </c>
      <c r="AL882" s="343"/>
      <c r="AT882" s="345" t="str">
        <f t="shared" si="308"/>
        <v/>
      </c>
      <c r="AU882" s="345" t="str">
        <f t="shared" si="309"/>
        <v/>
      </c>
      <c r="AW882" s="354">
        <f t="shared" si="310"/>
        <v>0</v>
      </c>
      <c r="AX882" s="354">
        <f t="shared" si="311"/>
        <v>0</v>
      </c>
      <c r="AY882" s="354">
        <f t="shared" si="312"/>
        <v>0</v>
      </c>
      <c r="AZ882" s="354">
        <f t="shared" si="313"/>
        <v>0</v>
      </c>
    </row>
    <row r="883" spans="1:52" x14ac:dyDescent="0.2">
      <c r="A883" s="28" t="str">
        <f>C883&amp;"x"&amp;TEXT(COUNTIF(C$5:C882,C883)+1,0)</f>
        <v>x1</v>
      </c>
      <c r="B883" s="29" t="str">
        <f>D883&amp;"x"&amp;TEXT(COUNTIF(D$5:D882,D883)+1,0)</f>
        <v>x1</v>
      </c>
      <c r="C883" s="30"/>
      <c r="D883" s="30"/>
      <c r="E883" s="181"/>
      <c r="F883" s="30"/>
      <c r="G883" s="269"/>
      <c r="H883" s="269"/>
      <c r="I883" s="269"/>
      <c r="J883" s="218"/>
      <c r="K883" s="181"/>
      <c r="L883" s="31"/>
      <c r="M883" s="262" t="str">
        <f t="shared" si="294"/>
        <v>0</v>
      </c>
      <c r="N883" s="31"/>
      <c r="O883" s="262" t="str">
        <f t="shared" si="295"/>
        <v>0</v>
      </c>
      <c r="P883" s="31"/>
      <c r="Q883" s="31"/>
      <c r="R883" s="31"/>
      <c r="S883" s="298" t="str">
        <f t="shared" si="296"/>
        <v/>
      </c>
      <c r="T883" s="214"/>
      <c r="U883" s="33"/>
      <c r="V883" s="33"/>
      <c r="W883" s="33"/>
      <c r="X883" s="33"/>
      <c r="Y883" s="213"/>
      <c r="Z883" s="352" t="str">
        <f t="shared" si="297"/>
        <v/>
      </c>
      <c r="AA883" s="304" t="e">
        <f t="shared" ca="1" si="298"/>
        <v>#NAME?</v>
      </c>
      <c r="AB883" s="304" t="e">
        <f t="shared" ca="1" si="299"/>
        <v>#NAME?</v>
      </c>
      <c r="AC883" s="304" t="e">
        <f t="shared" ca="1" si="300"/>
        <v>#NAME?</v>
      </c>
      <c r="AD883" s="304" t="e">
        <f t="shared" ca="1" si="301"/>
        <v>#NAME?</v>
      </c>
      <c r="AE883" s="304"/>
      <c r="AF883" s="353" t="str">
        <f t="shared" si="302"/>
        <v>NCX19J3</v>
      </c>
      <c r="AG883" s="353" t="str">
        <f t="shared" si="303"/>
        <v>NCX19J3</v>
      </c>
      <c r="AH883" s="353" t="str">
        <f t="shared" si="304"/>
        <v/>
      </c>
      <c r="AI883" s="353" t="str">
        <f t="shared" si="305"/>
        <v/>
      </c>
      <c r="AJ883" s="353" t="str">
        <f t="shared" si="306"/>
        <v/>
      </c>
      <c r="AK883" s="353" t="str">
        <f t="shared" si="307"/>
        <v/>
      </c>
      <c r="AL883" s="343"/>
      <c r="AT883" s="345" t="str">
        <f t="shared" si="308"/>
        <v/>
      </c>
      <c r="AU883" s="345" t="str">
        <f t="shared" si="309"/>
        <v/>
      </c>
      <c r="AW883" s="354">
        <f t="shared" si="310"/>
        <v>0</v>
      </c>
      <c r="AX883" s="354">
        <f t="shared" si="311"/>
        <v>0</v>
      </c>
      <c r="AY883" s="354">
        <f t="shared" si="312"/>
        <v>0</v>
      </c>
      <c r="AZ883" s="354">
        <f t="shared" si="313"/>
        <v>0</v>
      </c>
    </row>
    <row r="884" spans="1:52" x14ac:dyDescent="0.2">
      <c r="A884" s="28" t="str">
        <f>C884&amp;"x"&amp;TEXT(COUNTIF(C$5:C883,C884)+1,0)</f>
        <v>x1</v>
      </c>
      <c r="B884" s="29" t="str">
        <f>D884&amp;"x"&amp;TEXT(COUNTIF(D$5:D883,D884)+1,0)</f>
        <v>x1</v>
      </c>
      <c r="C884" s="30"/>
      <c r="D884" s="30"/>
      <c r="E884" s="181"/>
      <c r="F884" s="30"/>
      <c r="G884" s="269"/>
      <c r="H884" s="269"/>
      <c r="I884" s="269"/>
      <c r="J884" s="218"/>
      <c r="K884" s="181"/>
      <c r="L884" s="31"/>
      <c r="M884" s="262" t="str">
        <f t="shared" si="294"/>
        <v>0</v>
      </c>
      <c r="N884" s="31"/>
      <c r="O884" s="262" t="str">
        <f t="shared" si="295"/>
        <v>0</v>
      </c>
      <c r="P884" s="31"/>
      <c r="Q884" s="31"/>
      <c r="R884" s="31"/>
      <c r="S884" s="298" t="str">
        <f t="shared" si="296"/>
        <v/>
      </c>
      <c r="T884" s="214"/>
      <c r="U884" s="33"/>
      <c r="V884" s="33"/>
      <c r="W884" s="33"/>
      <c r="X884" s="33"/>
      <c r="Y884" s="213"/>
      <c r="Z884" s="352" t="str">
        <f t="shared" si="297"/>
        <v/>
      </c>
      <c r="AA884" s="304" t="e">
        <f t="shared" ca="1" si="298"/>
        <v>#NAME?</v>
      </c>
      <c r="AB884" s="304" t="e">
        <f t="shared" ca="1" si="299"/>
        <v>#NAME?</v>
      </c>
      <c r="AC884" s="304" t="e">
        <f t="shared" ca="1" si="300"/>
        <v>#NAME?</v>
      </c>
      <c r="AD884" s="304" t="e">
        <f t="shared" ca="1" si="301"/>
        <v>#NAME?</v>
      </c>
      <c r="AE884" s="304"/>
      <c r="AF884" s="353" t="str">
        <f t="shared" si="302"/>
        <v>NCX19J3</v>
      </c>
      <c r="AG884" s="353" t="str">
        <f t="shared" si="303"/>
        <v>NCX19J3</v>
      </c>
      <c r="AH884" s="353" t="str">
        <f t="shared" si="304"/>
        <v/>
      </c>
      <c r="AI884" s="353" t="str">
        <f t="shared" si="305"/>
        <v/>
      </c>
      <c r="AJ884" s="353" t="str">
        <f t="shared" si="306"/>
        <v/>
      </c>
      <c r="AK884" s="353" t="str">
        <f t="shared" si="307"/>
        <v/>
      </c>
      <c r="AL884" s="343"/>
      <c r="AT884" s="345" t="str">
        <f t="shared" si="308"/>
        <v/>
      </c>
      <c r="AU884" s="345" t="str">
        <f t="shared" si="309"/>
        <v/>
      </c>
      <c r="AW884" s="354">
        <f t="shared" si="310"/>
        <v>0</v>
      </c>
      <c r="AX884" s="354">
        <f t="shared" si="311"/>
        <v>0</v>
      </c>
      <c r="AY884" s="354">
        <f t="shared" si="312"/>
        <v>0</v>
      </c>
      <c r="AZ884" s="354">
        <f t="shared" si="313"/>
        <v>0</v>
      </c>
    </row>
    <row r="885" spans="1:52" x14ac:dyDescent="0.2">
      <c r="A885" s="28" t="str">
        <f>C885&amp;"x"&amp;TEXT(COUNTIF(C$5:C884,C885)+1,0)</f>
        <v>x1</v>
      </c>
      <c r="B885" s="29" t="str">
        <f>D885&amp;"x"&amp;TEXT(COUNTIF(D$5:D884,D885)+1,0)</f>
        <v>x1</v>
      </c>
      <c r="C885" s="30"/>
      <c r="D885" s="30"/>
      <c r="E885" s="181"/>
      <c r="F885" s="30"/>
      <c r="G885" s="269"/>
      <c r="H885" s="269"/>
      <c r="I885" s="269"/>
      <c r="J885" s="218"/>
      <c r="K885" s="181"/>
      <c r="L885" s="31"/>
      <c r="M885" s="262" t="str">
        <f t="shared" si="294"/>
        <v>0</v>
      </c>
      <c r="N885" s="31"/>
      <c r="O885" s="262" t="str">
        <f t="shared" si="295"/>
        <v>0</v>
      </c>
      <c r="P885" s="31"/>
      <c r="Q885" s="31"/>
      <c r="R885" s="31"/>
      <c r="S885" s="298" t="str">
        <f t="shared" si="296"/>
        <v/>
      </c>
      <c r="T885" s="214"/>
      <c r="U885" s="33"/>
      <c r="V885" s="33"/>
      <c r="W885" s="33"/>
      <c r="X885" s="33"/>
      <c r="Y885" s="213"/>
      <c r="Z885" s="352" t="str">
        <f t="shared" si="297"/>
        <v/>
      </c>
      <c r="AA885" s="304" t="e">
        <f t="shared" ca="1" si="298"/>
        <v>#NAME?</v>
      </c>
      <c r="AB885" s="304" t="e">
        <f t="shared" ca="1" si="299"/>
        <v>#NAME?</v>
      </c>
      <c r="AC885" s="304" t="e">
        <f t="shared" ca="1" si="300"/>
        <v>#NAME?</v>
      </c>
      <c r="AD885" s="304" t="e">
        <f t="shared" ca="1" si="301"/>
        <v>#NAME?</v>
      </c>
      <c r="AE885" s="304"/>
      <c r="AF885" s="353" t="str">
        <f t="shared" si="302"/>
        <v>NCX19J3</v>
      </c>
      <c r="AG885" s="353" t="str">
        <f t="shared" si="303"/>
        <v>NCX19J3</v>
      </c>
      <c r="AH885" s="353" t="str">
        <f t="shared" si="304"/>
        <v/>
      </c>
      <c r="AI885" s="353" t="str">
        <f t="shared" si="305"/>
        <v/>
      </c>
      <c r="AJ885" s="353" t="str">
        <f t="shared" si="306"/>
        <v/>
      </c>
      <c r="AK885" s="353" t="str">
        <f t="shared" si="307"/>
        <v/>
      </c>
      <c r="AL885" s="343"/>
      <c r="AT885" s="345" t="str">
        <f t="shared" si="308"/>
        <v/>
      </c>
      <c r="AU885" s="345" t="str">
        <f t="shared" si="309"/>
        <v/>
      </c>
      <c r="AW885" s="354">
        <f t="shared" si="310"/>
        <v>0</v>
      </c>
      <c r="AX885" s="354">
        <f t="shared" si="311"/>
        <v>0</v>
      </c>
      <c r="AY885" s="354">
        <f t="shared" si="312"/>
        <v>0</v>
      </c>
      <c r="AZ885" s="354">
        <f t="shared" si="313"/>
        <v>0</v>
      </c>
    </row>
    <row r="886" spans="1:52" x14ac:dyDescent="0.2">
      <c r="A886" s="28" t="str">
        <f>C886&amp;"x"&amp;TEXT(COUNTIF(C$5:C885,C886)+1,0)</f>
        <v>x1</v>
      </c>
      <c r="B886" s="29" t="str">
        <f>D886&amp;"x"&amp;TEXT(COUNTIF(D$5:D885,D886)+1,0)</f>
        <v>x1</v>
      </c>
      <c r="C886" s="30"/>
      <c r="D886" s="30"/>
      <c r="E886" s="181"/>
      <c r="F886" s="30"/>
      <c r="G886" s="269"/>
      <c r="H886" s="269"/>
      <c r="I886" s="269"/>
      <c r="J886" s="218"/>
      <c r="K886" s="181"/>
      <c r="L886" s="31"/>
      <c r="M886" s="262" t="str">
        <f t="shared" si="294"/>
        <v>0</v>
      </c>
      <c r="N886" s="31"/>
      <c r="O886" s="262" t="str">
        <f t="shared" si="295"/>
        <v>0</v>
      </c>
      <c r="P886" s="31"/>
      <c r="Q886" s="31"/>
      <c r="R886" s="31"/>
      <c r="S886" s="298" t="str">
        <f t="shared" si="296"/>
        <v/>
      </c>
      <c r="T886" s="214"/>
      <c r="U886" s="33"/>
      <c r="V886" s="33"/>
      <c r="W886" s="33"/>
      <c r="X886" s="33"/>
      <c r="Y886" s="213"/>
      <c r="Z886" s="352" t="str">
        <f t="shared" si="297"/>
        <v/>
      </c>
      <c r="AA886" s="304" t="e">
        <f t="shared" ca="1" si="298"/>
        <v>#NAME?</v>
      </c>
      <c r="AB886" s="304" t="e">
        <f t="shared" ca="1" si="299"/>
        <v>#NAME?</v>
      </c>
      <c r="AC886" s="304" t="e">
        <f t="shared" ca="1" si="300"/>
        <v>#NAME?</v>
      </c>
      <c r="AD886" s="304" t="e">
        <f t="shared" ca="1" si="301"/>
        <v>#NAME?</v>
      </c>
      <c r="AE886" s="304"/>
      <c r="AF886" s="353" t="str">
        <f t="shared" si="302"/>
        <v>NCX19J3</v>
      </c>
      <c r="AG886" s="353" t="str">
        <f t="shared" si="303"/>
        <v>NCX19J3</v>
      </c>
      <c r="AH886" s="353" t="str">
        <f t="shared" si="304"/>
        <v/>
      </c>
      <c r="AI886" s="353" t="str">
        <f t="shared" si="305"/>
        <v/>
      </c>
      <c r="AJ886" s="353" t="str">
        <f t="shared" si="306"/>
        <v/>
      </c>
      <c r="AK886" s="353" t="str">
        <f t="shared" si="307"/>
        <v/>
      </c>
      <c r="AL886" s="343"/>
      <c r="AT886" s="345" t="str">
        <f t="shared" si="308"/>
        <v/>
      </c>
      <c r="AU886" s="345" t="str">
        <f t="shared" si="309"/>
        <v/>
      </c>
      <c r="AW886" s="354">
        <f t="shared" si="310"/>
        <v>0</v>
      </c>
      <c r="AX886" s="354">
        <f t="shared" si="311"/>
        <v>0</v>
      </c>
      <c r="AY886" s="354">
        <f t="shared" si="312"/>
        <v>0</v>
      </c>
      <c r="AZ886" s="354">
        <f t="shared" si="313"/>
        <v>0</v>
      </c>
    </row>
    <row r="887" spans="1:52" x14ac:dyDescent="0.2">
      <c r="A887" s="28" t="str">
        <f>C887&amp;"x"&amp;TEXT(COUNTIF(C$5:C886,C887)+1,0)</f>
        <v>x1</v>
      </c>
      <c r="B887" s="29" t="str">
        <f>D887&amp;"x"&amp;TEXT(COUNTIF(D$5:D886,D887)+1,0)</f>
        <v>x1</v>
      </c>
      <c r="C887" s="30"/>
      <c r="D887" s="30"/>
      <c r="E887" s="181"/>
      <c r="F887" s="30"/>
      <c r="G887" s="269"/>
      <c r="H887" s="269"/>
      <c r="I887" s="269"/>
      <c r="J887" s="218"/>
      <c r="K887" s="181"/>
      <c r="L887" s="31"/>
      <c r="M887" s="262" t="str">
        <f t="shared" si="294"/>
        <v>0</v>
      </c>
      <c r="N887" s="31"/>
      <c r="O887" s="262" t="str">
        <f t="shared" si="295"/>
        <v>0</v>
      </c>
      <c r="P887" s="31"/>
      <c r="Q887" s="31"/>
      <c r="R887" s="31"/>
      <c r="S887" s="298" t="str">
        <f t="shared" si="296"/>
        <v/>
      </c>
      <c r="T887" s="214"/>
      <c r="U887" s="33"/>
      <c r="V887" s="33"/>
      <c r="W887" s="33"/>
      <c r="X887" s="33"/>
      <c r="Y887" s="213"/>
      <c r="Z887" s="352" t="str">
        <f t="shared" si="297"/>
        <v/>
      </c>
      <c r="AA887" s="304" t="e">
        <f t="shared" ca="1" si="298"/>
        <v>#NAME?</v>
      </c>
      <c r="AB887" s="304" t="e">
        <f t="shared" ca="1" si="299"/>
        <v>#NAME?</v>
      </c>
      <c r="AC887" s="304" t="e">
        <f t="shared" ca="1" si="300"/>
        <v>#NAME?</v>
      </c>
      <c r="AD887" s="304" t="e">
        <f t="shared" ca="1" si="301"/>
        <v>#NAME?</v>
      </c>
      <c r="AE887" s="304"/>
      <c r="AF887" s="353" t="str">
        <f t="shared" si="302"/>
        <v>NCX19J3</v>
      </c>
      <c r="AG887" s="353" t="str">
        <f t="shared" si="303"/>
        <v>NCX19J3</v>
      </c>
      <c r="AH887" s="353" t="str">
        <f t="shared" si="304"/>
        <v/>
      </c>
      <c r="AI887" s="353" t="str">
        <f t="shared" si="305"/>
        <v/>
      </c>
      <c r="AJ887" s="353" t="str">
        <f t="shared" si="306"/>
        <v/>
      </c>
      <c r="AK887" s="353" t="str">
        <f t="shared" si="307"/>
        <v/>
      </c>
      <c r="AL887" s="343"/>
      <c r="AT887" s="345" t="str">
        <f t="shared" si="308"/>
        <v/>
      </c>
      <c r="AU887" s="345" t="str">
        <f t="shared" si="309"/>
        <v/>
      </c>
      <c r="AW887" s="354">
        <f t="shared" si="310"/>
        <v>0</v>
      </c>
      <c r="AX887" s="354">
        <f t="shared" si="311"/>
        <v>0</v>
      </c>
      <c r="AY887" s="354">
        <f t="shared" si="312"/>
        <v>0</v>
      </c>
      <c r="AZ887" s="354">
        <f t="shared" si="313"/>
        <v>0</v>
      </c>
    </row>
    <row r="888" spans="1:52" x14ac:dyDescent="0.2">
      <c r="A888" s="28" t="str">
        <f>C888&amp;"x"&amp;TEXT(COUNTIF(C$5:C887,C888)+1,0)</f>
        <v>x1</v>
      </c>
      <c r="B888" s="29" t="str">
        <f>D888&amp;"x"&amp;TEXT(COUNTIF(D$5:D887,D888)+1,0)</f>
        <v>x1</v>
      </c>
      <c r="C888" s="30"/>
      <c r="D888" s="30"/>
      <c r="E888" s="181"/>
      <c r="F888" s="30"/>
      <c r="G888" s="269"/>
      <c r="H888" s="269"/>
      <c r="I888" s="269"/>
      <c r="J888" s="218"/>
      <c r="K888" s="181"/>
      <c r="L888" s="31"/>
      <c r="M888" s="262" t="str">
        <f t="shared" si="294"/>
        <v>0</v>
      </c>
      <c r="N888" s="31"/>
      <c r="O888" s="262" t="str">
        <f t="shared" si="295"/>
        <v>0</v>
      </c>
      <c r="P888" s="31"/>
      <c r="Q888" s="31"/>
      <c r="R888" s="31"/>
      <c r="S888" s="298" t="str">
        <f t="shared" si="296"/>
        <v/>
      </c>
      <c r="T888" s="214"/>
      <c r="U888" s="33"/>
      <c r="V888" s="33"/>
      <c r="W888" s="33"/>
      <c r="X888" s="33"/>
      <c r="Y888" s="213"/>
      <c r="Z888" s="352" t="str">
        <f t="shared" si="297"/>
        <v/>
      </c>
      <c r="AA888" s="304" t="e">
        <f t="shared" ca="1" si="298"/>
        <v>#NAME?</v>
      </c>
      <c r="AB888" s="304" t="e">
        <f t="shared" ca="1" si="299"/>
        <v>#NAME?</v>
      </c>
      <c r="AC888" s="304" t="e">
        <f t="shared" ca="1" si="300"/>
        <v>#NAME?</v>
      </c>
      <c r="AD888" s="304" t="e">
        <f t="shared" ca="1" si="301"/>
        <v>#NAME?</v>
      </c>
      <c r="AE888" s="304"/>
      <c r="AF888" s="353" t="str">
        <f t="shared" si="302"/>
        <v>NCX19J3</v>
      </c>
      <c r="AG888" s="353" t="str">
        <f t="shared" si="303"/>
        <v>NCX19J3</v>
      </c>
      <c r="AH888" s="353" t="str">
        <f t="shared" si="304"/>
        <v/>
      </c>
      <c r="AI888" s="353" t="str">
        <f t="shared" si="305"/>
        <v/>
      </c>
      <c r="AJ888" s="353" t="str">
        <f t="shared" si="306"/>
        <v/>
      </c>
      <c r="AK888" s="353" t="str">
        <f t="shared" si="307"/>
        <v/>
      </c>
      <c r="AL888" s="343"/>
      <c r="AT888" s="345" t="str">
        <f t="shared" si="308"/>
        <v/>
      </c>
      <c r="AU888" s="345" t="str">
        <f t="shared" si="309"/>
        <v/>
      </c>
      <c r="AW888" s="354">
        <f t="shared" si="310"/>
        <v>0</v>
      </c>
      <c r="AX888" s="354">
        <f t="shared" si="311"/>
        <v>0</v>
      </c>
      <c r="AY888" s="354">
        <f t="shared" si="312"/>
        <v>0</v>
      </c>
      <c r="AZ888" s="354">
        <f t="shared" si="313"/>
        <v>0</v>
      </c>
    </row>
    <row r="889" spans="1:52" x14ac:dyDescent="0.2">
      <c r="A889" s="28" t="str">
        <f>C889&amp;"x"&amp;TEXT(COUNTIF(C$5:C888,C889)+1,0)</f>
        <v>x1</v>
      </c>
      <c r="B889" s="29" t="str">
        <f>D889&amp;"x"&amp;TEXT(COUNTIF(D$5:D888,D889)+1,0)</f>
        <v>x1</v>
      </c>
      <c r="C889" s="30"/>
      <c r="D889" s="30"/>
      <c r="E889" s="181"/>
      <c r="F889" s="30"/>
      <c r="G889" s="269"/>
      <c r="H889" s="269"/>
      <c r="I889" s="269"/>
      <c r="J889" s="218"/>
      <c r="K889" s="181"/>
      <c r="L889" s="31"/>
      <c r="M889" s="262" t="str">
        <f t="shared" si="294"/>
        <v>0</v>
      </c>
      <c r="N889" s="31"/>
      <c r="O889" s="262" t="str">
        <f t="shared" si="295"/>
        <v>0</v>
      </c>
      <c r="P889" s="31"/>
      <c r="Q889" s="31"/>
      <c r="R889" s="31"/>
      <c r="S889" s="298" t="str">
        <f t="shared" si="296"/>
        <v/>
      </c>
      <c r="T889" s="214"/>
      <c r="U889" s="33"/>
      <c r="V889" s="33"/>
      <c r="W889" s="33"/>
      <c r="X889" s="33"/>
      <c r="Y889" s="213"/>
      <c r="Z889" s="352" t="str">
        <f t="shared" si="297"/>
        <v/>
      </c>
      <c r="AA889" s="304" t="e">
        <f t="shared" ca="1" si="298"/>
        <v>#NAME?</v>
      </c>
      <c r="AB889" s="304" t="e">
        <f t="shared" ca="1" si="299"/>
        <v>#NAME?</v>
      </c>
      <c r="AC889" s="304" t="e">
        <f t="shared" ca="1" si="300"/>
        <v>#NAME?</v>
      </c>
      <c r="AD889" s="304" t="e">
        <f t="shared" ca="1" si="301"/>
        <v>#NAME?</v>
      </c>
      <c r="AE889" s="304"/>
      <c r="AF889" s="353" t="str">
        <f t="shared" si="302"/>
        <v>NCX19J3</v>
      </c>
      <c r="AG889" s="353" t="str">
        <f t="shared" si="303"/>
        <v>NCX19J3</v>
      </c>
      <c r="AH889" s="353" t="str">
        <f t="shared" si="304"/>
        <v/>
      </c>
      <c r="AI889" s="353" t="str">
        <f t="shared" si="305"/>
        <v/>
      </c>
      <c r="AJ889" s="353" t="str">
        <f t="shared" si="306"/>
        <v/>
      </c>
      <c r="AK889" s="353" t="str">
        <f t="shared" si="307"/>
        <v/>
      </c>
      <c r="AL889" s="343"/>
      <c r="AT889" s="345" t="str">
        <f t="shared" si="308"/>
        <v/>
      </c>
      <c r="AU889" s="345" t="str">
        <f t="shared" si="309"/>
        <v/>
      </c>
      <c r="AW889" s="354">
        <f t="shared" si="310"/>
        <v>0</v>
      </c>
      <c r="AX889" s="354">
        <f t="shared" si="311"/>
        <v>0</v>
      </c>
      <c r="AY889" s="354">
        <f t="shared" si="312"/>
        <v>0</v>
      </c>
      <c r="AZ889" s="354">
        <f t="shared" si="313"/>
        <v>0</v>
      </c>
    </row>
    <row r="890" spans="1:52" x14ac:dyDescent="0.2">
      <c r="A890" s="28" t="str">
        <f>C890&amp;"x"&amp;TEXT(COUNTIF(C$5:C889,C890)+1,0)</f>
        <v>x1</v>
      </c>
      <c r="B890" s="29" t="str">
        <f>D890&amp;"x"&amp;TEXT(COUNTIF(D$5:D889,D890)+1,0)</f>
        <v>x1</v>
      </c>
      <c r="C890" s="30"/>
      <c r="D890" s="30"/>
      <c r="E890" s="181"/>
      <c r="F890" s="30"/>
      <c r="G890" s="269"/>
      <c r="H890" s="269"/>
      <c r="I890" s="269"/>
      <c r="J890" s="218"/>
      <c r="K890" s="181"/>
      <c r="L890" s="31"/>
      <c r="M890" s="262" t="str">
        <f t="shared" si="294"/>
        <v>0</v>
      </c>
      <c r="N890" s="31"/>
      <c r="O890" s="262" t="str">
        <f t="shared" si="295"/>
        <v>0</v>
      </c>
      <c r="P890" s="31"/>
      <c r="Q890" s="31"/>
      <c r="R890" s="31"/>
      <c r="S890" s="298" t="str">
        <f t="shared" si="296"/>
        <v/>
      </c>
      <c r="T890" s="214"/>
      <c r="U890" s="33"/>
      <c r="V890" s="33"/>
      <c r="W890" s="33"/>
      <c r="X890" s="33"/>
      <c r="Y890" s="213"/>
      <c r="Z890" s="352" t="str">
        <f t="shared" si="297"/>
        <v/>
      </c>
      <c r="AA890" s="304" t="e">
        <f t="shared" ca="1" si="298"/>
        <v>#NAME?</v>
      </c>
      <c r="AB890" s="304" t="e">
        <f t="shared" ca="1" si="299"/>
        <v>#NAME?</v>
      </c>
      <c r="AC890" s="304" t="e">
        <f t="shared" ca="1" si="300"/>
        <v>#NAME?</v>
      </c>
      <c r="AD890" s="304" t="e">
        <f t="shared" ca="1" si="301"/>
        <v>#NAME?</v>
      </c>
      <c r="AE890" s="304"/>
      <c r="AF890" s="353" t="str">
        <f t="shared" si="302"/>
        <v>NCX19J3</v>
      </c>
      <c r="AG890" s="353" t="str">
        <f t="shared" si="303"/>
        <v>NCX19J3</v>
      </c>
      <c r="AH890" s="353" t="str">
        <f t="shared" si="304"/>
        <v/>
      </c>
      <c r="AI890" s="353" t="str">
        <f t="shared" si="305"/>
        <v/>
      </c>
      <c r="AJ890" s="353" t="str">
        <f t="shared" si="306"/>
        <v/>
      </c>
      <c r="AK890" s="353" t="str">
        <f t="shared" si="307"/>
        <v/>
      </c>
      <c r="AL890" s="343"/>
      <c r="AT890" s="345" t="str">
        <f t="shared" si="308"/>
        <v/>
      </c>
      <c r="AU890" s="345" t="str">
        <f t="shared" si="309"/>
        <v/>
      </c>
      <c r="AW890" s="354">
        <f t="shared" si="310"/>
        <v>0</v>
      </c>
      <c r="AX890" s="354">
        <f t="shared" si="311"/>
        <v>0</v>
      </c>
      <c r="AY890" s="354">
        <f t="shared" si="312"/>
        <v>0</v>
      </c>
      <c r="AZ890" s="354">
        <f t="shared" si="313"/>
        <v>0</v>
      </c>
    </row>
    <row r="891" spans="1:52" x14ac:dyDescent="0.2">
      <c r="A891" s="28" t="str">
        <f>C891&amp;"x"&amp;TEXT(COUNTIF(C$5:C890,C891)+1,0)</f>
        <v>x1</v>
      </c>
      <c r="B891" s="29" t="str">
        <f>D891&amp;"x"&amp;TEXT(COUNTIF(D$5:D890,D891)+1,0)</f>
        <v>x1</v>
      </c>
      <c r="C891" s="30"/>
      <c r="D891" s="30"/>
      <c r="E891" s="181"/>
      <c r="F891" s="30"/>
      <c r="G891" s="269"/>
      <c r="H891" s="269"/>
      <c r="I891" s="269"/>
      <c r="J891" s="218"/>
      <c r="K891" s="181"/>
      <c r="L891" s="31"/>
      <c r="M891" s="262" t="str">
        <f t="shared" si="294"/>
        <v>0</v>
      </c>
      <c r="N891" s="31"/>
      <c r="O891" s="262" t="str">
        <f t="shared" si="295"/>
        <v>0</v>
      </c>
      <c r="P891" s="31"/>
      <c r="Q891" s="31"/>
      <c r="R891" s="31"/>
      <c r="S891" s="298" t="str">
        <f t="shared" si="296"/>
        <v/>
      </c>
      <c r="T891" s="214"/>
      <c r="U891" s="33"/>
      <c r="V891" s="33"/>
      <c r="W891" s="33"/>
      <c r="X891" s="33"/>
      <c r="Y891" s="213"/>
      <c r="Z891" s="352" t="str">
        <f t="shared" si="297"/>
        <v/>
      </c>
      <c r="AA891" s="304" t="e">
        <f t="shared" ca="1" si="298"/>
        <v>#NAME?</v>
      </c>
      <c r="AB891" s="304" t="e">
        <f t="shared" ca="1" si="299"/>
        <v>#NAME?</v>
      </c>
      <c r="AC891" s="304" t="e">
        <f t="shared" ca="1" si="300"/>
        <v>#NAME?</v>
      </c>
      <c r="AD891" s="304" t="e">
        <f t="shared" ca="1" si="301"/>
        <v>#NAME?</v>
      </c>
      <c r="AE891" s="304"/>
      <c r="AF891" s="353" t="str">
        <f t="shared" si="302"/>
        <v>NCX19J3</v>
      </c>
      <c r="AG891" s="353" t="str">
        <f t="shared" si="303"/>
        <v>NCX19J3</v>
      </c>
      <c r="AH891" s="353" t="str">
        <f t="shared" si="304"/>
        <v/>
      </c>
      <c r="AI891" s="353" t="str">
        <f t="shared" si="305"/>
        <v/>
      </c>
      <c r="AJ891" s="353" t="str">
        <f t="shared" si="306"/>
        <v/>
      </c>
      <c r="AK891" s="353" t="str">
        <f t="shared" si="307"/>
        <v/>
      </c>
      <c r="AL891" s="343"/>
      <c r="AT891" s="345" t="str">
        <f t="shared" si="308"/>
        <v/>
      </c>
      <c r="AU891" s="345" t="str">
        <f t="shared" si="309"/>
        <v/>
      </c>
      <c r="AW891" s="354">
        <f t="shared" si="310"/>
        <v>0</v>
      </c>
      <c r="AX891" s="354">
        <f t="shared" si="311"/>
        <v>0</v>
      </c>
      <c r="AY891" s="354">
        <f t="shared" si="312"/>
        <v>0</v>
      </c>
      <c r="AZ891" s="354">
        <f t="shared" si="313"/>
        <v>0</v>
      </c>
    </row>
    <row r="892" spans="1:52" x14ac:dyDescent="0.2">
      <c r="A892" s="28" t="str">
        <f>C892&amp;"x"&amp;TEXT(COUNTIF(C$5:C891,C892)+1,0)</f>
        <v>x1</v>
      </c>
      <c r="B892" s="29" t="str">
        <f>D892&amp;"x"&amp;TEXT(COUNTIF(D$5:D891,D892)+1,0)</f>
        <v>x1</v>
      </c>
      <c r="C892" s="30"/>
      <c r="D892" s="30"/>
      <c r="E892" s="181"/>
      <c r="F892" s="30"/>
      <c r="G892" s="269"/>
      <c r="H892" s="269"/>
      <c r="I892" s="269"/>
      <c r="J892" s="218"/>
      <c r="K892" s="181"/>
      <c r="L892" s="31"/>
      <c r="M892" s="262" t="str">
        <f t="shared" si="294"/>
        <v>0</v>
      </c>
      <c r="N892" s="31"/>
      <c r="O892" s="262" t="str">
        <f t="shared" si="295"/>
        <v>0</v>
      </c>
      <c r="P892" s="31"/>
      <c r="Q892" s="31"/>
      <c r="R892" s="31"/>
      <c r="S892" s="298" t="str">
        <f t="shared" si="296"/>
        <v/>
      </c>
      <c r="T892" s="214"/>
      <c r="U892" s="33"/>
      <c r="V892" s="33"/>
      <c r="W892" s="33"/>
      <c r="X892" s="33"/>
      <c r="Y892" s="213"/>
      <c r="Z892" s="352" t="str">
        <f t="shared" si="297"/>
        <v/>
      </c>
      <c r="AA892" s="304" t="e">
        <f t="shared" ca="1" si="298"/>
        <v>#NAME?</v>
      </c>
      <c r="AB892" s="304" t="e">
        <f t="shared" ca="1" si="299"/>
        <v>#NAME?</v>
      </c>
      <c r="AC892" s="304" t="e">
        <f t="shared" ca="1" si="300"/>
        <v>#NAME?</v>
      </c>
      <c r="AD892" s="304" t="e">
        <f t="shared" ca="1" si="301"/>
        <v>#NAME?</v>
      </c>
      <c r="AE892" s="304"/>
      <c r="AF892" s="353" t="str">
        <f t="shared" si="302"/>
        <v>NCX19J3</v>
      </c>
      <c r="AG892" s="353" t="str">
        <f t="shared" si="303"/>
        <v>NCX19J3</v>
      </c>
      <c r="AH892" s="353" t="str">
        <f t="shared" si="304"/>
        <v/>
      </c>
      <c r="AI892" s="353" t="str">
        <f t="shared" si="305"/>
        <v/>
      </c>
      <c r="AJ892" s="353" t="str">
        <f t="shared" si="306"/>
        <v/>
      </c>
      <c r="AK892" s="353" t="str">
        <f t="shared" si="307"/>
        <v/>
      </c>
      <c r="AL892" s="343"/>
      <c r="AT892" s="345" t="str">
        <f t="shared" si="308"/>
        <v/>
      </c>
      <c r="AU892" s="345" t="str">
        <f t="shared" si="309"/>
        <v/>
      </c>
      <c r="AW892" s="354">
        <f t="shared" si="310"/>
        <v>0</v>
      </c>
      <c r="AX892" s="354">
        <f t="shared" si="311"/>
        <v>0</v>
      </c>
      <c r="AY892" s="354">
        <f t="shared" si="312"/>
        <v>0</v>
      </c>
      <c r="AZ892" s="354">
        <f t="shared" si="313"/>
        <v>0</v>
      </c>
    </row>
    <row r="893" spans="1:52" x14ac:dyDescent="0.2">
      <c r="A893" s="28" t="str">
        <f>C893&amp;"x"&amp;TEXT(COUNTIF(C$5:C892,C893)+1,0)</f>
        <v>x1</v>
      </c>
      <c r="B893" s="29" t="str">
        <f>D893&amp;"x"&amp;TEXT(COUNTIF(D$5:D892,D893)+1,0)</f>
        <v>x1</v>
      </c>
      <c r="C893" s="30"/>
      <c r="D893" s="30"/>
      <c r="E893" s="181"/>
      <c r="F893" s="30"/>
      <c r="G893" s="269"/>
      <c r="H893" s="269"/>
      <c r="I893" s="269"/>
      <c r="J893" s="218"/>
      <c r="K893" s="181"/>
      <c r="L893" s="31"/>
      <c r="M893" s="262" t="str">
        <f t="shared" si="294"/>
        <v>0</v>
      </c>
      <c r="N893" s="31"/>
      <c r="O893" s="262" t="str">
        <f t="shared" si="295"/>
        <v>0</v>
      </c>
      <c r="P893" s="31"/>
      <c r="Q893" s="31"/>
      <c r="R893" s="31"/>
      <c r="S893" s="298" t="str">
        <f t="shared" si="296"/>
        <v/>
      </c>
      <c r="T893" s="214"/>
      <c r="U893" s="33"/>
      <c r="V893" s="33"/>
      <c r="W893" s="33"/>
      <c r="X893" s="33"/>
      <c r="Y893" s="213"/>
      <c r="Z893" s="352" t="str">
        <f t="shared" si="297"/>
        <v/>
      </c>
      <c r="AA893" s="304" t="e">
        <f t="shared" ca="1" si="298"/>
        <v>#NAME?</v>
      </c>
      <c r="AB893" s="304" t="e">
        <f t="shared" ca="1" si="299"/>
        <v>#NAME?</v>
      </c>
      <c r="AC893" s="304" t="e">
        <f t="shared" ca="1" si="300"/>
        <v>#NAME?</v>
      </c>
      <c r="AD893" s="304" t="e">
        <f t="shared" ca="1" si="301"/>
        <v>#NAME?</v>
      </c>
      <c r="AE893" s="304"/>
      <c r="AF893" s="353" t="str">
        <f t="shared" si="302"/>
        <v>NCX19J3</v>
      </c>
      <c r="AG893" s="353" t="str">
        <f t="shared" si="303"/>
        <v>NCX19J3</v>
      </c>
      <c r="AH893" s="353" t="str">
        <f t="shared" si="304"/>
        <v/>
      </c>
      <c r="AI893" s="353" t="str">
        <f t="shared" si="305"/>
        <v/>
      </c>
      <c r="AJ893" s="353" t="str">
        <f t="shared" si="306"/>
        <v/>
      </c>
      <c r="AK893" s="353" t="str">
        <f t="shared" si="307"/>
        <v/>
      </c>
      <c r="AL893" s="343"/>
      <c r="AT893" s="345" t="str">
        <f t="shared" si="308"/>
        <v/>
      </c>
      <c r="AU893" s="345" t="str">
        <f t="shared" si="309"/>
        <v/>
      </c>
      <c r="AW893" s="354">
        <f t="shared" si="310"/>
        <v>0</v>
      </c>
      <c r="AX893" s="354">
        <f t="shared" si="311"/>
        <v>0</v>
      </c>
      <c r="AY893" s="354">
        <f t="shared" si="312"/>
        <v>0</v>
      </c>
      <c r="AZ893" s="354">
        <f t="shared" si="313"/>
        <v>0</v>
      </c>
    </row>
    <row r="894" spans="1:52" x14ac:dyDescent="0.2">
      <c r="A894" s="28" t="str">
        <f>C894&amp;"x"&amp;TEXT(COUNTIF(C$5:C893,C894)+1,0)</f>
        <v>x1</v>
      </c>
      <c r="B894" s="29" t="str">
        <f>D894&amp;"x"&amp;TEXT(COUNTIF(D$5:D893,D894)+1,0)</f>
        <v>x1</v>
      </c>
      <c r="C894" s="30"/>
      <c r="D894" s="30"/>
      <c r="E894" s="181"/>
      <c r="F894" s="30"/>
      <c r="G894" s="269"/>
      <c r="H894" s="269"/>
      <c r="I894" s="269"/>
      <c r="J894" s="218"/>
      <c r="K894" s="181"/>
      <c r="L894" s="31"/>
      <c r="M894" s="262" t="str">
        <f t="shared" si="294"/>
        <v>0</v>
      </c>
      <c r="N894" s="31"/>
      <c r="O894" s="262" t="str">
        <f t="shared" si="295"/>
        <v>0</v>
      </c>
      <c r="P894" s="31"/>
      <c r="Q894" s="31"/>
      <c r="R894" s="31"/>
      <c r="S894" s="298" t="str">
        <f t="shared" si="296"/>
        <v/>
      </c>
      <c r="T894" s="214"/>
      <c r="U894" s="33"/>
      <c r="V894" s="33"/>
      <c r="W894" s="33"/>
      <c r="X894" s="33"/>
      <c r="Y894" s="213"/>
      <c r="Z894" s="352" t="str">
        <f t="shared" si="297"/>
        <v/>
      </c>
      <c r="AA894" s="304" t="e">
        <f t="shared" ca="1" si="298"/>
        <v>#NAME?</v>
      </c>
      <c r="AB894" s="304" t="e">
        <f t="shared" ca="1" si="299"/>
        <v>#NAME?</v>
      </c>
      <c r="AC894" s="304" t="e">
        <f t="shared" ca="1" si="300"/>
        <v>#NAME?</v>
      </c>
      <c r="AD894" s="304" t="e">
        <f t="shared" ca="1" si="301"/>
        <v>#NAME?</v>
      </c>
      <c r="AE894" s="304"/>
      <c r="AF894" s="353" t="str">
        <f t="shared" si="302"/>
        <v>NCX19J3</v>
      </c>
      <c r="AG894" s="353" t="str">
        <f t="shared" si="303"/>
        <v>NCX19J3</v>
      </c>
      <c r="AH894" s="353" t="str">
        <f t="shared" si="304"/>
        <v/>
      </c>
      <c r="AI894" s="353" t="str">
        <f t="shared" si="305"/>
        <v/>
      </c>
      <c r="AJ894" s="353" t="str">
        <f t="shared" si="306"/>
        <v/>
      </c>
      <c r="AK894" s="353" t="str">
        <f t="shared" si="307"/>
        <v/>
      </c>
      <c r="AL894" s="343"/>
      <c r="AT894" s="345" t="str">
        <f t="shared" si="308"/>
        <v/>
      </c>
      <c r="AU894" s="345" t="str">
        <f t="shared" si="309"/>
        <v/>
      </c>
      <c r="AW894" s="354">
        <f t="shared" si="310"/>
        <v>0</v>
      </c>
      <c r="AX894" s="354">
        <f t="shared" si="311"/>
        <v>0</v>
      </c>
      <c r="AY894" s="354">
        <f t="shared" si="312"/>
        <v>0</v>
      </c>
      <c r="AZ894" s="354">
        <f t="shared" si="313"/>
        <v>0</v>
      </c>
    </row>
    <row r="895" spans="1:52" x14ac:dyDescent="0.2">
      <c r="A895" s="28" t="str">
        <f>C895&amp;"x"&amp;TEXT(COUNTIF(C$5:C894,C895)+1,0)</f>
        <v>x1</v>
      </c>
      <c r="B895" s="29" t="str">
        <f>D895&amp;"x"&amp;TEXT(COUNTIF(D$5:D894,D895)+1,0)</f>
        <v>x1</v>
      </c>
      <c r="C895" s="30"/>
      <c r="D895" s="30"/>
      <c r="E895" s="181"/>
      <c r="F895" s="30"/>
      <c r="G895" s="269"/>
      <c r="H895" s="269"/>
      <c r="I895" s="269"/>
      <c r="J895" s="218"/>
      <c r="K895" s="181"/>
      <c r="L895" s="31"/>
      <c r="M895" s="262" t="str">
        <f t="shared" si="294"/>
        <v>0</v>
      </c>
      <c r="N895" s="31"/>
      <c r="O895" s="262" t="str">
        <f t="shared" si="295"/>
        <v>0</v>
      </c>
      <c r="P895" s="31"/>
      <c r="Q895" s="31"/>
      <c r="R895" s="31"/>
      <c r="S895" s="298" t="str">
        <f t="shared" si="296"/>
        <v/>
      </c>
      <c r="T895" s="214"/>
      <c r="U895" s="33"/>
      <c r="V895" s="33"/>
      <c r="W895" s="33"/>
      <c r="X895" s="33"/>
      <c r="Y895" s="213"/>
      <c r="Z895" s="352" t="str">
        <f t="shared" si="297"/>
        <v/>
      </c>
      <c r="AA895" s="304" t="e">
        <f t="shared" ca="1" si="298"/>
        <v>#NAME?</v>
      </c>
      <c r="AB895" s="304" t="e">
        <f t="shared" ca="1" si="299"/>
        <v>#NAME?</v>
      </c>
      <c r="AC895" s="304" t="e">
        <f t="shared" ca="1" si="300"/>
        <v>#NAME?</v>
      </c>
      <c r="AD895" s="304" t="e">
        <f t="shared" ca="1" si="301"/>
        <v>#NAME?</v>
      </c>
      <c r="AE895" s="304"/>
      <c r="AF895" s="353" t="str">
        <f t="shared" si="302"/>
        <v>NCX19J3</v>
      </c>
      <c r="AG895" s="353" t="str">
        <f t="shared" si="303"/>
        <v>NCX19J3</v>
      </c>
      <c r="AH895" s="353" t="str">
        <f t="shared" si="304"/>
        <v/>
      </c>
      <c r="AI895" s="353" t="str">
        <f t="shared" si="305"/>
        <v/>
      </c>
      <c r="AJ895" s="353" t="str">
        <f t="shared" si="306"/>
        <v/>
      </c>
      <c r="AK895" s="353" t="str">
        <f t="shared" si="307"/>
        <v/>
      </c>
      <c r="AL895" s="343"/>
      <c r="AT895" s="345" t="str">
        <f t="shared" si="308"/>
        <v/>
      </c>
      <c r="AU895" s="345" t="str">
        <f t="shared" si="309"/>
        <v/>
      </c>
      <c r="AW895" s="354">
        <f t="shared" si="310"/>
        <v>0</v>
      </c>
      <c r="AX895" s="354">
        <f t="shared" si="311"/>
        <v>0</v>
      </c>
      <c r="AY895" s="354">
        <f t="shared" si="312"/>
        <v>0</v>
      </c>
      <c r="AZ895" s="354">
        <f t="shared" si="313"/>
        <v>0</v>
      </c>
    </row>
    <row r="896" spans="1:52" x14ac:dyDescent="0.2">
      <c r="A896" s="28" t="str">
        <f>C896&amp;"x"&amp;TEXT(COUNTIF(C$5:C895,C896)+1,0)</f>
        <v>x1</v>
      </c>
      <c r="B896" s="29" t="str">
        <f>D896&amp;"x"&amp;TEXT(COUNTIF(D$5:D895,D896)+1,0)</f>
        <v>x1</v>
      </c>
      <c r="C896" s="30"/>
      <c r="D896" s="30"/>
      <c r="E896" s="181"/>
      <c r="F896" s="30"/>
      <c r="G896" s="269"/>
      <c r="H896" s="269"/>
      <c r="I896" s="269"/>
      <c r="J896" s="218"/>
      <c r="K896" s="181"/>
      <c r="L896" s="31"/>
      <c r="M896" s="262" t="str">
        <f t="shared" si="294"/>
        <v>0</v>
      </c>
      <c r="N896" s="31"/>
      <c r="O896" s="262" t="str">
        <f t="shared" si="295"/>
        <v>0</v>
      </c>
      <c r="P896" s="31"/>
      <c r="Q896" s="31"/>
      <c r="R896" s="31"/>
      <c r="S896" s="298" t="str">
        <f t="shared" si="296"/>
        <v/>
      </c>
      <c r="T896" s="214"/>
      <c r="U896" s="33"/>
      <c r="V896" s="33"/>
      <c r="W896" s="33"/>
      <c r="X896" s="33"/>
      <c r="Y896" s="213"/>
      <c r="Z896" s="352" t="str">
        <f t="shared" si="297"/>
        <v/>
      </c>
      <c r="AA896" s="304" t="e">
        <f t="shared" ca="1" si="298"/>
        <v>#NAME?</v>
      </c>
      <c r="AB896" s="304" t="e">
        <f t="shared" ca="1" si="299"/>
        <v>#NAME?</v>
      </c>
      <c r="AC896" s="304" t="e">
        <f t="shared" ca="1" si="300"/>
        <v>#NAME?</v>
      </c>
      <c r="AD896" s="304" t="e">
        <f t="shared" ca="1" si="301"/>
        <v>#NAME?</v>
      </c>
      <c r="AE896" s="304"/>
      <c r="AF896" s="353" t="str">
        <f t="shared" si="302"/>
        <v>NCX19J3</v>
      </c>
      <c r="AG896" s="353" t="str">
        <f t="shared" si="303"/>
        <v>NCX19J3</v>
      </c>
      <c r="AH896" s="353" t="str">
        <f t="shared" si="304"/>
        <v/>
      </c>
      <c r="AI896" s="353" t="str">
        <f t="shared" si="305"/>
        <v/>
      </c>
      <c r="AJ896" s="353" t="str">
        <f t="shared" si="306"/>
        <v/>
      </c>
      <c r="AK896" s="353" t="str">
        <f t="shared" si="307"/>
        <v/>
      </c>
      <c r="AL896" s="343"/>
      <c r="AT896" s="345" t="str">
        <f t="shared" si="308"/>
        <v/>
      </c>
      <c r="AU896" s="345" t="str">
        <f t="shared" si="309"/>
        <v/>
      </c>
      <c r="AW896" s="354">
        <f t="shared" si="310"/>
        <v>0</v>
      </c>
      <c r="AX896" s="354">
        <f t="shared" si="311"/>
        <v>0</v>
      </c>
      <c r="AY896" s="354">
        <f t="shared" si="312"/>
        <v>0</v>
      </c>
      <c r="AZ896" s="354">
        <f t="shared" si="313"/>
        <v>0</v>
      </c>
    </row>
    <row r="897" spans="1:52" x14ac:dyDescent="0.2">
      <c r="A897" s="28" t="str">
        <f>C897&amp;"x"&amp;TEXT(COUNTIF(C$5:C896,C897)+1,0)</f>
        <v>x1</v>
      </c>
      <c r="B897" s="29" t="str">
        <f>D897&amp;"x"&amp;TEXT(COUNTIF(D$5:D896,D897)+1,0)</f>
        <v>x1</v>
      </c>
      <c r="C897" s="30"/>
      <c r="D897" s="30"/>
      <c r="E897" s="181"/>
      <c r="F897" s="30"/>
      <c r="G897" s="269"/>
      <c r="H897" s="269"/>
      <c r="I897" s="269"/>
      <c r="J897" s="218"/>
      <c r="K897" s="181"/>
      <c r="L897" s="31"/>
      <c r="M897" s="262" t="str">
        <f t="shared" si="294"/>
        <v>0</v>
      </c>
      <c r="N897" s="31"/>
      <c r="O897" s="262" t="str">
        <f t="shared" si="295"/>
        <v>0</v>
      </c>
      <c r="P897" s="31"/>
      <c r="Q897" s="31"/>
      <c r="R897" s="31"/>
      <c r="S897" s="298" t="str">
        <f t="shared" si="296"/>
        <v/>
      </c>
      <c r="T897" s="214"/>
      <c r="U897" s="33"/>
      <c r="V897" s="33"/>
      <c r="W897" s="33"/>
      <c r="X897" s="33"/>
      <c r="Y897" s="213"/>
      <c r="Z897" s="352" t="str">
        <f t="shared" si="297"/>
        <v/>
      </c>
      <c r="AA897" s="304" t="e">
        <f t="shared" ca="1" si="298"/>
        <v>#NAME?</v>
      </c>
      <c r="AB897" s="304" t="e">
        <f t="shared" ca="1" si="299"/>
        <v>#NAME?</v>
      </c>
      <c r="AC897" s="304" t="e">
        <f t="shared" ca="1" si="300"/>
        <v>#NAME?</v>
      </c>
      <c r="AD897" s="304" t="e">
        <f t="shared" ca="1" si="301"/>
        <v>#NAME?</v>
      </c>
      <c r="AE897" s="304"/>
      <c r="AF897" s="353" t="str">
        <f t="shared" si="302"/>
        <v>NCX19J3</v>
      </c>
      <c r="AG897" s="353" t="str">
        <f t="shared" si="303"/>
        <v>NCX19J3</v>
      </c>
      <c r="AH897" s="353" t="str">
        <f t="shared" si="304"/>
        <v/>
      </c>
      <c r="AI897" s="353" t="str">
        <f t="shared" si="305"/>
        <v/>
      </c>
      <c r="AJ897" s="353" t="str">
        <f t="shared" si="306"/>
        <v/>
      </c>
      <c r="AK897" s="353" t="str">
        <f t="shared" si="307"/>
        <v/>
      </c>
      <c r="AL897" s="343"/>
      <c r="AT897" s="345" t="str">
        <f t="shared" si="308"/>
        <v/>
      </c>
      <c r="AU897" s="345" t="str">
        <f t="shared" si="309"/>
        <v/>
      </c>
      <c r="AW897" s="354">
        <f t="shared" si="310"/>
        <v>0</v>
      </c>
      <c r="AX897" s="354">
        <f t="shared" si="311"/>
        <v>0</v>
      </c>
      <c r="AY897" s="354">
        <f t="shared" si="312"/>
        <v>0</v>
      </c>
      <c r="AZ897" s="354">
        <f t="shared" si="313"/>
        <v>0</v>
      </c>
    </row>
    <row r="898" spans="1:52" x14ac:dyDescent="0.2">
      <c r="A898" s="28" t="str">
        <f>C898&amp;"x"&amp;TEXT(COUNTIF(C$5:C897,C898)+1,0)</f>
        <v>x1</v>
      </c>
      <c r="B898" s="29" t="str">
        <f>D898&amp;"x"&amp;TEXT(COUNTIF(D$5:D897,D898)+1,0)</f>
        <v>x1</v>
      </c>
      <c r="C898" s="30"/>
      <c r="D898" s="30"/>
      <c r="E898" s="181"/>
      <c r="F898" s="30"/>
      <c r="G898" s="269"/>
      <c r="H898" s="269"/>
      <c r="I898" s="269"/>
      <c r="J898" s="218"/>
      <c r="K898" s="181"/>
      <c r="L898" s="31"/>
      <c r="M898" s="262" t="str">
        <f t="shared" si="294"/>
        <v>0</v>
      </c>
      <c r="N898" s="31"/>
      <c r="O898" s="262" t="str">
        <f t="shared" si="295"/>
        <v>0</v>
      </c>
      <c r="P898" s="31"/>
      <c r="Q898" s="31"/>
      <c r="R898" s="31"/>
      <c r="S898" s="298" t="str">
        <f t="shared" si="296"/>
        <v/>
      </c>
      <c r="T898" s="214"/>
      <c r="U898" s="33"/>
      <c r="V898" s="33"/>
      <c r="W898" s="33"/>
      <c r="X898" s="33"/>
      <c r="Y898" s="213"/>
      <c r="Z898" s="352" t="str">
        <f t="shared" si="297"/>
        <v/>
      </c>
      <c r="AA898" s="304" t="e">
        <f t="shared" ca="1" si="298"/>
        <v>#NAME?</v>
      </c>
      <c r="AB898" s="304" t="e">
        <f t="shared" ca="1" si="299"/>
        <v>#NAME?</v>
      </c>
      <c r="AC898" s="304" t="e">
        <f t="shared" ca="1" si="300"/>
        <v>#NAME?</v>
      </c>
      <c r="AD898" s="304" t="e">
        <f t="shared" ca="1" si="301"/>
        <v>#NAME?</v>
      </c>
      <c r="AE898" s="304"/>
      <c r="AF898" s="353" t="str">
        <f t="shared" si="302"/>
        <v>NCX19J3</v>
      </c>
      <c r="AG898" s="353" t="str">
        <f t="shared" si="303"/>
        <v>NCX19J3</v>
      </c>
      <c r="AH898" s="353" t="str">
        <f t="shared" si="304"/>
        <v/>
      </c>
      <c r="AI898" s="353" t="str">
        <f t="shared" si="305"/>
        <v/>
      </c>
      <c r="AJ898" s="353" t="str">
        <f t="shared" si="306"/>
        <v/>
      </c>
      <c r="AK898" s="353" t="str">
        <f t="shared" si="307"/>
        <v/>
      </c>
      <c r="AL898" s="343"/>
      <c r="AT898" s="345" t="str">
        <f t="shared" si="308"/>
        <v/>
      </c>
      <c r="AU898" s="345" t="str">
        <f t="shared" si="309"/>
        <v/>
      </c>
      <c r="AW898" s="354">
        <f t="shared" si="310"/>
        <v>0</v>
      </c>
      <c r="AX898" s="354">
        <f t="shared" si="311"/>
        <v>0</v>
      </c>
      <c r="AY898" s="354">
        <f t="shared" si="312"/>
        <v>0</v>
      </c>
      <c r="AZ898" s="354">
        <f t="shared" si="313"/>
        <v>0</v>
      </c>
    </row>
    <row r="899" spans="1:52" x14ac:dyDescent="0.2">
      <c r="A899" s="28" t="str">
        <f>C899&amp;"x"&amp;TEXT(COUNTIF(C$5:C898,C899)+1,0)</f>
        <v>x1</v>
      </c>
      <c r="B899" s="29" t="str">
        <f>D899&amp;"x"&amp;TEXT(COUNTIF(D$5:D898,D899)+1,0)</f>
        <v>x1</v>
      </c>
      <c r="C899" s="30"/>
      <c r="D899" s="30"/>
      <c r="E899" s="181"/>
      <c r="F899" s="30"/>
      <c r="G899" s="269"/>
      <c r="H899" s="269"/>
      <c r="I899" s="269"/>
      <c r="J899" s="218"/>
      <c r="K899" s="181"/>
      <c r="L899" s="31"/>
      <c r="M899" s="262" t="str">
        <f t="shared" si="294"/>
        <v>0</v>
      </c>
      <c r="N899" s="31"/>
      <c r="O899" s="262" t="str">
        <f t="shared" si="295"/>
        <v>0</v>
      </c>
      <c r="P899" s="31"/>
      <c r="Q899" s="31"/>
      <c r="R899" s="31"/>
      <c r="S899" s="298" t="str">
        <f t="shared" si="296"/>
        <v/>
      </c>
      <c r="T899" s="214"/>
      <c r="U899" s="33"/>
      <c r="V899" s="33"/>
      <c r="W899" s="33"/>
      <c r="X899" s="33"/>
      <c r="Y899" s="213"/>
      <c r="Z899" s="352" t="str">
        <f t="shared" si="297"/>
        <v/>
      </c>
      <c r="AA899" s="304" t="e">
        <f t="shared" ca="1" si="298"/>
        <v>#NAME?</v>
      </c>
      <c r="AB899" s="304" t="e">
        <f t="shared" ca="1" si="299"/>
        <v>#NAME?</v>
      </c>
      <c r="AC899" s="304" t="e">
        <f t="shared" ca="1" si="300"/>
        <v>#NAME?</v>
      </c>
      <c r="AD899" s="304" t="e">
        <f t="shared" ca="1" si="301"/>
        <v>#NAME?</v>
      </c>
      <c r="AE899" s="304"/>
      <c r="AF899" s="353" t="str">
        <f t="shared" si="302"/>
        <v>NCX19J3</v>
      </c>
      <c r="AG899" s="353" t="str">
        <f t="shared" si="303"/>
        <v>NCX19J3</v>
      </c>
      <c r="AH899" s="353" t="str">
        <f t="shared" si="304"/>
        <v/>
      </c>
      <c r="AI899" s="353" t="str">
        <f t="shared" si="305"/>
        <v/>
      </c>
      <c r="AJ899" s="353" t="str">
        <f t="shared" si="306"/>
        <v/>
      </c>
      <c r="AK899" s="353" t="str">
        <f t="shared" si="307"/>
        <v/>
      </c>
      <c r="AL899" s="343"/>
      <c r="AT899" s="345" t="str">
        <f t="shared" si="308"/>
        <v/>
      </c>
      <c r="AU899" s="345" t="str">
        <f t="shared" si="309"/>
        <v/>
      </c>
      <c r="AW899" s="354">
        <f t="shared" si="310"/>
        <v>0</v>
      </c>
      <c r="AX899" s="354">
        <f t="shared" si="311"/>
        <v>0</v>
      </c>
      <c r="AY899" s="354">
        <f t="shared" si="312"/>
        <v>0</v>
      </c>
      <c r="AZ899" s="354">
        <f t="shared" si="313"/>
        <v>0</v>
      </c>
    </row>
    <row r="900" spans="1:52" x14ac:dyDescent="0.2">
      <c r="A900" s="28" t="str">
        <f>C900&amp;"x"&amp;TEXT(COUNTIF(C$5:C899,C900)+1,0)</f>
        <v>x1</v>
      </c>
      <c r="B900" s="29" t="str">
        <f>D900&amp;"x"&amp;TEXT(COUNTIF(D$5:D899,D900)+1,0)</f>
        <v>x1</v>
      </c>
      <c r="C900" s="30"/>
      <c r="D900" s="30"/>
      <c r="E900" s="181"/>
      <c r="F900" s="30"/>
      <c r="G900" s="269"/>
      <c r="H900" s="269"/>
      <c r="I900" s="269"/>
      <c r="J900" s="218"/>
      <c r="K900" s="181"/>
      <c r="L900" s="31"/>
      <c r="M900" s="262" t="str">
        <f t="shared" si="294"/>
        <v>0</v>
      </c>
      <c r="N900" s="31"/>
      <c r="O900" s="262" t="str">
        <f t="shared" si="295"/>
        <v>0</v>
      </c>
      <c r="P900" s="31"/>
      <c r="Q900" s="31"/>
      <c r="R900" s="31"/>
      <c r="S900" s="298" t="str">
        <f t="shared" si="296"/>
        <v/>
      </c>
      <c r="T900" s="214"/>
      <c r="U900" s="33"/>
      <c r="V900" s="33"/>
      <c r="W900" s="33"/>
      <c r="X900" s="33"/>
      <c r="Y900" s="213"/>
      <c r="Z900" s="352" t="str">
        <f t="shared" si="297"/>
        <v/>
      </c>
      <c r="AA900" s="304" t="e">
        <f t="shared" ca="1" si="298"/>
        <v>#NAME?</v>
      </c>
      <c r="AB900" s="304" t="e">
        <f t="shared" ca="1" si="299"/>
        <v>#NAME?</v>
      </c>
      <c r="AC900" s="304" t="e">
        <f t="shared" ca="1" si="300"/>
        <v>#NAME?</v>
      </c>
      <c r="AD900" s="304" t="e">
        <f t="shared" ca="1" si="301"/>
        <v>#NAME?</v>
      </c>
      <c r="AE900" s="304"/>
      <c r="AF900" s="353" t="str">
        <f t="shared" si="302"/>
        <v>NCX19J3</v>
      </c>
      <c r="AG900" s="353" t="str">
        <f t="shared" si="303"/>
        <v>NCX19J3</v>
      </c>
      <c r="AH900" s="353" t="str">
        <f t="shared" si="304"/>
        <v/>
      </c>
      <c r="AI900" s="353" t="str">
        <f t="shared" si="305"/>
        <v/>
      </c>
      <c r="AJ900" s="353" t="str">
        <f t="shared" si="306"/>
        <v/>
      </c>
      <c r="AK900" s="353" t="str">
        <f t="shared" si="307"/>
        <v/>
      </c>
      <c r="AL900" s="343"/>
      <c r="AT900" s="345" t="str">
        <f t="shared" si="308"/>
        <v/>
      </c>
      <c r="AU900" s="345" t="str">
        <f t="shared" si="309"/>
        <v/>
      </c>
      <c r="AW900" s="354">
        <f t="shared" si="310"/>
        <v>0</v>
      </c>
      <c r="AX900" s="354">
        <f t="shared" si="311"/>
        <v>0</v>
      </c>
      <c r="AY900" s="354">
        <f t="shared" si="312"/>
        <v>0</v>
      </c>
      <c r="AZ900" s="354">
        <f t="shared" si="313"/>
        <v>0</v>
      </c>
    </row>
    <row r="901" spans="1:52" x14ac:dyDescent="0.2">
      <c r="A901" s="28" t="str">
        <f>C901&amp;"x"&amp;TEXT(COUNTIF(C$5:C900,C901)+1,0)</f>
        <v>x1</v>
      </c>
      <c r="B901" s="29" t="str">
        <f>D901&amp;"x"&amp;TEXT(COUNTIF(D$5:D900,D901)+1,0)</f>
        <v>x1</v>
      </c>
      <c r="C901" s="30"/>
      <c r="D901" s="30"/>
      <c r="E901" s="181"/>
      <c r="F901" s="30"/>
      <c r="G901" s="269"/>
      <c r="H901" s="269"/>
      <c r="I901" s="269"/>
      <c r="J901" s="218"/>
      <c r="K901" s="181"/>
      <c r="L901" s="31"/>
      <c r="M901" s="262" t="str">
        <f t="shared" ref="M901:M964" si="314">LEFT(L901&amp;"0",1)</f>
        <v>0</v>
      </c>
      <c r="N901" s="31"/>
      <c r="O901" s="262" t="str">
        <f t="shared" ref="O901:O964" si="315">LEFT(N901&amp;"0",1)</f>
        <v>0</v>
      </c>
      <c r="P901" s="31"/>
      <c r="Q901" s="31"/>
      <c r="R901" s="31"/>
      <c r="S901" s="298" t="str">
        <f t="shared" ref="S901:S964" si="316">IF(C901=0,"",C901)</f>
        <v/>
      </c>
      <c r="T901" s="214"/>
      <c r="U901" s="33"/>
      <c r="V901" s="33"/>
      <c r="W901" s="33"/>
      <c r="X901" s="33"/>
      <c r="Y901" s="213"/>
      <c r="Z901" s="352" t="str">
        <f t="shared" ref="Z901:Z964" si="317">IF(AND(ISNUMBER(J901),J901&lt;&gt;0),DATEDIF(J901,Peildatum,"Y"),"")</f>
        <v/>
      </c>
      <c r="AA901" s="304" t="e">
        <f t="shared" ref="AA901:AA964" ca="1" si="318">TmPunt($C901:$D901,$F901:$J901,$Z901,$AF901&amp;AH901,"Punten1AB",U901,AW901,$AI901&amp;$AJ901&amp;$AK901)</f>
        <v>#NAME?</v>
      </c>
      <c r="AB901" s="304" t="e">
        <f t="shared" ref="AB901:AB964" ca="1" si="319">TmPunt($C901:$D901,$F901:$J901,$Z901,$AF901&amp;AI901,"Punten2DE",V901,AX901,$AH901&amp;$AJ901&amp;$AK901)</f>
        <v>#NAME?</v>
      </c>
      <c r="AC901" s="304" t="e">
        <f t="shared" ref="AC901:AC964" ca="1" si="320">TmPunt($C901:$D901,$F901:$J901,$Z901,$AF901&amp;AJ901,"Punten3GH",W901,AY901,$AH901&amp;$AI901&amp;$AK901)</f>
        <v>#NAME?</v>
      </c>
      <c r="AD901" s="304" t="e">
        <f t="shared" ref="AD901:AD964" ca="1" si="321">TmPunt($C901:$D901,$F901:$J901,$Z901,$AG901&amp;AK901,"Punten4JK",X901,AZ901,$AH901&amp;$AI901&amp;$AJ901)</f>
        <v>#NAME?</v>
      </c>
      <c r="AE901" s="304"/>
      <c r="AF901" s="353" t="str">
        <f t="shared" ref="AF901:AF964" si="322">IFERROR(VLOOKUP(M901,CbRc,2,0),"")</f>
        <v>NCX19J3</v>
      </c>
      <c r="AG901" s="353" t="str">
        <f t="shared" ref="AG901:AG964" si="323">IFERROR(VLOOKUP(O901,CbRc,2,0),"")</f>
        <v>NCX19J3</v>
      </c>
      <c r="AH901" s="353" t="str">
        <f t="shared" ref="AH901:AH964" si="324">IF(ISNA(VLOOKUP($AF901&amp;P901,IsTm1A,1,0)),"",P901)</f>
        <v/>
      </c>
      <c r="AI901" s="353" t="str">
        <f t="shared" ref="AI901:AI964" si="325">IF(ISNA(VLOOKUP($AF901&amp;Q901,IsTm2D,1,0)),"",Q901)</f>
        <v/>
      </c>
      <c r="AJ901" s="353" t="str">
        <f t="shared" ref="AJ901:AJ964" si="326">IF(ISNA(VLOOKUP($AG901&amp;R901,IsTm3G,1,0)),"",R901)</f>
        <v/>
      </c>
      <c r="AK901" s="353" t="str">
        <f t="shared" ref="AK901:AK964" si="327">IF(ISNA(VLOOKUP($AG901&amp;S901,IsTm4J,1,0)),"",S901)</f>
        <v/>
      </c>
      <c r="AL901" s="343"/>
      <c r="AT901" s="345" t="str">
        <f t="shared" ref="AT901:AT964" si="328">IF(C901="","",IFERROR(VLOOKUP(C901,AQ:AQ,1,0),"FOUT"))</f>
        <v/>
      </c>
      <c r="AU901" s="345" t="str">
        <f t="shared" ref="AU901:AU964" si="329">IF(D901="","",IFERROR(VLOOKUP(D901,AR:AR,1,0),"FOUT"))</f>
        <v/>
      </c>
      <c r="AW901" s="354">
        <f t="shared" ref="AW901:AW964" si="330">IF(OR(P901="",U901=""),0,SUMIFS(U$5:U$1004,$M$5:$M$1004,$M901,P$5:P$1004,P901))</f>
        <v>0</v>
      </c>
      <c r="AX901" s="354">
        <f t="shared" ref="AX901:AX964" si="331">IF(OR(Q901="",V901=""),0,SUMIFS(V$5:V$1004,$M$5:$M$1004,$M901,Q$5:Q$1004,Q901))</f>
        <v>0</v>
      </c>
      <c r="AY901" s="354">
        <f t="shared" ref="AY901:AY964" si="332">IF(OR(R901="",W901=""),0,SUMIFS(W$5:W$1004,$M$5:$M$1004,$M901,R$5:R$1004,R901))</f>
        <v>0</v>
      </c>
      <c r="AZ901" s="354">
        <f t="shared" ref="AZ901:AZ964" si="333">IF(OR(S901="",X901=""),0,SUMIFS(X$5:X$1004,$O$5:$O$1004,$O901,S$5:S$1004,S901))</f>
        <v>0</v>
      </c>
    </row>
    <row r="902" spans="1:52" x14ac:dyDescent="0.2">
      <c r="A902" s="28" t="str">
        <f>C902&amp;"x"&amp;TEXT(COUNTIF(C$5:C901,C902)+1,0)</f>
        <v>x1</v>
      </c>
      <c r="B902" s="29" t="str">
        <f>D902&amp;"x"&amp;TEXT(COUNTIF(D$5:D901,D902)+1,0)</f>
        <v>x1</v>
      </c>
      <c r="C902" s="30"/>
      <c r="D902" s="30"/>
      <c r="E902" s="181"/>
      <c r="F902" s="30"/>
      <c r="G902" s="269"/>
      <c r="H902" s="269"/>
      <c r="I902" s="269"/>
      <c r="J902" s="218"/>
      <c r="K902" s="181"/>
      <c r="L902" s="31"/>
      <c r="M902" s="262" t="str">
        <f t="shared" si="314"/>
        <v>0</v>
      </c>
      <c r="N902" s="31"/>
      <c r="O902" s="262" t="str">
        <f t="shared" si="315"/>
        <v>0</v>
      </c>
      <c r="P902" s="31"/>
      <c r="Q902" s="31"/>
      <c r="R902" s="31"/>
      <c r="S902" s="298" t="str">
        <f t="shared" si="316"/>
        <v/>
      </c>
      <c r="T902" s="214"/>
      <c r="U902" s="33"/>
      <c r="V902" s="33"/>
      <c r="W902" s="33"/>
      <c r="X902" s="33"/>
      <c r="Y902" s="213"/>
      <c r="Z902" s="352" t="str">
        <f t="shared" si="317"/>
        <v/>
      </c>
      <c r="AA902" s="304" t="e">
        <f t="shared" ca="1" si="318"/>
        <v>#NAME?</v>
      </c>
      <c r="AB902" s="304" t="e">
        <f t="shared" ca="1" si="319"/>
        <v>#NAME?</v>
      </c>
      <c r="AC902" s="304" t="e">
        <f t="shared" ca="1" si="320"/>
        <v>#NAME?</v>
      </c>
      <c r="AD902" s="304" t="e">
        <f t="shared" ca="1" si="321"/>
        <v>#NAME?</v>
      </c>
      <c r="AE902" s="304"/>
      <c r="AF902" s="353" t="str">
        <f t="shared" si="322"/>
        <v>NCX19J3</v>
      </c>
      <c r="AG902" s="353" t="str">
        <f t="shared" si="323"/>
        <v>NCX19J3</v>
      </c>
      <c r="AH902" s="353" t="str">
        <f t="shared" si="324"/>
        <v/>
      </c>
      <c r="AI902" s="353" t="str">
        <f t="shared" si="325"/>
        <v/>
      </c>
      <c r="AJ902" s="353" t="str">
        <f t="shared" si="326"/>
        <v/>
      </c>
      <c r="AK902" s="353" t="str">
        <f t="shared" si="327"/>
        <v/>
      </c>
      <c r="AL902" s="343"/>
      <c r="AT902" s="345" t="str">
        <f t="shared" si="328"/>
        <v/>
      </c>
      <c r="AU902" s="345" t="str">
        <f t="shared" si="329"/>
        <v/>
      </c>
      <c r="AW902" s="354">
        <f t="shared" si="330"/>
        <v>0</v>
      </c>
      <c r="AX902" s="354">
        <f t="shared" si="331"/>
        <v>0</v>
      </c>
      <c r="AY902" s="354">
        <f t="shared" si="332"/>
        <v>0</v>
      </c>
      <c r="AZ902" s="354">
        <f t="shared" si="333"/>
        <v>0</v>
      </c>
    </row>
    <row r="903" spans="1:52" x14ac:dyDescent="0.2">
      <c r="A903" s="28" t="str">
        <f>C903&amp;"x"&amp;TEXT(COUNTIF(C$5:C902,C903)+1,0)</f>
        <v>x1</v>
      </c>
      <c r="B903" s="29" t="str">
        <f>D903&amp;"x"&amp;TEXT(COUNTIF(D$5:D902,D903)+1,0)</f>
        <v>x1</v>
      </c>
      <c r="C903" s="30"/>
      <c r="D903" s="30"/>
      <c r="E903" s="181"/>
      <c r="F903" s="30"/>
      <c r="G903" s="269"/>
      <c r="H903" s="269"/>
      <c r="I903" s="269"/>
      <c r="J903" s="218"/>
      <c r="K903" s="181"/>
      <c r="L903" s="31"/>
      <c r="M903" s="262" t="str">
        <f t="shared" si="314"/>
        <v>0</v>
      </c>
      <c r="N903" s="31"/>
      <c r="O903" s="262" t="str">
        <f t="shared" si="315"/>
        <v>0</v>
      </c>
      <c r="P903" s="31"/>
      <c r="Q903" s="31"/>
      <c r="R903" s="31"/>
      <c r="S903" s="298" t="str">
        <f t="shared" si="316"/>
        <v/>
      </c>
      <c r="T903" s="214"/>
      <c r="U903" s="33"/>
      <c r="V903" s="33"/>
      <c r="W903" s="33"/>
      <c r="X903" s="33"/>
      <c r="Y903" s="213"/>
      <c r="Z903" s="352" t="str">
        <f t="shared" si="317"/>
        <v/>
      </c>
      <c r="AA903" s="304" t="e">
        <f t="shared" ca="1" si="318"/>
        <v>#NAME?</v>
      </c>
      <c r="AB903" s="304" t="e">
        <f t="shared" ca="1" si="319"/>
        <v>#NAME?</v>
      </c>
      <c r="AC903" s="304" t="e">
        <f t="shared" ca="1" si="320"/>
        <v>#NAME?</v>
      </c>
      <c r="AD903" s="304" t="e">
        <f t="shared" ca="1" si="321"/>
        <v>#NAME?</v>
      </c>
      <c r="AE903" s="304"/>
      <c r="AF903" s="353" t="str">
        <f t="shared" si="322"/>
        <v>NCX19J3</v>
      </c>
      <c r="AG903" s="353" t="str">
        <f t="shared" si="323"/>
        <v>NCX19J3</v>
      </c>
      <c r="AH903" s="353" t="str">
        <f t="shared" si="324"/>
        <v/>
      </c>
      <c r="AI903" s="353" t="str">
        <f t="shared" si="325"/>
        <v/>
      </c>
      <c r="AJ903" s="353" t="str">
        <f t="shared" si="326"/>
        <v/>
      </c>
      <c r="AK903" s="353" t="str">
        <f t="shared" si="327"/>
        <v/>
      </c>
      <c r="AL903" s="343"/>
      <c r="AT903" s="345" t="str">
        <f t="shared" si="328"/>
        <v/>
      </c>
      <c r="AU903" s="345" t="str">
        <f t="shared" si="329"/>
        <v/>
      </c>
      <c r="AW903" s="354">
        <f t="shared" si="330"/>
        <v>0</v>
      </c>
      <c r="AX903" s="354">
        <f t="shared" si="331"/>
        <v>0</v>
      </c>
      <c r="AY903" s="354">
        <f t="shared" si="332"/>
        <v>0</v>
      </c>
      <c r="AZ903" s="354">
        <f t="shared" si="333"/>
        <v>0</v>
      </c>
    </row>
    <row r="904" spans="1:52" x14ac:dyDescent="0.2">
      <c r="A904" s="28" t="str">
        <f>C904&amp;"x"&amp;TEXT(COUNTIF(C$5:C903,C904)+1,0)</f>
        <v>x1</v>
      </c>
      <c r="B904" s="29" t="str">
        <f>D904&amp;"x"&amp;TEXT(COUNTIF(D$5:D903,D904)+1,0)</f>
        <v>x1</v>
      </c>
      <c r="C904" s="30"/>
      <c r="D904" s="30"/>
      <c r="E904" s="181"/>
      <c r="F904" s="30"/>
      <c r="G904" s="269"/>
      <c r="H904" s="269"/>
      <c r="I904" s="269"/>
      <c r="J904" s="218"/>
      <c r="K904" s="181"/>
      <c r="L904" s="31"/>
      <c r="M904" s="262" t="str">
        <f t="shared" si="314"/>
        <v>0</v>
      </c>
      <c r="N904" s="31"/>
      <c r="O904" s="262" t="str">
        <f t="shared" si="315"/>
        <v>0</v>
      </c>
      <c r="P904" s="31"/>
      <c r="Q904" s="31"/>
      <c r="R904" s="31"/>
      <c r="S904" s="298" t="str">
        <f t="shared" si="316"/>
        <v/>
      </c>
      <c r="T904" s="214"/>
      <c r="U904" s="33"/>
      <c r="V904" s="33"/>
      <c r="W904" s="33"/>
      <c r="X904" s="33"/>
      <c r="Y904" s="213"/>
      <c r="Z904" s="352" t="str">
        <f t="shared" si="317"/>
        <v/>
      </c>
      <c r="AA904" s="304" t="e">
        <f t="shared" ca="1" si="318"/>
        <v>#NAME?</v>
      </c>
      <c r="AB904" s="304" t="e">
        <f t="shared" ca="1" si="319"/>
        <v>#NAME?</v>
      </c>
      <c r="AC904" s="304" t="e">
        <f t="shared" ca="1" si="320"/>
        <v>#NAME?</v>
      </c>
      <c r="AD904" s="304" t="e">
        <f t="shared" ca="1" si="321"/>
        <v>#NAME?</v>
      </c>
      <c r="AE904" s="304"/>
      <c r="AF904" s="353" t="str">
        <f t="shared" si="322"/>
        <v>NCX19J3</v>
      </c>
      <c r="AG904" s="353" t="str">
        <f t="shared" si="323"/>
        <v>NCX19J3</v>
      </c>
      <c r="AH904" s="353" t="str">
        <f t="shared" si="324"/>
        <v/>
      </c>
      <c r="AI904" s="353" t="str">
        <f t="shared" si="325"/>
        <v/>
      </c>
      <c r="AJ904" s="353" t="str">
        <f t="shared" si="326"/>
        <v/>
      </c>
      <c r="AK904" s="353" t="str">
        <f t="shared" si="327"/>
        <v/>
      </c>
      <c r="AL904" s="343"/>
      <c r="AT904" s="345" t="str">
        <f t="shared" si="328"/>
        <v/>
      </c>
      <c r="AU904" s="345" t="str">
        <f t="shared" si="329"/>
        <v/>
      </c>
      <c r="AW904" s="354">
        <f t="shared" si="330"/>
        <v>0</v>
      </c>
      <c r="AX904" s="354">
        <f t="shared" si="331"/>
        <v>0</v>
      </c>
      <c r="AY904" s="354">
        <f t="shared" si="332"/>
        <v>0</v>
      </c>
      <c r="AZ904" s="354">
        <f t="shared" si="333"/>
        <v>0</v>
      </c>
    </row>
    <row r="905" spans="1:52" x14ac:dyDescent="0.2">
      <c r="A905" s="28" t="str">
        <f>C905&amp;"x"&amp;TEXT(COUNTIF(C$5:C904,C905)+1,0)</f>
        <v>x1</v>
      </c>
      <c r="B905" s="29" t="str">
        <f>D905&amp;"x"&amp;TEXT(COUNTIF(D$5:D904,D905)+1,0)</f>
        <v>x1</v>
      </c>
      <c r="C905" s="30"/>
      <c r="D905" s="30"/>
      <c r="E905" s="181"/>
      <c r="F905" s="30"/>
      <c r="G905" s="269"/>
      <c r="H905" s="269"/>
      <c r="I905" s="269"/>
      <c r="J905" s="218"/>
      <c r="K905" s="181"/>
      <c r="L905" s="31"/>
      <c r="M905" s="262" t="str">
        <f t="shared" si="314"/>
        <v>0</v>
      </c>
      <c r="N905" s="31"/>
      <c r="O905" s="262" t="str">
        <f t="shared" si="315"/>
        <v>0</v>
      </c>
      <c r="P905" s="31"/>
      <c r="Q905" s="31"/>
      <c r="R905" s="31"/>
      <c r="S905" s="298" t="str">
        <f t="shared" si="316"/>
        <v/>
      </c>
      <c r="T905" s="214"/>
      <c r="U905" s="33"/>
      <c r="V905" s="33"/>
      <c r="W905" s="33"/>
      <c r="X905" s="33"/>
      <c r="Y905" s="213"/>
      <c r="Z905" s="352" t="str">
        <f t="shared" si="317"/>
        <v/>
      </c>
      <c r="AA905" s="304" t="e">
        <f t="shared" ca="1" si="318"/>
        <v>#NAME?</v>
      </c>
      <c r="AB905" s="304" t="e">
        <f t="shared" ca="1" si="319"/>
        <v>#NAME?</v>
      </c>
      <c r="AC905" s="304" t="e">
        <f t="shared" ca="1" si="320"/>
        <v>#NAME?</v>
      </c>
      <c r="AD905" s="304" t="e">
        <f t="shared" ca="1" si="321"/>
        <v>#NAME?</v>
      </c>
      <c r="AE905" s="304"/>
      <c r="AF905" s="353" t="str">
        <f t="shared" si="322"/>
        <v>NCX19J3</v>
      </c>
      <c r="AG905" s="353" t="str">
        <f t="shared" si="323"/>
        <v>NCX19J3</v>
      </c>
      <c r="AH905" s="353" t="str">
        <f t="shared" si="324"/>
        <v/>
      </c>
      <c r="AI905" s="353" t="str">
        <f t="shared" si="325"/>
        <v/>
      </c>
      <c r="AJ905" s="353" t="str">
        <f t="shared" si="326"/>
        <v/>
      </c>
      <c r="AK905" s="353" t="str">
        <f t="shared" si="327"/>
        <v/>
      </c>
      <c r="AL905" s="343"/>
      <c r="AT905" s="345" t="str">
        <f t="shared" si="328"/>
        <v/>
      </c>
      <c r="AU905" s="345" t="str">
        <f t="shared" si="329"/>
        <v/>
      </c>
      <c r="AW905" s="354">
        <f t="shared" si="330"/>
        <v>0</v>
      </c>
      <c r="AX905" s="354">
        <f t="shared" si="331"/>
        <v>0</v>
      </c>
      <c r="AY905" s="354">
        <f t="shared" si="332"/>
        <v>0</v>
      </c>
      <c r="AZ905" s="354">
        <f t="shared" si="333"/>
        <v>0</v>
      </c>
    </row>
    <row r="906" spans="1:52" x14ac:dyDescent="0.2">
      <c r="A906" s="28" t="str">
        <f>C906&amp;"x"&amp;TEXT(COUNTIF(C$5:C905,C906)+1,0)</f>
        <v>x1</v>
      </c>
      <c r="B906" s="29" t="str">
        <f>D906&amp;"x"&amp;TEXT(COUNTIF(D$5:D905,D906)+1,0)</f>
        <v>x1</v>
      </c>
      <c r="C906" s="30"/>
      <c r="D906" s="30"/>
      <c r="E906" s="181"/>
      <c r="F906" s="30"/>
      <c r="G906" s="269"/>
      <c r="H906" s="269"/>
      <c r="I906" s="269"/>
      <c r="J906" s="218"/>
      <c r="K906" s="181"/>
      <c r="L906" s="31"/>
      <c r="M906" s="262" t="str">
        <f t="shared" si="314"/>
        <v>0</v>
      </c>
      <c r="N906" s="31"/>
      <c r="O906" s="262" t="str">
        <f t="shared" si="315"/>
        <v>0</v>
      </c>
      <c r="P906" s="31"/>
      <c r="Q906" s="31"/>
      <c r="R906" s="31"/>
      <c r="S906" s="298" t="str">
        <f t="shared" si="316"/>
        <v/>
      </c>
      <c r="T906" s="214"/>
      <c r="U906" s="33"/>
      <c r="V906" s="33"/>
      <c r="W906" s="33"/>
      <c r="X906" s="33"/>
      <c r="Y906" s="213"/>
      <c r="Z906" s="352" t="str">
        <f t="shared" si="317"/>
        <v/>
      </c>
      <c r="AA906" s="304" t="e">
        <f t="shared" ca="1" si="318"/>
        <v>#NAME?</v>
      </c>
      <c r="AB906" s="304" t="e">
        <f t="shared" ca="1" si="319"/>
        <v>#NAME?</v>
      </c>
      <c r="AC906" s="304" t="e">
        <f t="shared" ca="1" si="320"/>
        <v>#NAME?</v>
      </c>
      <c r="AD906" s="304" t="e">
        <f t="shared" ca="1" si="321"/>
        <v>#NAME?</v>
      </c>
      <c r="AE906" s="304"/>
      <c r="AF906" s="353" t="str">
        <f t="shared" si="322"/>
        <v>NCX19J3</v>
      </c>
      <c r="AG906" s="353" t="str">
        <f t="shared" si="323"/>
        <v>NCX19J3</v>
      </c>
      <c r="AH906" s="353" t="str">
        <f t="shared" si="324"/>
        <v/>
      </c>
      <c r="AI906" s="353" t="str">
        <f t="shared" si="325"/>
        <v/>
      </c>
      <c r="AJ906" s="353" t="str">
        <f t="shared" si="326"/>
        <v/>
      </c>
      <c r="AK906" s="353" t="str">
        <f t="shared" si="327"/>
        <v/>
      </c>
      <c r="AL906" s="343"/>
      <c r="AT906" s="345" t="str">
        <f t="shared" si="328"/>
        <v/>
      </c>
      <c r="AU906" s="345" t="str">
        <f t="shared" si="329"/>
        <v/>
      </c>
      <c r="AW906" s="354">
        <f t="shared" si="330"/>
        <v>0</v>
      </c>
      <c r="AX906" s="354">
        <f t="shared" si="331"/>
        <v>0</v>
      </c>
      <c r="AY906" s="354">
        <f t="shared" si="332"/>
        <v>0</v>
      </c>
      <c r="AZ906" s="354">
        <f t="shared" si="333"/>
        <v>0</v>
      </c>
    </row>
    <row r="907" spans="1:52" x14ac:dyDescent="0.2">
      <c r="A907" s="28" t="str">
        <f>C907&amp;"x"&amp;TEXT(COUNTIF(C$5:C906,C907)+1,0)</f>
        <v>x1</v>
      </c>
      <c r="B907" s="29" t="str">
        <f>D907&amp;"x"&amp;TEXT(COUNTIF(D$5:D906,D907)+1,0)</f>
        <v>x1</v>
      </c>
      <c r="C907" s="30"/>
      <c r="D907" s="30"/>
      <c r="E907" s="181"/>
      <c r="F907" s="30"/>
      <c r="G907" s="269"/>
      <c r="H907" s="269"/>
      <c r="I907" s="269"/>
      <c r="J907" s="218"/>
      <c r="K907" s="181"/>
      <c r="L907" s="31"/>
      <c r="M907" s="262" t="str">
        <f t="shared" si="314"/>
        <v>0</v>
      </c>
      <c r="N907" s="31"/>
      <c r="O907" s="262" t="str">
        <f t="shared" si="315"/>
        <v>0</v>
      </c>
      <c r="P907" s="31"/>
      <c r="Q907" s="31"/>
      <c r="R907" s="31"/>
      <c r="S907" s="298" t="str">
        <f t="shared" si="316"/>
        <v/>
      </c>
      <c r="T907" s="214"/>
      <c r="U907" s="33"/>
      <c r="V907" s="33"/>
      <c r="W907" s="33"/>
      <c r="X907" s="33"/>
      <c r="Y907" s="213"/>
      <c r="Z907" s="352" t="str">
        <f t="shared" si="317"/>
        <v/>
      </c>
      <c r="AA907" s="304" t="e">
        <f t="shared" ca="1" si="318"/>
        <v>#NAME?</v>
      </c>
      <c r="AB907" s="304" t="e">
        <f t="shared" ca="1" si="319"/>
        <v>#NAME?</v>
      </c>
      <c r="AC907" s="304" t="e">
        <f t="shared" ca="1" si="320"/>
        <v>#NAME?</v>
      </c>
      <c r="AD907" s="304" t="e">
        <f t="shared" ca="1" si="321"/>
        <v>#NAME?</v>
      </c>
      <c r="AE907" s="304"/>
      <c r="AF907" s="353" t="str">
        <f t="shared" si="322"/>
        <v>NCX19J3</v>
      </c>
      <c r="AG907" s="353" t="str">
        <f t="shared" si="323"/>
        <v>NCX19J3</v>
      </c>
      <c r="AH907" s="353" t="str">
        <f t="shared" si="324"/>
        <v/>
      </c>
      <c r="AI907" s="353" t="str">
        <f t="shared" si="325"/>
        <v/>
      </c>
      <c r="AJ907" s="353" t="str">
        <f t="shared" si="326"/>
        <v/>
      </c>
      <c r="AK907" s="353" t="str">
        <f t="shared" si="327"/>
        <v/>
      </c>
      <c r="AL907" s="343"/>
      <c r="AT907" s="345" t="str">
        <f t="shared" si="328"/>
        <v/>
      </c>
      <c r="AU907" s="345" t="str">
        <f t="shared" si="329"/>
        <v/>
      </c>
      <c r="AW907" s="354">
        <f t="shared" si="330"/>
        <v>0</v>
      </c>
      <c r="AX907" s="354">
        <f t="shared" si="331"/>
        <v>0</v>
      </c>
      <c r="AY907" s="354">
        <f t="shared" si="332"/>
        <v>0</v>
      </c>
      <c r="AZ907" s="354">
        <f t="shared" si="333"/>
        <v>0</v>
      </c>
    </row>
    <row r="908" spans="1:52" x14ac:dyDescent="0.2">
      <c r="A908" s="28" t="str">
        <f>C908&amp;"x"&amp;TEXT(COUNTIF(C$5:C907,C908)+1,0)</f>
        <v>x1</v>
      </c>
      <c r="B908" s="29" t="str">
        <f>D908&amp;"x"&amp;TEXT(COUNTIF(D$5:D907,D908)+1,0)</f>
        <v>x1</v>
      </c>
      <c r="C908" s="30"/>
      <c r="D908" s="30"/>
      <c r="E908" s="181"/>
      <c r="F908" s="30"/>
      <c r="G908" s="269"/>
      <c r="H908" s="269"/>
      <c r="I908" s="269"/>
      <c r="J908" s="218"/>
      <c r="K908" s="181"/>
      <c r="L908" s="31"/>
      <c r="M908" s="262" t="str">
        <f t="shared" si="314"/>
        <v>0</v>
      </c>
      <c r="N908" s="31"/>
      <c r="O908" s="262" t="str">
        <f t="shared" si="315"/>
        <v>0</v>
      </c>
      <c r="P908" s="31"/>
      <c r="Q908" s="31"/>
      <c r="R908" s="31"/>
      <c r="S908" s="298" t="str">
        <f t="shared" si="316"/>
        <v/>
      </c>
      <c r="T908" s="214"/>
      <c r="U908" s="33"/>
      <c r="V908" s="33"/>
      <c r="W908" s="33"/>
      <c r="X908" s="33"/>
      <c r="Y908" s="213"/>
      <c r="Z908" s="352" t="str">
        <f t="shared" si="317"/>
        <v/>
      </c>
      <c r="AA908" s="304" t="e">
        <f t="shared" ca="1" si="318"/>
        <v>#NAME?</v>
      </c>
      <c r="AB908" s="304" t="e">
        <f t="shared" ca="1" si="319"/>
        <v>#NAME?</v>
      </c>
      <c r="AC908" s="304" t="e">
        <f t="shared" ca="1" si="320"/>
        <v>#NAME?</v>
      </c>
      <c r="AD908" s="304" t="e">
        <f t="shared" ca="1" si="321"/>
        <v>#NAME?</v>
      </c>
      <c r="AE908" s="304"/>
      <c r="AF908" s="353" t="str">
        <f t="shared" si="322"/>
        <v>NCX19J3</v>
      </c>
      <c r="AG908" s="353" t="str">
        <f t="shared" si="323"/>
        <v>NCX19J3</v>
      </c>
      <c r="AH908" s="353" t="str">
        <f t="shared" si="324"/>
        <v/>
      </c>
      <c r="AI908" s="353" t="str">
        <f t="shared" si="325"/>
        <v/>
      </c>
      <c r="AJ908" s="353" t="str">
        <f t="shared" si="326"/>
        <v/>
      </c>
      <c r="AK908" s="353" t="str">
        <f t="shared" si="327"/>
        <v/>
      </c>
      <c r="AL908" s="343"/>
      <c r="AT908" s="345" t="str">
        <f t="shared" si="328"/>
        <v/>
      </c>
      <c r="AU908" s="345" t="str">
        <f t="shared" si="329"/>
        <v/>
      </c>
      <c r="AW908" s="354">
        <f t="shared" si="330"/>
        <v>0</v>
      </c>
      <c r="AX908" s="354">
        <f t="shared" si="331"/>
        <v>0</v>
      </c>
      <c r="AY908" s="354">
        <f t="shared" si="332"/>
        <v>0</v>
      </c>
      <c r="AZ908" s="354">
        <f t="shared" si="333"/>
        <v>0</v>
      </c>
    </row>
    <row r="909" spans="1:52" x14ac:dyDescent="0.2">
      <c r="A909" s="28" t="str">
        <f>C909&amp;"x"&amp;TEXT(COUNTIF(C$5:C908,C909)+1,0)</f>
        <v>x1</v>
      </c>
      <c r="B909" s="29" t="str">
        <f>D909&amp;"x"&amp;TEXT(COUNTIF(D$5:D908,D909)+1,0)</f>
        <v>x1</v>
      </c>
      <c r="C909" s="30"/>
      <c r="D909" s="30"/>
      <c r="E909" s="181"/>
      <c r="F909" s="30"/>
      <c r="G909" s="269"/>
      <c r="H909" s="269"/>
      <c r="I909" s="269"/>
      <c r="J909" s="218"/>
      <c r="K909" s="181"/>
      <c r="L909" s="31"/>
      <c r="M909" s="262" t="str">
        <f t="shared" si="314"/>
        <v>0</v>
      </c>
      <c r="N909" s="31"/>
      <c r="O909" s="262" t="str">
        <f t="shared" si="315"/>
        <v>0</v>
      </c>
      <c r="P909" s="31"/>
      <c r="Q909" s="31"/>
      <c r="R909" s="31"/>
      <c r="S909" s="298" t="str">
        <f t="shared" si="316"/>
        <v/>
      </c>
      <c r="T909" s="214"/>
      <c r="U909" s="33"/>
      <c r="V909" s="33"/>
      <c r="W909" s="33"/>
      <c r="X909" s="33"/>
      <c r="Y909" s="213"/>
      <c r="Z909" s="352" t="str">
        <f t="shared" si="317"/>
        <v/>
      </c>
      <c r="AA909" s="304" t="e">
        <f t="shared" ca="1" si="318"/>
        <v>#NAME?</v>
      </c>
      <c r="AB909" s="304" t="e">
        <f t="shared" ca="1" si="319"/>
        <v>#NAME?</v>
      </c>
      <c r="AC909" s="304" t="e">
        <f t="shared" ca="1" si="320"/>
        <v>#NAME?</v>
      </c>
      <c r="AD909" s="304" t="e">
        <f t="shared" ca="1" si="321"/>
        <v>#NAME?</v>
      </c>
      <c r="AE909" s="304"/>
      <c r="AF909" s="353" t="str">
        <f t="shared" si="322"/>
        <v>NCX19J3</v>
      </c>
      <c r="AG909" s="353" t="str">
        <f t="shared" si="323"/>
        <v>NCX19J3</v>
      </c>
      <c r="AH909" s="353" t="str">
        <f t="shared" si="324"/>
        <v/>
      </c>
      <c r="AI909" s="353" t="str">
        <f t="shared" si="325"/>
        <v/>
      </c>
      <c r="AJ909" s="353" t="str">
        <f t="shared" si="326"/>
        <v/>
      </c>
      <c r="AK909" s="353" t="str">
        <f t="shared" si="327"/>
        <v/>
      </c>
      <c r="AL909" s="343"/>
      <c r="AT909" s="345" t="str">
        <f t="shared" si="328"/>
        <v/>
      </c>
      <c r="AU909" s="345" t="str">
        <f t="shared" si="329"/>
        <v/>
      </c>
      <c r="AW909" s="354">
        <f t="shared" si="330"/>
        <v>0</v>
      </c>
      <c r="AX909" s="354">
        <f t="shared" si="331"/>
        <v>0</v>
      </c>
      <c r="AY909" s="354">
        <f t="shared" si="332"/>
        <v>0</v>
      </c>
      <c r="AZ909" s="354">
        <f t="shared" si="333"/>
        <v>0</v>
      </c>
    </row>
    <row r="910" spans="1:52" x14ac:dyDescent="0.2">
      <c r="A910" s="28" t="str">
        <f>C910&amp;"x"&amp;TEXT(COUNTIF(C$5:C909,C910)+1,0)</f>
        <v>x1</v>
      </c>
      <c r="B910" s="29" t="str">
        <f>D910&amp;"x"&amp;TEXT(COUNTIF(D$5:D909,D910)+1,0)</f>
        <v>x1</v>
      </c>
      <c r="C910" s="30"/>
      <c r="D910" s="30"/>
      <c r="E910" s="181"/>
      <c r="F910" s="30"/>
      <c r="G910" s="269"/>
      <c r="H910" s="269"/>
      <c r="I910" s="269"/>
      <c r="J910" s="218"/>
      <c r="K910" s="181"/>
      <c r="L910" s="31"/>
      <c r="M910" s="262" t="str">
        <f t="shared" si="314"/>
        <v>0</v>
      </c>
      <c r="N910" s="31"/>
      <c r="O910" s="262" t="str">
        <f t="shared" si="315"/>
        <v>0</v>
      </c>
      <c r="P910" s="31"/>
      <c r="Q910" s="31"/>
      <c r="R910" s="31"/>
      <c r="S910" s="298" t="str">
        <f t="shared" si="316"/>
        <v/>
      </c>
      <c r="T910" s="214"/>
      <c r="U910" s="33"/>
      <c r="V910" s="33"/>
      <c r="W910" s="33"/>
      <c r="X910" s="33"/>
      <c r="Y910" s="213"/>
      <c r="Z910" s="352" t="str">
        <f t="shared" si="317"/>
        <v/>
      </c>
      <c r="AA910" s="304" t="e">
        <f t="shared" ca="1" si="318"/>
        <v>#NAME?</v>
      </c>
      <c r="AB910" s="304" t="e">
        <f t="shared" ca="1" si="319"/>
        <v>#NAME?</v>
      </c>
      <c r="AC910" s="304" t="e">
        <f t="shared" ca="1" si="320"/>
        <v>#NAME?</v>
      </c>
      <c r="AD910" s="304" t="e">
        <f t="shared" ca="1" si="321"/>
        <v>#NAME?</v>
      </c>
      <c r="AE910" s="304"/>
      <c r="AF910" s="353" t="str">
        <f t="shared" si="322"/>
        <v>NCX19J3</v>
      </c>
      <c r="AG910" s="353" t="str">
        <f t="shared" si="323"/>
        <v>NCX19J3</v>
      </c>
      <c r="AH910" s="353" t="str">
        <f t="shared" si="324"/>
        <v/>
      </c>
      <c r="AI910" s="353" t="str">
        <f t="shared" si="325"/>
        <v/>
      </c>
      <c r="AJ910" s="353" t="str">
        <f t="shared" si="326"/>
        <v/>
      </c>
      <c r="AK910" s="353" t="str">
        <f t="shared" si="327"/>
        <v/>
      </c>
      <c r="AL910" s="343"/>
      <c r="AT910" s="345" t="str">
        <f t="shared" si="328"/>
        <v/>
      </c>
      <c r="AU910" s="345" t="str">
        <f t="shared" si="329"/>
        <v/>
      </c>
      <c r="AW910" s="354">
        <f t="shared" si="330"/>
        <v>0</v>
      </c>
      <c r="AX910" s="354">
        <f t="shared" si="331"/>
        <v>0</v>
      </c>
      <c r="AY910" s="354">
        <f t="shared" si="332"/>
        <v>0</v>
      </c>
      <c r="AZ910" s="354">
        <f t="shared" si="333"/>
        <v>0</v>
      </c>
    </row>
    <row r="911" spans="1:52" x14ac:dyDescent="0.2">
      <c r="A911" s="28" t="str">
        <f>C911&amp;"x"&amp;TEXT(COUNTIF(C$5:C910,C911)+1,0)</f>
        <v>x1</v>
      </c>
      <c r="B911" s="29" t="str">
        <f>D911&amp;"x"&amp;TEXT(COUNTIF(D$5:D910,D911)+1,0)</f>
        <v>x1</v>
      </c>
      <c r="C911" s="30"/>
      <c r="D911" s="30"/>
      <c r="E911" s="181"/>
      <c r="F911" s="30"/>
      <c r="G911" s="269"/>
      <c r="H911" s="269"/>
      <c r="I911" s="269"/>
      <c r="J911" s="218"/>
      <c r="K911" s="181"/>
      <c r="L911" s="31"/>
      <c r="M911" s="262" t="str">
        <f t="shared" si="314"/>
        <v>0</v>
      </c>
      <c r="N911" s="31"/>
      <c r="O911" s="262" t="str">
        <f t="shared" si="315"/>
        <v>0</v>
      </c>
      <c r="P911" s="31"/>
      <c r="Q911" s="31"/>
      <c r="R911" s="31"/>
      <c r="S911" s="298" t="str">
        <f t="shared" si="316"/>
        <v/>
      </c>
      <c r="T911" s="214"/>
      <c r="U911" s="33"/>
      <c r="V911" s="33"/>
      <c r="W911" s="33"/>
      <c r="X911" s="33"/>
      <c r="Y911" s="213"/>
      <c r="Z911" s="352" t="str">
        <f t="shared" si="317"/>
        <v/>
      </c>
      <c r="AA911" s="304" t="e">
        <f t="shared" ca="1" si="318"/>
        <v>#NAME?</v>
      </c>
      <c r="AB911" s="304" t="e">
        <f t="shared" ca="1" si="319"/>
        <v>#NAME?</v>
      </c>
      <c r="AC911" s="304" t="e">
        <f t="shared" ca="1" si="320"/>
        <v>#NAME?</v>
      </c>
      <c r="AD911" s="304" t="e">
        <f t="shared" ca="1" si="321"/>
        <v>#NAME?</v>
      </c>
      <c r="AE911" s="304"/>
      <c r="AF911" s="353" t="str">
        <f t="shared" si="322"/>
        <v>NCX19J3</v>
      </c>
      <c r="AG911" s="353" t="str">
        <f t="shared" si="323"/>
        <v>NCX19J3</v>
      </c>
      <c r="AH911" s="353" t="str">
        <f t="shared" si="324"/>
        <v/>
      </c>
      <c r="AI911" s="353" t="str">
        <f t="shared" si="325"/>
        <v/>
      </c>
      <c r="AJ911" s="353" t="str">
        <f t="shared" si="326"/>
        <v/>
      </c>
      <c r="AK911" s="353" t="str">
        <f t="shared" si="327"/>
        <v/>
      </c>
      <c r="AL911" s="343"/>
      <c r="AT911" s="345" t="str">
        <f t="shared" si="328"/>
        <v/>
      </c>
      <c r="AU911" s="345" t="str">
        <f t="shared" si="329"/>
        <v/>
      </c>
      <c r="AW911" s="354">
        <f t="shared" si="330"/>
        <v>0</v>
      </c>
      <c r="AX911" s="354">
        <f t="shared" si="331"/>
        <v>0</v>
      </c>
      <c r="AY911" s="354">
        <f t="shared" si="332"/>
        <v>0</v>
      </c>
      <c r="AZ911" s="354">
        <f t="shared" si="333"/>
        <v>0</v>
      </c>
    </row>
    <row r="912" spans="1:52" x14ac:dyDescent="0.2">
      <c r="A912" s="28" t="str">
        <f>C912&amp;"x"&amp;TEXT(COUNTIF(C$5:C911,C912)+1,0)</f>
        <v>x1</v>
      </c>
      <c r="B912" s="29" t="str">
        <f>D912&amp;"x"&amp;TEXT(COUNTIF(D$5:D911,D912)+1,0)</f>
        <v>x1</v>
      </c>
      <c r="C912" s="30"/>
      <c r="D912" s="30"/>
      <c r="E912" s="181"/>
      <c r="F912" s="30"/>
      <c r="G912" s="269"/>
      <c r="H912" s="269"/>
      <c r="I912" s="269"/>
      <c r="J912" s="218"/>
      <c r="K912" s="181"/>
      <c r="L912" s="31"/>
      <c r="M912" s="262" t="str">
        <f t="shared" si="314"/>
        <v>0</v>
      </c>
      <c r="N912" s="31"/>
      <c r="O912" s="262" t="str">
        <f t="shared" si="315"/>
        <v>0</v>
      </c>
      <c r="P912" s="31"/>
      <c r="Q912" s="31"/>
      <c r="R912" s="31"/>
      <c r="S912" s="298" t="str">
        <f t="shared" si="316"/>
        <v/>
      </c>
      <c r="T912" s="214"/>
      <c r="U912" s="33"/>
      <c r="V912" s="33"/>
      <c r="W912" s="33"/>
      <c r="X912" s="33"/>
      <c r="Y912" s="213"/>
      <c r="Z912" s="352" t="str">
        <f t="shared" si="317"/>
        <v/>
      </c>
      <c r="AA912" s="304" t="e">
        <f t="shared" ca="1" si="318"/>
        <v>#NAME?</v>
      </c>
      <c r="AB912" s="304" t="e">
        <f t="shared" ca="1" si="319"/>
        <v>#NAME?</v>
      </c>
      <c r="AC912" s="304" t="e">
        <f t="shared" ca="1" si="320"/>
        <v>#NAME?</v>
      </c>
      <c r="AD912" s="304" t="e">
        <f t="shared" ca="1" si="321"/>
        <v>#NAME?</v>
      </c>
      <c r="AE912" s="304"/>
      <c r="AF912" s="353" t="str">
        <f t="shared" si="322"/>
        <v>NCX19J3</v>
      </c>
      <c r="AG912" s="353" t="str">
        <f t="shared" si="323"/>
        <v>NCX19J3</v>
      </c>
      <c r="AH912" s="353" t="str">
        <f t="shared" si="324"/>
        <v/>
      </c>
      <c r="AI912" s="353" t="str">
        <f t="shared" si="325"/>
        <v/>
      </c>
      <c r="AJ912" s="353" t="str">
        <f t="shared" si="326"/>
        <v/>
      </c>
      <c r="AK912" s="353" t="str">
        <f t="shared" si="327"/>
        <v/>
      </c>
      <c r="AL912" s="343"/>
      <c r="AT912" s="345" t="str">
        <f t="shared" si="328"/>
        <v/>
      </c>
      <c r="AU912" s="345" t="str">
        <f t="shared" si="329"/>
        <v/>
      </c>
      <c r="AW912" s="354">
        <f t="shared" si="330"/>
        <v>0</v>
      </c>
      <c r="AX912" s="354">
        <f t="shared" si="331"/>
        <v>0</v>
      </c>
      <c r="AY912" s="354">
        <f t="shared" si="332"/>
        <v>0</v>
      </c>
      <c r="AZ912" s="354">
        <f t="shared" si="333"/>
        <v>0</v>
      </c>
    </row>
    <row r="913" spans="1:52" x14ac:dyDescent="0.2">
      <c r="A913" s="28" t="str">
        <f>C913&amp;"x"&amp;TEXT(COUNTIF(C$5:C912,C913)+1,0)</f>
        <v>x1</v>
      </c>
      <c r="B913" s="29" t="str">
        <f>D913&amp;"x"&amp;TEXT(COUNTIF(D$5:D912,D913)+1,0)</f>
        <v>x1</v>
      </c>
      <c r="C913" s="30"/>
      <c r="D913" s="30"/>
      <c r="E913" s="181"/>
      <c r="F913" s="30"/>
      <c r="G913" s="269"/>
      <c r="H913" s="269"/>
      <c r="I913" s="269"/>
      <c r="J913" s="218"/>
      <c r="K913" s="181"/>
      <c r="L913" s="31"/>
      <c r="M913" s="262" t="str">
        <f t="shared" si="314"/>
        <v>0</v>
      </c>
      <c r="N913" s="31"/>
      <c r="O913" s="262" t="str">
        <f t="shared" si="315"/>
        <v>0</v>
      </c>
      <c r="P913" s="31"/>
      <c r="Q913" s="31"/>
      <c r="R913" s="31"/>
      <c r="S913" s="298" t="str">
        <f t="shared" si="316"/>
        <v/>
      </c>
      <c r="T913" s="214"/>
      <c r="U913" s="33"/>
      <c r="V913" s="33"/>
      <c r="W913" s="33"/>
      <c r="X913" s="33"/>
      <c r="Y913" s="213"/>
      <c r="Z913" s="352" t="str">
        <f t="shared" si="317"/>
        <v/>
      </c>
      <c r="AA913" s="304" t="e">
        <f t="shared" ca="1" si="318"/>
        <v>#NAME?</v>
      </c>
      <c r="AB913" s="304" t="e">
        <f t="shared" ca="1" si="319"/>
        <v>#NAME?</v>
      </c>
      <c r="AC913" s="304" t="e">
        <f t="shared" ca="1" si="320"/>
        <v>#NAME?</v>
      </c>
      <c r="AD913" s="304" t="e">
        <f t="shared" ca="1" si="321"/>
        <v>#NAME?</v>
      </c>
      <c r="AE913" s="304"/>
      <c r="AF913" s="353" t="str">
        <f t="shared" si="322"/>
        <v>NCX19J3</v>
      </c>
      <c r="AG913" s="353" t="str">
        <f t="shared" si="323"/>
        <v>NCX19J3</v>
      </c>
      <c r="AH913" s="353" t="str">
        <f t="shared" si="324"/>
        <v/>
      </c>
      <c r="AI913" s="353" t="str">
        <f t="shared" si="325"/>
        <v/>
      </c>
      <c r="AJ913" s="353" t="str">
        <f t="shared" si="326"/>
        <v/>
      </c>
      <c r="AK913" s="353" t="str">
        <f t="shared" si="327"/>
        <v/>
      </c>
      <c r="AL913" s="343"/>
      <c r="AT913" s="345" t="str">
        <f t="shared" si="328"/>
        <v/>
      </c>
      <c r="AU913" s="345" t="str">
        <f t="shared" si="329"/>
        <v/>
      </c>
      <c r="AW913" s="354">
        <f t="shared" si="330"/>
        <v>0</v>
      </c>
      <c r="AX913" s="354">
        <f t="shared" si="331"/>
        <v>0</v>
      </c>
      <c r="AY913" s="354">
        <f t="shared" si="332"/>
        <v>0</v>
      </c>
      <c r="AZ913" s="354">
        <f t="shared" si="333"/>
        <v>0</v>
      </c>
    </row>
    <row r="914" spans="1:52" x14ac:dyDescent="0.2">
      <c r="A914" s="28" t="str">
        <f>C914&amp;"x"&amp;TEXT(COUNTIF(C$5:C913,C914)+1,0)</f>
        <v>x1</v>
      </c>
      <c r="B914" s="29" t="str">
        <f>D914&amp;"x"&amp;TEXT(COUNTIF(D$5:D913,D914)+1,0)</f>
        <v>x1</v>
      </c>
      <c r="C914" s="30"/>
      <c r="D914" s="30"/>
      <c r="E914" s="181"/>
      <c r="F914" s="30"/>
      <c r="G914" s="269"/>
      <c r="H914" s="269"/>
      <c r="I914" s="269"/>
      <c r="J914" s="218"/>
      <c r="K914" s="181"/>
      <c r="L914" s="31"/>
      <c r="M914" s="262" t="str">
        <f t="shared" si="314"/>
        <v>0</v>
      </c>
      <c r="N914" s="31"/>
      <c r="O914" s="262" t="str">
        <f t="shared" si="315"/>
        <v>0</v>
      </c>
      <c r="P914" s="31"/>
      <c r="Q914" s="31"/>
      <c r="R914" s="31"/>
      <c r="S914" s="298" t="str">
        <f t="shared" si="316"/>
        <v/>
      </c>
      <c r="T914" s="214"/>
      <c r="U914" s="33"/>
      <c r="V914" s="33"/>
      <c r="W914" s="33"/>
      <c r="X914" s="33"/>
      <c r="Y914" s="213"/>
      <c r="Z914" s="352" t="str">
        <f t="shared" si="317"/>
        <v/>
      </c>
      <c r="AA914" s="304" t="e">
        <f t="shared" ca="1" si="318"/>
        <v>#NAME?</v>
      </c>
      <c r="AB914" s="304" t="e">
        <f t="shared" ca="1" si="319"/>
        <v>#NAME?</v>
      </c>
      <c r="AC914" s="304" t="e">
        <f t="shared" ca="1" si="320"/>
        <v>#NAME?</v>
      </c>
      <c r="AD914" s="304" t="e">
        <f t="shared" ca="1" si="321"/>
        <v>#NAME?</v>
      </c>
      <c r="AE914" s="304"/>
      <c r="AF914" s="353" t="str">
        <f t="shared" si="322"/>
        <v>NCX19J3</v>
      </c>
      <c r="AG914" s="353" t="str">
        <f t="shared" si="323"/>
        <v>NCX19J3</v>
      </c>
      <c r="AH914" s="353" t="str">
        <f t="shared" si="324"/>
        <v/>
      </c>
      <c r="AI914" s="353" t="str">
        <f t="shared" si="325"/>
        <v/>
      </c>
      <c r="AJ914" s="353" t="str">
        <f t="shared" si="326"/>
        <v/>
      </c>
      <c r="AK914" s="353" t="str">
        <f t="shared" si="327"/>
        <v/>
      </c>
      <c r="AL914" s="343"/>
      <c r="AT914" s="345" t="str">
        <f t="shared" si="328"/>
        <v/>
      </c>
      <c r="AU914" s="345" t="str">
        <f t="shared" si="329"/>
        <v/>
      </c>
      <c r="AW914" s="354">
        <f t="shared" si="330"/>
        <v>0</v>
      </c>
      <c r="AX914" s="354">
        <f t="shared" si="331"/>
        <v>0</v>
      </c>
      <c r="AY914" s="354">
        <f t="shared" si="332"/>
        <v>0</v>
      </c>
      <c r="AZ914" s="354">
        <f t="shared" si="333"/>
        <v>0</v>
      </c>
    </row>
    <row r="915" spans="1:52" x14ac:dyDescent="0.2">
      <c r="A915" s="28" t="str">
        <f>C915&amp;"x"&amp;TEXT(COUNTIF(C$5:C914,C915)+1,0)</f>
        <v>x1</v>
      </c>
      <c r="B915" s="29" t="str">
        <f>D915&amp;"x"&amp;TEXT(COUNTIF(D$5:D914,D915)+1,0)</f>
        <v>x1</v>
      </c>
      <c r="C915" s="30"/>
      <c r="D915" s="30"/>
      <c r="E915" s="181"/>
      <c r="F915" s="30"/>
      <c r="G915" s="269"/>
      <c r="H915" s="269"/>
      <c r="I915" s="269"/>
      <c r="J915" s="218"/>
      <c r="K915" s="181"/>
      <c r="L915" s="31"/>
      <c r="M915" s="262" t="str">
        <f t="shared" si="314"/>
        <v>0</v>
      </c>
      <c r="N915" s="31"/>
      <c r="O915" s="262" t="str">
        <f t="shared" si="315"/>
        <v>0</v>
      </c>
      <c r="P915" s="31"/>
      <c r="Q915" s="31"/>
      <c r="R915" s="31"/>
      <c r="S915" s="298" t="str">
        <f t="shared" si="316"/>
        <v/>
      </c>
      <c r="T915" s="214"/>
      <c r="U915" s="33"/>
      <c r="V915" s="33"/>
      <c r="W915" s="33"/>
      <c r="X915" s="33"/>
      <c r="Y915" s="213"/>
      <c r="Z915" s="352" t="str">
        <f t="shared" si="317"/>
        <v/>
      </c>
      <c r="AA915" s="304" t="e">
        <f t="shared" ca="1" si="318"/>
        <v>#NAME?</v>
      </c>
      <c r="AB915" s="304" t="e">
        <f t="shared" ca="1" si="319"/>
        <v>#NAME?</v>
      </c>
      <c r="AC915" s="304" t="e">
        <f t="shared" ca="1" si="320"/>
        <v>#NAME?</v>
      </c>
      <c r="AD915" s="304" t="e">
        <f t="shared" ca="1" si="321"/>
        <v>#NAME?</v>
      </c>
      <c r="AE915" s="304"/>
      <c r="AF915" s="353" t="str">
        <f t="shared" si="322"/>
        <v>NCX19J3</v>
      </c>
      <c r="AG915" s="353" t="str">
        <f t="shared" si="323"/>
        <v>NCX19J3</v>
      </c>
      <c r="AH915" s="353" t="str">
        <f t="shared" si="324"/>
        <v/>
      </c>
      <c r="AI915" s="353" t="str">
        <f t="shared" si="325"/>
        <v/>
      </c>
      <c r="AJ915" s="353" t="str">
        <f t="shared" si="326"/>
        <v/>
      </c>
      <c r="AK915" s="353" t="str">
        <f t="shared" si="327"/>
        <v/>
      </c>
      <c r="AL915" s="343"/>
      <c r="AT915" s="345" t="str">
        <f t="shared" si="328"/>
        <v/>
      </c>
      <c r="AU915" s="345" t="str">
        <f t="shared" si="329"/>
        <v/>
      </c>
      <c r="AW915" s="354">
        <f t="shared" si="330"/>
        <v>0</v>
      </c>
      <c r="AX915" s="354">
        <f t="shared" si="331"/>
        <v>0</v>
      </c>
      <c r="AY915" s="354">
        <f t="shared" si="332"/>
        <v>0</v>
      </c>
      <c r="AZ915" s="354">
        <f t="shared" si="333"/>
        <v>0</v>
      </c>
    </row>
    <row r="916" spans="1:52" x14ac:dyDescent="0.2">
      <c r="A916" s="28" t="str">
        <f>C916&amp;"x"&amp;TEXT(COUNTIF(C$5:C915,C916)+1,0)</f>
        <v>x1</v>
      </c>
      <c r="B916" s="29" t="str">
        <f>D916&amp;"x"&amp;TEXT(COUNTIF(D$5:D915,D916)+1,0)</f>
        <v>x1</v>
      </c>
      <c r="C916" s="30"/>
      <c r="D916" s="30"/>
      <c r="E916" s="181"/>
      <c r="F916" s="30"/>
      <c r="G916" s="269"/>
      <c r="H916" s="269"/>
      <c r="I916" s="269"/>
      <c r="J916" s="218"/>
      <c r="K916" s="181"/>
      <c r="L916" s="31"/>
      <c r="M916" s="262" t="str">
        <f t="shared" si="314"/>
        <v>0</v>
      </c>
      <c r="N916" s="31"/>
      <c r="O916" s="262" t="str">
        <f t="shared" si="315"/>
        <v>0</v>
      </c>
      <c r="P916" s="31"/>
      <c r="Q916" s="31"/>
      <c r="R916" s="31"/>
      <c r="S916" s="298" t="str">
        <f t="shared" si="316"/>
        <v/>
      </c>
      <c r="T916" s="214"/>
      <c r="U916" s="33"/>
      <c r="V916" s="33"/>
      <c r="W916" s="33"/>
      <c r="X916" s="33"/>
      <c r="Y916" s="213"/>
      <c r="Z916" s="352" t="str">
        <f t="shared" si="317"/>
        <v/>
      </c>
      <c r="AA916" s="304" t="e">
        <f t="shared" ca="1" si="318"/>
        <v>#NAME?</v>
      </c>
      <c r="AB916" s="304" t="e">
        <f t="shared" ca="1" si="319"/>
        <v>#NAME?</v>
      </c>
      <c r="AC916" s="304" t="e">
        <f t="shared" ca="1" si="320"/>
        <v>#NAME?</v>
      </c>
      <c r="AD916" s="304" t="e">
        <f t="shared" ca="1" si="321"/>
        <v>#NAME?</v>
      </c>
      <c r="AE916" s="304"/>
      <c r="AF916" s="353" t="str">
        <f t="shared" si="322"/>
        <v>NCX19J3</v>
      </c>
      <c r="AG916" s="353" t="str">
        <f t="shared" si="323"/>
        <v>NCX19J3</v>
      </c>
      <c r="AH916" s="353" t="str">
        <f t="shared" si="324"/>
        <v/>
      </c>
      <c r="AI916" s="353" t="str">
        <f t="shared" si="325"/>
        <v/>
      </c>
      <c r="AJ916" s="353" t="str">
        <f t="shared" si="326"/>
        <v/>
      </c>
      <c r="AK916" s="353" t="str">
        <f t="shared" si="327"/>
        <v/>
      </c>
      <c r="AL916" s="343"/>
      <c r="AT916" s="345" t="str">
        <f t="shared" si="328"/>
        <v/>
      </c>
      <c r="AU916" s="345" t="str">
        <f t="shared" si="329"/>
        <v/>
      </c>
      <c r="AW916" s="354">
        <f t="shared" si="330"/>
        <v>0</v>
      </c>
      <c r="AX916" s="354">
        <f t="shared" si="331"/>
        <v>0</v>
      </c>
      <c r="AY916" s="354">
        <f t="shared" si="332"/>
        <v>0</v>
      </c>
      <c r="AZ916" s="354">
        <f t="shared" si="333"/>
        <v>0</v>
      </c>
    </row>
    <row r="917" spans="1:52" x14ac:dyDescent="0.2">
      <c r="A917" s="28" t="str">
        <f>C917&amp;"x"&amp;TEXT(COUNTIF(C$5:C916,C917)+1,0)</f>
        <v>x1</v>
      </c>
      <c r="B917" s="29" t="str">
        <f>D917&amp;"x"&amp;TEXT(COUNTIF(D$5:D916,D917)+1,0)</f>
        <v>x1</v>
      </c>
      <c r="C917" s="30"/>
      <c r="D917" s="30"/>
      <c r="E917" s="181"/>
      <c r="F917" s="30"/>
      <c r="G917" s="269"/>
      <c r="H917" s="269"/>
      <c r="I917" s="269"/>
      <c r="J917" s="218"/>
      <c r="K917" s="181"/>
      <c r="L917" s="31"/>
      <c r="M917" s="262" t="str">
        <f t="shared" si="314"/>
        <v>0</v>
      </c>
      <c r="N917" s="31"/>
      <c r="O917" s="262" t="str">
        <f t="shared" si="315"/>
        <v>0</v>
      </c>
      <c r="P917" s="31"/>
      <c r="Q917" s="31"/>
      <c r="R917" s="31"/>
      <c r="S917" s="298" t="str">
        <f t="shared" si="316"/>
        <v/>
      </c>
      <c r="T917" s="214"/>
      <c r="U917" s="33"/>
      <c r="V917" s="33"/>
      <c r="W917" s="33"/>
      <c r="X917" s="33"/>
      <c r="Y917" s="213"/>
      <c r="Z917" s="352" t="str">
        <f t="shared" si="317"/>
        <v/>
      </c>
      <c r="AA917" s="304" t="e">
        <f t="shared" ca="1" si="318"/>
        <v>#NAME?</v>
      </c>
      <c r="AB917" s="304" t="e">
        <f t="shared" ca="1" si="319"/>
        <v>#NAME?</v>
      </c>
      <c r="AC917" s="304" t="e">
        <f t="shared" ca="1" si="320"/>
        <v>#NAME?</v>
      </c>
      <c r="AD917" s="304" t="e">
        <f t="shared" ca="1" si="321"/>
        <v>#NAME?</v>
      </c>
      <c r="AE917" s="304"/>
      <c r="AF917" s="353" t="str">
        <f t="shared" si="322"/>
        <v>NCX19J3</v>
      </c>
      <c r="AG917" s="353" t="str">
        <f t="shared" si="323"/>
        <v>NCX19J3</v>
      </c>
      <c r="AH917" s="353" t="str">
        <f t="shared" si="324"/>
        <v/>
      </c>
      <c r="AI917" s="353" t="str">
        <f t="shared" si="325"/>
        <v/>
      </c>
      <c r="AJ917" s="353" t="str">
        <f t="shared" si="326"/>
        <v/>
      </c>
      <c r="AK917" s="353" t="str">
        <f t="shared" si="327"/>
        <v/>
      </c>
      <c r="AL917" s="343"/>
      <c r="AT917" s="345" t="str">
        <f t="shared" si="328"/>
        <v/>
      </c>
      <c r="AU917" s="345" t="str">
        <f t="shared" si="329"/>
        <v/>
      </c>
      <c r="AW917" s="354">
        <f t="shared" si="330"/>
        <v>0</v>
      </c>
      <c r="AX917" s="354">
        <f t="shared" si="331"/>
        <v>0</v>
      </c>
      <c r="AY917" s="354">
        <f t="shared" si="332"/>
        <v>0</v>
      </c>
      <c r="AZ917" s="354">
        <f t="shared" si="333"/>
        <v>0</v>
      </c>
    </row>
    <row r="918" spans="1:52" x14ac:dyDescent="0.2">
      <c r="A918" s="28" t="str">
        <f>C918&amp;"x"&amp;TEXT(COUNTIF(C$5:C917,C918)+1,0)</f>
        <v>x1</v>
      </c>
      <c r="B918" s="29" t="str">
        <f>D918&amp;"x"&amp;TEXT(COUNTIF(D$5:D917,D918)+1,0)</f>
        <v>x1</v>
      </c>
      <c r="C918" s="30"/>
      <c r="D918" s="30"/>
      <c r="E918" s="181"/>
      <c r="F918" s="30"/>
      <c r="G918" s="269"/>
      <c r="H918" s="269"/>
      <c r="I918" s="269"/>
      <c r="J918" s="218"/>
      <c r="K918" s="181"/>
      <c r="L918" s="31"/>
      <c r="M918" s="262" t="str">
        <f t="shared" si="314"/>
        <v>0</v>
      </c>
      <c r="N918" s="31"/>
      <c r="O918" s="262" t="str">
        <f t="shared" si="315"/>
        <v>0</v>
      </c>
      <c r="P918" s="31"/>
      <c r="Q918" s="31"/>
      <c r="R918" s="31"/>
      <c r="S918" s="298" t="str">
        <f t="shared" si="316"/>
        <v/>
      </c>
      <c r="T918" s="214"/>
      <c r="U918" s="33"/>
      <c r="V918" s="33"/>
      <c r="W918" s="33"/>
      <c r="X918" s="33"/>
      <c r="Y918" s="213"/>
      <c r="Z918" s="352" t="str">
        <f t="shared" si="317"/>
        <v/>
      </c>
      <c r="AA918" s="304" t="e">
        <f t="shared" ca="1" si="318"/>
        <v>#NAME?</v>
      </c>
      <c r="AB918" s="304" t="e">
        <f t="shared" ca="1" si="319"/>
        <v>#NAME?</v>
      </c>
      <c r="AC918" s="304" t="e">
        <f t="shared" ca="1" si="320"/>
        <v>#NAME?</v>
      </c>
      <c r="AD918" s="304" t="e">
        <f t="shared" ca="1" si="321"/>
        <v>#NAME?</v>
      </c>
      <c r="AE918" s="304"/>
      <c r="AF918" s="353" t="str">
        <f t="shared" si="322"/>
        <v>NCX19J3</v>
      </c>
      <c r="AG918" s="353" t="str">
        <f t="shared" si="323"/>
        <v>NCX19J3</v>
      </c>
      <c r="AH918" s="353" t="str">
        <f t="shared" si="324"/>
        <v/>
      </c>
      <c r="AI918" s="353" t="str">
        <f t="shared" si="325"/>
        <v/>
      </c>
      <c r="AJ918" s="353" t="str">
        <f t="shared" si="326"/>
        <v/>
      </c>
      <c r="AK918" s="353" t="str">
        <f t="shared" si="327"/>
        <v/>
      </c>
      <c r="AL918" s="343"/>
      <c r="AT918" s="345" t="str">
        <f t="shared" si="328"/>
        <v/>
      </c>
      <c r="AU918" s="345" t="str">
        <f t="shared" si="329"/>
        <v/>
      </c>
      <c r="AW918" s="354">
        <f t="shared" si="330"/>
        <v>0</v>
      </c>
      <c r="AX918" s="354">
        <f t="shared" si="331"/>
        <v>0</v>
      </c>
      <c r="AY918" s="354">
        <f t="shared" si="332"/>
        <v>0</v>
      </c>
      <c r="AZ918" s="354">
        <f t="shared" si="333"/>
        <v>0</v>
      </c>
    </row>
    <row r="919" spans="1:52" x14ac:dyDescent="0.2">
      <c r="A919" s="28" t="str">
        <f>C919&amp;"x"&amp;TEXT(COUNTIF(C$5:C918,C919)+1,0)</f>
        <v>x1</v>
      </c>
      <c r="B919" s="29" t="str">
        <f>D919&amp;"x"&amp;TEXT(COUNTIF(D$5:D918,D919)+1,0)</f>
        <v>x1</v>
      </c>
      <c r="C919" s="30"/>
      <c r="D919" s="30"/>
      <c r="E919" s="181"/>
      <c r="F919" s="30"/>
      <c r="G919" s="269"/>
      <c r="H919" s="269"/>
      <c r="I919" s="269"/>
      <c r="J919" s="218"/>
      <c r="K919" s="181"/>
      <c r="L919" s="31"/>
      <c r="M919" s="262" t="str">
        <f t="shared" si="314"/>
        <v>0</v>
      </c>
      <c r="N919" s="31"/>
      <c r="O919" s="262" t="str">
        <f t="shared" si="315"/>
        <v>0</v>
      </c>
      <c r="P919" s="31"/>
      <c r="Q919" s="31"/>
      <c r="R919" s="31"/>
      <c r="S919" s="298" t="str">
        <f t="shared" si="316"/>
        <v/>
      </c>
      <c r="T919" s="214"/>
      <c r="U919" s="33"/>
      <c r="V919" s="33"/>
      <c r="W919" s="33"/>
      <c r="X919" s="33"/>
      <c r="Y919" s="213"/>
      <c r="Z919" s="352" t="str">
        <f t="shared" si="317"/>
        <v/>
      </c>
      <c r="AA919" s="304" t="e">
        <f t="shared" ca="1" si="318"/>
        <v>#NAME?</v>
      </c>
      <c r="AB919" s="304" t="e">
        <f t="shared" ca="1" si="319"/>
        <v>#NAME?</v>
      </c>
      <c r="AC919" s="304" t="e">
        <f t="shared" ca="1" si="320"/>
        <v>#NAME?</v>
      </c>
      <c r="AD919" s="304" t="e">
        <f t="shared" ca="1" si="321"/>
        <v>#NAME?</v>
      </c>
      <c r="AE919" s="304"/>
      <c r="AF919" s="353" t="str">
        <f t="shared" si="322"/>
        <v>NCX19J3</v>
      </c>
      <c r="AG919" s="353" t="str">
        <f t="shared" si="323"/>
        <v>NCX19J3</v>
      </c>
      <c r="AH919" s="353" t="str">
        <f t="shared" si="324"/>
        <v/>
      </c>
      <c r="AI919" s="353" t="str">
        <f t="shared" si="325"/>
        <v/>
      </c>
      <c r="AJ919" s="353" t="str">
        <f t="shared" si="326"/>
        <v/>
      </c>
      <c r="AK919" s="353" t="str">
        <f t="shared" si="327"/>
        <v/>
      </c>
      <c r="AL919" s="343"/>
      <c r="AT919" s="345" t="str">
        <f t="shared" si="328"/>
        <v/>
      </c>
      <c r="AU919" s="345" t="str">
        <f t="shared" si="329"/>
        <v/>
      </c>
      <c r="AW919" s="354">
        <f t="shared" si="330"/>
        <v>0</v>
      </c>
      <c r="AX919" s="354">
        <f t="shared" si="331"/>
        <v>0</v>
      </c>
      <c r="AY919" s="354">
        <f t="shared" si="332"/>
        <v>0</v>
      </c>
      <c r="AZ919" s="354">
        <f t="shared" si="333"/>
        <v>0</v>
      </c>
    </row>
    <row r="920" spans="1:52" x14ac:dyDescent="0.2">
      <c r="A920" s="28" t="str">
        <f>C920&amp;"x"&amp;TEXT(COUNTIF(C$5:C919,C920)+1,0)</f>
        <v>x1</v>
      </c>
      <c r="B920" s="29" t="str">
        <f>D920&amp;"x"&amp;TEXT(COUNTIF(D$5:D919,D920)+1,0)</f>
        <v>x1</v>
      </c>
      <c r="C920" s="30"/>
      <c r="D920" s="30"/>
      <c r="E920" s="181"/>
      <c r="F920" s="30"/>
      <c r="G920" s="269"/>
      <c r="H920" s="269"/>
      <c r="I920" s="269"/>
      <c r="J920" s="218"/>
      <c r="K920" s="181"/>
      <c r="L920" s="31"/>
      <c r="M920" s="262" t="str">
        <f t="shared" si="314"/>
        <v>0</v>
      </c>
      <c r="N920" s="31"/>
      <c r="O920" s="262" t="str">
        <f t="shared" si="315"/>
        <v>0</v>
      </c>
      <c r="P920" s="31"/>
      <c r="Q920" s="31"/>
      <c r="R920" s="31"/>
      <c r="S920" s="298" t="str">
        <f t="shared" si="316"/>
        <v/>
      </c>
      <c r="T920" s="214"/>
      <c r="U920" s="33"/>
      <c r="V920" s="33"/>
      <c r="W920" s="33"/>
      <c r="X920" s="33"/>
      <c r="Y920" s="213"/>
      <c r="Z920" s="352" t="str">
        <f t="shared" si="317"/>
        <v/>
      </c>
      <c r="AA920" s="304" t="e">
        <f t="shared" ca="1" si="318"/>
        <v>#NAME?</v>
      </c>
      <c r="AB920" s="304" t="e">
        <f t="shared" ca="1" si="319"/>
        <v>#NAME?</v>
      </c>
      <c r="AC920" s="304" t="e">
        <f t="shared" ca="1" si="320"/>
        <v>#NAME?</v>
      </c>
      <c r="AD920" s="304" t="e">
        <f t="shared" ca="1" si="321"/>
        <v>#NAME?</v>
      </c>
      <c r="AE920" s="304"/>
      <c r="AF920" s="353" t="str">
        <f t="shared" si="322"/>
        <v>NCX19J3</v>
      </c>
      <c r="AG920" s="353" t="str">
        <f t="shared" si="323"/>
        <v>NCX19J3</v>
      </c>
      <c r="AH920" s="353" t="str">
        <f t="shared" si="324"/>
        <v/>
      </c>
      <c r="AI920" s="353" t="str">
        <f t="shared" si="325"/>
        <v/>
      </c>
      <c r="AJ920" s="353" t="str">
        <f t="shared" si="326"/>
        <v/>
      </c>
      <c r="AK920" s="353" t="str">
        <f t="shared" si="327"/>
        <v/>
      </c>
      <c r="AL920" s="343"/>
      <c r="AT920" s="345" t="str">
        <f t="shared" si="328"/>
        <v/>
      </c>
      <c r="AU920" s="345" t="str">
        <f t="shared" si="329"/>
        <v/>
      </c>
      <c r="AW920" s="354">
        <f t="shared" si="330"/>
        <v>0</v>
      </c>
      <c r="AX920" s="354">
        <f t="shared" si="331"/>
        <v>0</v>
      </c>
      <c r="AY920" s="354">
        <f t="shared" si="332"/>
        <v>0</v>
      </c>
      <c r="AZ920" s="354">
        <f t="shared" si="333"/>
        <v>0</v>
      </c>
    </row>
    <row r="921" spans="1:52" x14ac:dyDescent="0.2">
      <c r="A921" s="28" t="str">
        <f>C921&amp;"x"&amp;TEXT(COUNTIF(C$5:C920,C921)+1,0)</f>
        <v>x1</v>
      </c>
      <c r="B921" s="29" t="str">
        <f>D921&amp;"x"&amp;TEXT(COUNTIF(D$5:D920,D921)+1,0)</f>
        <v>x1</v>
      </c>
      <c r="C921" s="30"/>
      <c r="D921" s="30"/>
      <c r="E921" s="181"/>
      <c r="F921" s="30"/>
      <c r="G921" s="269"/>
      <c r="H921" s="269"/>
      <c r="I921" s="269"/>
      <c r="J921" s="218"/>
      <c r="K921" s="181"/>
      <c r="L921" s="31"/>
      <c r="M921" s="262" t="str">
        <f t="shared" si="314"/>
        <v>0</v>
      </c>
      <c r="N921" s="31"/>
      <c r="O921" s="262" t="str">
        <f t="shared" si="315"/>
        <v>0</v>
      </c>
      <c r="P921" s="31"/>
      <c r="Q921" s="31"/>
      <c r="R921" s="31"/>
      <c r="S921" s="298" t="str">
        <f t="shared" si="316"/>
        <v/>
      </c>
      <c r="T921" s="214"/>
      <c r="U921" s="33"/>
      <c r="V921" s="33"/>
      <c r="W921" s="33"/>
      <c r="X921" s="33"/>
      <c r="Y921" s="213"/>
      <c r="Z921" s="352" t="str">
        <f t="shared" si="317"/>
        <v/>
      </c>
      <c r="AA921" s="304" t="e">
        <f t="shared" ca="1" si="318"/>
        <v>#NAME?</v>
      </c>
      <c r="AB921" s="304" t="e">
        <f t="shared" ca="1" si="319"/>
        <v>#NAME?</v>
      </c>
      <c r="AC921" s="304" t="e">
        <f t="shared" ca="1" si="320"/>
        <v>#NAME?</v>
      </c>
      <c r="AD921" s="304" t="e">
        <f t="shared" ca="1" si="321"/>
        <v>#NAME?</v>
      </c>
      <c r="AE921" s="304"/>
      <c r="AF921" s="353" t="str">
        <f t="shared" si="322"/>
        <v>NCX19J3</v>
      </c>
      <c r="AG921" s="353" t="str">
        <f t="shared" si="323"/>
        <v>NCX19J3</v>
      </c>
      <c r="AH921" s="353" t="str">
        <f t="shared" si="324"/>
        <v/>
      </c>
      <c r="AI921" s="353" t="str">
        <f t="shared" si="325"/>
        <v/>
      </c>
      <c r="AJ921" s="353" t="str">
        <f t="shared" si="326"/>
        <v/>
      </c>
      <c r="AK921" s="353" t="str">
        <f t="shared" si="327"/>
        <v/>
      </c>
      <c r="AL921" s="343"/>
      <c r="AT921" s="345" t="str">
        <f t="shared" si="328"/>
        <v/>
      </c>
      <c r="AU921" s="345" t="str">
        <f t="shared" si="329"/>
        <v/>
      </c>
      <c r="AW921" s="354">
        <f t="shared" si="330"/>
        <v>0</v>
      </c>
      <c r="AX921" s="354">
        <f t="shared" si="331"/>
        <v>0</v>
      </c>
      <c r="AY921" s="354">
        <f t="shared" si="332"/>
        <v>0</v>
      </c>
      <c r="AZ921" s="354">
        <f t="shared" si="333"/>
        <v>0</v>
      </c>
    </row>
    <row r="922" spans="1:52" x14ac:dyDescent="0.2">
      <c r="A922" s="28" t="str">
        <f>C922&amp;"x"&amp;TEXT(COUNTIF(C$5:C921,C922)+1,0)</f>
        <v>x1</v>
      </c>
      <c r="B922" s="29" t="str">
        <f>D922&amp;"x"&amp;TEXT(COUNTIF(D$5:D921,D922)+1,0)</f>
        <v>x1</v>
      </c>
      <c r="C922" s="30"/>
      <c r="D922" s="30"/>
      <c r="E922" s="181"/>
      <c r="F922" s="30"/>
      <c r="G922" s="269"/>
      <c r="H922" s="269"/>
      <c r="I922" s="269"/>
      <c r="J922" s="218"/>
      <c r="K922" s="181"/>
      <c r="L922" s="31"/>
      <c r="M922" s="262" t="str">
        <f t="shared" si="314"/>
        <v>0</v>
      </c>
      <c r="N922" s="31"/>
      <c r="O922" s="262" t="str">
        <f t="shared" si="315"/>
        <v>0</v>
      </c>
      <c r="P922" s="31"/>
      <c r="Q922" s="31"/>
      <c r="R922" s="31"/>
      <c r="S922" s="298" t="str">
        <f t="shared" si="316"/>
        <v/>
      </c>
      <c r="T922" s="214"/>
      <c r="U922" s="33"/>
      <c r="V922" s="33"/>
      <c r="W922" s="33"/>
      <c r="X922" s="33"/>
      <c r="Y922" s="213"/>
      <c r="Z922" s="352" t="str">
        <f t="shared" si="317"/>
        <v/>
      </c>
      <c r="AA922" s="304" t="e">
        <f t="shared" ca="1" si="318"/>
        <v>#NAME?</v>
      </c>
      <c r="AB922" s="304" t="e">
        <f t="shared" ca="1" si="319"/>
        <v>#NAME?</v>
      </c>
      <c r="AC922" s="304" t="e">
        <f t="shared" ca="1" si="320"/>
        <v>#NAME?</v>
      </c>
      <c r="AD922" s="304" t="e">
        <f t="shared" ca="1" si="321"/>
        <v>#NAME?</v>
      </c>
      <c r="AE922" s="304"/>
      <c r="AF922" s="353" t="str">
        <f t="shared" si="322"/>
        <v>NCX19J3</v>
      </c>
      <c r="AG922" s="353" t="str">
        <f t="shared" si="323"/>
        <v>NCX19J3</v>
      </c>
      <c r="AH922" s="353" t="str">
        <f t="shared" si="324"/>
        <v/>
      </c>
      <c r="AI922" s="353" t="str">
        <f t="shared" si="325"/>
        <v/>
      </c>
      <c r="AJ922" s="353" t="str">
        <f t="shared" si="326"/>
        <v/>
      </c>
      <c r="AK922" s="353" t="str">
        <f t="shared" si="327"/>
        <v/>
      </c>
      <c r="AL922" s="343"/>
      <c r="AT922" s="345" t="str">
        <f t="shared" si="328"/>
        <v/>
      </c>
      <c r="AU922" s="345" t="str">
        <f t="shared" si="329"/>
        <v/>
      </c>
      <c r="AW922" s="354">
        <f t="shared" si="330"/>
        <v>0</v>
      </c>
      <c r="AX922" s="354">
        <f t="shared" si="331"/>
        <v>0</v>
      </c>
      <c r="AY922" s="354">
        <f t="shared" si="332"/>
        <v>0</v>
      </c>
      <c r="AZ922" s="354">
        <f t="shared" si="333"/>
        <v>0</v>
      </c>
    </row>
    <row r="923" spans="1:52" x14ac:dyDescent="0.2">
      <c r="A923" s="28" t="str">
        <f>C923&amp;"x"&amp;TEXT(COUNTIF(C$5:C922,C923)+1,0)</f>
        <v>x1</v>
      </c>
      <c r="B923" s="29" t="str">
        <f>D923&amp;"x"&amp;TEXT(COUNTIF(D$5:D922,D923)+1,0)</f>
        <v>x1</v>
      </c>
      <c r="C923" s="30"/>
      <c r="D923" s="30"/>
      <c r="E923" s="181"/>
      <c r="F923" s="30"/>
      <c r="G923" s="269"/>
      <c r="H923" s="269"/>
      <c r="I923" s="269"/>
      <c r="J923" s="218"/>
      <c r="K923" s="181"/>
      <c r="L923" s="31"/>
      <c r="M923" s="262" t="str">
        <f t="shared" si="314"/>
        <v>0</v>
      </c>
      <c r="N923" s="31"/>
      <c r="O923" s="262" t="str">
        <f t="shared" si="315"/>
        <v>0</v>
      </c>
      <c r="P923" s="31"/>
      <c r="Q923" s="31"/>
      <c r="R923" s="31"/>
      <c r="S923" s="298" t="str">
        <f t="shared" si="316"/>
        <v/>
      </c>
      <c r="T923" s="214"/>
      <c r="U923" s="33"/>
      <c r="V923" s="33"/>
      <c r="W923" s="33"/>
      <c r="X923" s="33"/>
      <c r="Y923" s="213"/>
      <c r="Z923" s="352" t="str">
        <f t="shared" si="317"/>
        <v/>
      </c>
      <c r="AA923" s="304" t="e">
        <f t="shared" ca="1" si="318"/>
        <v>#NAME?</v>
      </c>
      <c r="AB923" s="304" t="e">
        <f t="shared" ca="1" si="319"/>
        <v>#NAME?</v>
      </c>
      <c r="AC923" s="304" t="e">
        <f t="shared" ca="1" si="320"/>
        <v>#NAME?</v>
      </c>
      <c r="AD923" s="304" t="e">
        <f t="shared" ca="1" si="321"/>
        <v>#NAME?</v>
      </c>
      <c r="AE923" s="304"/>
      <c r="AF923" s="353" t="str">
        <f t="shared" si="322"/>
        <v>NCX19J3</v>
      </c>
      <c r="AG923" s="353" t="str">
        <f t="shared" si="323"/>
        <v>NCX19J3</v>
      </c>
      <c r="AH923" s="353" t="str">
        <f t="shared" si="324"/>
        <v/>
      </c>
      <c r="AI923" s="353" t="str">
        <f t="shared" si="325"/>
        <v/>
      </c>
      <c r="AJ923" s="353" t="str">
        <f t="shared" si="326"/>
        <v/>
      </c>
      <c r="AK923" s="353" t="str">
        <f t="shared" si="327"/>
        <v/>
      </c>
      <c r="AL923" s="343"/>
      <c r="AT923" s="345" t="str">
        <f t="shared" si="328"/>
        <v/>
      </c>
      <c r="AU923" s="345" t="str">
        <f t="shared" si="329"/>
        <v/>
      </c>
      <c r="AW923" s="354">
        <f t="shared" si="330"/>
        <v>0</v>
      </c>
      <c r="AX923" s="354">
        <f t="shared" si="331"/>
        <v>0</v>
      </c>
      <c r="AY923" s="354">
        <f t="shared" si="332"/>
        <v>0</v>
      </c>
      <c r="AZ923" s="354">
        <f t="shared" si="333"/>
        <v>0</v>
      </c>
    </row>
    <row r="924" spans="1:52" x14ac:dyDescent="0.2">
      <c r="A924" s="28" t="str">
        <f>C924&amp;"x"&amp;TEXT(COUNTIF(C$5:C923,C924)+1,0)</f>
        <v>x1</v>
      </c>
      <c r="B924" s="29" t="str">
        <f>D924&amp;"x"&amp;TEXT(COUNTIF(D$5:D923,D924)+1,0)</f>
        <v>x1</v>
      </c>
      <c r="C924" s="30"/>
      <c r="D924" s="30"/>
      <c r="E924" s="181"/>
      <c r="F924" s="30"/>
      <c r="G924" s="269"/>
      <c r="H924" s="269"/>
      <c r="I924" s="269"/>
      <c r="J924" s="218"/>
      <c r="K924" s="181"/>
      <c r="L924" s="31"/>
      <c r="M924" s="262" t="str">
        <f t="shared" si="314"/>
        <v>0</v>
      </c>
      <c r="N924" s="31"/>
      <c r="O924" s="262" t="str">
        <f t="shared" si="315"/>
        <v>0</v>
      </c>
      <c r="P924" s="31"/>
      <c r="Q924" s="31"/>
      <c r="R924" s="31"/>
      <c r="S924" s="298" t="str">
        <f t="shared" si="316"/>
        <v/>
      </c>
      <c r="T924" s="214"/>
      <c r="U924" s="33"/>
      <c r="V924" s="33"/>
      <c r="W924" s="33"/>
      <c r="X924" s="33"/>
      <c r="Y924" s="213"/>
      <c r="Z924" s="352" t="str">
        <f t="shared" si="317"/>
        <v/>
      </c>
      <c r="AA924" s="304" t="e">
        <f t="shared" ca="1" si="318"/>
        <v>#NAME?</v>
      </c>
      <c r="AB924" s="304" t="e">
        <f t="shared" ca="1" si="319"/>
        <v>#NAME?</v>
      </c>
      <c r="AC924" s="304" t="e">
        <f t="shared" ca="1" si="320"/>
        <v>#NAME?</v>
      </c>
      <c r="AD924" s="304" t="e">
        <f t="shared" ca="1" si="321"/>
        <v>#NAME?</v>
      </c>
      <c r="AE924" s="304"/>
      <c r="AF924" s="353" t="str">
        <f t="shared" si="322"/>
        <v>NCX19J3</v>
      </c>
      <c r="AG924" s="353" t="str">
        <f t="shared" si="323"/>
        <v>NCX19J3</v>
      </c>
      <c r="AH924" s="353" t="str">
        <f t="shared" si="324"/>
        <v/>
      </c>
      <c r="AI924" s="353" t="str">
        <f t="shared" si="325"/>
        <v/>
      </c>
      <c r="AJ924" s="353" t="str">
        <f t="shared" si="326"/>
        <v/>
      </c>
      <c r="AK924" s="353" t="str">
        <f t="shared" si="327"/>
        <v/>
      </c>
      <c r="AL924" s="343"/>
      <c r="AT924" s="345" t="str">
        <f t="shared" si="328"/>
        <v/>
      </c>
      <c r="AU924" s="345" t="str">
        <f t="shared" si="329"/>
        <v/>
      </c>
      <c r="AW924" s="354">
        <f t="shared" si="330"/>
        <v>0</v>
      </c>
      <c r="AX924" s="354">
        <f t="shared" si="331"/>
        <v>0</v>
      </c>
      <c r="AY924" s="354">
        <f t="shared" si="332"/>
        <v>0</v>
      </c>
      <c r="AZ924" s="354">
        <f t="shared" si="333"/>
        <v>0</v>
      </c>
    </row>
    <row r="925" spans="1:52" x14ac:dyDescent="0.2">
      <c r="A925" s="28" t="str">
        <f>C925&amp;"x"&amp;TEXT(COUNTIF(C$5:C924,C925)+1,0)</f>
        <v>x1</v>
      </c>
      <c r="B925" s="29" t="str">
        <f>D925&amp;"x"&amp;TEXT(COUNTIF(D$5:D924,D925)+1,0)</f>
        <v>x1</v>
      </c>
      <c r="C925" s="30"/>
      <c r="D925" s="30"/>
      <c r="E925" s="181"/>
      <c r="F925" s="30"/>
      <c r="G925" s="269"/>
      <c r="H925" s="269"/>
      <c r="I925" s="269"/>
      <c r="J925" s="218"/>
      <c r="K925" s="181"/>
      <c r="L925" s="31"/>
      <c r="M925" s="262" t="str">
        <f t="shared" si="314"/>
        <v>0</v>
      </c>
      <c r="N925" s="31"/>
      <c r="O925" s="262" t="str">
        <f t="shared" si="315"/>
        <v>0</v>
      </c>
      <c r="P925" s="31"/>
      <c r="Q925" s="31"/>
      <c r="R925" s="31"/>
      <c r="S925" s="298" t="str">
        <f t="shared" si="316"/>
        <v/>
      </c>
      <c r="T925" s="214"/>
      <c r="U925" s="33"/>
      <c r="V925" s="33"/>
      <c r="W925" s="33"/>
      <c r="X925" s="33"/>
      <c r="Y925" s="213"/>
      <c r="Z925" s="352" t="str">
        <f t="shared" si="317"/>
        <v/>
      </c>
      <c r="AA925" s="304" t="e">
        <f t="shared" ca="1" si="318"/>
        <v>#NAME?</v>
      </c>
      <c r="AB925" s="304" t="e">
        <f t="shared" ca="1" si="319"/>
        <v>#NAME?</v>
      </c>
      <c r="AC925" s="304" t="e">
        <f t="shared" ca="1" si="320"/>
        <v>#NAME?</v>
      </c>
      <c r="AD925" s="304" t="e">
        <f t="shared" ca="1" si="321"/>
        <v>#NAME?</v>
      </c>
      <c r="AE925" s="304"/>
      <c r="AF925" s="353" t="str">
        <f t="shared" si="322"/>
        <v>NCX19J3</v>
      </c>
      <c r="AG925" s="353" t="str">
        <f t="shared" si="323"/>
        <v>NCX19J3</v>
      </c>
      <c r="AH925" s="353" t="str">
        <f t="shared" si="324"/>
        <v/>
      </c>
      <c r="AI925" s="353" t="str">
        <f t="shared" si="325"/>
        <v/>
      </c>
      <c r="AJ925" s="353" t="str">
        <f t="shared" si="326"/>
        <v/>
      </c>
      <c r="AK925" s="353" t="str">
        <f t="shared" si="327"/>
        <v/>
      </c>
      <c r="AL925" s="343"/>
      <c r="AT925" s="345" t="str">
        <f t="shared" si="328"/>
        <v/>
      </c>
      <c r="AU925" s="345" t="str">
        <f t="shared" si="329"/>
        <v/>
      </c>
      <c r="AW925" s="354">
        <f t="shared" si="330"/>
        <v>0</v>
      </c>
      <c r="AX925" s="354">
        <f t="shared" si="331"/>
        <v>0</v>
      </c>
      <c r="AY925" s="354">
        <f t="shared" si="332"/>
        <v>0</v>
      </c>
      <c r="AZ925" s="354">
        <f t="shared" si="333"/>
        <v>0</v>
      </c>
    </row>
    <row r="926" spans="1:52" x14ac:dyDescent="0.2">
      <c r="A926" s="28" t="str">
        <f>C926&amp;"x"&amp;TEXT(COUNTIF(C$5:C925,C926)+1,0)</f>
        <v>x1</v>
      </c>
      <c r="B926" s="29" t="str">
        <f>D926&amp;"x"&amp;TEXT(COUNTIF(D$5:D925,D926)+1,0)</f>
        <v>x1</v>
      </c>
      <c r="C926" s="30"/>
      <c r="D926" s="30"/>
      <c r="E926" s="181"/>
      <c r="F926" s="30"/>
      <c r="G926" s="269"/>
      <c r="H926" s="269"/>
      <c r="I926" s="269"/>
      <c r="J926" s="218"/>
      <c r="K926" s="181"/>
      <c r="L926" s="31"/>
      <c r="M926" s="262" t="str">
        <f t="shared" si="314"/>
        <v>0</v>
      </c>
      <c r="N926" s="31"/>
      <c r="O926" s="262" t="str">
        <f t="shared" si="315"/>
        <v>0</v>
      </c>
      <c r="P926" s="31"/>
      <c r="Q926" s="31"/>
      <c r="R926" s="31"/>
      <c r="S926" s="298" t="str">
        <f t="shared" si="316"/>
        <v/>
      </c>
      <c r="T926" s="214"/>
      <c r="U926" s="33"/>
      <c r="V926" s="33"/>
      <c r="W926" s="33"/>
      <c r="X926" s="33"/>
      <c r="Y926" s="213"/>
      <c r="Z926" s="352" t="str">
        <f t="shared" si="317"/>
        <v/>
      </c>
      <c r="AA926" s="304" t="e">
        <f t="shared" ca="1" si="318"/>
        <v>#NAME?</v>
      </c>
      <c r="AB926" s="304" t="e">
        <f t="shared" ca="1" si="319"/>
        <v>#NAME?</v>
      </c>
      <c r="AC926" s="304" t="e">
        <f t="shared" ca="1" si="320"/>
        <v>#NAME?</v>
      </c>
      <c r="AD926" s="304" t="e">
        <f t="shared" ca="1" si="321"/>
        <v>#NAME?</v>
      </c>
      <c r="AE926" s="304"/>
      <c r="AF926" s="353" t="str">
        <f t="shared" si="322"/>
        <v>NCX19J3</v>
      </c>
      <c r="AG926" s="353" t="str">
        <f t="shared" si="323"/>
        <v>NCX19J3</v>
      </c>
      <c r="AH926" s="353" t="str">
        <f t="shared" si="324"/>
        <v/>
      </c>
      <c r="AI926" s="353" t="str">
        <f t="shared" si="325"/>
        <v/>
      </c>
      <c r="AJ926" s="353" t="str">
        <f t="shared" si="326"/>
        <v/>
      </c>
      <c r="AK926" s="353" t="str">
        <f t="shared" si="327"/>
        <v/>
      </c>
      <c r="AL926" s="343"/>
      <c r="AT926" s="345" t="str">
        <f t="shared" si="328"/>
        <v/>
      </c>
      <c r="AU926" s="345" t="str">
        <f t="shared" si="329"/>
        <v/>
      </c>
      <c r="AW926" s="354">
        <f t="shared" si="330"/>
        <v>0</v>
      </c>
      <c r="AX926" s="354">
        <f t="shared" si="331"/>
        <v>0</v>
      </c>
      <c r="AY926" s="354">
        <f t="shared" si="332"/>
        <v>0</v>
      </c>
      <c r="AZ926" s="354">
        <f t="shared" si="333"/>
        <v>0</v>
      </c>
    </row>
    <row r="927" spans="1:52" x14ac:dyDescent="0.2">
      <c r="A927" s="28" t="str">
        <f>C927&amp;"x"&amp;TEXT(COUNTIF(C$5:C926,C927)+1,0)</f>
        <v>x1</v>
      </c>
      <c r="B927" s="29" t="str">
        <f>D927&amp;"x"&amp;TEXT(COUNTIF(D$5:D926,D927)+1,0)</f>
        <v>x1</v>
      </c>
      <c r="C927" s="30"/>
      <c r="D927" s="30"/>
      <c r="E927" s="181"/>
      <c r="F927" s="30"/>
      <c r="G927" s="269"/>
      <c r="H927" s="269"/>
      <c r="I927" s="269"/>
      <c r="J927" s="218"/>
      <c r="K927" s="181"/>
      <c r="L927" s="31"/>
      <c r="M927" s="262" t="str">
        <f t="shared" si="314"/>
        <v>0</v>
      </c>
      <c r="N927" s="31"/>
      <c r="O927" s="262" t="str">
        <f t="shared" si="315"/>
        <v>0</v>
      </c>
      <c r="P927" s="31"/>
      <c r="Q927" s="31"/>
      <c r="R927" s="31"/>
      <c r="S927" s="298" t="str">
        <f t="shared" si="316"/>
        <v/>
      </c>
      <c r="T927" s="214"/>
      <c r="U927" s="33"/>
      <c r="V927" s="33"/>
      <c r="W927" s="33"/>
      <c r="X927" s="33"/>
      <c r="Y927" s="213"/>
      <c r="Z927" s="352" t="str">
        <f t="shared" si="317"/>
        <v/>
      </c>
      <c r="AA927" s="304" t="e">
        <f t="shared" ca="1" si="318"/>
        <v>#NAME?</v>
      </c>
      <c r="AB927" s="304" t="e">
        <f t="shared" ca="1" si="319"/>
        <v>#NAME?</v>
      </c>
      <c r="AC927" s="304" t="e">
        <f t="shared" ca="1" si="320"/>
        <v>#NAME?</v>
      </c>
      <c r="AD927" s="304" t="e">
        <f t="shared" ca="1" si="321"/>
        <v>#NAME?</v>
      </c>
      <c r="AE927" s="304"/>
      <c r="AF927" s="353" t="str">
        <f t="shared" si="322"/>
        <v>NCX19J3</v>
      </c>
      <c r="AG927" s="353" t="str">
        <f t="shared" si="323"/>
        <v>NCX19J3</v>
      </c>
      <c r="AH927" s="353" t="str">
        <f t="shared" si="324"/>
        <v/>
      </c>
      <c r="AI927" s="353" t="str">
        <f t="shared" si="325"/>
        <v/>
      </c>
      <c r="AJ927" s="353" t="str">
        <f t="shared" si="326"/>
        <v/>
      </c>
      <c r="AK927" s="353" t="str">
        <f t="shared" si="327"/>
        <v/>
      </c>
      <c r="AL927" s="343"/>
      <c r="AT927" s="345" t="str">
        <f t="shared" si="328"/>
        <v/>
      </c>
      <c r="AU927" s="345" t="str">
        <f t="shared" si="329"/>
        <v/>
      </c>
      <c r="AW927" s="354">
        <f t="shared" si="330"/>
        <v>0</v>
      </c>
      <c r="AX927" s="354">
        <f t="shared" si="331"/>
        <v>0</v>
      </c>
      <c r="AY927" s="354">
        <f t="shared" si="332"/>
        <v>0</v>
      </c>
      <c r="AZ927" s="354">
        <f t="shared" si="333"/>
        <v>0</v>
      </c>
    </row>
    <row r="928" spans="1:52" x14ac:dyDescent="0.2">
      <c r="A928" s="28" t="str">
        <f>C928&amp;"x"&amp;TEXT(COUNTIF(C$5:C927,C928)+1,0)</f>
        <v>x1</v>
      </c>
      <c r="B928" s="29" t="str">
        <f>D928&amp;"x"&amp;TEXT(COUNTIF(D$5:D927,D928)+1,0)</f>
        <v>x1</v>
      </c>
      <c r="C928" s="30"/>
      <c r="D928" s="30"/>
      <c r="E928" s="181"/>
      <c r="F928" s="30"/>
      <c r="G928" s="269"/>
      <c r="H928" s="269"/>
      <c r="I928" s="269"/>
      <c r="J928" s="218"/>
      <c r="K928" s="181"/>
      <c r="L928" s="31"/>
      <c r="M928" s="262" t="str">
        <f t="shared" si="314"/>
        <v>0</v>
      </c>
      <c r="N928" s="31"/>
      <c r="O928" s="262" t="str">
        <f t="shared" si="315"/>
        <v>0</v>
      </c>
      <c r="P928" s="31"/>
      <c r="Q928" s="31"/>
      <c r="R928" s="31"/>
      <c r="S928" s="298" t="str">
        <f t="shared" si="316"/>
        <v/>
      </c>
      <c r="T928" s="214"/>
      <c r="U928" s="33"/>
      <c r="V928" s="33"/>
      <c r="W928" s="33"/>
      <c r="X928" s="33"/>
      <c r="Y928" s="213"/>
      <c r="Z928" s="352" t="str">
        <f t="shared" si="317"/>
        <v/>
      </c>
      <c r="AA928" s="304" t="e">
        <f t="shared" ca="1" si="318"/>
        <v>#NAME?</v>
      </c>
      <c r="AB928" s="304" t="e">
        <f t="shared" ca="1" si="319"/>
        <v>#NAME?</v>
      </c>
      <c r="AC928" s="304" t="e">
        <f t="shared" ca="1" si="320"/>
        <v>#NAME?</v>
      </c>
      <c r="AD928" s="304" t="e">
        <f t="shared" ca="1" si="321"/>
        <v>#NAME?</v>
      </c>
      <c r="AE928" s="304"/>
      <c r="AF928" s="353" t="str">
        <f t="shared" si="322"/>
        <v>NCX19J3</v>
      </c>
      <c r="AG928" s="353" t="str">
        <f t="shared" si="323"/>
        <v>NCX19J3</v>
      </c>
      <c r="AH928" s="353" t="str">
        <f t="shared" si="324"/>
        <v/>
      </c>
      <c r="AI928" s="353" t="str">
        <f t="shared" si="325"/>
        <v/>
      </c>
      <c r="AJ928" s="353" t="str">
        <f t="shared" si="326"/>
        <v/>
      </c>
      <c r="AK928" s="353" t="str">
        <f t="shared" si="327"/>
        <v/>
      </c>
      <c r="AL928" s="343"/>
      <c r="AT928" s="345" t="str">
        <f t="shared" si="328"/>
        <v/>
      </c>
      <c r="AU928" s="345" t="str">
        <f t="shared" si="329"/>
        <v/>
      </c>
      <c r="AW928" s="354">
        <f t="shared" si="330"/>
        <v>0</v>
      </c>
      <c r="AX928" s="354">
        <f t="shared" si="331"/>
        <v>0</v>
      </c>
      <c r="AY928" s="354">
        <f t="shared" si="332"/>
        <v>0</v>
      </c>
      <c r="AZ928" s="354">
        <f t="shared" si="333"/>
        <v>0</v>
      </c>
    </row>
    <row r="929" spans="1:52" x14ac:dyDescent="0.2">
      <c r="A929" s="28" t="str">
        <f>C929&amp;"x"&amp;TEXT(COUNTIF(C$5:C928,C929)+1,0)</f>
        <v>x1</v>
      </c>
      <c r="B929" s="29" t="str">
        <f>D929&amp;"x"&amp;TEXT(COUNTIF(D$5:D928,D929)+1,0)</f>
        <v>x1</v>
      </c>
      <c r="C929" s="30"/>
      <c r="D929" s="30"/>
      <c r="E929" s="181"/>
      <c r="F929" s="30"/>
      <c r="G929" s="269"/>
      <c r="H929" s="269"/>
      <c r="I929" s="269"/>
      <c r="J929" s="218"/>
      <c r="K929" s="181"/>
      <c r="L929" s="31"/>
      <c r="M929" s="262" t="str">
        <f t="shared" si="314"/>
        <v>0</v>
      </c>
      <c r="N929" s="31"/>
      <c r="O929" s="262" t="str">
        <f t="shared" si="315"/>
        <v>0</v>
      </c>
      <c r="P929" s="31"/>
      <c r="Q929" s="31"/>
      <c r="R929" s="31"/>
      <c r="S929" s="298" t="str">
        <f t="shared" si="316"/>
        <v/>
      </c>
      <c r="T929" s="214"/>
      <c r="U929" s="33"/>
      <c r="V929" s="33"/>
      <c r="W929" s="33"/>
      <c r="X929" s="33"/>
      <c r="Y929" s="213"/>
      <c r="Z929" s="352" t="str">
        <f t="shared" si="317"/>
        <v/>
      </c>
      <c r="AA929" s="304" t="e">
        <f t="shared" ca="1" si="318"/>
        <v>#NAME?</v>
      </c>
      <c r="AB929" s="304" t="e">
        <f t="shared" ca="1" si="319"/>
        <v>#NAME?</v>
      </c>
      <c r="AC929" s="304" t="e">
        <f t="shared" ca="1" si="320"/>
        <v>#NAME?</v>
      </c>
      <c r="AD929" s="304" t="e">
        <f t="shared" ca="1" si="321"/>
        <v>#NAME?</v>
      </c>
      <c r="AE929" s="304"/>
      <c r="AF929" s="353" t="str">
        <f t="shared" si="322"/>
        <v>NCX19J3</v>
      </c>
      <c r="AG929" s="353" t="str">
        <f t="shared" si="323"/>
        <v>NCX19J3</v>
      </c>
      <c r="AH929" s="353" t="str">
        <f t="shared" si="324"/>
        <v/>
      </c>
      <c r="AI929" s="353" t="str">
        <f t="shared" si="325"/>
        <v/>
      </c>
      <c r="AJ929" s="353" t="str">
        <f t="shared" si="326"/>
        <v/>
      </c>
      <c r="AK929" s="353" t="str">
        <f t="shared" si="327"/>
        <v/>
      </c>
      <c r="AL929" s="343"/>
      <c r="AT929" s="345" t="str">
        <f t="shared" si="328"/>
        <v/>
      </c>
      <c r="AU929" s="345" t="str">
        <f t="shared" si="329"/>
        <v/>
      </c>
      <c r="AW929" s="354">
        <f t="shared" si="330"/>
        <v>0</v>
      </c>
      <c r="AX929" s="354">
        <f t="shared" si="331"/>
        <v>0</v>
      </c>
      <c r="AY929" s="354">
        <f t="shared" si="332"/>
        <v>0</v>
      </c>
      <c r="AZ929" s="354">
        <f t="shared" si="333"/>
        <v>0</v>
      </c>
    </row>
    <row r="930" spans="1:52" x14ac:dyDescent="0.2">
      <c r="A930" s="28" t="str">
        <f>C930&amp;"x"&amp;TEXT(COUNTIF(C$5:C929,C930)+1,0)</f>
        <v>x1</v>
      </c>
      <c r="B930" s="29" t="str">
        <f>D930&amp;"x"&amp;TEXT(COUNTIF(D$5:D929,D930)+1,0)</f>
        <v>x1</v>
      </c>
      <c r="C930" s="30"/>
      <c r="D930" s="30"/>
      <c r="E930" s="181"/>
      <c r="F930" s="30"/>
      <c r="G930" s="269"/>
      <c r="H930" s="269"/>
      <c r="I930" s="269"/>
      <c r="J930" s="218"/>
      <c r="K930" s="181"/>
      <c r="L930" s="31"/>
      <c r="M930" s="262" t="str">
        <f t="shared" si="314"/>
        <v>0</v>
      </c>
      <c r="N930" s="31"/>
      <c r="O930" s="262" t="str">
        <f t="shared" si="315"/>
        <v>0</v>
      </c>
      <c r="P930" s="31"/>
      <c r="Q930" s="31"/>
      <c r="R930" s="31"/>
      <c r="S930" s="298" t="str">
        <f t="shared" si="316"/>
        <v/>
      </c>
      <c r="T930" s="214"/>
      <c r="U930" s="33"/>
      <c r="V930" s="33"/>
      <c r="W930" s="33"/>
      <c r="X930" s="33"/>
      <c r="Y930" s="213"/>
      <c r="Z930" s="352" t="str">
        <f t="shared" si="317"/>
        <v/>
      </c>
      <c r="AA930" s="304" t="e">
        <f t="shared" ca="1" si="318"/>
        <v>#NAME?</v>
      </c>
      <c r="AB930" s="304" t="e">
        <f t="shared" ca="1" si="319"/>
        <v>#NAME?</v>
      </c>
      <c r="AC930" s="304" t="e">
        <f t="shared" ca="1" si="320"/>
        <v>#NAME?</v>
      </c>
      <c r="AD930" s="304" t="e">
        <f t="shared" ca="1" si="321"/>
        <v>#NAME?</v>
      </c>
      <c r="AE930" s="304"/>
      <c r="AF930" s="353" t="str">
        <f t="shared" si="322"/>
        <v>NCX19J3</v>
      </c>
      <c r="AG930" s="353" t="str">
        <f t="shared" si="323"/>
        <v>NCX19J3</v>
      </c>
      <c r="AH930" s="353" t="str">
        <f t="shared" si="324"/>
        <v/>
      </c>
      <c r="AI930" s="353" t="str">
        <f t="shared" si="325"/>
        <v/>
      </c>
      <c r="AJ930" s="353" t="str">
        <f t="shared" si="326"/>
        <v/>
      </c>
      <c r="AK930" s="353" t="str">
        <f t="shared" si="327"/>
        <v/>
      </c>
      <c r="AL930" s="343"/>
      <c r="AT930" s="345" t="str">
        <f t="shared" si="328"/>
        <v/>
      </c>
      <c r="AU930" s="345" t="str">
        <f t="shared" si="329"/>
        <v/>
      </c>
      <c r="AW930" s="354">
        <f t="shared" si="330"/>
        <v>0</v>
      </c>
      <c r="AX930" s="354">
        <f t="shared" si="331"/>
        <v>0</v>
      </c>
      <c r="AY930" s="354">
        <f t="shared" si="332"/>
        <v>0</v>
      </c>
      <c r="AZ930" s="354">
        <f t="shared" si="333"/>
        <v>0</v>
      </c>
    </row>
    <row r="931" spans="1:52" x14ac:dyDescent="0.2">
      <c r="A931" s="28" t="str">
        <f>C931&amp;"x"&amp;TEXT(COUNTIF(C$5:C930,C931)+1,0)</f>
        <v>x1</v>
      </c>
      <c r="B931" s="29" t="str">
        <f>D931&amp;"x"&amp;TEXT(COUNTIF(D$5:D930,D931)+1,0)</f>
        <v>x1</v>
      </c>
      <c r="C931" s="30"/>
      <c r="D931" s="30"/>
      <c r="E931" s="181"/>
      <c r="F931" s="30"/>
      <c r="G931" s="269"/>
      <c r="H931" s="269"/>
      <c r="I931" s="269"/>
      <c r="J931" s="218"/>
      <c r="K931" s="181"/>
      <c r="L931" s="31"/>
      <c r="M931" s="262" t="str">
        <f t="shared" si="314"/>
        <v>0</v>
      </c>
      <c r="N931" s="31"/>
      <c r="O931" s="262" t="str">
        <f t="shared" si="315"/>
        <v>0</v>
      </c>
      <c r="P931" s="31"/>
      <c r="Q931" s="31"/>
      <c r="R931" s="31"/>
      <c r="S931" s="298" t="str">
        <f t="shared" si="316"/>
        <v/>
      </c>
      <c r="T931" s="214"/>
      <c r="U931" s="33"/>
      <c r="V931" s="33"/>
      <c r="W931" s="33"/>
      <c r="X931" s="33"/>
      <c r="Y931" s="213"/>
      <c r="Z931" s="352" t="str">
        <f t="shared" si="317"/>
        <v/>
      </c>
      <c r="AA931" s="304" t="e">
        <f t="shared" ca="1" si="318"/>
        <v>#NAME?</v>
      </c>
      <c r="AB931" s="304" t="e">
        <f t="shared" ca="1" si="319"/>
        <v>#NAME?</v>
      </c>
      <c r="AC931" s="304" t="e">
        <f t="shared" ca="1" si="320"/>
        <v>#NAME?</v>
      </c>
      <c r="AD931" s="304" t="e">
        <f t="shared" ca="1" si="321"/>
        <v>#NAME?</v>
      </c>
      <c r="AE931" s="304"/>
      <c r="AF931" s="353" t="str">
        <f t="shared" si="322"/>
        <v>NCX19J3</v>
      </c>
      <c r="AG931" s="353" t="str">
        <f t="shared" si="323"/>
        <v>NCX19J3</v>
      </c>
      <c r="AH931" s="353" t="str">
        <f t="shared" si="324"/>
        <v/>
      </c>
      <c r="AI931" s="353" t="str">
        <f t="shared" si="325"/>
        <v/>
      </c>
      <c r="AJ931" s="353" t="str">
        <f t="shared" si="326"/>
        <v/>
      </c>
      <c r="AK931" s="353" t="str">
        <f t="shared" si="327"/>
        <v/>
      </c>
      <c r="AL931" s="343"/>
      <c r="AT931" s="345" t="str">
        <f t="shared" si="328"/>
        <v/>
      </c>
      <c r="AU931" s="345" t="str">
        <f t="shared" si="329"/>
        <v/>
      </c>
      <c r="AW931" s="354">
        <f t="shared" si="330"/>
        <v>0</v>
      </c>
      <c r="AX931" s="354">
        <f t="shared" si="331"/>
        <v>0</v>
      </c>
      <c r="AY931" s="354">
        <f t="shared" si="332"/>
        <v>0</v>
      </c>
      <c r="AZ931" s="354">
        <f t="shared" si="333"/>
        <v>0</v>
      </c>
    </row>
    <row r="932" spans="1:52" x14ac:dyDescent="0.2">
      <c r="A932" s="28" t="str">
        <f>C932&amp;"x"&amp;TEXT(COUNTIF(C$5:C931,C932)+1,0)</f>
        <v>x1</v>
      </c>
      <c r="B932" s="29" t="str">
        <f>D932&amp;"x"&amp;TEXT(COUNTIF(D$5:D931,D932)+1,0)</f>
        <v>x1</v>
      </c>
      <c r="C932" s="30"/>
      <c r="D932" s="30"/>
      <c r="E932" s="181"/>
      <c r="F932" s="30"/>
      <c r="G932" s="269"/>
      <c r="H932" s="269"/>
      <c r="I932" s="269"/>
      <c r="J932" s="218"/>
      <c r="K932" s="181"/>
      <c r="L932" s="31"/>
      <c r="M932" s="262" t="str">
        <f t="shared" si="314"/>
        <v>0</v>
      </c>
      <c r="N932" s="31"/>
      <c r="O932" s="262" t="str">
        <f t="shared" si="315"/>
        <v>0</v>
      </c>
      <c r="P932" s="31"/>
      <c r="Q932" s="31"/>
      <c r="R932" s="31"/>
      <c r="S932" s="298" t="str">
        <f t="shared" si="316"/>
        <v/>
      </c>
      <c r="T932" s="214"/>
      <c r="U932" s="33"/>
      <c r="V932" s="33"/>
      <c r="W932" s="33"/>
      <c r="X932" s="33"/>
      <c r="Y932" s="213"/>
      <c r="Z932" s="352" t="str">
        <f t="shared" si="317"/>
        <v/>
      </c>
      <c r="AA932" s="304" t="e">
        <f t="shared" ca="1" si="318"/>
        <v>#NAME?</v>
      </c>
      <c r="AB932" s="304" t="e">
        <f t="shared" ca="1" si="319"/>
        <v>#NAME?</v>
      </c>
      <c r="AC932" s="304" t="e">
        <f t="shared" ca="1" si="320"/>
        <v>#NAME?</v>
      </c>
      <c r="AD932" s="304" t="e">
        <f t="shared" ca="1" si="321"/>
        <v>#NAME?</v>
      </c>
      <c r="AE932" s="304"/>
      <c r="AF932" s="353" t="str">
        <f t="shared" si="322"/>
        <v>NCX19J3</v>
      </c>
      <c r="AG932" s="353" t="str">
        <f t="shared" si="323"/>
        <v>NCX19J3</v>
      </c>
      <c r="AH932" s="353" t="str">
        <f t="shared" si="324"/>
        <v/>
      </c>
      <c r="AI932" s="353" t="str">
        <f t="shared" si="325"/>
        <v/>
      </c>
      <c r="AJ932" s="353" t="str">
        <f t="shared" si="326"/>
        <v/>
      </c>
      <c r="AK932" s="353" t="str">
        <f t="shared" si="327"/>
        <v/>
      </c>
      <c r="AL932" s="343"/>
      <c r="AT932" s="345" t="str">
        <f t="shared" si="328"/>
        <v/>
      </c>
      <c r="AU932" s="345" t="str">
        <f t="shared" si="329"/>
        <v/>
      </c>
      <c r="AW932" s="354">
        <f t="shared" si="330"/>
        <v>0</v>
      </c>
      <c r="AX932" s="354">
        <f t="shared" si="331"/>
        <v>0</v>
      </c>
      <c r="AY932" s="354">
        <f t="shared" si="332"/>
        <v>0</v>
      </c>
      <c r="AZ932" s="354">
        <f t="shared" si="333"/>
        <v>0</v>
      </c>
    </row>
    <row r="933" spans="1:52" x14ac:dyDescent="0.2">
      <c r="A933" s="28" t="str">
        <f>C933&amp;"x"&amp;TEXT(COUNTIF(C$5:C932,C933)+1,0)</f>
        <v>x1</v>
      </c>
      <c r="B933" s="29" t="str">
        <f>D933&amp;"x"&amp;TEXT(COUNTIF(D$5:D932,D933)+1,0)</f>
        <v>x1</v>
      </c>
      <c r="C933" s="30"/>
      <c r="D933" s="30"/>
      <c r="E933" s="181"/>
      <c r="F933" s="30"/>
      <c r="G933" s="269"/>
      <c r="H933" s="269"/>
      <c r="I933" s="269"/>
      <c r="J933" s="218"/>
      <c r="K933" s="181"/>
      <c r="L933" s="31"/>
      <c r="M933" s="262" t="str">
        <f t="shared" si="314"/>
        <v>0</v>
      </c>
      <c r="N933" s="31"/>
      <c r="O933" s="262" t="str">
        <f t="shared" si="315"/>
        <v>0</v>
      </c>
      <c r="P933" s="31"/>
      <c r="Q933" s="31"/>
      <c r="R933" s="31"/>
      <c r="S933" s="298" t="str">
        <f t="shared" si="316"/>
        <v/>
      </c>
      <c r="T933" s="214"/>
      <c r="U933" s="33"/>
      <c r="V933" s="33"/>
      <c r="W933" s="33"/>
      <c r="X933" s="33"/>
      <c r="Y933" s="213"/>
      <c r="Z933" s="352" t="str">
        <f t="shared" si="317"/>
        <v/>
      </c>
      <c r="AA933" s="304" t="e">
        <f t="shared" ca="1" si="318"/>
        <v>#NAME?</v>
      </c>
      <c r="AB933" s="304" t="e">
        <f t="shared" ca="1" si="319"/>
        <v>#NAME?</v>
      </c>
      <c r="AC933" s="304" t="e">
        <f t="shared" ca="1" si="320"/>
        <v>#NAME?</v>
      </c>
      <c r="AD933" s="304" t="e">
        <f t="shared" ca="1" si="321"/>
        <v>#NAME?</v>
      </c>
      <c r="AE933" s="304"/>
      <c r="AF933" s="353" t="str">
        <f t="shared" si="322"/>
        <v>NCX19J3</v>
      </c>
      <c r="AG933" s="353" t="str">
        <f t="shared" si="323"/>
        <v>NCX19J3</v>
      </c>
      <c r="AH933" s="353" t="str">
        <f t="shared" si="324"/>
        <v/>
      </c>
      <c r="AI933" s="353" t="str">
        <f t="shared" si="325"/>
        <v/>
      </c>
      <c r="AJ933" s="353" t="str">
        <f t="shared" si="326"/>
        <v/>
      </c>
      <c r="AK933" s="353" t="str">
        <f t="shared" si="327"/>
        <v/>
      </c>
      <c r="AL933" s="343"/>
      <c r="AT933" s="345" t="str">
        <f t="shared" si="328"/>
        <v/>
      </c>
      <c r="AU933" s="345" t="str">
        <f t="shared" si="329"/>
        <v/>
      </c>
      <c r="AW933" s="354">
        <f t="shared" si="330"/>
        <v>0</v>
      </c>
      <c r="AX933" s="354">
        <f t="shared" si="331"/>
        <v>0</v>
      </c>
      <c r="AY933" s="354">
        <f t="shared" si="332"/>
        <v>0</v>
      </c>
      <c r="AZ933" s="354">
        <f t="shared" si="333"/>
        <v>0</v>
      </c>
    </row>
    <row r="934" spans="1:52" x14ac:dyDescent="0.2">
      <c r="A934" s="28" t="str">
        <f>C934&amp;"x"&amp;TEXT(COUNTIF(C$5:C933,C934)+1,0)</f>
        <v>x1</v>
      </c>
      <c r="B934" s="29" t="str">
        <f>D934&amp;"x"&amp;TEXT(COUNTIF(D$5:D933,D934)+1,0)</f>
        <v>x1</v>
      </c>
      <c r="C934" s="30"/>
      <c r="D934" s="30"/>
      <c r="E934" s="181"/>
      <c r="F934" s="30"/>
      <c r="G934" s="269"/>
      <c r="H934" s="269"/>
      <c r="I934" s="269"/>
      <c r="J934" s="218"/>
      <c r="K934" s="181"/>
      <c r="L934" s="31"/>
      <c r="M934" s="262" t="str">
        <f t="shared" si="314"/>
        <v>0</v>
      </c>
      <c r="N934" s="31"/>
      <c r="O934" s="262" t="str">
        <f t="shared" si="315"/>
        <v>0</v>
      </c>
      <c r="P934" s="31"/>
      <c r="Q934" s="31"/>
      <c r="R934" s="31"/>
      <c r="S934" s="298" t="str">
        <f t="shared" si="316"/>
        <v/>
      </c>
      <c r="T934" s="214"/>
      <c r="U934" s="33"/>
      <c r="V934" s="33"/>
      <c r="W934" s="33"/>
      <c r="X934" s="33"/>
      <c r="Y934" s="213"/>
      <c r="Z934" s="352" t="str">
        <f t="shared" si="317"/>
        <v/>
      </c>
      <c r="AA934" s="304" t="e">
        <f t="shared" ca="1" si="318"/>
        <v>#NAME?</v>
      </c>
      <c r="AB934" s="304" t="e">
        <f t="shared" ca="1" si="319"/>
        <v>#NAME?</v>
      </c>
      <c r="AC934" s="304" t="e">
        <f t="shared" ca="1" si="320"/>
        <v>#NAME?</v>
      </c>
      <c r="AD934" s="304" t="e">
        <f t="shared" ca="1" si="321"/>
        <v>#NAME?</v>
      </c>
      <c r="AE934" s="304"/>
      <c r="AF934" s="353" t="str">
        <f t="shared" si="322"/>
        <v>NCX19J3</v>
      </c>
      <c r="AG934" s="353" t="str">
        <f t="shared" si="323"/>
        <v>NCX19J3</v>
      </c>
      <c r="AH934" s="353" t="str">
        <f t="shared" si="324"/>
        <v/>
      </c>
      <c r="AI934" s="353" t="str">
        <f t="shared" si="325"/>
        <v/>
      </c>
      <c r="AJ934" s="353" t="str">
        <f t="shared" si="326"/>
        <v/>
      </c>
      <c r="AK934" s="353" t="str">
        <f t="shared" si="327"/>
        <v/>
      </c>
      <c r="AL934" s="343"/>
      <c r="AT934" s="345" t="str">
        <f t="shared" si="328"/>
        <v/>
      </c>
      <c r="AU934" s="345" t="str">
        <f t="shared" si="329"/>
        <v/>
      </c>
      <c r="AW934" s="354">
        <f t="shared" si="330"/>
        <v>0</v>
      </c>
      <c r="AX934" s="354">
        <f t="shared" si="331"/>
        <v>0</v>
      </c>
      <c r="AY934" s="354">
        <f t="shared" si="332"/>
        <v>0</v>
      </c>
      <c r="AZ934" s="354">
        <f t="shared" si="333"/>
        <v>0</v>
      </c>
    </row>
    <row r="935" spans="1:52" x14ac:dyDescent="0.2">
      <c r="A935" s="28" t="str">
        <f>C935&amp;"x"&amp;TEXT(COUNTIF(C$5:C934,C935)+1,0)</f>
        <v>x1</v>
      </c>
      <c r="B935" s="29" t="str">
        <f>D935&amp;"x"&amp;TEXT(COUNTIF(D$5:D934,D935)+1,0)</f>
        <v>x1</v>
      </c>
      <c r="C935" s="30"/>
      <c r="D935" s="30"/>
      <c r="E935" s="181"/>
      <c r="F935" s="30"/>
      <c r="G935" s="269"/>
      <c r="H935" s="269"/>
      <c r="I935" s="269"/>
      <c r="J935" s="218"/>
      <c r="K935" s="181"/>
      <c r="L935" s="31"/>
      <c r="M935" s="262" t="str">
        <f t="shared" si="314"/>
        <v>0</v>
      </c>
      <c r="N935" s="31"/>
      <c r="O935" s="262" t="str">
        <f t="shared" si="315"/>
        <v>0</v>
      </c>
      <c r="P935" s="31"/>
      <c r="Q935" s="31"/>
      <c r="R935" s="31"/>
      <c r="S935" s="298" t="str">
        <f t="shared" si="316"/>
        <v/>
      </c>
      <c r="T935" s="214"/>
      <c r="U935" s="33"/>
      <c r="V935" s="33"/>
      <c r="W935" s="33"/>
      <c r="X935" s="33"/>
      <c r="Y935" s="213"/>
      <c r="Z935" s="352" t="str">
        <f t="shared" si="317"/>
        <v/>
      </c>
      <c r="AA935" s="304" t="e">
        <f t="shared" ca="1" si="318"/>
        <v>#NAME?</v>
      </c>
      <c r="AB935" s="304" t="e">
        <f t="shared" ca="1" si="319"/>
        <v>#NAME?</v>
      </c>
      <c r="AC935" s="304" t="e">
        <f t="shared" ca="1" si="320"/>
        <v>#NAME?</v>
      </c>
      <c r="AD935" s="304" t="e">
        <f t="shared" ca="1" si="321"/>
        <v>#NAME?</v>
      </c>
      <c r="AE935" s="304"/>
      <c r="AF935" s="353" t="str">
        <f t="shared" si="322"/>
        <v>NCX19J3</v>
      </c>
      <c r="AG935" s="353" t="str">
        <f t="shared" si="323"/>
        <v>NCX19J3</v>
      </c>
      <c r="AH935" s="353" t="str">
        <f t="shared" si="324"/>
        <v/>
      </c>
      <c r="AI935" s="353" t="str">
        <f t="shared" si="325"/>
        <v/>
      </c>
      <c r="AJ935" s="353" t="str">
        <f t="shared" si="326"/>
        <v/>
      </c>
      <c r="AK935" s="353" t="str">
        <f t="shared" si="327"/>
        <v/>
      </c>
      <c r="AL935" s="343"/>
      <c r="AT935" s="345" t="str">
        <f t="shared" si="328"/>
        <v/>
      </c>
      <c r="AU935" s="345" t="str">
        <f t="shared" si="329"/>
        <v/>
      </c>
      <c r="AW935" s="354">
        <f t="shared" si="330"/>
        <v>0</v>
      </c>
      <c r="AX935" s="354">
        <f t="shared" si="331"/>
        <v>0</v>
      </c>
      <c r="AY935" s="354">
        <f t="shared" si="332"/>
        <v>0</v>
      </c>
      <c r="AZ935" s="354">
        <f t="shared" si="333"/>
        <v>0</v>
      </c>
    </row>
    <row r="936" spans="1:52" x14ac:dyDescent="0.2">
      <c r="A936" s="28" t="str">
        <f>C936&amp;"x"&amp;TEXT(COUNTIF(C$5:C935,C936)+1,0)</f>
        <v>x1</v>
      </c>
      <c r="B936" s="29" t="str">
        <f>D936&amp;"x"&amp;TEXT(COUNTIF(D$5:D935,D936)+1,0)</f>
        <v>x1</v>
      </c>
      <c r="C936" s="30"/>
      <c r="D936" s="30"/>
      <c r="E936" s="181"/>
      <c r="F936" s="30"/>
      <c r="G936" s="269"/>
      <c r="H936" s="269"/>
      <c r="I936" s="269"/>
      <c r="J936" s="218"/>
      <c r="K936" s="181"/>
      <c r="L936" s="31"/>
      <c r="M936" s="262" t="str">
        <f t="shared" si="314"/>
        <v>0</v>
      </c>
      <c r="N936" s="31"/>
      <c r="O936" s="262" t="str">
        <f t="shared" si="315"/>
        <v>0</v>
      </c>
      <c r="P936" s="31"/>
      <c r="Q936" s="31"/>
      <c r="R936" s="31"/>
      <c r="S936" s="298" t="str">
        <f t="shared" si="316"/>
        <v/>
      </c>
      <c r="T936" s="214"/>
      <c r="U936" s="33"/>
      <c r="V936" s="33"/>
      <c r="W936" s="33"/>
      <c r="X936" s="33"/>
      <c r="Y936" s="213"/>
      <c r="Z936" s="352" t="str">
        <f t="shared" si="317"/>
        <v/>
      </c>
      <c r="AA936" s="304" t="e">
        <f t="shared" ca="1" si="318"/>
        <v>#NAME?</v>
      </c>
      <c r="AB936" s="304" t="e">
        <f t="shared" ca="1" si="319"/>
        <v>#NAME?</v>
      </c>
      <c r="AC936" s="304" t="e">
        <f t="shared" ca="1" si="320"/>
        <v>#NAME?</v>
      </c>
      <c r="AD936" s="304" t="e">
        <f t="shared" ca="1" si="321"/>
        <v>#NAME?</v>
      </c>
      <c r="AE936" s="304"/>
      <c r="AF936" s="353" t="str">
        <f t="shared" si="322"/>
        <v>NCX19J3</v>
      </c>
      <c r="AG936" s="353" t="str">
        <f t="shared" si="323"/>
        <v>NCX19J3</v>
      </c>
      <c r="AH936" s="353" t="str">
        <f t="shared" si="324"/>
        <v/>
      </c>
      <c r="AI936" s="353" t="str">
        <f t="shared" si="325"/>
        <v/>
      </c>
      <c r="AJ936" s="353" t="str">
        <f t="shared" si="326"/>
        <v/>
      </c>
      <c r="AK936" s="353" t="str">
        <f t="shared" si="327"/>
        <v/>
      </c>
      <c r="AL936" s="343"/>
      <c r="AT936" s="345" t="str">
        <f t="shared" si="328"/>
        <v/>
      </c>
      <c r="AU936" s="345" t="str">
        <f t="shared" si="329"/>
        <v/>
      </c>
      <c r="AW936" s="354">
        <f t="shared" si="330"/>
        <v>0</v>
      </c>
      <c r="AX936" s="354">
        <f t="shared" si="331"/>
        <v>0</v>
      </c>
      <c r="AY936" s="354">
        <f t="shared" si="332"/>
        <v>0</v>
      </c>
      <c r="AZ936" s="354">
        <f t="shared" si="333"/>
        <v>0</v>
      </c>
    </row>
    <row r="937" spans="1:52" x14ac:dyDescent="0.2">
      <c r="A937" s="28" t="str">
        <f>C937&amp;"x"&amp;TEXT(COUNTIF(C$5:C936,C937)+1,0)</f>
        <v>x1</v>
      </c>
      <c r="B937" s="29" t="str">
        <f>D937&amp;"x"&amp;TEXT(COUNTIF(D$5:D936,D937)+1,0)</f>
        <v>x1</v>
      </c>
      <c r="C937" s="30"/>
      <c r="D937" s="30"/>
      <c r="E937" s="181"/>
      <c r="F937" s="30"/>
      <c r="G937" s="269"/>
      <c r="H937" s="269"/>
      <c r="I937" s="269"/>
      <c r="J937" s="218"/>
      <c r="K937" s="181"/>
      <c r="L937" s="31"/>
      <c r="M937" s="262" t="str">
        <f t="shared" si="314"/>
        <v>0</v>
      </c>
      <c r="N937" s="31"/>
      <c r="O937" s="262" t="str">
        <f t="shared" si="315"/>
        <v>0</v>
      </c>
      <c r="P937" s="31"/>
      <c r="Q937" s="31"/>
      <c r="R937" s="31"/>
      <c r="S937" s="298" t="str">
        <f t="shared" si="316"/>
        <v/>
      </c>
      <c r="T937" s="214"/>
      <c r="U937" s="33"/>
      <c r="V937" s="33"/>
      <c r="W937" s="33"/>
      <c r="X937" s="33"/>
      <c r="Y937" s="213"/>
      <c r="Z937" s="352" t="str">
        <f t="shared" si="317"/>
        <v/>
      </c>
      <c r="AA937" s="304" t="e">
        <f t="shared" ca="1" si="318"/>
        <v>#NAME?</v>
      </c>
      <c r="AB937" s="304" t="e">
        <f t="shared" ca="1" si="319"/>
        <v>#NAME?</v>
      </c>
      <c r="AC937" s="304" t="e">
        <f t="shared" ca="1" si="320"/>
        <v>#NAME?</v>
      </c>
      <c r="AD937" s="304" t="e">
        <f t="shared" ca="1" si="321"/>
        <v>#NAME?</v>
      </c>
      <c r="AE937" s="304"/>
      <c r="AF937" s="353" t="str">
        <f t="shared" si="322"/>
        <v>NCX19J3</v>
      </c>
      <c r="AG937" s="353" t="str">
        <f t="shared" si="323"/>
        <v>NCX19J3</v>
      </c>
      <c r="AH937" s="353" t="str">
        <f t="shared" si="324"/>
        <v/>
      </c>
      <c r="AI937" s="353" t="str">
        <f t="shared" si="325"/>
        <v/>
      </c>
      <c r="AJ937" s="353" t="str">
        <f t="shared" si="326"/>
        <v/>
      </c>
      <c r="AK937" s="353" t="str">
        <f t="shared" si="327"/>
        <v/>
      </c>
      <c r="AL937" s="343"/>
      <c r="AT937" s="345" t="str">
        <f t="shared" si="328"/>
        <v/>
      </c>
      <c r="AU937" s="345" t="str">
        <f t="shared" si="329"/>
        <v/>
      </c>
      <c r="AW937" s="354">
        <f t="shared" si="330"/>
        <v>0</v>
      </c>
      <c r="AX937" s="354">
        <f t="shared" si="331"/>
        <v>0</v>
      </c>
      <c r="AY937" s="354">
        <f t="shared" si="332"/>
        <v>0</v>
      </c>
      <c r="AZ937" s="354">
        <f t="shared" si="333"/>
        <v>0</v>
      </c>
    </row>
    <row r="938" spans="1:52" x14ac:dyDescent="0.2">
      <c r="A938" s="28" t="str">
        <f>C938&amp;"x"&amp;TEXT(COUNTIF(C$5:C937,C938)+1,0)</f>
        <v>x1</v>
      </c>
      <c r="B938" s="29" t="str">
        <f>D938&amp;"x"&amp;TEXT(COUNTIF(D$5:D937,D938)+1,0)</f>
        <v>x1</v>
      </c>
      <c r="C938" s="30"/>
      <c r="D938" s="30"/>
      <c r="E938" s="181"/>
      <c r="F938" s="30"/>
      <c r="G938" s="269"/>
      <c r="H938" s="269"/>
      <c r="I938" s="269"/>
      <c r="J938" s="218"/>
      <c r="K938" s="181"/>
      <c r="L938" s="31"/>
      <c r="M938" s="262" t="str">
        <f t="shared" si="314"/>
        <v>0</v>
      </c>
      <c r="N938" s="31"/>
      <c r="O938" s="262" t="str">
        <f t="shared" si="315"/>
        <v>0</v>
      </c>
      <c r="P938" s="31"/>
      <c r="Q938" s="31"/>
      <c r="R938" s="31"/>
      <c r="S938" s="298" t="str">
        <f t="shared" si="316"/>
        <v/>
      </c>
      <c r="T938" s="214"/>
      <c r="U938" s="33"/>
      <c r="V938" s="33"/>
      <c r="W938" s="33"/>
      <c r="X938" s="33"/>
      <c r="Y938" s="213"/>
      <c r="Z938" s="352" t="str">
        <f t="shared" si="317"/>
        <v/>
      </c>
      <c r="AA938" s="304" t="e">
        <f t="shared" ca="1" si="318"/>
        <v>#NAME?</v>
      </c>
      <c r="AB938" s="304" t="e">
        <f t="shared" ca="1" si="319"/>
        <v>#NAME?</v>
      </c>
      <c r="AC938" s="304" t="e">
        <f t="shared" ca="1" si="320"/>
        <v>#NAME?</v>
      </c>
      <c r="AD938" s="304" t="e">
        <f t="shared" ca="1" si="321"/>
        <v>#NAME?</v>
      </c>
      <c r="AE938" s="304"/>
      <c r="AF938" s="353" t="str">
        <f t="shared" si="322"/>
        <v>NCX19J3</v>
      </c>
      <c r="AG938" s="353" t="str">
        <f t="shared" si="323"/>
        <v>NCX19J3</v>
      </c>
      <c r="AH938" s="353" t="str">
        <f t="shared" si="324"/>
        <v/>
      </c>
      <c r="AI938" s="353" t="str">
        <f t="shared" si="325"/>
        <v/>
      </c>
      <c r="AJ938" s="353" t="str">
        <f t="shared" si="326"/>
        <v/>
      </c>
      <c r="AK938" s="353" t="str">
        <f t="shared" si="327"/>
        <v/>
      </c>
      <c r="AL938" s="343"/>
      <c r="AT938" s="345" t="str">
        <f t="shared" si="328"/>
        <v/>
      </c>
      <c r="AU938" s="345" t="str">
        <f t="shared" si="329"/>
        <v/>
      </c>
      <c r="AW938" s="354">
        <f t="shared" si="330"/>
        <v>0</v>
      </c>
      <c r="AX938" s="354">
        <f t="shared" si="331"/>
        <v>0</v>
      </c>
      <c r="AY938" s="354">
        <f t="shared" si="332"/>
        <v>0</v>
      </c>
      <c r="AZ938" s="354">
        <f t="shared" si="333"/>
        <v>0</v>
      </c>
    </row>
    <row r="939" spans="1:52" x14ac:dyDescent="0.2">
      <c r="A939" s="28" t="str">
        <f>C939&amp;"x"&amp;TEXT(COUNTIF(C$5:C938,C939)+1,0)</f>
        <v>x1</v>
      </c>
      <c r="B939" s="29" t="str">
        <f>D939&amp;"x"&amp;TEXT(COUNTIF(D$5:D938,D939)+1,0)</f>
        <v>x1</v>
      </c>
      <c r="C939" s="30"/>
      <c r="D939" s="30"/>
      <c r="E939" s="181"/>
      <c r="F939" s="30"/>
      <c r="G939" s="269"/>
      <c r="H939" s="269"/>
      <c r="I939" s="269"/>
      <c r="J939" s="218"/>
      <c r="K939" s="181"/>
      <c r="L939" s="31"/>
      <c r="M939" s="262" t="str">
        <f t="shared" si="314"/>
        <v>0</v>
      </c>
      <c r="N939" s="31"/>
      <c r="O939" s="262" t="str">
        <f t="shared" si="315"/>
        <v>0</v>
      </c>
      <c r="P939" s="31"/>
      <c r="Q939" s="31"/>
      <c r="R939" s="31"/>
      <c r="S939" s="298" t="str">
        <f t="shared" si="316"/>
        <v/>
      </c>
      <c r="T939" s="214"/>
      <c r="U939" s="33"/>
      <c r="V939" s="33"/>
      <c r="W939" s="33"/>
      <c r="X939" s="33"/>
      <c r="Y939" s="213"/>
      <c r="Z939" s="352" t="str">
        <f t="shared" si="317"/>
        <v/>
      </c>
      <c r="AA939" s="304" t="e">
        <f t="shared" ca="1" si="318"/>
        <v>#NAME?</v>
      </c>
      <c r="AB939" s="304" t="e">
        <f t="shared" ca="1" si="319"/>
        <v>#NAME?</v>
      </c>
      <c r="AC939" s="304" t="e">
        <f t="shared" ca="1" si="320"/>
        <v>#NAME?</v>
      </c>
      <c r="AD939" s="304" t="e">
        <f t="shared" ca="1" si="321"/>
        <v>#NAME?</v>
      </c>
      <c r="AE939" s="304"/>
      <c r="AF939" s="353" t="str">
        <f t="shared" si="322"/>
        <v>NCX19J3</v>
      </c>
      <c r="AG939" s="353" t="str">
        <f t="shared" si="323"/>
        <v>NCX19J3</v>
      </c>
      <c r="AH939" s="353" t="str">
        <f t="shared" si="324"/>
        <v/>
      </c>
      <c r="AI939" s="353" t="str">
        <f t="shared" si="325"/>
        <v/>
      </c>
      <c r="AJ939" s="353" t="str">
        <f t="shared" si="326"/>
        <v/>
      </c>
      <c r="AK939" s="353" t="str">
        <f t="shared" si="327"/>
        <v/>
      </c>
      <c r="AL939" s="343"/>
      <c r="AT939" s="345" t="str">
        <f t="shared" si="328"/>
        <v/>
      </c>
      <c r="AU939" s="345" t="str">
        <f t="shared" si="329"/>
        <v/>
      </c>
      <c r="AW939" s="354">
        <f t="shared" si="330"/>
        <v>0</v>
      </c>
      <c r="AX939" s="354">
        <f t="shared" si="331"/>
        <v>0</v>
      </c>
      <c r="AY939" s="354">
        <f t="shared" si="332"/>
        <v>0</v>
      </c>
      <c r="AZ939" s="354">
        <f t="shared" si="333"/>
        <v>0</v>
      </c>
    </row>
    <row r="940" spans="1:52" x14ac:dyDescent="0.2">
      <c r="A940" s="28" t="str">
        <f>C940&amp;"x"&amp;TEXT(COUNTIF(C$5:C939,C940)+1,0)</f>
        <v>x1</v>
      </c>
      <c r="B940" s="29" t="str">
        <f>D940&amp;"x"&amp;TEXT(COUNTIF(D$5:D939,D940)+1,0)</f>
        <v>x1</v>
      </c>
      <c r="C940" s="30"/>
      <c r="D940" s="30"/>
      <c r="E940" s="181"/>
      <c r="F940" s="30"/>
      <c r="G940" s="269"/>
      <c r="H940" s="269"/>
      <c r="I940" s="269"/>
      <c r="J940" s="218"/>
      <c r="K940" s="181"/>
      <c r="L940" s="31"/>
      <c r="M940" s="262" t="str">
        <f t="shared" si="314"/>
        <v>0</v>
      </c>
      <c r="N940" s="31"/>
      <c r="O940" s="262" t="str">
        <f t="shared" si="315"/>
        <v>0</v>
      </c>
      <c r="P940" s="31"/>
      <c r="Q940" s="31"/>
      <c r="R940" s="31"/>
      <c r="S940" s="298" t="str">
        <f t="shared" si="316"/>
        <v/>
      </c>
      <c r="T940" s="214"/>
      <c r="U940" s="33"/>
      <c r="V940" s="33"/>
      <c r="W940" s="33"/>
      <c r="X940" s="33"/>
      <c r="Y940" s="213"/>
      <c r="Z940" s="352" t="str">
        <f t="shared" si="317"/>
        <v/>
      </c>
      <c r="AA940" s="304" t="e">
        <f t="shared" ca="1" si="318"/>
        <v>#NAME?</v>
      </c>
      <c r="AB940" s="304" t="e">
        <f t="shared" ca="1" si="319"/>
        <v>#NAME?</v>
      </c>
      <c r="AC940" s="304" t="e">
        <f t="shared" ca="1" si="320"/>
        <v>#NAME?</v>
      </c>
      <c r="AD940" s="304" t="e">
        <f t="shared" ca="1" si="321"/>
        <v>#NAME?</v>
      </c>
      <c r="AE940" s="304"/>
      <c r="AF940" s="353" t="str">
        <f t="shared" si="322"/>
        <v>NCX19J3</v>
      </c>
      <c r="AG940" s="353" t="str">
        <f t="shared" si="323"/>
        <v>NCX19J3</v>
      </c>
      <c r="AH940" s="353" t="str">
        <f t="shared" si="324"/>
        <v/>
      </c>
      <c r="AI940" s="353" t="str">
        <f t="shared" si="325"/>
        <v/>
      </c>
      <c r="AJ940" s="353" t="str">
        <f t="shared" si="326"/>
        <v/>
      </c>
      <c r="AK940" s="353" t="str">
        <f t="shared" si="327"/>
        <v/>
      </c>
      <c r="AL940" s="343"/>
      <c r="AT940" s="345" t="str">
        <f t="shared" si="328"/>
        <v/>
      </c>
      <c r="AU940" s="345" t="str">
        <f t="shared" si="329"/>
        <v/>
      </c>
      <c r="AW940" s="354">
        <f t="shared" si="330"/>
        <v>0</v>
      </c>
      <c r="AX940" s="354">
        <f t="shared" si="331"/>
        <v>0</v>
      </c>
      <c r="AY940" s="354">
        <f t="shared" si="332"/>
        <v>0</v>
      </c>
      <c r="AZ940" s="354">
        <f t="shared" si="333"/>
        <v>0</v>
      </c>
    </row>
    <row r="941" spans="1:52" x14ac:dyDescent="0.2">
      <c r="A941" s="28" t="str">
        <f>C941&amp;"x"&amp;TEXT(COUNTIF(C$5:C940,C941)+1,0)</f>
        <v>x1</v>
      </c>
      <c r="B941" s="29" t="str">
        <f>D941&amp;"x"&amp;TEXT(COUNTIF(D$5:D940,D941)+1,0)</f>
        <v>x1</v>
      </c>
      <c r="C941" s="30"/>
      <c r="D941" s="30"/>
      <c r="E941" s="181"/>
      <c r="F941" s="30"/>
      <c r="G941" s="269"/>
      <c r="H941" s="269"/>
      <c r="I941" s="269"/>
      <c r="J941" s="218"/>
      <c r="K941" s="181"/>
      <c r="L941" s="31"/>
      <c r="M941" s="262" t="str">
        <f t="shared" si="314"/>
        <v>0</v>
      </c>
      <c r="N941" s="31"/>
      <c r="O941" s="262" t="str">
        <f t="shared" si="315"/>
        <v>0</v>
      </c>
      <c r="P941" s="31"/>
      <c r="Q941" s="31"/>
      <c r="R941" s="31"/>
      <c r="S941" s="298" t="str">
        <f t="shared" si="316"/>
        <v/>
      </c>
      <c r="T941" s="214"/>
      <c r="U941" s="33"/>
      <c r="V941" s="33"/>
      <c r="W941" s="33"/>
      <c r="X941" s="33"/>
      <c r="Y941" s="213"/>
      <c r="Z941" s="352" t="str">
        <f t="shared" si="317"/>
        <v/>
      </c>
      <c r="AA941" s="304" t="e">
        <f t="shared" ca="1" si="318"/>
        <v>#NAME?</v>
      </c>
      <c r="AB941" s="304" t="e">
        <f t="shared" ca="1" si="319"/>
        <v>#NAME?</v>
      </c>
      <c r="AC941" s="304" t="e">
        <f t="shared" ca="1" si="320"/>
        <v>#NAME?</v>
      </c>
      <c r="AD941" s="304" t="e">
        <f t="shared" ca="1" si="321"/>
        <v>#NAME?</v>
      </c>
      <c r="AE941" s="304"/>
      <c r="AF941" s="353" t="str">
        <f t="shared" si="322"/>
        <v>NCX19J3</v>
      </c>
      <c r="AG941" s="353" t="str">
        <f t="shared" si="323"/>
        <v>NCX19J3</v>
      </c>
      <c r="AH941" s="353" t="str">
        <f t="shared" si="324"/>
        <v/>
      </c>
      <c r="AI941" s="353" t="str">
        <f t="shared" si="325"/>
        <v/>
      </c>
      <c r="AJ941" s="353" t="str">
        <f t="shared" si="326"/>
        <v/>
      </c>
      <c r="AK941" s="353" t="str">
        <f t="shared" si="327"/>
        <v/>
      </c>
      <c r="AL941" s="343"/>
      <c r="AT941" s="345" t="str">
        <f t="shared" si="328"/>
        <v/>
      </c>
      <c r="AU941" s="345" t="str">
        <f t="shared" si="329"/>
        <v/>
      </c>
      <c r="AW941" s="354">
        <f t="shared" si="330"/>
        <v>0</v>
      </c>
      <c r="AX941" s="354">
        <f t="shared" si="331"/>
        <v>0</v>
      </c>
      <c r="AY941" s="354">
        <f t="shared" si="332"/>
        <v>0</v>
      </c>
      <c r="AZ941" s="354">
        <f t="shared" si="333"/>
        <v>0</v>
      </c>
    </row>
    <row r="942" spans="1:52" x14ac:dyDescent="0.2">
      <c r="A942" s="28" t="str">
        <f>C942&amp;"x"&amp;TEXT(COUNTIF(C$5:C941,C942)+1,0)</f>
        <v>x1</v>
      </c>
      <c r="B942" s="29" t="str">
        <f>D942&amp;"x"&amp;TEXT(COUNTIF(D$5:D941,D942)+1,0)</f>
        <v>x1</v>
      </c>
      <c r="C942" s="30"/>
      <c r="D942" s="30"/>
      <c r="E942" s="181"/>
      <c r="F942" s="30"/>
      <c r="G942" s="269"/>
      <c r="H942" s="269"/>
      <c r="I942" s="269"/>
      <c r="J942" s="218"/>
      <c r="K942" s="181"/>
      <c r="L942" s="31"/>
      <c r="M942" s="262" t="str">
        <f t="shared" si="314"/>
        <v>0</v>
      </c>
      <c r="N942" s="31"/>
      <c r="O942" s="262" t="str">
        <f t="shared" si="315"/>
        <v>0</v>
      </c>
      <c r="P942" s="31"/>
      <c r="Q942" s="31"/>
      <c r="R942" s="31"/>
      <c r="S942" s="298" t="str">
        <f t="shared" si="316"/>
        <v/>
      </c>
      <c r="T942" s="214"/>
      <c r="U942" s="33"/>
      <c r="V942" s="33"/>
      <c r="W942" s="33"/>
      <c r="X942" s="33"/>
      <c r="Y942" s="213"/>
      <c r="Z942" s="352" t="str">
        <f t="shared" si="317"/>
        <v/>
      </c>
      <c r="AA942" s="304" t="e">
        <f t="shared" ca="1" si="318"/>
        <v>#NAME?</v>
      </c>
      <c r="AB942" s="304" t="e">
        <f t="shared" ca="1" si="319"/>
        <v>#NAME?</v>
      </c>
      <c r="AC942" s="304" t="e">
        <f t="shared" ca="1" si="320"/>
        <v>#NAME?</v>
      </c>
      <c r="AD942" s="304" t="e">
        <f t="shared" ca="1" si="321"/>
        <v>#NAME?</v>
      </c>
      <c r="AE942" s="304"/>
      <c r="AF942" s="353" t="str">
        <f t="shared" si="322"/>
        <v>NCX19J3</v>
      </c>
      <c r="AG942" s="353" t="str">
        <f t="shared" si="323"/>
        <v>NCX19J3</v>
      </c>
      <c r="AH942" s="353" t="str">
        <f t="shared" si="324"/>
        <v/>
      </c>
      <c r="AI942" s="353" t="str">
        <f t="shared" si="325"/>
        <v/>
      </c>
      <c r="AJ942" s="353" t="str">
        <f t="shared" si="326"/>
        <v/>
      </c>
      <c r="AK942" s="353" t="str">
        <f t="shared" si="327"/>
        <v/>
      </c>
      <c r="AL942" s="343"/>
      <c r="AT942" s="345" t="str">
        <f t="shared" si="328"/>
        <v/>
      </c>
      <c r="AU942" s="345" t="str">
        <f t="shared" si="329"/>
        <v/>
      </c>
      <c r="AW942" s="354">
        <f t="shared" si="330"/>
        <v>0</v>
      </c>
      <c r="AX942" s="354">
        <f t="shared" si="331"/>
        <v>0</v>
      </c>
      <c r="AY942" s="354">
        <f t="shared" si="332"/>
        <v>0</v>
      </c>
      <c r="AZ942" s="354">
        <f t="shared" si="333"/>
        <v>0</v>
      </c>
    </row>
    <row r="943" spans="1:52" x14ac:dyDescent="0.2">
      <c r="A943" s="28" t="str">
        <f>C943&amp;"x"&amp;TEXT(COUNTIF(C$5:C942,C943)+1,0)</f>
        <v>x1</v>
      </c>
      <c r="B943" s="29" t="str">
        <f>D943&amp;"x"&amp;TEXT(COUNTIF(D$5:D942,D943)+1,0)</f>
        <v>x1</v>
      </c>
      <c r="C943" s="30"/>
      <c r="D943" s="30"/>
      <c r="E943" s="181"/>
      <c r="F943" s="30"/>
      <c r="G943" s="269"/>
      <c r="H943" s="269"/>
      <c r="I943" s="269"/>
      <c r="J943" s="218"/>
      <c r="K943" s="181"/>
      <c r="L943" s="31"/>
      <c r="M943" s="262" t="str">
        <f t="shared" si="314"/>
        <v>0</v>
      </c>
      <c r="N943" s="31"/>
      <c r="O943" s="262" t="str">
        <f t="shared" si="315"/>
        <v>0</v>
      </c>
      <c r="P943" s="31"/>
      <c r="Q943" s="31"/>
      <c r="R943" s="31"/>
      <c r="S943" s="298" t="str">
        <f t="shared" si="316"/>
        <v/>
      </c>
      <c r="T943" s="214"/>
      <c r="U943" s="33"/>
      <c r="V943" s="33"/>
      <c r="W943" s="33"/>
      <c r="X943" s="33"/>
      <c r="Y943" s="213"/>
      <c r="Z943" s="352" t="str">
        <f t="shared" si="317"/>
        <v/>
      </c>
      <c r="AA943" s="304" t="e">
        <f t="shared" ca="1" si="318"/>
        <v>#NAME?</v>
      </c>
      <c r="AB943" s="304" t="e">
        <f t="shared" ca="1" si="319"/>
        <v>#NAME?</v>
      </c>
      <c r="AC943" s="304" t="e">
        <f t="shared" ca="1" si="320"/>
        <v>#NAME?</v>
      </c>
      <c r="AD943" s="304" t="e">
        <f t="shared" ca="1" si="321"/>
        <v>#NAME?</v>
      </c>
      <c r="AE943" s="304"/>
      <c r="AF943" s="353" t="str">
        <f t="shared" si="322"/>
        <v>NCX19J3</v>
      </c>
      <c r="AG943" s="353" t="str">
        <f t="shared" si="323"/>
        <v>NCX19J3</v>
      </c>
      <c r="AH943" s="353" t="str">
        <f t="shared" si="324"/>
        <v/>
      </c>
      <c r="AI943" s="353" t="str">
        <f t="shared" si="325"/>
        <v/>
      </c>
      <c r="AJ943" s="353" t="str">
        <f t="shared" si="326"/>
        <v/>
      </c>
      <c r="AK943" s="353" t="str">
        <f t="shared" si="327"/>
        <v/>
      </c>
      <c r="AL943" s="343"/>
      <c r="AT943" s="345" t="str">
        <f t="shared" si="328"/>
        <v/>
      </c>
      <c r="AU943" s="345" t="str">
        <f t="shared" si="329"/>
        <v/>
      </c>
      <c r="AW943" s="354">
        <f t="shared" si="330"/>
        <v>0</v>
      </c>
      <c r="AX943" s="354">
        <f t="shared" si="331"/>
        <v>0</v>
      </c>
      <c r="AY943" s="354">
        <f t="shared" si="332"/>
        <v>0</v>
      </c>
      <c r="AZ943" s="354">
        <f t="shared" si="333"/>
        <v>0</v>
      </c>
    </row>
    <row r="944" spans="1:52" x14ac:dyDescent="0.2">
      <c r="A944" s="28" t="str">
        <f>C944&amp;"x"&amp;TEXT(COUNTIF(C$5:C943,C944)+1,0)</f>
        <v>x1</v>
      </c>
      <c r="B944" s="29" t="str">
        <f>D944&amp;"x"&amp;TEXT(COUNTIF(D$5:D943,D944)+1,0)</f>
        <v>x1</v>
      </c>
      <c r="C944" s="30"/>
      <c r="D944" s="30"/>
      <c r="E944" s="181"/>
      <c r="F944" s="30"/>
      <c r="G944" s="269"/>
      <c r="H944" s="269"/>
      <c r="I944" s="269"/>
      <c r="J944" s="218"/>
      <c r="K944" s="181"/>
      <c r="L944" s="31"/>
      <c r="M944" s="262" t="str">
        <f t="shared" si="314"/>
        <v>0</v>
      </c>
      <c r="N944" s="31"/>
      <c r="O944" s="262" t="str">
        <f t="shared" si="315"/>
        <v>0</v>
      </c>
      <c r="P944" s="31"/>
      <c r="Q944" s="31"/>
      <c r="R944" s="31"/>
      <c r="S944" s="298" t="str">
        <f t="shared" si="316"/>
        <v/>
      </c>
      <c r="T944" s="214"/>
      <c r="U944" s="33"/>
      <c r="V944" s="33"/>
      <c r="W944" s="33"/>
      <c r="X944" s="33"/>
      <c r="Y944" s="213"/>
      <c r="Z944" s="352" t="str">
        <f t="shared" si="317"/>
        <v/>
      </c>
      <c r="AA944" s="304" t="e">
        <f t="shared" ca="1" si="318"/>
        <v>#NAME?</v>
      </c>
      <c r="AB944" s="304" t="e">
        <f t="shared" ca="1" si="319"/>
        <v>#NAME?</v>
      </c>
      <c r="AC944" s="304" t="e">
        <f t="shared" ca="1" si="320"/>
        <v>#NAME?</v>
      </c>
      <c r="AD944" s="304" t="e">
        <f t="shared" ca="1" si="321"/>
        <v>#NAME?</v>
      </c>
      <c r="AE944" s="304"/>
      <c r="AF944" s="353" t="str">
        <f t="shared" si="322"/>
        <v>NCX19J3</v>
      </c>
      <c r="AG944" s="353" t="str">
        <f t="shared" si="323"/>
        <v>NCX19J3</v>
      </c>
      <c r="AH944" s="353" t="str">
        <f t="shared" si="324"/>
        <v/>
      </c>
      <c r="AI944" s="353" t="str">
        <f t="shared" si="325"/>
        <v/>
      </c>
      <c r="AJ944" s="353" t="str">
        <f t="shared" si="326"/>
        <v/>
      </c>
      <c r="AK944" s="353" t="str">
        <f t="shared" si="327"/>
        <v/>
      </c>
      <c r="AL944" s="343"/>
      <c r="AT944" s="345" t="str">
        <f t="shared" si="328"/>
        <v/>
      </c>
      <c r="AU944" s="345" t="str">
        <f t="shared" si="329"/>
        <v/>
      </c>
      <c r="AW944" s="354">
        <f t="shared" si="330"/>
        <v>0</v>
      </c>
      <c r="AX944" s="354">
        <f t="shared" si="331"/>
        <v>0</v>
      </c>
      <c r="AY944" s="354">
        <f t="shared" si="332"/>
        <v>0</v>
      </c>
      <c r="AZ944" s="354">
        <f t="shared" si="333"/>
        <v>0</v>
      </c>
    </row>
    <row r="945" spans="1:52" x14ac:dyDescent="0.2">
      <c r="A945" s="28" t="str">
        <f>C945&amp;"x"&amp;TEXT(COUNTIF(C$5:C944,C945)+1,0)</f>
        <v>x1</v>
      </c>
      <c r="B945" s="29" t="str">
        <f>D945&amp;"x"&amp;TEXT(COUNTIF(D$5:D944,D945)+1,0)</f>
        <v>x1</v>
      </c>
      <c r="C945" s="30"/>
      <c r="D945" s="30"/>
      <c r="E945" s="181"/>
      <c r="F945" s="30"/>
      <c r="G945" s="269"/>
      <c r="H945" s="269"/>
      <c r="I945" s="269"/>
      <c r="J945" s="218"/>
      <c r="K945" s="181"/>
      <c r="L945" s="31"/>
      <c r="M945" s="262" t="str">
        <f t="shared" si="314"/>
        <v>0</v>
      </c>
      <c r="N945" s="31"/>
      <c r="O945" s="262" t="str">
        <f t="shared" si="315"/>
        <v>0</v>
      </c>
      <c r="P945" s="31"/>
      <c r="Q945" s="31"/>
      <c r="R945" s="31"/>
      <c r="S945" s="298" t="str">
        <f t="shared" si="316"/>
        <v/>
      </c>
      <c r="T945" s="214"/>
      <c r="U945" s="33"/>
      <c r="V945" s="33"/>
      <c r="W945" s="33"/>
      <c r="X945" s="33"/>
      <c r="Y945" s="213"/>
      <c r="Z945" s="352" t="str">
        <f t="shared" si="317"/>
        <v/>
      </c>
      <c r="AA945" s="304" t="e">
        <f t="shared" ca="1" si="318"/>
        <v>#NAME?</v>
      </c>
      <c r="AB945" s="304" t="e">
        <f t="shared" ca="1" si="319"/>
        <v>#NAME?</v>
      </c>
      <c r="AC945" s="304" t="e">
        <f t="shared" ca="1" si="320"/>
        <v>#NAME?</v>
      </c>
      <c r="AD945" s="304" t="e">
        <f t="shared" ca="1" si="321"/>
        <v>#NAME?</v>
      </c>
      <c r="AE945" s="304"/>
      <c r="AF945" s="353" t="str">
        <f t="shared" si="322"/>
        <v>NCX19J3</v>
      </c>
      <c r="AG945" s="353" t="str">
        <f t="shared" si="323"/>
        <v>NCX19J3</v>
      </c>
      <c r="AH945" s="353" t="str">
        <f t="shared" si="324"/>
        <v/>
      </c>
      <c r="AI945" s="353" t="str">
        <f t="shared" si="325"/>
        <v/>
      </c>
      <c r="AJ945" s="353" t="str">
        <f t="shared" si="326"/>
        <v/>
      </c>
      <c r="AK945" s="353" t="str">
        <f t="shared" si="327"/>
        <v/>
      </c>
      <c r="AL945" s="343"/>
      <c r="AT945" s="345" t="str">
        <f t="shared" si="328"/>
        <v/>
      </c>
      <c r="AU945" s="345" t="str">
        <f t="shared" si="329"/>
        <v/>
      </c>
      <c r="AW945" s="354">
        <f t="shared" si="330"/>
        <v>0</v>
      </c>
      <c r="AX945" s="354">
        <f t="shared" si="331"/>
        <v>0</v>
      </c>
      <c r="AY945" s="354">
        <f t="shared" si="332"/>
        <v>0</v>
      </c>
      <c r="AZ945" s="354">
        <f t="shared" si="333"/>
        <v>0</v>
      </c>
    </row>
    <row r="946" spans="1:52" x14ac:dyDescent="0.2">
      <c r="A946" s="28" t="str">
        <f>C946&amp;"x"&amp;TEXT(COUNTIF(C$5:C945,C946)+1,0)</f>
        <v>x1</v>
      </c>
      <c r="B946" s="29" t="str">
        <f>D946&amp;"x"&amp;TEXT(COUNTIF(D$5:D945,D946)+1,0)</f>
        <v>x1</v>
      </c>
      <c r="C946" s="30"/>
      <c r="D946" s="30"/>
      <c r="E946" s="181"/>
      <c r="F946" s="30"/>
      <c r="G946" s="269"/>
      <c r="H946" s="269"/>
      <c r="I946" s="269"/>
      <c r="J946" s="218"/>
      <c r="K946" s="181"/>
      <c r="L946" s="31"/>
      <c r="M946" s="262" t="str">
        <f t="shared" si="314"/>
        <v>0</v>
      </c>
      <c r="N946" s="31"/>
      <c r="O946" s="262" t="str">
        <f t="shared" si="315"/>
        <v>0</v>
      </c>
      <c r="P946" s="31"/>
      <c r="Q946" s="31"/>
      <c r="R946" s="31"/>
      <c r="S946" s="298" t="str">
        <f t="shared" si="316"/>
        <v/>
      </c>
      <c r="T946" s="214"/>
      <c r="U946" s="33"/>
      <c r="V946" s="33"/>
      <c r="W946" s="33"/>
      <c r="X946" s="33"/>
      <c r="Y946" s="213"/>
      <c r="Z946" s="352" t="str">
        <f t="shared" si="317"/>
        <v/>
      </c>
      <c r="AA946" s="304" t="e">
        <f t="shared" ca="1" si="318"/>
        <v>#NAME?</v>
      </c>
      <c r="AB946" s="304" t="e">
        <f t="shared" ca="1" si="319"/>
        <v>#NAME?</v>
      </c>
      <c r="AC946" s="304" t="e">
        <f t="shared" ca="1" si="320"/>
        <v>#NAME?</v>
      </c>
      <c r="AD946" s="304" t="e">
        <f t="shared" ca="1" si="321"/>
        <v>#NAME?</v>
      </c>
      <c r="AE946" s="304"/>
      <c r="AF946" s="353" t="str">
        <f t="shared" si="322"/>
        <v>NCX19J3</v>
      </c>
      <c r="AG946" s="353" t="str">
        <f t="shared" si="323"/>
        <v>NCX19J3</v>
      </c>
      <c r="AH946" s="353" t="str">
        <f t="shared" si="324"/>
        <v/>
      </c>
      <c r="AI946" s="353" t="str">
        <f t="shared" si="325"/>
        <v/>
      </c>
      <c r="AJ946" s="353" t="str">
        <f t="shared" si="326"/>
        <v/>
      </c>
      <c r="AK946" s="353" t="str">
        <f t="shared" si="327"/>
        <v/>
      </c>
      <c r="AL946" s="343"/>
      <c r="AT946" s="345" t="str">
        <f t="shared" si="328"/>
        <v/>
      </c>
      <c r="AU946" s="345" t="str">
        <f t="shared" si="329"/>
        <v/>
      </c>
      <c r="AW946" s="354">
        <f t="shared" si="330"/>
        <v>0</v>
      </c>
      <c r="AX946" s="354">
        <f t="shared" si="331"/>
        <v>0</v>
      </c>
      <c r="AY946" s="354">
        <f t="shared" si="332"/>
        <v>0</v>
      </c>
      <c r="AZ946" s="354">
        <f t="shared" si="333"/>
        <v>0</v>
      </c>
    </row>
    <row r="947" spans="1:52" x14ac:dyDescent="0.2">
      <c r="A947" s="28" t="str">
        <f>C947&amp;"x"&amp;TEXT(COUNTIF(C$5:C946,C947)+1,0)</f>
        <v>x1</v>
      </c>
      <c r="B947" s="29" t="str">
        <f>D947&amp;"x"&amp;TEXT(COUNTIF(D$5:D946,D947)+1,0)</f>
        <v>x1</v>
      </c>
      <c r="C947" s="30"/>
      <c r="D947" s="30"/>
      <c r="E947" s="181"/>
      <c r="F947" s="30"/>
      <c r="G947" s="269"/>
      <c r="H947" s="269"/>
      <c r="I947" s="269"/>
      <c r="J947" s="218"/>
      <c r="K947" s="181"/>
      <c r="L947" s="31"/>
      <c r="M947" s="262" t="str">
        <f t="shared" si="314"/>
        <v>0</v>
      </c>
      <c r="N947" s="31"/>
      <c r="O947" s="262" t="str">
        <f t="shared" si="315"/>
        <v>0</v>
      </c>
      <c r="P947" s="31"/>
      <c r="Q947" s="31"/>
      <c r="R947" s="31"/>
      <c r="S947" s="298" t="str">
        <f t="shared" si="316"/>
        <v/>
      </c>
      <c r="T947" s="214"/>
      <c r="U947" s="33"/>
      <c r="V947" s="33"/>
      <c r="W947" s="33"/>
      <c r="X947" s="33"/>
      <c r="Y947" s="213"/>
      <c r="Z947" s="352" t="str">
        <f t="shared" si="317"/>
        <v/>
      </c>
      <c r="AA947" s="304" t="e">
        <f t="shared" ca="1" si="318"/>
        <v>#NAME?</v>
      </c>
      <c r="AB947" s="304" t="e">
        <f t="shared" ca="1" si="319"/>
        <v>#NAME?</v>
      </c>
      <c r="AC947" s="304" t="e">
        <f t="shared" ca="1" si="320"/>
        <v>#NAME?</v>
      </c>
      <c r="AD947" s="304" t="e">
        <f t="shared" ca="1" si="321"/>
        <v>#NAME?</v>
      </c>
      <c r="AE947" s="304"/>
      <c r="AF947" s="353" t="str">
        <f t="shared" si="322"/>
        <v>NCX19J3</v>
      </c>
      <c r="AG947" s="353" t="str">
        <f t="shared" si="323"/>
        <v>NCX19J3</v>
      </c>
      <c r="AH947" s="353" t="str">
        <f t="shared" si="324"/>
        <v/>
      </c>
      <c r="AI947" s="353" t="str">
        <f t="shared" si="325"/>
        <v/>
      </c>
      <c r="AJ947" s="353" t="str">
        <f t="shared" si="326"/>
        <v/>
      </c>
      <c r="AK947" s="353" t="str">
        <f t="shared" si="327"/>
        <v/>
      </c>
      <c r="AL947" s="343"/>
      <c r="AT947" s="345" t="str">
        <f t="shared" si="328"/>
        <v/>
      </c>
      <c r="AU947" s="345" t="str">
        <f t="shared" si="329"/>
        <v/>
      </c>
      <c r="AW947" s="354">
        <f t="shared" si="330"/>
        <v>0</v>
      </c>
      <c r="AX947" s="354">
        <f t="shared" si="331"/>
        <v>0</v>
      </c>
      <c r="AY947" s="354">
        <f t="shared" si="332"/>
        <v>0</v>
      </c>
      <c r="AZ947" s="354">
        <f t="shared" si="333"/>
        <v>0</v>
      </c>
    </row>
    <row r="948" spans="1:52" x14ac:dyDescent="0.2">
      <c r="A948" s="28" t="str">
        <f>C948&amp;"x"&amp;TEXT(COUNTIF(C$5:C947,C948)+1,0)</f>
        <v>x1</v>
      </c>
      <c r="B948" s="29" t="str">
        <f>D948&amp;"x"&amp;TEXT(COUNTIF(D$5:D947,D948)+1,0)</f>
        <v>x1</v>
      </c>
      <c r="C948" s="30"/>
      <c r="D948" s="30"/>
      <c r="E948" s="181"/>
      <c r="F948" s="30"/>
      <c r="G948" s="269"/>
      <c r="H948" s="269"/>
      <c r="I948" s="269"/>
      <c r="J948" s="218"/>
      <c r="K948" s="181"/>
      <c r="L948" s="31"/>
      <c r="M948" s="262" t="str">
        <f t="shared" si="314"/>
        <v>0</v>
      </c>
      <c r="N948" s="31"/>
      <c r="O948" s="262" t="str">
        <f t="shared" si="315"/>
        <v>0</v>
      </c>
      <c r="P948" s="31"/>
      <c r="Q948" s="31"/>
      <c r="R948" s="31"/>
      <c r="S948" s="298" t="str">
        <f t="shared" si="316"/>
        <v/>
      </c>
      <c r="T948" s="214"/>
      <c r="U948" s="33"/>
      <c r="V948" s="33"/>
      <c r="W948" s="33"/>
      <c r="X948" s="33"/>
      <c r="Y948" s="213"/>
      <c r="Z948" s="352" t="str">
        <f t="shared" si="317"/>
        <v/>
      </c>
      <c r="AA948" s="304" t="e">
        <f t="shared" ca="1" si="318"/>
        <v>#NAME?</v>
      </c>
      <c r="AB948" s="304" t="e">
        <f t="shared" ca="1" si="319"/>
        <v>#NAME?</v>
      </c>
      <c r="AC948" s="304" t="e">
        <f t="shared" ca="1" si="320"/>
        <v>#NAME?</v>
      </c>
      <c r="AD948" s="304" t="e">
        <f t="shared" ca="1" si="321"/>
        <v>#NAME?</v>
      </c>
      <c r="AE948" s="304"/>
      <c r="AF948" s="353" t="str">
        <f t="shared" si="322"/>
        <v>NCX19J3</v>
      </c>
      <c r="AG948" s="353" t="str">
        <f t="shared" si="323"/>
        <v>NCX19J3</v>
      </c>
      <c r="AH948" s="353" t="str">
        <f t="shared" si="324"/>
        <v/>
      </c>
      <c r="AI948" s="353" t="str">
        <f t="shared" si="325"/>
        <v/>
      </c>
      <c r="AJ948" s="353" t="str">
        <f t="shared" si="326"/>
        <v/>
      </c>
      <c r="AK948" s="353" t="str">
        <f t="shared" si="327"/>
        <v/>
      </c>
      <c r="AL948" s="343"/>
      <c r="AT948" s="345" t="str">
        <f t="shared" si="328"/>
        <v/>
      </c>
      <c r="AU948" s="345" t="str">
        <f t="shared" si="329"/>
        <v/>
      </c>
      <c r="AW948" s="354">
        <f t="shared" si="330"/>
        <v>0</v>
      </c>
      <c r="AX948" s="354">
        <f t="shared" si="331"/>
        <v>0</v>
      </c>
      <c r="AY948" s="354">
        <f t="shared" si="332"/>
        <v>0</v>
      </c>
      <c r="AZ948" s="354">
        <f t="shared" si="333"/>
        <v>0</v>
      </c>
    </row>
    <row r="949" spans="1:52" x14ac:dyDescent="0.2">
      <c r="A949" s="28" t="str">
        <f>C949&amp;"x"&amp;TEXT(COUNTIF(C$5:C948,C949)+1,0)</f>
        <v>x1</v>
      </c>
      <c r="B949" s="29" t="str">
        <f>D949&amp;"x"&amp;TEXT(COUNTIF(D$5:D948,D949)+1,0)</f>
        <v>x1</v>
      </c>
      <c r="C949" s="30"/>
      <c r="D949" s="30"/>
      <c r="E949" s="181"/>
      <c r="F949" s="30"/>
      <c r="G949" s="269"/>
      <c r="H949" s="269"/>
      <c r="I949" s="269"/>
      <c r="J949" s="218"/>
      <c r="K949" s="181"/>
      <c r="L949" s="31"/>
      <c r="M949" s="262" t="str">
        <f t="shared" si="314"/>
        <v>0</v>
      </c>
      <c r="N949" s="31"/>
      <c r="O949" s="262" t="str">
        <f t="shared" si="315"/>
        <v>0</v>
      </c>
      <c r="P949" s="31"/>
      <c r="Q949" s="31"/>
      <c r="R949" s="31"/>
      <c r="S949" s="298" t="str">
        <f t="shared" si="316"/>
        <v/>
      </c>
      <c r="T949" s="214"/>
      <c r="U949" s="33"/>
      <c r="V949" s="33"/>
      <c r="W949" s="33"/>
      <c r="X949" s="33"/>
      <c r="Y949" s="213"/>
      <c r="Z949" s="352" t="str">
        <f t="shared" si="317"/>
        <v/>
      </c>
      <c r="AA949" s="304" t="e">
        <f t="shared" ca="1" si="318"/>
        <v>#NAME?</v>
      </c>
      <c r="AB949" s="304" t="e">
        <f t="shared" ca="1" si="319"/>
        <v>#NAME?</v>
      </c>
      <c r="AC949" s="304" t="e">
        <f t="shared" ca="1" si="320"/>
        <v>#NAME?</v>
      </c>
      <c r="AD949" s="304" t="e">
        <f t="shared" ca="1" si="321"/>
        <v>#NAME?</v>
      </c>
      <c r="AE949" s="304"/>
      <c r="AF949" s="353" t="str">
        <f t="shared" si="322"/>
        <v>NCX19J3</v>
      </c>
      <c r="AG949" s="353" t="str">
        <f t="shared" si="323"/>
        <v>NCX19J3</v>
      </c>
      <c r="AH949" s="353" t="str">
        <f t="shared" si="324"/>
        <v/>
      </c>
      <c r="AI949" s="353" t="str">
        <f t="shared" si="325"/>
        <v/>
      </c>
      <c r="AJ949" s="353" t="str">
        <f t="shared" si="326"/>
        <v/>
      </c>
      <c r="AK949" s="353" t="str">
        <f t="shared" si="327"/>
        <v/>
      </c>
      <c r="AL949" s="343"/>
      <c r="AT949" s="345" t="str">
        <f t="shared" si="328"/>
        <v/>
      </c>
      <c r="AU949" s="345" t="str">
        <f t="shared" si="329"/>
        <v/>
      </c>
      <c r="AW949" s="354">
        <f t="shared" si="330"/>
        <v>0</v>
      </c>
      <c r="AX949" s="354">
        <f t="shared" si="331"/>
        <v>0</v>
      </c>
      <c r="AY949" s="354">
        <f t="shared" si="332"/>
        <v>0</v>
      </c>
      <c r="AZ949" s="354">
        <f t="shared" si="333"/>
        <v>0</v>
      </c>
    </row>
    <row r="950" spans="1:52" x14ac:dyDescent="0.2">
      <c r="A950" s="28" t="str">
        <f>C950&amp;"x"&amp;TEXT(COUNTIF(C$5:C949,C950)+1,0)</f>
        <v>x1</v>
      </c>
      <c r="B950" s="29" t="str">
        <f>D950&amp;"x"&amp;TEXT(COUNTIF(D$5:D949,D950)+1,0)</f>
        <v>x1</v>
      </c>
      <c r="C950" s="30"/>
      <c r="D950" s="30"/>
      <c r="E950" s="181"/>
      <c r="F950" s="30"/>
      <c r="G950" s="269"/>
      <c r="H950" s="269"/>
      <c r="I950" s="269"/>
      <c r="J950" s="218"/>
      <c r="K950" s="181"/>
      <c r="L950" s="31"/>
      <c r="M950" s="262" t="str">
        <f t="shared" si="314"/>
        <v>0</v>
      </c>
      <c r="N950" s="31"/>
      <c r="O950" s="262" t="str">
        <f t="shared" si="315"/>
        <v>0</v>
      </c>
      <c r="P950" s="31"/>
      <c r="Q950" s="31"/>
      <c r="R950" s="31"/>
      <c r="S950" s="298" t="str">
        <f t="shared" si="316"/>
        <v/>
      </c>
      <c r="T950" s="214"/>
      <c r="U950" s="33"/>
      <c r="V950" s="33"/>
      <c r="W950" s="33"/>
      <c r="X950" s="33"/>
      <c r="Y950" s="213"/>
      <c r="Z950" s="352" t="str">
        <f t="shared" si="317"/>
        <v/>
      </c>
      <c r="AA950" s="304" t="e">
        <f t="shared" ca="1" si="318"/>
        <v>#NAME?</v>
      </c>
      <c r="AB950" s="304" t="e">
        <f t="shared" ca="1" si="319"/>
        <v>#NAME?</v>
      </c>
      <c r="AC950" s="304" t="e">
        <f t="shared" ca="1" si="320"/>
        <v>#NAME?</v>
      </c>
      <c r="AD950" s="304" t="e">
        <f t="shared" ca="1" si="321"/>
        <v>#NAME?</v>
      </c>
      <c r="AE950" s="304"/>
      <c r="AF950" s="353" t="str">
        <f t="shared" si="322"/>
        <v>NCX19J3</v>
      </c>
      <c r="AG950" s="353" t="str">
        <f t="shared" si="323"/>
        <v>NCX19J3</v>
      </c>
      <c r="AH950" s="353" t="str">
        <f t="shared" si="324"/>
        <v/>
      </c>
      <c r="AI950" s="353" t="str">
        <f t="shared" si="325"/>
        <v/>
      </c>
      <c r="AJ950" s="353" t="str">
        <f t="shared" si="326"/>
        <v/>
      </c>
      <c r="AK950" s="353" t="str">
        <f t="shared" si="327"/>
        <v/>
      </c>
      <c r="AL950" s="343"/>
      <c r="AT950" s="345" t="str">
        <f t="shared" si="328"/>
        <v/>
      </c>
      <c r="AU950" s="345" t="str">
        <f t="shared" si="329"/>
        <v/>
      </c>
      <c r="AW950" s="354">
        <f t="shared" si="330"/>
        <v>0</v>
      </c>
      <c r="AX950" s="354">
        <f t="shared" si="331"/>
        <v>0</v>
      </c>
      <c r="AY950" s="354">
        <f t="shared" si="332"/>
        <v>0</v>
      </c>
      <c r="AZ950" s="354">
        <f t="shared" si="333"/>
        <v>0</v>
      </c>
    </row>
    <row r="951" spans="1:52" x14ac:dyDescent="0.2">
      <c r="A951" s="28" t="str">
        <f>C951&amp;"x"&amp;TEXT(COUNTIF(C$5:C950,C951)+1,0)</f>
        <v>x1</v>
      </c>
      <c r="B951" s="29" t="str">
        <f>D951&amp;"x"&amp;TEXT(COUNTIF(D$5:D950,D951)+1,0)</f>
        <v>x1</v>
      </c>
      <c r="C951" s="30"/>
      <c r="D951" s="30"/>
      <c r="E951" s="181"/>
      <c r="F951" s="30"/>
      <c r="G951" s="269"/>
      <c r="H951" s="269"/>
      <c r="I951" s="269"/>
      <c r="J951" s="218"/>
      <c r="K951" s="181"/>
      <c r="L951" s="31"/>
      <c r="M951" s="262" t="str">
        <f t="shared" si="314"/>
        <v>0</v>
      </c>
      <c r="N951" s="31"/>
      <c r="O951" s="262" t="str">
        <f t="shared" si="315"/>
        <v>0</v>
      </c>
      <c r="P951" s="31"/>
      <c r="Q951" s="31"/>
      <c r="R951" s="31"/>
      <c r="S951" s="298" t="str">
        <f t="shared" si="316"/>
        <v/>
      </c>
      <c r="T951" s="214"/>
      <c r="U951" s="33"/>
      <c r="V951" s="33"/>
      <c r="W951" s="33"/>
      <c r="X951" s="33"/>
      <c r="Y951" s="213"/>
      <c r="Z951" s="352" t="str">
        <f t="shared" si="317"/>
        <v/>
      </c>
      <c r="AA951" s="304" t="e">
        <f t="shared" ca="1" si="318"/>
        <v>#NAME?</v>
      </c>
      <c r="AB951" s="304" t="e">
        <f t="shared" ca="1" si="319"/>
        <v>#NAME?</v>
      </c>
      <c r="AC951" s="304" t="e">
        <f t="shared" ca="1" si="320"/>
        <v>#NAME?</v>
      </c>
      <c r="AD951" s="304" t="e">
        <f t="shared" ca="1" si="321"/>
        <v>#NAME?</v>
      </c>
      <c r="AE951" s="304"/>
      <c r="AF951" s="353" t="str">
        <f t="shared" si="322"/>
        <v>NCX19J3</v>
      </c>
      <c r="AG951" s="353" t="str">
        <f t="shared" si="323"/>
        <v>NCX19J3</v>
      </c>
      <c r="AH951" s="353" t="str">
        <f t="shared" si="324"/>
        <v/>
      </c>
      <c r="AI951" s="353" t="str">
        <f t="shared" si="325"/>
        <v/>
      </c>
      <c r="AJ951" s="353" t="str">
        <f t="shared" si="326"/>
        <v/>
      </c>
      <c r="AK951" s="353" t="str">
        <f t="shared" si="327"/>
        <v/>
      </c>
      <c r="AL951" s="343"/>
      <c r="AT951" s="345" t="str">
        <f t="shared" si="328"/>
        <v/>
      </c>
      <c r="AU951" s="345" t="str">
        <f t="shared" si="329"/>
        <v/>
      </c>
      <c r="AW951" s="354">
        <f t="shared" si="330"/>
        <v>0</v>
      </c>
      <c r="AX951" s="354">
        <f t="shared" si="331"/>
        <v>0</v>
      </c>
      <c r="AY951" s="354">
        <f t="shared" si="332"/>
        <v>0</v>
      </c>
      <c r="AZ951" s="354">
        <f t="shared" si="333"/>
        <v>0</v>
      </c>
    </row>
    <row r="952" spans="1:52" x14ac:dyDescent="0.2">
      <c r="A952" s="28" t="str">
        <f>C952&amp;"x"&amp;TEXT(COUNTIF(C$5:C951,C952)+1,0)</f>
        <v>x1</v>
      </c>
      <c r="B952" s="29" t="str">
        <f>D952&amp;"x"&amp;TEXT(COUNTIF(D$5:D951,D952)+1,0)</f>
        <v>x1</v>
      </c>
      <c r="C952" s="30"/>
      <c r="D952" s="30"/>
      <c r="E952" s="181"/>
      <c r="F952" s="30"/>
      <c r="G952" s="269"/>
      <c r="H952" s="269"/>
      <c r="I952" s="269"/>
      <c r="J952" s="218"/>
      <c r="K952" s="181"/>
      <c r="L952" s="31"/>
      <c r="M952" s="262" t="str">
        <f t="shared" si="314"/>
        <v>0</v>
      </c>
      <c r="N952" s="31"/>
      <c r="O952" s="262" t="str">
        <f t="shared" si="315"/>
        <v>0</v>
      </c>
      <c r="P952" s="31"/>
      <c r="Q952" s="31"/>
      <c r="R952" s="31"/>
      <c r="S952" s="298" t="str">
        <f t="shared" si="316"/>
        <v/>
      </c>
      <c r="T952" s="214"/>
      <c r="U952" s="33"/>
      <c r="V952" s="33"/>
      <c r="W952" s="33"/>
      <c r="X952" s="33"/>
      <c r="Y952" s="213"/>
      <c r="Z952" s="352" t="str">
        <f t="shared" si="317"/>
        <v/>
      </c>
      <c r="AA952" s="304" t="e">
        <f t="shared" ca="1" si="318"/>
        <v>#NAME?</v>
      </c>
      <c r="AB952" s="304" t="e">
        <f t="shared" ca="1" si="319"/>
        <v>#NAME?</v>
      </c>
      <c r="AC952" s="304" t="e">
        <f t="shared" ca="1" si="320"/>
        <v>#NAME?</v>
      </c>
      <c r="AD952" s="304" t="e">
        <f t="shared" ca="1" si="321"/>
        <v>#NAME?</v>
      </c>
      <c r="AE952" s="304"/>
      <c r="AF952" s="353" t="str">
        <f t="shared" si="322"/>
        <v>NCX19J3</v>
      </c>
      <c r="AG952" s="353" t="str">
        <f t="shared" si="323"/>
        <v>NCX19J3</v>
      </c>
      <c r="AH952" s="353" t="str">
        <f t="shared" si="324"/>
        <v/>
      </c>
      <c r="AI952" s="353" t="str">
        <f t="shared" si="325"/>
        <v/>
      </c>
      <c r="AJ952" s="353" t="str">
        <f t="shared" si="326"/>
        <v/>
      </c>
      <c r="AK952" s="353" t="str">
        <f t="shared" si="327"/>
        <v/>
      </c>
      <c r="AL952" s="343"/>
      <c r="AT952" s="345" t="str">
        <f t="shared" si="328"/>
        <v/>
      </c>
      <c r="AU952" s="345" t="str">
        <f t="shared" si="329"/>
        <v/>
      </c>
      <c r="AW952" s="354">
        <f t="shared" si="330"/>
        <v>0</v>
      </c>
      <c r="AX952" s="354">
        <f t="shared" si="331"/>
        <v>0</v>
      </c>
      <c r="AY952" s="354">
        <f t="shared" si="332"/>
        <v>0</v>
      </c>
      <c r="AZ952" s="354">
        <f t="shared" si="333"/>
        <v>0</v>
      </c>
    </row>
    <row r="953" spans="1:52" x14ac:dyDescent="0.2">
      <c r="A953" s="28" t="str">
        <f>C953&amp;"x"&amp;TEXT(COUNTIF(C$5:C952,C953)+1,0)</f>
        <v>x1</v>
      </c>
      <c r="B953" s="29" t="str">
        <f>D953&amp;"x"&amp;TEXT(COUNTIF(D$5:D952,D953)+1,0)</f>
        <v>x1</v>
      </c>
      <c r="C953" s="30"/>
      <c r="D953" s="30"/>
      <c r="E953" s="181"/>
      <c r="F953" s="30"/>
      <c r="G953" s="269"/>
      <c r="H953" s="269"/>
      <c r="I953" s="269"/>
      <c r="J953" s="218"/>
      <c r="K953" s="181"/>
      <c r="L953" s="31"/>
      <c r="M953" s="262" t="str">
        <f t="shared" si="314"/>
        <v>0</v>
      </c>
      <c r="N953" s="31"/>
      <c r="O953" s="262" t="str">
        <f t="shared" si="315"/>
        <v>0</v>
      </c>
      <c r="P953" s="31"/>
      <c r="Q953" s="31"/>
      <c r="R953" s="31"/>
      <c r="S953" s="298" t="str">
        <f t="shared" si="316"/>
        <v/>
      </c>
      <c r="T953" s="214"/>
      <c r="U953" s="33"/>
      <c r="V953" s="33"/>
      <c r="W953" s="33"/>
      <c r="X953" s="33"/>
      <c r="Y953" s="213"/>
      <c r="Z953" s="352" t="str">
        <f t="shared" si="317"/>
        <v/>
      </c>
      <c r="AA953" s="304" t="e">
        <f t="shared" ca="1" si="318"/>
        <v>#NAME?</v>
      </c>
      <c r="AB953" s="304" t="e">
        <f t="shared" ca="1" si="319"/>
        <v>#NAME?</v>
      </c>
      <c r="AC953" s="304" t="e">
        <f t="shared" ca="1" si="320"/>
        <v>#NAME?</v>
      </c>
      <c r="AD953" s="304" t="e">
        <f t="shared" ca="1" si="321"/>
        <v>#NAME?</v>
      </c>
      <c r="AE953" s="304"/>
      <c r="AF953" s="353" t="str">
        <f t="shared" si="322"/>
        <v>NCX19J3</v>
      </c>
      <c r="AG953" s="353" t="str">
        <f t="shared" si="323"/>
        <v>NCX19J3</v>
      </c>
      <c r="AH953" s="353" t="str">
        <f t="shared" si="324"/>
        <v/>
      </c>
      <c r="AI953" s="353" t="str">
        <f t="shared" si="325"/>
        <v/>
      </c>
      <c r="AJ953" s="353" t="str">
        <f t="shared" si="326"/>
        <v/>
      </c>
      <c r="AK953" s="353" t="str">
        <f t="shared" si="327"/>
        <v/>
      </c>
      <c r="AL953" s="343"/>
      <c r="AT953" s="345" t="str">
        <f t="shared" si="328"/>
        <v/>
      </c>
      <c r="AU953" s="345" t="str">
        <f t="shared" si="329"/>
        <v/>
      </c>
      <c r="AW953" s="354">
        <f t="shared" si="330"/>
        <v>0</v>
      </c>
      <c r="AX953" s="354">
        <f t="shared" si="331"/>
        <v>0</v>
      </c>
      <c r="AY953" s="354">
        <f t="shared" si="332"/>
        <v>0</v>
      </c>
      <c r="AZ953" s="354">
        <f t="shared" si="333"/>
        <v>0</v>
      </c>
    </row>
    <row r="954" spans="1:52" x14ac:dyDescent="0.2">
      <c r="A954" s="28" t="str">
        <f>C954&amp;"x"&amp;TEXT(COUNTIF(C$5:C953,C954)+1,0)</f>
        <v>x1</v>
      </c>
      <c r="B954" s="29" t="str">
        <f>D954&amp;"x"&amp;TEXT(COUNTIF(D$5:D953,D954)+1,0)</f>
        <v>x1</v>
      </c>
      <c r="C954" s="30"/>
      <c r="D954" s="30"/>
      <c r="E954" s="181"/>
      <c r="F954" s="30"/>
      <c r="G954" s="269"/>
      <c r="H954" s="269"/>
      <c r="I954" s="269"/>
      <c r="J954" s="218"/>
      <c r="K954" s="181"/>
      <c r="L954" s="31"/>
      <c r="M954" s="262" t="str">
        <f t="shared" si="314"/>
        <v>0</v>
      </c>
      <c r="N954" s="31"/>
      <c r="O954" s="262" t="str">
        <f t="shared" si="315"/>
        <v>0</v>
      </c>
      <c r="P954" s="31"/>
      <c r="Q954" s="31"/>
      <c r="R954" s="31"/>
      <c r="S954" s="298" t="str">
        <f t="shared" si="316"/>
        <v/>
      </c>
      <c r="T954" s="214"/>
      <c r="U954" s="33"/>
      <c r="V954" s="33"/>
      <c r="W954" s="33"/>
      <c r="X954" s="33"/>
      <c r="Y954" s="213"/>
      <c r="Z954" s="352" t="str">
        <f t="shared" si="317"/>
        <v/>
      </c>
      <c r="AA954" s="304" t="e">
        <f t="shared" ca="1" si="318"/>
        <v>#NAME?</v>
      </c>
      <c r="AB954" s="304" t="e">
        <f t="shared" ca="1" si="319"/>
        <v>#NAME?</v>
      </c>
      <c r="AC954" s="304" t="e">
        <f t="shared" ca="1" si="320"/>
        <v>#NAME?</v>
      </c>
      <c r="AD954" s="304" t="e">
        <f t="shared" ca="1" si="321"/>
        <v>#NAME?</v>
      </c>
      <c r="AE954" s="304"/>
      <c r="AF954" s="353" t="str">
        <f t="shared" si="322"/>
        <v>NCX19J3</v>
      </c>
      <c r="AG954" s="353" t="str">
        <f t="shared" si="323"/>
        <v>NCX19J3</v>
      </c>
      <c r="AH954" s="353" t="str">
        <f t="shared" si="324"/>
        <v/>
      </c>
      <c r="AI954" s="353" t="str">
        <f t="shared" si="325"/>
        <v/>
      </c>
      <c r="AJ954" s="353" t="str">
        <f t="shared" si="326"/>
        <v/>
      </c>
      <c r="AK954" s="353" t="str">
        <f t="shared" si="327"/>
        <v/>
      </c>
      <c r="AL954" s="343"/>
      <c r="AT954" s="345" t="str">
        <f t="shared" si="328"/>
        <v/>
      </c>
      <c r="AU954" s="345" t="str">
        <f t="shared" si="329"/>
        <v/>
      </c>
      <c r="AW954" s="354">
        <f t="shared" si="330"/>
        <v>0</v>
      </c>
      <c r="AX954" s="354">
        <f t="shared" si="331"/>
        <v>0</v>
      </c>
      <c r="AY954" s="354">
        <f t="shared" si="332"/>
        <v>0</v>
      </c>
      <c r="AZ954" s="354">
        <f t="shared" si="333"/>
        <v>0</v>
      </c>
    </row>
    <row r="955" spans="1:52" x14ac:dyDescent="0.2">
      <c r="A955" s="28" t="str">
        <f>C955&amp;"x"&amp;TEXT(COUNTIF(C$5:C954,C955)+1,0)</f>
        <v>x1</v>
      </c>
      <c r="B955" s="29" t="str">
        <f>D955&amp;"x"&amp;TEXT(COUNTIF(D$5:D954,D955)+1,0)</f>
        <v>x1</v>
      </c>
      <c r="C955" s="30"/>
      <c r="D955" s="30"/>
      <c r="E955" s="181"/>
      <c r="F955" s="30"/>
      <c r="G955" s="269"/>
      <c r="H955" s="269"/>
      <c r="I955" s="269"/>
      <c r="J955" s="218"/>
      <c r="K955" s="181"/>
      <c r="L955" s="31"/>
      <c r="M955" s="262" t="str">
        <f t="shared" si="314"/>
        <v>0</v>
      </c>
      <c r="N955" s="31"/>
      <c r="O955" s="262" t="str">
        <f t="shared" si="315"/>
        <v>0</v>
      </c>
      <c r="P955" s="31"/>
      <c r="Q955" s="31"/>
      <c r="R955" s="31"/>
      <c r="S955" s="298" t="str">
        <f t="shared" si="316"/>
        <v/>
      </c>
      <c r="T955" s="214"/>
      <c r="U955" s="33"/>
      <c r="V955" s="33"/>
      <c r="W955" s="33"/>
      <c r="X955" s="33"/>
      <c r="Y955" s="213"/>
      <c r="Z955" s="352" t="str">
        <f t="shared" si="317"/>
        <v/>
      </c>
      <c r="AA955" s="304" t="e">
        <f t="shared" ca="1" si="318"/>
        <v>#NAME?</v>
      </c>
      <c r="AB955" s="304" t="e">
        <f t="shared" ca="1" si="319"/>
        <v>#NAME?</v>
      </c>
      <c r="AC955" s="304" t="e">
        <f t="shared" ca="1" si="320"/>
        <v>#NAME?</v>
      </c>
      <c r="AD955" s="304" t="e">
        <f t="shared" ca="1" si="321"/>
        <v>#NAME?</v>
      </c>
      <c r="AE955" s="304"/>
      <c r="AF955" s="353" t="str">
        <f t="shared" si="322"/>
        <v>NCX19J3</v>
      </c>
      <c r="AG955" s="353" t="str">
        <f t="shared" si="323"/>
        <v>NCX19J3</v>
      </c>
      <c r="AH955" s="353" t="str">
        <f t="shared" si="324"/>
        <v/>
      </c>
      <c r="AI955" s="353" t="str">
        <f t="shared" si="325"/>
        <v/>
      </c>
      <c r="AJ955" s="353" t="str">
        <f t="shared" si="326"/>
        <v/>
      </c>
      <c r="AK955" s="353" t="str">
        <f t="shared" si="327"/>
        <v/>
      </c>
      <c r="AL955" s="343"/>
      <c r="AT955" s="345" t="str">
        <f t="shared" si="328"/>
        <v/>
      </c>
      <c r="AU955" s="345" t="str">
        <f t="shared" si="329"/>
        <v/>
      </c>
      <c r="AW955" s="354">
        <f t="shared" si="330"/>
        <v>0</v>
      </c>
      <c r="AX955" s="354">
        <f t="shared" si="331"/>
        <v>0</v>
      </c>
      <c r="AY955" s="354">
        <f t="shared" si="332"/>
        <v>0</v>
      </c>
      <c r="AZ955" s="354">
        <f t="shared" si="333"/>
        <v>0</v>
      </c>
    </row>
    <row r="956" spans="1:52" x14ac:dyDescent="0.2">
      <c r="A956" s="28" t="str">
        <f>C956&amp;"x"&amp;TEXT(COUNTIF(C$5:C955,C956)+1,0)</f>
        <v>x1</v>
      </c>
      <c r="B956" s="29" t="str">
        <f>D956&amp;"x"&amp;TEXT(COUNTIF(D$5:D955,D956)+1,0)</f>
        <v>x1</v>
      </c>
      <c r="C956" s="30"/>
      <c r="D956" s="30"/>
      <c r="E956" s="181"/>
      <c r="F956" s="30"/>
      <c r="G956" s="269"/>
      <c r="H956" s="269"/>
      <c r="I956" s="269"/>
      <c r="J956" s="218"/>
      <c r="K956" s="181"/>
      <c r="L956" s="31"/>
      <c r="M956" s="262" t="str">
        <f t="shared" si="314"/>
        <v>0</v>
      </c>
      <c r="N956" s="31"/>
      <c r="O956" s="262" t="str">
        <f t="shared" si="315"/>
        <v>0</v>
      </c>
      <c r="P956" s="31"/>
      <c r="Q956" s="31"/>
      <c r="R956" s="31"/>
      <c r="S956" s="298" t="str">
        <f t="shared" si="316"/>
        <v/>
      </c>
      <c r="T956" s="214"/>
      <c r="U956" s="33"/>
      <c r="V956" s="33"/>
      <c r="W956" s="33"/>
      <c r="X956" s="33"/>
      <c r="Y956" s="213"/>
      <c r="Z956" s="352" t="str">
        <f t="shared" si="317"/>
        <v/>
      </c>
      <c r="AA956" s="304" t="e">
        <f t="shared" ca="1" si="318"/>
        <v>#NAME?</v>
      </c>
      <c r="AB956" s="304" t="e">
        <f t="shared" ca="1" si="319"/>
        <v>#NAME?</v>
      </c>
      <c r="AC956" s="304" t="e">
        <f t="shared" ca="1" si="320"/>
        <v>#NAME?</v>
      </c>
      <c r="AD956" s="304" t="e">
        <f t="shared" ca="1" si="321"/>
        <v>#NAME?</v>
      </c>
      <c r="AE956" s="304"/>
      <c r="AF956" s="353" t="str">
        <f t="shared" si="322"/>
        <v>NCX19J3</v>
      </c>
      <c r="AG956" s="353" t="str">
        <f t="shared" si="323"/>
        <v>NCX19J3</v>
      </c>
      <c r="AH956" s="353" t="str">
        <f t="shared" si="324"/>
        <v/>
      </c>
      <c r="AI956" s="353" t="str">
        <f t="shared" si="325"/>
        <v/>
      </c>
      <c r="AJ956" s="353" t="str">
        <f t="shared" si="326"/>
        <v/>
      </c>
      <c r="AK956" s="353" t="str">
        <f t="shared" si="327"/>
        <v/>
      </c>
      <c r="AL956" s="343"/>
      <c r="AT956" s="345" t="str">
        <f t="shared" si="328"/>
        <v/>
      </c>
      <c r="AU956" s="345" t="str">
        <f t="shared" si="329"/>
        <v/>
      </c>
      <c r="AW956" s="354">
        <f t="shared" si="330"/>
        <v>0</v>
      </c>
      <c r="AX956" s="354">
        <f t="shared" si="331"/>
        <v>0</v>
      </c>
      <c r="AY956" s="354">
        <f t="shared" si="332"/>
        <v>0</v>
      </c>
      <c r="AZ956" s="354">
        <f t="shared" si="333"/>
        <v>0</v>
      </c>
    </row>
    <row r="957" spans="1:52" x14ac:dyDescent="0.2">
      <c r="A957" s="28" t="str">
        <f>C957&amp;"x"&amp;TEXT(COUNTIF(C$5:C956,C957)+1,0)</f>
        <v>x1</v>
      </c>
      <c r="B957" s="29" t="str">
        <f>D957&amp;"x"&amp;TEXT(COUNTIF(D$5:D956,D957)+1,0)</f>
        <v>x1</v>
      </c>
      <c r="C957" s="30"/>
      <c r="D957" s="30"/>
      <c r="E957" s="181"/>
      <c r="F957" s="30"/>
      <c r="G957" s="269"/>
      <c r="H957" s="269"/>
      <c r="I957" s="269"/>
      <c r="J957" s="218"/>
      <c r="K957" s="181"/>
      <c r="L957" s="31"/>
      <c r="M957" s="262" t="str">
        <f t="shared" si="314"/>
        <v>0</v>
      </c>
      <c r="N957" s="31"/>
      <c r="O957" s="262" t="str">
        <f t="shared" si="315"/>
        <v>0</v>
      </c>
      <c r="P957" s="31"/>
      <c r="Q957" s="31"/>
      <c r="R957" s="31"/>
      <c r="S957" s="298" t="str">
        <f t="shared" si="316"/>
        <v/>
      </c>
      <c r="T957" s="214"/>
      <c r="U957" s="33"/>
      <c r="V957" s="33"/>
      <c r="W957" s="33"/>
      <c r="X957" s="33"/>
      <c r="Y957" s="213"/>
      <c r="Z957" s="352" t="str">
        <f t="shared" si="317"/>
        <v/>
      </c>
      <c r="AA957" s="304" t="e">
        <f t="shared" ca="1" si="318"/>
        <v>#NAME?</v>
      </c>
      <c r="AB957" s="304" t="e">
        <f t="shared" ca="1" si="319"/>
        <v>#NAME?</v>
      </c>
      <c r="AC957" s="304" t="e">
        <f t="shared" ca="1" si="320"/>
        <v>#NAME?</v>
      </c>
      <c r="AD957" s="304" t="e">
        <f t="shared" ca="1" si="321"/>
        <v>#NAME?</v>
      </c>
      <c r="AE957" s="304"/>
      <c r="AF957" s="353" t="str">
        <f t="shared" si="322"/>
        <v>NCX19J3</v>
      </c>
      <c r="AG957" s="353" t="str">
        <f t="shared" si="323"/>
        <v>NCX19J3</v>
      </c>
      <c r="AH957" s="353" t="str">
        <f t="shared" si="324"/>
        <v/>
      </c>
      <c r="AI957" s="353" t="str">
        <f t="shared" si="325"/>
        <v/>
      </c>
      <c r="AJ957" s="353" t="str">
        <f t="shared" si="326"/>
        <v/>
      </c>
      <c r="AK957" s="353" t="str">
        <f t="shared" si="327"/>
        <v/>
      </c>
      <c r="AL957" s="343"/>
      <c r="AT957" s="345" t="str">
        <f t="shared" si="328"/>
        <v/>
      </c>
      <c r="AU957" s="345" t="str">
        <f t="shared" si="329"/>
        <v/>
      </c>
      <c r="AW957" s="354">
        <f t="shared" si="330"/>
        <v>0</v>
      </c>
      <c r="AX957" s="354">
        <f t="shared" si="331"/>
        <v>0</v>
      </c>
      <c r="AY957" s="354">
        <f t="shared" si="332"/>
        <v>0</v>
      </c>
      <c r="AZ957" s="354">
        <f t="shared" si="333"/>
        <v>0</v>
      </c>
    </row>
    <row r="958" spans="1:52" x14ac:dyDescent="0.2">
      <c r="A958" s="28" t="str">
        <f>C958&amp;"x"&amp;TEXT(COUNTIF(C$5:C957,C958)+1,0)</f>
        <v>x1</v>
      </c>
      <c r="B958" s="29" t="str">
        <f>D958&amp;"x"&amp;TEXT(COUNTIF(D$5:D957,D958)+1,0)</f>
        <v>x1</v>
      </c>
      <c r="C958" s="30"/>
      <c r="D958" s="30"/>
      <c r="E958" s="181"/>
      <c r="F958" s="30"/>
      <c r="G958" s="269"/>
      <c r="H958" s="269"/>
      <c r="I958" s="269"/>
      <c r="J958" s="218"/>
      <c r="K958" s="181"/>
      <c r="L958" s="31"/>
      <c r="M958" s="262" t="str">
        <f t="shared" si="314"/>
        <v>0</v>
      </c>
      <c r="N958" s="31"/>
      <c r="O958" s="262" t="str">
        <f t="shared" si="315"/>
        <v>0</v>
      </c>
      <c r="P958" s="31"/>
      <c r="Q958" s="31"/>
      <c r="R958" s="31"/>
      <c r="S958" s="298" t="str">
        <f t="shared" si="316"/>
        <v/>
      </c>
      <c r="T958" s="214"/>
      <c r="U958" s="33"/>
      <c r="V958" s="33"/>
      <c r="W958" s="33"/>
      <c r="X958" s="33"/>
      <c r="Y958" s="213"/>
      <c r="Z958" s="352" t="str">
        <f t="shared" si="317"/>
        <v/>
      </c>
      <c r="AA958" s="304" t="e">
        <f t="shared" ca="1" si="318"/>
        <v>#NAME?</v>
      </c>
      <c r="AB958" s="304" t="e">
        <f t="shared" ca="1" si="319"/>
        <v>#NAME?</v>
      </c>
      <c r="AC958" s="304" t="e">
        <f t="shared" ca="1" si="320"/>
        <v>#NAME?</v>
      </c>
      <c r="AD958" s="304" t="e">
        <f t="shared" ca="1" si="321"/>
        <v>#NAME?</v>
      </c>
      <c r="AE958" s="304"/>
      <c r="AF958" s="353" t="str">
        <f t="shared" si="322"/>
        <v>NCX19J3</v>
      </c>
      <c r="AG958" s="353" t="str">
        <f t="shared" si="323"/>
        <v>NCX19J3</v>
      </c>
      <c r="AH958" s="353" t="str">
        <f t="shared" si="324"/>
        <v/>
      </c>
      <c r="AI958" s="353" t="str">
        <f t="shared" si="325"/>
        <v/>
      </c>
      <c r="AJ958" s="353" t="str">
        <f t="shared" si="326"/>
        <v/>
      </c>
      <c r="AK958" s="353" t="str">
        <f t="shared" si="327"/>
        <v/>
      </c>
      <c r="AL958" s="343"/>
      <c r="AT958" s="345" t="str">
        <f t="shared" si="328"/>
        <v/>
      </c>
      <c r="AU958" s="345" t="str">
        <f t="shared" si="329"/>
        <v/>
      </c>
      <c r="AW958" s="354">
        <f t="shared" si="330"/>
        <v>0</v>
      </c>
      <c r="AX958" s="354">
        <f t="shared" si="331"/>
        <v>0</v>
      </c>
      <c r="AY958" s="354">
        <f t="shared" si="332"/>
        <v>0</v>
      </c>
      <c r="AZ958" s="354">
        <f t="shared" si="333"/>
        <v>0</v>
      </c>
    </row>
    <row r="959" spans="1:52" x14ac:dyDescent="0.2">
      <c r="A959" s="28" t="str">
        <f>C959&amp;"x"&amp;TEXT(COUNTIF(C$5:C958,C959)+1,0)</f>
        <v>x1</v>
      </c>
      <c r="B959" s="29" t="str">
        <f>D959&amp;"x"&amp;TEXT(COUNTIF(D$5:D958,D959)+1,0)</f>
        <v>x1</v>
      </c>
      <c r="C959" s="30"/>
      <c r="D959" s="30"/>
      <c r="E959" s="181"/>
      <c r="F959" s="30"/>
      <c r="G959" s="269"/>
      <c r="H959" s="269"/>
      <c r="I959" s="269"/>
      <c r="J959" s="218"/>
      <c r="K959" s="181"/>
      <c r="L959" s="31"/>
      <c r="M959" s="262" t="str">
        <f t="shared" si="314"/>
        <v>0</v>
      </c>
      <c r="N959" s="31"/>
      <c r="O959" s="262" t="str">
        <f t="shared" si="315"/>
        <v>0</v>
      </c>
      <c r="P959" s="31"/>
      <c r="Q959" s="31"/>
      <c r="R959" s="31"/>
      <c r="S959" s="298" t="str">
        <f t="shared" si="316"/>
        <v/>
      </c>
      <c r="T959" s="214"/>
      <c r="U959" s="33"/>
      <c r="V959" s="33"/>
      <c r="W959" s="33"/>
      <c r="X959" s="33"/>
      <c r="Y959" s="213"/>
      <c r="Z959" s="352" t="str">
        <f t="shared" si="317"/>
        <v/>
      </c>
      <c r="AA959" s="304" t="e">
        <f t="shared" ca="1" si="318"/>
        <v>#NAME?</v>
      </c>
      <c r="AB959" s="304" t="e">
        <f t="shared" ca="1" si="319"/>
        <v>#NAME?</v>
      </c>
      <c r="AC959" s="304" t="e">
        <f t="shared" ca="1" si="320"/>
        <v>#NAME?</v>
      </c>
      <c r="AD959" s="304" t="e">
        <f t="shared" ca="1" si="321"/>
        <v>#NAME?</v>
      </c>
      <c r="AE959" s="304"/>
      <c r="AF959" s="353" t="str">
        <f t="shared" si="322"/>
        <v>NCX19J3</v>
      </c>
      <c r="AG959" s="353" t="str">
        <f t="shared" si="323"/>
        <v>NCX19J3</v>
      </c>
      <c r="AH959" s="353" t="str">
        <f t="shared" si="324"/>
        <v/>
      </c>
      <c r="AI959" s="353" t="str">
        <f t="shared" si="325"/>
        <v/>
      </c>
      <c r="AJ959" s="353" t="str">
        <f t="shared" si="326"/>
        <v/>
      </c>
      <c r="AK959" s="353" t="str">
        <f t="shared" si="327"/>
        <v/>
      </c>
      <c r="AL959" s="343"/>
      <c r="AT959" s="345" t="str">
        <f t="shared" si="328"/>
        <v/>
      </c>
      <c r="AU959" s="345" t="str">
        <f t="shared" si="329"/>
        <v/>
      </c>
      <c r="AW959" s="354">
        <f t="shared" si="330"/>
        <v>0</v>
      </c>
      <c r="AX959" s="354">
        <f t="shared" si="331"/>
        <v>0</v>
      </c>
      <c r="AY959" s="354">
        <f t="shared" si="332"/>
        <v>0</v>
      </c>
      <c r="AZ959" s="354">
        <f t="shared" si="333"/>
        <v>0</v>
      </c>
    </row>
    <row r="960" spans="1:52" x14ac:dyDescent="0.2">
      <c r="A960" s="28" t="str">
        <f>C960&amp;"x"&amp;TEXT(COUNTIF(C$5:C959,C960)+1,0)</f>
        <v>x1</v>
      </c>
      <c r="B960" s="29" t="str">
        <f>D960&amp;"x"&amp;TEXT(COUNTIF(D$5:D959,D960)+1,0)</f>
        <v>x1</v>
      </c>
      <c r="C960" s="30"/>
      <c r="D960" s="30"/>
      <c r="E960" s="181"/>
      <c r="F960" s="30"/>
      <c r="G960" s="269"/>
      <c r="H960" s="269"/>
      <c r="I960" s="269"/>
      <c r="J960" s="218"/>
      <c r="K960" s="181"/>
      <c r="L960" s="31"/>
      <c r="M960" s="262" t="str">
        <f t="shared" si="314"/>
        <v>0</v>
      </c>
      <c r="N960" s="31"/>
      <c r="O960" s="262" t="str">
        <f t="shared" si="315"/>
        <v>0</v>
      </c>
      <c r="P960" s="31"/>
      <c r="Q960" s="31"/>
      <c r="R960" s="31"/>
      <c r="S960" s="298" t="str">
        <f t="shared" si="316"/>
        <v/>
      </c>
      <c r="T960" s="214"/>
      <c r="U960" s="33"/>
      <c r="V960" s="33"/>
      <c r="W960" s="33"/>
      <c r="X960" s="33"/>
      <c r="Y960" s="213"/>
      <c r="Z960" s="352" t="str">
        <f t="shared" si="317"/>
        <v/>
      </c>
      <c r="AA960" s="304" t="e">
        <f t="shared" ca="1" si="318"/>
        <v>#NAME?</v>
      </c>
      <c r="AB960" s="304" t="e">
        <f t="shared" ca="1" si="319"/>
        <v>#NAME?</v>
      </c>
      <c r="AC960" s="304" t="e">
        <f t="shared" ca="1" si="320"/>
        <v>#NAME?</v>
      </c>
      <c r="AD960" s="304" t="e">
        <f t="shared" ca="1" si="321"/>
        <v>#NAME?</v>
      </c>
      <c r="AE960" s="304"/>
      <c r="AF960" s="353" t="str">
        <f t="shared" si="322"/>
        <v>NCX19J3</v>
      </c>
      <c r="AG960" s="353" t="str">
        <f t="shared" si="323"/>
        <v>NCX19J3</v>
      </c>
      <c r="AH960" s="353" t="str">
        <f t="shared" si="324"/>
        <v/>
      </c>
      <c r="AI960" s="353" t="str">
        <f t="shared" si="325"/>
        <v/>
      </c>
      <c r="AJ960" s="353" t="str">
        <f t="shared" si="326"/>
        <v/>
      </c>
      <c r="AK960" s="353" t="str">
        <f t="shared" si="327"/>
        <v/>
      </c>
      <c r="AL960" s="343"/>
      <c r="AT960" s="345" t="str">
        <f t="shared" si="328"/>
        <v/>
      </c>
      <c r="AU960" s="345" t="str">
        <f t="shared" si="329"/>
        <v/>
      </c>
      <c r="AW960" s="354">
        <f t="shared" si="330"/>
        <v>0</v>
      </c>
      <c r="AX960" s="354">
        <f t="shared" si="331"/>
        <v>0</v>
      </c>
      <c r="AY960" s="354">
        <f t="shared" si="332"/>
        <v>0</v>
      </c>
      <c r="AZ960" s="354">
        <f t="shared" si="333"/>
        <v>0</v>
      </c>
    </row>
    <row r="961" spans="1:52" x14ac:dyDescent="0.2">
      <c r="A961" s="28" t="str">
        <f>C961&amp;"x"&amp;TEXT(COUNTIF(C$5:C960,C961)+1,0)</f>
        <v>x1</v>
      </c>
      <c r="B961" s="29" t="str">
        <f>D961&amp;"x"&amp;TEXT(COUNTIF(D$5:D960,D961)+1,0)</f>
        <v>x1</v>
      </c>
      <c r="C961" s="30"/>
      <c r="D961" s="30"/>
      <c r="E961" s="181"/>
      <c r="F961" s="30"/>
      <c r="G961" s="269"/>
      <c r="H961" s="269"/>
      <c r="I961" s="269"/>
      <c r="J961" s="218"/>
      <c r="K961" s="181"/>
      <c r="L961" s="31"/>
      <c r="M961" s="262" t="str">
        <f t="shared" si="314"/>
        <v>0</v>
      </c>
      <c r="N961" s="31"/>
      <c r="O961" s="262" t="str">
        <f t="shared" si="315"/>
        <v>0</v>
      </c>
      <c r="P961" s="31"/>
      <c r="Q961" s="31"/>
      <c r="R961" s="31"/>
      <c r="S961" s="298" t="str">
        <f t="shared" si="316"/>
        <v/>
      </c>
      <c r="T961" s="214"/>
      <c r="U961" s="33"/>
      <c r="V961" s="33"/>
      <c r="W961" s="33"/>
      <c r="X961" s="33"/>
      <c r="Y961" s="213"/>
      <c r="Z961" s="352" t="str">
        <f t="shared" si="317"/>
        <v/>
      </c>
      <c r="AA961" s="304" t="e">
        <f t="shared" ca="1" si="318"/>
        <v>#NAME?</v>
      </c>
      <c r="AB961" s="304" t="e">
        <f t="shared" ca="1" si="319"/>
        <v>#NAME?</v>
      </c>
      <c r="AC961" s="304" t="e">
        <f t="shared" ca="1" si="320"/>
        <v>#NAME?</v>
      </c>
      <c r="AD961" s="304" t="e">
        <f t="shared" ca="1" si="321"/>
        <v>#NAME?</v>
      </c>
      <c r="AE961" s="304"/>
      <c r="AF961" s="353" t="str">
        <f t="shared" si="322"/>
        <v>NCX19J3</v>
      </c>
      <c r="AG961" s="353" t="str">
        <f t="shared" si="323"/>
        <v>NCX19J3</v>
      </c>
      <c r="AH961" s="353" t="str">
        <f t="shared" si="324"/>
        <v/>
      </c>
      <c r="AI961" s="353" t="str">
        <f t="shared" si="325"/>
        <v/>
      </c>
      <c r="AJ961" s="353" t="str">
        <f t="shared" si="326"/>
        <v/>
      </c>
      <c r="AK961" s="353" t="str">
        <f t="shared" si="327"/>
        <v/>
      </c>
      <c r="AL961" s="343"/>
      <c r="AT961" s="345" t="str">
        <f t="shared" si="328"/>
        <v/>
      </c>
      <c r="AU961" s="345" t="str">
        <f t="shared" si="329"/>
        <v/>
      </c>
      <c r="AW961" s="354">
        <f t="shared" si="330"/>
        <v>0</v>
      </c>
      <c r="AX961" s="354">
        <f t="shared" si="331"/>
        <v>0</v>
      </c>
      <c r="AY961" s="354">
        <f t="shared" si="332"/>
        <v>0</v>
      </c>
      <c r="AZ961" s="354">
        <f t="shared" si="333"/>
        <v>0</v>
      </c>
    </row>
    <row r="962" spans="1:52" x14ac:dyDescent="0.2">
      <c r="A962" s="28" t="str">
        <f>C962&amp;"x"&amp;TEXT(COUNTIF(C$5:C961,C962)+1,0)</f>
        <v>x1</v>
      </c>
      <c r="B962" s="29" t="str">
        <f>D962&amp;"x"&amp;TEXT(COUNTIF(D$5:D961,D962)+1,0)</f>
        <v>x1</v>
      </c>
      <c r="C962" s="30"/>
      <c r="D962" s="30"/>
      <c r="E962" s="181"/>
      <c r="F962" s="30"/>
      <c r="G962" s="269"/>
      <c r="H962" s="269"/>
      <c r="I962" s="269"/>
      <c r="J962" s="218"/>
      <c r="K962" s="181"/>
      <c r="L962" s="31"/>
      <c r="M962" s="262" t="str">
        <f t="shared" si="314"/>
        <v>0</v>
      </c>
      <c r="N962" s="31"/>
      <c r="O962" s="262" t="str">
        <f t="shared" si="315"/>
        <v>0</v>
      </c>
      <c r="P962" s="31"/>
      <c r="Q962" s="31"/>
      <c r="R962" s="31"/>
      <c r="S962" s="298" t="str">
        <f t="shared" si="316"/>
        <v/>
      </c>
      <c r="T962" s="214"/>
      <c r="U962" s="33"/>
      <c r="V962" s="33"/>
      <c r="W962" s="33"/>
      <c r="X962" s="33"/>
      <c r="Y962" s="213"/>
      <c r="Z962" s="352" t="str">
        <f t="shared" si="317"/>
        <v/>
      </c>
      <c r="AA962" s="304" t="e">
        <f t="shared" ca="1" si="318"/>
        <v>#NAME?</v>
      </c>
      <c r="AB962" s="304" t="e">
        <f t="shared" ca="1" si="319"/>
        <v>#NAME?</v>
      </c>
      <c r="AC962" s="304" t="e">
        <f t="shared" ca="1" si="320"/>
        <v>#NAME?</v>
      </c>
      <c r="AD962" s="304" t="e">
        <f t="shared" ca="1" si="321"/>
        <v>#NAME?</v>
      </c>
      <c r="AE962" s="304"/>
      <c r="AF962" s="353" t="str">
        <f t="shared" si="322"/>
        <v>NCX19J3</v>
      </c>
      <c r="AG962" s="353" t="str">
        <f t="shared" si="323"/>
        <v>NCX19J3</v>
      </c>
      <c r="AH962" s="353" t="str">
        <f t="shared" si="324"/>
        <v/>
      </c>
      <c r="AI962" s="353" t="str">
        <f t="shared" si="325"/>
        <v/>
      </c>
      <c r="AJ962" s="353" t="str">
        <f t="shared" si="326"/>
        <v/>
      </c>
      <c r="AK962" s="353" t="str">
        <f t="shared" si="327"/>
        <v/>
      </c>
      <c r="AL962" s="343"/>
      <c r="AT962" s="345" t="str">
        <f t="shared" si="328"/>
        <v/>
      </c>
      <c r="AU962" s="345" t="str">
        <f t="shared" si="329"/>
        <v/>
      </c>
      <c r="AW962" s="354">
        <f t="shared" si="330"/>
        <v>0</v>
      </c>
      <c r="AX962" s="354">
        <f t="shared" si="331"/>
        <v>0</v>
      </c>
      <c r="AY962" s="354">
        <f t="shared" si="332"/>
        <v>0</v>
      </c>
      <c r="AZ962" s="354">
        <f t="shared" si="333"/>
        <v>0</v>
      </c>
    </row>
    <row r="963" spans="1:52" x14ac:dyDescent="0.2">
      <c r="A963" s="28" t="str">
        <f>C963&amp;"x"&amp;TEXT(COUNTIF(C$5:C962,C963)+1,0)</f>
        <v>x1</v>
      </c>
      <c r="B963" s="29" t="str">
        <f>D963&amp;"x"&amp;TEXT(COUNTIF(D$5:D962,D963)+1,0)</f>
        <v>x1</v>
      </c>
      <c r="C963" s="30"/>
      <c r="D963" s="30"/>
      <c r="E963" s="181"/>
      <c r="F963" s="30"/>
      <c r="G963" s="269"/>
      <c r="H963" s="269"/>
      <c r="I963" s="269"/>
      <c r="J963" s="218"/>
      <c r="K963" s="181"/>
      <c r="L963" s="31"/>
      <c r="M963" s="262" t="str">
        <f t="shared" si="314"/>
        <v>0</v>
      </c>
      <c r="N963" s="31"/>
      <c r="O963" s="262" t="str">
        <f t="shared" si="315"/>
        <v>0</v>
      </c>
      <c r="P963" s="31"/>
      <c r="Q963" s="31"/>
      <c r="R963" s="31"/>
      <c r="S963" s="298" t="str">
        <f t="shared" si="316"/>
        <v/>
      </c>
      <c r="T963" s="214"/>
      <c r="U963" s="33"/>
      <c r="V963" s="33"/>
      <c r="W963" s="33"/>
      <c r="X963" s="33"/>
      <c r="Y963" s="213"/>
      <c r="Z963" s="352" t="str">
        <f t="shared" si="317"/>
        <v/>
      </c>
      <c r="AA963" s="304" t="e">
        <f t="shared" ca="1" si="318"/>
        <v>#NAME?</v>
      </c>
      <c r="AB963" s="304" t="e">
        <f t="shared" ca="1" si="319"/>
        <v>#NAME?</v>
      </c>
      <c r="AC963" s="304" t="e">
        <f t="shared" ca="1" si="320"/>
        <v>#NAME?</v>
      </c>
      <c r="AD963" s="304" t="e">
        <f t="shared" ca="1" si="321"/>
        <v>#NAME?</v>
      </c>
      <c r="AE963" s="304"/>
      <c r="AF963" s="353" t="str">
        <f t="shared" si="322"/>
        <v>NCX19J3</v>
      </c>
      <c r="AG963" s="353" t="str">
        <f t="shared" si="323"/>
        <v>NCX19J3</v>
      </c>
      <c r="AH963" s="353" t="str">
        <f t="shared" si="324"/>
        <v/>
      </c>
      <c r="AI963" s="353" t="str">
        <f t="shared" si="325"/>
        <v/>
      </c>
      <c r="AJ963" s="353" t="str">
        <f t="shared" si="326"/>
        <v/>
      </c>
      <c r="AK963" s="353" t="str">
        <f t="shared" si="327"/>
        <v/>
      </c>
      <c r="AL963" s="343"/>
      <c r="AT963" s="345" t="str">
        <f t="shared" si="328"/>
        <v/>
      </c>
      <c r="AU963" s="345" t="str">
        <f t="shared" si="329"/>
        <v/>
      </c>
      <c r="AW963" s="354">
        <f t="shared" si="330"/>
        <v>0</v>
      </c>
      <c r="AX963" s="354">
        <f t="shared" si="331"/>
        <v>0</v>
      </c>
      <c r="AY963" s="354">
        <f t="shared" si="332"/>
        <v>0</v>
      </c>
      <c r="AZ963" s="354">
        <f t="shared" si="333"/>
        <v>0</v>
      </c>
    </row>
    <row r="964" spans="1:52" x14ac:dyDescent="0.2">
      <c r="A964" s="28" t="str">
        <f>C964&amp;"x"&amp;TEXT(COUNTIF(C$5:C963,C964)+1,0)</f>
        <v>x1</v>
      </c>
      <c r="B964" s="29" t="str">
        <f>D964&amp;"x"&amp;TEXT(COUNTIF(D$5:D963,D964)+1,0)</f>
        <v>x1</v>
      </c>
      <c r="C964" s="30"/>
      <c r="D964" s="30"/>
      <c r="E964" s="181"/>
      <c r="F964" s="30"/>
      <c r="G964" s="269"/>
      <c r="H964" s="269"/>
      <c r="I964" s="269"/>
      <c r="J964" s="218"/>
      <c r="K964" s="181"/>
      <c r="L964" s="31"/>
      <c r="M964" s="262" t="str">
        <f t="shared" si="314"/>
        <v>0</v>
      </c>
      <c r="N964" s="31"/>
      <c r="O964" s="262" t="str">
        <f t="shared" si="315"/>
        <v>0</v>
      </c>
      <c r="P964" s="31"/>
      <c r="Q964" s="31"/>
      <c r="R964" s="31"/>
      <c r="S964" s="298" t="str">
        <f t="shared" si="316"/>
        <v/>
      </c>
      <c r="T964" s="214"/>
      <c r="U964" s="33"/>
      <c r="V964" s="33"/>
      <c r="W964" s="33"/>
      <c r="X964" s="33"/>
      <c r="Y964" s="213"/>
      <c r="Z964" s="352" t="str">
        <f t="shared" si="317"/>
        <v/>
      </c>
      <c r="AA964" s="304" t="e">
        <f t="shared" ca="1" si="318"/>
        <v>#NAME?</v>
      </c>
      <c r="AB964" s="304" t="e">
        <f t="shared" ca="1" si="319"/>
        <v>#NAME?</v>
      </c>
      <c r="AC964" s="304" t="e">
        <f t="shared" ca="1" si="320"/>
        <v>#NAME?</v>
      </c>
      <c r="AD964" s="304" t="e">
        <f t="shared" ca="1" si="321"/>
        <v>#NAME?</v>
      </c>
      <c r="AE964" s="304"/>
      <c r="AF964" s="353" t="str">
        <f t="shared" si="322"/>
        <v>NCX19J3</v>
      </c>
      <c r="AG964" s="353" t="str">
        <f t="shared" si="323"/>
        <v>NCX19J3</v>
      </c>
      <c r="AH964" s="353" t="str">
        <f t="shared" si="324"/>
        <v/>
      </c>
      <c r="AI964" s="353" t="str">
        <f t="shared" si="325"/>
        <v/>
      </c>
      <c r="AJ964" s="353" t="str">
        <f t="shared" si="326"/>
        <v/>
      </c>
      <c r="AK964" s="353" t="str">
        <f t="shared" si="327"/>
        <v/>
      </c>
      <c r="AL964" s="343"/>
      <c r="AT964" s="345" t="str">
        <f t="shared" si="328"/>
        <v/>
      </c>
      <c r="AU964" s="345" t="str">
        <f t="shared" si="329"/>
        <v/>
      </c>
      <c r="AW964" s="354">
        <f t="shared" si="330"/>
        <v>0</v>
      </c>
      <c r="AX964" s="354">
        <f t="shared" si="331"/>
        <v>0</v>
      </c>
      <c r="AY964" s="354">
        <f t="shared" si="332"/>
        <v>0</v>
      </c>
      <c r="AZ964" s="354">
        <f t="shared" si="333"/>
        <v>0</v>
      </c>
    </row>
    <row r="965" spans="1:52" x14ac:dyDescent="0.2">
      <c r="A965" s="28" t="str">
        <f>C965&amp;"x"&amp;TEXT(COUNTIF(C$5:C964,C965)+1,0)</f>
        <v>x1</v>
      </c>
      <c r="B965" s="29" t="str">
        <f>D965&amp;"x"&amp;TEXT(COUNTIF(D$5:D964,D965)+1,0)</f>
        <v>x1</v>
      </c>
      <c r="C965" s="30"/>
      <c r="D965" s="30"/>
      <c r="E965" s="181"/>
      <c r="F965" s="30"/>
      <c r="G965" s="269"/>
      <c r="H965" s="269"/>
      <c r="I965" s="269"/>
      <c r="J965" s="218"/>
      <c r="K965" s="181"/>
      <c r="L965" s="31"/>
      <c r="M965" s="262" t="str">
        <f t="shared" ref="M965:M1004" si="334">LEFT(L965&amp;"0",1)</f>
        <v>0</v>
      </c>
      <c r="N965" s="31"/>
      <c r="O965" s="262" t="str">
        <f t="shared" ref="O965:O1004" si="335">LEFT(N965&amp;"0",1)</f>
        <v>0</v>
      </c>
      <c r="P965" s="31"/>
      <c r="Q965" s="31"/>
      <c r="R965" s="31"/>
      <c r="S965" s="298" t="str">
        <f t="shared" ref="S965:S1004" si="336">IF(C965=0,"",C965)</f>
        <v/>
      </c>
      <c r="T965" s="214"/>
      <c r="U965" s="33"/>
      <c r="V965" s="33"/>
      <c r="W965" s="33"/>
      <c r="X965" s="33"/>
      <c r="Y965" s="213"/>
      <c r="Z965" s="352" t="str">
        <f t="shared" ref="Z965:Z1004" si="337">IF(AND(ISNUMBER(J965),J965&lt;&gt;0),DATEDIF(J965,Peildatum,"Y"),"")</f>
        <v/>
      </c>
      <c r="AA965" s="304" t="e">
        <f t="shared" ref="AA965:AA1004" ca="1" si="338">TmPunt($C965:$D965,$F965:$J965,$Z965,$AF965&amp;AH965,"Punten1AB",U965,AW965,$AI965&amp;$AJ965&amp;$AK965)</f>
        <v>#NAME?</v>
      </c>
      <c r="AB965" s="304" t="e">
        <f t="shared" ref="AB965:AB1004" ca="1" si="339">TmPunt($C965:$D965,$F965:$J965,$Z965,$AF965&amp;AI965,"Punten2DE",V965,AX965,$AH965&amp;$AJ965&amp;$AK965)</f>
        <v>#NAME?</v>
      </c>
      <c r="AC965" s="304" t="e">
        <f t="shared" ref="AC965:AC1004" ca="1" si="340">TmPunt($C965:$D965,$F965:$J965,$Z965,$AF965&amp;AJ965,"Punten3GH",W965,AY965,$AH965&amp;$AI965&amp;$AK965)</f>
        <v>#NAME?</v>
      </c>
      <c r="AD965" s="304" t="e">
        <f t="shared" ref="AD965:AD1004" ca="1" si="341">TmPunt($C965:$D965,$F965:$J965,$Z965,$AG965&amp;AK965,"Punten4JK",X965,AZ965,$AH965&amp;$AI965&amp;$AJ965)</f>
        <v>#NAME?</v>
      </c>
      <c r="AE965" s="304"/>
      <c r="AF965" s="353" t="str">
        <f t="shared" ref="AF965:AF1004" si="342">IFERROR(VLOOKUP(M965,CbRc,2,0),"")</f>
        <v>NCX19J3</v>
      </c>
      <c r="AG965" s="353" t="str">
        <f t="shared" ref="AG965:AG1004" si="343">IFERROR(VLOOKUP(O965,CbRc,2,0),"")</f>
        <v>NCX19J3</v>
      </c>
      <c r="AH965" s="353" t="str">
        <f t="shared" ref="AH965:AH1004" si="344">IF(ISNA(VLOOKUP($AF965&amp;P965,IsTm1A,1,0)),"",P965)</f>
        <v/>
      </c>
      <c r="AI965" s="353" t="str">
        <f t="shared" ref="AI965:AI1004" si="345">IF(ISNA(VLOOKUP($AF965&amp;Q965,IsTm2D,1,0)),"",Q965)</f>
        <v/>
      </c>
      <c r="AJ965" s="353" t="str">
        <f t="shared" ref="AJ965:AJ1004" si="346">IF(ISNA(VLOOKUP($AG965&amp;R965,IsTm3G,1,0)),"",R965)</f>
        <v/>
      </c>
      <c r="AK965" s="353" t="str">
        <f t="shared" ref="AK965:AK1004" si="347">IF(ISNA(VLOOKUP($AG965&amp;S965,IsTm4J,1,0)),"",S965)</f>
        <v/>
      </c>
      <c r="AL965" s="343"/>
      <c r="AT965" s="345" t="str">
        <f t="shared" ref="AT965:AT1004" si="348">IF(C965="","",IFERROR(VLOOKUP(C965,AQ:AQ,1,0),"FOUT"))</f>
        <v/>
      </c>
      <c r="AU965" s="345" t="str">
        <f t="shared" ref="AU965:AU1004" si="349">IF(D965="","",IFERROR(VLOOKUP(D965,AR:AR,1,0),"FOUT"))</f>
        <v/>
      </c>
      <c r="AW965" s="354">
        <f t="shared" ref="AW965:AW1004" si="350">IF(OR(P965="",U965=""),0,SUMIFS(U$5:U$1004,$M$5:$M$1004,$M965,P$5:P$1004,P965))</f>
        <v>0</v>
      </c>
      <c r="AX965" s="354">
        <f t="shared" ref="AX965:AX1004" si="351">IF(OR(Q965="",V965=""),0,SUMIFS(V$5:V$1004,$M$5:$M$1004,$M965,Q$5:Q$1004,Q965))</f>
        <v>0</v>
      </c>
      <c r="AY965" s="354">
        <f t="shared" ref="AY965:AY1004" si="352">IF(OR(R965="",W965=""),0,SUMIFS(W$5:W$1004,$M$5:$M$1004,$M965,R$5:R$1004,R965))</f>
        <v>0</v>
      </c>
      <c r="AZ965" s="354">
        <f t="shared" ref="AZ965:AZ1004" si="353">IF(OR(S965="",X965=""),0,SUMIFS(X$5:X$1004,$O$5:$O$1004,$O965,S$5:S$1004,S965))</f>
        <v>0</v>
      </c>
    </row>
    <row r="966" spans="1:52" x14ac:dyDescent="0.2">
      <c r="A966" s="28" t="str">
        <f>C966&amp;"x"&amp;TEXT(COUNTIF(C$5:C965,C966)+1,0)</f>
        <v>x1</v>
      </c>
      <c r="B966" s="29" t="str">
        <f>D966&amp;"x"&amp;TEXT(COUNTIF(D$5:D965,D966)+1,0)</f>
        <v>x1</v>
      </c>
      <c r="C966" s="30"/>
      <c r="D966" s="30"/>
      <c r="E966" s="181"/>
      <c r="F966" s="30"/>
      <c r="G966" s="269"/>
      <c r="H966" s="269"/>
      <c r="I966" s="269"/>
      <c r="J966" s="218"/>
      <c r="K966" s="181"/>
      <c r="L966" s="31"/>
      <c r="M966" s="262" t="str">
        <f t="shared" si="334"/>
        <v>0</v>
      </c>
      <c r="N966" s="31"/>
      <c r="O966" s="262" t="str">
        <f t="shared" si="335"/>
        <v>0</v>
      </c>
      <c r="P966" s="31"/>
      <c r="Q966" s="31"/>
      <c r="R966" s="31"/>
      <c r="S966" s="298" t="str">
        <f t="shared" si="336"/>
        <v/>
      </c>
      <c r="T966" s="214"/>
      <c r="U966" s="33"/>
      <c r="V966" s="33"/>
      <c r="W966" s="33"/>
      <c r="X966" s="33"/>
      <c r="Y966" s="213"/>
      <c r="Z966" s="352" t="str">
        <f t="shared" si="337"/>
        <v/>
      </c>
      <c r="AA966" s="304" t="e">
        <f t="shared" ca="1" si="338"/>
        <v>#NAME?</v>
      </c>
      <c r="AB966" s="304" t="e">
        <f t="shared" ca="1" si="339"/>
        <v>#NAME?</v>
      </c>
      <c r="AC966" s="304" t="e">
        <f t="shared" ca="1" si="340"/>
        <v>#NAME?</v>
      </c>
      <c r="AD966" s="304" t="e">
        <f t="shared" ca="1" si="341"/>
        <v>#NAME?</v>
      </c>
      <c r="AE966" s="304"/>
      <c r="AF966" s="353" t="str">
        <f t="shared" si="342"/>
        <v>NCX19J3</v>
      </c>
      <c r="AG966" s="353" t="str">
        <f t="shared" si="343"/>
        <v>NCX19J3</v>
      </c>
      <c r="AH966" s="353" t="str">
        <f t="shared" si="344"/>
        <v/>
      </c>
      <c r="AI966" s="353" t="str">
        <f t="shared" si="345"/>
        <v/>
      </c>
      <c r="AJ966" s="353" t="str">
        <f t="shared" si="346"/>
        <v/>
      </c>
      <c r="AK966" s="353" t="str">
        <f t="shared" si="347"/>
        <v/>
      </c>
      <c r="AL966" s="343"/>
      <c r="AT966" s="345" t="str">
        <f t="shared" si="348"/>
        <v/>
      </c>
      <c r="AU966" s="345" t="str">
        <f t="shared" si="349"/>
        <v/>
      </c>
      <c r="AW966" s="354">
        <f t="shared" si="350"/>
        <v>0</v>
      </c>
      <c r="AX966" s="354">
        <f t="shared" si="351"/>
        <v>0</v>
      </c>
      <c r="AY966" s="354">
        <f t="shared" si="352"/>
        <v>0</v>
      </c>
      <c r="AZ966" s="354">
        <f t="shared" si="353"/>
        <v>0</v>
      </c>
    </row>
    <row r="967" spans="1:52" x14ac:dyDescent="0.2">
      <c r="A967" s="28" t="str">
        <f>C967&amp;"x"&amp;TEXT(COUNTIF(C$5:C966,C967)+1,0)</f>
        <v>x1</v>
      </c>
      <c r="B967" s="29" t="str">
        <f>D967&amp;"x"&amp;TEXT(COUNTIF(D$5:D966,D967)+1,0)</f>
        <v>x1</v>
      </c>
      <c r="C967" s="30"/>
      <c r="D967" s="30"/>
      <c r="E967" s="181"/>
      <c r="F967" s="30"/>
      <c r="G967" s="269"/>
      <c r="H967" s="269"/>
      <c r="I967" s="269"/>
      <c r="J967" s="218"/>
      <c r="K967" s="181"/>
      <c r="L967" s="31"/>
      <c r="M967" s="262" t="str">
        <f t="shared" si="334"/>
        <v>0</v>
      </c>
      <c r="N967" s="31"/>
      <c r="O967" s="262" t="str">
        <f t="shared" si="335"/>
        <v>0</v>
      </c>
      <c r="P967" s="31"/>
      <c r="Q967" s="31"/>
      <c r="R967" s="31"/>
      <c r="S967" s="298" t="str">
        <f t="shared" si="336"/>
        <v/>
      </c>
      <c r="T967" s="214"/>
      <c r="U967" s="33"/>
      <c r="V967" s="33"/>
      <c r="W967" s="33"/>
      <c r="X967" s="33"/>
      <c r="Y967" s="213"/>
      <c r="Z967" s="352" t="str">
        <f t="shared" si="337"/>
        <v/>
      </c>
      <c r="AA967" s="304" t="e">
        <f t="shared" ca="1" si="338"/>
        <v>#NAME?</v>
      </c>
      <c r="AB967" s="304" t="e">
        <f t="shared" ca="1" si="339"/>
        <v>#NAME?</v>
      </c>
      <c r="AC967" s="304" t="e">
        <f t="shared" ca="1" si="340"/>
        <v>#NAME?</v>
      </c>
      <c r="AD967" s="304" t="e">
        <f t="shared" ca="1" si="341"/>
        <v>#NAME?</v>
      </c>
      <c r="AE967" s="304"/>
      <c r="AF967" s="353" t="str">
        <f t="shared" si="342"/>
        <v>NCX19J3</v>
      </c>
      <c r="AG967" s="353" t="str">
        <f t="shared" si="343"/>
        <v>NCX19J3</v>
      </c>
      <c r="AH967" s="353" t="str">
        <f t="shared" si="344"/>
        <v/>
      </c>
      <c r="AI967" s="353" t="str">
        <f t="shared" si="345"/>
        <v/>
      </c>
      <c r="AJ967" s="353" t="str">
        <f t="shared" si="346"/>
        <v/>
      </c>
      <c r="AK967" s="353" t="str">
        <f t="shared" si="347"/>
        <v/>
      </c>
      <c r="AL967" s="343"/>
      <c r="AT967" s="345" t="str">
        <f t="shared" si="348"/>
        <v/>
      </c>
      <c r="AU967" s="345" t="str">
        <f t="shared" si="349"/>
        <v/>
      </c>
      <c r="AW967" s="354">
        <f t="shared" si="350"/>
        <v>0</v>
      </c>
      <c r="AX967" s="354">
        <f t="shared" si="351"/>
        <v>0</v>
      </c>
      <c r="AY967" s="354">
        <f t="shared" si="352"/>
        <v>0</v>
      </c>
      <c r="AZ967" s="354">
        <f t="shared" si="353"/>
        <v>0</v>
      </c>
    </row>
    <row r="968" spans="1:52" x14ac:dyDescent="0.2">
      <c r="A968" s="28" t="str">
        <f>C968&amp;"x"&amp;TEXT(COUNTIF(C$5:C967,C968)+1,0)</f>
        <v>x1</v>
      </c>
      <c r="B968" s="29" t="str">
        <f>D968&amp;"x"&amp;TEXT(COUNTIF(D$5:D967,D968)+1,0)</f>
        <v>x1</v>
      </c>
      <c r="C968" s="30"/>
      <c r="D968" s="30"/>
      <c r="E968" s="181"/>
      <c r="F968" s="30"/>
      <c r="G968" s="269"/>
      <c r="H968" s="269"/>
      <c r="I968" s="269"/>
      <c r="J968" s="218"/>
      <c r="K968" s="181"/>
      <c r="L968" s="31"/>
      <c r="M968" s="262" t="str">
        <f t="shared" si="334"/>
        <v>0</v>
      </c>
      <c r="N968" s="31"/>
      <c r="O968" s="262" t="str">
        <f t="shared" si="335"/>
        <v>0</v>
      </c>
      <c r="P968" s="31"/>
      <c r="Q968" s="31"/>
      <c r="R968" s="31"/>
      <c r="S968" s="298" t="str">
        <f t="shared" si="336"/>
        <v/>
      </c>
      <c r="T968" s="214"/>
      <c r="U968" s="33"/>
      <c r="V968" s="33"/>
      <c r="W968" s="33"/>
      <c r="X968" s="33"/>
      <c r="Y968" s="213"/>
      <c r="Z968" s="352" t="str">
        <f t="shared" si="337"/>
        <v/>
      </c>
      <c r="AA968" s="304" t="e">
        <f t="shared" ca="1" si="338"/>
        <v>#NAME?</v>
      </c>
      <c r="AB968" s="304" t="e">
        <f t="shared" ca="1" si="339"/>
        <v>#NAME?</v>
      </c>
      <c r="AC968" s="304" t="e">
        <f t="shared" ca="1" si="340"/>
        <v>#NAME?</v>
      </c>
      <c r="AD968" s="304" t="e">
        <f t="shared" ca="1" si="341"/>
        <v>#NAME?</v>
      </c>
      <c r="AE968" s="304"/>
      <c r="AF968" s="353" t="str">
        <f t="shared" si="342"/>
        <v>NCX19J3</v>
      </c>
      <c r="AG968" s="353" t="str">
        <f t="shared" si="343"/>
        <v>NCX19J3</v>
      </c>
      <c r="AH968" s="353" t="str">
        <f t="shared" si="344"/>
        <v/>
      </c>
      <c r="AI968" s="353" t="str">
        <f t="shared" si="345"/>
        <v/>
      </c>
      <c r="AJ968" s="353" t="str">
        <f t="shared" si="346"/>
        <v/>
      </c>
      <c r="AK968" s="353" t="str">
        <f t="shared" si="347"/>
        <v/>
      </c>
      <c r="AL968" s="343"/>
      <c r="AT968" s="345" t="str">
        <f t="shared" si="348"/>
        <v/>
      </c>
      <c r="AU968" s="345" t="str">
        <f t="shared" si="349"/>
        <v/>
      </c>
      <c r="AW968" s="354">
        <f t="shared" si="350"/>
        <v>0</v>
      </c>
      <c r="AX968" s="354">
        <f t="shared" si="351"/>
        <v>0</v>
      </c>
      <c r="AY968" s="354">
        <f t="shared" si="352"/>
        <v>0</v>
      </c>
      <c r="AZ968" s="354">
        <f t="shared" si="353"/>
        <v>0</v>
      </c>
    </row>
    <row r="969" spans="1:52" x14ac:dyDescent="0.2">
      <c r="A969" s="28" t="str">
        <f>C969&amp;"x"&amp;TEXT(COUNTIF(C$5:C968,C969)+1,0)</f>
        <v>x1</v>
      </c>
      <c r="B969" s="29" t="str">
        <f>D969&amp;"x"&amp;TEXT(COUNTIF(D$5:D968,D969)+1,0)</f>
        <v>x1</v>
      </c>
      <c r="C969" s="30"/>
      <c r="D969" s="30"/>
      <c r="E969" s="181"/>
      <c r="F969" s="30"/>
      <c r="G969" s="269"/>
      <c r="H969" s="269"/>
      <c r="I969" s="269"/>
      <c r="J969" s="218"/>
      <c r="K969" s="181"/>
      <c r="L969" s="31"/>
      <c r="M969" s="262" t="str">
        <f t="shared" si="334"/>
        <v>0</v>
      </c>
      <c r="N969" s="31"/>
      <c r="O969" s="262" t="str">
        <f t="shared" si="335"/>
        <v>0</v>
      </c>
      <c r="P969" s="31"/>
      <c r="Q969" s="31"/>
      <c r="R969" s="31"/>
      <c r="S969" s="298" t="str">
        <f t="shared" si="336"/>
        <v/>
      </c>
      <c r="T969" s="214"/>
      <c r="U969" s="33"/>
      <c r="V969" s="33"/>
      <c r="W969" s="33"/>
      <c r="X969" s="33"/>
      <c r="Y969" s="213"/>
      <c r="Z969" s="352" t="str">
        <f t="shared" si="337"/>
        <v/>
      </c>
      <c r="AA969" s="304" t="e">
        <f t="shared" ca="1" si="338"/>
        <v>#NAME?</v>
      </c>
      <c r="AB969" s="304" t="e">
        <f t="shared" ca="1" si="339"/>
        <v>#NAME?</v>
      </c>
      <c r="AC969" s="304" t="e">
        <f t="shared" ca="1" si="340"/>
        <v>#NAME?</v>
      </c>
      <c r="AD969" s="304" t="e">
        <f t="shared" ca="1" si="341"/>
        <v>#NAME?</v>
      </c>
      <c r="AE969" s="304"/>
      <c r="AF969" s="353" t="str">
        <f t="shared" si="342"/>
        <v>NCX19J3</v>
      </c>
      <c r="AG969" s="353" t="str">
        <f t="shared" si="343"/>
        <v>NCX19J3</v>
      </c>
      <c r="AH969" s="353" t="str">
        <f t="shared" si="344"/>
        <v/>
      </c>
      <c r="AI969" s="353" t="str">
        <f t="shared" si="345"/>
        <v/>
      </c>
      <c r="AJ969" s="353" t="str">
        <f t="shared" si="346"/>
        <v/>
      </c>
      <c r="AK969" s="353" t="str">
        <f t="shared" si="347"/>
        <v/>
      </c>
      <c r="AL969" s="343"/>
      <c r="AT969" s="345" t="str">
        <f t="shared" si="348"/>
        <v/>
      </c>
      <c r="AU969" s="345" t="str">
        <f t="shared" si="349"/>
        <v/>
      </c>
      <c r="AW969" s="354">
        <f t="shared" si="350"/>
        <v>0</v>
      </c>
      <c r="AX969" s="354">
        <f t="shared" si="351"/>
        <v>0</v>
      </c>
      <c r="AY969" s="354">
        <f t="shared" si="352"/>
        <v>0</v>
      </c>
      <c r="AZ969" s="354">
        <f t="shared" si="353"/>
        <v>0</v>
      </c>
    </row>
    <row r="970" spans="1:52" x14ac:dyDescent="0.2">
      <c r="A970" s="28" t="str">
        <f>C970&amp;"x"&amp;TEXT(COUNTIF(C$5:C969,C970)+1,0)</f>
        <v>x1</v>
      </c>
      <c r="B970" s="29" t="str">
        <f>D970&amp;"x"&amp;TEXT(COUNTIF(D$5:D969,D970)+1,0)</f>
        <v>x1</v>
      </c>
      <c r="C970" s="30"/>
      <c r="D970" s="30"/>
      <c r="E970" s="181"/>
      <c r="F970" s="30"/>
      <c r="G970" s="269"/>
      <c r="H970" s="269"/>
      <c r="I970" s="269"/>
      <c r="J970" s="218"/>
      <c r="K970" s="181"/>
      <c r="L970" s="31"/>
      <c r="M970" s="262" t="str">
        <f t="shared" si="334"/>
        <v>0</v>
      </c>
      <c r="N970" s="31"/>
      <c r="O970" s="262" t="str">
        <f t="shared" si="335"/>
        <v>0</v>
      </c>
      <c r="P970" s="31"/>
      <c r="Q970" s="31"/>
      <c r="R970" s="31"/>
      <c r="S970" s="298" t="str">
        <f t="shared" si="336"/>
        <v/>
      </c>
      <c r="T970" s="214"/>
      <c r="U970" s="33"/>
      <c r="V970" s="33"/>
      <c r="W970" s="33"/>
      <c r="X970" s="33"/>
      <c r="Y970" s="213"/>
      <c r="Z970" s="352" t="str">
        <f t="shared" si="337"/>
        <v/>
      </c>
      <c r="AA970" s="304" t="e">
        <f t="shared" ca="1" si="338"/>
        <v>#NAME?</v>
      </c>
      <c r="AB970" s="304" t="e">
        <f t="shared" ca="1" si="339"/>
        <v>#NAME?</v>
      </c>
      <c r="AC970" s="304" t="e">
        <f t="shared" ca="1" si="340"/>
        <v>#NAME?</v>
      </c>
      <c r="AD970" s="304" t="e">
        <f t="shared" ca="1" si="341"/>
        <v>#NAME?</v>
      </c>
      <c r="AE970" s="304"/>
      <c r="AF970" s="353" t="str">
        <f t="shared" si="342"/>
        <v>NCX19J3</v>
      </c>
      <c r="AG970" s="353" t="str">
        <f t="shared" si="343"/>
        <v>NCX19J3</v>
      </c>
      <c r="AH970" s="353" t="str">
        <f t="shared" si="344"/>
        <v/>
      </c>
      <c r="AI970" s="353" t="str">
        <f t="shared" si="345"/>
        <v/>
      </c>
      <c r="AJ970" s="353" t="str">
        <f t="shared" si="346"/>
        <v/>
      </c>
      <c r="AK970" s="353" t="str">
        <f t="shared" si="347"/>
        <v/>
      </c>
      <c r="AL970" s="343"/>
      <c r="AT970" s="345" t="str">
        <f t="shared" si="348"/>
        <v/>
      </c>
      <c r="AU970" s="345" t="str">
        <f t="shared" si="349"/>
        <v/>
      </c>
      <c r="AW970" s="354">
        <f t="shared" si="350"/>
        <v>0</v>
      </c>
      <c r="AX970" s="354">
        <f t="shared" si="351"/>
        <v>0</v>
      </c>
      <c r="AY970" s="354">
        <f t="shared" si="352"/>
        <v>0</v>
      </c>
      <c r="AZ970" s="354">
        <f t="shared" si="353"/>
        <v>0</v>
      </c>
    </row>
    <row r="971" spans="1:52" x14ac:dyDescent="0.2">
      <c r="A971" s="28" t="str">
        <f>C971&amp;"x"&amp;TEXT(COUNTIF(C$5:C970,C971)+1,0)</f>
        <v>x1</v>
      </c>
      <c r="B971" s="29" t="str">
        <f>D971&amp;"x"&amp;TEXT(COUNTIF(D$5:D970,D971)+1,0)</f>
        <v>x1</v>
      </c>
      <c r="C971" s="30"/>
      <c r="D971" s="30"/>
      <c r="E971" s="181"/>
      <c r="F971" s="30"/>
      <c r="G971" s="269"/>
      <c r="H971" s="269"/>
      <c r="I971" s="269"/>
      <c r="J971" s="218"/>
      <c r="K971" s="181"/>
      <c r="L971" s="31"/>
      <c r="M971" s="262" t="str">
        <f t="shared" si="334"/>
        <v>0</v>
      </c>
      <c r="N971" s="31"/>
      <c r="O971" s="262" t="str">
        <f t="shared" si="335"/>
        <v>0</v>
      </c>
      <c r="P971" s="31"/>
      <c r="Q971" s="31"/>
      <c r="R971" s="31"/>
      <c r="S971" s="298" t="str">
        <f t="shared" si="336"/>
        <v/>
      </c>
      <c r="T971" s="214"/>
      <c r="U971" s="33"/>
      <c r="V971" s="33"/>
      <c r="W971" s="33"/>
      <c r="X971" s="33"/>
      <c r="Y971" s="213"/>
      <c r="Z971" s="352" t="str">
        <f t="shared" si="337"/>
        <v/>
      </c>
      <c r="AA971" s="304" t="e">
        <f t="shared" ca="1" si="338"/>
        <v>#NAME?</v>
      </c>
      <c r="AB971" s="304" t="e">
        <f t="shared" ca="1" si="339"/>
        <v>#NAME?</v>
      </c>
      <c r="AC971" s="304" t="e">
        <f t="shared" ca="1" si="340"/>
        <v>#NAME?</v>
      </c>
      <c r="AD971" s="304" t="e">
        <f t="shared" ca="1" si="341"/>
        <v>#NAME?</v>
      </c>
      <c r="AE971" s="304"/>
      <c r="AF971" s="353" t="str">
        <f t="shared" si="342"/>
        <v>NCX19J3</v>
      </c>
      <c r="AG971" s="353" t="str">
        <f t="shared" si="343"/>
        <v>NCX19J3</v>
      </c>
      <c r="AH971" s="353" t="str">
        <f t="shared" si="344"/>
        <v/>
      </c>
      <c r="AI971" s="353" t="str">
        <f t="shared" si="345"/>
        <v/>
      </c>
      <c r="AJ971" s="353" t="str">
        <f t="shared" si="346"/>
        <v/>
      </c>
      <c r="AK971" s="353" t="str">
        <f t="shared" si="347"/>
        <v/>
      </c>
      <c r="AL971" s="343"/>
      <c r="AT971" s="345" t="str">
        <f t="shared" si="348"/>
        <v/>
      </c>
      <c r="AU971" s="345" t="str">
        <f t="shared" si="349"/>
        <v/>
      </c>
      <c r="AW971" s="354">
        <f t="shared" si="350"/>
        <v>0</v>
      </c>
      <c r="AX971" s="354">
        <f t="shared" si="351"/>
        <v>0</v>
      </c>
      <c r="AY971" s="354">
        <f t="shared" si="352"/>
        <v>0</v>
      </c>
      <c r="AZ971" s="354">
        <f t="shared" si="353"/>
        <v>0</v>
      </c>
    </row>
    <row r="972" spans="1:52" x14ac:dyDescent="0.2">
      <c r="A972" s="28" t="str">
        <f>C972&amp;"x"&amp;TEXT(COUNTIF(C$5:C971,C972)+1,0)</f>
        <v>x1</v>
      </c>
      <c r="B972" s="29" t="str">
        <f>D972&amp;"x"&amp;TEXT(COUNTIF(D$5:D971,D972)+1,0)</f>
        <v>x1</v>
      </c>
      <c r="C972" s="30"/>
      <c r="D972" s="30"/>
      <c r="E972" s="181"/>
      <c r="F972" s="30"/>
      <c r="G972" s="269"/>
      <c r="H972" s="269"/>
      <c r="I972" s="269"/>
      <c r="J972" s="218"/>
      <c r="K972" s="181"/>
      <c r="L972" s="31"/>
      <c r="M972" s="262" t="str">
        <f t="shared" si="334"/>
        <v>0</v>
      </c>
      <c r="N972" s="31"/>
      <c r="O972" s="262" t="str">
        <f t="shared" si="335"/>
        <v>0</v>
      </c>
      <c r="P972" s="31"/>
      <c r="Q972" s="31"/>
      <c r="R972" s="31"/>
      <c r="S972" s="298" t="str">
        <f t="shared" si="336"/>
        <v/>
      </c>
      <c r="T972" s="214"/>
      <c r="U972" s="33"/>
      <c r="V972" s="33"/>
      <c r="W972" s="33"/>
      <c r="X972" s="33"/>
      <c r="Y972" s="213"/>
      <c r="Z972" s="352" t="str">
        <f t="shared" si="337"/>
        <v/>
      </c>
      <c r="AA972" s="304" t="e">
        <f t="shared" ca="1" si="338"/>
        <v>#NAME?</v>
      </c>
      <c r="AB972" s="304" t="e">
        <f t="shared" ca="1" si="339"/>
        <v>#NAME?</v>
      </c>
      <c r="AC972" s="304" t="e">
        <f t="shared" ca="1" si="340"/>
        <v>#NAME?</v>
      </c>
      <c r="AD972" s="304" t="e">
        <f t="shared" ca="1" si="341"/>
        <v>#NAME?</v>
      </c>
      <c r="AE972" s="304"/>
      <c r="AF972" s="353" t="str">
        <f t="shared" si="342"/>
        <v>NCX19J3</v>
      </c>
      <c r="AG972" s="353" t="str">
        <f t="shared" si="343"/>
        <v>NCX19J3</v>
      </c>
      <c r="AH972" s="353" t="str">
        <f t="shared" si="344"/>
        <v/>
      </c>
      <c r="AI972" s="353" t="str">
        <f t="shared" si="345"/>
        <v/>
      </c>
      <c r="AJ972" s="353" t="str">
        <f t="shared" si="346"/>
        <v/>
      </c>
      <c r="AK972" s="353" t="str">
        <f t="shared" si="347"/>
        <v/>
      </c>
      <c r="AL972" s="343"/>
      <c r="AT972" s="345" t="str">
        <f t="shared" si="348"/>
        <v/>
      </c>
      <c r="AU972" s="345" t="str">
        <f t="shared" si="349"/>
        <v/>
      </c>
      <c r="AW972" s="354">
        <f t="shared" si="350"/>
        <v>0</v>
      </c>
      <c r="AX972" s="354">
        <f t="shared" si="351"/>
        <v>0</v>
      </c>
      <c r="AY972" s="354">
        <f t="shared" si="352"/>
        <v>0</v>
      </c>
      <c r="AZ972" s="354">
        <f t="shared" si="353"/>
        <v>0</v>
      </c>
    </row>
    <row r="973" spans="1:52" x14ac:dyDescent="0.2">
      <c r="A973" s="28" t="str">
        <f>C973&amp;"x"&amp;TEXT(COUNTIF(C$5:C972,C973)+1,0)</f>
        <v>x1</v>
      </c>
      <c r="B973" s="29" t="str">
        <f>D973&amp;"x"&amp;TEXT(COUNTIF(D$5:D972,D973)+1,0)</f>
        <v>x1</v>
      </c>
      <c r="C973" s="30"/>
      <c r="D973" s="30"/>
      <c r="E973" s="181"/>
      <c r="F973" s="30"/>
      <c r="G973" s="269"/>
      <c r="H973" s="269"/>
      <c r="I973" s="269"/>
      <c r="J973" s="218"/>
      <c r="K973" s="181"/>
      <c r="L973" s="31"/>
      <c r="M973" s="262" t="str">
        <f t="shared" si="334"/>
        <v>0</v>
      </c>
      <c r="N973" s="31"/>
      <c r="O973" s="262" t="str">
        <f t="shared" si="335"/>
        <v>0</v>
      </c>
      <c r="P973" s="31"/>
      <c r="Q973" s="31"/>
      <c r="R973" s="31"/>
      <c r="S973" s="298" t="str">
        <f t="shared" si="336"/>
        <v/>
      </c>
      <c r="T973" s="214"/>
      <c r="U973" s="33"/>
      <c r="V973" s="33"/>
      <c r="W973" s="33"/>
      <c r="X973" s="33"/>
      <c r="Y973" s="213"/>
      <c r="Z973" s="352" t="str">
        <f t="shared" si="337"/>
        <v/>
      </c>
      <c r="AA973" s="304" t="e">
        <f t="shared" ca="1" si="338"/>
        <v>#NAME?</v>
      </c>
      <c r="AB973" s="304" t="e">
        <f t="shared" ca="1" si="339"/>
        <v>#NAME?</v>
      </c>
      <c r="AC973" s="304" t="e">
        <f t="shared" ca="1" si="340"/>
        <v>#NAME?</v>
      </c>
      <c r="AD973" s="304" t="e">
        <f t="shared" ca="1" si="341"/>
        <v>#NAME?</v>
      </c>
      <c r="AE973" s="304"/>
      <c r="AF973" s="353" t="str">
        <f t="shared" si="342"/>
        <v>NCX19J3</v>
      </c>
      <c r="AG973" s="353" t="str">
        <f t="shared" si="343"/>
        <v>NCX19J3</v>
      </c>
      <c r="AH973" s="353" t="str">
        <f t="shared" si="344"/>
        <v/>
      </c>
      <c r="AI973" s="353" t="str">
        <f t="shared" si="345"/>
        <v/>
      </c>
      <c r="AJ973" s="353" t="str">
        <f t="shared" si="346"/>
        <v/>
      </c>
      <c r="AK973" s="353" t="str">
        <f t="shared" si="347"/>
        <v/>
      </c>
      <c r="AL973" s="343"/>
      <c r="AT973" s="345" t="str">
        <f t="shared" si="348"/>
        <v/>
      </c>
      <c r="AU973" s="345" t="str">
        <f t="shared" si="349"/>
        <v/>
      </c>
      <c r="AW973" s="354">
        <f t="shared" si="350"/>
        <v>0</v>
      </c>
      <c r="AX973" s="354">
        <f t="shared" si="351"/>
        <v>0</v>
      </c>
      <c r="AY973" s="354">
        <f t="shared" si="352"/>
        <v>0</v>
      </c>
      <c r="AZ973" s="354">
        <f t="shared" si="353"/>
        <v>0</v>
      </c>
    </row>
    <row r="974" spans="1:52" x14ac:dyDescent="0.2">
      <c r="A974" s="28" t="str">
        <f>C974&amp;"x"&amp;TEXT(COUNTIF(C$5:C973,C974)+1,0)</f>
        <v>x1</v>
      </c>
      <c r="B974" s="29" t="str">
        <f>D974&amp;"x"&amp;TEXT(COUNTIF(D$5:D973,D974)+1,0)</f>
        <v>x1</v>
      </c>
      <c r="C974" s="30"/>
      <c r="D974" s="30"/>
      <c r="E974" s="181"/>
      <c r="F974" s="30"/>
      <c r="G974" s="269"/>
      <c r="H974" s="269"/>
      <c r="I974" s="269"/>
      <c r="J974" s="218"/>
      <c r="K974" s="181"/>
      <c r="L974" s="31"/>
      <c r="M974" s="262" t="str">
        <f t="shared" si="334"/>
        <v>0</v>
      </c>
      <c r="N974" s="31"/>
      <c r="O974" s="262" t="str">
        <f t="shared" si="335"/>
        <v>0</v>
      </c>
      <c r="P974" s="31"/>
      <c r="Q974" s="31"/>
      <c r="R974" s="31"/>
      <c r="S974" s="298" t="str">
        <f t="shared" si="336"/>
        <v/>
      </c>
      <c r="T974" s="214"/>
      <c r="U974" s="33"/>
      <c r="V974" s="33"/>
      <c r="W974" s="33"/>
      <c r="X974" s="33"/>
      <c r="Y974" s="213"/>
      <c r="Z974" s="352" t="str">
        <f t="shared" si="337"/>
        <v/>
      </c>
      <c r="AA974" s="304" t="e">
        <f t="shared" ca="1" si="338"/>
        <v>#NAME?</v>
      </c>
      <c r="AB974" s="304" t="e">
        <f t="shared" ca="1" si="339"/>
        <v>#NAME?</v>
      </c>
      <c r="AC974" s="304" t="e">
        <f t="shared" ca="1" si="340"/>
        <v>#NAME?</v>
      </c>
      <c r="AD974" s="304" t="e">
        <f t="shared" ca="1" si="341"/>
        <v>#NAME?</v>
      </c>
      <c r="AE974" s="304"/>
      <c r="AF974" s="353" t="str">
        <f t="shared" si="342"/>
        <v>NCX19J3</v>
      </c>
      <c r="AG974" s="353" t="str">
        <f t="shared" si="343"/>
        <v>NCX19J3</v>
      </c>
      <c r="AH974" s="353" t="str">
        <f t="shared" si="344"/>
        <v/>
      </c>
      <c r="AI974" s="353" t="str">
        <f t="shared" si="345"/>
        <v/>
      </c>
      <c r="AJ974" s="353" t="str">
        <f t="shared" si="346"/>
        <v/>
      </c>
      <c r="AK974" s="353" t="str">
        <f t="shared" si="347"/>
        <v/>
      </c>
      <c r="AL974" s="343"/>
      <c r="AT974" s="345" t="str">
        <f t="shared" si="348"/>
        <v/>
      </c>
      <c r="AU974" s="345" t="str">
        <f t="shared" si="349"/>
        <v/>
      </c>
      <c r="AW974" s="354">
        <f t="shared" si="350"/>
        <v>0</v>
      </c>
      <c r="AX974" s="354">
        <f t="shared" si="351"/>
        <v>0</v>
      </c>
      <c r="AY974" s="354">
        <f t="shared" si="352"/>
        <v>0</v>
      </c>
      <c r="AZ974" s="354">
        <f t="shared" si="353"/>
        <v>0</v>
      </c>
    </row>
    <row r="975" spans="1:52" x14ac:dyDescent="0.2">
      <c r="A975" s="28" t="str">
        <f>C975&amp;"x"&amp;TEXT(COUNTIF(C$5:C974,C975)+1,0)</f>
        <v>x1</v>
      </c>
      <c r="B975" s="29" t="str">
        <f>D975&amp;"x"&amp;TEXT(COUNTIF(D$5:D974,D975)+1,0)</f>
        <v>x1</v>
      </c>
      <c r="C975" s="30"/>
      <c r="D975" s="30"/>
      <c r="E975" s="181"/>
      <c r="F975" s="30"/>
      <c r="G975" s="269"/>
      <c r="H975" s="269"/>
      <c r="I975" s="269"/>
      <c r="J975" s="218"/>
      <c r="K975" s="181"/>
      <c r="L975" s="31"/>
      <c r="M975" s="262" t="str">
        <f t="shared" si="334"/>
        <v>0</v>
      </c>
      <c r="N975" s="31"/>
      <c r="O975" s="262" t="str">
        <f t="shared" si="335"/>
        <v>0</v>
      </c>
      <c r="P975" s="31"/>
      <c r="Q975" s="31"/>
      <c r="R975" s="31"/>
      <c r="S975" s="298" t="str">
        <f t="shared" si="336"/>
        <v/>
      </c>
      <c r="T975" s="214"/>
      <c r="U975" s="33"/>
      <c r="V975" s="33"/>
      <c r="W975" s="33"/>
      <c r="X975" s="33"/>
      <c r="Y975" s="213"/>
      <c r="Z975" s="352" t="str">
        <f t="shared" si="337"/>
        <v/>
      </c>
      <c r="AA975" s="304" t="e">
        <f t="shared" ca="1" si="338"/>
        <v>#NAME?</v>
      </c>
      <c r="AB975" s="304" t="e">
        <f t="shared" ca="1" si="339"/>
        <v>#NAME?</v>
      </c>
      <c r="AC975" s="304" t="e">
        <f t="shared" ca="1" si="340"/>
        <v>#NAME?</v>
      </c>
      <c r="AD975" s="304" t="e">
        <f t="shared" ca="1" si="341"/>
        <v>#NAME?</v>
      </c>
      <c r="AE975" s="304"/>
      <c r="AF975" s="353" t="str">
        <f t="shared" si="342"/>
        <v>NCX19J3</v>
      </c>
      <c r="AG975" s="353" t="str">
        <f t="shared" si="343"/>
        <v>NCX19J3</v>
      </c>
      <c r="AH975" s="353" t="str">
        <f t="shared" si="344"/>
        <v/>
      </c>
      <c r="AI975" s="353" t="str">
        <f t="shared" si="345"/>
        <v/>
      </c>
      <c r="AJ975" s="353" t="str">
        <f t="shared" si="346"/>
        <v/>
      </c>
      <c r="AK975" s="353" t="str">
        <f t="shared" si="347"/>
        <v/>
      </c>
      <c r="AL975" s="343"/>
      <c r="AT975" s="345" t="str">
        <f t="shared" si="348"/>
        <v/>
      </c>
      <c r="AU975" s="345" t="str">
        <f t="shared" si="349"/>
        <v/>
      </c>
      <c r="AW975" s="354">
        <f t="shared" si="350"/>
        <v>0</v>
      </c>
      <c r="AX975" s="354">
        <f t="shared" si="351"/>
        <v>0</v>
      </c>
      <c r="AY975" s="354">
        <f t="shared" si="352"/>
        <v>0</v>
      </c>
      <c r="AZ975" s="354">
        <f t="shared" si="353"/>
        <v>0</v>
      </c>
    </row>
    <row r="976" spans="1:52" x14ac:dyDescent="0.2">
      <c r="A976" s="28" t="str">
        <f>C976&amp;"x"&amp;TEXT(COUNTIF(C$5:C975,C976)+1,0)</f>
        <v>x1</v>
      </c>
      <c r="B976" s="29" t="str">
        <f>D976&amp;"x"&amp;TEXT(COUNTIF(D$5:D975,D976)+1,0)</f>
        <v>x1</v>
      </c>
      <c r="C976" s="30"/>
      <c r="D976" s="30"/>
      <c r="E976" s="181"/>
      <c r="F976" s="30"/>
      <c r="G976" s="269"/>
      <c r="H976" s="269"/>
      <c r="I976" s="269"/>
      <c r="J976" s="218"/>
      <c r="K976" s="181"/>
      <c r="L976" s="31"/>
      <c r="M976" s="262" t="str">
        <f t="shared" si="334"/>
        <v>0</v>
      </c>
      <c r="N976" s="31"/>
      <c r="O976" s="262" t="str">
        <f t="shared" si="335"/>
        <v>0</v>
      </c>
      <c r="P976" s="31"/>
      <c r="Q976" s="31"/>
      <c r="R976" s="31"/>
      <c r="S976" s="298" t="str">
        <f t="shared" si="336"/>
        <v/>
      </c>
      <c r="T976" s="214"/>
      <c r="U976" s="33"/>
      <c r="V976" s="33"/>
      <c r="W976" s="33"/>
      <c r="X976" s="33"/>
      <c r="Y976" s="213"/>
      <c r="Z976" s="352" t="str">
        <f t="shared" si="337"/>
        <v/>
      </c>
      <c r="AA976" s="304" t="e">
        <f t="shared" ca="1" si="338"/>
        <v>#NAME?</v>
      </c>
      <c r="AB976" s="304" t="e">
        <f t="shared" ca="1" si="339"/>
        <v>#NAME?</v>
      </c>
      <c r="AC976" s="304" t="e">
        <f t="shared" ca="1" si="340"/>
        <v>#NAME?</v>
      </c>
      <c r="AD976" s="304" t="e">
        <f t="shared" ca="1" si="341"/>
        <v>#NAME?</v>
      </c>
      <c r="AE976" s="304"/>
      <c r="AF976" s="353" t="str">
        <f t="shared" si="342"/>
        <v>NCX19J3</v>
      </c>
      <c r="AG976" s="353" t="str">
        <f t="shared" si="343"/>
        <v>NCX19J3</v>
      </c>
      <c r="AH976" s="353" t="str">
        <f t="shared" si="344"/>
        <v/>
      </c>
      <c r="AI976" s="353" t="str">
        <f t="shared" si="345"/>
        <v/>
      </c>
      <c r="AJ976" s="353" t="str">
        <f t="shared" si="346"/>
        <v/>
      </c>
      <c r="AK976" s="353" t="str">
        <f t="shared" si="347"/>
        <v/>
      </c>
      <c r="AL976" s="343"/>
      <c r="AT976" s="345" t="str">
        <f t="shared" si="348"/>
        <v/>
      </c>
      <c r="AU976" s="345" t="str">
        <f t="shared" si="349"/>
        <v/>
      </c>
      <c r="AW976" s="354">
        <f t="shared" si="350"/>
        <v>0</v>
      </c>
      <c r="AX976" s="354">
        <f t="shared" si="351"/>
        <v>0</v>
      </c>
      <c r="AY976" s="354">
        <f t="shared" si="352"/>
        <v>0</v>
      </c>
      <c r="AZ976" s="354">
        <f t="shared" si="353"/>
        <v>0</v>
      </c>
    </row>
    <row r="977" spans="1:52" x14ac:dyDescent="0.2">
      <c r="A977" s="28" t="str">
        <f>C977&amp;"x"&amp;TEXT(COUNTIF(C$5:C976,C977)+1,0)</f>
        <v>x1</v>
      </c>
      <c r="B977" s="29" t="str">
        <f>D977&amp;"x"&amp;TEXT(COUNTIF(D$5:D976,D977)+1,0)</f>
        <v>x1</v>
      </c>
      <c r="C977" s="30"/>
      <c r="D977" s="30"/>
      <c r="E977" s="181"/>
      <c r="F977" s="30"/>
      <c r="G977" s="269"/>
      <c r="H977" s="269"/>
      <c r="I977" s="269"/>
      <c r="J977" s="218"/>
      <c r="K977" s="181"/>
      <c r="L977" s="31"/>
      <c r="M977" s="262" t="str">
        <f t="shared" si="334"/>
        <v>0</v>
      </c>
      <c r="N977" s="31"/>
      <c r="O977" s="262" t="str">
        <f t="shared" si="335"/>
        <v>0</v>
      </c>
      <c r="P977" s="31"/>
      <c r="Q977" s="31"/>
      <c r="R977" s="31"/>
      <c r="S977" s="298" t="str">
        <f t="shared" si="336"/>
        <v/>
      </c>
      <c r="T977" s="214"/>
      <c r="U977" s="33"/>
      <c r="V977" s="33"/>
      <c r="W977" s="33"/>
      <c r="X977" s="33"/>
      <c r="Y977" s="213"/>
      <c r="Z977" s="352" t="str">
        <f t="shared" si="337"/>
        <v/>
      </c>
      <c r="AA977" s="304" t="e">
        <f t="shared" ca="1" si="338"/>
        <v>#NAME?</v>
      </c>
      <c r="AB977" s="304" t="e">
        <f t="shared" ca="1" si="339"/>
        <v>#NAME?</v>
      </c>
      <c r="AC977" s="304" t="e">
        <f t="shared" ca="1" si="340"/>
        <v>#NAME?</v>
      </c>
      <c r="AD977" s="304" t="e">
        <f t="shared" ca="1" si="341"/>
        <v>#NAME?</v>
      </c>
      <c r="AE977" s="304"/>
      <c r="AF977" s="353" t="str">
        <f t="shared" si="342"/>
        <v>NCX19J3</v>
      </c>
      <c r="AG977" s="353" t="str">
        <f t="shared" si="343"/>
        <v>NCX19J3</v>
      </c>
      <c r="AH977" s="353" t="str">
        <f t="shared" si="344"/>
        <v/>
      </c>
      <c r="AI977" s="353" t="str">
        <f t="shared" si="345"/>
        <v/>
      </c>
      <c r="AJ977" s="353" t="str">
        <f t="shared" si="346"/>
        <v/>
      </c>
      <c r="AK977" s="353" t="str">
        <f t="shared" si="347"/>
        <v/>
      </c>
      <c r="AL977" s="343"/>
      <c r="AT977" s="345" t="str">
        <f t="shared" si="348"/>
        <v/>
      </c>
      <c r="AU977" s="345" t="str">
        <f t="shared" si="349"/>
        <v/>
      </c>
      <c r="AW977" s="354">
        <f t="shared" si="350"/>
        <v>0</v>
      </c>
      <c r="AX977" s="354">
        <f t="shared" si="351"/>
        <v>0</v>
      </c>
      <c r="AY977" s="354">
        <f t="shared" si="352"/>
        <v>0</v>
      </c>
      <c r="AZ977" s="354">
        <f t="shared" si="353"/>
        <v>0</v>
      </c>
    </row>
    <row r="978" spans="1:52" x14ac:dyDescent="0.2">
      <c r="A978" s="28" t="str">
        <f>C978&amp;"x"&amp;TEXT(COUNTIF(C$5:C977,C978)+1,0)</f>
        <v>x1</v>
      </c>
      <c r="B978" s="29" t="str">
        <f>D978&amp;"x"&amp;TEXT(COUNTIF(D$5:D977,D978)+1,0)</f>
        <v>x1</v>
      </c>
      <c r="C978" s="30"/>
      <c r="D978" s="30"/>
      <c r="E978" s="181"/>
      <c r="F978" s="30"/>
      <c r="G978" s="269"/>
      <c r="H978" s="269"/>
      <c r="I978" s="269"/>
      <c r="J978" s="218"/>
      <c r="K978" s="181"/>
      <c r="L978" s="31"/>
      <c r="M978" s="262" t="str">
        <f t="shared" si="334"/>
        <v>0</v>
      </c>
      <c r="N978" s="31"/>
      <c r="O978" s="262" t="str">
        <f t="shared" si="335"/>
        <v>0</v>
      </c>
      <c r="P978" s="31"/>
      <c r="Q978" s="31"/>
      <c r="R978" s="31"/>
      <c r="S978" s="298" t="str">
        <f t="shared" si="336"/>
        <v/>
      </c>
      <c r="T978" s="214"/>
      <c r="U978" s="33"/>
      <c r="V978" s="33"/>
      <c r="W978" s="33"/>
      <c r="X978" s="33"/>
      <c r="Y978" s="213"/>
      <c r="Z978" s="352" t="str">
        <f t="shared" si="337"/>
        <v/>
      </c>
      <c r="AA978" s="304" t="e">
        <f t="shared" ca="1" si="338"/>
        <v>#NAME?</v>
      </c>
      <c r="AB978" s="304" t="e">
        <f t="shared" ca="1" si="339"/>
        <v>#NAME?</v>
      </c>
      <c r="AC978" s="304" t="e">
        <f t="shared" ca="1" si="340"/>
        <v>#NAME?</v>
      </c>
      <c r="AD978" s="304" t="e">
        <f t="shared" ca="1" si="341"/>
        <v>#NAME?</v>
      </c>
      <c r="AE978" s="304"/>
      <c r="AF978" s="353" t="str">
        <f t="shared" si="342"/>
        <v>NCX19J3</v>
      </c>
      <c r="AG978" s="353" t="str">
        <f t="shared" si="343"/>
        <v>NCX19J3</v>
      </c>
      <c r="AH978" s="353" t="str">
        <f t="shared" si="344"/>
        <v/>
      </c>
      <c r="AI978" s="353" t="str">
        <f t="shared" si="345"/>
        <v/>
      </c>
      <c r="AJ978" s="353" t="str">
        <f t="shared" si="346"/>
        <v/>
      </c>
      <c r="AK978" s="353" t="str">
        <f t="shared" si="347"/>
        <v/>
      </c>
      <c r="AL978" s="343"/>
      <c r="AT978" s="345" t="str">
        <f t="shared" si="348"/>
        <v/>
      </c>
      <c r="AU978" s="345" t="str">
        <f t="shared" si="349"/>
        <v/>
      </c>
      <c r="AW978" s="354">
        <f t="shared" si="350"/>
        <v>0</v>
      </c>
      <c r="AX978" s="354">
        <f t="shared" si="351"/>
        <v>0</v>
      </c>
      <c r="AY978" s="354">
        <f t="shared" si="352"/>
        <v>0</v>
      </c>
      <c r="AZ978" s="354">
        <f t="shared" si="353"/>
        <v>0</v>
      </c>
    </row>
    <row r="979" spans="1:52" x14ac:dyDescent="0.2">
      <c r="A979" s="28" t="str">
        <f>C979&amp;"x"&amp;TEXT(COUNTIF(C$5:C978,C979)+1,0)</f>
        <v>x1</v>
      </c>
      <c r="B979" s="29" t="str">
        <f>D979&amp;"x"&amp;TEXT(COUNTIF(D$5:D978,D979)+1,0)</f>
        <v>x1</v>
      </c>
      <c r="C979" s="30"/>
      <c r="D979" s="30"/>
      <c r="E979" s="181"/>
      <c r="F979" s="30"/>
      <c r="G979" s="269"/>
      <c r="H979" s="269"/>
      <c r="I979" s="269"/>
      <c r="J979" s="218"/>
      <c r="K979" s="181"/>
      <c r="L979" s="31"/>
      <c r="M979" s="262" t="str">
        <f t="shared" si="334"/>
        <v>0</v>
      </c>
      <c r="N979" s="31"/>
      <c r="O979" s="262" t="str">
        <f t="shared" si="335"/>
        <v>0</v>
      </c>
      <c r="P979" s="31"/>
      <c r="Q979" s="31"/>
      <c r="R979" s="31"/>
      <c r="S979" s="298" t="str">
        <f t="shared" si="336"/>
        <v/>
      </c>
      <c r="T979" s="214"/>
      <c r="U979" s="33"/>
      <c r="V979" s="33"/>
      <c r="W979" s="33"/>
      <c r="X979" s="33"/>
      <c r="Y979" s="213"/>
      <c r="Z979" s="352" t="str">
        <f t="shared" si="337"/>
        <v/>
      </c>
      <c r="AA979" s="304" t="e">
        <f t="shared" ca="1" si="338"/>
        <v>#NAME?</v>
      </c>
      <c r="AB979" s="304" t="e">
        <f t="shared" ca="1" si="339"/>
        <v>#NAME?</v>
      </c>
      <c r="AC979" s="304" t="e">
        <f t="shared" ca="1" si="340"/>
        <v>#NAME?</v>
      </c>
      <c r="AD979" s="304" t="e">
        <f t="shared" ca="1" si="341"/>
        <v>#NAME?</v>
      </c>
      <c r="AE979" s="304"/>
      <c r="AF979" s="353" t="str">
        <f t="shared" si="342"/>
        <v>NCX19J3</v>
      </c>
      <c r="AG979" s="353" t="str">
        <f t="shared" si="343"/>
        <v>NCX19J3</v>
      </c>
      <c r="AH979" s="353" t="str">
        <f t="shared" si="344"/>
        <v/>
      </c>
      <c r="AI979" s="353" t="str">
        <f t="shared" si="345"/>
        <v/>
      </c>
      <c r="AJ979" s="353" t="str">
        <f t="shared" si="346"/>
        <v/>
      </c>
      <c r="AK979" s="353" t="str">
        <f t="shared" si="347"/>
        <v/>
      </c>
      <c r="AL979" s="343"/>
      <c r="AT979" s="345" t="str">
        <f t="shared" si="348"/>
        <v/>
      </c>
      <c r="AU979" s="345" t="str">
        <f t="shared" si="349"/>
        <v/>
      </c>
      <c r="AW979" s="354">
        <f t="shared" si="350"/>
        <v>0</v>
      </c>
      <c r="AX979" s="354">
        <f t="shared" si="351"/>
        <v>0</v>
      </c>
      <c r="AY979" s="354">
        <f t="shared" si="352"/>
        <v>0</v>
      </c>
      <c r="AZ979" s="354">
        <f t="shared" si="353"/>
        <v>0</v>
      </c>
    </row>
    <row r="980" spans="1:52" x14ac:dyDescent="0.2">
      <c r="A980" s="28" t="str">
        <f>C980&amp;"x"&amp;TEXT(COUNTIF(C$5:C979,C980)+1,0)</f>
        <v>x1</v>
      </c>
      <c r="B980" s="29" t="str">
        <f>D980&amp;"x"&amp;TEXT(COUNTIF(D$5:D979,D980)+1,0)</f>
        <v>x1</v>
      </c>
      <c r="C980" s="30"/>
      <c r="D980" s="30"/>
      <c r="E980" s="181"/>
      <c r="F980" s="30"/>
      <c r="G980" s="269"/>
      <c r="H980" s="269"/>
      <c r="I980" s="269"/>
      <c r="J980" s="218"/>
      <c r="K980" s="181"/>
      <c r="L980" s="31"/>
      <c r="M980" s="262" t="str">
        <f t="shared" si="334"/>
        <v>0</v>
      </c>
      <c r="N980" s="31"/>
      <c r="O980" s="262" t="str">
        <f t="shared" si="335"/>
        <v>0</v>
      </c>
      <c r="P980" s="31"/>
      <c r="Q980" s="31"/>
      <c r="R980" s="31"/>
      <c r="S980" s="298" t="str">
        <f t="shared" si="336"/>
        <v/>
      </c>
      <c r="T980" s="214"/>
      <c r="U980" s="33"/>
      <c r="V980" s="33"/>
      <c r="W980" s="33"/>
      <c r="X980" s="33"/>
      <c r="Y980" s="213"/>
      <c r="Z980" s="352" t="str">
        <f t="shared" si="337"/>
        <v/>
      </c>
      <c r="AA980" s="304" t="e">
        <f t="shared" ca="1" si="338"/>
        <v>#NAME?</v>
      </c>
      <c r="AB980" s="304" t="e">
        <f t="shared" ca="1" si="339"/>
        <v>#NAME?</v>
      </c>
      <c r="AC980" s="304" t="e">
        <f t="shared" ca="1" si="340"/>
        <v>#NAME?</v>
      </c>
      <c r="AD980" s="304" t="e">
        <f t="shared" ca="1" si="341"/>
        <v>#NAME?</v>
      </c>
      <c r="AE980" s="304"/>
      <c r="AF980" s="353" t="str">
        <f t="shared" si="342"/>
        <v>NCX19J3</v>
      </c>
      <c r="AG980" s="353" t="str">
        <f t="shared" si="343"/>
        <v>NCX19J3</v>
      </c>
      <c r="AH980" s="353" t="str">
        <f t="shared" si="344"/>
        <v/>
      </c>
      <c r="AI980" s="353" t="str">
        <f t="shared" si="345"/>
        <v/>
      </c>
      <c r="AJ980" s="353" t="str">
        <f t="shared" si="346"/>
        <v/>
      </c>
      <c r="AK980" s="353" t="str">
        <f t="shared" si="347"/>
        <v/>
      </c>
      <c r="AL980" s="343"/>
      <c r="AT980" s="345" t="str">
        <f t="shared" si="348"/>
        <v/>
      </c>
      <c r="AU980" s="345" t="str">
        <f t="shared" si="349"/>
        <v/>
      </c>
      <c r="AW980" s="354">
        <f t="shared" si="350"/>
        <v>0</v>
      </c>
      <c r="AX980" s="354">
        <f t="shared" si="351"/>
        <v>0</v>
      </c>
      <c r="AY980" s="354">
        <f t="shared" si="352"/>
        <v>0</v>
      </c>
      <c r="AZ980" s="354">
        <f t="shared" si="353"/>
        <v>0</v>
      </c>
    </row>
    <row r="981" spans="1:52" x14ac:dyDescent="0.2">
      <c r="A981" s="28" t="str">
        <f>C981&amp;"x"&amp;TEXT(COUNTIF(C$5:C980,C981)+1,0)</f>
        <v>x1</v>
      </c>
      <c r="B981" s="29" t="str">
        <f>D981&amp;"x"&amp;TEXT(COUNTIF(D$5:D980,D981)+1,0)</f>
        <v>x1</v>
      </c>
      <c r="C981" s="30"/>
      <c r="D981" s="30"/>
      <c r="E981" s="181"/>
      <c r="F981" s="30"/>
      <c r="G981" s="269"/>
      <c r="H981" s="269"/>
      <c r="I981" s="269"/>
      <c r="J981" s="218"/>
      <c r="K981" s="181"/>
      <c r="L981" s="31"/>
      <c r="M981" s="262" t="str">
        <f t="shared" si="334"/>
        <v>0</v>
      </c>
      <c r="N981" s="31"/>
      <c r="O981" s="262" t="str">
        <f t="shared" si="335"/>
        <v>0</v>
      </c>
      <c r="P981" s="31"/>
      <c r="Q981" s="31"/>
      <c r="R981" s="31"/>
      <c r="S981" s="298" t="str">
        <f t="shared" si="336"/>
        <v/>
      </c>
      <c r="T981" s="214"/>
      <c r="U981" s="33"/>
      <c r="V981" s="33"/>
      <c r="W981" s="33"/>
      <c r="X981" s="33"/>
      <c r="Y981" s="213"/>
      <c r="Z981" s="352" t="str">
        <f t="shared" si="337"/>
        <v/>
      </c>
      <c r="AA981" s="304" t="e">
        <f t="shared" ca="1" si="338"/>
        <v>#NAME?</v>
      </c>
      <c r="AB981" s="304" t="e">
        <f t="shared" ca="1" si="339"/>
        <v>#NAME?</v>
      </c>
      <c r="AC981" s="304" t="e">
        <f t="shared" ca="1" si="340"/>
        <v>#NAME?</v>
      </c>
      <c r="AD981" s="304" t="e">
        <f t="shared" ca="1" si="341"/>
        <v>#NAME?</v>
      </c>
      <c r="AE981" s="304"/>
      <c r="AF981" s="353" t="str">
        <f t="shared" si="342"/>
        <v>NCX19J3</v>
      </c>
      <c r="AG981" s="353" t="str">
        <f t="shared" si="343"/>
        <v>NCX19J3</v>
      </c>
      <c r="AH981" s="353" t="str">
        <f t="shared" si="344"/>
        <v/>
      </c>
      <c r="AI981" s="353" t="str">
        <f t="shared" si="345"/>
        <v/>
      </c>
      <c r="AJ981" s="353" t="str">
        <f t="shared" si="346"/>
        <v/>
      </c>
      <c r="AK981" s="353" t="str">
        <f t="shared" si="347"/>
        <v/>
      </c>
      <c r="AL981" s="343"/>
      <c r="AT981" s="345" t="str">
        <f t="shared" si="348"/>
        <v/>
      </c>
      <c r="AU981" s="345" t="str">
        <f t="shared" si="349"/>
        <v/>
      </c>
      <c r="AW981" s="354">
        <f t="shared" si="350"/>
        <v>0</v>
      </c>
      <c r="AX981" s="354">
        <f t="shared" si="351"/>
        <v>0</v>
      </c>
      <c r="AY981" s="354">
        <f t="shared" si="352"/>
        <v>0</v>
      </c>
      <c r="AZ981" s="354">
        <f t="shared" si="353"/>
        <v>0</v>
      </c>
    </row>
    <row r="982" spans="1:52" x14ac:dyDescent="0.2">
      <c r="A982" s="28" t="str">
        <f>C982&amp;"x"&amp;TEXT(COUNTIF(C$5:C981,C982)+1,0)</f>
        <v>x1</v>
      </c>
      <c r="B982" s="29" t="str">
        <f>D982&amp;"x"&amp;TEXT(COUNTIF(D$5:D981,D982)+1,0)</f>
        <v>x1</v>
      </c>
      <c r="C982" s="30"/>
      <c r="D982" s="30"/>
      <c r="E982" s="181"/>
      <c r="F982" s="30"/>
      <c r="G982" s="269"/>
      <c r="H982" s="269"/>
      <c r="I982" s="269"/>
      <c r="J982" s="218"/>
      <c r="K982" s="181"/>
      <c r="L982" s="31"/>
      <c r="M982" s="262" t="str">
        <f t="shared" si="334"/>
        <v>0</v>
      </c>
      <c r="N982" s="31"/>
      <c r="O982" s="262" t="str">
        <f t="shared" si="335"/>
        <v>0</v>
      </c>
      <c r="P982" s="31"/>
      <c r="Q982" s="31"/>
      <c r="R982" s="31"/>
      <c r="S982" s="298" t="str">
        <f t="shared" si="336"/>
        <v/>
      </c>
      <c r="T982" s="214"/>
      <c r="U982" s="33"/>
      <c r="V982" s="33"/>
      <c r="W982" s="33"/>
      <c r="X982" s="33"/>
      <c r="Y982" s="213"/>
      <c r="Z982" s="352" t="str">
        <f t="shared" si="337"/>
        <v/>
      </c>
      <c r="AA982" s="304" t="e">
        <f t="shared" ca="1" si="338"/>
        <v>#NAME?</v>
      </c>
      <c r="AB982" s="304" t="e">
        <f t="shared" ca="1" si="339"/>
        <v>#NAME?</v>
      </c>
      <c r="AC982" s="304" t="e">
        <f t="shared" ca="1" si="340"/>
        <v>#NAME?</v>
      </c>
      <c r="AD982" s="304" t="e">
        <f t="shared" ca="1" si="341"/>
        <v>#NAME?</v>
      </c>
      <c r="AE982" s="304"/>
      <c r="AF982" s="353" t="str">
        <f t="shared" si="342"/>
        <v>NCX19J3</v>
      </c>
      <c r="AG982" s="353" t="str">
        <f t="shared" si="343"/>
        <v>NCX19J3</v>
      </c>
      <c r="AH982" s="353" t="str">
        <f t="shared" si="344"/>
        <v/>
      </c>
      <c r="AI982" s="353" t="str">
        <f t="shared" si="345"/>
        <v/>
      </c>
      <c r="AJ982" s="353" t="str">
        <f t="shared" si="346"/>
        <v/>
      </c>
      <c r="AK982" s="353" t="str">
        <f t="shared" si="347"/>
        <v/>
      </c>
      <c r="AL982" s="343"/>
      <c r="AT982" s="345" t="str">
        <f t="shared" si="348"/>
        <v/>
      </c>
      <c r="AU982" s="345" t="str">
        <f t="shared" si="349"/>
        <v/>
      </c>
      <c r="AW982" s="354">
        <f t="shared" si="350"/>
        <v>0</v>
      </c>
      <c r="AX982" s="354">
        <f t="shared" si="351"/>
        <v>0</v>
      </c>
      <c r="AY982" s="354">
        <f t="shared" si="352"/>
        <v>0</v>
      </c>
      <c r="AZ982" s="354">
        <f t="shared" si="353"/>
        <v>0</v>
      </c>
    </row>
    <row r="983" spans="1:52" x14ac:dyDescent="0.2">
      <c r="A983" s="28" t="str">
        <f>C983&amp;"x"&amp;TEXT(COUNTIF(C$5:C982,C983)+1,0)</f>
        <v>x1</v>
      </c>
      <c r="B983" s="29" t="str">
        <f>D983&amp;"x"&amp;TEXT(COUNTIF(D$5:D982,D983)+1,0)</f>
        <v>x1</v>
      </c>
      <c r="C983" s="30"/>
      <c r="D983" s="30"/>
      <c r="E983" s="181"/>
      <c r="F983" s="30"/>
      <c r="G983" s="269"/>
      <c r="H983" s="269"/>
      <c r="I983" s="269"/>
      <c r="J983" s="218"/>
      <c r="K983" s="181"/>
      <c r="L983" s="31"/>
      <c r="M983" s="262" t="str">
        <f t="shared" si="334"/>
        <v>0</v>
      </c>
      <c r="N983" s="31"/>
      <c r="O983" s="262" t="str">
        <f t="shared" si="335"/>
        <v>0</v>
      </c>
      <c r="P983" s="31"/>
      <c r="Q983" s="31"/>
      <c r="R983" s="31"/>
      <c r="S983" s="298" t="str">
        <f t="shared" si="336"/>
        <v/>
      </c>
      <c r="T983" s="214"/>
      <c r="U983" s="33"/>
      <c r="V983" s="33"/>
      <c r="W983" s="33"/>
      <c r="X983" s="33"/>
      <c r="Y983" s="213"/>
      <c r="Z983" s="352" t="str">
        <f t="shared" si="337"/>
        <v/>
      </c>
      <c r="AA983" s="304" t="e">
        <f t="shared" ca="1" si="338"/>
        <v>#NAME?</v>
      </c>
      <c r="AB983" s="304" t="e">
        <f t="shared" ca="1" si="339"/>
        <v>#NAME?</v>
      </c>
      <c r="AC983" s="304" t="e">
        <f t="shared" ca="1" si="340"/>
        <v>#NAME?</v>
      </c>
      <c r="AD983" s="304" t="e">
        <f t="shared" ca="1" si="341"/>
        <v>#NAME?</v>
      </c>
      <c r="AE983" s="304"/>
      <c r="AF983" s="353" t="str">
        <f t="shared" si="342"/>
        <v>NCX19J3</v>
      </c>
      <c r="AG983" s="353" t="str">
        <f t="shared" si="343"/>
        <v>NCX19J3</v>
      </c>
      <c r="AH983" s="353" t="str">
        <f t="shared" si="344"/>
        <v/>
      </c>
      <c r="AI983" s="353" t="str">
        <f t="shared" si="345"/>
        <v/>
      </c>
      <c r="AJ983" s="353" t="str">
        <f t="shared" si="346"/>
        <v/>
      </c>
      <c r="AK983" s="353" t="str">
        <f t="shared" si="347"/>
        <v/>
      </c>
      <c r="AL983" s="343"/>
      <c r="AT983" s="345" t="str">
        <f t="shared" si="348"/>
        <v/>
      </c>
      <c r="AU983" s="345" t="str">
        <f t="shared" si="349"/>
        <v/>
      </c>
      <c r="AW983" s="354">
        <f t="shared" si="350"/>
        <v>0</v>
      </c>
      <c r="AX983" s="354">
        <f t="shared" si="351"/>
        <v>0</v>
      </c>
      <c r="AY983" s="354">
        <f t="shared" si="352"/>
        <v>0</v>
      </c>
      <c r="AZ983" s="354">
        <f t="shared" si="353"/>
        <v>0</v>
      </c>
    </row>
    <row r="984" spans="1:52" x14ac:dyDescent="0.2">
      <c r="A984" s="28" t="str">
        <f>C984&amp;"x"&amp;TEXT(COUNTIF(C$5:C983,C984)+1,0)</f>
        <v>x1</v>
      </c>
      <c r="B984" s="29" t="str">
        <f>D984&amp;"x"&amp;TEXT(COUNTIF(D$5:D983,D984)+1,0)</f>
        <v>x1</v>
      </c>
      <c r="C984" s="30"/>
      <c r="D984" s="30"/>
      <c r="E984" s="181"/>
      <c r="F984" s="30"/>
      <c r="G984" s="269"/>
      <c r="H984" s="269"/>
      <c r="I984" s="269"/>
      <c r="J984" s="218"/>
      <c r="K984" s="181"/>
      <c r="L984" s="31"/>
      <c r="M984" s="262" t="str">
        <f t="shared" si="334"/>
        <v>0</v>
      </c>
      <c r="N984" s="31"/>
      <c r="O984" s="262" t="str">
        <f t="shared" si="335"/>
        <v>0</v>
      </c>
      <c r="P984" s="31"/>
      <c r="Q984" s="31"/>
      <c r="R984" s="31"/>
      <c r="S984" s="298" t="str">
        <f t="shared" si="336"/>
        <v/>
      </c>
      <c r="T984" s="214"/>
      <c r="U984" s="33"/>
      <c r="V984" s="33"/>
      <c r="W984" s="33"/>
      <c r="X984" s="33"/>
      <c r="Y984" s="213"/>
      <c r="Z984" s="352" t="str">
        <f t="shared" si="337"/>
        <v/>
      </c>
      <c r="AA984" s="304" t="e">
        <f t="shared" ca="1" si="338"/>
        <v>#NAME?</v>
      </c>
      <c r="AB984" s="304" t="e">
        <f t="shared" ca="1" si="339"/>
        <v>#NAME?</v>
      </c>
      <c r="AC984" s="304" t="e">
        <f t="shared" ca="1" si="340"/>
        <v>#NAME?</v>
      </c>
      <c r="AD984" s="304" t="e">
        <f t="shared" ca="1" si="341"/>
        <v>#NAME?</v>
      </c>
      <c r="AE984" s="304"/>
      <c r="AF984" s="353" t="str">
        <f t="shared" si="342"/>
        <v>NCX19J3</v>
      </c>
      <c r="AG984" s="353" t="str">
        <f t="shared" si="343"/>
        <v>NCX19J3</v>
      </c>
      <c r="AH984" s="353" t="str">
        <f t="shared" si="344"/>
        <v/>
      </c>
      <c r="AI984" s="353" t="str">
        <f t="shared" si="345"/>
        <v/>
      </c>
      <c r="AJ984" s="353" t="str">
        <f t="shared" si="346"/>
        <v/>
      </c>
      <c r="AK984" s="353" t="str">
        <f t="shared" si="347"/>
        <v/>
      </c>
      <c r="AL984" s="343"/>
      <c r="AT984" s="345" t="str">
        <f t="shared" si="348"/>
        <v/>
      </c>
      <c r="AU984" s="345" t="str">
        <f t="shared" si="349"/>
        <v/>
      </c>
      <c r="AW984" s="354">
        <f t="shared" si="350"/>
        <v>0</v>
      </c>
      <c r="AX984" s="354">
        <f t="shared" si="351"/>
        <v>0</v>
      </c>
      <c r="AY984" s="354">
        <f t="shared" si="352"/>
        <v>0</v>
      </c>
      <c r="AZ984" s="354">
        <f t="shared" si="353"/>
        <v>0</v>
      </c>
    </row>
    <row r="985" spans="1:52" x14ac:dyDescent="0.2">
      <c r="A985" s="28" t="str">
        <f>C985&amp;"x"&amp;TEXT(COUNTIF(C$5:C984,C985)+1,0)</f>
        <v>x1</v>
      </c>
      <c r="B985" s="29" t="str">
        <f>D985&amp;"x"&amp;TEXT(COUNTIF(D$5:D984,D985)+1,0)</f>
        <v>x1</v>
      </c>
      <c r="C985" s="30"/>
      <c r="D985" s="30"/>
      <c r="E985" s="181"/>
      <c r="F985" s="30"/>
      <c r="G985" s="269"/>
      <c r="H985" s="269"/>
      <c r="I985" s="269"/>
      <c r="J985" s="218"/>
      <c r="K985" s="181"/>
      <c r="L985" s="31"/>
      <c r="M985" s="262" t="str">
        <f t="shared" si="334"/>
        <v>0</v>
      </c>
      <c r="N985" s="31"/>
      <c r="O985" s="262" t="str">
        <f t="shared" si="335"/>
        <v>0</v>
      </c>
      <c r="P985" s="31"/>
      <c r="Q985" s="31"/>
      <c r="R985" s="31"/>
      <c r="S985" s="298" t="str">
        <f t="shared" si="336"/>
        <v/>
      </c>
      <c r="T985" s="214"/>
      <c r="U985" s="33"/>
      <c r="V985" s="33"/>
      <c r="W985" s="33"/>
      <c r="X985" s="33"/>
      <c r="Y985" s="213"/>
      <c r="Z985" s="352" t="str">
        <f t="shared" si="337"/>
        <v/>
      </c>
      <c r="AA985" s="304" t="e">
        <f t="shared" ca="1" si="338"/>
        <v>#NAME?</v>
      </c>
      <c r="AB985" s="304" t="e">
        <f t="shared" ca="1" si="339"/>
        <v>#NAME?</v>
      </c>
      <c r="AC985" s="304" t="e">
        <f t="shared" ca="1" si="340"/>
        <v>#NAME?</v>
      </c>
      <c r="AD985" s="304" t="e">
        <f t="shared" ca="1" si="341"/>
        <v>#NAME?</v>
      </c>
      <c r="AE985" s="304"/>
      <c r="AF985" s="353" t="str">
        <f t="shared" si="342"/>
        <v>NCX19J3</v>
      </c>
      <c r="AG985" s="353" t="str">
        <f t="shared" si="343"/>
        <v>NCX19J3</v>
      </c>
      <c r="AH985" s="353" t="str">
        <f t="shared" si="344"/>
        <v/>
      </c>
      <c r="AI985" s="353" t="str">
        <f t="shared" si="345"/>
        <v/>
      </c>
      <c r="AJ985" s="353" t="str">
        <f t="shared" si="346"/>
        <v/>
      </c>
      <c r="AK985" s="353" t="str">
        <f t="shared" si="347"/>
        <v/>
      </c>
      <c r="AL985" s="343"/>
      <c r="AT985" s="345" t="str">
        <f t="shared" si="348"/>
        <v/>
      </c>
      <c r="AU985" s="345" t="str">
        <f t="shared" si="349"/>
        <v/>
      </c>
      <c r="AW985" s="354">
        <f t="shared" si="350"/>
        <v>0</v>
      </c>
      <c r="AX985" s="354">
        <f t="shared" si="351"/>
        <v>0</v>
      </c>
      <c r="AY985" s="354">
        <f t="shared" si="352"/>
        <v>0</v>
      </c>
      <c r="AZ985" s="354">
        <f t="shared" si="353"/>
        <v>0</v>
      </c>
    </row>
    <row r="986" spans="1:52" x14ac:dyDescent="0.2">
      <c r="A986" s="28" t="str">
        <f>C986&amp;"x"&amp;TEXT(COUNTIF(C$5:C985,C986)+1,0)</f>
        <v>x1</v>
      </c>
      <c r="B986" s="29" t="str">
        <f>D986&amp;"x"&amp;TEXT(COUNTIF(D$5:D985,D986)+1,0)</f>
        <v>x1</v>
      </c>
      <c r="C986" s="30"/>
      <c r="D986" s="30"/>
      <c r="E986" s="181"/>
      <c r="F986" s="30"/>
      <c r="G986" s="269"/>
      <c r="H986" s="269"/>
      <c r="I986" s="269"/>
      <c r="J986" s="218"/>
      <c r="K986" s="181"/>
      <c r="L986" s="31"/>
      <c r="M986" s="262" t="str">
        <f t="shared" si="334"/>
        <v>0</v>
      </c>
      <c r="N986" s="31"/>
      <c r="O986" s="262" t="str">
        <f t="shared" si="335"/>
        <v>0</v>
      </c>
      <c r="P986" s="31"/>
      <c r="Q986" s="31"/>
      <c r="R986" s="31"/>
      <c r="S986" s="298" t="str">
        <f t="shared" si="336"/>
        <v/>
      </c>
      <c r="T986" s="214"/>
      <c r="U986" s="33"/>
      <c r="V986" s="33"/>
      <c r="W986" s="33"/>
      <c r="X986" s="33"/>
      <c r="Y986" s="213"/>
      <c r="Z986" s="352" t="str">
        <f t="shared" si="337"/>
        <v/>
      </c>
      <c r="AA986" s="304" t="e">
        <f t="shared" ca="1" si="338"/>
        <v>#NAME?</v>
      </c>
      <c r="AB986" s="304" t="e">
        <f t="shared" ca="1" si="339"/>
        <v>#NAME?</v>
      </c>
      <c r="AC986" s="304" t="e">
        <f t="shared" ca="1" si="340"/>
        <v>#NAME?</v>
      </c>
      <c r="AD986" s="304" t="e">
        <f t="shared" ca="1" si="341"/>
        <v>#NAME?</v>
      </c>
      <c r="AE986" s="304"/>
      <c r="AF986" s="353" t="str">
        <f t="shared" si="342"/>
        <v>NCX19J3</v>
      </c>
      <c r="AG986" s="353" t="str">
        <f t="shared" si="343"/>
        <v>NCX19J3</v>
      </c>
      <c r="AH986" s="353" t="str">
        <f t="shared" si="344"/>
        <v/>
      </c>
      <c r="AI986" s="353" t="str">
        <f t="shared" si="345"/>
        <v/>
      </c>
      <c r="AJ986" s="353" t="str">
        <f t="shared" si="346"/>
        <v/>
      </c>
      <c r="AK986" s="353" t="str">
        <f t="shared" si="347"/>
        <v/>
      </c>
      <c r="AL986" s="343"/>
      <c r="AT986" s="345" t="str">
        <f t="shared" si="348"/>
        <v/>
      </c>
      <c r="AU986" s="345" t="str">
        <f t="shared" si="349"/>
        <v/>
      </c>
      <c r="AW986" s="354">
        <f t="shared" si="350"/>
        <v>0</v>
      </c>
      <c r="AX986" s="354">
        <f t="shared" si="351"/>
        <v>0</v>
      </c>
      <c r="AY986" s="354">
        <f t="shared" si="352"/>
        <v>0</v>
      </c>
      <c r="AZ986" s="354">
        <f t="shared" si="353"/>
        <v>0</v>
      </c>
    </row>
    <row r="987" spans="1:52" x14ac:dyDescent="0.2">
      <c r="A987" s="28" t="str">
        <f>C987&amp;"x"&amp;TEXT(COUNTIF(C$5:C986,C987)+1,0)</f>
        <v>x1</v>
      </c>
      <c r="B987" s="29" t="str">
        <f>D987&amp;"x"&amp;TEXT(COUNTIF(D$5:D986,D987)+1,0)</f>
        <v>x1</v>
      </c>
      <c r="C987" s="30"/>
      <c r="D987" s="30"/>
      <c r="E987" s="181"/>
      <c r="F987" s="30"/>
      <c r="G987" s="269"/>
      <c r="H987" s="269"/>
      <c r="I987" s="269"/>
      <c r="J987" s="218"/>
      <c r="K987" s="181"/>
      <c r="L987" s="31"/>
      <c r="M987" s="262" t="str">
        <f t="shared" si="334"/>
        <v>0</v>
      </c>
      <c r="N987" s="31"/>
      <c r="O987" s="262" t="str">
        <f t="shared" si="335"/>
        <v>0</v>
      </c>
      <c r="P987" s="31"/>
      <c r="Q987" s="31"/>
      <c r="R987" s="31"/>
      <c r="S987" s="298" t="str">
        <f t="shared" si="336"/>
        <v/>
      </c>
      <c r="T987" s="214"/>
      <c r="U987" s="33"/>
      <c r="V987" s="33"/>
      <c r="W987" s="33"/>
      <c r="X987" s="33"/>
      <c r="Y987" s="213"/>
      <c r="Z987" s="352" t="str">
        <f t="shared" si="337"/>
        <v/>
      </c>
      <c r="AA987" s="304" t="e">
        <f t="shared" ca="1" si="338"/>
        <v>#NAME?</v>
      </c>
      <c r="AB987" s="304" t="e">
        <f t="shared" ca="1" si="339"/>
        <v>#NAME?</v>
      </c>
      <c r="AC987" s="304" t="e">
        <f t="shared" ca="1" si="340"/>
        <v>#NAME?</v>
      </c>
      <c r="AD987" s="304" t="e">
        <f t="shared" ca="1" si="341"/>
        <v>#NAME?</v>
      </c>
      <c r="AE987" s="304"/>
      <c r="AF987" s="353" t="str">
        <f t="shared" si="342"/>
        <v>NCX19J3</v>
      </c>
      <c r="AG987" s="353" t="str">
        <f t="shared" si="343"/>
        <v>NCX19J3</v>
      </c>
      <c r="AH987" s="353" t="str">
        <f t="shared" si="344"/>
        <v/>
      </c>
      <c r="AI987" s="353" t="str">
        <f t="shared" si="345"/>
        <v/>
      </c>
      <c r="AJ987" s="353" t="str">
        <f t="shared" si="346"/>
        <v/>
      </c>
      <c r="AK987" s="353" t="str">
        <f t="shared" si="347"/>
        <v/>
      </c>
      <c r="AL987" s="343"/>
      <c r="AT987" s="345" t="str">
        <f t="shared" si="348"/>
        <v/>
      </c>
      <c r="AU987" s="345" t="str">
        <f t="shared" si="349"/>
        <v/>
      </c>
      <c r="AW987" s="354">
        <f t="shared" si="350"/>
        <v>0</v>
      </c>
      <c r="AX987" s="354">
        <f t="shared" si="351"/>
        <v>0</v>
      </c>
      <c r="AY987" s="354">
        <f t="shared" si="352"/>
        <v>0</v>
      </c>
      <c r="AZ987" s="354">
        <f t="shared" si="353"/>
        <v>0</v>
      </c>
    </row>
    <row r="988" spans="1:52" x14ac:dyDescent="0.2">
      <c r="A988" s="28" t="str">
        <f>C988&amp;"x"&amp;TEXT(COUNTIF(C$5:C987,C988)+1,0)</f>
        <v>x1</v>
      </c>
      <c r="B988" s="29" t="str">
        <f>D988&amp;"x"&amp;TEXT(COUNTIF(D$5:D987,D988)+1,0)</f>
        <v>x1</v>
      </c>
      <c r="C988" s="30"/>
      <c r="D988" s="30"/>
      <c r="E988" s="181"/>
      <c r="F988" s="30"/>
      <c r="G988" s="269"/>
      <c r="H988" s="269"/>
      <c r="I988" s="269"/>
      <c r="J988" s="218"/>
      <c r="K988" s="181"/>
      <c r="L988" s="31"/>
      <c r="M988" s="262" t="str">
        <f t="shared" si="334"/>
        <v>0</v>
      </c>
      <c r="N988" s="31"/>
      <c r="O988" s="262" t="str">
        <f t="shared" si="335"/>
        <v>0</v>
      </c>
      <c r="P988" s="31"/>
      <c r="Q988" s="31"/>
      <c r="R988" s="31"/>
      <c r="S988" s="298" t="str">
        <f t="shared" si="336"/>
        <v/>
      </c>
      <c r="T988" s="214"/>
      <c r="U988" s="33"/>
      <c r="V988" s="33"/>
      <c r="W988" s="33"/>
      <c r="X988" s="33"/>
      <c r="Y988" s="213"/>
      <c r="Z988" s="352" t="str">
        <f t="shared" si="337"/>
        <v/>
      </c>
      <c r="AA988" s="304" t="e">
        <f t="shared" ca="1" si="338"/>
        <v>#NAME?</v>
      </c>
      <c r="AB988" s="304" t="e">
        <f t="shared" ca="1" si="339"/>
        <v>#NAME?</v>
      </c>
      <c r="AC988" s="304" t="e">
        <f t="shared" ca="1" si="340"/>
        <v>#NAME?</v>
      </c>
      <c r="AD988" s="304" t="e">
        <f t="shared" ca="1" si="341"/>
        <v>#NAME?</v>
      </c>
      <c r="AE988" s="304"/>
      <c r="AF988" s="353" t="str">
        <f t="shared" si="342"/>
        <v>NCX19J3</v>
      </c>
      <c r="AG988" s="353" t="str">
        <f t="shared" si="343"/>
        <v>NCX19J3</v>
      </c>
      <c r="AH988" s="353" t="str">
        <f t="shared" si="344"/>
        <v/>
      </c>
      <c r="AI988" s="353" t="str">
        <f t="shared" si="345"/>
        <v/>
      </c>
      <c r="AJ988" s="353" t="str">
        <f t="shared" si="346"/>
        <v/>
      </c>
      <c r="AK988" s="353" t="str">
        <f t="shared" si="347"/>
        <v/>
      </c>
      <c r="AL988" s="343"/>
      <c r="AT988" s="345" t="str">
        <f t="shared" si="348"/>
        <v/>
      </c>
      <c r="AU988" s="345" t="str">
        <f t="shared" si="349"/>
        <v/>
      </c>
      <c r="AW988" s="354">
        <f t="shared" si="350"/>
        <v>0</v>
      </c>
      <c r="AX988" s="354">
        <f t="shared" si="351"/>
        <v>0</v>
      </c>
      <c r="AY988" s="354">
        <f t="shared" si="352"/>
        <v>0</v>
      </c>
      <c r="AZ988" s="354">
        <f t="shared" si="353"/>
        <v>0</v>
      </c>
    </row>
    <row r="989" spans="1:52" x14ac:dyDescent="0.2">
      <c r="A989" s="28" t="str">
        <f>C989&amp;"x"&amp;TEXT(COUNTIF(C$5:C988,C989)+1,0)</f>
        <v>x1</v>
      </c>
      <c r="B989" s="29" t="str">
        <f>D989&amp;"x"&amp;TEXT(COUNTIF(D$5:D988,D989)+1,0)</f>
        <v>x1</v>
      </c>
      <c r="C989" s="30"/>
      <c r="D989" s="30"/>
      <c r="E989" s="181"/>
      <c r="F989" s="30"/>
      <c r="G989" s="269"/>
      <c r="H989" s="269"/>
      <c r="I989" s="269"/>
      <c r="J989" s="218"/>
      <c r="K989" s="181"/>
      <c r="L989" s="31"/>
      <c r="M989" s="262" t="str">
        <f t="shared" si="334"/>
        <v>0</v>
      </c>
      <c r="N989" s="31"/>
      <c r="O989" s="262" t="str">
        <f t="shared" si="335"/>
        <v>0</v>
      </c>
      <c r="P989" s="31"/>
      <c r="Q989" s="31"/>
      <c r="R989" s="31"/>
      <c r="S989" s="298" t="str">
        <f t="shared" si="336"/>
        <v/>
      </c>
      <c r="T989" s="214"/>
      <c r="U989" s="33"/>
      <c r="V989" s="33"/>
      <c r="W989" s="33"/>
      <c r="X989" s="33"/>
      <c r="Y989" s="213"/>
      <c r="Z989" s="352" t="str">
        <f t="shared" si="337"/>
        <v/>
      </c>
      <c r="AA989" s="304" t="e">
        <f t="shared" ca="1" si="338"/>
        <v>#NAME?</v>
      </c>
      <c r="AB989" s="304" t="e">
        <f t="shared" ca="1" si="339"/>
        <v>#NAME?</v>
      </c>
      <c r="AC989" s="304" t="e">
        <f t="shared" ca="1" si="340"/>
        <v>#NAME?</v>
      </c>
      <c r="AD989" s="304" t="e">
        <f t="shared" ca="1" si="341"/>
        <v>#NAME?</v>
      </c>
      <c r="AE989" s="304"/>
      <c r="AF989" s="353" t="str">
        <f t="shared" si="342"/>
        <v>NCX19J3</v>
      </c>
      <c r="AG989" s="353" t="str">
        <f t="shared" si="343"/>
        <v>NCX19J3</v>
      </c>
      <c r="AH989" s="353" t="str">
        <f t="shared" si="344"/>
        <v/>
      </c>
      <c r="AI989" s="353" t="str">
        <f t="shared" si="345"/>
        <v/>
      </c>
      <c r="AJ989" s="353" t="str">
        <f t="shared" si="346"/>
        <v/>
      </c>
      <c r="AK989" s="353" t="str">
        <f t="shared" si="347"/>
        <v/>
      </c>
      <c r="AL989" s="343"/>
      <c r="AT989" s="345" t="str">
        <f t="shared" si="348"/>
        <v/>
      </c>
      <c r="AU989" s="345" t="str">
        <f t="shared" si="349"/>
        <v/>
      </c>
      <c r="AW989" s="354">
        <f t="shared" si="350"/>
        <v>0</v>
      </c>
      <c r="AX989" s="354">
        <f t="shared" si="351"/>
        <v>0</v>
      </c>
      <c r="AY989" s="354">
        <f t="shared" si="352"/>
        <v>0</v>
      </c>
      <c r="AZ989" s="354">
        <f t="shared" si="353"/>
        <v>0</v>
      </c>
    </row>
    <row r="990" spans="1:52" x14ac:dyDescent="0.2">
      <c r="A990" s="28" t="str">
        <f>C990&amp;"x"&amp;TEXT(COUNTIF(C$5:C989,C990)+1,0)</f>
        <v>x1</v>
      </c>
      <c r="B990" s="29" t="str">
        <f>D990&amp;"x"&amp;TEXT(COUNTIF(D$5:D989,D990)+1,0)</f>
        <v>x1</v>
      </c>
      <c r="C990" s="30"/>
      <c r="D990" s="30"/>
      <c r="E990" s="181"/>
      <c r="F990" s="30"/>
      <c r="G990" s="269"/>
      <c r="H990" s="269"/>
      <c r="I990" s="269"/>
      <c r="J990" s="218"/>
      <c r="K990" s="181"/>
      <c r="L990" s="31"/>
      <c r="M990" s="262" t="str">
        <f t="shared" si="334"/>
        <v>0</v>
      </c>
      <c r="N990" s="31"/>
      <c r="O990" s="262" t="str">
        <f t="shared" si="335"/>
        <v>0</v>
      </c>
      <c r="P990" s="31"/>
      <c r="Q990" s="31"/>
      <c r="R990" s="31"/>
      <c r="S990" s="298" t="str">
        <f t="shared" si="336"/>
        <v/>
      </c>
      <c r="T990" s="214"/>
      <c r="U990" s="33"/>
      <c r="V990" s="33"/>
      <c r="W990" s="33"/>
      <c r="X990" s="33"/>
      <c r="Y990" s="213"/>
      <c r="Z990" s="352" t="str">
        <f t="shared" si="337"/>
        <v/>
      </c>
      <c r="AA990" s="304" t="e">
        <f t="shared" ca="1" si="338"/>
        <v>#NAME?</v>
      </c>
      <c r="AB990" s="304" t="e">
        <f t="shared" ca="1" si="339"/>
        <v>#NAME?</v>
      </c>
      <c r="AC990" s="304" t="e">
        <f t="shared" ca="1" si="340"/>
        <v>#NAME?</v>
      </c>
      <c r="AD990" s="304" t="e">
        <f t="shared" ca="1" si="341"/>
        <v>#NAME?</v>
      </c>
      <c r="AE990" s="304"/>
      <c r="AF990" s="353" t="str">
        <f t="shared" si="342"/>
        <v>NCX19J3</v>
      </c>
      <c r="AG990" s="353" t="str">
        <f t="shared" si="343"/>
        <v>NCX19J3</v>
      </c>
      <c r="AH990" s="353" t="str">
        <f t="shared" si="344"/>
        <v/>
      </c>
      <c r="AI990" s="353" t="str">
        <f t="shared" si="345"/>
        <v/>
      </c>
      <c r="AJ990" s="353" t="str">
        <f t="shared" si="346"/>
        <v/>
      </c>
      <c r="AK990" s="353" t="str">
        <f t="shared" si="347"/>
        <v/>
      </c>
      <c r="AL990" s="343"/>
      <c r="AT990" s="345" t="str">
        <f t="shared" si="348"/>
        <v/>
      </c>
      <c r="AU990" s="345" t="str">
        <f t="shared" si="349"/>
        <v/>
      </c>
      <c r="AW990" s="354">
        <f t="shared" si="350"/>
        <v>0</v>
      </c>
      <c r="AX990" s="354">
        <f t="shared" si="351"/>
        <v>0</v>
      </c>
      <c r="AY990" s="354">
        <f t="shared" si="352"/>
        <v>0</v>
      </c>
      <c r="AZ990" s="354">
        <f t="shared" si="353"/>
        <v>0</v>
      </c>
    </row>
    <row r="991" spans="1:52" x14ac:dyDescent="0.2">
      <c r="A991" s="28" t="str">
        <f>C991&amp;"x"&amp;TEXT(COUNTIF(C$5:C990,C991)+1,0)</f>
        <v>x1</v>
      </c>
      <c r="B991" s="29" t="str">
        <f>D991&amp;"x"&amp;TEXT(COUNTIF(D$5:D990,D991)+1,0)</f>
        <v>x1</v>
      </c>
      <c r="C991" s="30"/>
      <c r="D991" s="30"/>
      <c r="E991" s="181"/>
      <c r="F991" s="30"/>
      <c r="G991" s="269"/>
      <c r="H991" s="269"/>
      <c r="I991" s="269"/>
      <c r="J991" s="218"/>
      <c r="K991" s="181"/>
      <c r="L991" s="31"/>
      <c r="M991" s="262" t="str">
        <f t="shared" si="334"/>
        <v>0</v>
      </c>
      <c r="N991" s="31"/>
      <c r="O991" s="262" t="str">
        <f t="shared" si="335"/>
        <v>0</v>
      </c>
      <c r="P991" s="31"/>
      <c r="Q991" s="31"/>
      <c r="R991" s="31"/>
      <c r="S991" s="298" t="str">
        <f t="shared" si="336"/>
        <v/>
      </c>
      <c r="T991" s="214"/>
      <c r="U991" s="33"/>
      <c r="V991" s="33"/>
      <c r="W991" s="33"/>
      <c r="X991" s="33"/>
      <c r="Y991" s="213"/>
      <c r="Z991" s="352" t="str">
        <f t="shared" si="337"/>
        <v/>
      </c>
      <c r="AA991" s="304" t="e">
        <f t="shared" ca="1" si="338"/>
        <v>#NAME?</v>
      </c>
      <c r="AB991" s="304" t="e">
        <f t="shared" ca="1" si="339"/>
        <v>#NAME?</v>
      </c>
      <c r="AC991" s="304" t="e">
        <f t="shared" ca="1" si="340"/>
        <v>#NAME?</v>
      </c>
      <c r="AD991" s="304" t="e">
        <f t="shared" ca="1" si="341"/>
        <v>#NAME?</v>
      </c>
      <c r="AE991" s="304"/>
      <c r="AF991" s="353" t="str">
        <f t="shared" si="342"/>
        <v>NCX19J3</v>
      </c>
      <c r="AG991" s="353" t="str">
        <f t="shared" si="343"/>
        <v>NCX19J3</v>
      </c>
      <c r="AH991" s="353" t="str">
        <f t="shared" si="344"/>
        <v/>
      </c>
      <c r="AI991" s="353" t="str">
        <f t="shared" si="345"/>
        <v/>
      </c>
      <c r="AJ991" s="353" t="str">
        <f t="shared" si="346"/>
        <v/>
      </c>
      <c r="AK991" s="353" t="str">
        <f t="shared" si="347"/>
        <v/>
      </c>
      <c r="AL991" s="343"/>
      <c r="AT991" s="345" t="str">
        <f t="shared" si="348"/>
        <v/>
      </c>
      <c r="AU991" s="345" t="str">
        <f t="shared" si="349"/>
        <v/>
      </c>
      <c r="AW991" s="354">
        <f t="shared" si="350"/>
        <v>0</v>
      </c>
      <c r="AX991" s="354">
        <f t="shared" si="351"/>
        <v>0</v>
      </c>
      <c r="AY991" s="354">
        <f t="shared" si="352"/>
        <v>0</v>
      </c>
      <c r="AZ991" s="354">
        <f t="shared" si="353"/>
        <v>0</v>
      </c>
    </row>
    <row r="992" spans="1:52" x14ac:dyDescent="0.2">
      <c r="A992" s="28" t="str">
        <f>C992&amp;"x"&amp;TEXT(COUNTIF(C$5:C991,C992)+1,0)</f>
        <v>x1</v>
      </c>
      <c r="B992" s="29" t="str">
        <f>D992&amp;"x"&amp;TEXT(COUNTIF(D$5:D991,D992)+1,0)</f>
        <v>x1</v>
      </c>
      <c r="C992" s="30"/>
      <c r="D992" s="30"/>
      <c r="E992" s="181"/>
      <c r="F992" s="30"/>
      <c r="G992" s="269"/>
      <c r="H992" s="269"/>
      <c r="I992" s="269"/>
      <c r="J992" s="218"/>
      <c r="K992" s="181"/>
      <c r="L992" s="31"/>
      <c r="M992" s="262" t="str">
        <f t="shared" si="334"/>
        <v>0</v>
      </c>
      <c r="N992" s="31"/>
      <c r="O992" s="262" t="str">
        <f t="shared" si="335"/>
        <v>0</v>
      </c>
      <c r="P992" s="31"/>
      <c r="Q992" s="31"/>
      <c r="R992" s="31"/>
      <c r="S992" s="298" t="str">
        <f t="shared" si="336"/>
        <v/>
      </c>
      <c r="T992" s="214"/>
      <c r="U992" s="33"/>
      <c r="V992" s="33"/>
      <c r="W992" s="33"/>
      <c r="X992" s="33"/>
      <c r="Y992" s="213"/>
      <c r="Z992" s="352" t="str">
        <f t="shared" si="337"/>
        <v/>
      </c>
      <c r="AA992" s="304" t="e">
        <f t="shared" ca="1" si="338"/>
        <v>#NAME?</v>
      </c>
      <c r="AB992" s="304" t="e">
        <f t="shared" ca="1" si="339"/>
        <v>#NAME?</v>
      </c>
      <c r="AC992" s="304" t="e">
        <f t="shared" ca="1" si="340"/>
        <v>#NAME?</v>
      </c>
      <c r="AD992" s="304" t="e">
        <f t="shared" ca="1" si="341"/>
        <v>#NAME?</v>
      </c>
      <c r="AE992" s="304"/>
      <c r="AF992" s="353" t="str">
        <f t="shared" si="342"/>
        <v>NCX19J3</v>
      </c>
      <c r="AG992" s="353" t="str">
        <f t="shared" si="343"/>
        <v>NCX19J3</v>
      </c>
      <c r="AH992" s="353" t="str">
        <f t="shared" si="344"/>
        <v/>
      </c>
      <c r="AI992" s="353" t="str">
        <f t="shared" si="345"/>
        <v/>
      </c>
      <c r="AJ992" s="353" t="str">
        <f t="shared" si="346"/>
        <v/>
      </c>
      <c r="AK992" s="353" t="str">
        <f t="shared" si="347"/>
        <v/>
      </c>
      <c r="AL992" s="343"/>
      <c r="AT992" s="345" t="str">
        <f t="shared" si="348"/>
        <v/>
      </c>
      <c r="AU992" s="345" t="str">
        <f t="shared" si="349"/>
        <v/>
      </c>
      <c r="AW992" s="354">
        <f t="shared" si="350"/>
        <v>0</v>
      </c>
      <c r="AX992" s="354">
        <f t="shared" si="351"/>
        <v>0</v>
      </c>
      <c r="AY992" s="354">
        <f t="shared" si="352"/>
        <v>0</v>
      </c>
      <c r="AZ992" s="354">
        <f t="shared" si="353"/>
        <v>0</v>
      </c>
    </row>
    <row r="993" spans="1:52" x14ac:dyDescent="0.2">
      <c r="A993" s="28" t="str">
        <f>C993&amp;"x"&amp;TEXT(COUNTIF(C$5:C992,C993)+1,0)</f>
        <v>x1</v>
      </c>
      <c r="B993" s="29" t="str">
        <f>D993&amp;"x"&amp;TEXT(COUNTIF(D$5:D992,D993)+1,0)</f>
        <v>x1</v>
      </c>
      <c r="C993" s="30"/>
      <c r="D993" s="30"/>
      <c r="E993" s="181"/>
      <c r="F993" s="30"/>
      <c r="G993" s="269"/>
      <c r="H993" s="269"/>
      <c r="I993" s="269"/>
      <c r="J993" s="218"/>
      <c r="K993" s="181"/>
      <c r="L993" s="31"/>
      <c r="M993" s="262" t="str">
        <f t="shared" si="334"/>
        <v>0</v>
      </c>
      <c r="N993" s="31"/>
      <c r="O993" s="262" t="str">
        <f t="shared" si="335"/>
        <v>0</v>
      </c>
      <c r="P993" s="31"/>
      <c r="Q993" s="31"/>
      <c r="R993" s="31"/>
      <c r="S993" s="298" t="str">
        <f t="shared" si="336"/>
        <v/>
      </c>
      <c r="T993" s="214"/>
      <c r="U993" s="33"/>
      <c r="V993" s="33"/>
      <c r="W993" s="33"/>
      <c r="X993" s="33"/>
      <c r="Y993" s="213"/>
      <c r="Z993" s="352" t="str">
        <f t="shared" si="337"/>
        <v/>
      </c>
      <c r="AA993" s="304" t="e">
        <f t="shared" ca="1" si="338"/>
        <v>#NAME?</v>
      </c>
      <c r="AB993" s="304" t="e">
        <f t="shared" ca="1" si="339"/>
        <v>#NAME?</v>
      </c>
      <c r="AC993" s="304" t="e">
        <f t="shared" ca="1" si="340"/>
        <v>#NAME?</v>
      </c>
      <c r="AD993" s="304" t="e">
        <f t="shared" ca="1" si="341"/>
        <v>#NAME?</v>
      </c>
      <c r="AE993" s="304"/>
      <c r="AF993" s="353" t="str">
        <f t="shared" si="342"/>
        <v>NCX19J3</v>
      </c>
      <c r="AG993" s="353" t="str">
        <f t="shared" si="343"/>
        <v>NCX19J3</v>
      </c>
      <c r="AH993" s="353" t="str">
        <f t="shared" si="344"/>
        <v/>
      </c>
      <c r="AI993" s="353" t="str">
        <f t="shared" si="345"/>
        <v/>
      </c>
      <c r="AJ993" s="353" t="str">
        <f t="shared" si="346"/>
        <v/>
      </c>
      <c r="AK993" s="353" t="str">
        <f t="shared" si="347"/>
        <v/>
      </c>
      <c r="AL993" s="343"/>
      <c r="AT993" s="345" t="str">
        <f t="shared" si="348"/>
        <v/>
      </c>
      <c r="AU993" s="345" t="str">
        <f t="shared" si="349"/>
        <v/>
      </c>
      <c r="AW993" s="354">
        <f t="shared" si="350"/>
        <v>0</v>
      </c>
      <c r="AX993" s="354">
        <f t="shared" si="351"/>
        <v>0</v>
      </c>
      <c r="AY993" s="354">
        <f t="shared" si="352"/>
        <v>0</v>
      </c>
      <c r="AZ993" s="354">
        <f t="shared" si="353"/>
        <v>0</v>
      </c>
    </row>
    <row r="994" spans="1:52" x14ac:dyDescent="0.2">
      <c r="A994" s="28" t="str">
        <f>C994&amp;"x"&amp;TEXT(COUNTIF(C$5:C993,C994)+1,0)</f>
        <v>x1</v>
      </c>
      <c r="B994" s="29" t="str">
        <f>D994&amp;"x"&amp;TEXT(COUNTIF(D$5:D993,D994)+1,0)</f>
        <v>x1</v>
      </c>
      <c r="C994" s="30"/>
      <c r="D994" s="30"/>
      <c r="E994" s="181"/>
      <c r="F994" s="30"/>
      <c r="G994" s="269"/>
      <c r="H994" s="269"/>
      <c r="I994" s="269"/>
      <c r="J994" s="218"/>
      <c r="K994" s="181"/>
      <c r="L994" s="31"/>
      <c r="M994" s="262" t="str">
        <f t="shared" si="334"/>
        <v>0</v>
      </c>
      <c r="N994" s="31"/>
      <c r="O994" s="262" t="str">
        <f t="shared" si="335"/>
        <v>0</v>
      </c>
      <c r="P994" s="31"/>
      <c r="Q994" s="31"/>
      <c r="R994" s="31"/>
      <c r="S994" s="298" t="str">
        <f t="shared" si="336"/>
        <v/>
      </c>
      <c r="T994" s="214"/>
      <c r="U994" s="33"/>
      <c r="V994" s="33"/>
      <c r="W994" s="33"/>
      <c r="X994" s="33"/>
      <c r="Y994" s="213"/>
      <c r="Z994" s="352" t="str">
        <f t="shared" si="337"/>
        <v/>
      </c>
      <c r="AA994" s="304" t="e">
        <f t="shared" ca="1" si="338"/>
        <v>#NAME?</v>
      </c>
      <c r="AB994" s="304" t="e">
        <f t="shared" ca="1" si="339"/>
        <v>#NAME?</v>
      </c>
      <c r="AC994" s="304" t="e">
        <f t="shared" ca="1" si="340"/>
        <v>#NAME?</v>
      </c>
      <c r="AD994" s="304" t="e">
        <f t="shared" ca="1" si="341"/>
        <v>#NAME?</v>
      </c>
      <c r="AE994" s="304"/>
      <c r="AF994" s="353" t="str">
        <f t="shared" si="342"/>
        <v>NCX19J3</v>
      </c>
      <c r="AG994" s="353" t="str">
        <f t="shared" si="343"/>
        <v>NCX19J3</v>
      </c>
      <c r="AH994" s="353" t="str">
        <f t="shared" si="344"/>
        <v/>
      </c>
      <c r="AI994" s="353" t="str">
        <f t="shared" si="345"/>
        <v/>
      </c>
      <c r="AJ994" s="353" t="str">
        <f t="shared" si="346"/>
        <v/>
      </c>
      <c r="AK994" s="353" t="str">
        <f t="shared" si="347"/>
        <v/>
      </c>
      <c r="AL994" s="343"/>
      <c r="AT994" s="345" t="str">
        <f t="shared" si="348"/>
        <v/>
      </c>
      <c r="AU994" s="345" t="str">
        <f t="shared" si="349"/>
        <v/>
      </c>
      <c r="AW994" s="354">
        <f t="shared" si="350"/>
        <v>0</v>
      </c>
      <c r="AX994" s="354">
        <f t="shared" si="351"/>
        <v>0</v>
      </c>
      <c r="AY994" s="354">
        <f t="shared" si="352"/>
        <v>0</v>
      </c>
      <c r="AZ994" s="354">
        <f t="shared" si="353"/>
        <v>0</v>
      </c>
    </row>
    <row r="995" spans="1:52" x14ac:dyDescent="0.2">
      <c r="A995" s="28" t="str">
        <f>C995&amp;"x"&amp;TEXT(COUNTIF(C$5:C994,C995)+1,0)</f>
        <v>x1</v>
      </c>
      <c r="B995" s="29" t="str">
        <f>D995&amp;"x"&amp;TEXT(COUNTIF(D$5:D994,D995)+1,0)</f>
        <v>x1</v>
      </c>
      <c r="C995" s="30"/>
      <c r="D995" s="30"/>
      <c r="E995" s="181"/>
      <c r="F995" s="30"/>
      <c r="G995" s="269"/>
      <c r="H995" s="269"/>
      <c r="I995" s="269"/>
      <c r="J995" s="218"/>
      <c r="K995" s="181"/>
      <c r="L995" s="31"/>
      <c r="M995" s="262" t="str">
        <f t="shared" si="334"/>
        <v>0</v>
      </c>
      <c r="N995" s="31"/>
      <c r="O995" s="262" t="str">
        <f t="shared" si="335"/>
        <v>0</v>
      </c>
      <c r="P995" s="31"/>
      <c r="Q995" s="31"/>
      <c r="R995" s="31"/>
      <c r="S995" s="298" t="str">
        <f t="shared" si="336"/>
        <v/>
      </c>
      <c r="T995" s="214"/>
      <c r="U995" s="33"/>
      <c r="V995" s="33"/>
      <c r="W995" s="33"/>
      <c r="X995" s="33"/>
      <c r="Y995" s="213"/>
      <c r="Z995" s="352" t="str">
        <f t="shared" si="337"/>
        <v/>
      </c>
      <c r="AA995" s="304" t="e">
        <f t="shared" ca="1" si="338"/>
        <v>#NAME?</v>
      </c>
      <c r="AB995" s="304" t="e">
        <f t="shared" ca="1" si="339"/>
        <v>#NAME?</v>
      </c>
      <c r="AC995" s="304" t="e">
        <f t="shared" ca="1" si="340"/>
        <v>#NAME?</v>
      </c>
      <c r="AD995" s="304" t="e">
        <f t="shared" ca="1" si="341"/>
        <v>#NAME?</v>
      </c>
      <c r="AE995" s="304"/>
      <c r="AF995" s="353" t="str">
        <f t="shared" si="342"/>
        <v>NCX19J3</v>
      </c>
      <c r="AG995" s="353" t="str">
        <f t="shared" si="343"/>
        <v>NCX19J3</v>
      </c>
      <c r="AH995" s="353" t="str">
        <f t="shared" si="344"/>
        <v/>
      </c>
      <c r="AI995" s="353" t="str">
        <f t="shared" si="345"/>
        <v/>
      </c>
      <c r="AJ995" s="353" t="str">
        <f t="shared" si="346"/>
        <v/>
      </c>
      <c r="AK995" s="353" t="str">
        <f t="shared" si="347"/>
        <v/>
      </c>
      <c r="AL995" s="343"/>
      <c r="AT995" s="345" t="str">
        <f t="shared" si="348"/>
        <v/>
      </c>
      <c r="AU995" s="345" t="str">
        <f t="shared" si="349"/>
        <v/>
      </c>
      <c r="AW995" s="354">
        <f t="shared" si="350"/>
        <v>0</v>
      </c>
      <c r="AX995" s="354">
        <f t="shared" si="351"/>
        <v>0</v>
      </c>
      <c r="AY995" s="354">
        <f t="shared" si="352"/>
        <v>0</v>
      </c>
      <c r="AZ995" s="354">
        <f t="shared" si="353"/>
        <v>0</v>
      </c>
    </row>
    <row r="996" spans="1:52" x14ac:dyDescent="0.2">
      <c r="A996" s="28" t="str">
        <f>C996&amp;"x"&amp;TEXT(COUNTIF(C$5:C995,C996)+1,0)</f>
        <v>x1</v>
      </c>
      <c r="B996" s="29" t="str">
        <f>D996&amp;"x"&amp;TEXT(COUNTIF(D$5:D995,D996)+1,0)</f>
        <v>x1</v>
      </c>
      <c r="C996" s="30"/>
      <c r="D996" s="30"/>
      <c r="E996" s="181"/>
      <c r="F996" s="30"/>
      <c r="G996" s="269"/>
      <c r="H996" s="269"/>
      <c r="I996" s="269"/>
      <c r="J996" s="218"/>
      <c r="K996" s="181"/>
      <c r="L996" s="31"/>
      <c r="M996" s="262" t="str">
        <f t="shared" si="334"/>
        <v>0</v>
      </c>
      <c r="N996" s="31"/>
      <c r="O996" s="262" t="str">
        <f t="shared" si="335"/>
        <v>0</v>
      </c>
      <c r="P996" s="31"/>
      <c r="Q996" s="31"/>
      <c r="R996" s="31"/>
      <c r="S996" s="298" t="str">
        <f t="shared" si="336"/>
        <v/>
      </c>
      <c r="T996" s="214"/>
      <c r="U996" s="33"/>
      <c r="V996" s="33"/>
      <c r="W996" s="33"/>
      <c r="X996" s="33"/>
      <c r="Y996" s="213"/>
      <c r="Z996" s="352" t="str">
        <f t="shared" si="337"/>
        <v/>
      </c>
      <c r="AA996" s="304" t="e">
        <f t="shared" ca="1" si="338"/>
        <v>#NAME?</v>
      </c>
      <c r="AB996" s="304" t="e">
        <f t="shared" ca="1" si="339"/>
        <v>#NAME?</v>
      </c>
      <c r="AC996" s="304" t="e">
        <f t="shared" ca="1" si="340"/>
        <v>#NAME?</v>
      </c>
      <c r="AD996" s="304" t="e">
        <f t="shared" ca="1" si="341"/>
        <v>#NAME?</v>
      </c>
      <c r="AE996" s="304"/>
      <c r="AF996" s="353" t="str">
        <f t="shared" si="342"/>
        <v>NCX19J3</v>
      </c>
      <c r="AG996" s="353" t="str">
        <f t="shared" si="343"/>
        <v>NCX19J3</v>
      </c>
      <c r="AH996" s="353" t="str">
        <f t="shared" si="344"/>
        <v/>
      </c>
      <c r="AI996" s="353" t="str">
        <f t="shared" si="345"/>
        <v/>
      </c>
      <c r="AJ996" s="353" t="str">
        <f t="shared" si="346"/>
        <v/>
      </c>
      <c r="AK996" s="353" t="str">
        <f t="shared" si="347"/>
        <v/>
      </c>
      <c r="AL996" s="343"/>
      <c r="AT996" s="345" t="str">
        <f t="shared" si="348"/>
        <v/>
      </c>
      <c r="AU996" s="345" t="str">
        <f t="shared" si="349"/>
        <v/>
      </c>
      <c r="AW996" s="354">
        <f t="shared" si="350"/>
        <v>0</v>
      </c>
      <c r="AX996" s="354">
        <f t="shared" si="351"/>
        <v>0</v>
      </c>
      <c r="AY996" s="354">
        <f t="shared" si="352"/>
        <v>0</v>
      </c>
      <c r="AZ996" s="354">
        <f t="shared" si="353"/>
        <v>0</v>
      </c>
    </row>
    <row r="997" spans="1:52" x14ac:dyDescent="0.2">
      <c r="A997" s="28" t="str">
        <f>C997&amp;"x"&amp;TEXT(COUNTIF(C$5:C996,C997)+1,0)</f>
        <v>x1</v>
      </c>
      <c r="B997" s="29" t="str">
        <f>D997&amp;"x"&amp;TEXT(COUNTIF(D$5:D996,D997)+1,0)</f>
        <v>x1</v>
      </c>
      <c r="C997" s="30"/>
      <c r="D997" s="30"/>
      <c r="E997" s="181"/>
      <c r="F997" s="30"/>
      <c r="G997" s="269"/>
      <c r="H997" s="269"/>
      <c r="I997" s="269"/>
      <c r="J997" s="218"/>
      <c r="K997" s="181"/>
      <c r="L997" s="31"/>
      <c r="M997" s="262" t="str">
        <f t="shared" si="334"/>
        <v>0</v>
      </c>
      <c r="N997" s="31"/>
      <c r="O997" s="262" t="str">
        <f t="shared" si="335"/>
        <v>0</v>
      </c>
      <c r="P997" s="31"/>
      <c r="Q997" s="31"/>
      <c r="R997" s="31"/>
      <c r="S997" s="298" t="str">
        <f t="shared" si="336"/>
        <v/>
      </c>
      <c r="T997" s="214"/>
      <c r="U997" s="33"/>
      <c r="V997" s="33"/>
      <c r="W997" s="33"/>
      <c r="X997" s="33"/>
      <c r="Y997" s="213"/>
      <c r="Z997" s="352" t="str">
        <f t="shared" si="337"/>
        <v/>
      </c>
      <c r="AA997" s="304" t="e">
        <f t="shared" ca="1" si="338"/>
        <v>#NAME?</v>
      </c>
      <c r="AB997" s="304" t="e">
        <f t="shared" ca="1" si="339"/>
        <v>#NAME?</v>
      </c>
      <c r="AC997" s="304" t="e">
        <f t="shared" ca="1" si="340"/>
        <v>#NAME?</v>
      </c>
      <c r="AD997" s="304" t="e">
        <f t="shared" ca="1" si="341"/>
        <v>#NAME?</v>
      </c>
      <c r="AE997" s="304"/>
      <c r="AF997" s="353" t="str">
        <f t="shared" si="342"/>
        <v>NCX19J3</v>
      </c>
      <c r="AG997" s="353" t="str">
        <f t="shared" si="343"/>
        <v>NCX19J3</v>
      </c>
      <c r="AH997" s="353" t="str">
        <f t="shared" si="344"/>
        <v/>
      </c>
      <c r="AI997" s="353" t="str">
        <f t="shared" si="345"/>
        <v/>
      </c>
      <c r="AJ997" s="353" t="str">
        <f t="shared" si="346"/>
        <v/>
      </c>
      <c r="AK997" s="353" t="str">
        <f t="shared" si="347"/>
        <v/>
      </c>
      <c r="AL997" s="343"/>
      <c r="AT997" s="345" t="str">
        <f t="shared" si="348"/>
        <v/>
      </c>
      <c r="AU997" s="345" t="str">
        <f t="shared" si="349"/>
        <v/>
      </c>
      <c r="AW997" s="354">
        <f t="shared" si="350"/>
        <v>0</v>
      </c>
      <c r="AX997" s="354">
        <f t="shared" si="351"/>
        <v>0</v>
      </c>
      <c r="AY997" s="354">
        <f t="shared" si="352"/>
        <v>0</v>
      </c>
      <c r="AZ997" s="354">
        <f t="shared" si="353"/>
        <v>0</v>
      </c>
    </row>
    <row r="998" spans="1:52" x14ac:dyDescent="0.2">
      <c r="A998" s="28" t="str">
        <f>C998&amp;"x"&amp;TEXT(COUNTIF(C$5:C997,C998)+1,0)</f>
        <v>x1</v>
      </c>
      <c r="B998" s="29" t="str">
        <f>D998&amp;"x"&amp;TEXT(COUNTIF(D$5:D997,D998)+1,0)</f>
        <v>x1</v>
      </c>
      <c r="C998" s="30"/>
      <c r="D998" s="30"/>
      <c r="E998" s="181"/>
      <c r="F998" s="30"/>
      <c r="G998" s="269"/>
      <c r="H998" s="269"/>
      <c r="I998" s="269"/>
      <c r="J998" s="218"/>
      <c r="K998" s="181"/>
      <c r="L998" s="31"/>
      <c r="M998" s="262" t="str">
        <f t="shared" si="334"/>
        <v>0</v>
      </c>
      <c r="N998" s="31"/>
      <c r="O998" s="262" t="str">
        <f t="shared" si="335"/>
        <v>0</v>
      </c>
      <c r="P998" s="31"/>
      <c r="Q998" s="31"/>
      <c r="R998" s="31"/>
      <c r="S998" s="298" t="str">
        <f t="shared" si="336"/>
        <v/>
      </c>
      <c r="T998" s="214"/>
      <c r="U998" s="33"/>
      <c r="V998" s="33"/>
      <c r="W998" s="33"/>
      <c r="X998" s="33"/>
      <c r="Y998" s="213"/>
      <c r="Z998" s="352" t="str">
        <f t="shared" si="337"/>
        <v/>
      </c>
      <c r="AA998" s="304" t="e">
        <f t="shared" ca="1" si="338"/>
        <v>#NAME?</v>
      </c>
      <c r="AB998" s="304" t="e">
        <f t="shared" ca="1" si="339"/>
        <v>#NAME?</v>
      </c>
      <c r="AC998" s="304" t="e">
        <f t="shared" ca="1" si="340"/>
        <v>#NAME?</v>
      </c>
      <c r="AD998" s="304" t="e">
        <f t="shared" ca="1" si="341"/>
        <v>#NAME?</v>
      </c>
      <c r="AE998" s="304"/>
      <c r="AF998" s="353" t="str">
        <f t="shared" si="342"/>
        <v>NCX19J3</v>
      </c>
      <c r="AG998" s="353" t="str">
        <f t="shared" si="343"/>
        <v>NCX19J3</v>
      </c>
      <c r="AH998" s="353" t="str">
        <f t="shared" si="344"/>
        <v/>
      </c>
      <c r="AI998" s="353" t="str">
        <f t="shared" si="345"/>
        <v/>
      </c>
      <c r="AJ998" s="353" t="str">
        <f t="shared" si="346"/>
        <v/>
      </c>
      <c r="AK998" s="353" t="str">
        <f t="shared" si="347"/>
        <v/>
      </c>
      <c r="AL998" s="343"/>
      <c r="AT998" s="345" t="str">
        <f t="shared" si="348"/>
        <v/>
      </c>
      <c r="AU998" s="345" t="str">
        <f t="shared" si="349"/>
        <v/>
      </c>
      <c r="AW998" s="354">
        <f t="shared" si="350"/>
        <v>0</v>
      </c>
      <c r="AX998" s="354">
        <f t="shared" si="351"/>
        <v>0</v>
      </c>
      <c r="AY998" s="354">
        <f t="shared" si="352"/>
        <v>0</v>
      </c>
      <c r="AZ998" s="354">
        <f t="shared" si="353"/>
        <v>0</v>
      </c>
    </row>
    <row r="999" spans="1:52" x14ac:dyDescent="0.2">
      <c r="A999" s="28" t="str">
        <f>C999&amp;"x"&amp;TEXT(COUNTIF(C$5:C998,C999)+1,0)</f>
        <v>x1</v>
      </c>
      <c r="B999" s="29" t="str">
        <f>D999&amp;"x"&amp;TEXT(COUNTIF(D$5:D998,D999)+1,0)</f>
        <v>x1</v>
      </c>
      <c r="C999" s="30"/>
      <c r="D999" s="30"/>
      <c r="E999" s="181"/>
      <c r="F999" s="30"/>
      <c r="G999" s="269"/>
      <c r="H999" s="269"/>
      <c r="I999" s="269"/>
      <c r="J999" s="218"/>
      <c r="K999" s="181"/>
      <c r="L999" s="31"/>
      <c r="M999" s="262" t="str">
        <f t="shared" si="334"/>
        <v>0</v>
      </c>
      <c r="N999" s="31"/>
      <c r="O999" s="262" t="str">
        <f t="shared" si="335"/>
        <v>0</v>
      </c>
      <c r="P999" s="31"/>
      <c r="Q999" s="31"/>
      <c r="R999" s="31"/>
      <c r="S999" s="298" t="str">
        <f t="shared" si="336"/>
        <v/>
      </c>
      <c r="T999" s="214"/>
      <c r="U999" s="33"/>
      <c r="V999" s="33"/>
      <c r="W999" s="33"/>
      <c r="X999" s="33"/>
      <c r="Y999" s="213"/>
      <c r="Z999" s="352" t="str">
        <f t="shared" si="337"/>
        <v/>
      </c>
      <c r="AA999" s="304" t="e">
        <f t="shared" ca="1" si="338"/>
        <v>#NAME?</v>
      </c>
      <c r="AB999" s="304" t="e">
        <f t="shared" ca="1" si="339"/>
        <v>#NAME?</v>
      </c>
      <c r="AC999" s="304" t="e">
        <f t="shared" ca="1" si="340"/>
        <v>#NAME?</v>
      </c>
      <c r="AD999" s="304" t="e">
        <f t="shared" ca="1" si="341"/>
        <v>#NAME?</v>
      </c>
      <c r="AE999" s="304"/>
      <c r="AF999" s="353" t="str">
        <f t="shared" si="342"/>
        <v>NCX19J3</v>
      </c>
      <c r="AG999" s="353" t="str">
        <f t="shared" si="343"/>
        <v>NCX19J3</v>
      </c>
      <c r="AH999" s="353" t="str">
        <f t="shared" si="344"/>
        <v/>
      </c>
      <c r="AI999" s="353" t="str">
        <f t="shared" si="345"/>
        <v/>
      </c>
      <c r="AJ999" s="353" t="str">
        <f t="shared" si="346"/>
        <v/>
      </c>
      <c r="AK999" s="353" t="str">
        <f t="shared" si="347"/>
        <v/>
      </c>
      <c r="AL999" s="343"/>
      <c r="AT999" s="345" t="str">
        <f t="shared" si="348"/>
        <v/>
      </c>
      <c r="AU999" s="345" t="str">
        <f t="shared" si="349"/>
        <v/>
      </c>
      <c r="AW999" s="354">
        <f t="shared" si="350"/>
        <v>0</v>
      </c>
      <c r="AX999" s="354">
        <f t="shared" si="351"/>
        <v>0</v>
      </c>
      <c r="AY999" s="354">
        <f t="shared" si="352"/>
        <v>0</v>
      </c>
      <c r="AZ999" s="354">
        <f t="shared" si="353"/>
        <v>0</v>
      </c>
    </row>
    <row r="1000" spans="1:52" x14ac:dyDescent="0.2">
      <c r="A1000" s="28" t="str">
        <f>C1000&amp;"x"&amp;TEXT(COUNTIF(C$5:C999,C1000)+1,0)</f>
        <v>x1</v>
      </c>
      <c r="B1000" s="29" t="str">
        <f>D1000&amp;"x"&amp;TEXT(COUNTIF(D$5:D999,D1000)+1,0)</f>
        <v>x1</v>
      </c>
      <c r="C1000" s="30"/>
      <c r="D1000" s="30"/>
      <c r="E1000" s="181"/>
      <c r="F1000" s="30"/>
      <c r="G1000" s="269"/>
      <c r="H1000" s="269"/>
      <c r="I1000" s="269"/>
      <c r="J1000" s="218"/>
      <c r="K1000" s="181"/>
      <c r="L1000" s="31"/>
      <c r="M1000" s="262" t="str">
        <f t="shared" si="334"/>
        <v>0</v>
      </c>
      <c r="N1000" s="31"/>
      <c r="O1000" s="262" t="str">
        <f t="shared" si="335"/>
        <v>0</v>
      </c>
      <c r="P1000" s="31"/>
      <c r="Q1000" s="31"/>
      <c r="R1000" s="31"/>
      <c r="S1000" s="298" t="str">
        <f t="shared" si="336"/>
        <v/>
      </c>
      <c r="T1000" s="214"/>
      <c r="U1000" s="33"/>
      <c r="V1000" s="33"/>
      <c r="W1000" s="33"/>
      <c r="X1000" s="33"/>
      <c r="Y1000" s="213"/>
      <c r="Z1000" s="352" t="str">
        <f t="shared" si="337"/>
        <v/>
      </c>
      <c r="AA1000" s="304" t="e">
        <f t="shared" ca="1" si="338"/>
        <v>#NAME?</v>
      </c>
      <c r="AB1000" s="304" t="e">
        <f t="shared" ca="1" si="339"/>
        <v>#NAME?</v>
      </c>
      <c r="AC1000" s="304" t="e">
        <f t="shared" ca="1" si="340"/>
        <v>#NAME?</v>
      </c>
      <c r="AD1000" s="304" t="e">
        <f t="shared" ca="1" si="341"/>
        <v>#NAME?</v>
      </c>
      <c r="AE1000" s="304"/>
      <c r="AF1000" s="353" t="str">
        <f t="shared" si="342"/>
        <v>NCX19J3</v>
      </c>
      <c r="AG1000" s="353" t="str">
        <f t="shared" si="343"/>
        <v>NCX19J3</v>
      </c>
      <c r="AH1000" s="353" t="str">
        <f t="shared" si="344"/>
        <v/>
      </c>
      <c r="AI1000" s="353" t="str">
        <f t="shared" si="345"/>
        <v/>
      </c>
      <c r="AJ1000" s="353" t="str">
        <f t="shared" si="346"/>
        <v/>
      </c>
      <c r="AK1000" s="353" t="str">
        <f t="shared" si="347"/>
        <v/>
      </c>
      <c r="AL1000" s="343"/>
      <c r="AT1000" s="345" t="str">
        <f t="shared" si="348"/>
        <v/>
      </c>
      <c r="AU1000" s="345" t="str">
        <f t="shared" si="349"/>
        <v/>
      </c>
      <c r="AW1000" s="354">
        <f t="shared" si="350"/>
        <v>0</v>
      </c>
      <c r="AX1000" s="354">
        <f t="shared" si="351"/>
        <v>0</v>
      </c>
      <c r="AY1000" s="354">
        <f t="shared" si="352"/>
        <v>0</v>
      </c>
      <c r="AZ1000" s="354">
        <f t="shared" si="353"/>
        <v>0</v>
      </c>
    </row>
    <row r="1001" spans="1:52" x14ac:dyDescent="0.2">
      <c r="A1001" s="28" t="str">
        <f>C1001&amp;"x"&amp;TEXT(COUNTIF(C$5:C1000,C1001)+1,0)</f>
        <v>x1</v>
      </c>
      <c r="B1001" s="29" t="str">
        <f>D1001&amp;"x"&amp;TEXT(COUNTIF(D$5:D1000,D1001)+1,0)</f>
        <v>x1</v>
      </c>
      <c r="C1001" s="30"/>
      <c r="D1001" s="30"/>
      <c r="E1001" s="182"/>
      <c r="F1001" s="30"/>
      <c r="G1001" s="269"/>
      <c r="H1001" s="269"/>
      <c r="I1001" s="269"/>
      <c r="J1001" s="218"/>
      <c r="K1001" s="182"/>
      <c r="L1001" s="31"/>
      <c r="M1001" s="262" t="str">
        <f t="shared" si="334"/>
        <v>0</v>
      </c>
      <c r="N1001" s="31"/>
      <c r="O1001" s="262" t="str">
        <f t="shared" si="335"/>
        <v>0</v>
      </c>
      <c r="P1001" s="31"/>
      <c r="Q1001" s="31"/>
      <c r="R1001" s="31"/>
      <c r="S1001" s="298" t="str">
        <f t="shared" si="336"/>
        <v/>
      </c>
      <c r="T1001" s="215"/>
      <c r="U1001" s="33"/>
      <c r="V1001" s="33"/>
      <c r="W1001" s="33"/>
      <c r="X1001" s="33"/>
      <c r="Y1001" s="213"/>
      <c r="Z1001" s="352" t="str">
        <f t="shared" si="337"/>
        <v/>
      </c>
      <c r="AA1001" s="304" t="e">
        <f t="shared" ca="1" si="338"/>
        <v>#NAME?</v>
      </c>
      <c r="AB1001" s="304" t="e">
        <f t="shared" ca="1" si="339"/>
        <v>#NAME?</v>
      </c>
      <c r="AC1001" s="304" t="e">
        <f t="shared" ca="1" si="340"/>
        <v>#NAME?</v>
      </c>
      <c r="AD1001" s="304" t="e">
        <f t="shared" ca="1" si="341"/>
        <v>#NAME?</v>
      </c>
      <c r="AE1001" s="304"/>
      <c r="AF1001" s="353" t="str">
        <f t="shared" si="342"/>
        <v>NCX19J3</v>
      </c>
      <c r="AG1001" s="353" t="str">
        <f t="shared" si="343"/>
        <v>NCX19J3</v>
      </c>
      <c r="AH1001" s="353" t="str">
        <f t="shared" si="344"/>
        <v/>
      </c>
      <c r="AI1001" s="353" t="str">
        <f t="shared" si="345"/>
        <v/>
      </c>
      <c r="AJ1001" s="353" t="str">
        <f t="shared" si="346"/>
        <v/>
      </c>
      <c r="AK1001" s="353" t="str">
        <f t="shared" si="347"/>
        <v/>
      </c>
      <c r="AL1001" s="343"/>
      <c r="AT1001" s="345" t="str">
        <f t="shared" si="348"/>
        <v/>
      </c>
      <c r="AU1001" s="345" t="str">
        <f t="shared" si="349"/>
        <v/>
      </c>
      <c r="AW1001" s="354">
        <f t="shared" si="350"/>
        <v>0</v>
      </c>
      <c r="AX1001" s="354">
        <f t="shared" si="351"/>
        <v>0</v>
      </c>
      <c r="AY1001" s="354">
        <f t="shared" si="352"/>
        <v>0</v>
      </c>
      <c r="AZ1001" s="354">
        <f t="shared" si="353"/>
        <v>0</v>
      </c>
    </row>
    <row r="1002" spans="1:52" x14ac:dyDescent="0.2">
      <c r="A1002" s="28" t="str">
        <f>C1002&amp;"x"&amp;TEXT(COUNTIF(C$5:C1001,C1002)+1,0)</f>
        <v>x1</v>
      </c>
      <c r="B1002" s="29" t="str">
        <f>D1002&amp;"x"&amp;TEXT(COUNTIF(D$5:D1001,D1002)+1,0)</f>
        <v>x1</v>
      </c>
      <c r="C1002" s="30"/>
      <c r="D1002" s="30"/>
      <c r="E1002" s="182"/>
      <c r="F1002" s="30"/>
      <c r="G1002" s="269"/>
      <c r="H1002" s="269"/>
      <c r="I1002" s="269"/>
      <c r="J1002" s="218"/>
      <c r="K1002" s="182"/>
      <c r="L1002" s="31"/>
      <c r="M1002" s="262" t="str">
        <f t="shared" si="334"/>
        <v>0</v>
      </c>
      <c r="N1002" s="31"/>
      <c r="O1002" s="262" t="str">
        <f t="shared" si="335"/>
        <v>0</v>
      </c>
      <c r="P1002" s="31"/>
      <c r="Q1002" s="31"/>
      <c r="R1002" s="31"/>
      <c r="S1002" s="298" t="str">
        <f t="shared" si="336"/>
        <v/>
      </c>
      <c r="T1002" s="215"/>
      <c r="U1002" s="33"/>
      <c r="V1002" s="33"/>
      <c r="W1002" s="33"/>
      <c r="X1002" s="33"/>
      <c r="Y1002" s="213"/>
      <c r="Z1002" s="352" t="str">
        <f t="shared" si="337"/>
        <v/>
      </c>
      <c r="AA1002" s="304" t="e">
        <f t="shared" ca="1" si="338"/>
        <v>#NAME?</v>
      </c>
      <c r="AB1002" s="304" t="e">
        <f t="shared" ca="1" si="339"/>
        <v>#NAME?</v>
      </c>
      <c r="AC1002" s="304" t="e">
        <f t="shared" ca="1" si="340"/>
        <v>#NAME?</v>
      </c>
      <c r="AD1002" s="304" t="e">
        <f t="shared" ca="1" si="341"/>
        <v>#NAME?</v>
      </c>
      <c r="AE1002" s="304"/>
      <c r="AF1002" s="353" t="str">
        <f t="shared" si="342"/>
        <v>NCX19J3</v>
      </c>
      <c r="AG1002" s="353" t="str">
        <f t="shared" si="343"/>
        <v>NCX19J3</v>
      </c>
      <c r="AH1002" s="353" t="str">
        <f t="shared" si="344"/>
        <v/>
      </c>
      <c r="AI1002" s="353" t="str">
        <f t="shared" si="345"/>
        <v/>
      </c>
      <c r="AJ1002" s="353" t="str">
        <f t="shared" si="346"/>
        <v/>
      </c>
      <c r="AK1002" s="353" t="str">
        <f t="shared" si="347"/>
        <v/>
      </c>
      <c r="AL1002" s="343"/>
      <c r="AT1002" s="345" t="str">
        <f t="shared" si="348"/>
        <v/>
      </c>
      <c r="AU1002" s="345" t="str">
        <f t="shared" si="349"/>
        <v/>
      </c>
      <c r="AW1002" s="354">
        <f t="shared" si="350"/>
        <v>0</v>
      </c>
      <c r="AX1002" s="354">
        <f t="shared" si="351"/>
        <v>0</v>
      </c>
      <c r="AY1002" s="354">
        <f t="shared" si="352"/>
        <v>0</v>
      </c>
      <c r="AZ1002" s="354">
        <f t="shared" si="353"/>
        <v>0</v>
      </c>
    </row>
    <row r="1003" spans="1:52" x14ac:dyDescent="0.2">
      <c r="A1003" s="28" t="str">
        <f>C1003&amp;"x"&amp;TEXT(COUNTIF(C$5:C1002,C1003)+1,0)</f>
        <v>x1</v>
      </c>
      <c r="B1003" s="29" t="str">
        <f>D1003&amp;"x"&amp;TEXT(COUNTIF(D$5:D1002,D1003)+1,0)</f>
        <v>x1</v>
      </c>
      <c r="C1003" s="30"/>
      <c r="D1003" s="30"/>
      <c r="E1003" s="182"/>
      <c r="F1003" s="30"/>
      <c r="G1003" s="269"/>
      <c r="H1003" s="269"/>
      <c r="I1003" s="269"/>
      <c r="J1003" s="218"/>
      <c r="K1003" s="182"/>
      <c r="L1003" s="31"/>
      <c r="M1003" s="262" t="str">
        <f t="shared" si="334"/>
        <v>0</v>
      </c>
      <c r="N1003" s="31"/>
      <c r="O1003" s="262" t="str">
        <f t="shared" si="335"/>
        <v>0</v>
      </c>
      <c r="P1003" s="31"/>
      <c r="Q1003" s="31"/>
      <c r="R1003" s="31"/>
      <c r="S1003" s="298" t="str">
        <f t="shared" si="336"/>
        <v/>
      </c>
      <c r="T1003" s="215"/>
      <c r="U1003" s="33"/>
      <c r="V1003" s="33"/>
      <c r="W1003" s="33"/>
      <c r="X1003" s="33"/>
      <c r="Y1003" s="213"/>
      <c r="Z1003" s="352" t="str">
        <f t="shared" si="337"/>
        <v/>
      </c>
      <c r="AA1003" s="304" t="e">
        <f t="shared" ca="1" si="338"/>
        <v>#NAME?</v>
      </c>
      <c r="AB1003" s="304" t="e">
        <f t="shared" ca="1" si="339"/>
        <v>#NAME?</v>
      </c>
      <c r="AC1003" s="304" t="e">
        <f t="shared" ca="1" si="340"/>
        <v>#NAME?</v>
      </c>
      <c r="AD1003" s="304" t="e">
        <f t="shared" ca="1" si="341"/>
        <v>#NAME?</v>
      </c>
      <c r="AE1003" s="304"/>
      <c r="AF1003" s="353" t="str">
        <f t="shared" si="342"/>
        <v>NCX19J3</v>
      </c>
      <c r="AG1003" s="353" t="str">
        <f t="shared" si="343"/>
        <v>NCX19J3</v>
      </c>
      <c r="AH1003" s="353" t="str">
        <f t="shared" si="344"/>
        <v/>
      </c>
      <c r="AI1003" s="353" t="str">
        <f t="shared" si="345"/>
        <v/>
      </c>
      <c r="AJ1003" s="353" t="str">
        <f t="shared" si="346"/>
        <v/>
      </c>
      <c r="AK1003" s="353" t="str">
        <f t="shared" si="347"/>
        <v/>
      </c>
      <c r="AL1003" s="343"/>
      <c r="AT1003" s="345" t="str">
        <f t="shared" si="348"/>
        <v/>
      </c>
      <c r="AU1003" s="345" t="str">
        <f t="shared" si="349"/>
        <v/>
      </c>
      <c r="AW1003" s="354">
        <f t="shared" si="350"/>
        <v>0</v>
      </c>
      <c r="AX1003" s="354">
        <f t="shared" si="351"/>
        <v>0</v>
      </c>
      <c r="AY1003" s="354">
        <f t="shared" si="352"/>
        <v>0</v>
      </c>
      <c r="AZ1003" s="354">
        <f t="shared" si="353"/>
        <v>0</v>
      </c>
    </row>
    <row r="1004" spans="1:52" x14ac:dyDescent="0.2">
      <c r="A1004" s="28" t="str">
        <f>C1004&amp;"x"&amp;TEXT(COUNTIF(C$5:C1003,C1004)+1,0)</f>
        <v>x1</v>
      </c>
      <c r="B1004" s="29" t="str">
        <f>D1004&amp;"x"&amp;TEXT(COUNTIF(D$5:D1003,D1004)+1,0)</f>
        <v>x1</v>
      </c>
      <c r="C1004" s="30"/>
      <c r="D1004" s="30"/>
      <c r="E1004" s="181"/>
      <c r="F1004" s="30"/>
      <c r="G1004" s="269"/>
      <c r="H1004" s="269"/>
      <c r="I1004" s="269"/>
      <c r="J1004" s="218"/>
      <c r="K1004" s="181"/>
      <c r="L1004" s="31"/>
      <c r="M1004" s="262" t="str">
        <f t="shared" si="334"/>
        <v>0</v>
      </c>
      <c r="N1004" s="31"/>
      <c r="O1004" s="262" t="str">
        <f t="shared" si="335"/>
        <v>0</v>
      </c>
      <c r="P1004" s="30"/>
      <c r="Q1004" s="30"/>
      <c r="R1004" s="30"/>
      <c r="S1004" s="298" t="str">
        <f t="shared" si="336"/>
        <v/>
      </c>
      <c r="T1004" s="214"/>
      <c r="U1004" s="33"/>
      <c r="V1004" s="33"/>
      <c r="W1004" s="33"/>
      <c r="X1004" s="33"/>
      <c r="Y1004" s="213"/>
      <c r="Z1004" s="352" t="str">
        <f t="shared" si="337"/>
        <v/>
      </c>
      <c r="AA1004" s="304" t="e">
        <f t="shared" ca="1" si="338"/>
        <v>#NAME?</v>
      </c>
      <c r="AB1004" s="304" t="e">
        <f t="shared" ca="1" si="339"/>
        <v>#NAME?</v>
      </c>
      <c r="AC1004" s="304" t="e">
        <f t="shared" ca="1" si="340"/>
        <v>#NAME?</v>
      </c>
      <c r="AD1004" s="304" t="e">
        <f t="shared" ca="1" si="341"/>
        <v>#NAME?</v>
      </c>
      <c r="AE1004" s="304"/>
      <c r="AF1004" s="353" t="str">
        <f t="shared" si="342"/>
        <v>NCX19J3</v>
      </c>
      <c r="AG1004" s="353" t="str">
        <f t="shared" si="343"/>
        <v>NCX19J3</v>
      </c>
      <c r="AH1004" s="353" t="str">
        <f t="shared" si="344"/>
        <v/>
      </c>
      <c r="AI1004" s="353" t="str">
        <f t="shared" si="345"/>
        <v/>
      </c>
      <c r="AJ1004" s="353" t="str">
        <f t="shared" si="346"/>
        <v/>
      </c>
      <c r="AK1004" s="353" t="str">
        <f t="shared" si="347"/>
        <v/>
      </c>
      <c r="AL1004" s="343"/>
      <c r="AT1004" s="345" t="str">
        <f t="shared" si="348"/>
        <v/>
      </c>
      <c r="AU1004" s="345" t="str">
        <f t="shared" si="349"/>
        <v/>
      </c>
      <c r="AW1004" s="354">
        <f t="shared" si="350"/>
        <v>0</v>
      </c>
      <c r="AX1004" s="354">
        <f t="shared" si="351"/>
        <v>0</v>
      </c>
      <c r="AY1004" s="354">
        <f t="shared" si="352"/>
        <v>0</v>
      </c>
      <c r="AZ1004" s="354">
        <f t="shared" si="353"/>
        <v>0</v>
      </c>
    </row>
    <row r="1005" spans="1:52" x14ac:dyDescent="0.2">
      <c r="U1005" s="40">
        <f>COUNTIF(U5:U1004,"&lt;0")+COUNTIF(U5:U1004,"&gt;0")</f>
        <v>0</v>
      </c>
      <c r="V1005" s="40">
        <f t="shared" ref="V1005:X1005" si="354">COUNTIF(V5:V1004,"&lt;0")+COUNTIF(V5:V1004,"&gt;0")</f>
        <v>0</v>
      </c>
      <c r="W1005" s="40">
        <f t="shared" si="354"/>
        <v>0</v>
      </c>
      <c r="X1005" s="40">
        <f t="shared" si="354"/>
        <v>0</v>
      </c>
      <c r="AW1005" s="345">
        <f>COUNTIF(AW5:AW1004,"&lt;&gt;0")</f>
        <v>0</v>
      </c>
      <c r="AX1005" s="345">
        <f>COUNTIF(AX5:AX1004,"&lt;&gt;0")</f>
        <v>0</v>
      </c>
      <c r="AY1005" s="345">
        <f>COUNTIF(AY5:AY1004,"&lt;&gt;0")</f>
        <v>0</v>
      </c>
      <c r="AZ1005" s="345">
        <f>COUNTIF(AZ5:AZ1004,"&lt;&gt;0")</f>
        <v>0</v>
      </c>
    </row>
  </sheetData>
  <sheetProtection password="CA7A" sheet="1" objects="1" scenarios="1"/>
  <dataConsolidate/>
  <customSheetViews>
    <customSheetView guid="{1B185DFC-D55B-4228-8730-0095ADC6AB88}" scale="80" hiddenColumns="1" topLeftCell="C1">
      <pane ySplit="4" topLeftCell="A5" activePane="bottomLeft" state="frozen"/>
      <selection pane="bottomLeft" activeCell="BL4" sqref="BL4"/>
      <pageMargins left="0.7" right="0.7" top="0.75" bottom="0.75" header="0.3" footer="0.3"/>
      <pageSetup paperSize="9" orientation="portrait" r:id="rId1"/>
    </customSheetView>
    <customSheetView guid="{180B6EB0-564F-4AF7-BBE8-865BB1B70D35}" scale="80">
      <pane ySplit="4" topLeftCell="A5" activePane="bottomLeft" state="frozen"/>
      <selection pane="bottomLeft" activeCell="C5" sqref="C5"/>
      <pageMargins left="0.7" right="0.7" top="0.75" bottom="0.75" header="0.3" footer="0.3"/>
      <pageSetup paperSize="9" orientation="portrait" r:id="rId2"/>
    </customSheetView>
    <customSheetView guid="{CD87A05E-54C4-46A2-9ABD-17FE825C7DB4}" scale="80" hiddenColumns="1" topLeftCell="D1">
      <pane ySplit="4" topLeftCell="A5" activePane="bottomLeft" state="frozen"/>
      <selection pane="bottomLeft" activeCell="BJ2" sqref="BJ2"/>
      <pageMargins left="0.7" right="0.7" top="0.75" bottom="0.75" header="0.3" footer="0.3"/>
      <pageSetup paperSize="9" orientation="portrait" r:id="rId3"/>
    </customSheetView>
    <customSheetView guid="{31784761-D1EA-4590-8692-13B1749AE3CA}" scale="80" hiddenColumns="1" topLeftCell="C1">
      <pane ySplit="4" topLeftCell="A5" activePane="bottomLeft" state="frozen"/>
      <selection pane="bottomLeft" activeCell="C4" sqref="C4"/>
      <pageMargins left="0.7" right="0.7" top="0.75" bottom="0.75" header="0.3" footer="0.3"/>
      <pageSetup paperSize="9" orientation="portrait" r:id="rId4"/>
    </customSheetView>
    <customSheetView guid="{9B880FFF-D6F2-498F-BCF4-A061799698C0}" scale="80" hiddenColumns="1" topLeftCell="C1">
      <pane ySplit="4" topLeftCell="A5" activePane="bottomLeft" state="frozen"/>
      <selection pane="bottomLeft" activeCell="AA24" sqref="AA24:AD24"/>
      <pageMargins left="0.7" right="0.7" top="0.75" bottom="0.75" header="0.3" footer="0.3"/>
      <pageSetup paperSize="9" orientation="portrait" r:id="rId5"/>
    </customSheetView>
  </customSheetViews>
  <mergeCells count="2">
    <mergeCell ref="C2:X2"/>
    <mergeCell ref="C1:X1"/>
  </mergeCells>
  <conditionalFormatting sqref="D6:D12 D22:D1004">
    <cfRule type="expression" dxfId="1232" priority="35">
      <formula>AU6="FOUT"</formula>
    </cfRule>
  </conditionalFormatting>
  <conditionalFormatting sqref="F5:F1004">
    <cfRule type="expression" dxfId="1231" priority="32" stopIfTrue="1">
      <formula>IFERROR(SEARCH(F5,"V:M"),0)=0</formula>
    </cfRule>
    <cfRule type="expression" dxfId="1230" priority="34">
      <formula>AND(OR($G5&lt;&gt;"",$H5&lt;&gt;""),F5="")</formula>
    </cfRule>
  </conditionalFormatting>
  <conditionalFormatting sqref="G5:G1004">
    <cfRule type="expression" dxfId="1229" priority="33">
      <formula>AND(LEN(F5&amp;H5&amp;I5&amp;J5)&gt;0,LEN(G5)=0)</formula>
    </cfRule>
  </conditionalFormatting>
  <conditionalFormatting sqref="J5:J1004">
    <cfRule type="expression" dxfId="1228" priority="31">
      <formula>AND(LEN(G5)&gt;1,OR(ISBLANK(J5),ISERROR(YEAR(J5))))</formula>
    </cfRule>
  </conditionalFormatting>
  <conditionalFormatting sqref="C5:D1004">
    <cfRule type="expression" dxfId="1227" priority="15">
      <formula>AND(OR($G5&lt;&gt;"",$H5&lt;&gt;""),C5="")</formula>
    </cfRule>
  </conditionalFormatting>
  <conditionalFormatting sqref="L5:L1004">
    <cfRule type="expression" dxfId="1226" priority="545">
      <formula>IFERROR(SEARCH(L5,$BC$3),0)=0</formula>
    </cfRule>
  </conditionalFormatting>
  <conditionalFormatting sqref="F5:F1004 J5:J1004">
    <cfRule type="expression" priority="12" stopIfTrue="1">
      <formula>LEN($C5&amp;$D5)=0</formula>
    </cfRule>
  </conditionalFormatting>
  <conditionalFormatting sqref="U5:X1004">
    <cfRule type="expression" dxfId="1225" priority="2251">
      <formula>AW5&lt;&gt;0</formula>
    </cfRule>
  </conditionalFormatting>
  <conditionalFormatting sqref="N5:N1004">
    <cfRule type="expression" dxfId="1224" priority="2">
      <formula>IFERROR(SEARCH(N5,$BC$3),0)=0</formula>
    </cfRule>
  </conditionalFormatting>
  <conditionalFormatting sqref="P5:R1004">
    <cfRule type="expression" priority="2311" stopIfTrue="1">
      <formula>LEN($C5&amp;$D5)=0</formula>
    </cfRule>
    <cfRule type="expression" dxfId="1223" priority="2312" stopIfTrue="1">
      <formula>P5&lt;&gt;AH5</formula>
    </cfRule>
    <cfRule type="expression" dxfId="1222" priority="2313">
      <formula>AND(OR($G5&lt;&gt;"",$H5&lt;&gt;""),P5="",$Z5&gt;11)</formula>
    </cfRule>
  </conditionalFormatting>
  <dataValidations count="5">
    <dataValidation type="list" allowBlank="1" showInputMessage="1" showErrorMessage="1" sqref="F5:F1004" xr:uid="{00000000-0002-0000-0100-000000000000}">
      <formula1>"V,M,v,m"</formula1>
    </dataValidation>
    <dataValidation type="whole" allowBlank="1" showInputMessage="1" showErrorMessage="1" sqref="U5:X1004" xr:uid="{00000000-0002-0000-0100-000001000000}">
      <formula1>-5</formula1>
      <formula2>5</formula2>
    </dataValidation>
    <dataValidation type="list" allowBlank="1" showInputMessage="1" showErrorMessage="1" sqref="L1005 N1005" xr:uid="{00000000-0002-0000-0100-000002000000}">
      <formula1>Cb</formula1>
    </dataValidation>
    <dataValidation type="custom" allowBlank="1" showInputMessage="1" showErrorMessage="1" sqref="L5:L1004 N5:N1004" xr:uid="{00000000-0002-0000-0100-000003000000}">
      <formula1>SEARCH(L5,$BC$3)&gt;0</formula1>
    </dataValidation>
    <dataValidation type="list" allowBlank="1" showInputMessage="1" showErrorMessage="1" sqref="C5:D1004" xr:uid="{00000000-0002-0000-0100-000004000000}">
      <formula1>$AP$5:$AP$105</formula1>
    </dataValidation>
  </dataValidations>
  <pageMargins left="0.7" right="0.7" top="0.75" bottom="0.75" header="0.3" footer="0.3"/>
  <pageSetup paperSize="9" orientation="portrait" r:id="rId6"/>
  <customProperties>
    <customPr name="LastActive" r:id="rId7"/>
  </customProperties>
  <drawing r:id="rId8"/>
  <legacyDrawing r:id="rId9"/>
  <controls>
    <mc:AlternateContent xmlns:mc="http://schemas.openxmlformats.org/markup-compatibility/2006">
      <mc:Choice Requires="x14">
        <control shapeId="1025" r:id="rId10" name="ComboBox1">
          <controlPr autoLine="0" linkedCell="BE3" listFillRange="BE5:BE13" r:id="rId11">
            <anchor moveWithCells="1">
              <from>
                <xdr:col>5</xdr:col>
                <xdr:colOff>219075</xdr:colOff>
                <xdr:row>2</xdr:row>
                <xdr:rowOff>9525</xdr:rowOff>
              </from>
              <to>
                <xdr:col>10</xdr:col>
                <xdr:colOff>19050</xdr:colOff>
                <xdr:row>2</xdr:row>
                <xdr:rowOff>219075</xdr:rowOff>
              </to>
            </anchor>
          </controlPr>
        </control>
      </mc:Choice>
      <mc:Fallback>
        <control shapeId="1025" r:id="rId10"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BD110"/>
  <sheetViews>
    <sheetView topLeftCell="B1" zoomScale="80" zoomScaleNormal="80" workbookViewId="0">
      <pane ySplit="2" topLeftCell="A9" activePane="bottomLeft" state="frozen"/>
      <selection activeCell="B1" sqref="B1"/>
      <selection pane="bottomLeft" activeCell="F34" sqref="F34"/>
    </sheetView>
  </sheetViews>
  <sheetFormatPr defaultRowHeight="12.75" customHeight="1" x14ac:dyDescent="0.2"/>
  <cols>
    <col min="1" max="1" width="3.5703125" style="34" hidden="1" customWidth="1"/>
    <col min="2" max="2" width="6.7109375" style="50" customWidth="1"/>
    <col min="3" max="5" width="5.140625" style="35" customWidth="1"/>
    <col min="6" max="6" width="40.85546875" style="34" customWidth="1"/>
    <col min="7" max="7" width="5" style="34" bestFit="1" customWidth="1"/>
    <col min="8" max="8" width="1.42578125" style="34" customWidth="1"/>
    <col min="9" max="9" width="3.7109375" style="34" hidden="1" customWidth="1"/>
    <col min="10" max="10" width="6.7109375" style="50" customWidth="1"/>
    <col min="11" max="13" width="5.140625" style="35" customWidth="1"/>
    <col min="14" max="14" width="40.7109375" style="34" customWidth="1"/>
    <col min="15" max="15" width="5" style="34" bestFit="1" customWidth="1"/>
    <col min="16" max="16" width="1.42578125" style="34" customWidth="1"/>
    <col min="17" max="17" width="2.42578125" style="34" hidden="1" customWidth="1"/>
    <col min="18" max="18" width="0.5703125" style="18" hidden="1" customWidth="1"/>
    <col min="19" max="19" width="6.5703125" style="310" hidden="1" customWidth="1"/>
    <col min="20" max="20" width="5.5703125" style="330" hidden="1" customWidth="1"/>
    <col min="21" max="21" width="2.140625" style="134" hidden="1" customWidth="1"/>
    <col min="22" max="22" width="4.42578125" style="34" hidden="1" customWidth="1"/>
    <col min="23" max="23" width="3.7109375" style="34" hidden="1" customWidth="1"/>
    <col min="24" max="24" width="4.42578125" style="34" hidden="1" customWidth="1"/>
    <col min="25" max="25" width="1.7109375" style="34" hidden="1" customWidth="1"/>
    <col min="26" max="27" width="2.42578125" style="34" hidden="1" customWidth="1"/>
    <col min="28" max="28" width="3.140625" style="34" hidden="1" customWidth="1"/>
    <col min="29" max="29" width="3.85546875" style="134" hidden="1" customWidth="1"/>
    <col min="30" max="30" width="1.7109375" style="34" hidden="1" customWidth="1"/>
    <col min="31" max="32" width="2.7109375" style="34" hidden="1" customWidth="1"/>
    <col min="33" max="33" width="2.140625" style="134" hidden="1" customWidth="1"/>
    <col min="34" max="35" width="3.7109375" style="34" hidden="1" customWidth="1"/>
    <col min="36" max="36" width="4.140625" style="34" hidden="1" customWidth="1"/>
    <col min="37" max="38" width="5.7109375" style="34" hidden="1" customWidth="1"/>
    <col min="39" max="40" width="3.7109375" style="34" hidden="1" customWidth="1"/>
    <col min="41" max="41" width="3.140625" style="34" hidden="1" customWidth="1"/>
    <col min="42" max="42" width="3.7109375" style="134" hidden="1" customWidth="1"/>
    <col min="43" max="43" width="1.7109375" style="134" hidden="1" customWidth="1"/>
    <col min="44" max="45" width="2.7109375" style="34" hidden="1" customWidth="1"/>
    <col min="46" max="46" width="1.7109375" style="34" hidden="1" customWidth="1"/>
    <col min="47" max="48" width="3.7109375" style="34" hidden="1" customWidth="1"/>
    <col min="49" max="49" width="4.140625" style="34" hidden="1" customWidth="1"/>
    <col min="50" max="50" width="3.7109375" style="34" hidden="1" customWidth="1"/>
    <col min="51" max="51" width="4.140625" style="34" hidden="1" customWidth="1"/>
    <col min="52" max="53" width="3.7109375" style="34" hidden="1" customWidth="1"/>
    <col min="54" max="55" width="9.140625" style="18"/>
    <col min="56" max="56" width="9.85546875" style="18" bestFit="1" customWidth="1"/>
    <col min="57" max="16384" width="9.140625" style="18"/>
  </cols>
  <sheetData>
    <row r="1" spans="1:56" ht="12.75" customHeight="1" x14ac:dyDescent="0.2">
      <c r="A1" s="18"/>
      <c r="B1" s="375" t="s">
        <v>8328</v>
      </c>
      <c r="C1" s="375"/>
      <c r="D1" s="375"/>
      <c r="E1" s="375"/>
      <c r="F1" s="375"/>
      <c r="G1" s="375"/>
      <c r="H1" s="375"/>
      <c r="I1" s="375"/>
      <c r="J1" s="375"/>
      <c r="K1" s="375"/>
      <c r="L1" s="375"/>
      <c r="M1" s="375"/>
      <c r="N1" s="375"/>
      <c r="O1" s="375"/>
      <c r="P1" s="18"/>
      <c r="Q1" s="18"/>
      <c r="S1" s="34"/>
      <c r="T1" s="34"/>
      <c r="U1" s="34"/>
      <c r="AC1" s="34"/>
      <c r="AG1" s="34"/>
      <c r="AP1" s="34"/>
      <c r="AQ1" s="34"/>
    </row>
    <row r="2" spans="1:56" ht="94.5" customHeight="1" x14ac:dyDescent="0.2">
      <c r="A2" s="18"/>
      <c r="B2" s="376" t="s">
        <v>8340</v>
      </c>
      <c r="C2" s="377"/>
      <c r="D2" s="377"/>
      <c r="E2" s="377"/>
      <c r="F2" s="377"/>
      <c r="G2" s="377"/>
      <c r="H2" s="377"/>
      <c r="I2" s="377"/>
      <c r="J2" s="377"/>
      <c r="K2" s="377"/>
      <c r="L2" s="377"/>
      <c r="M2" s="377"/>
      <c r="N2" s="377"/>
      <c r="O2" s="378"/>
      <c r="P2" s="18"/>
      <c r="Q2" s="18"/>
      <c r="S2" s="34"/>
      <c r="T2" s="34"/>
      <c r="U2" s="34"/>
      <c r="AC2" s="34"/>
      <c r="AG2" s="34"/>
      <c r="AP2" s="34"/>
      <c r="AQ2" s="34"/>
    </row>
    <row r="3" spans="1:56" s="42" customFormat="1" ht="12.75" customHeight="1" x14ac:dyDescent="0.2">
      <c r="B3" s="24" t="s">
        <v>7199</v>
      </c>
      <c r="C3" s="379" t="s">
        <v>8326</v>
      </c>
      <c r="D3" s="379"/>
      <c r="E3" s="374" t="s">
        <v>8337</v>
      </c>
      <c r="F3" s="374"/>
      <c r="G3" s="380"/>
      <c r="H3" s="373"/>
      <c r="I3" s="41"/>
      <c r="J3" s="24" t="s">
        <v>40</v>
      </c>
      <c r="K3" s="379" t="s">
        <v>8326</v>
      </c>
      <c r="L3" s="379"/>
      <c r="M3" s="374" t="s">
        <v>8338</v>
      </c>
      <c r="N3" s="374"/>
      <c r="O3" s="374"/>
      <c r="P3" s="274"/>
      <c r="S3" s="29" t="s">
        <v>6522</v>
      </c>
      <c r="T3" s="28" t="s">
        <v>8190</v>
      </c>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row>
    <row r="4" spans="1:56" s="42" customFormat="1" ht="12.75" customHeight="1" x14ac:dyDescent="0.2">
      <c r="B4" s="272" t="s">
        <v>13</v>
      </c>
      <c r="C4" s="369" t="s">
        <v>9848</v>
      </c>
      <c r="D4" s="369"/>
      <c r="E4" s="369" t="s">
        <v>315</v>
      </c>
      <c r="F4" s="369"/>
      <c r="G4" s="370"/>
      <c r="H4" s="373"/>
      <c r="I4" s="41"/>
      <c r="J4" s="272" t="s">
        <v>13</v>
      </c>
      <c r="K4" s="369" t="s">
        <v>9848</v>
      </c>
      <c r="L4" s="369"/>
      <c r="M4" s="369" t="s">
        <v>315</v>
      </c>
      <c r="N4" s="369"/>
      <c r="O4" s="369"/>
      <c r="P4" s="275"/>
      <c r="S4" s="306" t="str">
        <f>IF(OR(TRIM(C4)="",TRIM(E4)=""),"",B4)</f>
        <v>A</v>
      </c>
      <c r="T4" s="307" t="str">
        <f>IF(OR(TRIM(K4)="",TRIM(M4)=""),"",J4)</f>
        <v>A</v>
      </c>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row>
    <row r="5" spans="1:56" s="42" customFormat="1" ht="12.75" customHeight="1" x14ac:dyDescent="0.2">
      <c r="B5" s="270" t="s">
        <v>18</v>
      </c>
      <c r="C5" s="369"/>
      <c r="D5" s="369"/>
      <c r="E5" s="369"/>
      <c r="F5" s="369"/>
      <c r="G5" s="370"/>
      <c r="H5" s="373"/>
      <c r="I5" s="273"/>
      <c r="J5" s="270" t="s">
        <v>18</v>
      </c>
      <c r="K5" s="369"/>
      <c r="L5" s="369"/>
      <c r="M5" s="369"/>
      <c r="N5" s="369"/>
      <c r="O5" s="369"/>
      <c r="S5" s="306" t="str">
        <f t="shared" ref="S5:S8" si="0">IF(OR(TRIM(C5)="",TRIM(E5)=""),"",B5)</f>
        <v/>
      </c>
      <c r="T5" s="307" t="str">
        <f t="shared" ref="T5:T8" si="1">IF(OR(TRIM(K5)="",TRIM(M5)=""),"",J5)</f>
        <v/>
      </c>
      <c r="U5" s="41"/>
      <c r="V5" s="41" t="str">
        <f>"- "&amp;S5</f>
        <v xml:space="preserve">- </v>
      </c>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c r="BA5" s="41"/>
    </row>
    <row r="6" spans="1:56" s="42" customFormat="1" ht="12.75" customHeight="1" x14ac:dyDescent="0.2">
      <c r="B6" s="270" t="s">
        <v>25</v>
      </c>
      <c r="C6" s="369"/>
      <c r="D6" s="369"/>
      <c r="E6" s="370"/>
      <c r="F6" s="371"/>
      <c r="G6" s="371"/>
      <c r="H6" s="373"/>
      <c r="I6" s="273"/>
      <c r="J6" s="270" t="s">
        <v>25</v>
      </c>
      <c r="K6" s="369"/>
      <c r="L6" s="369"/>
      <c r="M6" s="369"/>
      <c r="N6" s="369"/>
      <c r="O6" s="369"/>
      <c r="S6" s="306" t="str">
        <f t="shared" si="0"/>
        <v/>
      </c>
      <c r="T6" s="307" t="str">
        <f t="shared" si="1"/>
        <v/>
      </c>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row>
    <row r="7" spans="1:56" s="42" customFormat="1" ht="12.75" customHeight="1" x14ac:dyDescent="0.2">
      <c r="B7" s="270" t="s">
        <v>29</v>
      </c>
      <c r="C7" s="369"/>
      <c r="D7" s="369"/>
      <c r="E7" s="370"/>
      <c r="F7" s="371"/>
      <c r="G7" s="371"/>
      <c r="H7" s="373"/>
      <c r="I7" s="273"/>
      <c r="J7" s="270" t="s">
        <v>29</v>
      </c>
      <c r="K7" s="369"/>
      <c r="L7" s="369"/>
      <c r="M7" s="369"/>
      <c r="N7" s="369"/>
      <c r="O7" s="369"/>
      <c r="S7" s="306" t="str">
        <f t="shared" si="0"/>
        <v/>
      </c>
      <c r="T7" s="307" t="str">
        <f t="shared" si="1"/>
        <v/>
      </c>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row>
    <row r="8" spans="1:56" s="42" customFormat="1" ht="12.75" customHeight="1" x14ac:dyDescent="0.2">
      <c r="B8" s="270" t="s">
        <v>35</v>
      </c>
      <c r="C8" s="369"/>
      <c r="D8" s="369"/>
      <c r="E8" s="369"/>
      <c r="F8" s="369"/>
      <c r="G8" s="370"/>
      <c r="H8" s="373"/>
      <c r="I8" s="276"/>
      <c r="J8" s="270" t="s">
        <v>35</v>
      </c>
      <c r="K8" s="369"/>
      <c r="L8" s="369"/>
      <c r="M8" s="369"/>
      <c r="N8" s="369"/>
      <c r="O8" s="369"/>
      <c r="S8" s="308" t="str">
        <f t="shared" si="0"/>
        <v/>
      </c>
      <c r="T8" s="309" t="str">
        <f t="shared" si="1"/>
        <v/>
      </c>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row>
    <row r="9" spans="1:56" ht="5.0999999999999996" customHeight="1" x14ac:dyDescent="0.2">
      <c r="B9" s="372"/>
      <c r="C9" s="372"/>
      <c r="D9" s="372"/>
      <c r="E9" s="372"/>
      <c r="F9" s="372"/>
      <c r="G9" s="372"/>
      <c r="H9" s="372"/>
      <c r="I9" s="372"/>
      <c r="J9" s="372"/>
      <c r="K9" s="372"/>
      <c r="L9" s="372"/>
      <c r="M9" s="372"/>
      <c r="N9" s="372"/>
      <c r="O9" s="372"/>
      <c r="T9" s="310"/>
    </row>
    <row r="10" spans="1:56" s="288" customFormat="1" ht="12.75" customHeight="1" x14ac:dyDescent="0.2">
      <c r="A10" s="286"/>
      <c r="B10" s="284" t="s">
        <v>6522</v>
      </c>
      <c r="C10" s="385" t="s">
        <v>6523</v>
      </c>
      <c r="D10" s="386"/>
      <c r="E10" s="387"/>
      <c r="F10" s="385" t="s">
        <v>6523</v>
      </c>
      <c r="G10" s="387"/>
      <c r="H10" s="286"/>
      <c r="I10" s="286"/>
      <c r="J10" s="284" t="s">
        <v>8190</v>
      </c>
      <c r="K10" s="385" t="s">
        <v>6524</v>
      </c>
      <c r="L10" s="386"/>
      <c r="M10" s="387"/>
      <c r="N10" s="388" t="s">
        <v>6524</v>
      </c>
      <c r="O10" s="388"/>
      <c r="P10" s="286"/>
      <c r="Q10" s="287"/>
      <c r="S10" s="382" t="s">
        <v>8330</v>
      </c>
      <c r="T10" s="383"/>
      <c r="U10" s="383"/>
      <c r="V10" s="383"/>
      <c r="W10" s="383"/>
      <c r="X10" s="383"/>
      <c r="Y10" s="383"/>
      <c r="Z10" s="383"/>
      <c r="AA10" s="384"/>
      <c r="AB10" s="286"/>
      <c r="AC10" s="382" t="s">
        <v>6522</v>
      </c>
      <c r="AD10" s="383"/>
      <c r="AE10" s="383"/>
      <c r="AF10" s="383"/>
      <c r="AG10" s="383"/>
      <c r="AH10" s="383"/>
      <c r="AI10" s="383"/>
      <c r="AJ10" s="383"/>
      <c r="AK10" s="383"/>
      <c r="AL10" s="383"/>
      <c r="AM10" s="383"/>
      <c r="AN10" s="384"/>
      <c r="AO10" s="286"/>
      <c r="AP10" s="381" t="s">
        <v>8190</v>
      </c>
      <c r="AQ10" s="381"/>
      <c r="AR10" s="381"/>
      <c r="AS10" s="381"/>
      <c r="AT10" s="381"/>
      <c r="AU10" s="381"/>
      <c r="AV10" s="381"/>
      <c r="AW10" s="381"/>
      <c r="AX10" s="381"/>
      <c r="AY10" s="381"/>
      <c r="AZ10" s="381"/>
      <c r="BA10" s="381"/>
    </row>
    <row r="11" spans="1:56" s="291" customFormat="1" ht="12.75" customHeight="1" x14ac:dyDescent="0.2">
      <c r="A11" s="183" t="s">
        <v>6525</v>
      </c>
      <c r="B11" s="285" t="s">
        <v>4</v>
      </c>
      <c r="C11" s="282" t="s">
        <v>6526</v>
      </c>
      <c r="D11" s="191" t="s">
        <v>6527</v>
      </c>
      <c r="E11" s="283" t="s">
        <v>6528</v>
      </c>
      <c r="F11" s="183" t="s">
        <v>8339</v>
      </c>
      <c r="G11" s="183" t="s">
        <v>8327</v>
      </c>
      <c r="H11" s="190"/>
      <c r="I11" s="183" t="s">
        <v>6525</v>
      </c>
      <c r="J11" s="285" t="s">
        <v>4</v>
      </c>
      <c r="K11" s="282" t="s">
        <v>6526</v>
      </c>
      <c r="L11" s="191" t="s">
        <v>6527</v>
      </c>
      <c r="M11" s="283" t="s">
        <v>6528</v>
      </c>
      <c r="N11" s="289" t="s">
        <v>8339</v>
      </c>
      <c r="O11" s="183" t="s">
        <v>8327</v>
      </c>
      <c r="P11" s="190"/>
      <c r="Q11" s="290"/>
      <c r="S11" s="311" t="s">
        <v>6531</v>
      </c>
      <c r="T11" s="312" t="s">
        <v>6532</v>
      </c>
      <c r="U11" s="313"/>
      <c r="V11" s="314" t="s">
        <v>6533</v>
      </c>
      <c r="W11" s="315" t="s">
        <v>6533</v>
      </c>
      <c r="X11" s="316" t="s">
        <v>6533</v>
      </c>
      <c r="Y11" s="317" t="s">
        <v>6534</v>
      </c>
      <c r="Z11" s="314" t="s">
        <v>6536</v>
      </c>
      <c r="AA11" s="316" t="s">
        <v>6536</v>
      </c>
      <c r="AB11" s="317" t="s">
        <v>8329</v>
      </c>
      <c r="AC11" s="318" t="s">
        <v>6529</v>
      </c>
      <c r="AD11" s="190" t="s">
        <v>6534</v>
      </c>
      <c r="AE11" s="184" t="s">
        <v>6681</v>
      </c>
      <c r="AF11" s="319" t="s">
        <v>6681</v>
      </c>
      <c r="AG11" s="313" t="s">
        <v>6534</v>
      </c>
      <c r="AH11" s="314" t="s">
        <v>6535</v>
      </c>
      <c r="AI11" s="315" t="s">
        <v>6535</v>
      </c>
      <c r="AJ11" s="315" t="s">
        <v>6535</v>
      </c>
      <c r="AK11" s="315" t="s">
        <v>6535</v>
      </c>
      <c r="AL11" s="315" t="s">
        <v>6535</v>
      </c>
      <c r="AM11" s="315" t="s">
        <v>6535</v>
      </c>
      <c r="AN11" s="316" t="s">
        <v>6535</v>
      </c>
      <c r="AO11" s="313" t="s">
        <v>8329</v>
      </c>
      <c r="AP11" s="318" t="s">
        <v>6530</v>
      </c>
      <c r="AQ11" s="320" t="s">
        <v>6534</v>
      </c>
      <c r="AR11" s="184" t="s">
        <v>6681</v>
      </c>
      <c r="AS11" s="319" t="s">
        <v>6681</v>
      </c>
      <c r="AT11" s="190" t="s">
        <v>6534</v>
      </c>
      <c r="AU11" s="314" t="s">
        <v>6535</v>
      </c>
      <c r="AV11" s="315" t="s">
        <v>6535</v>
      </c>
      <c r="AW11" s="315" t="s">
        <v>6535</v>
      </c>
      <c r="AX11" s="315" t="s">
        <v>6535</v>
      </c>
      <c r="AY11" s="315" t="s">
        <v>6535</v>
      </c>
      <c r="AZ11" s="315" t="s">
        <v>6535</v>
      </c>
      <c r="BA11" s="316" t="s">
        <v>6535</v>
      </c>
      <c r="BD11" s="288"/>
    </row>
    <row r="12" spans="1:56" ht="12.75" customHeight="1" x14ac:dyDescent="0.2">
      <c r="A12" s="28" t="str">
        <f>IFERROR(VLOOKUP(B12,Leden!AQ:AQ,1,0),"")</f>
        <v>S1</v>
      </c>
      <c r="B12" s="45" t="s">
        <v>6427</v>
      </c>
      <c r="C12" s="46" t="s">
        <v>6537</v>
      </c>
      <c r="D12" s="46" t="s">
        <v>6540</v>
      </c>
      <c r="E12" s="46">
        <v>8</v>
      </c>
      <c r="F12" s="217"/>
      <c r="G12" s="277" t="s">
        <v>13</v>
      </c>
      <c r="I12" s="28" t="str">
        <f>IFERROR(VLOOKUP(J12,Leden!AR:AR,1,0),"")</f>
        <v>S1</v>
      </c>
      <c r="J12" s="45" t="s">
        <v>6427</v>
      </c>
      <c r="K12" s="46" t="s">
        <v>6537</v>
      </c>
      <c r="L12" s="46" t="s">
        <v>6540</v>
      </c>
      <c r="M12" s="46">
        <v>8</v>
      </c>
      <c r="N12" s="47"/>
      <c r="O12" s="277" t="s">
        <v>13</v>
      </c>
      <c r="S12" s="307" t="s">
        <v>6427</v>
      </c>
      <c r="T12" s="321"/>
      <c r="U12" s="310"/>
      <c r="V12" s="322" t="s">
        <v>6537</v>
      </c>
      <c r="W12" s="323" t="s">
        <v>6538</v>
      </c>
      <c r="X12" s="324"/>
      <c r="Y12" s="41"/>
      <c r="Z12" s="322">
        <v>8</v>
      </c>
      <c r="AA12" s="324"/>
      <c r="AB12" s="41"/>
      <c r="AC12" s="325">
        <f>COUNTIFS(Leden!C:C,S12)</f>
        <v>8</v>
      </c>
      <c r="AE12" s="322" t="str">
        <f>LEFT(A12&amp;"",1)</f>
        <v>S</v>
      </c>
      <c r="AF12" s="324" t="str">
        <f>IFERROR(VLOOKUP(LEFT(B12,1),AE13:AE$99,1,0),"")</f>
        <v>S</v>
      </c>
      <c r="AG12" s="310"/>
      <c r="AH12" s="322" t="s">
        <v>6539</v>
      </c>
      <c r="AI12" s="323" t="s">
        <v>6540</v>
      </c>
      <c r="AJ12" s="323" t="s">
        <v>6541</v>
      </c>
      <c r="AK12" s="323" t="s">
        <v>8331</v>
      </c>
      <c r="AL12" s="323" t="s">
        <v>8332</v>
      </c>
      <c r="AM12" s="323"/>
      <c r="AN12" s="324"/>
      <c r="AO12" s="41"/>
      <c r="AP12" s="325">
        <f>COUNTIFS(Leden!D:D,S12)</f>
        <v>8</v>
      </c>
      <c r="AQ12" s="310"/>
      <c r="AR12" s="322" t="str">
        <f t="shared" ref="AR12:AR26" si="2">LEFT(I12&amp;"",1)</f>
        <v>S</v>
      </c>
      <c r="AS12" s="324" t="str">
        <f>IFERROR(VLOOKUP(LEFT(J12,1),AR13:AR$93,1,0),"")</f>
        <v>S</v>
      </c>
      <c r="AU12" s="322" t="s">
        <v>6540</v>
      </c>
      <c r="AV12" s="323" t="s">
        <v>6541</v>
      </c>
      <c r="AW12" s="323"/>
      <c r="AX12" s="323"/>
      <c r="AY12" s="323"/>
      <c r="AZ12" s="323"/>
      <c r="BA12" s="324"/>
    </row>
    <row r="13" spans="1:56" ht="12.75" customHeight="1" x14ac:dyDescent="0.2">
      <c r="A13" s="28" t="str">
        <f>IFERROR(VLOOKUP(B13,Leden!AQ:AQ,1,0),"")</f>
        <v>S2</v>
      </c>
      <c r="B13" s="45" t="s">
        <v>6428</v>
      </c>
      <c r="C13" s="46" t="s">
        <v>6537</v>
      </c>
      <c r="D13" s="46" t="s">
        <v>6540</v>
      </c>
      <c r="E13" s="46">
        <v>8</v>
      </c>
      <c r="F13" s="217"/>
      <c r="G13" s="277" t="s">
        <v>13</v>
      </c>
      <c r="I13" s="28" t="str">
        <f>IFERROR(VLOOKUP(J13,Leden!AR:AR,1,0),"")</f>
        <v>S2</v>
      </c>
      <c r="J13" s="45" t="s">
        <v>6428</v>
      </c>
      <c r="K13" s="46" t="s">
        <v>6537</v>
      </c>
      <c r="L13" s="46" t="s">
        <v>6540</v>
      </c>
      <c r="M13" s="46">
        <v>8</v>
      </c>
      <c r="N13" s="217"/>
      <c r="O13" s="277" t="s">
        <v>13</v>
      </c>
      <c r="S13" s="307" t="s">
        <v>6428</v>
      </c>
      <c r="T13" s="321" t="s">
        <v>6447</v>
      </c>
      <c r="U13" s="310"/>
      <c r="V13" s="306" t="s">
        <v>6537</v>
      </c>
      <c r="W13" s="41" t="s">
        <v>6538</v>
      </c>
      <c r="X13" s="326"/>
      <c r="Y13" s="41"/>
      <c r="Z13" s="306">
        <v>8</v>
      </c>
      <c r="AA13" s="326"/>
      <c r="AB13" s="41"/>
      <c r="AC13" s="325">
        <f>COUNTIFS(Leden!C:C,S13)</f>
        <v>7</v>
      </c>
      <c r="AE13" s="306" t="str">
        <f>LEFT(A13&amp;"",1)</f>
        <v>S</v>
      </c>
      <c r="AF13" s="326" t="str">
        <f>IFERROR(VLOOKUP(LEFT(B13,1),AE14:AE$99,1,0),"")</f>
        <v>S</v>
      </c>
      <c r="AG13" s="310"/>
      <c r="AH13" s="306" t="s">
        <v>6539</v>
      </c>
      <c r="AI13" s="41" t="s">
        <v>6540</v>
      </c>
      <c r="AJ13" s="41" t="s">
        <v>6541</v>
      </c>
      <c r="AK13" s="41" t="s">
        <v>8331</v>
      </c>
      <c r="AL13" s="41" t="s">
        <v>8332</v>
      </c>
      <c r="AM13" s="41"/>
      <c r="AN13" s="326"/>
      <c r="AO13" s="41"/>
      <c r="AP13" s="325">
        <f>COUNTIFS(Leden!D:D,S13)</f>
        <v>7</v>
      </c>
      <c r="AQ13" s="310"/>
      <c r="AR13" s="306" t="str">
        <f t="shared" si="2"/>
        <v>S</v>
      </c>
      <c r="AS13" s="326" t="str">
        <f>IFERROR(VLOOKUP(LEFT(J13,1),AR14:AR$99,1,0),"")</f>
        <v>S</v>
      </c>
      <c r="AU13" s="306" t="s">
        <v>6540</v>
      </c>
      <c r="AV13" s="41" t="s">
        <v>6541</v>
      </c>
      <c r="AW13" s="41"/>
      <c r="AX13" s="41"/>
      <c r="AY13" s="41"/>
      <c r="AZ13" s="41"/>
      <c r="BA13" s="326"/>
    </row>
    <row r="14" spans="1:56" ht="12.75" customHeight="1" x14ac:dyDescent="0.2">
      <c r="A14" s="28" t="str">
        <f>IFERROR(VLOOKUP(B14,Leden!AQ:AQ,1,0),"")</f>
        <v>S3</v>
      </c>
      <c r="B14" s="45" t="s">
        <v>6429</v>
      </c>
      <c r="C14" s="46" t="s">
        <v>6537</v>
      </c>
      <c r="D14" s="46" t="s">
        <v>6540</v>
      </c>
      <c r="E14" s="46">
        <v>8</v>
      </c>
      <c r="F14" s="217"/>
      <c r="G14" s="277" t="s">
        <v>13</v>
      </c>
      <c r="I14" s="28" t="str">
        <f>IFERROR(VLOOKUP(J14,Leden!AR:AR,1,0),"")</f>
        <v>S3</v>
      </c>
      <c r="J14" s="45" t="s">
        <v>6429</v>
      </c>
      <c r="K14" s="46" t="s">
        <v>6537</v>
      </c>
      <c r="L14" s="46" t="s">
        <v>6540</v>
      </c>
      <c r="M14" s="46">
        <v>8</v>
      </c>
      <c r="N14" s="217"/>
      <c r="O14" s="277" t="s">
        <v>13</v>
      </c>
      <c r="S14" s="307" t="s">
        <v>6429</v>
      </c>
      <c r="T14" s="321" t="s">
        <v>6448</v>
      </c>
      <c r="U14" s="310"/>
      <c r="V14" s="306" t="s">
        <v>6537</v>
      </c>
      <c r="W14" s="41" t="s">
        <v>6538</v>
      </c>
      <c r="X14" s="326"/>
      <c r="Y14" s="41"/>
      <c r="Z14" s="306">
        <v>8</v>
      </c>
      <c r="AA14" s="326"/>
      <c r="AB14" s="41"/>
      <c r="AC14" s="325">
        <f>COUNTIFS(Leden!C:C,S14)</f>
        <v>8</v>
      </c>
      <c r="AE14" s="306" t="str">
        <f t="shared" ref="AE14:AE77" si="3">LEFT(A14&amp;"",1)</f>
        <v>S</v>
      </c>
      <c r="AF14" s="326" t="str">
        <f>IFERROR(VLOOKUP(LEFT(B14,1),AE15:AE$99,1,0),"")</f>
        <v>S</v>
      </c>
      <c r="AG14" s="310"/>
      <c r="AH14" s="306" t="s">
        <v>6539</v>
      </c>
      <c r="AI14" s="41" t="s">
        <v>6540</v>
      </c>
      <c r="AJ14" s="41" t="s">
        <v>6541</v>
      </c>
      <c r="AK14" s="41" t="s">
        <v>8331</v>
      </c>
      <c r="AL14" s="41" t="s">
        <v>8332</v>
      </c>
      <c r="AM14" s="41"/>
      <c r="AN14" s="326"/>
      <c r="AO14" s="41"/>
      <c r="AP14" s="325">
        <f>COUNTIFS(Leden!D:D,S14)</f>
        <v>8</v>
      </c>
      <c r="AQ14" s="310"/>
      <c r="AR14" s="306" t="str">
        <f t="shared" si="2"/>
        <v>S</v>
      </c>
      <c r="AS14" s="326" t="str">
        <f>IFERROR(VLOOKUP(LEFT(J14,1),AR15:AR$99,1,0),"")</f>
        <v>S</v>
      </c>
      <c r="AU14" s="306" t="s">
        <v>6540</v>
      </c>
      <c r="AV14" s="41" t="s">
        <v>6541</v>
      </c>
      <c r="AW14" s="41"/>
      <c r="AX14" s="41"/>
      <c r="AY14" s="41"/>
      <c r="AZ14" s="41"/>
      <c r="BA14" s="326"/>
    </row>
    <row r="15" spans="1:56" ht="12.75" customHeight="1" x14ac:dyDescent="0.2">
      <c r="A15" s="28" t="str">
        <f>IFERROR(VLOOKUP(B15,Leden!AQ:AQ,1,0),"")</f>
        <v>S4</v>
      </c>
      <c r="B15" s="45" t="s">
        <v>6430</v>
      </c>
      <c r="C15" s="46" t="s">
        <v>6537</v>
      </c>
      <c r="D15" s="46" t="s">
        <v>6540</v>
      </c>
      <c r="E15" s="46">
        <v>8</v>
      </c>
      <c r="F15" s="217"/>
      <c r="G15" s="277" t="s">
        <v>13</v>
      </c>
      <c r="I15" s="28" t="str">
        <f>IFERROR(VLOOKUP(J15,Leden!AR:AR,1,0),"")</f>
        <v>S4</v>
      </c>
      <c r="J15" s="45" t="s">
        <v>6430</v>
      </c>
      <c r="K15" s="46" t="s">
        <v>6537</v>
      </c>
      <c r="L15" s="46" t="s">
        <v>6540</v>
      </c>
      <c r="M15" s="46">
        <v>8</v>
      </c>
      <c r="N15" s="217"/>
      <c r="O15" s="277" t="s">
        <v>13</v>
      </c>
      <c r="S15" s="307" t="s">
        <v>6430</v>
      </c>
      <c r="T15" s="321" t="s">
        <v>6453</v>
      </c>
      <c r="U15" s="310"/>
      <c r="V15" s="306" t="s">
        <v>6537</v>
      </c>
      <c r="W15" s="41" t="s">
        <v>6538</v>
      </c>
      <c r="X15" s="326"/>
      <c r="Y15" s="41"/>
      <c r="Z15" s="306">
        <v>8</v>
      </c>
      <c r="AA15" s="326"/>
      <c r="AB15" s="41"/>
      <c r="AC15" s="325">
        <f>COUNTIFS(Leden!C:C,S15)</f>
        <v>10</v>
      </c>
      <c r="AE15" s="306" t="str">
        <f t="shared" si="3"/>
        <v>S</v>
      </c>
      <c r="AF15" s="326" t="str">
        <f>IFERROR(VLOOKUP(LEFT(B15,1),AE16:AE$99,1,0),"")</f>
        <v>S</v>
      </c>
      <c r="AG15" s="310"/>
      <c r="AH15" s="306" t="s">
        <v>6539</v>
      </c>
      <c r="AI15" s="41" t="s">
        <v>6540</v>
      </c>
      <c r="AJ15" s="41" t="s">
        <v>6541</v>
      </c>
      <c r="AK15" s="41" t="s">
        <v>8331</v>
      </c>
      <c r="AL15" s="41" t="s">
        <v>8332</v>
      </c>
      <c r="AM15" s="41"/>
      <c r="AN15" s="326"/>
      <c r="AO15" s="41"/>
      <c r="AP15" s="325">
        <f>COUNTIFS(Leden!D:D,S15)</f>
        <v>10</v>
      </c>
      <c r="AQ15" s="310"/>
      <c r="AR15" s="306" t="str">
        <f t="shared" si="2"/>
        <v>S</v>
      </c>
      <c r="AS15" s="326" t="str">
        <f>IFERROR(VLOOKUP(LEFT(J15,1),AR16:AR$99,1,0),"")</f>
        <v>S</v>
      </c>
      <c r="AU15" s="306" t="s">
        <v>6540</v>
      </c>
      <c r="AV15" s="41" t="s">
        <v>6541</v>
      </c>
      <c r="AW15" s="41"/>
      <c r="AX15" s="41"/>
      <c r="AY15" s="41"/>
      <c r="AZ15" s="41"/>
      <c r="BA15" s="326"/>
    </row>
    <row r="16" spans="1:56" ht="12.75" customHeight="1" x14ac:dyDescent="0.2">
      <c r="A16" s="28" t="str">
        <f>IFERROR(VLOOKUP(B16,Leden!AQ:AQ,1,0),"")</f>
        <v>S5</v>
      </c>
      <c r="B16" s="45" t="s">
        <v>6431</v>
      </c>
      <c r="C16" s="46" t="s">
        <v>6538</v>
      </c>
      <c r="D16" s="46" t="s">
        <v>6540</v>
      </c>
      <c r="E16" s="46">
        <v>8</v>
      </c>
      <c r="F16" s="217"/>
      <c r="G16" s="277" t="s">
        <v>13</v>
      </c>
      <c r="I16" s="28" t="str">
        <f>IFERROR(VLOOKUP(J16,Leden!AR:AR,1,0),"")</f>
        <v>S5</v>
      </c>
      <c r="J16" s="45" t="s">
        <v>6431</v>
      </c>
      <c r="K16" s="46" t="s">
        <v>6538</v>
      </c>
      <c r="L16" s="46" t="s">
        <v>6540</v>
      </c>
      <c r="M16" s="46">
        <v>8</v>
      </c>
      <c r="N16" s="217"/>
      <c r="O16" s="277" t="s">
        <v>13</v>
      </c>
      <c r="S16" s="307" t="s">
        <v>6431</v>
      </c>
      <c r="T16" s="321" t="s">
        <v>6454</v>
      </c>
      <c r="U16" s="310"/>
      <c r="V16" s="306" t="s">
        <v>6537</v>
      </c>
      <c r="W16" s="41" t="s">
        <v>6538</v>
      </c>
      <c r="X16" s="326"/>
      <c r="Y16" s="41"/>
      <c r="Z16" s="306">
        <v>8</v>
      </c>
      <c r="AA16" s="326"/>
      <c r="AB16" s="41"/>
      <c r="AC16" s="325">
        <f>COUNTIFS(Leden!C:C,S16)</f>
        <v>9</v>
      </c>
      <c r="AE16" s="306" t="str">
        <f t="shared" si="3"/>
        <v>S</v>
      </c>
      <c r="AF16" s="326" t="str">
        <f>IFERROR(VLOOKUP(LEFT(B16,1),AE17:AE$99,1,0),"")</f>
        <v>S</v>
      </c>
      <c r="AG16" s="310"/>
      <c r="AH16" s="306" t="s">
        <v>6539</v>
      </c>
      <c r="AI16" s="41" t="s">
        <v>6540</v>
      </c>
      <c r="AJ16" s="41" t="s">
        <v>6541</v>
      </c>
      <c r="AK16" s="41" t="s">
        <v>8331</v>
      </c>
      <c r="AL16" s="41" t="s">
        <v>8332</v>
      </c>
      <c r="AM16" s="41"/>
      <c r="AN16" s="326"/>
      <c r="AO16" s="41"/>
      <c r="AP16" s="325">
        <f>COUNTIFS(Leden!D:D,S16)</f>
        <v>9</v>
      </c>
      <c r="AQ16" s="310"/>
      <c r="AR16" s="306" t="str">
        <f t="shared" si="2"/>
        <v>S</v>
      </c>
      <c r="AS16" s="326" t="str">
        <f>IFERROR(VLOOKUP(LEFT(J16,1),AR17:AR$99,1,0),"")</f>
        <v>S</v>
      </c>
      <c r="AU16" s="306" t="s">
        <v>6540</v>
      </c>
      <c r="AV16" s="41" t="s">
        <v>6541</v>
      </c>
      <c r="AW16" s="41"/>
      <c r="AX16" s="41"/>
      <c r="AY16" s="41"/>
      <c r="AZ16" s="41"/>
      <c r="BA16" s="326"/>
    </row>
    <row r="17" spans="1:53" ht="12.75" customHeight="1" x14ac:dyDescent="0.2">
      <c r="A17" s="28" t="str">
        <f>IFERROR(VLOOKUP(B17,Leden!AQ:AQ,1,0),"")</f>
        <v>S6</v>
      </c>
      <c r="B17" s="45" t="s">
        <v>6432</v>
      </c>
      <c r="C17" s="46" t="s">
        <v>6538</v>
      </c>
      <c r="D17" s="46" t="s">
        <v>6540</v>
      </c>
      <c r="E17" s="46">
        <v>8</v>
      </c>
      <c r="F17" s="217"/>
      <c r="G17" s="277" t="s">
        <v>13</v>
      </c>
      <c r="I17" s="28" t="str">
        <f>IFERROR(VLOOKUP(J17,Leden!AR:AR,1,0),"")</f>
        <v>S6</v>
      </c>
      <c r="J17" s="45" t="s">
        <v>6432</v>
      </c>
      <c r="K17" s="46" t="s">
        <v>6538</v>
      </c>
      <c r="L17" s="46" t="s">
        <v>6540</v>
      </c>
      <c r="M17" s="46">
        <v>8</v>
      </c>
      <c r="N17" s="217"/>
      <c r="O17" s="277" t="s">
        <v>13</v>
      </c>
      <c r="S17" s="307" t="s">
        <v>6432</v>
      </c>
      <c r="T17" s="321" t="s">
        <v>6459</v>
      </c>
      <c r="U17" s="310"/>
      <c r="V17" s="306" t="s">
        <v>6537</v>
      </c>
      <c r="W17" s="41" t="s">
        <v>6538</v>
      </c>
      <c r="X17" s="326"/>
      <c r="Y17" s="41"/>
      <c r="Z17" s="306">
        <v>8</v>
      </c>
      <c r="AA17" s="326"/>
      <c r="AB17" s="41"/>
      <c r="AC17" s="325">
        <f>COUNTIFS(Leden!C:C,S17)</f>
        <v>12</v>
      </c>
      <c r="AE17" s="306" t="str">
        <f t="shared" si="3"/>
        <v>S</v>
      </c>
      <c r="AF17" s="326" t="str">
        <f>IFERROR(VLOOKUP(LEFT(B17,1),AE18:AE$99,1,0),"")</f>
        <v/>
      </c>
      <c r="AG17" s="310"/>
      <c r="AH17" s="306" t="s">
        <v>6539</v>
      </c>
      <c r="AI17" s="41" t="s">
        <v>6540</v>
      </c>
      <c r="AJ17" s="41" t="s">
        <v>6541</v>
      </c>
      <c r="AK17" s="41" t="s">
        <v>8331</v>
      </c>
      <c r="AL17" s="41" t="s">
        <v>8332</v>
      </c>
      <c r="AM17" s="41"/>
      <c r="AN17" s="326"/>
      <c r="AO17" s="41"/>
      <c r="AP17" s="325">
        <f>COUNTIFS(Leden!D:D,S17)</f>
        <v>12</v>
      </c>
      <c r="AQ17" s="310"/>
      <c r="AR17" s="306" t="str">
        <f t="shared" si="2"/>
        <v>S</v>
      </c>
      <c r="AS17" s="326" t="str">
        <f>IFERROR(VLOOKUP(LEFT(J17,1),AR18:AR$99,1,0),"")</f>
        <v/>
      </c>
      <c r="AU17" s="306" t="s">
        <v>6540</v>
      </c>
      <c r="AV17" s="41" t="s">
        <v>6541</v>
      </c>
      <c r="AW17" s="41"/>
      <c r="AX17" s="41"/>
      <c r="AY17" s="41"/>
      <c r="AZ17" s="41"/>
      <c r="BA17" s="326"/>
    </row>
    <row r="18" spans="1:53" ht="12.75" customHeight="1" x14ac:dyDescent="0.2">
      <c r="A18" s="28" t="str">
        <f>IFERROR(VLOOKUP(B18,Leden!AQ:AQ,1,0),"")</f>
        <v/>
      </c>
      <c r="B18" s="45" t="s">
        <v>6433</v>
      </c>
      <c r="C18" s="46" t="s">
        <v>6538</v>
      </c>
      <c r="D18" s="46" t="s">
        <v>6540</v>
      </c>
      <c r="E18" s="46">
        <v>8</v>
      </c>
      <c r="F18" s="217"/>
      <c r="G18" s="277" t="s">
        <v>13</v>
      </c>
      <c r="I18" s="28" t="str">
        <f>IFERROR(VLOOKUP(J18,Leden!AR:AR,1,0),"")</f>
        <v/>
      </c>
      <c r="J18" s="45" t="s">
        <v>6433</v>
      </c>
      <c r="K18" s="46" t="s">
        <v>6538</v>
      </c>
      <c r="L18" s="46" t="s">
        <v>6540</v>
      </c>
      <c r="M18" s="46">
        <v>8</v>
      </c>
      <c r="N18" s="217"/>
      <c r="O18" s="277" t="s">
        <v>13</v>
      </c>
      <c r="S18" s="307" t="s">
        <v>6433</v>
      </c>
      <c r="T18" s="321" t="s">
        <v>6460</v>
      </c>
      <c r="U18" s="310"/>
      <c r="V18" s="306" t="s">
        <v>6537</v>
      </c>
      <c r="W18" s="41" t="s">
        <v>6538</v>
      </c>
      <c r="X18" s="326"/>
      <c r="Y18" s="41"/>
      <c r="Z18" s="306">
        <v>8</v>
      </c>
      <c r="AA18" s="326"/>
      <c r="AB18" s="41"/>
      <c r="AC18" s="325">
        <f>COUNTIFS(Leden!C:C,S18)</f>
        <v>0</v>
      </c>
      <c r="AE18" s="306" t="str">
        <f t="shared" si="3"/>
        <v/>
      </c>
      <c r="AF18" s="326" t="str">
        <f>IFERROR(VLOOKUP(LEFT(B18,1),AE19:AE$99,1,0),"")</f>
        <v/>
      </c>
      <c r="AG18" s="310"/>
      <c r="AH18" s="306" t="s">
        <v>6539</v>
      </c>
      <c r="AI18" s="41" t="s">
        <v>6540</v>
      </c>
      <c r="AJ18" s="41" t="s">
        <v>6541</v>
      </c>
      <c r="AK18" s="41" t="s">
        <v>8331</v>
      </c>
      <c r="AL18" s="41" t="s">
        <v>8332</v>
      </c>
      <c r="AM18" s="41"/>
      <c r="AN18" s="326"/>
      <c r="AO18" s="41"/>
      <c r="AP18" s="325">
        <f>COUNTIFS(Leden!D:D,S18)</f>
        <v>0</v>
      </c>
      <c r="AQ18" s="310"/>
      <c r="AR18" s="306" t="str">
        <f t="shared" si="2"/>
        <v/>
      </c>
      <c r="AS18" s="326" t="str">
        <f>IFERROR(VLOOKUP(LEFT(J18,1),AR19:AR$99,1,0),"")</f>
        <v/>
      </c>
      <c r="AU18" s="306" t="s">
        <v>6540</v>
      </c>
      <c r="AV18" s="41" t="s">
        <v>6541</v>
      </c>
      <c r="AW18" s="41"/>
      <c r="AX18" s="41"/>
      <c r="AY18" s="41"/>
      <c r="AZ18" s="41"/>
      <c r="BA18" s="326"/>
    </row>
    <row r="19" spans="1:53" ht="12.75" customHeight="1" x14ac:dyDescent="0.2">
      <c r="A19" s="28" t="str">
        <f>IFERROR(VLOOKUP(B19,Leden!AQ:AQ,1,0),"")</f>
        <v/>
      </c>
      <c r="B19" s="45" t="s">
        <v>6434</v>
      </c>
      <c r="C19" s="46"/>
      <c r="D19" s="46"/>
      <c r="E19" s="46"/>
      <c r="F19" s="217"/>
      <c r="G19" s="277"/>
      <c r="I19" s="28" t="str">
        <f>IFERROR(VLOOKUP(J19,Leden!AR:AR,1,0),"")</f>
        <v/>
      </c>
      <c r="J19" s="45" t="s">
        <v>6434</v>
      </c>
      <c r="K19" s="46"/>
      <c r="L19" s="46"/>
      <c r="M19" s="46"/>
      <c r="N19" s="217"/>
      <c r="O19" s="277"/>
      <c r="S19" s="307" t="s">
        <v>6434</v>
      </c>
      <c r="T19" s="321" t="s">
        <v>6469</v>
      </c>
      <c r="U19" s="310"/>
      <c r="V19" s="306" t="s">
        <v>6537</v>
      </c>
      <c r="W19" s="41" t="s">
        <v>6538</v>
      </c>
      <c r="X19" s="326"/>
      <c r="Y19" s="41"/>
      <c r="Z19" s="306">
        <v>8</v>
      </c>
      <c r="AA19" s="326"/>
      <c r="AB19" s="41"/>
      <c r="AC19" s="325">
        <f>COUNTIFS(Leden!C:C,S19)</f>
        <v>0</v>
      </c>
      <c r="AE19" s="306" t="str">
        <f t="shared" si="3"/>
        <v/>
      </c>
      <c r="AF19" s="326" t="str">
        <f>IFERROR(VLOOKUP(LEFT(B19,1),AE20:AE$99,1,0),"")</f>
        <v/>
      </c>
      <c r="AG19" s="310"/>
      <c r="AH19" s="306" t="s">
        <v>6539</v>
      </c>
      <c r="AI19" s="41" t="s">
        <v>6540</v>
      </c>
      <c r="AJ19" s="41" t="s">
        <v>6541</v>
      </c>
      <c r="AK19" s="41" t="s">
        <v>8331</v>
      </c>
      <c r="AL19" s="41" t="s">
        <v>8332</v>
      </c>
      <c r="AM19" s="41"/>
      <c r="AN19" s="326"/>
      <c r="AO19" s="41"/>
      <c r="AP19" s="325">
        <f>COUNTIFS(Leden!D:D,S19)</f>
        <v>0</v>
      </c>
      <c r="AQ19" s="310"/>
      <c r="AR19" s="306" t="str">
        <f t="shared" si="2"/>
        <v/>
      </c>
      <c r="AS19" s="326" t="str">
        <f>IFERROR(VLOOKUP(LEFT(J19,1),AR20:AR$99,1,0),"")</f>
        <v/>
      </c>
      <c r="AU19" s="306" t="s">
        <v>6540</v>
      </c>
      <c r="AV19" s="41" t="s">
        <v>6541</v>
      </c>
      <c r="AW19" s="41"/>
      <c r="AX19" s="41"/>
      <c r="AY19" s="41"/>
      <c r="AZ19" s="41"/>
      <c r="BA19" s="326"/>
    </row>
    <row r="20" spans="1:53" ht="12.75" customHeight="1" x14ac:dyDescent="0.2">
      <c r="A20" s="28" t="str">
        <f>IFERROR(VLOOKUP(B20,Leden!AQ:AQ,1,0),"")</f>
        <v/>
      </c>
      <c r="B20" s="45" t="s">
        <v>6435</v>
      </c>
      <c r="C20" s="46"/>
      <c r="D20" s="46"/>
      <c r="E20" s="46"/>
      <c r="F20" s="217"/>
      <c r="G20" s="277"/>
      <c r="I20" s="28" t="str">
        <f>IFERROR(VLOOKUP(J20,Leden!AR:AR,1,0),"")</f>
        <v/>
      </c>
      <c r="J20" s="45" t="s">
        <v>6435</v>
      </c>
      <c r="K20" s="46"/>
      <c r="L20" s="46"/>
      <c r="M20" s="46"/>
      <c r="N20" s="217"/>
      <c r="O20" s="277"/>
      <c r="S20" s="307" t="s">
        <v>6435</v>
      </c>
      <c r="T20" s="321" t="s">
        <v>6470</v>
      </c>
      <c r="U20" s="310"/>
      <c r="V20" s="306" t="s">
        <v>6537</v>
      </c>
      <c r="W20" s="41" t="s">
        <v>6538</v>
      </c>
      <c r="X20" s="326"/>
      <c r="Y20" s="41"/>
      <c r="Z20" s="306">
        <v>8</v>
      </c>
      <c r="AA20" s="326"/>
      <c r="AB20" s="41"/>
      <c r="AC20" s="325">
        <f>COUNTIFS(Leden!C:C,S20)</f>
        <v>0</v>
      </c>
      <c r="AE20" s="306" t="str">
        <f t="shared" si="3"/>
        <v/>
      </c>
      <c r="AF20" s="326" t="str">
        <f>IFERROR(VLOOKUP(LEFT(B20,1),AE21:AE$99,1,0),"")</f>
        <v/>
      </c>
      <c r="AG20" s="310"/>
      <c r="AH20" s="306" t="s">
        <v>6539</v>
      </c>
      <c r="AI20" s="41" t="s">
        <v>6540</v>
      </c>
      <c r="AJ20" s="41" t="s">
        <v>6541</v>
      </c>
      <c r="AK20" s="41" t="s">
        <v>8331</v>
      </c>
      <c r="AL20" s="41" t="s">
        <v>8332</v>
      </c>
      <c r="AM20" s="41"/>
      <c r="AN20" s="326"/>
      <c r="AO20" s="41"/>
      <c r="AP20" s="325">
        <f>COUNTIFS(Leden!D:D,S20)</f>
        <v>0</v>
      </c>
      <c r="AQ20" s="310"/>
      <c r="AR20" s="306" t="str">
        <f t="shared" si="2"/>
        <v/>
      </c>
      <c r="AS20" s="326" t="str">
        <f>IFERROR(VLOOKUP(LEFT(J20,1),AR21:AR$99,1,0),"")</f>
        <v/>
      </c>
      <c r="AU20" s="306" t="s">
        <v>6540</v>
      </c>
      <c r="AV20" s="41" t="s">
        <v>6541</v>
      </c>
      <c r="AW20" s="41"/>
      <c r="AX20" s="41"/>
      <c r="AY20" s="41"/>
      <c r="AZ20" s="41"/>
      <c r="BA20" s="326"/>
    </row>
    <row r="21" spans="1:53" ht="12.75" customHeight="1" x14ac:dyDescent="0.2">
      <c r="A21" s="28" t="str">
        <f>IFERROR(VLOOKUP(B21,Leden!AQ:AQ,1,0),"")</f>
        <v/>
      </c>
      <c r="B21" s="45" t="s">
        <v>6436</v>
      </c>
      <c r="C21" s="46"/>
      <c r="D21" s="46"/>
      <c r="E21" s="46"/>
      <c r="F21" s="217"/>
      <c r="G21" s="277"/>
      <c r="I21" s="28" t="str">
        <f>IFERROR(VLOOKUP(J21,Leden!AR:AR,1,0),"")</f>
        <v/>
      </c>
      <c r="J21" s="45" t="s">
        <v>6436</v>
      </c>
      <c r="K21" s="46"/>
      <c r="L21" s="46"/>
      <c r="M21" s="46"/>
      <c r="N21" s="217"/>
      <c r="O21" s="277"/>
      <c r="S21" s="307" t="s">
        <v>6436</v>
      </c>
      <c r="T21" s="321" t="s">
        <v>6481</v>
      </c>
      <c r="U21" s="310"/>
      <c r="V21" s="306" t="s">
        <v>6537</v>
      </c>
      <c r="W21" s="41" t="s">
        <v>6538</v>
      </c>
      <c r="X21" s="326"/>
      <c r="Y21" s="41"/>
      <c r="Z21" s="306">
        <v>8</v>
      </c>
      <c r="AA21" s="326"/>
      <c r="AB21" s="41"/>
      <c r="AC21" s="325">
        <f>COUNTIFS(Leden!C:C,S21)</f>
        <v>0</v>
      </c>
      <c r="AE21" s="306" t="str">
        <f t="shared" si="3"/>
        <v/>
      </c>
      <c r="AF21" s="326" t="str">
        <f>IFERROR(VLOOKUP(LEFT(B21,1),AE22:AE$99,1,0),"")</f>
        <v/>
      </c>
      <c r="AG21" s="310"/>
      <c r="AH21" s="306" t="s">
        <v>6539</v>
      </c>
      <c r="AI21" s="41" t="s">
        <v>6540</v>
      </c>
      <c r="AJ21" s="41" t="s">
        <v>6541</v>
      </c>
      <c r="AK21" s="41" t="s">
        <v>8331</v>
      </c>
      <c r="AL21" s="41" t="s">
        <v>8332</v>
      </c>
      <c r="AM21" s="41"/>
      <c r="AN21" s="326"/>
      <c r="AO21" s="41"/>
      <c r="AP21" s="325">
        <f>COUNTIFS(Leden!D:D,S21)</f>
        <v>0</v>
      </c>
      <c r="AQ21" s="310"/>
      <c r="AR21" s="306" t="str">
        <f t="shared" si="2"/>
        <v/>
      </c>
      <c r="AS21" s="326" t="str">
        <f>IFERROR(VLOOKUP(LEFT(J21,1),AR22:AR$99,1,0),"")</f>
        <v/>
      </c>
      <c r="AU21" s="306" t="s">
        <v>6540</v>
      </c>
      <c r="AV21" s="41" t="s">
        <v>6541</v>
      </c>
      <c r="AW21" s="41"/>
      <c r="AX21" s="41"/>
      <c r="AY21" s="41"/>
      <c r="AZ21" s="41"/>
      <c r="BA21" s="326"/>
    </row>
    <row r="22" spans="1:53" ht="12.75" customHeight="1" x14ac:dyDescent="0.2">
      <c r="A22" s="28" t="str">
        <f>IFERROR(VLOOKUP(B22,Leden!AQ:AQ,1,0),"")</f>
        <v/>
      </c>
      <c r="B22" s="45" t="s">
        <v>6437</v>
      </c>
      <c r="C22" s="46"/>
      <c r="D22" s="46"/>
      <c r="E22" s="46"/>
      <c r="F22" s="217"/>
      <c r="G22" s="277"/>
      <c r="I22" s="28" t="str">
        <f>IFERROR(VLOOKUP(J22,Leden!AR:AR,1,0),"")</f>
        <v/>
      </c>
      <c r="J22" s="45" t="s">
        <v>6437</v>
      </c>
      <c r="K22" s="46"/>
      <c r="L22" s="46"/>
      <c r="M22" s="46"/>
      <c r="N22" s="217"/>
      <c r="O22" s="277"/>
      <c r="S22" s="307" t="s">
        <v>6437</v>
      </c>
      <c r="T22" s="321" t="s">
        <v>6482</v>
      </c>
      <c r="U22" s="310"/>
      <c r="V22" s="306" t="s">
        <v>6537</v>
      </c>
      <c r="W22" s="41" t="s">
        <v>6538</v>
      </c>
      <c r="X22" s="326"/>
      <c r="Y22" s="41"/>
      <c r="Z22" s="306">
        <v>8</v>
      </c>
      <c r="AA22" s="326"/>
      <c r="AB22" s="41"/>
      <c r="AC22" s="325">
        <f>COUNTIFS(Leden!C:C,S22)</f>
        <v>0</v>
      </c>
      <c r="AE22" s="306" t="str">
        <f t="shared" si="3"/>
        <v/>
      </c>
      <c r="AF22" s="326" t="str">
        <f>IFERROR(VLOOKUP(LEFT(B22,1),AE23:AE$99,1,0),"")</f>
        <v/>
      </c>
      <c r="AG22" s="310"/>
      <c r="AH22" s="306" t="s">
        <v>6539</v>
      </c>
      <c r="AI22" s="41" t="s">
        <v>6540</v>
      </c>
      <c r="AJ22" s="41" t="s">
        <v>6541</v>
      </c>
      <c r="AK22" s="41" t="s">
        <v>8331</v>
      </c>
      <c r="AL22" s="41" t="s">
        <v>8332</v>
      </c>
      <c r="AM22" s="41"/>
      <c r="AN22" s="326"/>
      <c r="AO22" s="41"/>
      <c r="AP22" s="325">
        <f>COUNTIFS(Leden!D:D,S22)</f>
        <v>0</v>
      </c>
      <c r="AQ22" s="310"/>
      <c r="AR22" s="306" t="str">
        <f t="shared" si="2"/>
        <v/>
      </c>
      <c r="AS22" s="326" t="str">
        <f>IFERROR(VLOOKUP(LEFT(J22,1),AR23:AR$99,1,0),"")</f>
        <v/>
      </c>
      <c r="AU22" s="306" t="s">
        <v>6540</v>
      </c>
      <c r="AV22" s="41" t="s">
        <v>6541</v>
      </c>
      <c r="AW22" s="41"/>
      <c r="AX22" s="41"/>
      <c r="AY22" s="41"/>
      <c r="AZ22" s="41"/>
      <c r="BA22" s="326"/>
    </row>
    <row r="23" spans="1:53" ht="12.75" customHeight="1" x14ac:dyDescent="0.2">
      <c r="A23" s="28" t="str">
        <f>IFERROR(VLOOKUP(B23,Leden!AQ:AQ,1,0),"")</f>
        <v/>
      </c>
      <c r="B23" s="45" t="s">
        <v>6438</v>
      </c>
      <c r="C23" s="46"/>
      <c r="D23" s="46"/>
      <c r="E23" s="46"/>
      <c r="F23" s="217"/>
      <c r="G23" s="277"/>
      <c r="I23" s="28" t="str">
        <f>IFERROR(VLOOKUP(J23,Leden!AR:AR,1,0),"")</f>
        <v/>
      </c>
      <c r="J23" s="45" t="s">
        <v>6438</v>
      </c>
      <c r="K23" s="46"/>
      <c r="L23" s="46"/>
      <c r="M23" s="46"/>
      <c r="N23" s="217"/>
      <c r="O23" s="277"/>
      <c r="S23" s="307" t="s">
        <v>6438</v>
      </c>
      <c r="T23" s="321" t="s">
        <v>6493</v>
      </c>
      <c r="U23" s="310"/>
      <c r="V23" s="306" t="s">
        <v>6537</v>
      </c>
      <c r="W23" s="41" t="s">
        <v>6538</v>
      </c>
      <c r="X23" s="326"/>
      <c r="Y23" s="41"/>
      <c r="Z23" s="306">
        <v>8</v>
      </c>
      <c r="AA23" s="326"/>
      <c r="AB23" s="41"/>
      <c r="AC23" s="325">
        <f>COUNTIFS(Leden!C:C,S23)</f>
        <v>0</v>
      </c>
      <c r="AE23" s="306" t="str">
        <f t="shared" si="3"/>
        <v/>
      </c>
      <c r="AF23" s="326" t="str">
        <f>IFERROR(VLOOKUP(LEFT(B23,1),AE24:AE$99,1,0),"")</f>
        <v/>
      </c>
      <c r="AG23" s="310"/>
      <c r="AH23" s="306" t="s">
        <v>6539</v>
      </c>
      <c r="AI23" s="41" t="s">
        <v>6540</v>
      </c>
      <c r="AJ23" s="41" t="s">
        <v>6541</v>
      </c>
      <c r="AK23" s="41" t="s">
        <v>8331</v>
      </c>
      <c r="AL23" s="41" t="s">
        <v>8332</v>
      </c>
      <c r="AM23" s="41"/>
      <c r="AN23" s="326"/>
      <c r="AO23" s="41"/>
      <c r="AP23" s="325">
        <f>COUNTIFS(Leden!D:D,S23)</f>
        <v>0</v>
      </c>
      <c r="AQ23" s="310"/>
      <c r="AR23" s="306" t="str">
        <f t="shared" si="2"/>
        <v/>
      </c>
      <c r="AS23" s="326" t="str">
        <f>IFERROR(VLOOKUP(LEFT(J23,1),AR24:AR$99,1,0),"")</f>
        <v/>
      </c>
      <c r="AU23" s="306" t="s">
        <v>6540</v>
      </c>
      <c r="AV23" s="41" t="s">
        <v>6541</v>
      </c>
      <c r="AW23" s="41"/>
      <c r="AX23" s="41"/>
      <c r="AY23" s="41"/>
      <c r="AZ23" s="41"/>
      <c r="BA23" s="326"/>
    </row>
    <row r="24" spans="1:53" ht="12.75" customHeight="1" x14ac:dyDescent="0.2">
      <c r="A24" s="28" t="str">
        <f>IFERROR(VLOOKUP(B24,Leden!AQ:AQ,1,0),"")</f>
        <v/>
      </c>
      <c r="B24" s="45" t="s">
        <v>6439</v>
      </c>
      <c r="C24" s="46"/>
      <c r="D24" s="46"/>
      <c r="E24" s="46"/>
      <c r="F24" s="217"/>
      <c r="G24" s="277"/>
      <c r="I24" s="28" t="str">
        <f>IFERROR(VLOOKUP(J24,Leden!AR:AR,1,0),"")</f>
        <v/>
      </c>
      <c r="J24" s="45" t="s">
        <v>6439</v>
      </c>
      <c r="K24" s="46"/>
      <c r="L24" s="46"/>
      <c r="M24" s="46"/>
      <c r="N24" s="217"/>
      <c r="O24" s="277"/>
      <c r="S24" s="307" t="s">
        <v>6439</v>
      </c>
      <c r="T24" s="321" t="s">
        <v>6494</v>
      </c>
      <c r="U24" s="310"/>
      <c r="V24" s="306" t="s">
        <v>6537</v>
      </c>
      <c r="W24" s="41" t="s">
        <v>6538</v>
      </c>
      <c r="X24" s="326"/>
      <c r="Y24" s="41"/>
      <c r="Z24" s="306">
        <v>8</v>
      </c>
      <c r="AA24" s="326"/>
      <c r="AB24" s="41"/>
      <c r="AC24" s="325">
        <f>COUNTIFS(Leden!C:C,S24)</f>
        <v>0</v>
      </c>
      <c r="AE24" s="306" t="str">
        <f t="shared" si="3"/>
        <v/>
      </c>
      <c r="AF24" s="326" t="str">
        <f>IFERROR(VLOOKUP(LEFT(B24,1),AE25:AE$99,1,0),"")</f>
        <v/>
      </c>
      <c r="AG24" s="310"/>
      <c r="AH24" s="306" t="s">
        <v>6539</v>
      </c>
      <c r="AI24" s="41" t="s">
        <v>6540</v>
      </c>
      <c r="AJ24" s="41" t="s">
        <v>6541</v>
      </c>
      <c r="AK24" s="41" t="s">
        <v>8331</v>
      </c>
      <c r="AL24" s="41" t="s">
        <v>8332</v>
      </c>
      <c r="AM24" s="41"/>
      <c r="AN24" s="326"/>
      <c r="AO24" s="41"/>
      <c r="AP24" s="325">
        <f>COUNTIFS(Leden!D:D,S24)</f>
        <v>0</v>
      </c>
      <c r="AQ24" s="310"/>
      <c r="AR24" s="306" t="str">
        <f t="shared" si="2"/>
        <v/>
      </c>
      <c r="AS24" s="326" t="str">
        <f>IFERROR(VLOOKUP(LEFT(J24,1),AR25:AR$99,1,0),"")</f>
        <v/>
      </c>
      <c r="AU24" s="306" t="s">
        <v>6540</v>
      </c>
      <c r="AV24" s="41" t="s">
        <v>6541</v>
      </c>
      <c r="AW24" s="41"/>
      <c r="AX24" s="41"/>
      <c r="AY24" s="41"/>
      <c r="AZ24" s="41"/>
      <c r="BA24" s="326"/>
    </row>
    <row r="25" spans="1:53" ht="12.75" customHeight="1" x14ac:dyDescent="0.2">
      <c r="A25" s="28" t="str">
        <f>IFERROR(VLOOKUP(B25,Leden!AQ:AQ,1,0),"")</f>
        <v/>
      </c>
      <c r="B25" s="45" t="s">
        <v>6440</v>
      </c>
      <c r="C25" s="46"/>
      <c r="D25" s="46"/>
      <c r="E25" s="46"/>
      <c r="F25" s="217"/>
      <c r="G25" s="277"/>
      <c r="I25" s="28" t="str">
        <f>IFERROR(VLOOKUP(J25,Leden!AR:AR,1,0),"")</f>
        <v/>
      </c>
      <c r="J25" s="45" t="s">
        <v>6440</v>
      </c>
      <c r="K25" s="46"/>
      <c r="L25" s="46"/>
      <c r="M25" s="46"/>
      <c r="N25" s="217"/>
      <c r="O25" s="277"/>
      <c r="S25" s="307" t="s">
        <v>6440</v>
      </c>
      <c r="T25" s="321" t="s">
        <v>6507</v>
      </c>
      <c r="U25" s="310"/>
      <c r="V25" s="306" t="s">
        <v>6537</v>
      </c>
      <c r="W25" s="41" t="s">
        <v>6538</v>
      </c>
      <c r="X25" s="326"/>
      <c r="Y25" s="41"/>
      <c r="Z25" s="306">
        <v>8</v>
      </c>
      <c r="AA25" s="326"/>
      <c r="AB25" s="41"/>
      <c r="AC25" s="325">
        <f>COUNTIFS(Leden!C:C,S25)</f>
        <v>0</v>
      </c>
      <c r="AE25" s="306" t="str">
        <f t="shared" si="3"/>
        <v/>
      </c>
      <c r="AF25" s="326" t="str">
        <f>IFERROR(VLOOKUP(LEFT(B25,1),AE26:AE$99,1,0),"")</f>
        <v/>
      </c>
      <c r="AG25" s="310"/>
      <c r="AH25" s="306" t="s">
        <v>6539</v>
      </c>
      <c r="AI25" s="41" t="s">
        <v>6540</v>
      </c>
      <c r="AJ25" s="41" t="s">
        <v>6541</v>
      </c>
      <c r="AK25" s="41" t="s">
        <v>8331</v>
      </c>
      <c r="AL25" s="41" t="s">
        <v>8332</v>
      </c>
      <c r="AM25" s="41"/>
      <c r="AN25" s="326"/>
      <c r="AO25" s="41"/>
      <c r="AP25" s="325">
        <f>COUNTIFS(Leden!D:D,S25)</f>
        <v>0</v>
      </c>
      <c r="AQ25" s="310"/>
      <c r="AR25" s="306" t="str">
        <f t="shared" si="2"/>
        <v/>
      </c>
      <c r="AS25" s="326" t="str">
        <f>IFERROR(VLOOKUP(LEFT(J25,1),AR26:AR$99,1,0),"")</f>
        <v/>
      </c>
      <c r="AU25" s="306" t="s">
        <v>6540</v>
      </c>
      <c r="AV25" s="41" t="s">
        <v>6541</v>
      </c>
      <c r="AW25" s="41"/>
      <c r="AX25" s="41"/>
      <c r="AY25" s="41"/>
      <c r="AZ25" s="41"/>
      <c r="BA25" s="326"/>
    </row>
    <row r="26" spans="1:53" ht="12.75" customHeight="1" x14ac:dyDescent="0.2">
      <c r="A26" s="28" t="str">
        <f>IFERROR(VLOOKUP(B26,Leden!AQ:AQ,1,0),"")</f>
        <v/>
      </c>
      <c r="B26" s="45" t="s">
        <v>6441</v>
      </c>
      <c r="C26" s="46"/>
      <c r="D26" s="46"/>
      <c r="E26" s="46"/>
      <c r="F26" s="217"/>
      <c r="G26" s="277"/>
      <c r="I26" s="28" t="str">
        <f>IFERROR(VLOOKUP(J26,Leden!AR:AR,1,0),"")</f>
        <v/>
      </c>
      <c r="J26" s="45" t="s">
        <v>6441</v>
      </c>
      <c r="K26" s="46"/>
      <c r="L26" s="46"/>
      <c r="M26" s="46"/>
      <c r="N26" s="217"/>
      <c r="O26" s="277"/>
      <c r="S26" s="307" t="s">
        <v>6441</v>
      </c>
      <c r="T26" s="321" t="s">
        <v>6508</v>
      </c>
      <c r="U26" s="310"/>
      <c r="V26" s="306" t="s">
        <v>6537</v>
      </c>
      <c r="W26" s="41" t="s">
        <v>6538</v>
      </c>
      <c r="X26" s="326"/>
      <c r="Y26" s="41"/>
      <c r="Z26" s="306">
        <v>8</v>
      </c>
      <c r="AA26" s="326"/>
      <c r="AB26" s="41"/>
      <c r="AC26" s="325">
        <f>COUNTIFS(Leden!C:C,S26)</f>
        <v>0</v>
      </c>
      <c r="AE26" s="306" t="str">
        <f t="shared" si="3"/>
        <v/>
      </c>
      <c r="AF26" s="326" t="str">
        <f>IFERROR(VLOOKUP(LEFT(B26,1),AE27:AE$99,1,0),"")</f>
        <v/>
      </c>
      <c r="AG26" s="310"/>
      <c r="AH26" s="306" t="s">
        <v>6539</v>
      </c>
      <c r="AI26" s="41" t="s">
        <v>6540</v>
      </c>
      <c r="AJ26" s="41" t="s">
        <v>6541</v>
      </c>
      <c r="AK26" s="41" t="s">
        <v>8331</v>
      </c>
      <c r="AL26" s="41" t="s">
        <v>8332</v>
      </c>
      <c r="AM26" s="41"/>
      <c r="AN26" s="326"/>
      <c r="AO26" s="41"/>
      <c r="AP26" s="325">
        <f>COUNTIFS(Leden!D:D,S26)</f>
        <v>0</v>
      </c>
      <c r="AQ26" s="310"/>
      <c r="AR26" s="306" t="str">
        <f t="shared" si="2"/>
        <v/>
      </c>
      <c r="AS26" s="326" t="str">
        <f>IFERROR(VLOOKUP(LEFT(J26,1),AR27:AR$99,1,0),"")</f>
        <v/>
      </c>
      <c r="AU26" s="306" t="s">
        <v>6540</v>
      </c>
      <c r="AV26" s="41" t="s">
        <v>6541</v>
      </c>
      <c r="AW26" s="41"/>
      <c r="AX26" s="41"/>
      <c r="AY26" s="41"/>
      <c r="AZ26" s="41"/>
      <c r="BA26" s="326"/>
    </row>
    <row r="27" spans="1:53" ht="12.75" customHeight="1" x14ac:dyDescent="0.2">
      <c r="A27" s="28" t="str">
        <f>IFERROR(VLOOKUP(B27,Leden!AQ:AQ,1,0),"")</f>
        <v/>
      </c>
      <c r="B27" s="45" t="s">
        <v>6442</v>
      </c>
      <c r="C27" s="46" t="s">
        <v>6542</v>
      </c>
      <c r="D27" s="46" t="s">
        <v>6545</v>
      </c>
      <c r="E27" s="46">
        <v>8</v>
      </c>
      <c r="F27" s="217"/>
      <c r="G27" s="277" t="s">
        <v>13</v>
      </c>
      <c r="I27" s="28" t="str">
        <f>IFERROR(VLOOKUP(J27,Leden!AR:AR,1,0),"")</f>
        <v/>
      </c>
      <c r="J27" s="45" t="s">
        <v>6442</v>
      </c>
      <c r="K27" s="46"/>
      <c r="L27" s="46"/>
      <c r="M27" s="46"/>
      <c r="N27" s="217"/>
      <c r="O27" s="277"/>
      <c r="S27" s="307" t="s">
        <v>6442</v>
      </c>
      <c r="T27" s="321" t="s">
        <v>6509</v>
      </c>
      <c r="U27" s="310"/>
      <c r="V27" s="306" t="s">
        <v>6542</v>
      </c>
      <c r="W27" s="41"/>
      <c r="X27" s="326"/>
      <c r="Y27" s="41"/>
      <c r="Z27" s="306">
        <v>8</v>
      </c>
      <c r="AA27" s="326"/>
      <c r="AB27" s="41"/>
      <c r="AC27" s="325">
        <f>COUNTIFS(Leden!C:C,S27)</f>
        <v>0</v>
      </c>
      <c r="AE27" s="306" t="str">
        <f t="shared" si="3"/>
        <v/>
      </c>
      <c r="AF27" s="326" t="str">
        <f>IFERROR(VLOOKUP(LEFT(B27,1),AE28:AE$99,1,0),"")</f>
        <v/>
      </c>
      <c r="AG27" s="310"/>
      <c r="AH27" s="306" t="s">
        <v>6543</v>
      </c>
      <c r="AI27" s="41" t="s">
        <v>6544</v>
      </c>
      <c r="AJ27" s="41" t="s">
        <v>6545</v>
      </c>
      <c r="AK27" s="41" t="s">
        <v>6546</v>
      </c>
      <c r="AL27" s="41" t="s">
        <v>6539</v>
      </c>
      <c r="AM27" s="41"/>
      <c r="AN27" s="326"/>
      <c r="AO27" s="41"/>
      <c r="AP27" s="325">
        <f>COUNTIFS(Leden!D:D,S27)</f>
        <v>0</v>
      </c>
      <c r="AQ27" s="310"/>
      <c r="AR27" s="306" t="str">
        <f t="shared" ref="AR27:AR77" si="4">LEFT(I27&amp;"",1)</f>
        <v/>
      </c>
      <c r="AS27" s="326" t="str">
        <f>IFERROR(VLOOKUP(LEFT(J27,1),AR28:AR$99,1,0),"")</f>
        <v/>
      </c>
      <c r="AU27" s="306" t="s">
        <v>6543</v>
      </c>
      <c r="AV27" s="41" t="s">
        <v>6544</v>
      </c>
      <c r="AW27" s="41" t="s">
        <v>6545</v>
      </c>
      <c r="AX27" s="41" t="s">
        <v>6546</v>
      </c>
      <c r="AY27" s="41" t="s">
        <v>6539</v>
      </c>
      <c r="AZ27" s="41"/>
      <c r="BA27" s="326"/>
    </row>
    <row r="28" spans="1:53" ht="12.75" customHeight="1" x14ac:dyDescent="0.2">
      <c r="A28" s="28" t="str">
        <f>IFERROR(VLOOKUP(B28,Leden!AQ:AQ,1,0),"")</f>
        <v/>
      </c>
      <c r="B28" s="45" t="s">
        <v>6443</v>
      </c>
      <c r="C28" s="46"/>
      <c r="D28" s="46"/>
      <c r="E28" s="46"/>
      <c r="F28" s="217"/>
      <c r="G28" s="277"/>
      <c r="I28" s="28" t="str">
        <f>IFERROR(VLOOKUP(J28,Leden!AR:AR,1,0),"")</f>
        <v/>
      </c>
      <c r="J28" s="45" t="s">
        <v>6443</v>
      </c>
      <c r="K28" s="46"/>
      <c r="L28" s="46"/>
      <c r="M28" s="46"/>
      <c r="N28" s="217"/>
      <c r="O28" s="277"/>
      <c r="S28" s="307" t="s">
        <v>6443</v>
      </c>
      <c r="T28" s="321" t="s">
        <v>6520</v>
      </c>
      <c r="U28" s="310"/>
      <c r="V28" s="306" t="s">
        <v>6542</v>
      </c>
      <c r="W28" s="41"/>
      <c r="X28" s="326"/>
      <c r="Y28" s="41"/>
      <c r="Z28" s="306">
        <v>8</v>
      </c>
      <c r="AA28" s="326"/>
      <c r="AB28" s="41"/>
      <c r="AC28" s="325">
        <f>COUNTIFS(Leden!C:C,S28)</f>
        <v>0</v>
      </c>
      <c r="AE28" s="306" t="str">
        <f t="shared" si="3"/>
        <v/>
      </c>
      <c r="AF28" s="326" t="str">
        <f>IFERROR(VLOOKUP(LEFT(B28,1),AE29:AE$99,1,0),"")</f>
        <v/>
      </c>
      <c r="AG28" s="310"/>
      <c r="AH28" s="306" t="s">
        <v>6543</v>
      </c>
      <c r="AI28" s="41" t="s">
        <v>6544</v>
      </c>
      <c r="AJ28" s="41" t="s">
        <v>6545</v>
      </c>
      <c r="AK28" s="41" t="s">
        <v>6546</v>
      </c>
      <c r="AL28" s="41" t="s">
        <v>6539</v>
      </c>
      <c r="AM28" s="41"/>
      <c r="AN28" s="326"/>
      <c r="AO28" s="41"/>
      <c r="AP28" s="325">
        <f>COUNTIFS(Leden!D:D,S28)</f>
        <v>0</v>
      </c>
      <c r="AQ28" s="310"/>
      <c r="AR28" s="306" t="str">
        <f t="shared" si="4"/>
        <v/>
      </c>
      <c r="AS28" s="326" t="str">
        <f>IFERROR(VLOOKUP(LEFT(J28,1),AR29:AR$99,1,0),"")</f>
        <v/>
      </c>
      <c r="AU28" s="306" t="s">
        <v>6543</v>
      </c>
      <c r="AV28" s="41" t="s">
        <v>6544</v>
      </c>
      <c r="AW28" s="41" t="s">
        <v>6545</v>
      </c>
      <c r="AX28" s="41" t="s">
        <v>6546</v>
      </c>
      <c r="AY28" s="41" t="s">
        <v>6539</v>
      </c>
      <c r="AZ28" s="41"/>
      <c r="BA28" s="326"/>
    </row>
    <row r="29" spans="1:53" ht="12.75" customHeight="1" x14ac:dyDescent="0.2">
      <c r="A29" s="28" t="str">
        <f>IFERROR(VLOOKUP(B29,Leden!AQ:AQ,1,0),"")</f>
        <v/>
      </c>
      <c r="B29" s="45" t="s">
        <v>6444</v>
      </c>
      <c r="C29" s="46"/>
      <c r="D29" s="46"/>
      <c r="E29" s="46"/>
      <c r="F29" s="217"/>
      <c r="G29" s="277"/>
      <c r="I29" s="28" t="str">
        <f>IFERROR(VLOOKUP(J29,Leden!AR:AR,1,0),"")</f>
        <v/>
      </c>
      <c r="J29" s="45" t="s">
        <v>6444</v>
      </c>
      <c r="K29" s="46"/>
      <c r="L29" s="46"/>
      <c r="M29" s="46"/>
      <c r="N29" s="217"/>
      <c r="O29" s="277"/>
      <c r="S29" s="307" t="s">
        <v>6444</v>
      </c>
      <c r="T29" s="321" t="s">
        <v>6521</v>
      </c>
      <c r="U29" s="310"/>
      <c r="V29" s="306" t="s">
        <v>6542</v>
      </c>
      <c r="W29" s="41"/>
      <c r="X29" s="326"/>
      <c r="Y29" s="41"/>
      <c r="Z29" s="306">
        <v>8</v>
      </c>
      <c r="AA29" s="326"/>
      <c r="AB29" s="41"/>
      <c r="AC29" s="325">
        <f>COUNTIFS(Leden!C:C,S29)</f>
        <v>0</v>
      </c>
      <c r="AE29" s="306" t="str">
        <f t="shared" si="3"/>
        <v/>
      </c>
      <c r="AF29" s="326" t="str">
        <f>IFERROR(VLOOKUP(LEFT(B29,1),AE30:AE$99,1,0),"")</f>
        <v/>
      </c>
      <c r="AG29" s="310"/>
      <c r="AH29" s="306" t="s">
        <v>6543</v>
      </c>
      <c r="AI29" s="41" t="s">
        <v>6544</v>
      </c>
      <c r="AJ29" s="41" t="s">
        <v>6545</v>
      </c>
      <c r="AK29" s="41" t="s">
        <v>6546</v>
      </c>
      <c r="AL29" s="41" t="s">
        <v>6539</v>
      </c>
      <c r="AM29" s="41"/>
      <c r="AN29" s="326"/>
      <c r="AO29" s="41"/>
      <c r="AP29" s="325">
        <f>COUNTIFS(Leden!D:D,S29)</f>
        <v>0</v>
      </c>
      <c r="AQ29" s="310"/>
      <c r="AR29" s="306" t="str">
        <f t="shared" si="4"/>
        <v/>
      </c>
      <c r="AS29" s="326" t="str">
        <f>IFERROR(VLOOKUP(LEFT(J29,1),AR30:AR$99,1,0),"")</f>
        <v/>
      </c>
      <c r="AU29" s="306" t="s">
        <v>6543</v>
      </c>
      <c r="AV29" s="41" t="s">
        <v>6544</v>
      </c>
      <c r="AW29" s="41" t="s">
        <v>6545</v>
      </c>
      <c r="AX29" s="41" t="s">
        <v>6546</v>
      </c>
      <c r="AY29" s="41" t="s">
        <v>6539</v>
      </c>
      <c r="AZ29" s="41"/>
      <c r="BA29" s="326"/>
    </row>
    <row r="30" spans="1:53" ht="12.75" customHeight="1" x14ac:dyDescent="0.2">
      <c r="A30" s="28" t="str">
        <f>IFERROR(VLOOKUP(B30,Leden!AQ:AQ,1,0),"")</f>
        <v/>
      </c>
      <c r="B30" s="45" t="s">
        <v>6445</v>
      </c>
      <c r="C30" s="46"/>
      <c r="D30" s="46"/>
      <c r="E30" s="46"/>
      <c r="F30" s="217"/>
      <c r="G30" s="277"/>
      <c r="I30" s="28" t="str">
        <f>IFERROR(VLOOKUP(J30,Leden!AR:AR,1,0),"")</f>
        <v/>
      </c>
      <c r="J30" s="45" t="s">
        <v>6445</v>
      </c>
      <c r="K30" s="46"/>
      <c r="L30" s="46"/>
      <c r="M30" s="46"/>
      <c r="N30" s="217"/>
      <c r="O30" s="277"/>
      <c r="S30" s="307" t="s">
        <v>6445</v>
      </c>
      <c r="T30" s="327"/>
      <c r="U30" s="310"/>
      <c r="V30" s="306" t="s">
        <v>6542</v>
      </c>
      <c r="W30" s="41"/>
      <c r="X30" s="326"/>
      <c r="Y30" s="41"/>
      <c r="Z30" s="306">
        <v>8</v>
      </c>
      <c r="AA30" s="326"/>
      <c r="AB30" s="41"/>
      <c r="AC30" s="325">
        <f>COUNTIFS(Leden!C:C,S30)</f>
        <v>0</v>
      </c>
      <c r="AE30" s="306" t="str">
        <f t="shared" si="3"/>
        <v/>
      </c>
      <c r="AF30" s="326" t="str">
        <f>IFERROR(VLOOKUP(LEFT(B30,1),AE31:AE$99,1,0),"")</f>
        <v/>
      </c>
      <c r="AG30" s="310"/>
      <c r="AH30" s="306" t="s">
        <v>6543</v>
      </c>
      <c r="AI30" s="41" t="s">
        <v>6544</v>
      </c>
      <c r="AJ30" s="41" t="s">
        <v>6545</v>
      </c>
      <c r="AK30" s="41" t="s">
        <v>6546</v>
      </c>
      <c r="AL30" s="41" t="s">
        <v>6539</v>
      </c>
      <c r="AM30" s="41"/>
      <c r="AN30" s="326"/>
      <c r="AO30" s="41"/>
      <c r="AP30" s="325">
        <f>COUNTIFS(Leden!D:D,S30)</f>
        <v>0</v>
      </c>
      <c r="AQ30" s="310"/>
      <c r="AR30" s="306" t="str">
        <f t="shared" si="4"/>
        <v/>
      </c>
      <c r="AS30" s="326" t="str">
        <f>IFERROR(VLOOKUP(LEFT(J30,1),AR31:AR$99,1,0),"")</f>
        <v/>
      </c>
      <c r="AU30" s="306" t="s">
        <v>6543</v>
      </c>
      <c r="AV30" s="41" t="s">
        <v>6544</v>
      </c>
      <c r="AW30" s="41" t="s">
        <v>6545</v>
      </c>
      <c r="AX30" s="41" t="s">
        <v>6546</v>
      </c>
      <c r="AY30" s="41" t="s">
        <v>6539</v>
      </c>
      <c r="AZ30" s="41"/>
      <c r="BA30" s="326"/>
    </row>
    <row r="31" spans="1:53" ht="12.75" customHeight="1" x14ac:dyDescent="0.2">
      <c r="A31" s="28" t="str">
        <f>IFERROR(VLOOKUP(B31,Leden!AQ:AQ,1,0),"")</f>
        <v/>
      </c>
      <c r="B31" s="45" t="s">
        <v>6446</v>
      </c>
      <c r="C31" s="46"/>
      <c r="D31" s="46"/>
      <c r="E31" s="46"/>
      <c r="F31" s="217"/>
      <c r="G31" s="277"/>
      <c r="I31" s="28" t="str">
        <f>IFERROR(VLOOKUP(J31,Leden!AR:AR,1,0),"")</f>
        <v/>
      </c>
      <c r="J31" s="45" t="s">
        <v>6446</v>
      </c>
      <c r="K31" s="46"/>
      <c r="L31" s="46"/>
      <c r="M31" s="46"/>
      <c r="N31" s="217"/>
      <c r="O31" s="277"/>
      <c r="S31" s="307" t="s">
        <v>6446</v>
      </c>
      <c r="T31" s="280"/>
      <c r="U31" s="310"/>
      <c r="V31" s="306" t="s">
        <v>6542</v>
      </c>
      <c r="W31" s="41"/>
      <c r="X31" s="326"/>
      <c r="Y31" s="41"/>
      <c r="Z31" s="306">
        <v>8</v>
      </c>
      <c r="AA31" s="326"/>
      <c r="AB31" s="41"/>
      <c r="AC31" s="325">
        <f>COUNTIFS(Leden!C:C,S31)</f>
        <v>0</v>
      </c>
      <c r="AE31" s="306" t="str">
        <f t="shared" si="3"/>
        <v/>
      </c>
      <c r="AF31" s="326" t="str">
        <f>IFERROR(VLOOKUP(LEFT(B31,1),AE32:AE$99,1,0),"")</f>
        <v/>
      </c>
      <c r="AG31" s="310"/>
      <c r="AH31" s="306" t="s">
        <v>6543</v>
      </c>
      <c r="AI31" s="41" t="s">
        <v>6544</v>
      </c>
      <c r="AJ31" s="41" t="s">
        <v>6545</v>
      </c>
      <c r="AK31" s="41" t="s">
        <v>6546</v>
      </c>
      <c r="AL31" s="41" t="s">
        <v>6539</v>
      </c>
      <c r="AM31" s="41"/>
      <c r="AN31" s="326"/>
      <c r="AO31" s="41"/>
      <c r="AP31" s="325">
        <f>COUNTIFS(Leden!D:D,S31)</f>
        <v>0</v>
      </c>
      <c r="AQ31" s="310"/>
      <c r="AR31" s="306" t="str">
        <f t="shared" si="4"/>
        <v/>
      </c>
      <c r="AS31" s="326" t="str">
        <f>IFERROR(VLOOKUP(LEFT(J31,1),AR32:AR$99,1,0),"")</f>
        <v/>
      </c>
      <c r="AU31" s="306" t="s">
        <v>6543</v>
      </c>
      <c r="AV31" s="41" t="s">
        <v>6544</v>
      </c>
      <c r="AW31" s="41" t="s">
        <v>6545</v>
      </c>
      <c r="AX31" s="41" t="s">
        <v>6546</v>
      </c>
      <c r="AY31" s="41" t="s">
        <v>6539</v>
      </c>
      <c r="AZ31" s="41"/>
      <c r="BA31" s="326"/>
    </row>
    <row r="32" spans="1:53" ht="12.75" customHeight="1" x14ac:dyDescent="0.2">
      <c r="A32" s="28" t="str">
        <f>IFERROR(VLOOKUP(B32,Leden!AQ:AQ,1,0),"")</f>
        <v/>
      </c>
      <c r="B32" s="45" t="s">
        <v>6449</v>
      </c>
      <c r="C32" s="46"/>
      <c r="D32" s="46"/>
      <c r="E32" s="46"/>
      <c r="F32" s="217"/>
      <c r="G32" s="277"/>
      <c r="I32" s="28" t="str">
        <f>IFERROR(VLOOKUP(J32,Leden!AR:AR,1,0),"")</f>
        <v/>
      </c>
      <c r="J32" s="45" t="s">
        <v>6449</v>
      </c>
      <c r="K32" s="46"/>
      <c r="L32" s="46"/>
      <c r="M32" s="46"/>
      <c r="N32" s="217"/>
      <c r="O32" s="277"/>
      <c r="S32" s="307" t="s">
        <v>6447</v>
      </c>
      <c r="T32" s="280"/>
      <c r="U32" s="310"/>
      <c r="V32" s="306" t="s">
        <v>6538</v>
      </c>
      <c r="W32" s="41"/>
      <c r="X32" s="326"/>
      <c r="Y32" s="41"/>
      <c r="Z32" s="306">
        <v>8</v>
      </c>
      <c r="AA32" s="326">
        <v>4</v>
      </c>
      <c r="AB32" s="41"/>
      <c r="AC32" s="325">
        <f>COUNTIFS(Leden!C:C,S32)</f>
        <v>0</v>
      </c>
      <c r="AE32" s="306" t="str">
        <f t="shared" si="3"/>
        <v/>
      </c>
      <c r="AF32" s="326" t="str">
        <f>IFERROR(VLOOKUP(LEFT(B32,1),AE33:AE$99,1,0),"")</f>
        <v/>
      </c>
      <c r="AG32" s="310"/>
      <c r="AH32" s="306" t="s">
        <v>6539</v>
      </c>
      <c r="AI32" s="41" t="s">
        <v>6540</v>
      </c>
      <c r="AJ32" s="41"/>
      <c r="AK32" s="41"/>
      <c r="AL32" s="41"/>
      <c r="AM32" s="41"/>
      <c r="AN32" s="326"/>
      <c r="AO32" s="41"/>
      <c r="AP32" s="325">
        <f>COUNTIFS(Leden!D:D,S32)</f>
        <v>0</v>
      </c>
      <c r="AQ32" s="310"/>
      <c r="AR32" s="306" t="str">
        <f t="shared" si="4"/>
        <v/>
      </c>
      <c r="AS32" s="326" t="str">
        <f>IFERROR(VLOOKUP(LEFT(J32,1),AR33:AR$99,1,0),"")</f>
        <v/>
      </c>
      <c r="AU32" s="306" t="s">
        <v>6540</v>
      </c>
      <c r="AV32" s="41"/>
      <c r="AW32" s="41"/>
      <c r="AX32" s="41"/>
      <c r="AY32" s="41"/>
      <c r="AZ32" s="41"/>
      <c r="BA32" s="326"/>
    </row>
    <row r="33" spans="1:53" ht="12.75" customHeight="1" x14ac:dyDescent="0.2">
      <c r="A33" s="28" t="str">
        <f>IFERROR(VLOOKUP(B33,Leden!AQ:AQ,1,0),"")</f>
        <v/>
      </c>
      <c r="B33" s="45" t="s">
        <v>6450</v>
      </c>
      <c r="C33" s="46"/>
      <c r="D33" s="46"/>
      <c r="E33" s="46"/>
      <c r="F33" s="217"/>
      <c r="G33" s="277"/>
      <c r="I33" s="28" t="str">
        <f>IFERROR(VLOOKUP(J33,Leden!AR:AR,1,0),"")</f>
        <v/>
      </c>
      <c r="J33" s="45" t="s">
        <v>6450</v>
      </c>
      <c r="K33" s="46"/>
      <c r="L33" s="46"/>
      <c r="M33" s="46"/>
      <c r="N33" s="217"/>
      <c r="O33" s="277"/>
      <c r="S33" s="307" t="s">
        <v>6448</v>
      </c>
      <c r="T33" s="280"/>
      <c r="U33" s="310"/>
      <c r="V33" s="306" t="s">
        <v>6538</v>
      </c>
      <c r="W33" s="41"/>
      <c r="X33" s="326"/>
      <c r="Y33" s="41"/>
      <c r="Z33" s="306">
        <v>8</v>
      </c>
      <c r="AA33" s="326">
        <v>4</v>
      </c>
      <c r="AB33" s="41"/>
      <c r="AC33" s="325">
        <f>COUNTIFS(Leden!C:C,S33)</f>
        <v>0</v>
      </c>
      <c r="AE33" s="306" t="str">
        <f t="shared" si="3"/>
        <v/>
      </c>
      <c r="AF33" s="326" t="str">
        <f>IFERROR(VLOOKUP(LEFT(B33,1),AE34:AE$99,1,0),"")</f>
        <v/>
      </c>
      <c r="AG33" s="310"/>
      <c r="AH33" s="306" t="s">
        <v>6539</v>
      </c>
      <c r="AI33" s="41" t="s">
        <v>6540</v>
      </c>
      <c r="AJ33" s="41"/>
      <c r="AK33" s="41"/>
      <c r="AL33" s="41"/>
      <c r="AM33" s="41"/>
      <c r="AN33" s="326"/>
      <c r="AO33" s="41"/>
      <c r="AP33" s="325">
        <f>COUNTIFS(Leden!D:D,S33)</f>
        <v>0</v>
      </c>
      <c r="AQ33" s="310"/>
      <c r="AR33" s="306" t="str">
        <f t="shared" si="4"/>
        <v/>
      </c>
      <c r="AS33" s="326" t="str">
        <f>IFERROR(VLOOKUP(LEFT(J33,1),AR34:AR$99,1,0),"")</f>
        <v/>
      </c>
      <c r="AU33" s="306" t="s">
        <v>6540</v>
      </c>
      <c r="AV33" s="41"/>
      <c r="AW33" s="41"/>
      <c r="AX33" s="41"/>
      <c r="AY33" s="41"/>
      <c r="AZ33" s="41"/>
      <c r="BA33" s="326"/>
    </row>
    <row r="34" spans="1:53" ht="12.75" customHeight="1" x14ac:dyDescent="0.2">
      <c r="A34" s="28" t="str">
        <f>IFERROR(VLOOKUP(B34,Leden!AQ:AQ,1,0),"")</f>
        <v/>
      </c>
      <c r="B34" s="45" t="s">
        <v>6451</v>
      </c>
      <c r="C34" s="46"/>
      <c r="D34" s="46"/>
      <c r="E34" s="46"/>
      <c r="F34" s="217"/>
      <c r="G34" s="277"/>
      <c r="I34" s="28" t="str">
        <f>IFERROR(VLOOKUP(J34,Leden!AR:AR,1,0),"")</f>
        <v/>
      </c>
      <c r="J34" s="45" t="s">
        <v>6451</v>
      </c>
      <c r="K34" s="46"/>
      <c r="L34" s="46"/>
      <c r="M34" s="46"/>
      <c r="N34" s="217"/>
      <c r="O34" s="277"/>
      <c r="S34" s="307" t="s">
        <v>6449</v>
      </c>
      <c r="T34" s="280"/>
      <c r="U34" s="310"/>
      <c r="V34" s="306" t="s">
        <v>6538</v>
      </c>
      <c r="W34" s="41"/>
      <c r="X34" s="326"/>
      <c r="Y34" s="41"/>
      <c r="Z34" s="306">
        <v>8</v>
      </c>
      <c r="AA34" s="326">
        <v>4</v>
      </c>
      <c r="AB34" s="41"/>
      <c r="AC34" s="325">
        <f>COUNTIFS(Leden!C:C,S34)</f>
        <v>0</v>
      </c>
      <c r="AE34" s="306" t="str">
        <f t="shared" si="3"/>
        <v/>
      </c>
      <c r="AF34" s="326" t="str">
        <f>IFERROR(VLOOKUP(LEFT(B34,1),AE35:AE$99,1,0),"")</f>
        <v/>
      </c>
      <c r="AG34" s="310"/>
      <c r="AH34" s="306" t="s">
        <v>6539</v>
      </c>
      <c r="AI34" s="41" t="s">
        <v>6540</v>
      </c>
      <c r="AJ34" s="41"/>
      <c r="AK34" s="41"/>
      <c r="AL34" s="41"/>
      <c r="AM34" s="41"/>
      <c r="AN34" s="326"/>
      <c r="AO34" s="41"/>
      <c r="AP34" s="325">
        <f>COUNTIFS(Leden!D:D,S34)</f>
        <v>0</v>
      </c>
      <c r="AQ34" s="310"/>
      <c r="AR34" s="306" t="str">
        <f t="shared" si="4"/>
        <v/>
      </c>
      <c r="AS34" s="326" t="str">
        <f>IFERROR(VLOOKUP(LEFT(J34,1),AR35:AR$99,1,0),"")</f>
        <v/>
      </c>
      <c r="AU34" s="306" t="s">
        <v>6540</v>
      </c>
      <c r="AV34" s="41"/>
      <c r="AW34" s="41"/>
      <c r="AX34" s="41"/>
      <c r="AY34" s="41"/>
      <c r="AZ34" s="41"/>
      <c r="BA34" s="326"/>
    </row>
    <row r="35" spans="1:53" ht="12.75" customHeight="1" x14ac:dyDescent="0.2">
      <c r="A35" s="28" t="str">
        <f>IFERROR(VLOOKUP(B35,Leden!AQ:AQ,1,0),"")</f>
        <v/>
      </c>
      <c r="B35" s="45" t="s">
        <v>6452</v>
      </c>
      <c r="C35" s="46"/>
      <c r="D35" s="46"/>
      <c r="E35" s="46"/>
      <c r="F35" s="217"/>
      <c r="G35" s="277"/>
      <c r="I35" s="28" t="str">
        <f>IFERROR(VLOOKUP(J35,Leden!AR:AR,1,0),"")</f>
        <v/>
      </c>
      <c r="J35" s="45" t="s">
        <v>6452</v>
      </c>
      <c r="K35" s="46"/>
      <c r="L35" s="46"/>
      <c r="M35" s="46"/>
      <c r="N35" s="217"/>
      <c r="O35" s="277"/>
      <c r="S35" s="307" t="s">
        <v>6450</v>
      </c>
      <c r="T35" s="280"/>
      <c r="U35" s="310"/>
      <c r="V35" s="306" t="s">
        <v>6538</v>
      </c>
      <c r="W35" s="41"/>
      <c r="X35" s="326"/>
      <c r="Y35" s="41"/>
      <c r="Z35" s="306">
        <v>8</v>
      </c>
      <c r="AA35" s="326">
        <v>4</v>
      </c>
      <c r="AB35" s="41"/>
      <c r="AC35" s="325">
        <f>COUNTIFS(Leden!C:C,S35)</f>
        <v>0</v>
      </c>
      <c r="AE35" s="306" t="str">
        <f t="shared" si="3"/>
        <v/>
      </c>
      <c r="AF35" s="326" t="str">
        <f>IFERROR(VLOOKUP(LEFT(B35,1),AE36:AE$99,1,0),"")</f>
        <v/>
      </c>
      <c r="AG35" s="310"/>
      <c r="AH35" s="306" t="s">
        <v>6539</v>
      </c>
      <c r="AI35" s="41" t="s">
        <v>6540</v>
      </c>
      <c r="AJ35" s="41"/>
      <c r="AK35" s="41"/>
      <c r="AL35" s="41"/>
      <c r="AM35" s="41"/>
      <c r="AN35" s="326"/>
      <c r="AO35" s="41"/>
      <c r="AP35" s="325">
        <f>COUNTIFS(Leden!D:D,S35)</f>
        <v>0</v>
      </c>
      <c r="AQ35" s="310"/>
      <c r="AR35" s="306" t="str">
        <f t="shared" si="4"/>
        <v/>
      </c>
      <c r="AS35" s="326" t="str">
        <f>IFERROR(VLOOKUP(LEFT(J35,1),AR36:AR$99,1,0),"")</f>
        <v/>
      </c>
      <c r="AU35" s="306" t="s">
        <v>6540</v>
      </c>
      <c r="AV35" s="41"/>
      <c r="AW35" s="41"/>
      <c r="AX35" s="41"/>
      <c r="AY35" s="41"/>
      <c r="AZ35" s="41"/>
      <c r="BA35" s="326"/>
    </row>
    <row r="36" spans="1:53" ht="12.75" customHeight="1" x14ac:dyDescent="0.2">
      <c r="A36" s="28" t="str">
        <f>IFERROR(VLOOKUP(B36,Leden!AQ:AQ,1,0),"")</f>
        <v>A1</v>
      </c>
      <c r="B36" s="45" t="s">
        <v>1315</v>
      </c>
      <c r="C36" s="46" t="s">
        <v>6537</v>
      </c>
      <c r="D36" s="46" t="s">
        <v>6540</v>
      </c>
      <c r="E36" s="46">
        <v>8</v>
      </c>
      <c r="F36" s="217"/>
      <c r="G36" s="277" t="s">
        <v>13</v>
      </c>
      <c r="I36" s="28" t="str">
        <f>IFERROR(VLOOKUP(J36,Leden!AR:AR,1,0),"")</f>
        <v>A1</v>
      </c>
      <c r="J36" s="45" t="s">
        <v>1315</v>
      </c>
      <c r="K36" s="46" t="s">
        <v>6537</v>
      </c>
      <c r="L36" s="46" t="s">
        <v>6540</v>
      </c>
      <c r="M36" s="46">
        <v>8</v>
      </c>
      <c r="N36" s="217"/>
      <c r="O36" s="277" t="s">
        <v>13</v>
      </c>
      <c r="S36" s="307" t="s">
        <v>6451</v>
      </c>
      <c r="T36" s="280"/>
      <c r="U36" s="310"/>
      <c r="V36" s="306" t="s">
        <v>6537</v>
      </c>
      <c r="W36" s="41" t="s">
        <v>6538</v>
      </c>
      <c r="X36" s="326"/>
      <c r="Y36" s="41"/>
      <c r="Z36" s="306">
        <v>8</v>
      </c>
      <c r="AA36" s="326"/>
      <c r="AB36" s="41"/>
      <c r="AC36" s="325">
        <f>COUNTIFS(Leden!C:C,S36)</f>
        <v>0</v>
      </c>
      <c r="AE36" s="306" t="str">
        <f t="shared" si="3"/>
        <v>A</v>
      </c>
      <c r="AF36" s="326" t="str">
        <f>IFERROR(VLOOKUP(LEFT(B36,1),AE37:AE$99,1,0),"")</f>
        <v>A</v>
      </c>
      <c r="AG36" s="310"/>
      <c r="AH36" s="306" t="s">
        <v>6539</v>
      </c>
      <c r="AI36" s="41" t="s">
        <v>6540</v>
      </c>
      <c r="AJ36" s="41" t="s">
        <v>6541</v>
      </c>
      <c r="AK36" s="41"/>
      <c r="AL36" s="41"/>
      <c r="AM36" s="41"/>
      <c r="AN36" s="326"/>
      <c r="AO36" s="41"/>
      <c r="AP36" s="325">
        <f>COUNTIFS(Leden!D:D,S36)</f>
        <v>0</v>
      </c>
      <c r="AQ36" s="310"/>
      <c r="AR36" s="306" t="str">
        <f t="shared" si="4"/>
        <v>A</v>
      </c>
      <c r="AS36" s="326" t="str">
        <f>IFERROR(VLOOKUP(LEFT(J36,1),AR37:AR$99,1,0),"")</f>
        <v>A</v>
      </c>
      <c r="AU36" s="306" t="s">
        <v>6540</v>
      </c>
      <c r="AV36" s="41" t="s">
        <v>6541</v>
      </c>
      <c r="AW36" s="41"/>
      <c r="AX36" s="41"/>
      <c r="AY36" s="41"/>
      <c r="AZ36" s="41"/>
      <c r="BA36" s="326"/>
    </row>
    <row r="37" spans="1:53" ht="12.75" customHeight="1" x14ac:dyDescent="0.2">
      <c r="A37" s="28" t="str">
        <f>IFERROR(VLOOKUP(B37,Leden!AQ:AQ,1,0),"")</f>
        <v>A2</v>
      </c>
      <c r="B37" s="45" t="s">
        <v>1316</v>
      </c>
      <c r="C37" s="46" t="s">
        <v>6537</v>
      </c>
      <c r="D37" s="46" t="s">
        <v>6540</v>
      </c>
      <c r="E37" s="46">
        <v>8</v>
      </c>
      <c r="F37" s="217"/>
      <c r="G37" s="277" t="s">
        <v>13</v>
      </c>
      <c r="I37" s="28" t="str">
        <f>IFERROR(VLOOKUP(J37,Leden!AR:AR,1,0),"")</f>
        <v>A2</v>
      </c>
      <c r="J37" s="45" t="s">
        <v>1316</v>
      </c>
      <c r="K37" s="46" t="s">
        <v>6537</v>
      </c>
      <c r="L37" s="46" t="s">
        <v>6540</v>
      </c>
      <c r="M37" s="46">
        <v>8</v>
      </c>
      <c r="N37" s="217"/>
      <c r="O37" s="277" t="s">
        <v>13</v>
      </c>
      <c r="S37" s="307" t="s">
        <v>6452</v>
      </c>
      <c r="T37" s="280"/>
      <c r="U37" s="310"/>
      <c r="V37" s="306" t="s">
        <v>6537</v>
      </c>
      <c r="W37" s="41" t="s">
        <v>6538</v>
      </c>
      <c r="X37" s="326"/>
      <c r="Y37" s="41"/>
      <c r="Z37" s="306">
        <v>8</v>
      </c>
      <c r="AA37" s="326"/>
      <c r="AB37" s="41"/>
      <c r="AC37" s="325">
        <f>COUNTIFS(Leden!C:C,S37)</f>
        <v>0</v>
      </c>
      <c r="AE37" s="306" t="str">
        <f t="shared" si="3"/>
        <v>A</v>
      </c>
      <c r="AF37" s="326" t="str">
        <f>IFERROR(VLOOKUP(LEFT(B37,1),AE38:AE$99,1,0),"")</f>
        <v>A</v>
      </c>
      <c r="AG37" s="310"/>
      <c r="AH37" s="306" t="s">
        <v>6539</v>
      </c>
      <c r="AI37" s="41" t="s">
        <v>6540</v>
      </c>
      <c r="AJ37" s="41" t="s">
        <v>6541</v>
      </c>
      <c r="AK37" s="41"/>
      <c r="AL37" s="41"/>
      <c r="AM37" s="41"/>
      <c r="AN37" s="326"/>
      <c r="AO37" s="41"/>
      <c r="AP37" s="325">
        <f>COUNTIFS(Leden!D:D,S37)</f>
        <v>0</v>
      </c>
      <c r="AQ37" s="310"/>
      <c r="AR37" s="306" t="str">
        <f t="shared" si="4"/>
        <v>A</v>
      </c>
      <c r="AS37" s="326" t="str">
        <f>IFERROR(VLOOKUP(LEFT(J37,1),AR38:AR$99,1,0),"")</f>
        <v>A</v>
      </c>
      <c r="AU37" s="306" t="s">
        <v>6540</v>
      </c>
      <c r="AV37" s="41" t="s">
        <v>6541</v>
      </c>
      <c r="AW37" s="41"/>
      <c r="AX37" s="41"/>
      <c r="AY37" s="41"/>
      <c r="AZ37" s="41"/>
      <c r="BA37" s="326"/>
    </row>
    <row r="38" spans="1:53" ht="12.75" customHeight="1" x14ac:dyDescent="0.2">
      <c r="A38" s="28" t="str">
        <f>IFERROR(VLOOKUP(B38,Leden!AQ:AQ,1,0),"")</f>
        <v>A3</v>
      </c>
      <c r="B38" s="45" t="s">
        <v>1317</v>
      </c>
      <c r="C38" s="46" t="s">
        <v>6538</v>
      </c>
      <c r="D38" s="46" t="s">
        <v>6540</v>
      </c>
      <c r="E38" s="46">
        <v>8</v>
      </c>
      <c r="F38" s="217"/>
      <c r="G38" s="277" t="s">
        <v>13</v>
      </c>
      <c r="I38" s="28" t="str">
        <f>IFERROR(VLOOKUP(J38,Leden!AR:AR,1,0),"")</f>
        <v>A3</v>
      </c>
      <c r="J38" s="45" t="s">
        <v>1317</v>
      </c>
      <c r="K38" s="46" t="s">
        <v>6538</v>
      </c>
      <c r="L38" s="46" t="s">
        <v>6540</v>
      </c>
      <c r="M38" s="46">
        <v>8</v>
      </c>
      <c r="N38" s="217"/>
      <c r="O38" s="277" t="s">
        <v>13</v>
      </c>
      <c r="S38" s="307" t="s">
        <v>6453</v>
      </c>
      <c r="T38" s="280"/>
      <c r="U38" s="310"/>
      <c r="V38" s="306" t="s">
        <v>6537</v>
      </c>
      <c r="W38" s="41" t="s">
        <v>6538</v>
      </c>
      <c r="X38" s="326"/>
      <c r="Y38" s="41"/>
      <c r="Z38" s="306">
        <v>8</v>
      </c>
      <c r="AA38" s="326"/>
      <c r="AB38" s="41"/>
      <c r="AC38" s="325">
        <f>COUNTIFS(Leden!C:C,S38)</f>
        <v>0</v>
      </c>
      <c r="AE38" s="306" t="str">
        <f t="shared" si="3"/>
        <v>A</v>
      </c>
      <c r="AF38" s="326" t="str">
        <f>IFERROR(VLOOKUP(LEFT(B38,1),AE39:AE$99,1,0),"")</f>
        <v>A</v>
      </c>
      <c r="AG38" s="310"/>
      <c r="AH38" s="306" t="s">
        <v>6539</v>
      </c>
      <c r="AI38" s="41" t="s">
        <v>6540</v>
      </c>
      <c r="AJ38" s="41" t="s">
        <v>6541</v>
      </c>
      <c r="AK38" s="41"/>
      <c r="AL38" s="41"/>
      <c r="AM38" s="41"/>
      <c r="AN38" s="326"/>
      <c r="AO38" s="41"/>
      <c r="AP38" s="325">
        <f>COUNTIFS(Leden!D:D,S38)</f>
        <v>0</v>
      </c>
      <c r="AQ38" s="310"/>
      <c r="AR38" s="306" t="str">
        <f t="shared" si="4"/>
        <v>A</v>
      </c>
      <c r="AS38" s="326" t="str">
        <f>IFERROR(VLOOKUP(LEFT(J38,1),AR39:AR$99,1,0),"")</f>
        <v>A</v>
      </c>
      <c r="AU38" s="306" t="s">
        <v>6540</v>
      </c>
      <c r="AV38" s="41" t="s">
        <v>6541</v>
      </c>
      <c r="AW38" s="41"/>
      <c r="AX38" s="41"/>
      <c r="AY38" s="41"/>
      <c r="AZ38" s="41"/>
      <c r="BA38" s="326"/>
    </row>
    <row r="39" spans="1:53" ht="12.75" customHeight="1" x14ac:dyDescent="0.2">
      <c r="A39" s="28" t="str">
        <f>IFERROR(VLOOKUP(B39,Leden!AQ:AQ,1,0),"")</f>
        <v>A4</v>
      </c>
      <c r="B39" s="45" t="s">
        <v>1318</v>
      </c>
      <c r="C39" s="46" t="s">
        <v>6538</v>
      </c>
      <c r="D39" s="46" t="s">
        <v>6540</v>
      </c>
      <c r="E39" s="46">
        <v>8</v>
      </c>
      <c r="F39" s="217"/>
      <c r="G39" s="277" t="s">
        <v>13</v>
      </c>
      <c r="I39" s="28" t="str">
        <f>IFERROR(VLOOKUP(J39,Leden!AR:AR,1,0),"")</f>
        <v>A4</v>
      </c>
      <c r="J39" s="45" t="s">
        <v>1318</v>
      </c>
      <c r="K39" s="46" t="s">
        <v>6538</v>
      </c>
      <c r="L39" s="46" t="s">
        <v>6540</v>
      </c>
      <c r="M39" s="46">
        <v>8</v>
      </c>
      <c r="N39" s="217"/>
      <c r="O39" s="277" t="s">
        <v>13</v>
      </c>
      <c r="S39" s="307" t="s">
        <v>6454</v>
      </c>
      <c r="T39" s="280"/>
      <c r="U39" s="310"/>
      <c r="V39" s="306" t="s">
        <v>6537</v>
      </c>
      <c r="W39" s="41" t="s">
        <v>6538</v>
      </c>
      <c r="X39" s="326"/>
      <c r="Y39" s="41"/>
      <c r="Z39" s="306">
        <v>8</v>
      </c>
      <c r="AA39" s="326"/>
      <c r="AB39" s="41"/>
      <c r="AC39" s="325">
        <f>COUNTIFS(Leden!C:C,S39)</f>
        <v>0</v>
      </c>
      <c r="AE39" s="306" t="str">
        <f t="shared" si="3"/>
        <v>A</v>
      </c>
      <c r="AF39" s="326" t="str">
        <f>IFERROR(VLOOKUP(LEFT(B39,1),AE40:AE$99,1,0),"")</f>
        <v>A</v>
      </c>
      <c r="AG39" s="310"/>
      <c r="AH39" s="306" t="s">
        <v>6539</v>
      </c>
      <c r="AI39" s="41" t="s">
        <v>6540</v>
      </c>
      <c r="AJ39" s="41" t="s">
        <v>6541</v>
      </c>
      <c r="AK39" s="41"/>
      <c r="AL39" s="41"/>
      <c r="AM39" s="41"/>
      <c r="AN39" s="326"/>
      <c r="AO39" s="41"/>
      <c r="AP39" s="325">
        <f>COUNTIFS(Leden!D:D,S39)</f>
        <v>0</v>
      </c>
      <c r="AQ39" s="310"/>
      <c r="AR39" s="306" t="str">
        <f t="shared" si="4"/>
        <v>A</v>
      </c>
      <c r="AS39" s="326" t="str">
        <f>IFERROR(VLOOKUP(LEFT(J39,1),AR40:AR$99,1,0),"")</f>
        <v>A</v>
      </c>
      <c r="AU39" s="306" t="s">
        <v>6540</v>
      </c>
      <c r="AV39" s="41" t="s">
        <v>6541</v>
      </c>
      <c r="AW39" s="41"/>
      <c r="AX39" s="41"/>
      <c r="AY39" s="41"/>
      <c r="AZ39" s="41"/>
      <c r="BA39" s="326"/>
    </row>
    <row r="40" spans="1:53" ht="12.75" customHeight="1" x14ac:dyDescent="0.2">
      <c r="A40" s="28" t="str">
        <f>IFERROR(VLOOKUP(B40,Leden!AQ:AQ,1,0),"")</f>
        <v>A5</v>
      </c>
      <c r="B40" s="45" t="s">
        <v>6455</v>
      </c>
      <c r="C40" s="46" t="s">
        <v>6538</v>
      </c>
      <c r="D40" s="46" t="s">
        <v>6540</v>
      </c>
      <c r="E40" s="46">
        <v>8</v>
      </c>
      <c r="F40" s="217"/>
      <c r="G40" s="277" t="s">
        <v>13</v>
      </c>
      <c r="I40" s="28" t="str">
        <f>IFERROR(VLOOKUP(J40,Leden!AR:AR,1,0),"")</f>
        <v>A5</v>
      </c>
      <c r="J40" s="45" t="s">
        <v>6455</v>
      </c>
      <c r="K40" s="46" t="s">
        <v>6538</v>
      </c>
      <c r="L40" s="46" t="s">
        <v>6540</v>
      </c>
      <c r="M40" s="46">
        <v>8</v>
      </c>
      <c r="N40" s="217"/>
      <c r="O40" s="277" t="s">
        <v>13</v>
      </c>
      <c r="S40" s="307" t="s">
        <v>1315</v>
      </c>
      <c r="T40" s="280"/>
      <c r="U40" s="310"/>
      <c r="V40" s="306" t="s">
        <v>6537</v>
      </c>
      <c r="W40" s="41" t="s">
        <v>6538</v>
      </c>
      <c r="X40" s="326"/>
      <c r="Y40" s="41"/>
      <c r="Z40" s="306">
        <v>8</v>
      </c>
      <c r="AA40" s="326"/>
      <c r="AB40" s="41"/>
      <c r="AC40" s="325">
        <f>COUNTIFS(Leden!C:C,S40)</f>
        <v>8</v>
      </c>
      <c r="AE40" s="306" t="str">
        <f t="shared" si="3"/>
        <v>A</v>
      </c>
      <c r="AF40" s="326" t="str">
        <f>IFERROR(VLOOKUP(LEFT(B40,1),AE41:AE$99,1,0),"")</f>
        <v/>
      </c>
      <c r="AG40" s="310"/>
      <c r="AH40" s="306" t="s">
        <v>6539</v>
      </c>
      <c r="AI40" s="41" t="s">
        <v>6540</v>
      </c>
      <c r="AJ40" s="41" t="s">
        <v>6541</v>
      </c>
      <c r="AK40" s="41"/>
      <c r="AL40" s="41"/>
      <c r="AM40" s="41"/>
      <c r="AN40" s="326"/>
      <c r="AO40" s="41"/>
      <c r="AP40" s="325">
        <f>COUNTIFS(Leden!D:D,S40)</f>
        <v>8</v>
      </c>
      <c r="AQ40" s="310"/>
      <c r="AR40" s="306" t="str">
        <f t="shared" si="4"/>
        <v>A</v>
      </c>
      <c r="AS40" s="326" t="str">
        <f>IFERROR(VLOOKUP(LEFT(J40,1),AR41:AR$99,1,0),"")</f>
        <v/>
      </c>
      <c r="AU40" s="306" t="s">
        <v>6540</v>
      </c>
      <c r="AV40" s="41" t="s">
        <v>6541</v>
      </c>
      <c r="AW40" s="41"/>
      <c r="AX40" s="41"/>
      <c r="AY40" s="41"/>
      <c r="AZ40" s="41"/>
      <c r="BA40" s="326"/>
    </row>
    <row r="41" spans="1:53" ht="12.75" customHeight="1" x14ac:dyDescent="0.2">
      <c r="A41" s="28" t="str">
        <f>IFERROR(VLOOKUP(B41,Leden!AQ:AQ,1,0),"")</f>
        <v/>
      </c>
      <c r="B41" s="45" t="s">
        <v>6456</v>
      </c>
      <c r="C41" s="46"/>
      <c r="D41" s="46"/>
      <c r="E41" s="46"/>
      <c r="F41" s="217"/>
      <c r="G41" s="277"/>
      <c r="I41" s="28" t="str">
        <f>IFERROR(VLOOKUP(J41,Leden!AR:AR,1,0),"")</f>
        <v/>
      </c>
      <c r="J41" s="45" t="s">
        <v>6456</v>
      </c>
      <c r="K41" s="46"/>
      <c r="L41" s="46"/>
      <c r="M41" s="46"/>
      <c r="N41" s="217"/>
      <c r="O41" s="277" t="s">
        <v>13</v>
      </c>
      <c r="S41" s="307" t="s">
        <v>1316</v>
      </c>
      <c r="T41" s="280"/>
      <c r="U41" s="310"/>
      <c r="V41" s="306" t="s">
        <v>6537</v>
      </c>
      <c r="W41" s="41" t="s">
        <v>6538</v>
      </c>
      <c r="X41" s="326"/>
      <c r="Y41" s="41"/>
      <c r="Z41" s="306">
        <v>8</v>
      </c>
      <c r="AA41" s="326"/>
      <c r="AB41" s="41"/>
      <c r="AC41" s="325">
        <f>COUNTIFS(Leden!C:C,S41)</f>
        <v>10</v>
      </c>
      <c r="AE41" s="306" t="str">
        <f t="shared" si="3"/>
        <v/>
      </c>
      <c r="AF41" s="326" t="str">
        <f>IFERROR(VLOOKUP(LEFT(B41,1),AE42:AE$99,1,0),"")</f>
        <v/>
      </c>
      <c r="AG41" s="310"/>
      <c r="AH41" s="306" t="s">
        <v>6539</v>
      </c>
      <c r="AI41" s="41" t="s">
        <v>6540</v>
      </c>
      <c r="AJ41" s="41" t="s">
        <v>6541</v>
      </c>
      <c r="AK41" s="41"/>
      <c r="AL41" s="41"/>
      <c r="AM41" s="41"/>
      <c r="AN41" s="326"/>
      <c r="AO41" s="41"/>
      <c r="AP41" s="325">
        <f>COUNTIFS(Leden!D:D,S41)</f>
        <v>10</v>
      </c>
      <c r="AQ41" s="310"/>
      <c r="AR41" s="306" t="str">
        <f t="shared" si="4"/>
        <v/>
      </c>
      <c r="AS41" s="326" t="str">
        <f>IFERROR(VLOOKUP(LEFT(J41,1),AR42:AR$99,1,0),"")</f>
        <v/>
      </c>
      <c r="AU41" s="306" t="s">
        <v>6540</v>
      </c>
      <c r="AV41" s="41" t="s">
        <v>6541</v>
      </c>
      <c r="AW41" s="41"/>
      <c r="AX41" s="41"/>
      <c r="AY41" s="41"/>
      <c r="AZ41" s="41"/>
      <c r="BA41" s="326"/>
    </row>
    <row r="42" spans="1:53" ht="12.75" customHeight="1" x14ac:dyDescent="0.2">
      <c r="A42" s="28" t="str">
        <f>IFERROR(VLOOKUP(B42,Leden!AQ:AQ,1,0),"")</f>
        <v/>
      </c>
      <c r="B42" s="45" t="s">
        <v>6457</v>
      </c>
      <c r="C42" s="46"/>
      <c r="D42" s="46"/>
      <c r="E42" s="46"/>
      <c r="F42" s="217"/>
      <c r="G42" s="277"/>
      <c r="I42" s="28" t="str">
        <f>IFERROR(VLOOKUP(J42,Leden!AR:AR,1,0),"")</f>
        <v/>
      </c>
      <c r="J42" s="45" t="s">
        <v>6457</v>
      </c>
      <c r="K42" s="46"/>
      <c r="L42" s="46"/>
      <c r="M42" s="46"/>
      <c r="N42" s="217"/>
      <c r="O42" s="277"/>
      <c r="S42" s="307" t="s">
        <v>1317</v>
      </c>
      <c r="T42" s="280"/>
      <c r="U42" s="310"/>
      <c r="V42" s="306" t="s">
        <v>6537</v>
      </c>
      <c r="W42" s="41" t="s">
        <v>6538</v>
      </c>
      <c r="X42" s="326"/>
      <c r="Y42" s="41"/>
      <c r="Z42" s="306">
        <v>8</v>
      </c>
      <c r="AA42" s="326"/>
      <c r="AB42" s="41"/>
      <c r="AC42" s="325">
        <f>COUNTIFS(Leden!C:C,S42)</f>
        <v>9</v>
      </c>
      <c r="AE42" s="306" t="str">
        <f t="shared" si="3"/>
        <v/>
      </c>
      <c r="AF42" s="326" t="str">
        <f>IFERROR(VLOOKUP(LEFT(B42,1),AE43:AE$99,1,0),"")</f>
        <v/>
      </c>
      <c r="AG42" s="310"/>
      <c r="AH42" s="306" t="s">
        <v>6539</v>
      </c>
      <c r="AI42" s="41" t="s">
        <v>6540</v>
      </c>
      <c r="AJ42" s="41" t="s">
        <v>6541</v>
      </c>
      <c r="AK42" s="41"/>
      <c r="AL42" s="41"/>
      <c r="AM42" s="41"/>
      <c r="AN42" s="326"/>
      <c r="AO42" s="41"/>
      <c r="AP42" s="325">
        <f>COUNTIFS(Leden!D:D,S42)</f>
        <v>9</v>
      </c>
      <c r="AQ42" s="310"/>
      <c r="AR42" s="306" t="str">
        <f t="shared" si="4"/>
        <v/>
      </c>
      <c r="AS42" s="326" t="str">
        <f>IFERROR(VLOOKUP(LEFT(J42,1),AR43:AR$99,1,0),"")</f>
        <v/>
      </c>
      <c r="AU42" s="306" t="s">
        <v>6540</v>
      </c>
      <c r="AV42" s="41" t="s">
        <v>6541</v>
      </c>
      <c r="AW42" s="41"/>
      <c r="AX42" s="41"/>
      <c r="AY42" s="41"/>
      <c r="AZ42" s="41"/>
      <c r="BA42" s="326"/>
    </row>
    <row r="43" spans="1:53" ht="12.75" customHeight="1" x14ac:dyDescent="0.2">
      <c r="A43" s="28" t="str">
        <f>IFERROR(VLOOKUP(B43,Leden!AQ:AQ,1,0),"")</f>
        <v/>
      </c>
      <c r="B43" s="45" t="s">
        <v>6458</v>
      </c>
      <c r="C43" s="46"/>
      <c r="D43" s="46"/>
      <c r="E43" s="46"/>
      <c r="F43" s="217"/>
      <c r="G43" s="277"/>
      <c r="I43" s="28" t="str">
        <f>IFERROR(VLOOKUP(J43,Leden!AR:AR,1,0),"")</f>
        <v/>
      </c>
      <c r="J43" s="45" t="s">
        <v>6458</v>
      </c>
      <c r="K43" s="46"/>
      <c r="L43" s="46"/>
      <c r="M43" s="46"/>
      <c r="N43" s="217"/>
      <c r="O43" s="277"/>
      <c r="S43" s="307" t="s">
        <v>1318</v>
      </c>
      <c r="T43" s="280"/>
      <c r="U43" s="310"/>
      <c r="V43" s="306" t="s">
        <v>6537</v>
      </c>
      <c r="W43" s="41" t="s">
        <v>6538</v>
      </c>
      <c r="X43" s="326"/>
      <c r="Y43" s="41"/>
      <c r="Z43" s="306">
        <v>8</v>
      </c>
      <c r="AA43" s="326"/>
      <c r="AB43" s="41"/>
      <c r="AC43" s="325">
        <f>COUNTIFS(Leden!C:C,S43)</f>
        <v>8</v>
      </c>
      <c r="AE43" s="306" t="str">
        <f t="shared" si="3"/>
        <v/>
      </c>
      <c r="AF43" s="326" t="str">
        <f>IFERROR(VLOOKUP(LEFT(B43,1),AE44:AE$99,1,0),"")</f>
        <v/>
      </c>
      <c r="AG43" s="310"/>
      <c r="AH43" s="306" t="s">
        <v>6539</v>
      </c>
      <c r="AI43" s="41" t="s">
        <v>6540</v>
      </c>
      <c r="AJ43" s="41" t="s">
        <v>6541</v>
      </c>
      <c r="AK43" s="41"/>
      <c r="AL43" s="41"/>
      <c r="AM43" s="41"/>
      <c r="AN43" s="326"/>
      <c r="AO43" s="41"/>
      <c r="AP43" s="325">
        <f>COUNTIFS(Leden!D:D,S43)</f>
        <v>8</v>
      </c>
      <c r="AQ43" s="310"/>
      <c r="AR43" s="306" t="str">
        <f t="shared" si="4"/>
        <v/>
      </c>
      <c r="AS43" s="326" t="str">
        <f>IFERROR(VLOOKUP(LEFT(J43,1),AR44:AR$99,1,0),"")</f>
        <v/>
      </c>
      <c r="AU43" s="306" t="s">
        <v>6540</v>
      </c>
      <c r="AV43" s="41" t="s">
        <v>6541</v>
      </c>
      <c r="AW43" s="41"/>
      <c r="AX43" s="41"/>
      <c r="AY43" s="41"/>
      <c r="AZ43" s="41"/>
      <c r="BA43" s="326"/>
    </row>
    <row r="44" spans="1:53" ht="12.75" customHeight="1" x14ac:dyDescent="0.2">
      <c r="A44" s="28" t="str">
        <f>IFERROR(VLOOKUP(B44,Leden!AQ:AQ,1,0),"")</f>
        <v>B1</v>
      </c>
      <c r="B44" s="45" t="s">
        <v>6461</v>
      </c>
      <c r="C44" s="46" t="s">
        <v>6537</v>
      </c>
      <c r="D44" s="46" t="s">
        <v>6540</v>
      </c>
      <c r="E44" s="46">
        <v>8</v>
      </c>
      <c r="F44" s="217"/>
      <c r="G44" s="277" t="s">
        <v>13</v>
      </c>
      <c r="I44" s="28" t="str">
        <f>IFERROR(VLOOKUP(J44,Leden!AR:AR,1,0),"")</f>
        <v>B1</v>
      </c>
      <c r="J44" s="45" t="s">
        <v>6461</v>
      </c>
      <c r="K44" s="46" t="s">
        <v>6537</v>
      </c>
      <c r="L44" s="46" t="s">
        <v>6540</v>
      </c>
      <c r="M44" s="46">
        <v>8</v>
      </c>
      <c r="N44" s="217"/>
      <c r="O44" s="277" t="s">
        <v>13</v>
      </c>
      <c r="S44" s="307" t="s">
        <v>6455</v>
      </c>
      <c r="T44" s="280"/>
      <c r="U44" s="310"/>
      <c r="V44" s="306" t="s">
        <v>6537</v>
      </c>
      <c r="W44" s="41" t="s">
        <v>6538</v>
      </c>
      <c r="X44" s="326"/>
      <c r="Y44" s="41"/>
      <c r="Z44" s="306">
        <v>8</v>
      </c>
      <c r="AA44" s="326" t="str">
        <f t="shared" ref="AA44:AA71" si="5">IF(C44="WK","",4)</f>
        <v/>
      </c>
      <c r="AB44" s="41"/>
      <c r="AC44" s="325">
        <f>COUNTIFS(Leden!C:C,S44)</f>
        <v>9</v>
      </c>
      <c r="AE44" s="306" t="str">
        <f t="shared" si="3"/>
        <v>B</v>
      </c>
      <c r="AF44" s="326" t="str">
        <f>IFERROR(VLOOKUP(LEFT(B44,1),AE45:AE$99,1,0),"")</f>
        <v>B</v>
      </c>
      <c r="AG44" s="310"/>
      <c r="AH44" s="306" t="s">
        <v>6539</v>
      </c>
      <c r="AI44" s="41" t="s">
        <v>6540</v>
      </c>
      <c r="AJ44" s="41"/>
      <c r="AK44" s="41"/>
      <c r="AL44" s="41"/>
      <c r="AM44" s="41"/>
      <c r="AN44" s="326"/>
      <c r="AO44" s="41"/>
      <c r="AP44" s="325">
        <f>COUNTIFS(Leden!D:D,S44)</f>
        <v>9</v>
      </c>
      <c r="AQ44" s="310"/>
      <c r="AR44" s="306" t="str">
        <f t="shared" si="4"/>
        <v>B</v>
      </c>
      <c r="AS44" s="326" t="str">
        <f>IFERROR(VLOOKUP(LEFT(J44,1),AR45:AR$99,1,0),"")</f>
        <v>B</v>
      </c>
      <c r="AU44" s="306" t="s">
        <v>6540</v>
      </c>
      <c r="AV44" s="41"/>
      <c r="AW44" s="41"/>
      <c r="AX44" s="41"/>
      <c r="AY44" s="41"/>
      <c r="AZ44" s="41"/>
      <c r="BA44" s="326"/>
    </row>
    <row r="45" spans="1:53" ht="12.75" customHeight="1" x14ac:dyDescent="0.2">
      <c r="A45" s="28" t="str">
        <f>IFERROR(VLOOKUP(B45,Leden!AQ:AQ,1,0),"")</f>
        <v>B2</v>
      </c>
      <c r="B45" s="45" t="s">
        <v>6462</v>
      </c>
      <c r="C45" s="46" t="s">
        <v>6537</v>
      </c>
      <c r="D45" s="46" t="s">
        <v>6540</v>
      </c>
      <c r="E45" s="46">
        <v>8</v>
      </c>
      <c r="F45" s="217"/>
      <c r="G45" s="277" t="s">
        <v>13</v>
      </c>
      <c r="I45" s="28" t="str">
        <f>IFERROR(VLOOKUP(J45,Leden!AR:AR,1,0),"")</f>
        <v>B2</v>
      </c>
      <c r="J45" s="45" t="s">
        <v>6462</v>
      </c>
      <c r="K45" s="46" t="s">
        <v>6537</v>
      </c>
      <c r="L45" s="46" t="s">
        <v>6540</v>
      </c>
      <c r="M45" s="46">
        <v>8</v>
      </c>
      <c r="N45" s="217"/>
      <c r="O45" s="277" t="s">
        <v>13</v>
      </c>
      <c r="S45" s="307" t="s">
        <v>6456</v>
      </c>
      <c r="T45" s="280"/>
      <c r="U45" s="310"/>
      <c r="V45" s="306" t="s">
        <v>6537</v>
      </c>
      <c r="W45" s="41" t="s">
        <v>6538</v>
      </c>
      <c r="X45" s="326"/>
      <c r="Y45" s="41"/>
      <c r="Z45" s="306">
        <v>8</v>
      </c>
      <c r="AA45" s="326" t="str">
        <f t="shared" si="5"/>
        <v/>
      </c>
      <c r="AB45" s="41"/>
      <c r="AC45" s="325">
        <f>COUNTIFS(Leden!C:C,S45)</f>
        <v>0</v>
      </c>
      <c r="AE45" s="306" t="str">
        <f t="shared" si="3"/>
        <v>B</v>
      </c>
      <c r="AF45" s="326" t="str">
        <f>IFERROR(VLOOKUP(LEFT(B45,1),AE46:AE$99,1,0),"")</f>
        <v>B</v>
      </c>
      <c r="AG45" s="310"/>
      <c r="AH45" s="306" t="s">
        <v>6539</v>
      </c>
      <c r="AI45" s="41" t="s">
        <v>6540</v>
      </c>
      <c r="AJ45" s="41"/>
      <c r="AK45" s="41"/>
      <c r="AL45" s="41"/>
      <c r="AM45" s="41"/>
      <c r="AN45" s="326"/>
      <c r="AO45" s="41"/>
      <c r="AP45" s="325">
        <f>COUNTIFS(Leden!D:D,S45)</f>
        <v>0</v>
      </c>
      <c r="AQ45" s="310"/>
      <c r="AR45" s="306" t="str">
        <f t="shared" si="4"/>
        <v>B</v>
      </c>
      <c r="AS45" s="326" t="str">
        <f>IFERROR(VLOOKUP(LEFT(J45,1),AR46:AR$99,1,0),"")</f>
        <v>B</v>
      </c>
      <c r="AU45" s="306" t="s">
        <v>6540</v>
      </c>
      <c r="AV45" s="41"/>
      <c r="AW45" s="41"/>
      <c r="AX45" s="41"/>
      <c r="AY45" s="41"/>
      <c r="AZ45" s="41"/>
      <c r="BA45" s="326"/>
    </row>
    <row r="46" spans="1:53" ht="12.75" customHeight="1" x14ac:dyDescent="0.2">
      <c r="A46" s="28" t="str">
        <f>IFERROR(VLOOKUP(B46,Leden!AQ:AQ,1,0),"")</f>
        <v>B3</v>
      </c>
      <c r="B46" s="45" t="s">
        <v>6463</v>
      </c>
      <c r="C46" s="46" t="s">
        <v>6538</v>
      </c>
      <c r="D46" s="46" t="s">
        <v>6540</v>
      </c>
      <c r="E46" s="46">
        <v>8</v>
      </c>
      <c r="F46" s="217"/>
      <c r="G46" s="277" t="s">
        <v>13</v>
      </c>
      <c r="I46" s="28" t="str">
        <f>IFERROR(VLOOKUP(J46,Leden!AR:AR,1,0),"")</f>
        <v>B3</v>
      </c>
      <c r="J46" s="45" t="s">
        <v>6463</v>
      </c>
      <c r="K46" s="46" t="s">
        <v>6538</v>
      </c>
      <c r="L46" s="46" t="s">
        <v>6540</v>
      </c>
      <c r="M46" s="46">
        <v>8</v>
      </c>
      <c r="N46" s="217"/>
      <c r="O46" s="277" t="s">
        <v>13</v>
      </c>
      <c r="S46" s="307" t="s">
        <v>6457</v>
      </c>
      <c r="T46" s="280"/>
      <c r="U46" s="310"/>
      <c r="V46" s="306" t="s">
        <v>6537</v>
      </c>
      <c r="W46" s="41" t="s">
        <v>6538</v>
      </c>
      <c r="X46" s="326"/>
      <c r="Y46" s="41"/>
      <c r="Z46" s="306">
        <v>8</v>
      </c>
      <c r="AA46" s="326">
        <f t="shared" si="5"/>
        <v>4</v>
      </c>
      <c r="AB46" s="41"/>
      <c r="AC46" s="325">
        <f>COUNTIFS(Leden!C:C,S46)</f>
        <v>0</v>
      </c>
      <c r="AE46" s="306" t="str">
        <f t="shared" si="3"/>
        <v>B</v>
      </c>
      <c r="AF46" s="326" t="str">
        <f>IFERROR(VLOOKUP(LEFT(B46,1),AE47:AE$99,1,0),"")</f>
        <v>B</v>
      </c>
      <c r="AG46" s="310"/>
      <c r="AH46" s="306" t="s">
        <v>6539</v>
      </c>
      <c r="AI46" s="41" t="s">
        <v>6540</v>
      </c>
      <c r="AJ46" s="41"/>
      <c r="AK46" s="41"/>
      <c r="AL46" s="41"/>
      <c r="AM46" s="41"/>
      <c r="AN46" s="326"/>
      <c r="AO46" s="41"/>
      <c r="AP46" s="325">
        <f>COUNTIFS(Leden!D:D,S46)</f>
        <v>0</v>
      </c>
      <c r="AQ46" s="310"/>
      <c r="AR46" s="306" t="str">
        <f t="shared" si="4"/>
        <v>B</v>
      </c>
      <c r="AS46" s="326" t="str">
        <f>IFERROR(VLOOKUP(LEFT(J46,1),AR47:AR$99,1,0),"")</f>
        <v>B</v>
      </c>
      <c r="AU46" s="306" t="s">
        <v>6540</v>
      </c>
      <c r="AV46" s="41"/>
      <c r="AW46" s="41"/>
      <c r="AX46" s="41"/>
      <c r="AY46" s="41"/>
      <c r="AZ46" s="41"/>
      <c r="BA46" s="326"/>
    </row>
    <row r="47" spans="1:53" ht="12.75" customHeight="1" x14ac:dyDescent="0.2">
      <c r="A47" s="28" t="str">
        <f>IFERROR(VLOOKUP(B47,Leden!AQ:AQ,1,0),"")</f>
        <v>B4</v>
      </c>
      <c r="B47" s="45" t="s">
        <v>6464</v>
      </c>
      <c r="C47" s="46" t="s">
        <v>6538</v>
      </c>
      <c r="D47" s="46" t="s">
        <v>6540</v>
      </c>
      <c r="E47" s="46">
        <v>8</v>
      </c>
      <c r="F47" s="217"/>
      <c r="G47" s="277" t="s">
        <v>13</v>
      </c>
      <c r="I47" s="28" t="str">
        <f>IFERROR(VLOOKUP(J47,Leden!AR:AR,1,0),"")</f>
        <v>B4</v>
      </c>
      <c r="J47" s="45" t="s">
        <v>6464</v>
      </c>
      <c r="K47" s="46" t="s">
        <v>6538</v>
      </c>
      <c r="L47" s="46" t="s">
        <v>6540</v>
      </c>
      <c r="M47" s="46">
        <v>8</v>
      </c>
      <c r="N47" s="217"/>
      <c r="O47" s="277" t="s">
        <v>13</v>
      </c>
      <c r="S47" s="307" t="s">
        <v>6458</v>
      </c>
      <c r="T47" s="280"/>
      <c r="U47" s="310"/>
      <c r="V47" s="306" t="s">
        <v>6537</v>
      </c>
      <c r="W47" s="41" t="s">
        <v>6538</v>
      </c>
      <c r="X47" s="326"/>
      <c r="Y47" s="41"/>
      <c r="Z47" s="306">
        <v>8</v>
      </c>
      <c r="AA47" s="326">
        <f t="shared" si="5"/>
        <v>4</v>
      </c>
      <c r="AB47" s="41"/>
      <c r="AC47" s="325">
        <f>COUNTIFS(Leden!C:C,S47)</f>
        <v>0</v>
      </c>
      <c r="AE47" s="306" t="str">
        <f t="shared" si="3"/>
        <v>B</v>
      </c>
      <c r="AF47" s="326" t="str">
        <f>IFERROR(VLOOKUP(LEFT(B47,1),AE48:AE$99,1,0),"")</f>
        <v/>
      </c>
      <c r="AG47" s="310"/>
      <c r="AH47" s="306" t="s">
        <v>6539</v>
      </c>
      <c r="AI47" s="41" t="s">
        <v>6540</v>
      </c>
      <c r="AJ47" s="41"/>
      <c r="AK47" s="41"/>
      <c r="AL47" s="41"/>
      <c r="AM47" s="41"/>
      <c r="AN47" s="326"/>
      <c r="AO47" s="41"/>
      <c r="AP47" s="325">
        <f>COUNTIFS(Leden!D:D,S47)</f>
        <v>0</v>
      </c>
      <c r="AQ47" s="310"/>
      <c r="AR47" s="306" t="str">
        <f t="shared" si="4"/>
        <v>B</v>
      </c>
      <c r="AS47" s="326" t="str">
        <f>IFERROR(VLOOKUP(LEFT(J47,1),AR48:AR$99,1,0),"")</f>
        <v/>
      </c>
      <c r="AU47" s="306" t="s">
        <v>6540</v>
      </c>
      <c r="AV47" s="41"/>
      <c r="AW47" s="41"/>
      <c r="AX47" s="41"/>
      <c r="AY47" s="41"/>
      <c r="AZ47" s="41"/>
      <c r="BA47" s="326"/>
    </row>
    <row r="48" spans="1:53" ht="12.75" customHeight="1" x14ac:dyDescent="0.2">
      <c r="A48" s="28" t="str">
        <f>IFERROR(VLOOKUP(B48,Leden!AQ:AQ,1,0),"")</f>
        <v/>
      </c>
      <c r="B48" s="45" t="s">
        <v>6465</v>
      </c>
      <c r="C48" s="46"/>
      <c r="D48" s="46"/>
      <c r="E48" s="46"/>
      <c r="F48" s="217"/>
      <c r="G48" s="277"/>
      <c r="I48" s="28" t="str">
        <f>IFERROR(VLOOKUP(J48,Leden!AR:AR,1,0),"")</f>
        <v/>
      </c>
      <c r="J48" s="45" t="s">
        <v>6465</v>
      </c>
      <c r="K48" s="46"/>
      <c r="L48" s="46"/>
      <c r="M48" s="46"/>
      <c r="N48" s="217"/>
      <c r="O48" s="277"/>
      <c r="S48" s="307" t="s">
        <v>6459</v>
      </c>
      <c r="T48" s="280"/>
      <c r="U48" s="310"/>
      <c r="V48" s="306" t="s">
        <v>6537</v>
      </c>
      <c r="W48" s="41" t="s">
        <v>6538</v>
      </c>
      <c r="X48" s="326"/>
      <c r="Y48" s="41"/>
      <c r="Z48" s="306">
        <v>8</v>
      </c>
      <c r="AA48" s="326">
        <f t="shared" si="5"/>
        <v>4</v>
      </c>
      <c r="AB48" s="41"/>
      <c r="AC48" s="325">
        <f>COUNTIFS(Leden!C:C,S48)</f>
        <v>0</v>
      </c>
      <c r="AE48" s="306" t="str">
        <f t="shared" si="3"/>
        <v/>
      </c>
      <c r="AF48" s="326" t="str">
        <f>IFERROR(VLOOKUP(LEFT(B48,1),AE49:AE$99,1,0),"")</f>
        <v/>
      </c>
      <c r="AG48" s="310"/>
      <c r="AH48" s="306" t="s">
        <v>6539</v>
      </c>
      <c r="AI48" s="41" t="s">
        <v>6540</v>
      </c>
      <c r="AJ48" s="41"/>
      <c r="AK48" s="41"/>
      <c r="AL48" s="41"/>
      <c r="AM48" s="41"/>
      <c r="AN48" s="326"/>
      <c r="AO48" s="41"/>
      <c r="AP48" s="325">
        <f>COUNTIFS(Leden!D:D,S48)</f>
        <v>0</v>
      </c>
      <c r="AQ48" s="310"/>
      <c r="AR48" s="306" t="str">
        <f t="shared" si="4"/>
        <v/>
      </c>
      <c r="AS48" s="326" t="str">
        <f>IFERROR(VLOOKUP(LEFT(J48,1),AR49:AR$99,1,0),"")</f>
        <v/>
      </c>
      <c r="AU48" s="306" t="s">
        <v>6540</v>
      </c>
      <c r="AV48" s="41"/>
      <c r="AW48" s="41"/>
      <c r="AX48" s="41"/>
      <c r="AY48" s="41"/>
      <c r="AZ48" s="41"/>
      <c r="BA48" s="326"/>
    </row>
    <row r="49" spans="1:53" ht="12.75" customHeight="1" x14ac:dyDescent="0.2">
      <c r="A49" s="28" t="str">
        <f>IFERROR(VLOOKUP(B49,Leden!AQ:AQ,1,0),"")</f>
        <v/>
      </c>
      <c r="B49" s="45" t="s">
        <v>6466</v>
      </c>
      <c r="C49" s="46"/>
      <c r="D49" s="46"/>
      <c r="E49" s="46"/>
      <c r="F49" s="217"/>
      <c r="G49" s="277"/>
      <c r="I49" s="28" t="str">
        <f>IFERROR(VLOOKUP(J49,Leden!AR:AR,1,0),"")</f>
        <v/>
      </c>
      <c r="J49" s="45" t="s">
        <v>6466</v>
      </c>
      <c r="K49" s="46"/>
      <c r="L49" s="46"/>
      <c r="M49" s="46"/>
      <c r="N49" s="217"/>
      <c r="O49" s="277"/>
      <c r="S49" s="307" t="s">
        <v>6460</v>
      </c>
      <c r="T49" s="280"/>
      <c r="U49" s="310"/>
      <c r="V49" s="306" t="s">
        <v>6537</v>
      </c>
      <c r="W49" s="41" t="s">
        <v>6538</v>
      </c>
      <c r="X49" s="326"/>
      <c r="Y49" s="41"/>
      <c r="Z49" s="306">
        <v>8</v>
      </c>
      <c r="AA49" s="326">
        <f t="shared" si="5"/>
        <v>4</v>
      </c>
      <c r="AB49" s="41"/>
      <c r="AC49" s="325">
        <f>COUNTIFS(Leden!C:C,S49)</f>
        <v>0</v>
      </c>
      <c r="AE49" s="306" t="str">
        <f t="shared" si="3"/>
        <v/>
      </c>
      <c r="AF49" s="326" t="str">
        <f>IFERROR(VLOOKUP(LEFT(B49,1),AE50:AE$99,1,0),"")</f>
        <v/>
      </c>
      <c r="AG49" s="310"/>
      <c r="AH49" s="306" t="s">
        <v>6539</v>
      </c>
      <c r="AI49" s="41" t="s">
        <v>6540</v>
      </c>
      <c r="AJ49" s="41"/>
      <c r="AK49" s="41"/>
      <c r="AL49" s="41"/>
      <c r="AM49" s="41"/>
      <c r="AN49" s="326"/>
      <c r="AO49" s="41"/>
      <c r="AP49" s="325">
        <f>COUNTIFS(Leden!D:D,S49)</f>
        <v>0</v>
      </c>
      <c r="AQ49" s="310"/>
      <c r="AR49" s="306" t="str">
        <f t="shared" si="4"/>
        <v/>
      </c>
      <c r="AS49" s="326" t="str">
        <f>IFERROR(VLOOKUP(LEFT(J49,1),AR50:AR$99,1,0),"")</f>
        <v/>
      </c>
      <c r="AU49" s="306" t="s">
        <v>6540</v>
      </c>
      <c r="AV49" s="41"/>
      <c r="AW49" s="41"/>
      <c r="AX49" s="41"/>
      <c r="AY49" s="41"/>
      <c r="AZ49" s="41"/>
      <c r="BA49" s="326"/>
    </row>
    <row r="50" spans="1:53" ht="12.75" customHeight="1" x14ac:dyDescent="0.2">
      <c r="A50" s="28" t="str">
        <f>IFERROR(VLOOKUP(B50,Leden!AQ:AQ,1,0),"")</f>
        <v/>
      </c>
      <c r="B50" s="45" t="s">
        <v>6467</v>
      </c>
      <c r="C50" s="46"/>
      <c r="D50" s="46"/>
      <c r="E50" s="46"/>
      <c r="F50" s="217"/>
      <c r="G50" s="277"/>
      <c r="I50" s="28" t="str">
        <f>IFERROR(VLOOKUP(J50,Leden!AR:AR,1,0),"")</f>
        <v/>
      </c>
      <c r="J50" s="45" t="s">
        <v>6467</v>
      </c>
      <c r="K50" s="46"/>
      <c r="L50" s="46"/>
      <c r="M50" s="46"/>
      <c r="N50" s="217"/>
      <c r="O50" s="277"/>
      <c r="S50" s="307" t="s">
        <v>6461</v>
      </c>
      <c r="T50" s="280"/>
      <c r="U50" s="310"/>
      <c r="V50" s="306" t="s">
        <v>6537</v>
      </c>
      <c r="W50" s="41" t="s">
        <v>6538</v>
      </c>
      <c r="X50" s="326"/>
      <c r="Y50" s="41"/>
      <c r="Z50" s="306">
        <v>8</v>
      </c>
      <c r="AA50" s="326">
        <f t="shared" si="5"/>
        <v>4</v>
      </c>
      <c r="AB50" s="41"/>
      <c r="AC50" s="325">
        <f>COUNTIFS(Leden!C:C,S50)</f>
        <v>9</v>
      </c>
      <c r="AE50" s="306" t="str">
        <f t="shared" si="3"/>
        <v/>
      </c>
      <c r="AF50" s="326" t="str">
        <f>IFERROR(VLOOKUP(LEFT(B50,1),AE51:AE$99,1,0),"")</f>
        <v/>
      </c>
      <c r="AG50" s="310"/>
      <c r="AH50" s="306" t="s">
        <v>6539</v>
      </c>
      <c r="AI50" s="41" t="s">
        <v>6540</v>
      </c>
      <c r="AJ50" s="41"/>
      <c r="AK50" s="41"/>
      <c r="AL50" s="41"/>
      <c r="AM50" s="41"/>
      <c r="AN50" s="326"/>
      <c r="AO50" s="41"/>
      <c r="AP50" s="325">
        <f>COUNTIFS(Leden!D:D,S50)</f>
        <v>9</v>
      </c>
      <c r="AQ50" s="310"/>
      <c r="AR50" s="306" t="str">
        <f t="shared" si="4"/>
        <v/>
      </c>
      <c r="AS50" s="326" t="str">
        <f>IFERROR(VLOOKUP(LEFT(J50,1),AR51:AR$99,1,0),"")</f>
        <v/>
      </c>
      <c r="AU50" s="306" t="s">
        <v>6540</v>
      </c>
      <c r="AV50" s="41"/>
      <c r="AW50" s="41"/>
      <c r="AX50" s="41"/>
      <c r="AY50" s="41"/>
      <c r="AZ50" s="41"/>
      <c r="BA50" s="326"/>
    </row>
    <row r="51" spans="1:53" ht="12.75" customHeight="1" x14ac:dyDescent="0.2">
      <c r="A51" s="28" t="str">
        <f>IFERROR(VLOOKUP(B51,Leden!AQ:AQ,1,0),"")</f>
        <v/>
      </c>
      <c r="B51" s="45" t="s">
        <v>6468</v>
      </c>
      <c r="C51" s="46"/>
      <c r="D51" s="46"/>
      <c r="E51" s="46"/>
      <c r="F51" s="217"/>
      <c r="G51" s="277"/>
      <c r="I51" s="28" t="str">
        <f>IFERROR(VLOOKUP(J51,Leden!AR:AR,1,0),"")</f>
        <v/>
      </c>
      <c r="J51" s="45" t="s">
        <v>6468</v>
      </c>
      <c r="K51" s="46"/>
      <c r="L51" s="46"/>
      <c r="M51" s="46"/>
      <c r="N51" s="217"/>
      <c r="O51" s="277"/>
      <c r="S51" s="307" t="s">
        <v>6462</v>
      </c>
      <c r="T51" s="280"/>
      <c r="U51" s="310"/>
      <c r="V51" s="306" t="s">
        <v>6537</v>
      </c>
      <c r="W51" s="41" t="s">
        <v>6538</v>
      </c>
      <c r="X51" s="326"/>
      <c r="Y51" s="41"/>
      <c r="Z51" s="306">
        <v>8</v>
      </c>
      <c r="AA51" s="326">
        <f t="shared" si="5"/>
        <v>4</v>
      </c>
      <c r="AB51" s="41"/>
      <c r="AC51" s="325">
        <f>COUNTIFS(Leden!C:C,S51)</f>
        <v>9</v>
      </c>
      <c r="AE51" s="306" t="str">
        <f t="shared" si="3"/>
        <v/>
      </c>
      <c r="AF51" s="326" t="str">
        <f>IFERROR(VLOOKUP(LEFT(B51,1),AE52:AE$99,1,0),"")</f>
        <v/>
      </c>
      <c r="AG51" s="310"/>
      <c r="AH51" s="306" t="s">
        <v>6539</v>
      </c>
      <c r="AI51" s="41" t="s">
        <v>6540</v>
      </c>
      <c r="AJ51" s="41"/>
      <c r="AK51" s="41"/>
      <c r="AL51" s="41"/>
      <c r="AM51" s="41"/>
      <c r="AN51" s="326"/>
      <c r="AO51" s="41"/>
      <c r="AP51" s="325">
        <f>COUNTIFS(Leden!D:D,S51)</f>
        <v>9</v>
      </c>
      <c r="AQ51" s="310"/>
      <c r="AR51" s="306" t="str">
        <f t="shared" si="4"/>
        <v/>
      </c>
      <c r="AS51" s="326" t="str">
        <f>IFERROR(VLOOKUP(LEFT(J51,1),AR52:AR$99,1,0),"")</f>
        <v/>
      </c>
      <c r="AU51" s="306" t="s">
        <v>6540</v>
      </c>
      <c r="AV51" s="41"/>
      <c r="AW51" s="41"/>
      <c r="AX51" s="41"/>
      <c r="AY51" s="41"/>
      <c r="AZ51" s="41"/>
      <c r="BA51" s="326"/>
    </row>
    <row r="52" spans="1:53" ht="12.75" customHeight="1" x14ac:dyDescent="0.2">
      <c r="A52" s="28" t="str">
        <f>IFERROR(VLOOKUP(B52,Leden!AQ:AQ,1,0),"")</f>
        <v>C1</v>
      </c>
      <c r="B52" s="45" t="s">
        <v>6471</v>
      </c>
      <c r="C52" s="46" t="s">
        <v>6537</v>
      </c>
      <c r="D52" s="46" t="s">
        <v>6540</v>
      </c>
      <c r="E52" s="46">
        <v>8</v>
      </c>
      <c r="F52" s="217"/>
      <c r="G52" s="277" t="s">
        <v>13</v>
      </c>
      <c r="I52" s="28" t="str">
        <f>IFERROR(VLOOKUP(J52,Leden!AR:AR,1,0),"")</f>
        <v>C1</v>
      </c>
      <c r="J52" s="45" t="s">
        <v>6471</v>
      </c>
      <c r="K52" s="46" t="s">
        <v>6537</v>
      </c>
      <c r="L52" s="46" t="s">
        <v>6540</v>
      </c>
      <c r="M52" s="46">
        <v>8</v>
      </c>
      <c r="N52" s="217"/>
      <c r="O52" s="277" t="s">
        <v>13</v>
      </c>
      <c r="S52" s="307" t="s">
        <v>6463</v>
      </c>
      <c r="T52" s="280"/>
      <c r="U52" s="310"/>
      <c r="V52" s="306" t="s">
        <v>6537</v>
      </c>
      <c r="W52" s="41" t="s">
        <v>6538</v>
      </c>
      <c r="X52" s="326"/>
      <c r="Y52" s="41"/>
      <c r="Z52" s="306">
        <v>8</v>
      </c>
      <c r="AA52" s="326" t="str">
        <f t="shared" si="5"/>
        <v/>
      </c>
      <c r="AB52" s="41"/>
      <c r="AC52" s="325">
        <f>COUNTIFS(Leden!C:C,S52)</f>
        <v>11</v>
      </c>
      <c r="AE52" s="306" t="str">
        <f t="shared" si="3"/>
        <v>C</v>
      </c>
      <c r="AF52" s="326" t="str">
        <f>IFERROR(VLOOKUP(LEFT(B52,1),AE53:AE$99,1,0),"")</f>
        <v>C</v>
      </c>
      <c r="AG52" s="310"/>
      <c r="AH52" s="306" t="s">
        <v>6539</v>
      </c>
      <c r="AI52" s="41" t="s">
        <v>6540</v>
      </c>
      <c r="AJ52" s="41"/>
      <c r="AK52" s="41"/>
      <c r="AL52" s="41"/>
      <c r="AM52" s="41"/>
      <c r="AN52" s="326"/>
      <c r="AO52" s="41"/>
      <c r="AP52" s="325">
        <f>COUNTIFS(Leden!D:D,S52)</f>
        <v>11</v>
      </c>
      <c r="AQ52" s="310"/>
      <c r="AR52" s="306" t="str">
        <f t="shared" si="4"/>
        <v>C</v>
      </c>
      <c r="AS52" s="326" t="str">
        <f>IFERROR(VLOOKUP(LEFT(J52,1),AR53:AR$99,1,0),"")</f>
        <v>C</v>
      </c>
      <c r="AU52" s="306" t="s">
        <v>6540</v>
      </c>
      <c r="AV52" s="41"/>
      <c r="AW52" s="41"/>
      <c r="AX52" s="41"/>
      <c r="AY52" s="41"/>
      <c r="AZ52" s="41"/>
      <c r="BA52" s="326"/>
    </row>
    <row r="53" spans="1:53" ht="12.75" customHeight="1" x14ac:dyDescent="0.2">
      <c r="A53" s="28" t="str">
        <f>IFERROR(VLOOKUP(B53,Leden!AQ:AQ,1,0),"")</f>
        <v>C2</v>
      </c>
      <c r="B53" s="45" t="s">
        <v>6472</v>
      </c>
      <c r="C53" s="46" t="s">
        <v>6537</v>
      </c>
      <c r="D53" s="46" t="s">
        <v>6540</v>
      </c>
      <c r="E53" s="46">
        <v>8</v>
      </c>
      <c r="F53" s="217"/>
      <c r="G53" s="277" t="s">
        <v>13</v>
      </c>
      <c r="I53" s="28" t="str">
        <f>IFERROR(VLOOKUP(J53,Leden!AR:AR,1,0),"")</f>
        <v>C2</v>
      </c>
      <c r="J53" s="45" t="s">
        <v>6472</v>
      </c>
      <c r="K53" s="46" t="s">
        <v>6537</v>
      </c>
      <c r="L53" s="46" t="s">
        <v>6540</v>
      </c>
      <c r="M53" s="46">
        <v>8</v>
      </c>
      <c r="N53" s="217"/>
      <c r="O53" s="277" t="s">
        <v>13</v>
      </c>
      <c r="S53" s="307" t="s">
        <v>6464</v>
      </c>
      <c r="T53" s="280"/>
      <c r="U53" s="310"/>
      <c r="V53" s="306" t="s">
        <v>6537</v>
      </c>
      <c r="W53" s="41" t="s">
        <v>6538</v>
      </c>
      <c r="X53" s="326"/>
      <c r="Y53" s="41"/>
      <c r="Z53" s="306">
        <v>8</v>
      </c>
      <c r="AA53" s="326" t="str">
        <f t="shared" si="5"/>
        <v/>
      </c>
      <c r="AB53" s="41"/>
      <c r="AC53" s="325">
        <f>COUNTIFS(Leden!C:C,S53)</f>
        <v>12</v>
      </c>
      <c r="AE53" s="306" t="str">
        <f t="shared" si="3"/>
        <v>C</v>
      </c>
      <c r="AF53" s="326" t="str">
        <f>IFERROR(VLOOKUP(LEFT(B53,1),AE54:AE$99,1,0),"")</f>
        <v>C</v>
      </c>
      <c r="AG53" s="310"/>
      <c r="AH53" s="306" t="s">
        <v>6539</v>
      </c>
      <c r="AI53" s="41" t="s">
        <v>6540</v>
      </c>
      <c r="AJ53" s="41"/>
      <c r="AK53" s="41"/>
      <c r="AL53" s="41"/>
      <c r="AM53" s="41"/>
      <c r="AN53" s="326"/>
      <c r="AO53" s="41"/>
      <c r="AP53" s="325">
        <f>COUNTIFS(Leden!D:D,S53)</f>
        <v>12</v>
      </c>
      <c r="AQ53" s="310"/>
      <c r="AR53" s="306" t="str">
        <f t="shared" si="4"/>
        <v>C</v>
      </c>
      <c r="AS53" s="326" t="str">
        <f>IFERROR(VLOOKUP(LEFT(J53,1),AR54:AR$99,1,0),"")</f>
        <v>C</v>
      </c>
      <c r="AU53" s="306" t="s">
        <v>6540</v>
      </c>
      <c r="AV53" s="41"/>
      <c r="AW53" s="41"/>
      <c r="AX53" s="41"/>
      <c r="AY53" s="41"/>
      <c r="AZ53" s="41"/>
      <c r="BA53" s="326"/>
    </row>
    <row r="54" spans="1:53" ht="12.75" customHeight="1" x14ac:dyDescent="0.2">
      <c r="A54" s="28" t="str">
        <f>IFERROR(VLOOKUP(B54,Leden!AQ:AQ,1,0),"")</f>
        <v>C3</v>
      </c>
      <c r="B54" s="45" t="s">
        <v>6473</v>
      </c>
      <c r="C54" s="46" t="s">
        <v>6538</v>
      </c>
      <c r="D54" s="46" t="s">
        <v>6540</v>
      </c>
      <c r="E54" s="46">
        <v>8</v>
      </c>
      <c r="F54" s="217"/>
      <c r="G54" s="277" t="s">
        <v>13</v>
      </c>
      <c r="I54" s="28" t="str">
        <f>IFERROR(VLOOKUP(J54,Leden!AR:AR,1,0),"")</f>
        <v>C3</v>
      </c>
      <c r="J54" s="45" t="s">
        <v>6473</v>
      </c>
      <c r="K54" s="46" t="s">
        <v>6538</v>
      </c>
      <c r="L54" s="46" t="s">
        <v>6540</v>
      </c>
      <c r="M54" s="46">
        <v>8</v>
      </c>
      <c r="N54" s="217"/>
      <c r="O54" s="277" t="s">
        <v>13</v>
      </c>
      <c r="S54" s="307" t="s">
        <v>6465</v>
      </c>
      <c r="T54" s="280"/>
      <c r="U54" s="310"/>
      <c r="V54" s="306" t="s">
        <v>6537</v>
      </c>
      <c r="W54" s="41" t="s">
        <v>6538</v>
      </c>
      <c r="X54" s="326"/>
      <c r="Y54" s="41"/>
      <c r="Z54" s="306">
        <v>8</v>
      </c>
      <c r="AA54" s="326">
        <f t="shared" si="5"/>
        <v>4</v>
      </c>
      <c r="AB54" s="41"/>
      <c r="AC54" s="325">
        <f>COUNTIFS(Leden!C:C,S54)</f>
        <v>0</v>
      </c>
      <c r="AE54" s="306" t="str">
        <f t="shared" si="3"/>
        <v>C</v>
      </c>
      <c r="AF54" s="326" t="str">
        <f>IFERROR(VLOOKUP(LEFT(B54,1),AE55:AE$99,1,0),"")</f>
        <v>C</v>
      </c>
      <c r="AG54" s="310"/>
      <c r="AH54" s="306" t="s">
        <v>6539</v>
      </c>
      <c r="AI54" s="41" t="s">
        <v>6540</v>
      </c>
      <c r="AJ54" s="41"/>
      <c r="AK54" s="41"/>
      <c r="AL54" s="41"/>
      <c r="AM54" s="41"/>
      <c r="AN54" s="326"/>
      <c r="AO54" s="41"/>
      <c r="AP54" s="325">
        <f>COUNTIFS(Leden!D:D,S54)</f>
        <v>0</v>
      </c>
      <c r="AQ54" s="310"/>
      <c r="AR54" s="306" t="str">
        <f t="shared" si="4"/>
        <v>C</v>
      </c>
      <c r="AS54" s="326" t="str">
        <f>IFERROR(VLOOKUP(LEFT(J54,1),AR55:AR$99,1,0),"")</f>
        <v>C</v>
      </c>
      <c r="AU54" s="306" t="s">
        <v>6540</v>
      </c>
      <c r="AV54" s="41"/>
      <c r="AW54" s="41"/>
      <c r="AX54" s="41"/>
      <c r="AY54" s="41"/>
      <c r="AZ54" s="41"/>
      <c r="BA54" s="326"/>
    </row>
    <row r="55" spans="1:53" ht="12.75" customHeight="1" x14ac:dyDescent="0.2">
      <c r="A55" s="28" t="str">
        <f>IFERROR(VLOOKUP(B55,Leden!AQ:AQ,1,0),"")</f>
        <v>C4</v>
      </c>
      <c r="B55" s="45" t="s">
        <v>6474</v>
      </c>
      <c r="C55" s="46" t="s">
        <v>6538</v>
      </c>
      <c r="D55" s="46" t="s">
        <v>6540</v>
      </c>
      <c r="E55" s="46">
        <v>8</v>
      </c>
      <c r="F55" s="217"/>
      <c r="G55" s="277" t="s">
        <v>13</v>
      </c>
      <c r="I55" s="28" t="str">
        <f>IFERROR(VLOOKUP(J55,Leden!AR:AR,1,0),"")</f>
        <v>C4</v>
      </c>
      <c r="J55" s="45" t="s">
        <v>6474</v>
      </c>
      <c r="K55" s="46" t="s">
        <v>6538</v>
      </c>
      <c r="L55" s="46" t="s">
        <v>6540</v>
      </c>
      <c r="M55" s="46">
        <v>8</v>
      </c>
      <c r="N55" s="217"/>
      <c r="O55" s="277" t="s">
        <v>13</v>
      </c>
      <c r="S55" s="307" t="s">
        <v>6466</v>
      </c>
      <c r="T55" s="280"/>
      <c r="U55" s="310"/>
      <c r="V55" s="306" t="s">
        <v>6537</v>
      </c>
      <c r="W55" s="41" t="s">
        <v>6538</v>
      </c>
      <c r="X55" s="326"/>
      <c r="Y55" s="41"/>
      <c r="Z55" s="306">
        <v>8</v>
      </c>
      <c r="AA55" s="326">
        <f t="shared" si="5"/>
        <v>4</v>
      </c>
      <c r="AB55" s="41"/>
      <c r="AC55" s="325">
        <f>COUNTIFS(Leden!C:C,S55)</f>
        <v>0</v>
      </c>
      <c r="AE55" s="306" t="str">
        <f t="shared" si="3"/>
        <v>C</v>
      </c>
      <c r="AF55" s="326" t="str">
        <f>IFERROR(VLOOKUP(LEFT(B55,1),AE56:AE$99,1,0),"")</f>
        <v/>
      </c>
      <c r="AG55" s="310"/>
      <c r="AH55" s="306" t="s">
        <v>6539</v>
      </c>
      <c r="AI55" s="41" t="s">
        <v>6540</v>
      </c>
      <c r="AJ55" s="41"/>
      <c r="AK55" s="41"/>
      <c r="AL55" s="41"/>
      <c r="AM55" s="41"/>
      <c r="AN55" s="326"/>
      <c r="AO55" s="41"/>
      <c r="AP55" s="325">
        <f>COUNTIFS(Leden!D:D,S55)</f>
        <v>0</v>
      </c>
      <c r="AQ55" s="310"/>
      <c r="AR55" s="306" t="str">
        <f t="shared" si="4"/>
        <v>C</v>
      </c>
      <c r="AS55" s="326" t="str">
        <f>IFERROR(VLOOKUP(LEFT(J55,1),AR56:AR$99,1,0),"")</f>
        <v/>
      </c>
      <c r="AU55" s="306" t="s">
        <v>6540</v>
      </c>
      <c r="AV55" s="41"/>
      <c r="AW55" s="41"/>
      <c r="AX55" s="41"/>
      <c r="AY55" s="41"/>
      <c r="AZ55" s="41"/>
      <c r="BA55" s="326"/>
    </row>
    <row r="56" spans="1:53" ht="12.75" customHeight="1" x14ac:dyDescent="0.2">
      <c r="A56" s="28" t="str">
        <f>IFERROR(VLOOKUP(B56,Leden!AQ:AQ,1,0),"")</f>
        <v/>
      </c>
      <c r="B56" s="45" t="s">
        <v>6475</v>
      </c>
      <c r="C56" s="46" t="s">
        <v>6538</v>
      </c>
      <c r="D56" s="46" t="s">
        <v>6540</v>
      </c>
      <c r="E56" s="46">
        <v>8</v>
      </c>
      <c r="F56" s="217"/>
      <c r="G56" s="277" t="s">
        <v>13</v>
      </c>
      <c r="I56" s="28" t="str">
        <f>IFERROR(VLOOKUP(J56,Leden!AR:AR,1,0),"")</f>
        <v/>
      </c>
      <c r="J56" s="45" t="s">
        <v>6475</v>
      </c>
      <c r="K56" s="46" t="s">
        <v>6538</v>
      </c>
      <c r="L56" s="46" t="s">
        <v>6540</v>
      </c>
      <c r="M56" s="46">
        <v>8</v>
      </c>
      <c r="N56" s="217"/>
      <c r="O56" s="277" t="s">
        <v>13</v>
      </c>
      <c r="S56" s="307" t="s">
        <v>6467</v>
      </c>
      <c r="T56" s="280"/>
      <c r="U56" s="310"/>
      <c r="V56" s="306" t="s">
        <v>6537</v>
      </c>
      <c r="W56" s="41" t="s">
        <v>6538</v>
      </c>
      <c r="X56" s="326"/>
      <c r="Y56" s="41"/>
      <c r="Z56" s="306">
        <v>8</v>
      </c>
      <c r="AA56" s="326">
        <f t="shared" si="5"/>
        <v>4</v>
      </c>
      <c r="AB56" s="41"/>
      <c r="AC56" s="325">
        <f>COUNTIFS(Leden!C:C,S56)</f>
        <v>0</v>
      </c>
      <c r="AE56" s="306" t="str">
        <f t="shared" si="3"/>
        <v/>
      </c>
      <c r="AF56" s="326" t="str">
        <f>IFERROR(VLOOKUP(LEFT(B56,1),AE57:AE$99,1,0),"")</f>
        <v/>
      </c>
      <c r="AG56" s="310"/>
      <c r="AH56" s="306" t="s">
        <v>6539</v>
      </c>
      <c r="AI56" s="41" t="s">
        <v>6540</v>
      </c>
      <c r="AJ56" s="41"/>
      <c r="AK56" s="41"/>
      <c r="AL56" s="41"/>
      <c r="AM56" s="41"/>
      <c r="AN56" s="326"/>
      <c r="AO56" s="41"/>
      <c r="AP56" s="325">
        <f>COUNTIFS(Leden!D:D,S56)</f>
        <v>0</v>
      </c>
      <c r="AQ56" s="310"/>
      <c r="AR56" s="306" t="str">
        <f t="shared" si="4"/>
        <v/>
      </c>
      <c r="AS56" s="326" t="str">
        <f>IFERROR(VLOOKUP(LEFT(J56,1),AR57:AR$99,1,0),"")</f>
        <v/>
      </c>
      <c r="AU56" s="306" t="s">
        <v>6540</v>
      </c>
      <c r="AV56" s="41"/>
      <c r="AW56" s="41"/>
      <c r="AX56" s="41"/>
      <c r="AY56" s="41"/>
      <c r="AZ56" s="41"/>
      <c r="BA56" s="326"/>
    </row>
    <row r="57" spans="1:53" ht="12.75" customHeight="1" x14ac:dyDescent="0.2">
      <c r="A57" s="28" t="str">
        <f>IFERROR(VLOOKUP(B57,Leden!AQ:AQ,1,0),"")</f>
        <v/>
      </c>
      <c r="B57" s="45" t="s">
        <v>6476</v>
      </c>
      <c r="C57" s="46"/>
      <c r="D57" s="46"/>
      <c r="E57" s="46"/>
      <c r="F57" s="217"/>
      <c r="G57" s="277"/>
      <c r="I57" s="28" t="str">
        <f>IFERROR(VLOOKUP(J57,Leden!AR:AR,1,0),"")</f>
        <v/>
      </c>
      <c r="J57" s="45" t="s">
        <v>6476</v>
      </c>
      <c r="K57" s="46"/>
      <c r="L57" s="46"/>
      <c r="M57" s="46"/>
      <c r="N57" s="217"/>
      <c r="O57" s="277"/>
      <c r="S57" s="307" t="s">
        <v>6468</v>
      </c>
      <c r="T57" s="280"/>
      <c r="U57" s="310"/>
      <c r="V57" s="306" t="s">
        <v>6537</v>
      </c>
      <c r="W57" s="41" t="s">
        <v>6538</v>
      </c>
      <c r="X57" s="326"/>
      <c r="Y57" s="41"/>
      <c r="Z57" s="306">
        <v>8</v>
      </c>
      <c r="AA57" s="326">
        <f t="shared" si="5"/>
        <v>4</v>
      </c>
      <c r="AB57" s="41"/>
      <c r="AC57" s="325">
        <f>COUNTIFS(Leden!C:C,S57)</f>
        <v>0</v>
      </c>
      <c r="AE57" s="306" t="str">
        <f t="shared" si="3"/>
        <v/>
      </c>
      <c r="AF57" s="326" t="str">
        <f>IFERROR(VLOOKUP(LEFT(B57,1),AE58:AE$99,1,0),"")</f>
        <v/>
      </c>
      <c r="AG57" s="310"/>
      <c r="AH57" s="306" t="s">
        <v>6539</v>
      </c>
      <c r="AI57" s="41" t="s">
        <v>6540</v>
      </c>
      <c r="AJ57" s="41"/>
      <c r="AK57" s="41"/>
      <c r="AL57" s="41"/>
      <c r="AM57" s="41"/>
      <c r="AN57" s="326"/>
      <c r="AO57" s="41"/>
      <c r="AP57" s="325">
        <f>COUNTIFS(Leden!D:D,S57)</f>
        <v>0</v>
      </c>
      <c r="AQ57" s="310"/>
      <c r="AR57" s="306" t="str">
        <f t="shared" si="4"/>
        <v/>
      </c>
      <c r="AS57" s="326" t="str">
        <f>IFERROR(VLOOKUP(LEFT(J57,1),AR58:AR$99,1,0),"")</f>
        <v/>
      </c>
      <c r="AU57" s="306" t="s">
        <v>6540</v>
      </c>
      <c r="AV57" s="41"/>
      <c r="AW57" s="41"/>
      <c r="AX57" s="41"/>
      <c r="AY57" s="41"/>
      <c r="AZ57" s="41"/>
      <c r="BA57" s="326"/>
    </row>
    <row r="58" spans="1:53" ht="12.75" customHeight="1" x14ac:dyDescent="0.2">
      <c r="A58" s="28" t="str">
        <f>IFERROR(VLOOKUP(B58,Leden!AQ:AQ,1,0),"")</f>
        <v/>
      </c>
      <c r="B58" s="45" t="s">
        <v>6477</v>
      </c>
      <c r="C58" s="46"/>
      <c r="D58" s="46"/>
      <c r="E58" s="46"/>
      <c r="F58" s="217"/>
      <c r="G58" s="277"/>
      <c r="I58" s="28" t="str">
        <f>IFERROR(VLOOKUP(J58,Leden!AR:AR,1,0),"")</f>
        <v/>
      </c>
      <c r="J58" s="45" t="s">
        <v>6477</v>
      </c>
      <c r="K58" s="46"/>
      <c r="L58" s="46"/>
      <c r="M58" s="46"/>
      <c r="N58" s="217"/>
      <c r="O58" s="277"/>
      <c r="S58" s="307" t="s">
        <v>6469</v>
      </c>
      <c r="T58" s="280"/>
      <c r="U58" s="310"/>
      <c r="V58" s="306" t="s">
        <v>6537</v>
      </c>
      <c r="W58" s="41" t="s">
        <v>6538</v>
      </c>
      <c r="X58" s="326"/>
      <c r="Y58" s="41"/>
      <c r="Z58" s="306">
        <v>8</v>
      </c>
      <c r="AA58" s="326">
        <f t="shared" si="5"/>
        <v>4</v>
      </c>
      <c r="AB58" s="41"/>
      <c r="AC58" s="325">
        <f>COUNTIFS(Leden!C:C,S58)</f>
        <v>0</v>
      </c>
      <c r="AE58" s="306" t="str">
        <f t="shared" si="3"/>
        <v/>
      </c>
      <c r="AF58" s="326" t="str">
        <f>IFERROR(VLOOKUP(LEFT(B58,1),AE59:AE$99,1,0),"")</f>
        <v/>
      </c>
      <c r="AG58" s="310"/>
      <c r="AH58" s="306" t="s">
        <v>6539</v>
      </c>
      <c r="AI58" s="41" t="s">
        <v>6540</v>
      </c>
      <c r="AJ58" s="41"/>
      <c r="AK58" s="41"/>
      <c r="AL58" s="41"/>
      <c r="AM58" s="41"/>
      <c r="AN58" s="326"/>
      <c r="AO58" s="41"/>
      <c r="AP58" s="325">
        <f>COUNTIFS(Leden!D:D,S58)</f>
        <v>0</v>
      </c>
      <c r="AQ58" s="310"/>
      <c r="AR58" s="306" t="str">
        <f t="shared" si="4"/>
        <v/>
      </c>
      <c r="AS58" s="326" t="str">
        <f>IFERROR(VLOOKUP(LEFT(J58,1),AR59:AR$99,1,0),"")</f>
        <v/>
      </c>
      <c r="AU58" s="306" t="s">
        <v>6540</v>
      </c>
      <c r="AV58" s="41"/>
      <c r="AW58" s="41"/>
      <c r="AX58" s="41"/>
      <c r="AY58" s="41"/>
      <c r="AZ58" s="41"/>
      <c r="BA58" s="326"/>
    </row>
    <row r="59" spans="1:53" ht="12.75" customHeight="1" x14ac:dyDescent="0.2">
      <c r="A59" s="28" t="str">
        <f>IFERROR(VLOOKUP(B59,Leden!AQ:AQ,1,0),"")</f>
        <v/>
      </c>
      <c r="B59" s="45" t="s">
        <v>6478</v>
      </c>
      <c r="C59" s="46"/>
      <c r="D59" s="46"/>
      <c r="E59" s="46"/>
      <c r="F59" s="217"/>
      <c r="G59" s="277"/>
      <c r="I59" s="28" t="str">
        <f>IFERROR(VLOOKUP(J59,Leden!AR:AR,1,0),"")</f>
        <v/>
      </c>
      <c r="J59" s="45" t="s">
        <v>6478</v>
      </c>
      <c r="K59" s="46"/>
      <c r="L59" s="46"/>
      <c r="M59" s="46"/>
      <c r="N59" s="217"/>
      <c r="O59" s="277"/>
      <c r="S59" s="307" t="s">
        <v>6470</v>
      </c>
      <c r="T59" s="280"/>
      <c r="U59" s="310"/>
      <c r="V59" s="306" t="s">
        <v>6537</v>
      </c>
      <c r="W59" s="41" t="s">
        <v>6538</v>
      </c>
      <c r="X59" s="326"/>
      <c r="Y59" s="41"/>
      <c r="Z59" s="306">
        <v>8</v>
      </c>
      <c r="AA59" s="326">
        <f t="shared" si="5"/>
        <v>4</v>
      </c>
      <c r="AB59" s="41"/>
      <c r="AC59" s="325">
        <f>COUNTIFS(Leden!C:C,S59)</f>
        <v>0</v>
      </c>
      <c r="AE59" s="306" t="str">
        <f t="shared" si="3"/>
        <v/>
      </c>
      <c r="AF59" s="326" t="str">
        <f>IFERROR(VLOOKUP(LEFT(B59,1),AE60:AE$99,1,0),"")</f>
        <v/>
      </c>
      <c r="AG59" s="310"/>
      <c r="AH59" s="306" t="s">
        <v>6539</v>
      </c>
      <c r="AI59" s="41" t="s">
        <v>6540</v>
      </c>
      <c r="AJ59" s="41"/>
      <c r="AK59" s="41"/>
      <c r="AL59" s="41"/>
      <c r="AM59" s="41"/>
      <c r="AN59" s="326"/>
      <c r="AO59" s="41"/>
      <c r="AP59" s="325">
        <f>COUNTIFS(Leden!D:D,S59)</f>
        <v>0</v>
      </c>
      <c r="AQ59" s="310"/>
      <c r="AR59" s="306" t="str">
        <f t="shared" si="4"/>
        <v/>
      </c>
      <c r="AS59" s="326" t="str">
        <f>IFERROR(VLOOKUP(LEFT(J59,1),AR60:AR$99,1,0),"")</f>
        <v/>
      </c>
      <c r="AU59" s="306" t="s">
        <v>6540</v>
      </c>
      <c r="AV59" s="41"/>
      <c r="AW59" s="41"/>
      <c r="AX59" s="41"/>
      <c r="AY59" s="41"/>
      <c r="AZ59" s="41"/>
      <c r="BA59" s="326"/>
    </row>
    <row r="60" spans="1:53" ht="12.75" customHeight="1" x14ac:dyDescent="0.2">
      <c r="A60" s="28" t="str">
        <f>IFERROR(VLOOKUP(B60,Leden!AQ:AQ,1,0),"")</f>
        <v/>
      </c>
      <c r="B60" s="45" t="s">
        <v>6479</v>
      </c>
      <c r="C60" s="46"/>
      <c r="D60" s="46"/>
      <c r="E60" s="46"/>
      <c r="F60" s="217"/>
      <c r="G60" s="277"/>
      <c r="I60" s="28" t="str">
        <f>IFERROR(VLOOKUP(J60,Leden!AR:AR,1,0),"")</f>
        <v/>
      </c>
      <c r="J60" s="45" t="s">
        <v>6479</v>
      </c>
      <c r="K60" s="46"/>
      <c r="L60" s="46"/>
      <c r="M60" s="46"/>
      <c r="N60" s="217"/>
      <c r="O60" s="277"/>
      <c r="S60" s="307" t="s">
        <v>6471</v>
      </c>
      <c r="T60" s="280"/>
      <c r="U60" s="310"/>
      <c r="V60" s="306" t="s">
        <v>6537</v>
      </c>
      <c r="W60" s="41" t="s">
        <v>6538</v>
      </c>
      <c r="X60" s="326"/>
      <c r="Y60" s="41"/>
      <c r="Z60" s="306">
        <v>8</v>
      </c>
      <c r="AA60" s="326">
        <f t="shared" si="5"/>
        <v>4</v>
      </c>
      <c r="AB60" s="41"/>
      <c r="AC60" s="325">
        <f>COUNTIFS(Leden!C:C,S60)</f>
        <v>8</v>
      </c>
      <c r="AE60" s="306" t="str">
        <f t="shared" si="3"/>
        <v/>
      </c>
      <c r="AF60" s="326" t="str">
        <f>IFERROR(VLOOKUP(LEFT(B60,1),AE61:AE$99,1,0),"")</f>
        <v/>
      </c>
      <c r="AG60" s="310"/>
      <c r="AH60" s="306" t="s">
        <v>6539</v>
      </c>
      <c r="AI60" s="41" t="s">
        <v>6540</v>
      </c>
      <c r="AJ60" s="41"/>
      <c r="AK60" s="41"/>
      <c r="AL60" s="41"/>
      <c r="AM60" s="41"/>
      <c r="AN60" s="326"/>
      <c r="AO60" s="41"/>
      <c r="AP60" s="325">
        <f>COUNTIFS(Leden!D:D,S60)</f>
        <v>8</v>
      </c>
      <c r="AQ60" s="310"/>
      <c r="AR60" s="306" t="str">
        <f t="shared" si="4"/>
        <v/>
      </c>
      <c r="AS60" s="326" t="str">
        <f>IFERROR(VLOOKUP(LEFT(J60,1),AR61:AR$99,1,0),"")</f>
        <v/>
      </c>
      <c r="AU60" s="306" t="s">
        <v>6540</v>
      </c>
      <c r="AV60" s="41"/>
      <c r="AW60" s="41"/>
      <c r="AX60" s="41"/>
      <c r="AY60" s="41"/>
      <c r="AZ60" s="41"/>
      <c r="BA60" s="326"/>
    </row>
    <row r="61" spans="1:53" ht="12.75" customHeight="1" x14ac:dyDescent="0.2">
      <c r="A61" s="28" t="str">
        <f>IFERROR(VLOOKUP(B61,Leden!AQ:AQ,1,0),"")</f>
        <v/>
      </c>
      <c r="B61" s="45" t="s">
        <v>6480</v>
      </c>
      <c r="C61" s="46"/>
      <c r="D61" s="46"/>
      <c r="E61" s="46"/>
      <c r="F61" s="217"/>
      <c r="G61" s="277"/>
      <c r="I61" s="28" t="str">
        <f>IFERROR(VLOOKUP(J61,Leden!AR:AR,1,0),"")</f>
        <v/>
      </c>
      <c r="J61" s="45" t="s">
        <v>6480</v>
      </c>
      <c r="K61" s="46"/>
      <c r="L61" s="46"/>
      <c r="M61" s="46"/>
      <c r="N61" s="217"/>
      <c r="O61" s="277"/>
      <c r="S61" s="307" t="s">
        <v>6472</v>
      </c>
      <c r="T61" s="280"/>
      <c r="U61" s="310"/>
      <c r="V61" s="306" t="s">
        <v>6537</v>
      </c>
      <c r="W61" s="41" t="s">
        <v>6538</v>
      </c>
      <c r="X61" s="326"/>
      <c r="Y61" s="41"/>
      <c r="Z61" s="306">
        <v>8</v>
      </c>
      <c r="AA61" s="326">
        <f t="shared" si="5"/>
        <v>4</v>
      </c>
      <c r="AB61" s="41"/>
      <c r="AC61" s="325">
        <f>COUNTIFS(Leden!C:C,S61)</f>
        <v>10</v>
      </c>
      <c r="AE61" s="306" t="str">
        <f t="shared" si="3"/>
        <v/>
      </c>
      <c r="AF61" s="326" t="str">
        <f>IFERROR(VLOOKUP(LEFT(B61,1),AE62:AE$99,1,0),"")</f>
        <v/>
      </c>
      <c r="AG61" s="310"/>
      <c r="AH61" s="306" t="s">
        <v>6539</v>
      </c>
      <c r="AI61" s="41" t="s">
        <v>6540</v>
      </c>
      <c r="AJ61" s="41"/>
      <c r="AK61" s="41"/>
      <c r="AL61" s="41"/>
      <c r="AM61" s="41"/>
      <c r="AN61" s="326"/>
      <c r="AO61" s="41"/>
      <c r="AP61" s="325">
        <f>COUNTIFS(Leden!D:D,S61)</f>
        <v>10</v>
      </c>
      <c r="AQ61" s="310"/>
      <c r="AR61" s="306" t="str">
        <f t="shared" si="4"/>
        <v/>
      </c>
      <c r="AS61" s="326" t="str">
        <f>IFERROR(VLOOKUP(LEFT(J61,1),AR62:AR$99,1,0),"")</f>
        <v/>
      </c>
      <c r="AU61" s="306" t="s">
        <v>6540</v>
      </c>
      <c r="AV61" s="41"/>
      <c r="AW61" s="41"/>
      <c r="AX61" s="41"/>
      <c r="AY61" s="41"/>
      <c r="AZ61" s="41"/>
      <c r="BA61" s="326"/>
    </row>
    <row r="62" spans="1:53" ht="12.75" customHeight="1" x14ac:dyDescent="0.2">
      <c r="A62" s="28" t="str">
        <f>IFERROR(VLOOKUP(B62,Leden!AQ:AQ,1,0),"")</f>
        <v>D1</v>
      </c>
      <c r="B62" s="48" t="s">
        <v>6483</v>
      </c>
      <c r="C62" s="46" t="s">
        <v>6537</v>
      </c>
      <c r="D62" s="46" t="s">
        <v>6540</v>
      </c>
      <c r="E62" s="46">
        <v>8</v>
      </c>
      <c r="F62" s="217"/>
      <c r="G62" s="277" t="s">
        <v>13</v>
      </c>
      <c r="I62" s="28" t="str">
        <f>IFERROR(VLOOKUP(J62,Leden!AR:AR,1,0),"")</f>
        <v>D1</v>
      </c>
      <c r="J62" s="48" t="s">
        <v>6483</v>
      </c>
      <c r="K62" s="46" t="s">
        <v>6537</v>
      </c>
      <c r="L62" s="46" t="s">
        <v>6540</v>
      </c>
      <c r="M62" s="46">
        <v>8</v>
      </c>
      <c r="N62" s="217"/>
      <c r="O62" s="277" t="s">
        <v>13</v>
      </c>
      <c r="S62" s="307" t="s">
        <v>6473</v>
      </c>
      <c r="T62" s="280"/>
      <c r="U62" s="310"/>
      <c r="V62" s="306" t="s">
        <v>6537</v>
      </c>
      <c r="W62" s="41" t="s">
        <v>6538</v>
      </c>
      <c r="X62" s="326"/>
      <c r="Y62" s="41"/>
      <c r="Z62" s="306">
        <v>8</v>
      </c>
      <c r="AA62" s="326" t="str">
        <f t="shared" si="5"/>
        <v/>
      </c>
      <c r="AB62" s="41"/>
      <c r="AC62" s="325">
        <f>COUNTIFS(Leden!C:C,S62)</f>
        <v>9</v>
      </c>
      <c r="AE62" s="306" t="str">
        <f t="shared" si="3"/>
        <v>D</v>
      </c>
      <c r="AF62" s="326" t="str">
        <f>IFERROR(VLOOKUP(LEFT(B62,1),AE63:AE$99,1,0),"")</f>
        <v>D</v>
      </c>
      <c r="AG62" s="310"/>
      <c r="AH62" s="306" t="s">
        <v>6539</v>
      </c>
      <c r="AI62" s="41" t="s">
        <v>6540</v>
      </c>
      <c r="AJ62" s="41"/>
      <c r="AK62" s="41"/>
      <c r="AL62" s="41"/>
      <c r="AM62" s="41"/>
      <c r="AN62" s="326"/>
      <c r="AO62" s="41"/>
      <c r="AP62" s="325">
        <f>COUNTIFS(Leden!D:D,S62)</f>
        <v>9</v>
      </c>
      <c r="AQ62" s="310"/>
      <c r="AR62" s="306" t="str">
        <f t="shared" si="4"/>
        <v>D</v>
      </c>
      <c r="AS62" s="326" t="str">
        <f>IFERROR(VLOOKUP(LEFT(J62,1),AR63:AR$99,1,0),"")</f>
        <v>D</v>
      </c>
      <c r="AU62" s="306" t="s">
        <v>6540</v>
      </c>
      <c r="AV62" s="41"/>
      <c r="AW62" s="41"/>
      <c r="AX62" s="41"/>
      <c r="AY62" s="41"/>
      <c r="AZ62" s="41"/>
      <c r="BA62" s="326"/>
    </row>
    <row r="63" spans="1:53" ht="12.75" customHeight="1" x14ac:dyDescent="0.2">
      <c r="A63" s="28" t="str">
        <f>IFERROR(VLOOKUP(B63,Leden!AQ:AQ,1,0),"")</f>
        <v>D2</v>
      </c>
      <c r="B63" s="48" t="s">
        <v>6484</v>
      </c>
      <c r="C63" s="46" t="s">
        <v>6538</v>
      </c>
      <c r="D63" s="46" t="s">
        <v>6540</v>
      </c>
      <c r="E63" s="46">
        <v>8</v>
      </c>
      <c r="F63" s="217"/>
      <c r="G63" s="277" t="s">
        <v>13</v>
      </c>
      <c r="I63" s="28" t="str">
        <f>IFERROR(VLOOKUP(J63,Leden!AR:AR,1,0),"")</f>
        <v>D2</v>
      </c>
      <c r="J63" s="48" t="s">
        <v>6484</v>
      </c>
      <c r="K63" s="46" t="s">
        <v>6538</v>
      </c>
      <c r="L63" s="46" t="s">
        <v>6540</v>
      </c>
      <c r="M63" s="46">
        <v>8</v>
      </c>
      <c r="N63" s="217"/>
      <c r="O63" s="277" t="s">
        <v>13</v>
      </c>
      <c r="S63" s="307" t="s">
        <v>6474</v>
      </c>
      <c r="T63" s="280"/>
      <c r="U63" s="310"/>
      <c r="V63" s="306" t="s">
        <v>6538</v>
      </c>
      <c r="W63" s="41"/>
      <c r="X63" s="326"/>
      <c r="Y63" s="41"/>
      <c r="Z63" s="306">
        <v>8</v>
      </c>
      <c r="AA63" s="326">
        <f t="shared" si="5"/>
        <v>4</v>
      </c>
      <c r="AB63" s="41"/>
      <c r="AC63" s="325">
        <f>COUNTIFS(Leden!C:C,S63)</f>
        <v>10</v>
      </c>
      <c r="AE63" s="306" t="str">
        <f t="shared" si="3"/>
        <v>D</v>
      </c>
      <c r="AF63" s="326" t="str">
        <f>IFERROR(VLOOKUP(LEFT(B63,1),AE64:AE$99,1,0),"")</f>
        <v>D</v>
      </c>
      <c r="AG63" s="310"/>
      <c r="AH63" s="306" t="s">
        <v>6539</v>
      </c>
      <c r="AI63" s="41" t="s">
        <v>6540</v>
      </c>
      <c r="AJ63" s="41"/>
      <c r="AK63" s="41"/>
      <c r="AL63" s="41"/>
      <c r="AM63" s="41"/>
      <c r="AN63" s="326"/>
      <c r="AO63" s="41"/>
      <c r="AP63" s="325">
        <f>COUNTIFS(Leden!D:D,S63)</f>
        <v>10</v>
      </c>
      <c r="AQ63" s="310"/>
      <c r="AR63" s="306" t="str">
        <f t="shared" si="4"/>
        <v>D</v>
      </c>
      <c r="AS63" s="326" t="str">
        <f>IFERROR(VLOOKUP(LEFT(J63,1),AR64:AR$99,1,0),"")</f>
        <v>D</v>
      </c>
      <c r="AU63" s="306" t="s">
        <v>6540</v>
      </c>
      <c r="AV63" s="41"/>
      <c r="AW63" s="41"/>
      <c r="AX63" s="41"/>
      <c r="AY63" s="41"/>
      <c r="AZ63" s="41"/>
      <c r="BA63" s="326"/>
    </row>
    <row r="64" spans="1:53" ht="12.75" customHeight="1" x14ac:dyDescent="0.2">
      <c r="A64" s="28" t="str">
        <f>IFERROR(VLOOKUP(B64,Leden!AQ:AQ,1,0),"")</f>
        <v>D3</v>
      </c>
      <c r="B64" s="48" t="s">
        <v>6485</v>
      </c>
      <c r="C64" s="46" t="s">
        <v>6538</v>
      </c>
      <c r="D64" s="46" t="s">
        <v>6540</v>
      </c>
      <c r="E64" s="46">
        <v>8</v>
      </c>
      <c r="F64" s="217"/>
      <c r="G64" s="277" t="s">
        <v>13</v>
      </c>
      <c r="I64" s="28" t="str">
        <f>IFERROR(VLOOKUP(J64,Leden!AR:AR,1,0),"")</f>
        <v>D3</v>
      </c>
      <c r="J64" s="48" t="s">
        <v>6485</v>
      </c>
      <c r="K64" s="46" t="s">
        <v>6538</v>
      </c>
      <c r="L64" s="46" t="s">
        <v>6540</v>
      </c>
      <c r="M64" s="46">
        <v>8</v>
      </c>
      <c r="N64" s="217"/>
      <c r="O64" s="277" t="s">
        <v>13</v>
      </c>
      <c r="S64" s="307" t="s">
        <v>6475</v>
      </c>
      <c r="T64" s="280"/>
      <c r="U64" s="310"/>
      <c r="V64" s="306" t="s">
        <v>6538</v>
      </c>
      <c r="W64" s="41"/>
      <c r="X64" s="326"/>
      <c r="Y64" s="41"/>
      <c r="Z64" s="306">
        <v>8</v>
      </c>
      <c r="AA64" s="326">
        <f t="shared" si="5"/>
        <v>4</v>
      </c>
      <c r="AB64" s="41"/>
      <c r="AC64" s="325">
        <f>COUNTIFS(Leden!C:C,S64)</f>
        <v>0</v>
      </c>
      <c r="AE64" s="306" t="str">
        <f t="shared" si="3"/>
        <v>D</v>
      </c>
      <c r="AF64" s="326" t="str">
        <f>IFERROR(VLOOKUP(LEFT(B64,1),AE65:AE$99,1,0),"")</f>
        <v>D</v>
      </c>
      <c r="AG64" s="310"/>
      <c r="AH64" s="306" t="s">
        <v>6539</v>
      </c>
      <c r="AI64" s="41" t="s">
        <v>6540</v>
      </c>
      <c r="AJ64" s="41"/>
      <c r="AK64" s="41"/>
      <c r="AL64" s="41"/>
      <c r="AM64" s="41"/>
      <c r="AN64" s="326"/>
      <c r="AO64" s="41"/>
      <c r="AP64" s="325">
        <f>COUNTIFS(Leden!D:D,S64)</f>
        <v>0</v>
      </c>
      <c r="AQ64" s="310"/>
      <c r="AR64" s="306" t="str">
        <f t="shared" si="4"/>
        <v>D</v>
      </c>
      <c r="AS64" s="326" t="str">
        <f>IFERROR(VLOOKUP(LEFT(J64,1),AR65:AR$99,1,0),"")</f>
        <v>D</v>
      </c>
      <c r="AU64" s="306" t="s">
        <v>6540</v>
      </c>
      <c r="AV64" s="41"/>
      <c r="AW64" s="41"/>
      <c r="AX64" s="41"/>
      <c r="AY64" s="41"/>
      <c r="AZ64" s="41"/>
      <c r="BA64" s="326"/>
    </row>
    <row r="65" spans="1:53" ht="12.75" customHeight="1" x14ac:dyDescent="0.2">
      <c r="A65" s="28" t="str">
        <f>IFERROR(VLOOKUP(B65,Leden!AQ:AQ,1,0),"")</f>
        <v>D4</v>
      </c>
      <c r="B65" s="48" t="s">
        <v>6486</v>
      </c>
      <c r="C65" s="46" t="s">
        <v>6538</v>
      </c>
      <c r="D65" s="46" t="s">
        <v>6540</v>
      </c>
      <c r="E65" s="46">
        <v>8</v>
      </c>
      <c r="F65" s="217"/>
      <c r="G65" s="277" t="s">
        <v>13</v>
      </c>
      <c r="I65" s="28" t="str">
        <f>IFERROR(VLOOKUP(J65,Leden!AR:AR,1,0),"")</f>
        <v>D4</v>
      </c>
      <c r="J65" s="48" t="s">
        <v>6486</v>
      </c>
      <c r="K65" s="46" t="s">
        <v>6538</v>
      </c>
      <c r="L65" s="46" t="s">
        <v>6540</v>
      </c>
      <c r="M65" s="46">
        <v>8</v>
      </c>
      <c r="N65" s="217"/>
      <c r="O65" s="277" t="s">
        <v>13</v>
      </c>
      <c r="S65" s="307" t="s">
        <v>6476</v>
      </c>
      <c r="T65" s="280"/>
      <c r="U65" s="310"/>
      <c r="V65" s="306" t="s">
        <v>6538</v>
      </c>
      <c r="W65" s="41"/>
      <c r="X65" s="326"/>
      <c r="Y65" s="41"/>
      <c r="Z65" s="306">
        <v>8</v>
      </c>
      <c r="AA65" s="326">
        <f t="shared" si="5"/>
        <v>4</v>
      </c>
      <c r="AB65" s="41"/>
      <c r="AC65" s="325">
        <f>COUNTIFS(Leden!C:C,S65)</f>
        <v>0</v>
      </c>
      <c r="AE65" s="306" t="str">
        <f t="shared" si="3"/>
        <v>D</v>
      </c>
      <c r="AF65" s="326" t="str">
        <f>IFERROR(VLOOKUP(LEFT(B65,1),AE66:AE$99,1,0),"")</f>
        <v/>
      </c>
      <c r="AG65" s="310"/>
      <c r="AH65" s="306" t="s">
        <v>6539</v>
      </c>
      <c r="AI65" s="41" t="s">
        <v>6540</v>
      </c>
      <c r="AJ65" s="41"/>
      <c r="AK65" s="41"/>
      <c r="AL65" s="41"/>
      <c r="AM65" s="41"/>
      <c r="AN65" s="326"/>
      <c r="AO65" s="41"/>
      <c r="AP65" s="325">
        <f>COUNTIFS(Leden!D:D,S65)</f>
        <v>0</v>
      </c>
      <c r="AQ65" s="310"/>
      <c r="AR65" s="306" t="str">
        <f t="shared" si="4"/>
        <v>D</v>
      </c>
      <c r="AS65" s="326" t="str">
        <f>IFERROR(VLOOKUP(LEFT(J65,1),AR66:AR$99,1,0),"")</f>
        <v/>
      </c>
      <c r="AU65" s="306" t="s">
        <v>6540</v>
      </c>
      <c r="AV65" s="41"/>
      <c r="AW65" s="41"/>
      <c r="AX65" s="41"/>
      <c r="AY65" s="41"/>
      <c r="AZ65" s="41"/>
      <c r="BA65" s="326"/>
    </row>
    <row r="66" spans="1:53" ht="12.75" customHeight="1" x14ac:dyDescent="0.2">
      <c r="A66" s="28" t="str">
        <f>IFERROR(VLOOKUP(B66,Leden!AQ:AQ,1,0),"")</f>
        <v/>
      </c>
      <c r="B66" s="48" t="s">
        <v>6487</v>
      </c>
      <c r="C66" s="46" t="s">
        <v>6538</v>
      </c>
      <c r="D66" s="46" t="s">
        <v>6540</v>
      </c>
      <c r="E66" s="46">
        <v>8</v>
      </c>
      <c r="F66" s="217"/>
      <c r="G66" s="277" t="s">
        <v>13</v>
      </c>
      <c r="I66" s="28" t="str">
        <f>IFERROR(VLOOKUP(J66,Leden!AR:AR,1,0),"")</f>
        <v/>
      </c>
      <c r="J66" s="48" t="s">
        <v>6487</v>
      </c>
      <c r="K66" s="46" t="s">
        <v>6538</v>
      </c>
      <c r="L66" s="46" t="s">
        <v>6540</v>
      </c>
      <c r="M66" s="46">
        <v>8</v>
      </c>
      <c r="N66" s="217"/>
      <c r="O66" s="277" t="s">
        <v>13</v>
      </c>
      <c r="S66" s="307" t="s">
        <v>6477</v>
      </c>
      <c r="T66" s="280"/>
      <c r="U66" s="310"/>
      <c r="V66" s="306" t="s">
        <v>6538</v>
      </c>
      <c r="W66" s="41"/>
      <c r="X66" s="326"/>
      <c r="Y66" s="41"/>
      <c r="Z66" s="306">
        <v>8</v>
      </c>
      <c r="AA66" s="326">
        <f t="shared" si="5"/>
        <v>4</v>
      </c>
      <c r="AB66" s="41"/>
      <c r="AC66" s="325">
        <f>COUNTIFS(Leden!C:C,S66)</f>
        <v>0</v>
      </c>
      <c r="AE66" s="306" t="str">
        <f t="shared" si="3"/>
        <v/>
      </c>
      <c r="AF66" s="326" t="str">
        <f>IFERROR(VLOOKUP(LEFT(B66,1),AE67:AE$99,1,0),"")</f>
        <v/>
      </c>
      <c r="AG66" s="310"/>
      <c r="AH66" s="306" t="s">
        <v>6539</v>
      </c>
      <c r="AI66" s="41" t="s">
        <v>6540</v>
      </c>
      <c r="AJ66" s="41"/>
      <c r="AK66" s="41"/>
      <c r="AL66" s="41"/>
      <c r="AM66" s="41"/>
      <c r="AN66" s="326"/>
      <c r="AO66" s="41"/>
      <c r="AP66" s="325">
        <f>COUNTIFS(Leden!D:D,S66)</f>
        <v>0</v>
      </c>
      <c r="AQ66" s="310"/>
      <c r="AR66" s="306" t="str">
        <f t="shared" si="4"/>
        <v/>
      </c>
      <c r="AS66" s="326" t="str">
        <f>IFERROR(VLOOKUP(LEFT(J66,1),AR67:AR$99,1,0),"")</f>
        <v/>
      </c>
      <c r="AU66" s="306" t="s">
        <v>6540</v>
      </c>
      <c r="AV66" s="41"/>
      <c r="AW66" s="41"/>
      <c r="AX66" s="41"/>
      <c r="AY66" s="41"/>
      <c r="AZ66" s="41"/>
      <c r="BA66" s="326"/>
    </row>
    <row r="67" spans="1:53" ht="12.75" customHeight="1" x14ac:dyDescent="0.2">
      <c r="A67" s="28" t="str">
        <f>IFERROR(VLOOKUP(B67,Leden!AQ:AQ,1,0),"")</f>
        <v/>
      </c>
      <c r="B67" s="48" t="s">
        <v>6488</v>
      </c>
      <c r="C67" s="46"/>
      <c r="D67" s="46"/>
      <c r="E67" s="46"/>
      <c r="F67" s="217"/>
      <c r="G67" s="277"/>
      <c r="I67" s="28" t="str">
        <f>IFERROR(VLOOKUP(J67,Leden!AR:AR,1,0),"")</f>
        <v/>
      </c>
      <c r="J67" s="48" t="s">
        <v>6488</v>
      </c>
      <c r="K67" s="46"/>
      <c r="L67" s="46"/>
      <c r="M67" s="46"/>
      <c r="N67" s="217"/>
      <c r="O67" s="277"/>
      <c r="S67" s="307" t="s">
        <v>6478</v>
      </c>
      <c r="T67" s="280"/>
      <c r="U67" s="310"/>
      <c r="V67" s="306" t="s">
        <v>6538</v>
      </c>
      <c r="W67" s="41"/>
      <c r="X67" s="326"/>
      <c r="Y67" s="41"/>
      <c r="Z67" s="306">
        <v>8</v>
      </c>
      <c r="AA67" s="326">
        <f t="shared" si="5"/>
        <v>4</v>
      </c>
      <c r="AB67" s="41"/>
      <c r="AC67" s="325">
        <f>COUNTIFS(Leden!C:C,S67)</f>
        <v>0</v>
      </c>
      <c r="AE67" s="306" t="str">
        <f t="shared" si="3"/>
        <v/>
      </c>
      <c r="AF67" s="326" t="str">
        <f>IFERROR(VLOOKUP(LEFT(B67,1),AE68:AE$99,1,0),"")</f>
        <v/>
      </c>
      <c r="AG67" s="310"/>
      <c r="AH67" s="306" t="s">
        <v>6539</v>
      </c>
      <c r="AI67" s="41" t="s">
        <v>6540</v>
      </c>
      <c r="AJ67" s="41"/>
      <c r="AK67" s="41"/>
      <c r="AL67" s="41"/>
      <c r="AM67" s="41"/>
      <c r="AN67" s="326"/>
      <c r="AO67" s="41"/>
      <c r="AP67" s="325">
        <f>COUNTIFS(Leden!D:D,S67)</f>
        <v>0</v>
      </c>
      <c r="AQ67" s="310"/>
      <c r="AR67" s="306" t="str">
        <f t="shared" si="4"/>
        <v/>
      </c>
      <c r="AS67" s="326" t="str">
        <f>IFERROR(VLOOKUP(LEFT(J67,1),AR68:AR$99,1,0),"")</f>
        <v/>
      </c>
      <c r="AU67" s="306" t="s">
        <v>6540</v>
      </c>
      <c r="AV67" s="41"/>
      <c r="AW67" s="41"/>
      <c r="AX67" s="41"/>
      <c r="AY67" s="41"/>
      <c r="AZ67" s="41"/>
      <c r="BA67" s="326"/>
    </row>
    <row r="68" spans="1:53" ht="12.75" customHeight="1" x14ac:dyDescent="0.2">
      <c r="A68" s="28" t="str">
        <f>IFERROR(VLOOKUP(B68,Leden!AQ:AQ,1,0),"")</f>
        <v/>
      </c>
      <c r="B68" s="48" t="s">
        <v>6489</v>
      </c>
      <c r="C68" s="46"/>
      <c r="D68" s="46"/>
      <c r="E68" s="46"/>
      <c r="F68" s="217"/>
      <c r="G68" s="277"/>
      <c r="I68" s="28" t="str">
        <f>IFERROR(VLOOKUP(J68,Leden!AR:AR,1,0),"")</f>
        <v/>
      </c>
      <c r="J68" s="48" t="s">
        <v>6489</v>
      </c>
      <c r="K68" s="46"/>
      <c r="L68" s="46"/>
      <c r="M68" s="46"/>
      <c r="N68" s="217"/>
      <c r="O68" s="277"/>
      <c r="S68" s="307" t="s">
        <v>6479</v>
      </c>
      <c r="T68" s="280"/>
      <c r="U68" s="310"/>
      <c r="V68" s="306" t="s">
        <v>6538</v>
      </c>
      <c r="W68" s="41"/>
      <c r="X68" s="326"/>
      <c r="Y68" s="41"/>
      <c r="Z68" s="306">
        <v>8</v>
      </c>
      <c r="AA68" s="326">
        <f t="shared" si="5"/>
        <v>4</v>
      </c>
      <c r="AB68" s="41"/>
      <c r="AC68" s="325">
        <f>COUNTIFS(Leden!C:C,S68)</f>
        <v>0</v>
      </c>
      <c r="AE68" s="306" t="str">
        <f t="shared" si="3"/>
        <v/>
      </c>
      <c r="AF68" s="326" t="str">
        <f>IFERROR(VLOOKUP(LEFT(B68,1),AE69:AE$99,1,0),"")</f>
        <v/>
      </c>
      <c r="AG68" s="310"/>
      <c r="AH68" s="306" t="s">
        <v>6539</v>
      </c>
      <c r="AI68" s="41" t="s">
        <v>6540</v>
      </c>
      <c r="AJ68" s="41"/>
      <c r="AK68" s="41"/>
      <c r="AL68" s="41"/>
      <c r="AM68" s="41"/>
      <c r="AN68" s="326"/>
      <c r="AO68" s="41"/>
      <c r="AP68" s="325">
        <f>COUNTIFS(Leden!D:D,S68)</f>
        <v>0</v>
      </c>
      <c r="AQ68" s="310"/>
      <c r="AR68" s="306" t="str">
        <f t="shared" si="4"/>
        <v/>
      </c>
      <c r="AS68" s="326" t="str">
        <f>IFERROR(VLOOKUP(LEFT(J68,1),AR69:AR$99,1,0),"")</f>
        <v/>
      </c>
      <c r="AU68" s="306" t="s">
        <v>6540</v>
      </c>
      <c r="AV68" s="41"/>
      <c r="AW68" s="41"/>
      <c r="AX68" s="41"/>
      <c r="AY68" s="41"/>
      <c r="AZ68" s="41"/>
      <c r="BA68" s="326"/>
    </row>
    <row r="69" spans="1:53" ht="12.75" customHeight="1" x14ac:dyDescent="0.2">
      <c r="A69" s="28" t="str">
        <f>IFERROR(VLOOKUP(B69,Leden!AQ:AQ,1,0),"")</f>
        <v/>
      </c>
      <c r="B69" s="48" t="s">
        <v>6490</v>
      </c>
      <c r="C69" s="46"/>
      <c r="D69" s="46"/>
      <c r="E69" s="46"/>
      <c r="F69" s="217"/>
      <c r="G69" s="277"/>
      <c r="I69" s="28" t="str">
        <f>IFERROR(VLOOKUP(J69,Leden!AR:AR,1,0),"")</f>
        <v/>
      </c>
      <c r="J69" s="48" t="s">
        <v>6490</v>
      </c>
      <c r="K69" s="46"/>
      <c r="L69" s="46"/>
      <c r="M69" s="46"/>
      <c r="N69" s="217"/>
      <c r="O69" s="277"/>
      <c r="S69" s="307" t="s">
        <v>6480</v>
      </c>
      <c r="T69" s="280"/>
      <c r="U69" s="310"/>
      <c r="V69" s="306" t="s">
        <v>6538</v>
      </c>
      <c r="W69" s="41"/>
      <c r="X69" s="326"/>
      <c r="Y69" s="41"/>
      <c r="Z69" s="306">
        <v>8</v>
      </c>
      <c r="AA69" s="326">
        <f t="shared" si="5"/>
        <v>4</v>
      </c>
      <c r="AB69" s="41"/>
      <c r="AC69" s="325">
        <f>COUNTIFS(Leden!C:C,S69)</f>
        <v>0</v>
      </c>
      <c r="AE69" s="306" t="str">
        <f t="shared" si="3"/>
        <v/>
      </c>
      <c r="AF69" s="326" t="str">
        <f>IFERROR(VLOOKUP(LEFT(B69,1),AE70:AE$99,1,0),"")</f>
        <v/>
      </c>
      <c r="AG69" s="310"/>
      <c r="AH69" s="306" t="s">
        <v>6539</v>
      </c>
      <c r="AI69" s="41" t="s">
        <v>6540</v>
      </c>
      <c r="AJ69" s="41"/>
      <c r="AK69" s="41"/>
      <c r="AL69" s="41"/>
      <c r="AM69" s="41"/>
      <c r="AN69" s="326"/>
      <c r="AO69" s="41"/>
      <c r="AP69" s="325">
        <f>COUNTIFS(Leden!D:D,S69)</f>
        <v>0</v>
      </c>
      <c r="AQ69" s="310"/>
      <c r="AR69" s="306" t="str">
        <f t="shared" si="4"/>
        <v/>
      </c>
      <c r="AS69" s="326" t="str">
        <f>IFERROR(VLOOKUP(LEFT(J69,1),AR70:AR$99,1,0),"")</f>
        <v/>
      </c>
      <c r="AU69" s="306" t="s">
        <v>6540</v>
      </c>
      <c r="AV69" s="41"/>
      <c r="AW69" s="41"/>
      <c r="AX69" s="41"/>
      <c r="AY69" s="41"/>
      <c r="AZ69" s="41"/>
      <c r="BA69" s="326"/>
    </row>
    <row r="70" spans="1:53" ht="12.75" customHeight="1" x14ac:dyDescent="0.2">
      <c r="A70" s="28" t="str">
        <f>IFERROR(VLOOKUP(B70,Leden!AQ:AQ,1,0),"")</f>
        <v/>
      </c>
      <c r="B70" s="48" t="s">
        <v>6491</v>
      </c>
      <c r="C70" s="46"/>
      <c r="D70" s="46"/>
      <c r="E70" s="46"/>
      <c r="F70" s="217"/>
      <c r="G70" s="277"/>
      <c r="I70" s="28" t="str">
        <f>IFERROR(VLOOKUP(J70,Leden!AR:AR,1,0),"")</f>
        <v/>
      </c>
      <c r="J70" s="48" t="s">
        <v>6491</v>
      </c>
      <c r="K70" s="46"/>
      <c r="L70" s="46"/>
      <c r="M70" s="46"/>
      <c r="N70" s="217"/>
      <c r="O70" s="277"/>
      <c r="S70" s="307" t="s">
        <v>6481</v>
      </c>
      <c r="T70" s="280"/>
      <c r="U70" s="310"/>
      <c r="V70" s="306" t="s">
        <v>6538</v>
      </c>
      <c r="W70" s="41"/>
      <c r="X70" s="326"/>
      <c r="Y70" s="41"/>
      <c r="Z70" s="306">
        <v>8</v>
      </c>
      <c r="AA70" s="326">
        <f t="shared" si="5"/>
        <v>4</v>
      </c>
      <c r="AB70" s="41"/>
      <c r="AC70" s="325">
        <f>COUNTIFS(Leden!C:C,S70)</f>
        <v>0</v>
      </c>
      <c r="AE70" s="306" t="str">
        <f t="shared" si="3"/>
        <v/>
      </c>
      <c r="AF70" s="326" t="str">
        <f>IFERROR(VLOOKUP(LEFT(B70,1),AE71:AE$99,1,0),"")</f>
        <v/>
      </c>
      <c r="AG70" s="310"/>
      <c r="AH70" s="306" t="s">
        <v>6539</v>
      </c>
      <c r="AI70" s="41" t="s">
        <v>6540</v>
      </c>
      <c r="AJ70" s="41"/>
      <c r="AK70" s="41"/>
      <c r="AL70" s="41"/>
      <c r="AM70" s="41"/>
      <c r="AN70" s="326"/>
      <c r="AO70" s="41"/>
      <c r="AP70" s="325">
        <f>COUNTIFS(Leden!D:D,S70)</f>
        <v>0</v>
      </c>
      <c r="AQ70" s="310"/>
      <c r="AR70" s="306" t="str">
        <f t="shared" si="4"/>
        <v/>
      </c>
      <c r="AS70" s="326" t="str">
        <f>IFERROR(VLOOKUP(LEFT(J70,1),AR71:AR$99,1,0),"")</f>
        <v/>
      </c>
      <c r="AU70" s="306" t="s">
        <v>6540</v>
      </c>
      <c r="AV70" s="41"/>
      <c r="AW70" s="41"/>
      <c r="AX70" s="41"/>
      <c r="AY70" s="41"/>
      <c r="AZ70" s="41"/>
      <c r="BA70" s="326"/>
    </row>
    <row r="71" spans="1:53" ht="12.75" customHeight="1" x14ac:dyDescent="0.2">
      <c r="A71" s="28" t="str">
        <f>IFERROR(VLOOKUP(B71,Leden!AQ:AQ,1,0),"")</f>
        <v/>
      </c>
      <c r="B71" s="48" t="s">
        <v>6492</v>
      </c>
      <c r="C71" s="46"/>
      <c r="D71" s="46"/>
      <c r="E71" s="46"/>
      <c r="F71" s="217"/>
      <c r="G71" s="277"/>
      <c r="I71" s="28" t="str">
        <f>IFERROR(VLOOKUP(J71,Leden!AR:AR,1,0),"")</f>
        <v/>
      </c>
      <c r="J71" s="48" t="s">
        <v>6492</v>
      </c>
      <c r="K71" s="46"/>
      <c r="L71" s="46"/>
      <c r="M71" s="46"/>
      <c r="N71" s="217"/>
      <c r="O71" s="277"/>
      <c r="S71" s="307" t="s">
        <v>6482</v>
      </c>
      <c r="T71" s="280"/>
      <c r="U71" s="310"/>
      <c r="V71" s="306" t="s">
        <v>6538</v>
      </c>
      <c r="W71" s="41"/>
      <c r="X71" s="326"/>
      <c r="Y71" s="41"/>
      <c r="Z71" s="306">
        <v>8</v>
      </c>
      <c r="AA71" s="326">
        <f t="shared" si="5"/>
        <v>4</v>
      </c>
      <c r="AB71" s="41"/>
      <c r="AC71" s="325">
        <f>COUNTIFS(Leden!C:C,S71)</f>
        <v>0</v>
      </c>
      <c r="AE71" s="306" t="str">
        <f t="shared" si="3"/>
        <v/>
      </c>
      <c r="AF71" s="326" t="str">
        <f>IFERROR(VLOOKUP(LEFT(B71,1),AE72:AE$99,1,0),"")</f>
        <v/>
      </c>
      <c r="AG71" s="310"/>
      <c r="AH71" s="306" t="s">
        <v>6539</v>
      </c>
      <c r="AI71" s="41" t="s">
        <v>6540</v>
      </c>
      <c r="AJ71" s="41"/>
      <c r="AK71" s="41"/>
      <c r="AL71" s="41"/>
      <c r="AM71" s="41"/>
      <c r="AN71" s="326"/>
      <c r="AO71" s="41"/>
      <c r="AP71" s="325">
        <f>COUNTIFS(Leden!D:D,S71)</f>
        <v>0</v>
      </c>
      <c r="AQ71" s="310"/>
      <c r="AR71" s="306" t="str">
        <f t="shared" si="4"/>
        <v/>
      </c>
      <c r="AS71" s="326" t="str">
        <f>IFERROR(VLOOKUP(LEFT(J71,1),AR72:AR$99,1,0),"")</f>
        <v/>
      </c>
      <c r="AU71" s="306" t="s">
        <v>6540</v>
      </c>
      <c r="AV71" s="41"/>
      <c r="AW71" s="41"/>
      <c r="AX71" s="41"/>
      <c r="AY71" s="41"/>
      <c r="AZ71" s="41"/>
      <c r="BA71" s="326"/>
    </row>
    <row r="72" spans="1:53" ht="12.75" customHeight="1" x14ac:dyDescent="0.2">
      <c r="A72" s="28" t="str">
        <f>IFERROR(VLOOKUP(B72,Leden!AQ:AQ,1,0),"")</f>
        <v>E1</v>
      </c>
      <c r="B72" s="48" t="s">
        <v>6495</v>
      </c>
      <c r="C72" s="46" t="s">
        <v>6538</v>
      </c>
      <c r="D72" s="46" t="s">
        <v>6540</v>
      </c>
      <c r="E72" s="46">
        <v>4</v>
      </c>
      <c r="F72" s="217"/>
      <c r="G72" s="277" t="s">
        <v>13</v>
      </c>
      <c r="I72" s="28" t="str">
        <f>IFERROR(VLOOKUP(J72,Leden!AR:AR,1,0),"")</f>
        <v>E1</v>
      </c>
      <c r="J72" s="48" t="s">
        <v>6495</v>
      </c>
      <c r="K72" s="46" t="s">
        <v>6538</v>
      </c>
      <c r="L72" s="46" t="s">
        <v>6540</v>
      </c>
      <c r="M72" s="46">
        <v>4</v>
      </c>
      <c r="N72" s="217"/>
      <c r="O72" s="277" t="s">
        <v>13</v>
      </c>
      <c r="S72" s="307" t="s">
        <v>6483</v>
      </c>
      <c r="T72" s="280"/>
      <c r="U72" s="310"/>
      <c r="V72" s="306" t="s">
        <v>6538</v>
      </c>
      <c r="W72" s="41"/>
      <c r="X72" s="326"/>
      <c r="Y72" s="41"/>
      <c r="Z72" s="306">
        <v>4</v>
      </c>
      <c r="AA72" s="326"/>
      <c r="AB72" s="41"/>
      <c r="AC72" s="325">
        <f>COUNTIFS(Leden!C:C,S72)</f>
        <v>10</v>
      </c>
      <c r="AE72" s="306" t="str">
        <f t="shared" si="3"/>
        <v>E</v>
      </c>
      <c r="AF72" s="326" t="str">
        <f>IFERROR(VLOOKUP(LEFT(B72,1),AE73:AE$99,1,0),"")</f>
        <v>E</v>
      </c>
      <c r="AG72" s="310"/>
      <c r="AH72" s="306" t="s">
        <v>6539</v>
      </c>
      <c r="AI72" s="41" t="s">
        <v>6540</v>
      </c>
      <c r="AJ72" s="41"/>
      <c r="AK72" s="41"/>
      <c r="AL72" s="41"/>
      <c r="AM72" s="41"/>
      <c r="AN72" s="326"/>
      <c r="AO72" s="41"/>
      <c r="AP72" s="325">
        <f>COUNTIFS(Leden!D:D,S72)</f>
        <v>10</v>
      </c>
      <c r="AQ72" s="310"/>
      <c r="AR72" s="306" t="str">
        <f t="shared" si="4"/>
        <v>E</v>
      </c>
      <c r="AS72" s="326" t="str">
        <f>IFERROR(VLOOKUP(LEFT(J72,1),AR73:AR$99,1,0),"")</f>
        <v>E</v>
      </c>
      <c r="AU72" s="306" t="s">
        <v>6540</v>
      </c>
      <c r="AV72" s="41"/>
      <c r="AW72" s="41"/>
      <c r="AX72" s="41"/>
      <c r="AY72" s="41"/>
      <c r="AZ72" s="41"/>
      <c r="BA72" s="326"/>
    </row>
    <row r="73" spans="1:53" ht="12.75" customHeight="1" x14ac:dyDescent="0.2">
      <c r="A73" s="28" t="str">
        <f>IFERROR(VLOOKUP(B73,Leden!AQ:AQ,1,0),"")</f>
        <v>E2</v>
      </c>
      <c r="B73" s="48" t="s">
        <v>6496</v>
      </c>
      <c r="C73" s="46" t="s">
        <v>6538</v>
      </c>
      <c r="D73" s="46" t="s">
        <v>6540</v>
      </c>
      <c r="E73" s="46">
        <v>4</v>
      </c>
      <c r="F73" s="217"/>
      <c r="G73" s="277" t="s">
        <v>13</v>
      </c>
      <c r="I73" s="28" t="str">
        <f>IFERROR(VLOOKUP(J73,Leden!AR:AR,1,0),"")</f>
        <v>E2</v>
      </c>
      <c r="J73" s="48" t="s">
        <v>6496</v>
      </c>
      <c r="K73" s="46" t="s">
        <v>6538</v>
      </c>
      <c r="L73" s="46" t="s">
        <v>6540</v>
      </c>
      <c r="M73" s="46">
        <v>4</v>
      </c>
      <c r="N73" s="217"/>
      <c r="O73" s="277" t="s">
        <v>13</v>
      </c>
      <c r="S73" s="307" t="s">
        <v>6484</v>
      </c>
      <c r="T73" s="280"/>
      <c r="U73" s="310"/>
      <c r="V73" s="306" t="s">
        <v>6538</v>
      </c>
      <c r="W73" s="41"/>
      <c r="X73" s="326"/>
      <c r="Y73" s="41"/>
      <c r="Z73" s="306">
        <v>4</v>
      </c>
      <c r="AA73" s="326"/>
      <c r="AB73" s="41"/>
      <c r="AC73" s="325">
        <f>COUNTIFS(Leden!C:C,S73)</f>
        <v>9</v>
      </c>
      <c r="AE73" s="306" t="str">
        <f t="shared" si="3"/>
        <v>E</v>
      </c>
      <c r="AF73" s="326" t="str">
        <f>IFERROR(VLOOKUP(LEFT(B73,1),AE74:AE$99,1,0),"")</f>
        <v>E</v>
      </c>
      <c r="AG73" s="310"/>
      <c r="AH73" s="306" t="s">
        <v>6539</v>
      </c>
      <c r="AI73" s="41" t="s">
        <v>6540</v>
      </c>
      <c r="AJ73" s="41"/>
      <c r="AK73" s="41"/>
      <c r="AL73" s="41"/>
      <c r="AM73" s="41"/>
      <c r="AN73" s="326"/>
      <c r="AO73" s="41"/>
      <c r="AP73" s="325">
        <f>COUNTIFS(Leden!D:D,S73)</f>
        <v>9</v>
      </c>
      <c r="AQ73" s="310"/>
      <c r="AR73" s="306" t="str">
        <f t="shared" si="4"/>
        <v>E</v>
      </c>
      <c r="AS73" s="326" t="str">
        <f>IFERROR(VLOOKUP(LEFT(J73,1),AR74:AR$99,1,0),"")</f>
        <v>E</v>
      </c>
      <c r="AU73" s="306" t="s">
        <v>6540</v>
      </c>
      <c r="AV73" s="41"/>
      <c r="AW73" s="41"/>
      <c r="AX73" s="41"/>
      <c r="AY73" s="41"/>
      <c r="AZ73" s="41"/>
      <c r="BA73" s="326"/>
    </row>
    <row r="74" spans="1:53" ht="12.75" customHeight="1" x14ac:dyDescent="0.2">
      <c r="A74" s="28" t="str">
        <f>IFERROR(VLOOKUP(B74,Leden!AQ:AQ,1,0),"")</f>
        <v>E3</v>
      </c>
      <c r="B74" s="48" t="s">
        <v>6497</v>
      </c>
      <c r="C74" s="46" t="s">
        <v>6538</v>
      </c>
      <c r="D74" s="46" t="s">
        <v>6540</v>
      </c>
      <c r="E74" s="46">
        <v>4</v>
      </c>
      <c r="F74" s="217"/>
      <c r="G74" s="277" t="s">
        <v>13</v>
      </c>
      <c r="I74" s="28" t="str">
        <f>IFERROR(VLOOKUP(J74,Leden!AR:AR,1,0),"")</f>
        <v>E3</v>
      </c>
      <c r="J74" s="48" t="s">
        <v>6497</v>
      </c>
      <c r="K74" s="46" t="s">
        <v>6538</v>
      </c>
      <c r="L74" s="46" t="s">
        <v>6540</v>
      </c>
      <c r="M74" s="46">
        <v>4</v>
      </c>
      <c r="N74" s="217"/>
      <c r="O74" s="277" t="s">
        <v>13</v>
      </c>
      <c r="S74" s="307" t="s">
        <v>6485</v>
      </c>
      <c r="T74" s="280"/>
      <c r="U74" s="310"/>
      <c r="V74" s="306" t="s">
        <v>6538</v>
      </c>
      <c r="W74" s="41"/>
      <c r="X74" s="326"/>
      <c r="Y74" s="41"/>
      <c r="Z74" s="306">
        <v>4</v>
      </c>
      <c r="AA74" s="326"/>
      <c r="AB74" s="41"/>
      <c r="AC74" s="325">
        <f>COUNTIFS(Leden!C:C,S74)</f>
        <v>12</v>
      </c>
      <c r="AE74" s="306" t="str">
        <f t="shared" si="3"/>
        <v>E</v>
      </c>
      <c r="AF74" s="326" t="str">
        <f>IFERROR(VLOOKUP(LEFT(B74,1),AE75:AE$99,1,0),"")</f>
        <v>E</v>
      </c>
      <c r="AG74" s="310"/>
      <c r="AH74" s="306" t="s">
        <v>6539</v>
      </c>
      <c r="AI74" s="41" t="s">
        <v>6540</v>
      </c>
      <c r="AJ74" s="41"/>
      <c r="AK74" s="41"/>
      <c r="AL74" s="41"/>
      <c r="AM74" s="41"/>
      <c r="AN74" s="326"/>
      <c r="AO74" s="41"/>
      <c r="AP74" s="325">
        <f>COUNTIFS(Leden!D:D,S74)</f>
        <v>12</v>
      </c>
      <c r="AQ74" s="310"/>
      <c r="AR74" s="306" t="str">
        <f t="shared" si="4"/>
        <v>E</v>
      </c>
      <c r="AS74" s="326" t="str">
        <f>IFERROR(VLOOKUP(LEFT(J74,1),AR75:AR$99,1,0),"")</f>
        <v>E</v>
      </c>
      <c r="AU74" s="306" t="s">
        <v>6540</v>
      </c>
      <c r="AV74" s="41"/>
      <c r="AW74" s="41"/>
      <c r="AX74" s="41"/>
      <c r="AY74" s="41"/>
      <c r="AZ74" s="41"/>
      <c r="BA74" s="326"/>
    </row>
    <row r="75" spans="1:53" ht="12.75" customHeight="1" x14ac:dyDescent="0.2">
      <c r="A75" s="28" t="str">
        <f>IFERROR(VLOOKUP(B75,Leden!AQ:AQ,1,0),"")</f>
        <v>E4</v>
      </c>
      <c r="B75" s="48" t="s">
        <v>6498</v>
      </c>
      <c r="C75" s="46" t="s">
        <v>6538</v>
      </c>
      <c r="D75" s="46" t="s">
        <v>6540</v>
      </c>
      <c r="E75" s="46">
        <v>4</v>
      </c>
      <c r="F75" s="217"/>
      <c r="G75" s="277" t="s">
        <v>13</v>
      </c>
      <c r="I75" s="28" t="str">
        <f>IFERROR(VLOOKUP(J75,Leden!AR:AR,1,0),"")</f>
        <v>E4</v>
      </c>
      <c r="J75" s="48" t="s">
        <v>6498</v>
      </c>
      <c r="K75" s="46" t="s">
        <v>6538</v>
      </c>
      <c r="L75" s="46" t="s">
        <v>6540</v>
      </c>
      <c r="M75" s="46">
        <v>4</v>
      </c>
      <c r="N75" s="217"/>
      <c r="O75" s="277" t="s">
        <v>13</v>
      </c>
      <c r="S75" s="307" t="s">
        <v>6486</v>
      </c>
      <c r="T75" s="280"/>
      <c r="U75" s="310"/>
      <c r="V75" s="306" t="s">
        <v>6538</v>
      </c>
      <c r="W75" s="41"/>
      <c r="X75" s="326"/>
      <c r="Y75" s="41"/>
      <c r="Z75" s="306">
        <v>4</v>
      </c>
      <c r="AA75" s="326"/>
      <c r="AB75" s="41"/>
      <c r="AC75" s="325">
        <f>COUNTIFS(Leden!C:C,S75)</f>
        <v>12</v>
      </c>
      <c r="AE75" s="306" t="str">
        <f t="shared" si="3"/>
        <v>E</v>
      </c>
      <c r="AF75" s="326" t="str">
        <f>IFERROR(VLOOKUP(LEFT(B75,1),AE76:AE$99,1,0),"")</f>
        <v>E</v>
      </c>
      <c r="AG75" s="310"/>
      <c r="AH75" s="306" t="s">
        <v>6539</v>
      </c>
      <c r="AI75" s="41" t="s">
        <v>6540</v>
      </c>
      <c r="AJ75" s="41"/>
      <c r="AK75" s="41"/>
      <c r="AL75" s="41"/>
      <c r="AM75" s="41"/>
      <c r="AN75" s="326"/>
      <c r="AO75" s="41"/>
      <c r="AP75" s="325">
        <f>COUNTIFS(Leden!D:D,S75)</f>
        <v>12</v>
      </c>
      <c r="AQ75" s="310"/>
      <c r="AR75" s="306" t="str">
        <f t="shared" si="4"/>
        <v>E</v>
      </c>
      <c r="AS75" s="326" t="str">
        <f>IFERROR(VLOOKUP(LEFT(J75,1),AR76:AR$99,1,0),"")</f>
        <v>E</v>
      </c>
      <c r="AU75" s="306" t="s">
        <v>6540</v>
      </c>
      <c r="AV75" s="41"/>
      <c r="AW75" s="41"/>
      <c r="AX75" s="41"/>
      <c r="AY75" s="41"/>
      <c r="AZ75" s="41"/>
      <c r="BA75" s="326"/>
    </row>
    <row r="76" spans="1:53" ht="12.75" customHeight="1" x14ac:dyDescent="0.2">
      <c r="A76" s="28" t="str">
        <f>IFERROR(VLOOKUP(B76,Leden!AQ:AQ,1,0),"")</f>
        <v>E5</v>
      </c>
      <c r="B76" s="48" t="s">
        <v>6499</v>
      </c>
      <c r="C76" s="46" t="s">
        <v>6538</v>
      </c>
      <c r="D76" s="46" t="s">
        <v>6540</v>
      </c>
      <c r="E76" s="46">
        <v>4</v>
      </c>
      <c r="F76" s="217"/>
      <c r="G76" s="277" t="s">
        <v>13</v>
      </c>
      <c r="I76" s="28" t="str">
        <f>IFERROR(VLOOKUP(J76,Leden!AR:AR,1,0),"")</f>
        <v>E5</v>
      </c>
      <c r="J76" s="48" t="s">
        <v>6499</v>
      </c>
      <c r="K76" s="46" t="s">
        <v>6538</v>
      </c>
      <c r="L76" s="46" t="s">
        <v>6540</v>
      </c>
      <c r="M76" s="46">
        <v>4</v>
      </c>
      <c r="N76" s="217"/>
      <c r="O76" s="277" t="s">
        <v>13</v>
      </c>
      <c r="S76" s="307" t="s">
        <v>6487</v>
      </c>
      <c r="T76" s="280"/>
      <c r="U76" s="310"/>
      <c r="V76" s="306" t="s">
        <v>6538</v>
      </c>
      <c r="W76" s="41"/>
      <c r="X76" s="326"/>
      <c r="Y76" s="41"/>
      <c r="Z76" s="306">
        <v>4</v>
      </c>
      <c r="AA76" s="326"/>
      <c r="AB76" s="41"/>
      <c r="AC76" s="325">
        <f>COUNTIFS(Leden!C:C,S76)</f>
        <v>0</v>
      </c>
      <c r="AE76" s="306" t="str">
        <f t="shared" si="3"/>
        <v>E</v>
      </c>
      <c r="AF76" s="326" t="str">
        <f>IFERROR(VLOOKUP(LEFT(B76,1),AE77:AE$99,1,0),"")</f>
        <v>E</v>
      </c>
      <c r="AG76" s="310"/>
      <c r="AH76" s="306" t="s">
        <v>6539</v>
      </c>
      <c r="AI76" s="41" t="s">
        <v>6540</v>
      </c>
      <c r="AJ76" s="41"/>
      <c r="AK76" s="41"/>
      <c r="AL76" s="41"/>
      <c r="AM76" s="41"/>
      <c r="AN76" s="326"/>
      <c r="AO76" s="41"/>
      <c r="AP76" s="325">
        <f>COUNTIFS(Leden!D:D,S76)</f>
        <v>0</v>
      </c>
      <c r="AQ76" s="310"/>
      <c r="AR76" s="306" t="str">
        <f t="shared" si="4"/>
        <v>E</v>
      </c>
      <c r="AS76" s="326" t="str">
        <f>IFERROR(VLOOKUP(LEFT(J76,1),AR77:AR$99,1,0),"")</f>
        <v>E</v>
      </c>
      <c r="AU76" s="306" t="s">
        <v>6540</v>
      </c>
      <c r="AV76" s="41"/>
      <c r="AW76" s="41"/>
      <c r="AX76" s="41"/>
      <c r="AY76" s="41"/>
      <c r="AZ76" s="41"/>
      <c r="BA76" s="326"/>
    </row>
    <row r="77" spans="1:53" ht="12.75" customHeight="1" x14ac:dyDescent="0.2">
      <c r="A77" s="28" t="str">
        <f>IFERROR(VLOOKUP(B77,Leden!AQ:AQ,1,0),"")</f>
        <v>E6</v>
      </c>
      <c r="B77" s="48" t="s">
        <v>6500</v>
      </c>
      <c r="C77" s="46" t="s">
        <v>6538</v>
      </c>
      <c r="D77" s="46" t="s">
        <v>6540</v>
      </c>
      <c r="E77" s="46">
        <v>4</v>
      </c>
      <c r="F77" s="217"/>
      <c r="G77" s="277" t="s">
        <v>13</v>
      </c>
      <c r="I77" s="28" t="str">
        <f>IFERROR(VLOOKUP(J77,Leden!AR:AR,1,0),"")</f>
        <v>E6</v>
      </c>
      <c r="J77" s="48" t="s">
        <v>6500</v>
      </c>
      <c r="K77" s="46" t="s">
        <v>6538</v>
      </c>
      <c r="L77" s="46" t="s">
        <v>6540</v>
      </c>
      <c r="M77" s="46">
        <v>4</v>
      </c>
      <c r="N77" s="217"/>
      <c r="O77" s="277" t="s">
        <v>13</v>
      </c>
      <c r="S77" s="307" t="s">
        <v>6488</v>
      </c>
      <c r="T77" s="280"/>
      <c r="U77" s="310"/>
      <c r="V77" s="306" t="s">
        <v>6538</v>
      </c>
      <c r="W77" s="41"/>
      <c r="X77" s="326"/>
      <c r="Y77" s="41"/>
      <c r="Z77" s="306">
        <v>4</v>
      </c>
      <c r="AA77" s="326"/>
      <c r="AB77" s="41"/>
      <c r="AC77" s="325">
        <f>COUNTIFS(Leden!C:C,S77)</f>
        <v>0</v>
      </c>
      <c r="AE77" s="306" t="str">
        <f t="shared" si="3"/>
        <v>E</v>
      </c>
      <c r="AF77" s="326" t="str">
        <f>IFERROR(VLOOKUP(LEFT(B77,1),AE78:AE$99,1,0),"")</f>
        <v/>
      </c>
      <c r="AG77" s="310"/>
      <c r="AH77" s="306" t="s">
        <v>6539</v>
      </c>
      <c r="AI77" s="41" t="s">
        <v>6540</v>
      </c>
      <c r="AJ77" s="41"/>
      <c r="AK77" s="41"/>
      <c r="AL77" s="41"/>
      <c r="AM77" s="41"/>
      <c r="AN77" s="326"/>
      <c r="AO77" s="41"/>
      <c r="AP77" s="325">
        <f>COUNTIFS(Leden!D:D,S77)</f>
        <v>0</v>
      </c>
      <c r="AQ77" s="310"/>
      <c r="AR77" s="306" t="str">
        <f t="shared" si="4"/>
        <v>E</v>
      </c>
      <c r="AS77" s="326" t="str">
        <f>IFERROR(VLOOKUP(LEFT(J77,1),AR78:AR$99,1,0),"")</f>
        <v/>
      </c>
      <c r="AU77" s="306" t="s">
        <v>6540</v>
      </c>
      <c r="AV77" s="41"/>
      <c r="AW77" s="41"/>
      <c r="AX77" s="41"/>
      <c r="AY77" s="41"/>
      <c r="AZ77" s="41"/>
      <c r="BA77" s="326"/>
    </row>
    <row r="78" spans="1:53" ht="12.75" customHeight="1" x14ac:dyDescent="0.2">
      <c r="A78" s="28" t="str">
        <f>IFERROR(VLOOKUP(B78,Leden!AQ:AQ,1,0),"")</f>
        <v/>
      </c>
      <c r="B78" s="48" t="s">
        <v>6501</v>
      </c>
      <c r="C78" s="46" t="s">
        <v>6538</v>
      </c>
      <c r="D78" s="46" t="s">
        <v>6540</v>
      </c>
      <c r="E78" s="46">
        <v>4</v>
      </c>
      <c r="F78" s="217"/>
      <c r="G78" s="277" t="s">
        <v>13</v>
      </c>
      <c r="I78" s="28" t="str">
        <f>IFERROR(VLOOKUP(J78,Leden!AR:AR,1,0),"")</f>
        <v/>
      </c>
      <c r="J78" s="48" t="s">
        <v>6501</v>
      </c>
      <c r="K78" s="46" t="s">
        <v>6538</v>
      </c>
      <c r="L78" s="46" t="s">
        <v>6540</v>
      </c>
      <c r="M78" s="46">
        <v>4</v>
      </c>
      <c r="N78" s="217"/>
      <c r="O78" s="277" t="s">
        <v>13</v>
      </c>
      <c r="S78" s="307" t="s">
        <v>6489</v>
      </c>
      <c r="T78" s="280"/>
      <c r="U78" s="310"/>
      <c r="V78" s="306" t="s">
        <v>6538</v>
      </c>
      <c r="W78" s="41"/>
      <c r="X78" s="326"/>
      <c r="Y78" s="41"/>
      <c r="Z78" s="306">
        <v>4</v>
      </c>
      <c r="AA78" s="326"/>
      <c r="AB78" s="41"/>
      <c r="AC78" s="325">
        <f>COUNTIFS(Leden!C:C,S78)</f>
        <v>0</v>
      </c>
      <c r="AE78" s="306" t="str">
        <f t="shared" ref="AE78:AE99" si="6">LEFT(A78&amp;"",1)</f>
        <v/>
      </c>
      <c r="AF78" s="326" t="str">
        <f>IFERROR(VLOOKUP(LEFT(B78,1),AE79:AE$99,1,0),"")</f>
        <v/>
      </c>
      <c r="AG78" s="310"/>
      <c r="AH78" s="306" t="s">
        <v>6539</v>
      </c>
      <c r="AI78" s="41" t="s">
        <v>6540</v>
      </c>
      <c r="AJ78" s="41"/>
      <c r="AK78" s="41"/>
      <c r="AL78" s="41"/>
      <c r="AM78" s="41"/>
      <c r="AN78" s="326"/>
      <c r="AO78" s="41"/>
      <c r="AP78" s="325">
        <f>COUNTIFS(Leden!D:D,S78)</f>
        <v>0</v>
      </c>
      <c r="AQ78" s="310"/>
      <c r="AR78" s="306" t="str">
        <f t="shared" ref="AR78:AR99" si="7">LEFT(I78&amp;"",1)</f>
        <v/>
      </c>
      <c r="AS78" s="326" t="str">
        <f>IFERROR(VLOOKUP(LEFT(J78,1),AR79:AR$99,1,0),"")</f>
        <v/>
      </c>
      <c r="AU78" s="306" t="s">
        <v>6540</v>
      </c>
      <c r="AV78" s="41"/>
      <c r="AW78" s="41"/>
      <c r="AX78" s="41"/>
      <c r="AY78" s="41"/>
      <c r="AZ78" s="41"/>
      <c r="BA78" s="326"/>
    </row>
    <row r="79" spans="1:53" ht="12.75" customHeight="1" x14ac:dyDescent="0.2">
      <c r="A79" s="28" t="str">
        <f>IFERROR(VLOOKUP(B79,Leden!AQ:AQ,1,0),"")</f>
        <v/>
      </c>
      <c r="B79" s="48" t="s">
        <v>6502</v>
      </c>
      <c r="C79" s="46"/>
      <c r="D79" s="46"/>
      <c r="E79" s="46"/>
      <c r="F79" s="217"/>
      <c r="G79" s="277"/>
      <c r="I79" s="28" t="str">
        <f>IFERROR(VLOOKUP(J79,Leden!AR:AR,1,0),"")</f>
        <v/>
      </c>
      <c r="J79" s="48" t="s">
        <v>6502</v>
      </c>
      <c r="K79" s="46"/>
      <c r="L79" s="46"/>
      <c r="M79" s="46"/>
      <c r="N79" s="217"/>
      <c r="O79" s="277"/>
      <c r="S79" s="307" t="s">
        <v>6490</v>
      </c>
      <c r="T79" s="280"/>
      <c r="U79" s="310"/>
      <c r="V79" s="306" t="s">
        <v>6538</v>
      </c>
      <c r="W79" s="41"/>
      <c r="X79" s="326"/>
      <c r="Y79" s="41"/>
      <c r="Z79" s="306">
        <v>4</v>
      </c>
      <c r="AA79" s="326"/>
      <c r="AB79" s="41"/>
      <c r="AC79" s="325">
        <f>COUNTIFS(Leden!C:C,S79)</f>
        <v>0</v>
      </c>
      <c r="AE79" s="306" t="str">
        <f t="shared" si="6"/>
        <v/>
      </c>
      <c r="AF79" s="326" t="str">
        <f>IFERROR(VLOOKUP(LEFT(B79,1),AE80:AE$99,1,0),"")</f>
        <v/>
      </c>
      <c r="AG79" s="310"/>
      <c r="AH79" s="306" t="s">
        <v>6539</v>
      </c>
      <c r="AI79" s="41" t="s">
        <v>6540</v>
      </c>
      <c r="AJ79" s="41"/>
      <c r="AK79" s="41"/>
      <c r="AL79" s="41"/>
      <c r="AM79" s="41"/>
      <c r="AN79" s="326"/>
      <c r="AO79" s="41"/>
      <c r="AP79" s="325">
        <f>COUNTIFS(Leden!D:D,S79)</f>
        <v>0</v>
      </c>
      <c r="AQ79" s="310"/>
      <c r="AR79" s="306" t="str">
        <f t="shared" si="7"/>
        <v/>
      </c>
      <c r="AS79" s="326" t="str">
        <f>IFERROR(VLOOKUP(LEFT(J79,1),AR80:AR$99,1,0),"")</f>
        <v/>
      </c>
      <c r="AU79" s="306" t="s">
        <v>6540</v>
      </c>
      <c r="AV79" s="41"/>
      <c r="AW79" s="41"/>
      <c r="AX79" s="41"/>
      <c r="AY79" s="41"/>
      <c r="AZ79" s="41"/>
      <c r="BA79" s="326"/>
    </row>
    <row r="80" spans="1:53" ht="12.75" customHeight="1" x14ac:dyDescent="0.2">
      <c r="A80" s="28" t="str">
        <f>IFERROR(VLOOKUP(B80,Leden!AQ:AQ,1,0),"")</f>
        <v/>
      </c>
      <c r="B80" s="48" t="s">
        <v>6503</v>
      </c>
      <c r="C80" s="46"/>
      <c r="D80" s="46"/>
      <c r="E80" s="46"/>
      <c r="F80" s="217"/>
      <c r="G80" s="277"/>
      <c r="I80" s="28" t="str">
        <f>IFERROR(VLOOKUP(J80,Leden!AR:AR,1,0),"")</f>
        <v/>
      </c>
      <c r="J80" s="48" t="s">
        <v>6503</v>
      </c>
      <c r="K80" s="46"/>
      <c r="L80" s="46"/>
      <c r="M80" s="46"/>
      <c r="N80" s="217"/>
      <c r="O80" s="277"/>
      <c r="S80" s="307" t="s">
        <v>6491</v>
      </c>
      <c r="T80" s="280"/>
      <c r="U80" s="310"/>
      <c r="V80" s="306" t="s">
        <v>6538</v>
      </c>
      <c r="W80" s="41"/>
      <c r="X80" s="326"/>
      <c r="Y80" s="41"/>
      <c r="Z80" s="306">
        <v>4</v>
      </c>
      <c r="AA80" s="326"/>
      <c r="AB80" s="41"/>
      <c r="AC80" s="325">
        <f>COUNTIFS(Leden!C:C,S80)</f>
        <v>0</v>
      </c>
      <c r="AE80" s="306" t="str">
        <f t="shared" si="6"/>
        <v/>
      </c>
      <c r="AF80" s="326" t="str">
        <f>IFERROR(VLOOKUP(LEFT(B80,1),AE81:AE$99,1,0),"")</f>
        <v/>
      </c>
      <c r="AG80" s="310"/>
      <c r="AH80" s="306" t="s">
        <v>6539</v>
      </c>
      <c r="AI80" s="41" t="s">
        <v>6540</v>
      </c>
      <c r="AJ80" s="41"/>
      <c r="AK80" s="41"/>
      <c r="AL80" s="41"/>
      <c r="AM80" s="41"/>
      <c r="AN80" s="326"/>
      <c r="AO80" s="41"/>
      <c r="AP80" s="325">
        <f>COUNTIFS(Leden!D:D,S80)</f>
        <v>0</v>
      </c>
      <c r="AQ80" s="310"/>
      <c r="AR80" s="306" t="str">
        <f t="shared" si="7"/>
        <v/>
      </c>
      <c r="AS80" s="326" t="str">
        <f>IFERROR(VLOOKUP(LEFT(J80,1),AR81:AR$99,1,0),"")</f>
        <v/>
      </c>
      <c r="AU80" s="306" t="s">
        <v>6540</v>
      </c>
      <c r="AV80" s="41"/>
      <c r="AW80" s="41"/>
      <c r="AX80" s="41"/>
      <c r="AY80" s="41"/>
      <c r="AZ80" s="41"/>
      <c r="BA80" s="326"/>
    </row>
    <row r="81" spans="1:53" ht="12.75" customHeight="1" x14ac:dyDescent="0.2">
      <c r="A81" s="28" t="str">
        <f>IFERROR(VLOOKUP(B81,Leden!AQ:AQ,1,0),"")</f>
        <v/>
      </c>
      <c r="B81" s="48" t="s">
        <v>6504</v>
      </c>
      <c r="C81" s="46"/>
      <c r="D81" s="46"/>
      <c r="E81" s="46"/>
      <c r="F81" s="217"/>
      <c r="G81" s="277"/>
      <c r="I81" s="28" t="str">
        <f>IFERROR(VLOOKUP(J81,Leden!AR:AR,1,0),"")</f>
        <v/>
      </c>
      <c r="J81" s="48" t="s">
        <v>6504</v>
      </c>
      <c r="K81" s="46"/>
      <c r="L81" s="46"/>
      <c r="M81" s="46"/>
      <c r="N81" s="217"/>
      <c r="O81" s="277"/>
      <c r="S81" s="307" t="s">
        <v>6492</v>
      </c>
      <c r="T81" s="280"/>
      <c r="U81" s="310"/>
      <c r="V81" s="306" t="s">
        <v>6538</v>
      </c>
      <c r="W81" s="41"/>
      <c r="X81" s="326"/>
      <c r="Y81" s="41"/>
      <c r="Z81" s="306">
        <v>4</v>
      </c>
      <c r="AA81" s="326"/>
      <c r="AB81" s="41"/>
      <c r="AC81" s="325">
        <f>COUNTIFS(Leden!C:C,S81)</f>
        <v>0</v>
      </c>
      <c r="AE81" s="306" t="str">
        <f t="shared" si="6"/>
        <v/>
      </c>
      <c r="AF81" s="326" t="str">
        <f>IFERROR(VLOOKUP(LEFT(B81,1),AE82:AE$99,1,0),"")</f>
        <v/>
      </c>
      <c r="AG81" s="310"/>
      <c r="AH81" s="306" t="s">
        <v>6539</v>
      </c>
      <c r="AI81" s="41" t="s">
        <v>6540</v>
      </c>
      <c r="AJ81" s="41"/>
      <c r="AK81" s="41"/>
      <c r="AL81" s="41"/>
      <c r="AM81" s="41"/>
      <c r="AN81" s="326"/>
      <c r="AO81" s="41"/>
      <c r="AP81" s="325">
        <f>COUNTIFS(Leden!D:D,S81)</f>
        <v>0</v>
      </c>
      <c r="AQ81" s="310"/>
      <c r="AR81" s="306" t="str">
        <f t="shared" si="7"/>
        <v/>
      </c>
      <c r="AS81" s="326" t="str">
        <f>IFERROR(VLOOKUP(LEFT(J81,1),AR82:AR$99,1,0),"")</f>
        <v/>
      </c>
      <c r="AU81" s="306" t="s">
        <v>6540</v>
      </c>
      <c r="AV81" s="41"/>
      <c r="AW81" s="41"/>
      <c r="AX81" s="41"/>
      <c r="AY81" s="41"/>
      <c r="AZ81" s="41"/>
      <c r="BA81" s="326"/>
    </row>
    <row r="82" spans="1:53" ht="12.75" customHeight="1" x14ac:dyDescent="0.2">
      <c r="A82" s="28" t="str">
        <f>IFERROR(VLOOKUP(B82,Leden!AQ:AQ,1,0),"")</f>
        <v/>
      </c>
      <c r="B82" s="48" t="s">
        <v>6505</v>
      </c>
      <c r="C82" s="46"/>
      <c r="D82" s="46"/>
      <c r="E82" s="46"/>
      <c r="F82" s="217"/>
      <c r="G82" s="277"/>
      <c r="I82" s="28" t="str">
        <f>IFERROR(VLOOKUP(J82,Leden!AR:AR,1,0),"")</f>
        <v/>
      </c>
      <c r="J82" s="48" t="s">
        <v>6505</v>
      </c>
      <c r="K82" s="46"/>
      <c r="L82" s="46"/>
      <c r="M82" s="46"/>
      <c r="N82" s="217"/>
      <c r="O82" s="277"/>
      <c r="S82" s="307" t="s">
        <v>6493</v>
      </c>
      <c r="T82" s="280"/>
      <c r="U82" s="310"/>
      <c r="V82" s="306" t="s">
        <v>6538</v>
      </c>
      <c r="W82" s="41"/>
      <c r="X82" s="326"/>
      <c r="Y82" s="41"/>
      <c r="Z82" s="306">
        <v>4</v>
      </c>
      <c r="AA82" s="326"/>
      <c r="AB82" s="41"/>
      <c r="AC82" s="325">
        <f>COUNTIFS(Leden!C:C,S82)</f>
        <v>0</v>
      </c>
      <c r="AE82" s="306" t="str">
        <f t="shared" si="6"/>
        <v/>
      </c>
      <c r="AF82" s="326" t="str">
        <f>IFERROR(VLOOKUP(LEFT(B82,1),AE83:AE$99,1,0),"")</f>
        <v/>
      </c>
      <c r="AG82" s="310"/>
      <c r="AH82" s="306" t="s">
        <v>6539</v>
      </c>
      <c r="AI82" s="41" t="s">
        <v>6540</v>
      </c>
      <c r="AJ82" s="41"/>
      <c r="AK82" s="41"/>
      <c r="AL82" s="41"/>
      <c r="AM82" s="41"/>
      <c r="AN82" s="326"/>
      <c r="AO82" s="41"/>
      <c r="AP82" s="325">
        <f>COUNTIFS(Leden!D:D,S82)</f>
        <v>0</v>
      </c>
      <c r="AQ82" s="310"/>
      <c r="AR82" s="306" t="str">
        <f t="shared" si="7"/>
        <v/>
      </c>
      <c r="AS82" s="326" t="str">
        <f>IFERROR(VLOOKUP(LEFT(J82,1),AR83:AR$99,1,0),"")</f>
        <v/>
      </c>
      <c r="AU82" s="306" t="s">
        <v>6540</v>
      </c>
      <c r="AV82" s="41"/>
      <c r="AW82" s="41"/>
      <c r="AX82" s="41"/>
      <c r="AY82" s="41"/>
      <c r="AZ82" s="41"/>
      <c r="BA82" s="326"/>
    </row>
    <row r="83" spans="1:53" ht="12.75" customHeight="1" x14ac:dyDescent="0.2">
      <c r="A83" s="28" t="str">
        <f>IFERROR(VLOOKUP(B83,Leden!AQ:AQ,1,0),"")</f>
        <v/>
      </c>
      <c r="B83" s="48" t="s">
        <v>6506</v>
      </c>
      <c r="C83" s="46"/>
      <c r="D83" s="46"/>
      <c r="E83" s="46"/>
      <c r="F83" s="217"/>
      <c r="G83" s="277"/>
      <c r="I83" s="28" t="str">
        <f>IFERROR(VLOOKUP(J83,Leden!AR:AR,1,0),"")</f>
        <v/>
      </c>
      <c r="J83" s="48" t="s">
        <v>6506</v>
      </c>
      <c r="K83" s="46"/>
      <c r="L83" s="46"/>
      <c r="M83" s="46"/>
      <c r="N83" s="217"/>
      <c r="O83" s="277"/>
      <c r="S83" s="307" t="s">
        <v>6494</v>
      </c>
      <c r="T83" s="280"/>
      <c r="U83" s="310"/>
      <c r="V83" s="306" t="s">
        <v>6538</v>
      </c>
      <c r="W83" s="41"/>
      <c r="X83" s="326"/>
      <c r="Y83" s="41"/>
      <c r="Z83" s="306">
        <v>4</v>
      </c>
      <c r="AA83" s="326"/>
      <c r="AB83" s="41"/>
      <c r="AC83" s="325">
        <f>COUNTIFS(Leden!C:C,S83)</f>
        <v>0</v>
      </c>
      <c r="AE83" s="306" t="str">
        <f t="shared" si="6"/>
        <v/>
      </c>
      <c r="AF83" s="326" t="str">
        <f>IFERROR(VLOOKUP(LEFT(B83,1),AE84:AE$99,1,0),"")</f>
        <v/>
      </c>
      <c r="AG83" s="310"/>
      <c r="AH83" s="306" t="s">
        <v>6539</v>
      </c>
      <c r="AI83" s="41" t="s">
        <v>6540</v>
      </c>
      <c r="AJ83" s="41"/>
      <c r="AK83" s="41"/>
      <c r="AL83" s="41"/>
      <c r="AM83" s="41"/>
      <c r="AN83" s="326"/>
      <c r="AO83" s="41"/>
      <c r="AP83" s="325">
        <f>COUNTIFS(Leden!D:D,S83)</f>
        <v>0</v>
      </c>
      <c r="AQ83" s="310"/>
      <c r="AR83" s="306" t="str">
        <f t="shared" si="7"/>
        <v/>
      </c>
      <c r="AS83" s="326" t="str">
        <f>IFERROR(VLOOKUP(LEFT(J83,1),AR84:AR$99,1,0),"")</f>
        <v/>
      </c>
      <c r="AU83" s="306" t="s">
        <v>6540</v>
      </c>
      <c r="AV83" s="41"/>
      <c r="AW83" s="41"/>
      <c r="AX83" s="41"/>
      <c r="AY83" s="41"/>
      <c r="AZ83" s="41"/>
      <c r="BA83" s="326"/>
    </row>
    <row r="84" spans="1:53" ht="12.75" customHeight="1" x14ac:dyDescent="0.2">
      <c r="A84" s="28" t="str">
        <f>IFERROR(VLOOKUP(B84,Leden!AQ:AQ,1,0),"")</f>
        <v>F1</v>
      </c>
      <c r="B84" s="48" t="s">
        <v>6510</v>
      </c>
      <c r="C84" s="46" t="s">
        <v>6538</v>
      </c>
      <c r="D84" s="46" t="s">
        <v>6540</v>
      </c>
      <c r="E84" s="46">
        <v>4</v>
      </c>
      <c r="F84" s="217"/>
      <c r="G84" s="277" t="s">
        <v>13</v>
      </c>
      <c r="I84" s="28" t="str">
        <f>IFERROR(VLOOKUP(J84,Leden!AR:AR,1,0),"")</f>
        <v>F1</v>
      </c>
      <c r="J84" s="48" t="s">
        <v>6510</v>
      </c>
      <c r="K84" s="46" t="s">
        <v>6538</v>
      </c>
      <c r="L84" s="46" t="s">
        <v>6540</v>
      </c>
      <c r="M84" s="46">
        <v>4</v>
      </c>
      <c r="N84" s="217"/>
      <c r="O84" s="277" t="s">
        <v>13</v>
      </c>
      <c r="S84" s="307" t="s">
        <v>6495</v>
      </c>
      <c r="T84" s="280"/>
      <c r="U84" s="310"/>
      <c r="V84" s="306" t="s">
        <v>6538</v>
      </c>
      <c r="W84" s="41"/>
      <c r="X84" s="326"/>
      <c r="Y84" s="41"/>
      <c r="Z84" s="306">
        <v>4</v>
      </c>
      <c r="AA84" s="326"/>
      <c r="AB84" s="41"/>
      <c r="AC84" s="325">
        <f>COUNTIFS(Leden!C:C,S84)</f>
        <v>6</v>
      </c>
      <c r="AE84" s="306" t="str">
        <f t="shared" si="6"/>
        <v>F</v>
      </c>
      <c r="AF84" s="326" t="str">
        <f>IFERROR(VLOOKUP(LEFT(B84,1),AE85:AE$99,1,0),"")</f>
        <v>F</v>
      </c>
      <c r="AG84" s="310"/>
      <c r="AH84" s="306" t="s">
        <v>6539</v>
      </c>
      <c r="AI84" s="41" t="s">
        <v>6540</v>
      </c>
      <c r="AJ84" s="41"/>
      <c r="AK84" s="41"/>
      <c r="AL84" s="41"/>
      <c r="AM84" s="41"/>
      <c r="AN84" s="326"/>
      <c r="AO84" s="41"/>
      <c r="AP84" s="325">
        <f>COUNTIFS(Leden!D:D,S84)</f>
        <v>6</v>
      </c>
      <c r="AQ84" s="310"/>
      <c r="AR84" s="306" t="str">
        <f t="shared" si="7"/>
        <v>F</v>
      </c>
      <c r="AS84" s="326" t="str">
        <f>IFERROR(VLOOKUP(LEFT(J84,1),AR85:AR$99,1,0),"")</f>
        <v>F</v>
      </c>
      <c r="AU84" s="306" t="s">
        <v>6540</v>
      </c>
      <c r="AV84" s="41"/>
      <c r="AW84" s="41"/>
      <c r="AX84" s="41"/>
      <c r="AY84" s="41"/>
      <c r="AZ84" s="41"/>
      <c r="BA84" s="326"/>
    </row>
    <row r="85" spans="1:53" ht="12.75" customHeight="1" x14ac:dyDescent="0.2">
      <c r="A85" s="28" t="str">
        <f>IFERROR(VLOOKUP(B85,Leden!AQ:AQ,1,0),"")</f>
        <v>F2</v>
      </c>
      <c r="B85" s="48" t="s">
        <v>6511</v>
      </c>
      <c r="C85" s="46" t="s">
        <v>6538</v>
      </c>
      <c r="D85" s="46" t="s">
        <v>6540</v>
      </c>
      <c r="E85" s="46">
        <v>4</v>
      </c>
      <c r="F85" s="217"/>
      <c r="G85" s="277" t="s">
        <v>13</v>
      </c>
      <c r="I85" s="28" t="str">
        <f>IFERROR(VLOOKUP(J85,Leden!AR:AR,1,0),"")</f>
        <v>F2</v>
      </c>
      <c r="J85" s="48" t="s">
        <v>6511</v>
      </c>
      <c r="K85" s="46" t="s">
        <v>6538</v>
      </c>
      <c r="L85" s="46" t="s">
        <v>6540</v>
      </c>
      <c r="M85" s="46">
        <v>4</v>
      </c>
      <c r="N85" s="217"/>
      <c r="O85" s="277" t="s">
        <v>13</v>
      </c>
      <c r="S85" s="307" t="s">
        <v>6496</v>
      </c>
      <c r="T85" s="280"/>
      <c r="U85" s="310"/>
      <c r="V85" s="306" t="s">
        <v>6538</v>
      </c>
      <c r="W85" s="41"/>
      <c r="X85" s="326"/>
      <c r="Y85" s="41"/>
      <c r="Z85" s="306">
        <v>4</v>
      </c>
      <c r="AA85" s="326"/>
      <c r="AB85" s="41"/>
      <c r="AC85" s="325">
        <f>COUNTIFS(Leden!C:C,S85)</f>
        <v>6</v>
      </c>
      <c r="AE85" s="306" t="str">
        <f t="shared" si="6"/>
        <v>F</v>
      </c>
      <c r="AF85" s="326" t="str">
        <f>IFERROR(VLOOKUP(LEFT(B85,1),AE86:AE$99,1,0),"")</f>
        <v>F</v>
      </c>
      <c r="AG85" s="310"/>
      <c r="AH85" s="306" t="s">
        <v>6539</v>
      </c>
      <c r="AI85" s="41" t="s">
        <v>6540</v>
      </c>
      <c r="AJ85" s="41"/>
      <c r="AK85" s="41"/>
      <c r="AL85" s="41"/>
      <c r="AM85" s="41"/>
      <c r="AN85" s="326"/>
      <c r="AO85" s="41"/>
      <c r="AP85" s="325">
        <f>COUNTIFS(Leden!D:D,S85)</f>
        <v>6</v>
      </c>
      <c r="AQ85" s="310"/>
      <c r="AR85" s="306" t="str">
        <f t="shared" si="7"/>
        <v>F</v>
      </c>
      <c r="AS85" s="326" t="str">
        <f>IFERROR(VLOOKUP(LEFT(J85,1),AR86:AR$99,1,0),"")</f>
        <v>F</v>
      </c>
      <c r="AU85" s="306" t="s">
        <v>6540</v>
      </c>
      <c r="AV85" s="41"/>
      <c r="AW85" s="41"/>
      <c r="AX85" s="41"/>
      <c r="AY85" s="41"/>
      <c r="AZ85" s="41"/>
      <c r="BA85" s="326"/>
    </row>
    <row r="86" spans="1:53" ht="12.75" customHeight="1" x14ac:dyDescent="0.2">
      <c r="A86" s="28" t="str">
        <f>IFERROR(VLOOKUP(B86,Leden!AQ:AQ,1,0),"")</f>
        <v>F3</v>
      </c>
      <c r="B86" s="48" t="s">
        <v>6512</v>
      </c>
      <c r="C86" s="46" t="s">
        <v>6538</v>
      </c>
      <c r="D86" s="46" t="s">
        <v>6540</v>
      </c>
      <c r="E86" s="46">
        <v>4</v>
      </c>
      <c r="F86" s="217"/>
      <c r="G86" s="277" t="s">
        <v>13</v>
      </c>
      <c r="I86" s="28" t="str">
        <f>IFERROR(VLOOKUP(J86,Leden!AR:AR,1,0),"")</f>
        <v>F3</v>
      </c>
      <c r="J86" s="48" t="s">
        <v>6512</v>
      </c>
      <c r="K86" s="46" t="s">
        <v>6538</v>
      </c>
      <c r="L86" s="46" t="s">
        <v>6540</v>
      </c>
      <c r="M86" s="46">
        <v>4</v>
      </c>
      <c r="N86" s="217"/>
      <c r="O86" s="277" t="s">
        <v>13</v>
      </c>
      <c r="S86" s="307" t="s">
        <v>6497</v>
      </c>
      <c r="T86" s="280"/>
      <c r="U86" s="310"/>
      <c r="V86" s="306" t="s">
        <v>6538</v>
      </c>
      <c r="W86" s="41"/>
      <c r="X86" s="326"/>
      <c r="Y86" s="41"/>
      <c r="Z86" s="306">
        <v>4</v>
      </c>
      <c r="AA86" s="326"/>
      <c r="AB86" s="41"/>
      <c r="AC86" s="325">
        <f>COUNTIFS(Leden!C:C,S86)</f>
        <v>6</v>
      </c>
      <c r="AE86" s="306" t="str">
        <f t="shared" si="6"/>
        <v>F</v>
      </c>
      <c r="AF86" s="326" t="str">
        <f>IFERROR(VLOOKUP(LEFT(B86,1),AE87:AE$99,1,0),"")</f>
        <v/>
      </c>
      <c r="AG86" s="310"/>
      <c r="AH86" s="306" t="s">
        <v>6539</v>
      </c>
      <c r="AI86" s="41" t="s">
        <v>6540</v>
      </c>
      <c r="AJ86" s="41"/>
      <c r="AK86" s="41"/>
      <c r="AL86" s="41"/>
      <c r="AM86" s="41"/>
      <c r="AN86" s="326"/>
      <c r="AO86" s="41"/>
      <c r="AP86" s="325">
        <f>COUNTIFS(Leden!D:D,S86)</f>
        <v>6</v>
      </c>
      <c r="AQ86" s="310"/>
      <c r="AR86" s="306" t="str">
        <f t="shared" si="7"/>
        <v>F</v>
      </c>
      <c r="AS86" s="326" t="str">
        <f>IFERROR(VLOOKUP(LEFT(J86,1),AR87:AR$99,1,0),"")</f>
        <v/>
      </c>
      <c r="AU86" s="306" t="s">
        <v>6540</v>
      </c>
      <c r="AV86" s="41"/>
      <c r="AW86" s="41"/>
      <c r="AX86" s="41"/>
      <c r="AY86" s="41"/>
      <c r="AZ86" s="41"/>
      <c r="BA86" s="326"/>
    </row>
    <row r="87" spans="1:53" ht="12.75" customHeight="1" x14ac:dyDescent="0.2">
      <c r="A87" s="28" t="str">
        <f>IFERROR(VLOOKUP(B87,Leden!AQ:AQ,1,0),"")</f>
        <v/>
      </c>
      <c r="B87" s="48" t="s">
        <v>6513</v>
      </c>
      <c r="C87" s="46"/>
      <c r="D87" s="46"/>
      <c r="E87" s="46"/>
      <c r="F87" s="217"/>
      <c r="G87" s="277"/>
      <c r="I87" s="28" t="str">
        <f>IFERROR(VLOOKUP(J87,Leden!AR:AR,1,0),"")</f>
        <v/>
      </c>
      <c r="J87" s="48" t="s">
        <v>6513</v>
      </c>
      <c r="K87" s="46"/>
      <c r="L87" s="46"/>
      <c r="M87" s="46"/>
      <c r="N87" s="217"/>
      <c r="O87" s="277"/>
      <c r="S87" s="307" t="s">
        <v>6498</v>
      </c>
      <c r="T87" s="280"/>
      <c r="U87" s="310"/>
      <c r="V87" s="306" t="s">
        <v>6538</v>
      </c>
      <c r="W87" s="41"/>
      <c r="X87" s="326"/>
      <c r="Y87" s="41"/>
      <c r="Z87" s="306">
        <v>4</v>
      </c>
      <c r="AA87" s="326"/>
      <c r="AB87" s="41"/>
      <c r="AC87" s="325">
        <f>COUNTIFS(Leden!C:C,S87)</f>
        <v>5</v>
      </c>
      <c r="AE87" s="306" t="str">
        <f t="shared" si="6"/>
        <v/>
      </c>
      <c r="AF87" s="326" t="str">
        <f>IFERROR(VLOOKUP(LEFT(B87,1),AE88:AE$99,1,0),"")</f>
        <v/>
      </c>
      <c r="AG87" s="310"/>
      <c r="AH87" s="306" t="s">
        <v>6539</v>
      </c>
      <c r="AI87" s="41" t="s">
        <v>6540</v>
      </c>
      <c r="AJ87" s="41"/>
      <c r="AK87" s="41"/>
      <c r="AL87" s="41"/>
      <c r="AM87" s="41"/>
      <c r="AN87" s="326"/>
      <c r="AO87" s="41"/>
      <c r="AP87" s="325">
        <f>COUNTIFS(Leden!D:D,S87)</f>
        <v>5</v>
      </c>
      <c r="AQ87" s="310"/>
      <c r="AR87" s="306" t="str">
        <f t="shared" si="7"/>
        <v/>
      </c>
      <c r="AS87" s="326" t="str">
        <f>IFERROR(VLOOKUP(LEFT(J87,1),AR88:AR$99,1,0),"")</f>
        <v/>
      </c>
      <c r="AU87" s="306" t="s">
        <v>6540</v>
      </c>
      <c r="AV87" s="41"/>
      <c r="AW87" s="41"/>
      <c r="AX87" s="41"/>
      <c r="AY87" s="41"/>
      <c r="AZ87" s="41"/>
      <c r="BA87" s="326"/>
    </row>
    <row r="88" spans="1:53" ht="12.75" customHeight="1" x14ac:dyDescent="0.2">
      <c r="A88" s="28" t="str">
        <f>IFERROR(VLOOKUP(B88,Leden!AQ:AQ,1,0),"")</f>
        <v/>
      </c>
      <c r="B88" s="48" t="s">
        <v>6514</v>
      </c>
      <c r="C88" s="46"/>
      <c r="D88" s="46"/>
      <c r="E88" s="46"/>
      <c r="F88" s="217"/>
      <c r="G88" s="277"/>
      <c r="I88" s="28" t="str">
        <f>IFERROR(VLOOKUP(J88,Leden!AR:AR,1,0),"")</f>
        <v/>
      </c>
      <c r="J88" s="48" t="s">
        <v>6514</v>
      </c>
      <c r="K88" s="46"/>
      <c r="L88" s="46"/>
      <c r="M88" s="46"/>
      <c r="N88" s="217"/>
      <c r="O88" s="277"/>
      <c r="S88" s="307" t="s">
        <v>6499</v>
      </c>
      <c r="T88" s="280"/>
      <c r="U88" s="310"/>
      <c r="V88" s="306" t="s">
        <v>6538</v>
      </c>
      <c r="W88" s="41"/>
      <c r="X88" s="326"/>
      <c r="Y88" s="41"/>
      <c r="Z88" s="306">
        <v>4</v>
      </c>
      <c r="AA88" s="326"/>
      <c r="AB88" s="41"/>
      <c r="AC88" s="325">
        <f>COUNTIFS(Leden!C:C,S88)</f>
        <v>6</v>
      </c>
      <c r="AE88" s="306" t="str">
        <f t="shared" si="6"/>
        <v/>
      </c>
      <c r="AF88" s="326" t="str">
        <f>IFERROR(VLOOKUP(LEFT(B88,1),AE89:AE$99,1,0),"")</f>
        <v/>
      </c>
      <c r="AG88" s="310"/>
      <c r="AH88" s="306" t="s">
        <v>6539</v>
      </c>
      <c r="AI88" s="41" t="s">
        <v>6540</v>
      </c>
      <c r="AJ88" s="41"/>
      <c r="AK88" s="41"/>
      <c r="AL88" s="41"/>
      <c r="AM88" s="41"/>
      <c r="AN88" s="326"/>
      <c r="AO88" s="41"/>
      <c r="AP88" s="325">
        <f>COUNTIFS(Leden!D:D,S88)</f>
        <v>6</v>
      </c>
      <c r="AQ88" s="310"/>
      <c r="AR88" s="306" t="str">
        <f t="shared" si="7"/>
        <v/>
      </c>
      <c r="AS88" s="326" t="str">
        <f>IFERROR(VLOOKUP(LEFT(J88,1),AR89:AR$99,1,0),"")</f>
        <v/>
      </c>
      <c r="AU88" s="306" t="s">
        <v>6540</v>
      </c>
      <c r="AV88" s="41"/>
      <c r="AW88" s="41"/>
      <c r="AX88" s="41"/>
      <c r="AY88" s="41"/>
      <c r="AZ88" s="41"/>
      <c r="BA88" s="326"/>
    </row>
    <row r="89" spans="1:53" ht="12.75" customHeight="1" x14ac:dyDescent="0.2">
      <c r="A89" s="28" t="str">
        <f>IFERROR(VLOOKUP(B89,Leden!AQ:AQ,1,0),"")</f>
        <v/>
      </c>
      <c r="B89" s="48" t="s">
        <v>6515</v>
      </c>
      <c r="C89" s="46"/>
      <c r="D89" s="46"/>
      <c r="E89" s="46"/>
      <c r="F89" s="217"/>
      <c r="G89" s="277"/>
      <c r="I89" s="28" t="str">
        <f>IFERROR(VLOOKUP(J89,Leden!AR:AR,1,0),"")</f>
        <v/>
      </c>
      <c r="J89" s="48" t="s">
        <v>6515</v>
      </c>
      <c r="K89" s="46"/>
      <c r="L89" s="46"/>
      <c r="M89" s="46"/>
      <c r="N89" s="217"/>
      <c r="O89" s="277"/>
      <c r="S89" s="307" t="s">
        <v>6500</v>
      </c>
      <c r="T89" s="280"/>
      <c r="U89" s="310"/>
      <c r="V89" s="306" t="s">
        <v>6538</v>
      </c>
      <c r="W89" s="41"/>
      <c r="X89" s="326"/>
      <c r="Y89" s="41"/>
      <c r="Z89" s="306">
        <v>4</v>
      </c>
      <c r="AA89" s="326"/>
      <c r="AB89" s="41"/>
      <c r="AC89" s="325">
        <f>COUNTIFS(Leden!C:C,S89)</f>
        <v>5</v>
      </c>
      <c r="AE89" s="306" t="str">
        <f t="shared" si="6"/>
        <v/>
      </c>
      <c r="AF89" s="326" t="str">
        <f>IFERROR(VLOOKUP(LEFT(B89,1),AE90:AE$99,1,0),"")</f>
        <v/>
      </c>
      <c r="AG89" s="310"/>
      <c r="AH89" s="306" t="s">
        <v>6539</v>
      </c>
      <c r="AI89" s="41" t="s">
        <v>6540</v>
      </c>
      <c r="AJ89" s="41"/>
      <c r="AK89" s="41"/>
      <c r="AL89" s="41"/>
      <c r="AM89" s="41"/>
      <c r="AN89" s="326"/>
      <c r="AO89" s="41"/>
      <c r="AP89" s="325">
        <f>COUNTIFS(Leden!D:D,S89)</f>
        <v>5</v>
      </c>
      <c r="AQ89" s="310"/>
      <c r="AR89" s="306" t="str">
        <f t="shared" si="7"/>
        <v/>
      </c>
      <c r="AS89" s="326" t="str">
        <f>IFERROR(VLOOKUP(LEFT(J89,1),AR90:AR$99,1,0),"")</f>
        <v/>
      </c>
      <c r="AU89" s="306" t="s">
        <v>6540</v>
      </c>
      <c r="AV89" s="41"/>
      <c r="AW89" s="41"/>
      <c r="AX89" s="41"/>
      <c r="AY89" s="41"/>
      <c r="AZ89" s="41"/>
      <c r="BA89" s="326"/>
    </row>
    <row r="90" spans="1:53" ht="12.75" customHeight="1" x14ac:dyDescent="0.2">
      <c r="A90" s="28" t="str">
        <f>IFERROR(VLOOKUP(B90,Leden!AQ:AQ,1,0),"")</f>
        <v/>
      </c>
      <c r="B90" s="48" t="s">
        <v>6516</v>
      </c>
      <c r="C90" s="46"/>
      <c r="D90" s="46"/>
      <c r="E90" s="46"/>
      <c r="F90" s="217"/>
      <c r="G90" s="277"/>
      <c r="I90" s="28" t="str">
        <f>IFERROR(VLOOKUP(J90,Leden!AR:AR,1,0),"")</f>
        <v/>
      </c>
      <c r="J90" s="48" t="s">
        <v>6516</v>
      </c>
      <c r="K90" s="46"/>
      <c r="L90" s="46"/>
      <c r="M90" s="46"/>
      <c r="N90" s="217"/>
      <c r="O90" s="277"/>
      <c r="S90" s="307" t="s">
        <v>6501</v>
      </c>
      <c r="T90" s="280"/>
      <c r="U90" s="310"/>
      <c r="V90" s="306" t="s">
        <v>6538</v>
      </c>
      <c r="W90" s="41"/>
      <c r="X90" s="326"/>
      <c r="Y90" s="41"/>
      <c r="Z90" s="306">
        <v>4</v>
      </c>
      <c r="AA90" s="326"/>
      <c r="AB90" s="41"/>
      <c r="AC90" s="325">
        <f>COUNTIFS(Leden!C:C,S90)</f>
        <v>0</v>
      </c>
      <c r="AE90" s="306" t="str">
        <f t="shared" si="6"/>
        <v/>
      </c>
      <c r="AF90" s="326" t="str">
        <f>IFERROR(VLOOKUP(LEFT(B90,1),AE91:AE$99,1,0),"")</f>
        <v/>
      </c>
      <c r="AG90" s="310"/>
      <c r="AH90" s="306" t="s">
        <v>6539</v>
      </c>
      <c r="AI90" s="41" t="s">
        <v>6540</v>
      </c>
      <c r="AJ90" s="41"/>
      <c r="AK90" s="41"/>
      <c r="AL90" s="41"/>
      <c r="AM90" s="41"/>
      <c r="AN90" s="326"/>
      <c r="AO90" s="41"/>
      <c r="AP90" s="325">
        <f>COUNTIFS(Leden!D:D,S90)</f>
        <v>0</v>
      </c>
      <c r="AQ90" s="310"/>
      <c r="AR90" s="306" t="str">
        <f t="shared" si="7"/>
        <v/>
      </c>
      <c r="AS90" s="326" t="str">
        <f>IFERROR(VLOOKUP(LEFT(J90,1),AR91:AR$99,1,0),"")</f>
        <v/>
      </c>
      <c r="AU90" s="306" t="s">
        <v>6540</v>
      </c>
      <c r="AV90" s="41"/>
      <c r="AW90" s="41"/>
      <c r="AX90" s="41"/>
      <c r="AY90" s="41"/>
      <c r="AZ90" s="41"/>
      <c r="BA90" s="326"/>
    </row>
    <row r="91" spans="1:53" ht="12.75" customHeight="1" x14ac:dyDescent="0.2">
      <c r="A91" s="28" t="str">
        <f>IFERROR(VLOOKUP(B91,Leden!AQ:AQ,1,0),"")</f>
        <v/>
      </c>
      <c r="B91" s="48" t="s">
        <v>6517</v>
      </c>
      <c r="C91" s="46"/>
      <c r="D91" s="46"/>
      <c r="E91" s="46"/>
      <c r="F91" s="217"/>
      <c r="G91" s="277"/>
      <c r="I91" s="28" t="str">
        <f>IFERROR(VLOOKUP(J91,Leden!AR:AR,1,0),"")</f>
        <v/>
      </c>
      <c r="J91" s="48" t="s">
        <v>6517</v>
      </c>
      <c r="K91" s="46"/>
      <c r="L91" s="46"/>
      <c r="M91" s="46"/>
      <c r="N91" s="217"/>
      <c r="O91" s="277"/>
      <c r="S91" s="307" t="s">
        <v>6502</v>
      </c>
      <c r="T91" s="280"/>
      <c r="U91" s="310"/>
      <c r="V91" s="306" t="s">
        <v>6538</v>
      </c>
      <c r="W91" s="41"/>
      <c r="X91" s="326"/>
      <c r="Y91" s="41"/>
      <c r="Z91" s="306">
        <v>4</v>
      </c>
      <c r="AA91" s="326"/>
      <c r="AB91" s="41"/>
      <c r="AC91" s="325">
        <f>COUNTIFS(Leden!C:C,S91)</f>
        <v>0</v>
      </c>
      <c r="AE91" s="306" t="str">
        <f t="shared" si="6"/>
        <v/>
      </c>
      <c r="AF91" s="326" t="str">
        <f>IFERROR(VLOOKUP(LEFT(B91,1),AE92:AE$99,1,0),"")</f>
        <v/>
      </c>
      <c r="AG91" s="310"/>
      <c r="AH91" s="306" t="s">
        <v>6539</v>
      </c>
      <c r="AI91" s="41" t="s">
        <v>6540</v>
      </c>
      <c r="AJ91" s="41"/>
      <c r="AK91" s="41"/>
      <c r="AL91" s="41"/>
      <c r="AM91" s="41"/>
      <c r="AN91" s="326"/>
      <c r="AO91" s="41"/>
      <c r="AP91" s="325">
        <f>COUNTIFS(Leden!D:D,S91)</f>
        <v>0</v>
      </c>
      <c r="AQ91" s="310"/>
      <c r="AR91" s="306" t="str">
        <f t="shared" si="7"/>
        <v/>
      </c>
      <c r="AS91" s="326" t="str">
        <f>IFERROR(VLOOKUP(LEFT(J91,1),AR92:AR$99,1,0),"")</f>
        <v/>
      </c>
      <c r="AU91" s="306" t="s">
        <v>6540</v>
      </c>
      <c r="AV91" s="41"/>
      <c r="AW91" s="41"/>
      <c r="AX91" s="41"/>
      <c r="AY91" s="41"/>
      <c r="AZ91" s="41"/>
      <c r="BA91" s="326"/>
    </row>
    <row r="92" spans="1:53" ht="12.75" customHeight="1" x14ac:dyDescent="0.2">
      <c r="A92" s="28" t="str">
        <f>IFERROR(VLOOKUP(B92,Leden!AQ:AQ,1,0),"")</f>
        <v/>
      </c>
      <c r="B92" s="48" t="s">
        <v>6518</v>
      </c>
      <c r="C92" s="46"/>
      <c r="D92" s="46"/>
      <c r="E92" s="46"/>
      <c r="F92" s="217"/>
      <c r="G92" s="277"/>
      <c r="I92" s="28" t="str">
        <f>IFERROR(VLOOKUP(J92,Leden!AR:AR,1,0),"")</f>
        <v/>
      </c>
      <c r="J92" s="48" t="s">
        <v>6518</v>
      </c>
      <c r="K92" s="46"/>
      <c r="L92" s="46"/>
      <c r="M92" s="46"/>
      <c r="N92" s="217"/>
      <c r="O92" s="277"/>
      <c r="S92" s="307" t="s">
        <v>6503</v>
      </c>
      <c r="T92" s="280"/>
      <c r="U92" s="310"/>
      <c r="V92" s="306" t="s">
        <v>6538</v>
      </c>
      <c r="W92" s="41"/>
      <c r="X92" s="326"/>
      <c r="Y92" s="41"/>
      <c r="Z92" s="306">
        <v>4</v>
      </c>
      <c r="AA92" s="326"/>
      <c r="AB92" s="41"/>
      <c r="AC92" s="325">
        <f>COUNTIFS(Leden!C:C,S92)</f>
        <v>0</v>
      </c>
      <c r="AE92" s="306" t="str">
        <f t="shared" si="6"/>
        <v/>
      </c>
      <c r="AF92" s="326" t="str">
        <f>IFERROR(VLOOKUP(LEFT(B92,1),AE93:AE$99,1,0),"")</f>
        <v/>
      </c>
      <c r="AG92" s="310"/>
      <c r="AH92" s="306" t="s">
        <v>6539</v>
      </c>
      <c r="AI92" s="41" t="s">
        <v>6540</v>
      </c>
      <c r="AJ92" s="41"/>
      <c r="AK92" s="41"/>
      <c r="AL92" s="41"/>
      <c r="AM92" s="41"/>
      <c r="AN92" s="326"/>
      <c r="AO92" s="41"/>
      <c r="AP92" s="325">
        <f>COUNTIFS(Leden!D:D,S92)</f>
        <v>0</v>
      </c>
      <c r="AQ92" s="310"/>
      <c r="AR92" s="306" t="str">
        <f t="shared" si="7"/>
        <v/>
      </c>
      <c r="AS92" s="326" t="str">
        <f>IFERROR(VLOOKUP(LEFT(J92,1),AR93:AR$99,1,0),"")</f>
        <v/>
      </c>
      <c r="AU92" s="306" t="s">
        <v>6540</v>
      </c>
      <c r="AV92" s="41"/>
      <c r="AW92" s="41"/>
      <c r="AX92" s="41"/>
      <c r="AY92" s="41"/>
      <c r="AZ92" s="41"/>
      <c r="BA92" s="326"/>
    </row>
    <row r="93" spans="1:53" ht="12.75" customHeight="1" x14ac:dyDescent="0.2">
      <c r="A93" s="28" t="str">
        <f>IFERROR(VLOOKUP(B93,Leden!AQ:AQ,1,0),"")</f>
        <v/>
      </c>
      <c r="B93" s="48" t="s">
        <v>6519</v>
      </c>
      <c r="C93" s="46"/>
      <c r="D93" s="46"/>
      <c r="E93" s="46"/>
      <c r="F93" s="217"/>
      <c r="G93" s="277"/>
      <c r="I93" s="28" t="str">
        <f>IFERROR(VLOOKUP(J93,Leden!AR:AR,1,0),"")</f>
        <v/>
      </c>
      <c r="J93" s="48" t="s">
        <v>6519</v>
      </c>
      <c r="K93" s="46"/>
      <c r="L93" s="46"/>
      <c r="M93" s="46"/>
      <c r="N93" s="217"/>
      <c r="O93" s="277"/>
      <c r="S93" s="307" t="s">
        <v>6504</v>
      </c>
      <c r="T93" s="280"/>
      <c r="U93" s="310"/>
      <c r="V93" s="306" t="s">
        <v>6538</v>
      </c>
      <c r="W93" s="41"/>
      <c r="X93" s="326"/>
      <c r="Y93" s="41"/>
      <c r="Z93" s="306">
        <v>4</v>
      </c>
      <c r="AA93" s="326"/>
      <c r="AB93" s="41"/>
      <c r="AC93" s="325">
        <f>COUNTIFS(Leden!C:C,S93)</f>
        <v>0</v>
      </c>
      <c r="AE93" s="306" t="str">
        <f t="shared" si="6"/>
        <v/>
      </c>
      <c r="AF93" s="326" t="str">
        <f>IFERROR(VLOOKUP(LEFT(B93,1),AE94:AE$99,1,0),"")</f>
        <v/>
      </c>
      <c r="AG93" s="310"/>
      <c r="AH93" s="306" t="s">
        <v>6539</v>
      </c>
      <c r="AI93" s="41" t="s">
        <v>6540</v>
      </c>
      <c r="AJ93" s="41"/>
      <c r="AK93" s="41"/>
      <c r="AL93" s="41"/>
      <c r="AM93" s="41"/>
      <c r="AN93" s="326"/>
      <c r="AO93" s="41"/>
      <c r="AP93" s="325">
        <f>COUNTIFS(Leden!D:D,S93)</f>
        <v>0</v>
      </c>
      <c r="AQ93" s="310"/>
      <c r="AR93" s="306" t="str">
        <f t="shared" si="7"/>
        <v/>
      </c>
      <c r="AS93" s="326" t="str">
        <f>IFERROR(VLOOKUP(LEFT(J93,1),AR94:AR$99,1,0),"")</f>
        <v/>
      </c>
      <c r="AU93" s="306" t="s">
        <v>6540</v>
      </c>
      <c r="AV93" s="41"/>
      <c r="AW93" s="41"/>
      <c r="AX93" s="41"/>
      <c r="AY93" s="41"/>
      <c r="AZ93" s="41"/>
      <c r="BA93" s="326"/>
    </row>
    <row r="94" spans="1:53" ht="12.75" customHeight="1" x14ac:dyDescent="0.2">
      <c r="A94" s="28" t="str">
        <f>IFERROR(VLOOKUP(B94,Leden!AQ:AQ,1,0),"")</f>
        <v/>
      </c>
      <c r="B94" s="49"/>
      <c r="C94" s="46"/>
      <c r="D94" s="46"/>
      <c r="E94" s="46"/>
      <c r="F94" s="217"/>
      <c r="G94" s="277"/>
      <c r="I94" s="28" t="str">
        <f>IFERROR(VLOOKUP(J94,Leden!AR:AR,1,0),"")</f>
        <v/>
      </c>
      <c r="J94" s="49"/>
      <c r="K94" s="46"/>
      <c r="L94" s="46"/>
      <c r="M94" s="46"/>
      <c r="N94" s="217"/>
      <c r="O94" s="277"/>
      <c r="S94" s="307" t="s">
        <v>6505</v>
      </c>
      <c r="T94" s="280"/>
      <c r="U94" s="310"/>
      <c r="V94" s="306" t="s">
        <v>6537</v>
      </c>
      <c r="W94" s="41" t="s">
        <v>6538</v>
      </c>
      <c r="X94" s="326" t="s">
        <v>6542</v>
      </c>
      <c r="Y94" s="41"/>
      <c r="Z94" s="306">
        <v>8</v>
      </c>
      <c r="AA94" s="326">
        <f t="shared" ref="AA94:AA99" si="8">IF(C94="WK","",4)</f>
        <v>4</v>
      </c>
      <c r="AB94" s="41"/>
      <c r="AC94" s="325">
        <f>COUNTIFS(Leden!C:C,S94)</f>
        <v>0</v>
      </c>
      <c r="AE94" s="306" t="str">
        <f t="shared" si="6"/>
        <v/>
      </c>
      <c r="AF94" s="326"/>
      <c r="AG94" s="310"/>
      <c r="AH94" s="306" t="s">
        <v>6540</v>
      </c>
      <c r="AI94" s="41" t="s">
        <v>6541</v>
      </c>
      <c r="AJ94" s="41" t="s">
        <v>6543</v>
      </c>
      <c r="AK94" s="41" t="s">
        <v>6544</v>
      </c>
      <c r="AL94" s="41" t="s">
        <v>6545</v>
      </c>
      <c r="AM94" s="41" t="s">
        <v>6546</v>
      </c>
      <c r="AN94" s="326" t="s">
        <v>6539</v>
      </c>
      <c r="AO94" s="41"/>
      <c r="AP94" s="325">
        <f>COUNTIFS(Leden!D:D,S94)</f>
        <v>0</v>
      </c>
      <c r="AQ94" s="310"/>
      <c r="AR94" s="306" t="str">
        <f t="shared" si="7"/>
        <v/>
      </c>
      <c r="AS94" s="326"/>
      <c r="AU94" s="306" t="s">
        <v>6540</v>
      </c>
      <c r="AV94" s="41" t="s">
        <v>6541</v>
      </c>
      <c r="AW94" s="41" t="s">
        <v>6543</v>
      </c>
      <c r="AX94" s="41" t="s">
        <v>6544</v>
      </c>
      <c r="AY94" s="41" t="s">
        <v>6545</v>
      </c>
      <c r="AZ94" s="41" t="s">
        <v>6546</v>
      </c>
      <c r="BA94" s="326" t="s">
        <v>6539</v>
      </c>
    </row>
    <row r="95" spans="1:53" ht="12.75" customHeight="1" x14ac:dyDescent="0.2">
      <c r="A95" s="28" t="str">
        <f>IFERROR(VLOOKUP(B95,Leden!AQ:AQ,1,0),"")</f>
        <v/>
      </c>
      <c r="B95" s="49"/>
      <c r="C95" s="46"/>
      <c r="D95" s="46"/>
      <c r="E95" s="46"/>
      <c r="F95" s="217"/>
      <c r="G95" s="277"/>
      <c r="I95" s="28" t="str">
        <f>IFERROR(VLOOKUP(J95,Leden!AR:AR,1,0),"")</f>
        <v/>
      </c>
      <c r="J95" s="49"/>
      <c r="K95" s="46"/>
      <c r="L95" s="46"/>
      <c r="M95" s="46"/>
      <c r="N95" s="217"/>
      <c r="O95" s="277"/>
      <c r="S95" s="307" t="s">
        <v>6506</v>
      </c>
      <c r="T95" s="280"/>
      <c r="U95" s="310"/>
      <c r="V95" s="306" t="s">
        <v>6537</v>
      </c>
      <c r="W95" s="41" t="s">
        <v>6538</v>
      </c>
      <c r="X95" s="326" t="s">
        <v>6542</v>
      </c>
      <c r="Y95" s="41"/>
      <c r="Z95" s="306">
        <v>8</v>
      </c>
      <c r="AA95" s="326">
        <f t="shared" si="8"/>
        <v>4</v>
      </c>
      <c r="AB95" s="41"/>
      <c r="AC95" s="325">
        <f>COUNTIFS(Leden!C:C,S95)</f>
        <v>0</v>
      </c>
      <c r="AE95" s="306" t="str">
        <f t="shared" si="6"/>
        <v/>
      </c>
      <c r="AF95" s="326"/>
      <c r="AG95" s="310"/>
      <c r="AH95" s="306" t="s">
        <v>6540</v>
      </c>
      <c r="AI95" s="41" t="s">
        <v>6541</v>
      </c>
      <c r="AJ95" s="41" t="s">
        <v>6543</v>
      </c>
      <c r="AK95" s="41" t="s">
        <v>6544</v>
      </c>
      <c r="AL95" s="41" t="s">
        <v>6545</v>
      </c>
      <c r="AM95" s="41" t="s">
        <v>6546</v>
      </c>
      <c r="AN95" s="326" t="s">
        <v>6539</v>
      </c>
      <c r="AO95" s="41"/>
      <c r="AP95" s="325">
        <f>COUNTIFS(Leden!D:D,S95)</f>
        <v>0</v>
      </c>
      <c r="AQ95" s="310"/>
      <c r="AR95" s="306" t="str">
        <f t="shared" si="7"/>
        <v/>
      </c>
      <c r="AS95" s="326"/>
      <c r="AU95" s="306" t="s">
        <v>6540</v>
      </c>
      <c r="AV95" s="41" t="s">
        <v>6541</v>
      </c>
      <c r="AW95" s="41" t="s">
        <v>6543</v>
      </c>
      <c r="AX95" s="41" t="s">
        <v>6544</v>
      </c>
      <c r="AY95" s="41" t="s">
        <v>6545</v>
      </c>
      <c r="AZ95" s="41" t="s">
        <v>6546</v>
      </c>
      <c r="BA95" s="326" t="s">
        <v>6539</v>
      </c>
    </row>
    <row r="96" spans="1:53" ht="12.75" customHeight="1" x14ac:dyDescent="0.2">
      <c r="A96" s="28" t="str">
        <f>IFERROR(VLOOKUP(B96,Leden!AQ:AQ,1,0),"")</f>
        <v/>
      </c>
      <c r="B96" s="49"/>
      <c r="C96" s="46"/>
      <c r="D96" s="46"/>
      <c r="E96" s="46"/>
      <c r="F96" s="217"/>
      <c r="G96" s="277"/>
      <c r="I96" s="28" t="str">
        <f>IFERROR(VLOOKUP(J96,Leden!AR:AR,1,0),"")</f>
        <v/>
      </c>
      <c r="J96" s="49"/>
      <c r="K96" s="46"/>
      <c r="L96" s="46"/>
      <c r="M96" s="46"/>
      <c r="N96" s="217"/>
      <c r="O96" s="277"/>
      <c r="S96" s="307" t="s">
        <v>6507</v>
      </c>
      <c r="T96" s="280"/>
      <c r="U96" s="310"/>
      <c r="V96" s="306" t="s">
        <v>6537</v>
      </c>
      <c r="W96" s="41" t="s">
        <v>6538</v>
      </c>
      <c r="X96" s="326" t="s">
        <v>6542</v>
      </c>
      <c r="Y96" s="41"/>
      <c r="Z96" s="306">
        <v>8</v>
      </c>
      <c r="AA96" s="326">
        <f t="shared" si="8"/>
        <v>4</v>
      </c>
      <c r="AB96" s="41"/>
      <c r="AC96" s="325">
        <f>COUNTIFS(Leden!C:C,S96)</f>
        <v>0</v>
      </c>
      <c r="AE96" s="306" t="str">
        <f t="shared" si="6"/>
        <v/>
      </c>
      <c r="AF96" s="326"/>
      <c r="AG96" s="310"/>
      <c r="AH96" s="306" t="s">
        <v>6540</v>
      </c>
      <c r="AI96" s="41" t="s">
        <v>6541</v>
      </c>
      <c r="AJ96" s="41" t="s">
        <v>6543</v>
      </c>
      <c r="AK96" s="41" t="s">
        <v>6544</v>
      </c>
      <c r="AL96" s="41" t="s">
        <v>6545</v>
      </c>
      <c r="AM96" s="41" t="s">
        <v>6546</v>
      </c>
      <c r="AN96" s="326" t="s">
        <v>6539</v>
      </c>
      <c r="AO96" s="41"/>
      <c r="AP96" s="325">
        <f>COUNTIFS(Leden!D:D,S96)</f>
        <v>0</v>
      </c>
      <c r="AQ96" s="310"/>
      <c r="AR96" s="306" t="str">
        <f t="shared" si="7"/>
        <v/>
      </c>
      <c r="AS96" s="326"/>
      <c r="AU96" s="306" t="s">
        <v>6540</v>
      </c>
      <c r="AV96" s="41" t="s">
        <v>6541</v>
      </c>
      <c r="AW96" s="41" t="s">
        <v>6543</v>
      </c>
      <c r="AX96" s="41" t="s">
        <v>6544</v>
      </c>
      <c r="AY96" s="41" t="s">
        <v>6545</v>
      </c>
      <c r="AZ96" s="41" t="s">
        <v>6546</v>
      </c>
      <c r="BA96" s="326" t="s">
        <v>6539</v>
      </c>
    </row>
    <row r="97" spans="1:53" ht="12.75" customHeight="1" x14ac:dyDescent="0.2">
      <c r="A97" s="28" t="str">
        <f>IFERROR(VLOOKUP(B97,Leden!AQ:AQ,1,0),"")</f>
        <v/>
      </c>
      <c r="B97" s="49"/>
      <c r="C97" s="46"/>
      <c r="D97" s="46"/>
      <c r="E97" s="46"/>
      <c r="F97" s="217"/>
      <c r="G97" s="277"/>
      <c r="I97" s="28" t="str">
        <f>IFERROR(VLOOKUP(J97,Leden!AR:AR,1,0),"")</f>
        <v/>
      </c>
      <c r="J97" s="49"/>
      <c r="K97" s="46"/>
      <c r="L97" s="46"/>
      <c r="M97" s="46"/>
      <c r="N97" s="217"/>
      <c r="O97" s="277"/>
      <c r="S97" s="307" t="s">
        <v>6508</v>
      </c>
      <c r="T97" s="280"/>
      <c r="U97" s="310"/>
      <c r="V97" s="306" t="s">
        <v>6537</v>
      </c>
      <c r="W97" s="41" t="s">
        <v>6538</v>
      </c>
      <c r="X97" s="326" t="s">
        <v>6542</v>
      </c>
      <c r="Y97" s="41"/>
      <c r="Z97" s="306">
        <v>8</v>
      </c>
      <c r="AA97" s="326">
        <f t="shared" si="8"/>
        <v>4</v>
      </c>
      <c r="AB97" s="41"/>
      <c r="AC97" s="325">
        <f>COUNTIFS(Leden!C:C,S97)</f>
        <v>0</v>
      </c>
      <c r="AE97" s="306" t="str">
        <f t="shared" si="6"/>
        <v/>
      </c>
      <c r="AF97" s="326"/>
      <c r="AG97" s="310"/>
      <c r="AH97" s="306" t="s">
        <v>6540</v>
      </c>
      <c r="AI97" s="41" t="s">
        <v>6541</v>
      </c>
      <c r="AJ97" s="41" t="s">
        <v>6543</v>
      </c>
      <c r="AK97" s="41" t="s">
        <v>6544</v>
      </c>
      <c r="AL97" s="41" t="s">
        <v>6545</v>
      </c>
      <c r="AM97" s="41" t="s">
        <v>6546</v>
      </c>
      <c r="AN97" s="326" t="s">
        <v>6539</v>
      </c>
      <c r="AO97" s="41"/>
      <c r="AP97" s="325">
        <f>COUNTIFS(Leden!D:D,S97)</f>
        <v>0</v>
      </c>
      <c r="AQ97" s="310"/>
      <c r="AR97" s="306" t="str">
        <f t="shared" si="7"/>
        <v/>
      </c>
      <c r="AS97" s="326"/>
      <c r="AU97" s="306" t="s">
        <v>6540</v>
      </c>
      <c r="AV97" s="41" t="s">
        <v>6541</v>
      </c>
      <c r="AW97" s="41" t="s">
        <v>6543</v>
      </c>
      <c r="AX97" s="41" t="s">
        <v>6544</v>
      </c>
      <c r="AY97" s="41" t="s">
        <v>6545</v>
      </c>
      <c r="AZ97" s="41" t="s">
        <v>6546</v>
      </c>
      <c r="BA97" s="326" t="s">
        <v>6539</v>
      </c>
    </row>
    <row r="98" spans="1:53" ht="12.75" customHeight="1" x14ac:dyDescent="0.2">
      <c r="A98" s="28" t="str">
        <f>IFERROR(VLOOKUP(B98,Leden!AQ:AQ,1,0),"")</f>
        <v/>
      </c>
      <c r="B98" s="49"/>
      <c r="C98" s="46"/>
      <c r="D98" s="46"/>
      <c r="E98" s="46"/>
      <c r="F98" s="217"/>
      <c r="G98" s="277"/>
      <c r="I98" s="28" t="str">
        <f>IFERROR(VLOOKUP(J98,Leden!AR:AR,1,0),"")</f>
        <v/>
      </c>
      <c r="J98" s="49"/>
      <c r="K98" s="46"/>
      <c r="L98" s="46"/>
      <c r="M98" s="46"/>
      <c r="N98" s="217"/>
      <c r="O98" s="277"/>
      <c r="S98" s="307" t="s">
        <v>6509</v>
      </c>
      <c r="T98" s="280"/>
      <c r="U98" s="310"/>
      <c r="V98" s="306" t="s">
        <v>6537</v>
      </c>
      <c r="W98" s="41" t="s">
        <v>6538</v>
      </c>
      <c r="X98" s="326" t="s">
        <v>6542</v>
      </c>
      <c r="Y98" s="41"/>
      <c r="Z98" s="306">
        <v>8</v>
      </c>
      <c r="AA98" s="326">
        <f t="shared" si="8"/>
        <v>4</v>
      </c>
      <c r="AB98" s="41"/>
      <c r="AC98" s="325">
        <f>COUNTIFS(Leden!C:C,S98)</f>
        <v>0</v>
      </c>
      <c r="AE98" s="306" t="str">
        <f t="shared" si="6"/>
        <v/>
      </c>
      <c r="AF98" s="326"/>
      <c r="AG98" s="310"/>
      <c r="AH98" s="306" t="s">
        <v>6540</v>
      </c>
      <c r="AI98" s="41" t="s">
        <v>6541</v>
      </c>
      <c r="AJ98" s="41" t="s">
        <v>6543</v>
      </c>
      <c r="AK98" s="41" t="s">
        <v>6544</v>
      </c>
      <c r="AL98" s="41" t="s">
        <v>6545</v>
      </c>
      <c r="AM98" s="41" t="s">
        <v>6546</v>
      </c>
      <c r="AN98" s="326" t="s">
        <v>6539</v>
      </c>
      <c r="AO98" s="41"/>
      <c r="AP98" s="325">
        <f>COUNTIFS(Leden!D:D,S98)</f>
        <v>0</v>
      </c>
      <c r="AQ98" s="310"/>
      <c r="AR98" s="306" t="str">
        <f t="shared" si="7"/>
        <v/>
      </c>
      <c r="AS98" s="326"/>
      <c r="AU98" s="306" t="s">
        <v>6540</v>
      </c>
      <c r="AV98" s="41" t="s">
        <v>6541</v>
      </c>
      <c r="AW98" s="41" t="s">
        <v>6543</v>
      </c>
      <c r="AX98" s="41" t="s">
        <v>6544</v>
      </c>
      <c r="AY98" s="41" t="s">
        <v>6545</v>
      </c>
      <c r="AZ98" s="41" t="s">
        <v>6546</v>
      </c>
      <c r="BA98" s="326" t="s">
        <v>6539</v>
      </c>
    </row>
    <row r="99" spans="1:53" ht="12.75" customHeight="1" x14ac:dyDescent="0.2">
      <c r="A99" s="28" t="str">
        <f>IFERROR(VLOOKUP(B99,Leden!AQ:AQ,1,0),"")</f>
        <v/>
      </c>
      <c r="B99" s="49"/>
      <c r="C99" s="46"/>
      <c r="D99" s="46"/>
      <c r="E99" s="46"/>
      <c r="F99" s="217"/>
      <c r="G99" s="277"/>
      <c r="I99" s="28" t="str">
        <f>IFERROR(VLOOKUP(J99,Leden!AR:AR,1,0),"")</f>
        <v/>
      </c>
      <c r="J99" s="49"/>
      <c r="K99" s="46"/>
      <c r="L99" s="46"/>
      <c r="M99" s="46"/>
      <c r="N99" s="217"/>
      <c r="O99" s="277"/>
      <c r="S99" s="307" t="s">
        <v>6510</v>
      </c>
      <c r="T99" s="280"/>
      <c r="U99" s="310"/>
      <c r="V99" s="308" t="s">
        <v>6537</v>
      </c>
      <c r="W99" s="328" t="s">
        <v>6538</v>
      </c>
      <c r="X99" s="329" t="s">
        <v>6542</v>
      </c>
      <c r="Y99" s="41"/>
      <c r="Z99" s="308">
        <v>8</v>
      </c>
      <c r="AA99" s="329">
        <f t="shared" si="8"/>
        <v>4</v>
      </c>
      <c r="AB99" s="41"/>
      <c r="AC99" s="325">
        <f>COUNTIFS(Leden!C:C,S99)</f>
        <v>4</v>
      </c>
      <c r="AE99" s="308" t="str">
        <f t="shared" si="6"/>
        <v/>
      </c>
      <c r="AF99" s="329"/>
      <c r="AG99" s="310"/>
      <c r="AH99" s="308" t="s">
        <v>6540</v>
      </c>
      <c r="AI99" s="328" t="s">
        <v>6541</v>
      </c>
      <c r="AJ99" s="328" t="s">
        <v>6543</v>
      </c>
      <c r="AK99" s="328" t="s">
        <v>6544</v>
      </c>
      <c r="AL99" s="328" t="s">
        <v>6545</v>
      </c>
      <c r="AM99" s="328" t="s">
        <v>6546</v>
      </c>
      <c r="AN99" s="329" t="s">
        <v>6539</v>
      </c>
      <c r="AO99" s="41"/>
      <c r="AP99" s="325">
        <f>COUNTIFS(Leden!D:D,S99)</f>
        <v>4</v>
      </c>
      <c r="AQ99" s="310"/>
      <c r="AR99" s="308" t="str">
        <f t="shared" si="7"/>
        <v/>
      </c>
      <c r="AS99" s="329"/>
      <c r="AU99" s="308" t="s">
        <v>6540</v>
      </c>
      <c r="AV99" s="328" t="s">
        <v>6541</v>
      </c>
      <c r="AW99" s="328" t="s">
        <v>6543</v>
      </c>
      <c r="AX99" s="328" t="s">
        <v>6544</v>
      </c>
      <c r="AY99" s="328" t="s">
        <v>6545</v>
      </c>
      <c r="AZ99" s="328" t="s">
        <v>6546</v>
      </c>
      <c r="BA99" s="329" t="s">
        <v>6539</v>
      </c>
    </row>
    <row r="100" spans="1:53" ht="12.75" customHeight="1" x14ac:dyDescent="0.2">
      <c r="B100" s="372"/>
      <c r="C100" s="372"/>
      <c r="D100" s="372"/>
      <c r="E100" s="372"/>
      <c r="F100" s="372"/>
      <c r="G100" s="372"/>
      <c r="H100" s="372"/>
      <c r="I100" s="372"/>
      <c r="J100" s="372"/>
      <c r="K100" s="372"/>
      <c r="L100" s="372"/>
      <c r="M100" s="372"/>
      <c r="N100" s="372"/>
      <c r="O100" s="271"/>
      <c r="S100" s="307" t="s">
        <v>6511</v>
      </c>
      <c r="T100" s="280"/>
      <c r="U100" s="310"/>
      <c r="V100" s="41"/>
      <c r="W100" s="41"/>
      <c r="X100" s="41"/>
      <c r="Y100" s="41"/>
      <c r="Z100" s="41"/>
      <c r="AA100" s="41"/>
      <c r="AB100" s="41"/>
      <c r="AC100" s="325">
        <f>COUNTIFS(Leden!C:C,S100)</f>
        <v>4</v>
      </c>
      <c r="AE100" s="41"/>
      <c r="AF100" s="41"/>
      <c r="AG100" s="310"/>
      <c r="AH100" s="41"/>
      <c r="AI100" s="41"/>
      <c r="AJ100" s="41"/>
      <c r="AK100" s="41"/>
      <c r="AL100" s="41"/>
      <c r="AM100" s="41"/>
      <c r="AN100" s="41"/>
      <c r="AO100" s="41"/>
      <c r="AP100" s="325">
        <f>COUNTIFS(Leden!D:D,S100)</f>
        <v>4</v>
      </c>
      <c r="AQ100" s="310"/>
      <c r="AR100" s="41"/>
      <c r="AS100" s="41"/>
      <c r="AU100" s="41"/>
      <c r="AV100" s="41"/>
      <c r="AW100" s="41"/>
      <c r="AX100" s="41"/>
      <c r="AY100" s="41"/>
      <c r="AZ100" s="41"/>
      <c r="BA100" s="41"/>
    </row>
    <row r="101" spans="1:53" ht="12.75" customHeight="1" x14ac:dyDescent="0.2">
      <c r="A101" s="18"/>
      <c r="B101" s="18"/>
      <c r="C101" s="18"/>
      <c r="D101" s="18"/>
      <c r="E101" s="18"/>
      <c r="F101" s="18"/>
      <c r="G101" s="18"/>
      <c r="H101" s="18"/>
      <c r="I101" s="18"/>
      <c r="J101" s="18"/>
      <c r="K101" s="18"/>
      <c r="L101" s="18"/>
      <c r="M101" s="18"/>
      <c r="N101" s="18"/>
      <c r="O101" s="18"/>
      <c r="P101" s="18"/>
      <c r="Q101" s="18"/>
      <c r="S101" s="307" t="s">
        <v>6512</v>
      </c>
      <c r="T101" s="280"/>
      <c r="U101" s="310"/>
      <c r="AC101" s="325">
        <f>COUNTIFS(Leden!C:C,S101)</f>
        <v>5</v>
      </c>
      <c r="AE101" s="41"/>
      <c r="AF101" s="41"/>
      <c r="AG101" s="310"/>
      <c r="AP101" s="325">
        <f>COUNTIFS(Leden!D:D,S101)</f>
        <v>5</v>
      </c>
      <c r="AQ101" s="310"/>
      <c r="AR101" s="41"/>
      <c r="AS101" s="41"/>
    </row>
    <row r="102" spans="1:53" ht="12.75" customHeight="1" x14ac:dyDescent="0.2">
      <c r="A102" s="18"/>
      <c r="B102" s="18"/>
      <c r="C102" s="18"/>
      <c r="D102" s="18"/>
      <c r="E102" s="18"/>
      <c r="F102" s="18"/>
      <c r="G102" s="18"/>
      <c r="H102" s="18"/>
      <c r="I102" s="18"/>
      <c r="J102" s="18"/>
      <c r="K102" s="18"/>
      <c r="L102" s="18"/>
      <c r="M102" s="18"/>
      <c r="N102" s="18"/>
      <c r="O102" s="18"/>
      <c r="P102" s="18"/>
      <c r="Q102" s="18"/>
      <c r="S102" s="307" t="s">
        <v>6513</v>
      </c>
      <c r="T102" s="280"/>
      <c r="U102" s="310"/>
      <c r="AC102" s="325">
        <f>COUNTIFS(Leden!C:C,S102)</f>
        <v>0</v>
      </c>
      <c r="AE102" s="41"/>
      <c r="AF102" s="41"/>
      <c r="AG102" s="310"/>
      <c r="AP102" s="325">
        <f>COUNTIFS(Leden!D:D,S102)</f>
        <v>0</v>
      </c>
      <c r="AQ102" s="310"/>
      <c r="AR102" s="41"/>
      <c r="AS102" s="41"/>
    </row>
    <row r="103" spans="1:53" ht="12.75" customHeight="1" x14ac:dyDescent="0.2">
      <c r="A103" s="18"/>
      <c r="B103" s="18"/>
      <c r="C103" s="18"/>
      <c r="D103" s="18"/>
      <c r="E103" s="18"/>
      <c r="F103" s="18"/>
      <c r="G103" s="18"/>
      <c r="H103" s="18"/>
      <c r="I103" s="18"/>
      <c r="J103" s="18"/>
      <c r="K103" s="18"/>
      <c r="L103" s="18"/>
      <c r="M103" s="18"/>
      <c r="N103" s="18"/>
      <c r="O103" s="18"/>
      <c r="P103" s="18"/>
      <c r="Q103" s="18"/>
      <c r="S103" s="307" t="s">
        <v>6514</v>
      </c>
      <c r="T103" s="280"/>
      <c r="U103" s="310"/>
      <c r="AC103" s="325">
        <f>COUNTIFS(Leden!C:C,S103)</f>
        <v>0</v>
      </c>
      <c r="AG103" s="310"/>
      <c r="AP103" s="325">
        <f>COUNTIFS(Leden!D:D,S103)</f>
        <v>0</v>
      </c>
      <c r="AQ103" s="310"/>
    </row>
    <row r="104" spans="1:53" ht="12.75" customHeight="1" x14ac:dyDescent="0.2">
      <c r="A104" s="18"/>
      <c r="B104" s="18"/>
      <c r="C104" s="18"/>
      <c r="D104" s="18"/>
      <c r="E104" s="18"/>
      <c r="F104" s="18"/>
      <c r="G104" s="18"/>
      <c r="H104" s="18"/>
      <c r="I104" s="18"/>
      <c r="J104" s="18"/>
      <c r="K104" s="18"/>
      <c r="L104" s="18"/>
      <c r="M104" s="18"/>
      <c r="N104" s="18"/>
      <c r="O104" s="18"/>
      <c r="P104" s="18"/>
      <c r="Q104" s="18"/>
      <c r="S104" s="307" t="s">
        <v>6515</v>
      </c>
      <c r="T104" s="280"/>
      <c r="AC104" s="325">
        <f>COUNTIFS(Leden!C:C,S104)</f>
        <v>0</v>
      </c>
      <c r="AP104" s="325">
        <f>COUNTIFS(Leden!D:D,S104)</f>
        <v>0</v>
      </c>
      <c r="AQ104" s="310"/>
    </row>
    <row r="105" spans="1:53" ht="12.75" customHeight="1" x14ac:dyDescent="0.2">
      <c r="A105" s="18"/>
      <c r="B105" s="18"/>
      <c r="C105" s="18"/>
      <c r="D105" s="18"/>
      <c r="E105" s="18"/>
      <c r="F105" s="18"/>
      <c r="G105" s="18"/>
      <c r="H105" s="18"/>
      <c r="I105" s="18"/>
      <c r="J105" s="18"/>
      <c r="K105" s="18"/>
      <c r="L105" s="18"/>
      <c r="M105" s="18"/>
      <c r="N105" s="18"/>
      <c r="O105" s="18"/>
      <c r="P105" s="18"/>
      <c r="Q105" s="18"/>
      <c r="S105" s="307" t="s">
        <v>6516</v>
      </c>
      <c r="T105" s="280"/>
      <c r="AC105" s="325">
        <f>COUNTIFS(Leden!C:C,S105)</f>
        <v>0</v>
      </c>
      <c r="AP105" s="325">
        <f>COUNTIFS(Leden!D:D,S105)</f>
        <v>0</v>
      </c>
      <c r="AQ105" s="310"/>
    </row>
    <row r="106" spans="1:53" ht="12.75" customHeight="1" x14ac:dyDescent="0.2">
      <c r="A106" s="18"/>
      <c r="B106" s="18"/>
      <c r="C106" s="18"/>
      <c r="D106" s="18"/>
      <c r="E106" s="18"/>
      <c r="F106" s="18"/>
      <c r="G106" s="18"/>
      <c r="H106" s="18"/>
      <c r="I106" s="18"/>
      <c r="J106" s="18"/>
      <c r="K106" s="18"/>
      <c r="L106" s="18"/>
      <c r="M106" s="18"/>
      <c r="N106" s="18"/>
      <c r="O106" s="18"/>
      <c r="P106" s="18"/>
      <c r="Q106" s="18"/>
      <c r="S106" s="307" t="s">
        <v>6517</v>
      </c>
      <c r="T106" s="280"/>
      <c r="AC106" s="325">
        <f>COUNTIFS(Leden!C:C,S106)</f>
        <v>0</v>
      </c>
      <c r="AP106" s="325">
        <f>COUNTIFS(Leden!D:D,S106)</f>
        <v>0</v>
      </c>
      <c r="AQ106" s="310"/>
    </row>
    <row r="107" spans="1:53" ht="12.75" customHeight="1" x14ac:dyDescent="0.2">
      <c r="A107" s="18"/>
      <c r="B107" s="18"/>
      <c r="C107" s="18"/>
      <c r="D107" s="18"/>
      <c r="E107" s="18"/>
      <c r="F107" s="18"/>
      <c r="G107" s="18"/>
      <c r="H107" s="18"/>
      <c r="I107" s="18"/>
      <c r="J107" s="18"/>
      <c r="K107" s="18"/>
      <c r="L107" s="18"/>
      <c r="M107" s="18"/>
      <c r="N107" s="18"/>
      <c r="O107" s="18"/>
      <c r="P107" s="18"/>
      <c r="Q107" s="18"/>
      <c r="S107" s="307" t="s">
        <v>6518</v>
      </c>
      <c r="T107" s="280"/>
      <c r="AC107" s="325">
        <f>COUNTIFS(Leden!C:C,S107)</f>
        <v>0</v>
      </c>
      <c r="AP107" s="325">
        <f>COUNTIFS(Leden!D:D,S107)</f>
        <v>0</v>
      </c>
      <c r="AQ107" s="310"/>
    </row>
    <row r="108" spans="1:53" ht="12.75" customHeight="1" x14ac:dyDescent="0.2">
      <c r="A108" s="18"/>
      <c r="B108" s="18"/>
      <c r="C108" s="18"/>
      <c r="D108" s="18"/>
      <c r="E108" s="18"/>
      <c r="F108" s="18"/>
      <c r="G108" s="18"/>
      <c r="H108" s="18"/>
      <c r="I108" s="18"/>
      <c r="J108" s="18"/>
      <c r="K108" s="18"/>
      <c r="L108" s="18"/>
      <c r="M108" s="18"/>
      <c r="N108" s="18"/>
      <c r="O108" s="18"/>
      <c r="P108" s="18"/>
      <c r="Q108" s="18"/>
      <c r="S108" s="307" t="s">
        <v>6519</v>
      </c>
      <c r="T108" s="280"/>
      <c r="AC108" s="325">
        <f>COUNTIFS(Leden!C:C,S108)</f>
        <v>0</v>
      </c>
      <c r="AP108" s="325">
        <f>COUNTIFS(Leden!D:D,S108)</f>
        <v>0</v>
      </c>
      <c r="AQ108" s="310"/>
    </row>
    <row r="109" spans="1:53" ht="12.75" customHeight="1" x14ac:dyDescent="0.2">
      <c r="A109" s="18"/>
      <c r="B109" s="18"/>
      <c r="C109" s="18"/>
      <c r="D109" s="18"/>
      <c r="E109" s="18"/>
      <c r="F109" s="18"/>
      <c r="G109" s="18"/>
      <c r="H109" s="18"/>
      <c r="I109" s="18"/>
      <c r="J109" s="18"/>
      <c r="K109" s="18"/>
      <c r="L109" s="18"/>
      <c r="M109" s="18"/>
      <c r="N109" s="18"/>
      <c r="O109" s="18"/>
      <c r="P109" s="18"/>
      <c r="Q109" s="18"/>
      <c r="S109" s="307" t="s">
        <v>6520</v>
      </c>
      <c r="T109" s="280"/>
      <c r="AC109" s="325">
        <f>COUNTIFS(Leden!C:C,S109)</f>
        <v>0</v>
      </c>
      <c r="AP109" s="325">
        <f>COUNTIFS(Leden!D:D,S109)</f>
        <v>0</v>
      </c>
      <c r="AQ109" s="310"/>
    </row>
    <row r="110" spans="1:53" ht="12.75" customHeight="1" x14ac:dyDescent="0.2">
      <c r="A110" s="18"/>
      <c r="B110" s="18"/>
      <c r="C110" s="18"/>
      <c r="D110" s="18"/>
      <c r="E110" s="18"/>
      <c r="F110" s="18"/>
      <c r="G110" s="18"/>
      <c r="H110" s="18"/>
      <c r="I110" s="18"/>
      <c r="J110" s="18"/>
      <c r="K110" s="18"/>
      <c r="L110" s="18"/>
      <c r="M110" s="18"/>
      <c r="N110" s="18"/>
      <c r="O110" s="18"/>
      <c r="P110" s="18"/>
      <c r="Q110" s="18"/>
      <c r="S110" s="309" t="s">
        <v>6521</v>
      </c>
      <c r="T110" s="280"/>
      <c r="AC110" s="325">
        <f>COUNTIFS(Leden!C:C,S110)</f>
        <v>0</v>
      </c>
      <c r="AP110" s="325">
        <f>COUNTIFS(Leden!D:D,S110)</f>
        <v>0</v>
      </c>
      <c r="AQ110" s="310"/>
    </row>
  </sheetData>
  <sheetProtection password="CA7A" sheet="1" objects="1" scenarios="1"/>
  <dataConsolidate/>
  <customSheetViews>
    <customSheetView guid="{1B185DFC-D55B-4228-8730-0095ADC6AB88}" scale="80" hiddenColumns="1" topLeftCell="B1">
      <pane ySplit="2" topLeftCell="A3" activePane="bottomLeft" state="frozen"/>
      <selection pane="bottomLeft" activeCell="K12" sqref="K12:O99"/>
      <pageMargins left="0.7" right="0.7" top="0.75" bottom="0.75" header="0.3" footer="0.3"/>
    </customSheetView>
    <customSheetView guid="{180B6EB0-564F-4AF7-BBE8-865BB1B70D35}" scale="80">
      <pane ySplit="2" topLeftCell="A3" activePane="bottomLeft" state="frozen"/>
      <selection pane="bottomLeft" activeCell="C12" sqref="C12"/>
      <pageMargins left="0.7" right="0.7" top="0.75" bottom="0.75" header="0.3" footer="0.3"/>
    </customSheetView>
    <customSheetView guid="{CD87A05E-54C4-46A2-9ABD-17FE825C7DB4}" scale="80" hiddenColumns="1" topLeftCell="I1">
      <pane ySplit="2" topLeftCell="A3" activePane="bottomLeft" state="frozen"/>
      <selection pane="bottomLeft" activeCell="BG18" sqref="BG18"/>
      <pageMargins left="0.7" right="0.7" top="0.75" bottom="0.75" header="0.3" footer="0.3"/>
      <pageSetup paperSize="9" orientation="portrait" r:id="rId1"/>
    </customSheetView>
    <customSheetView guid="{31784761-D1EA-4590-8692-13B1749AE3CA}" scale="80" hiddenColumns="1" topLeftCell="B1">
      <pane ySplit="2" topLeftCell="A3" activePane="bottomLeft" state="frozen"/>
      <selection pane="bottomLeft" activeCell="C3" sqref="C3"/>
      <pageMargins left="0.7" right="0.7" top="0.75" bottom="0.75" header="0.3" footer="0.3"/>
    </customSheetView>
    <customSheetView guid="{9B880FFF-D6F2-498F-BCF4-A061799698C0}" scale="80" hiddenColumns="1">
      <pane ySplit="2" topLeftCell="A3" activePane="bottomLeft" state="frozen"/>
      <selection pane="bottomLeft" activeCell="E15" sqref="E15"/>
      <pageMargins left="0.7" right="0.7" top="0.75" bottom="0.75" header="0.3" footer="0.3"/>
      <pageSetup paperSize="9" orientation="portrait" r:id="rId2"/>
    </customSheetView>
  </customSheetViews>
  <mergeCells count="36">
    <mergeCell ref="AP10:BA10"/>
    <mergeCell ref="S10:AA10"/>
    <mergeCell ref="AC10:AN10"/>
    <mergeCell ref="B100:N100"/>
    <mergeCell ref="C10:E10"/>
    <mergeCell ref="K10:M10"/>
    <mergeCell ref="F10:G10"/>
    <mergeCell ref="N10:O10"/>
    <mergeCell ref="M4:O4"/>
    <mergeCell ref="B1:O1"/>
    <mergeCell ref="B2:O2"/>
    <mergeCell ref="C3:D3"/>
    <mergeCell ref="E3:G3"/>
    <mergeCell ref="K3:L3"/>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C8:D8"/>
    <mergeCell ref="E8:G8"/>
    <mergeCell ref="C5:D5"/>
    <mergeCell ref="E5:G5"/>
    <mergeCell ref="C6:D6"/>
    <mergeCell ref="E7:G7"/>
  </mergeCells>
  <conditionalFormatting sqref="C12:C99">
    <cfRule type="expression" dxfId="1221" priority="51">
      <formula>A12&lt;&gt;B12</formula>
    </cfRule>
  </conditionalFormatting>
  <conditionalFormatting sqref="N12:N99">
    <cfRule type="expression" dxfId="1220" priority="49">
      <formula>I12&lt;&gt;J12</formula>
    </cfRule>
  </conditionalFormatting>
  <conditionalFormatting sqref="K12:K99">
    <cfRule type="expression" dxfId="1219" priority="40">
      <formula>I12&lt;&gt;J12</formula>
    </cfRule>
  </conditionalFormatting>
  <conditionalFormatting sqref="B12:B93">
    <cfRule type="expression" dxfId="1218" priority="27">
      <formula>AND(A12="",LEFT(B12,1)=AF12)</formula>
    </cfRule>
  </conditionalFormatting>
  <conditionalFormatting sqref="J12:J93">
    <cfRule type="expression" dxfId="1217" priority="26">
      <formula>AND(I12="",LEFT(J12,1)=AS12)</formula>
    </cfRule>
  </conditionalFormatting>
  <conditionalFormatting sqref="G12:G93">
    <cfRule type="expression" priority="21" stopIfTrue="1">
      <formula>A12=""</formula>
    </cfRule>
    <cfRule type="expression" dxfId="1216" priority="22" stopIfTrue="1">
      <formula>G12=""</formula>
    </cfRule>
    <cfRule type="expression" dxfId="1215" priority="23">
      <formula>G12&lt;&gt;IFERROR(VLOOKUP(G12,$S$4:$S$8,1,0),"x")</formula>
    </cfRule>
  </conditionalFormatting>
  <conditionalFormatting sqref="O12:O93">
    <cfRule type="expression" priority="15" stopIfTrue="1">
      <formula>I12=""</formula>
    </cfRule>
    <cfRule type="expression" dxfId="1214" priority="16" stopIfTrue="1">
      <formula>O12=""</formula>
    </cfRule>
    <cfRule type="expression" dxfId="1213" priority="17">
      <formula>O12&lt;&gt;IFERROR(VLOOKUP(O12,$T$4:$T$8,1,0),"x")</formula>
    </cfRule>
  </conditionalFormatting>
  <conditionalFormatting sqref="G94:G99">
    <cfRule type="expression" priority="12" stopIfTrue="1">
      <formula>B94=""</formula>
    </cfRule>
    <cfRule type="expression" dxfId="1212" priority="13" stopIfTrue="1">
      <formula>G94=""</formula>
    </cfRule>
    <cfRule type="expression" dxfId="1211" priority="14">
      <formula>G94&lt;&gt;IFERROR(VLOOKUP(G94,$S$4:$S$8,1,0),"x")</formula>
    </cfRule>
  </conditionalFormatting>
  <conditionalFormatting sqref="O94:O99">
    <cfRule type="expression" priority="9" stopIfTrue="1">
      <formula>J94=""</formula>
    </cfRule>
    <cfRule type="expression" dxfId="1210" priority="10" stopIfTrue="1">
      <formula>O94=""</formula>
    </cfRule>
    <cfRule type="expression" dxfId="1209" priority="11">
      <formula>O94&lt;&gt;IFERROR(VLOOKUP(O94,$T$4:$T$8,1,0),"x")</formula>
    </cfRule>
  </conditionalFormatting>
  <conditionalFormatting sqref="C4:D8">
    <cfRule type="expression" priority="7" stopIfTrue="1">
      <formula>TRIM(C4&amp;E4)=""</formula>
    </cfRule>
    <cfRule type="expression" dxfId="1208" priority="8">
      <formula>TRIM(C4)=""</formula>
    </cfRule>
  </conditionalFormatting>
  <conditionalFormatting sqref="K4:L8">
    <cfRule type="expression" priority="5" stopIfTrue="1">
      <formula>TRIM(K4&amp;M4)=""</formula>
    </cfRule>
    <cfRule type="expression" dxfId="1207" priority="6">
      <formula>TRIM(K4)=""</formula>
    </cfRule>
  </conditionalFormatting>
  <conditionalFormatting sqref="E4:G8">
    <cfRule type="expression" priority="3" stopIfTrue="1">
      <formula>TRIM(C4&amp;E4)=""</formula>
    </cfRule>
    <cfRule type="expression" dxfId="1206" priority="4">
      <formula>TRIM(E4)=""</formula>
    </cfRule>
  </conditionalFormatting>
  <conditionalFormatting sqref="M4:O8">
    <cfRule type="expression" priority="1" stopIfTrue="1">
      <formula>TRIM(K4&amp;M4)=""</formula>
    </cfRule>
    <cfRule type="expression" dxfId="1205" priority="2">
      <formula>TRIM(M4)=""</formula>
    </cfRule>
  </conditionalFormatting>
  <dataValidations count="7">
    <dataValidation type="list" allowBlank="1" showInputMessage="1" showErrorMessage="1" sqref="K12:K99 C12:C99" xr:uid="{00000000-0002-0000-0200-000000000000}">
      <formula1>$V12:$X12</formula1>
    </dataValidation>
    <dataValidation type="list" allowBlank="1" showInputMessage="1" showErrorMessage="1" sqref="E12:E99 M12:M99" xr:uid="{00000000-0002-0000-0200-000001000000}">
      <formula1>$Z12:$AA12</formula1>
    </dataValidation>
    <dataValidation type="list" allowBlank="1" showInputMessage="1" showErrorMessage="1" sqref="J94:J99 B94:B99" xr:uid="{00000000-0002-0000-0200-000002000000}">
      <formula1>$T$12:$T$29</formula1>
    </dataValidation>
    <dataValidation type="list" allowBlank="1" showInputMessage="1" showErrorMessage="1" sqref="D12:D99" xr:uid="{00000000-0002-0000-0200-000003000000}">
      <formula1>$AH12:$AN12</formula1>
    </dataValidation>
    <dataValidation type="list" allowBlank="1" showInputMessage="1" showErrorMessage="1" sqref="L12:L99" xr:uid="{00000000-0002-0000-0200-000004000000}">
      <formula1>$AU12:$BA12</formula1>
    </dataValidation>
    <dataValidation type="list" allowBlank="1" showInputMessage="1" showErrorMessage="1" error="Postcode en/of Naam en plaats veldlocatie niet ingevuld!" sqref="G12:G99" xr:uid="{00000000-0002-0000-0200-000005000000}">
      <formula1>$S$4:$S$8</formula1>
    </dataValidation>
    <dataValidation type="list" allowBlank="1" showInputMessage="1" showErrorMessage="1" error="Postcode en/of Naam/plaats van zaal niet ingevuld!" sqref="O12:O99" xr:uid="{00000000-0002-0000-0200-000006000000}">
      <formula1>$T$4:$T$8</formula1>
    </dataValidation>
  </dataValidations>
  <pageMargins left="0.7" right="0.7" top="0.75" bottom="0.75" header="0.3" footer="0.3"/>
  <customProperties>
    <customPr name="LastActiv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AF1290"/>
  <sheetViews>
    <sheetView showZeros="0" zoomScale="80" zoomScaleNormal="80" workbookViewId="0">
      <pane ySplit="9" topLeftCell="A268" activePane="bottomLeft" state="frozen"/>
      <selection activeCell="B1" sqref="B1"/>
      <selection pane="bottomLeft" activeCell="F617" sqref="F617"/>
    </sheetView>
  </sheetViews>
  <sheetFormatPr defaultRowHeight="12.75" x14ac:dyDescent="0.2"/>
  <cols>
    <col min="1" max="1" width="6.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51" bestFit="1" customWidth="1"/>
    <col min="10" max="10" width="7" style="35" bestFit="1" customWidth="1"/>
    <col min="11" max="11" width="6.28515625" style="35" bestFit="1" customWidth="1"/>
    <col min="12" max="12" width="7" style="35" bestFit="1" customWidth="1"/>
    <col min="13" max="14" width="1.85546875" style="39" customWidth="1"/>
    <col min="15" max="15" width="3.42578125" style="52" hidden="1" customWidth="1"/>
    <col min="16" max="18" width="6" style="53" hidden="1" customWidth="1"/>
    <col min="19" max="19" width="1" style="53" hidden="1" customWidth="1"/>
    <col min="20" max="20" width="3.42578125" style="171" hidden="1" customWidth="1"/>
    <col min="21" max="23" width="5.28515625" style="52" hidden="1" customWidth="1"/>
    <col min="24" max="24" width="9.140625" style="52" hidden="1" customWidth="1"/>
    <col min="25" max="27" width="5.5703125" style="34" hidden="1" customWidth="1"/>
    <col min="28" max="28" width="3.42578125" style="34" hidden="1" customWidth="1"/>
    <col min="29" max="29" width="9.140625" style="34" hidden="1" customWidth="1"/>
    <col min="30" max="30" width="3.140625" style="22" hidden="1" customWidth="1"/>
    <col min="31" max="31" width="10.5703125" style="22" hidden="1" customWidth="1"/>
    <col min="32" max="32" width="13" style="22" hidden="1" customWidth="1"/>
    <col min="33" max="34" width="9.140625" style="34"/>
    <col min="35" max="35" width="9.85546875" style="34" bestFit="1" customWidth="1"/>
    <col min="36" max="16384" width="9.140625" style="34"/>
  </cols>
  <sheetData>
    <row r="1" spans="1:32" ht="9" customHeight="1" x14ac:dyDescent="0.2">
      <c r="C1" s="389"/>
      <c r="D1" s="389"/>
      <c r="G1" s="390"/>
      <c r="H1" s="390"/>
      <c r="I1" s="390"/>
      <c r="J1" s="390"/>
      <c r="K1" s="390"/>
      <c r="L1" s="390"/>
      <c r="O1" s="60"/>
      <c r="P1" s="54"/>
      <c r="Q1" s="54"/>
    </row>
    <row r="2" spans="1:32" x14ac:dyDescent="0.2">
      <c r="A2" s="18"/>
      <c r="C2" s="389" t="s">
        <v>6400</v>
      </c>
      <c r="D2" s="389"/>
      <c r="E2" s="200" t="str">
        <f>IF(ISBLANK(Basis!C5),"",Basis!C5)</f>
        <v>Oranje Wit (D)</v>
      </c>
      <c r="F2" s="55"/>
      <c r="G2" s="393" t="s">
        <v>6401</v>
      </c>
      <c r="H2" s="393"/>
      <c r="I2" s="393"/>
      <c r="J2" s="393"/>
      <c r="K2" s="393"/>
      <c r="L2" s="96" t="str">
        <f>Basis!E5</f>
        <v>Nee</v>
      </c>
      <c r="M2" s="56"/>
      <c r="N2" s="56"/>
      <c r="O2" s="60"/>
      <c r="P2" s="54"/>
      <c r="Q2" s="54"/>
    </row>
    <row r="3" spans="1:32" x14ac:dyDescent="0.2">
      <c r="C3" s="389" t="s">
        <v>6402</v>
      </c>
      <c r="D3" s="389"/>
      <c r="E3" s="174" t="str">
        <f>IF(ISBLANK(Basis!C6),"",Basis!C6)</f>
        <v>PE Wolff</v>
      </c>
      <c r="F3" s="173" t="s">
        <v>6403</v>
      </c>
      <c r="G3" s="394" t="str">
        <f>Basis!E6</f>
        <v>NCX19J3</v>
      </c>
      <c r="H3" s="394"/>
      <c r="I3" s="394"/>
      <c r="J3" s="394"/>
      <c r="K3" s="394"/>
      <c r="L3" s="394"/>
      <c r="M3" s="57"/>
      <c r="N3" s="57"/>
      <c r="O3" s="60"/>
      <c r="P3" s="54"/>
      <c r="Q3" s="54"/>
    </row>
    <row r="4" spans="1:32" x14ac:dyDescent="0.2">
      <c r="C4" s="389" t="s">
        <v>6404</v>
      </c>
      <c r="D4" s="389"/>
      <c r="E4" s="174" t="str">
        <f>IF(ISBLANK(Basis!C7),"",Basis!C7)</f>
        <v>Technische Commissie</v>
      </c>
      <c r="F4" s="173" t="s">
        <v>6405</v>
      </c>
      <c r="G4" s="394" t="str">
        <f>Basis!E7</f>
        <v>DORDRECHT</v>
      </c>
      <c r="H4" s="394"/>
      <c r="I4" s="394"/>
      <c r="J4" s="394"/>
      <c r="K4" s="394"/>
      <c r="L4" s="394"/>
      <c r="M4" s="57"/>
      <c r="N4" s="57"/>
      <c r="O4" s="60"/>
      <c r="P4" s="54"/>
      <c r="Q4" s="54"/>
    </row>
    <row r="5" spans="1:32" x14ac:dyDescent="0.2">
      <c r="C5" s="389" t="s">
        <v>6406</v>
      </c>
      <c r="D5" s="389"/>
      <c r="E5" s="174" t="str">
        <f>IF(ISBLANK(Basis!C8),"",Basis!C8)</f>
        <v>0645650818</v>
      </c>
      <c r="F5" s="173" t="s">
        <v>6407</v>
      </c>
      <c r="G5" s="394" t="str">
        <f>Basis!E8</f>
        <v>ZUIDWEST</v>
      </c>
      <c r="H5" s="394"/>
      <c r="I5" s="394"/>
      <c r="J5" s="394"/>
      <c r="K5" s="394"/>
      <c r="L5" s="394"/>
      <c r="M5" s="57"/>
      <c r="N5" s="57"/>
      <c r="O5" s="60"/>
      <c r="P5" s="54"/>
      <c r="Q5" s="54"/>
    </row>
    <row r="6" spans="1:32" x14ac:dyDescent="0.2">
      <c r="C6" s="389" t="s">
        <v>6408</v>
      </c>
      <c r="D6" s="389"/>
      <c r="E6" s="174" t="str">
        <f>IF(ISBLANK(Basis!C9),"",Basis!C9)</f>
        <v>pewolff@gmail.com</v>
      </c>
      <c r="F6" s="173" t="s">
        <v>6409</v>
      </c>
      <c r="G6" s="394" t="str">
        <f>Basis!E9</f>
        <v>Zuid-Hollandse Eilanden</v>
      </c>
      <c r="H6" s="394"/>
      <c r="I6" s="394"/>
      <c r="J6" s="394"/>
      <c r="K6" s="394"/>
      <c r="L6" s="394"/>
      <c r="M6" s="57"/>
      <c r="N6" s="57"/>
      <c r="O6" s="60"/>
      <c r="P6" s="54"/>
      <c r="Q6" s="54"/>
    </row>
    <row r="7" spans="1:32" x14ac:dyDescent="0.2">
      <c r="C7" s="399"/>
      <c r="D7" s="399"/>
      <c r="F7" s="202"/>
      <c r="G7" s="398"/>
      <c r="H7" s="398"/>
      <c r="I7" s="398"/>
      <c r="J7" s="398"/>
      <c r="K7" s="398"/>
      <c r="L7" s="398"/>
      <c r="O7" s="60"/>
      <c r="P7" s="54"/>
      <c r="Q7" s="54"/>
    </row>
    <row r="8" spans="1:32" s="41" customFormat="1" ht="73.5" customHeight="1" x14ac:dyDescent="0.2">
      <c r="B8" s="58"/>
      <c r="C8" s="395" t="s">
        <v>8193</v>
      </c>
      <c r="D8" s="396"/>
      <c r="E8" s="396"/>
      <c r="F8" s="396"/>
      <c r="G8" s="396"/>
      <c r="H8" s="396"/>
      <c r="I8" s="396"/>
      <c r="J8" s="396"/>
      <c r="K8" s="396"/>
      <c r="L8" s="397"/>
      <c r="M8" s="59"/>
      <c r="N8" s="59"/>
      <c r="O8" s="60"/>
      <c r="P8" s="54"/>
      <c r="Q8" s="54"/>
      <c r="R8" s="54"/>
      <c r="S8" s="54"/>
      <c r="T8" s="294"/>
      <c r="U8" s="60"/>
      <c r="V8" s="60"/>
      <c r="W8" s="60"/>
      <c r="X8" s="60"/>
      <c r="AD8" s="280"/>
      <c r="AE8" s="280"/>
      <c r="AF8" s="280"/>
    </row>
    <row r="9" spans="1:32" ht="13.5" thickBot="1" x14ac:dyDescent="0.25">
      <c r="B9" s="61"/>
      <c r="C9" s="400"/>
      <c r="D9" s="400"/>
      <c r="E9" s="400"/>
      <c r="F9" s="400"/>
      <c r="G9" s="400"/>
      <c r="H9" s="400"/>
      <c r="I9" s="400"/>
      <c r="J9" s="400"/>
      <c r="K9" s="400"/>
      <c r="L9" s="400"/>
      <c r="M9" s="32"/>
      <c r="N9" s="32"/>
      <c r="AD9" s="278" t="s">
        <v>8334</v>
      </c>
      <c r="AE9" s="278" t="s">
        <v>8326</v>
      </c>
      <c r="AF9" s="278" t="s">
        <v>8335</v>
      </c>
    </row>
    <row r="10" spans="1:32" s="62" customFormat="1" ht="13.5" thickTop="1" x14ac:dyDescent="0.2">
      <c r="B10" s="63"/>
      <c r="C10" s="392" t="s">
        <v>6547</v>
      </c>
      <c r="D10" s="392"/>
      <c r="E10" s="64" t="s">
        <v>6548</v>
      </c>
      <c r="F10" s="64" t="s">
        <v>6549</v>
      </c>
      <c r="G10" s="65" t="s">
        <v>6550</v>
      </c>
      <c r="H10" s="66"/>
      <c r="I10" s="67"/>
      <c r="J10" s="68" t="s">
        <v>6551</v>
      </c>
      <c r="K10" s="68" t="s">
        <v>6552</v>
      </c>
      <c r="L10" s="68" t="s">
        <v>6553</v>
      </c>
      <c r="M10" s="69"/>
      <c r="N10" s="69"/>
      <c r="O10" s="71"/>
      <c r="P10" s="71">
        <f ca="1">COUNT(P14:P28)</f>
        <v>0</v>
      </c>
      <c r="Q10" s="71">
        <f ca="1">COUNT(Q14:Q28)</f>
        <v>0</v>
      </c>
      <c r="R10" s="71">
        <f ca="1">COUNT(R14:R28)</f>
        <v>0</v>
      </c>
      <c r="S10" s="72"/>
      <c r="T10" s="104">
        <f ca="1">R10-(15-COUNTBLANK(AA14:AA28))</f>
        <v>-8</v>
      </c>
      <c r="U10" s="104"/>
      <c r="V10" s="70"/>
      <c r="W10" s="70"/>
      <c r="X10" s="70">
        <v>1</v>
      </c>
      <c r="AD10" s="20"/>
      <c r="AE10" s="20"/>
      <c r="AF10" s="20"/>
    </row>
    <row r="11" spans="1:32" s="43" customFormat="1" x14ac:dyDescent="0.2">
      <c r="A11" s="43">
        <v>4</v>
      </c>
      <c r="B11" s="73"/>
      <c r="C11" s="391" t="str">
        <f>Leden!AQ6</f>
        <v>S1</v>
      </c>
      <c r="D11" s="391"/>
      <c r="E11" s="74" t="str">
        <f>IF($C11="","",LEFT(IFERROR(VLOOKUP($C11,TeamsV,2,0),"")&amp;"??",2))</f>
        <v>WK</v>
      </c>
      <c r="F11" s="74" t="str">
        <f>IF($C11="","",LEFT(IFERROR(VLOOKUP($C11,TeamsV,3,0),"")&amp;"??",2))</f>
        <v>Za</v>
      </c>
      <c r="G11" s="74" t="str">
        <f>IF($C11="","",LEFT(IFERROR(VLOOKUP($C11,TeamsV,4,0),"")&amp;"?",1))</f>
        <v>8</v>
      </c>
      <c r="H11" s="75"/>
      <c r="I11" s="76"/>
      <c r="J11" s="295">
        <f>COUNTIF(C14:C28,"V")</f>
        <v>4</v>
      </c>
      <c r="K11" s="295">
        <f>COUNTIF(C14:C28,"M")</f>
        <v>4</v>
      </c>
      <c r="L11" s="77">
        <f>IFERROR(AVERAGE(H14:H28),"")</f>
        <v>22.625</v>
      </c>
      <c r="M11" s="78"/>
      <c r="N11" s="78"/>
      <c r="O11" s="79" t="s">
        <v>6554</v>
      </c>
      <c r="P11" s="223" t="str">
        <f ca="1">IF(COUNT(P14:P28)=0,"",TeamPunten(P14:P28,$V11))</f>
        <v/>
      </c>
      <c r="Q11" s="223" t="str">
        <f ca="1">IF(COUNT(Q14:Q28)=0,"",TeamPunten(Q14:Q28,$V11))</f>
        <v/>
      </c>
      <c r="R11" s="223" t="str">
        <f ca="1">IF(COUNT(R14:R28)=0,"",TeamPunten(R14:R28,$V11))</f>
        <v/>
      </c>
      <c r="S11" s="224"/>
      <c r="T11" s="51"/>
      <c r="U11" s="225" t="str">
        <f>MID($C11,1,1)</f>
        <v>S</v>
      </c>
      <c r="V11" s="225" t="str">
        <f>MID($C11,1,1)</f>
        <v>S</v>
      </c>
      <c r="W11" s="225" t="str">
        <f>MID($C11,1,1)</f>
        <v>S</v>
      </c>
      <c r="X11" s="52">
        <v>2</v>
      </c>
      <c r="AD11" s="20" t="str">
        <f>IF($C11="","",IFERROR(VLOOKUP($C11,TeamsV,6,0),""))</f>
        <v>A</v>
      </c>
      <c r="AE11" s="20" t="str">
        <f>IF($AD11="","",IFERROR(VLOOKUP($AD11,Teams!$B$4:$G$8,2,0),""))</f>
        <v>3312 AD</v>
      </c>
      <c r="AF11" s="20" t="str">
        <f>IF($AD11="","",IFERROR(VLOOKUP($AD11,Teams!$B$4:$G$8,4,0),""))</f>
        <v>Dordrecht</v>
      </c>
    </row>
    <row r="12" spans="1:32" ht="5.25" customHeight="1" x14ac:dyDescent="0.2">
      <c r="B12" s="63"/>
      <c r="C12" s="64"/>
      <c r="D12" s="63"/>
      <c r="E12" s="63"/>
      <c r="F12" s="63"/>
      <c r="G12" s="67"/>
      <c r="H12" s="67"/>
      <c r="I12" s="67"/>
      <c r="J12" s="296"/>
      <c r="K12" s="296"/>
      <c r="L12" s="296"/>
      <c r="M12" s="80"/>
      <c r="N12" s="80"/>
      <c r="P12" s="224"/>
      <c r="Q12" s="224"/>
      <c r="R12" s="224"/>
      <c r="S12" s="224"/>
      <c r="T12" s="51"/>
      <c r="U12" s="226"/>
      <c r="V12" s="226"/>
      <c r="W12" s="226"/>
      <c r="X12" s="52">
        <v>3</v>
      </c>
    </row>
    <row r="13" spans="1:32" s="81" customFormat="1" ht="12.75" customHeight="1" x14ac:dyDescent="0.2">
      <c r="B13" s="82"/>
      <c r="C13" s="83" t="s">
        <v>6555</v>
      </c>
      <c r="D13" s="83" t="s">
        <v>6556</v>
      </c>
      <c r="E13" s="84" t="s">
        <v>6557</v>
      </c>
      <c r="F13" s="84" t="s">
        <v>6558</v>
      </c>
      <c r="G13" s="83" t="s">
        <v>6559</v>
      </c>
      <c r="H13" s="83" t="s">
        <v>6560</v>
      </c>
      <c r="I13" s="83" t="s">
        <v>6415</v>
      </c>
      <c r="J13" s="83" t="s">
        <v>7321</v>
      </c>
      <c r="K13" s="83" t="s">
        <v>8065</v>
      </c>
      <c r="L13" s="83" t="s">
        <v>8195</v>
      </c>
      <c r="M13" s="85"/>
      <c r="N13" s="85"/>
      <c r="O13" s="86"/>
      <c r="P13" s="227" t="s">
        <v>6425</v>
      </c>
      <c r="Q13" s="227" t="s">
        <v>6424</v>
      </c>
      <c r="R13" s="227" t="s">
        <v>6426</v>
      </c>
      <c r="S13" s="224"/>
      <c r="T13" s="51"/>
      <c r="U13" s="225">
        <f>IF(W11="","",VLOOKUP(W11,Leeftijdscat,2,FALSE))</f>
        <v>5</v>
      </c>
      <c r="V13" s="225">
        <f>IF(W11="","",VLOOKUP(W11,Leeftijdscat,3,FALSE))</f>
        <v>999</v>
      </c>
      <c r="W13" s="225">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SUM(Y13:AA13)</f>
        <v>48</v>
      </c>
      <c r="AD13" s="279"/>
      <c r="AE13" s="279"/>
      <c r="AF13" s="279"/>
    </row>
    <row r="14" spans="1:32" ht="12.75" customHeight="1" x14ac:dyDescent="0.2">
      <c r="A14" s="34" t="str">
        <f>C11&amp;"x"&amp;B14</f>
        <v>S1x1</v>
      </c>
      <c r="B14" s="63">
        <v>1</v>
      </c>
      <c r="C14" s="87" t="str">
        <f t="shared" ref="C14:C28" si="0">IF(LEFT($A14,1)="x","",IFERROR(VLOOKUP($A14,LedenV,6,0),""))</f>
        <v>V</v>
      </c>
      <c r="D14" s="87" t="str">
        <f t="shared" ref="D14:D28" si="1">IF(LEFT($A14,1)="x","",IFERROR(VLOOKUP($A14,LedenV,7,0),""))</f>
        <v>NJK42D1</v>
      </c>
      <c r="E14" s="88" t="str">
        <f t="shared" ref="E14:E28" si="2">IF(LEFT($A14,1)="x","",IFERROR(VLOOKUP($A14,LedenV,8,0),""))</f>
        <v>Ardon, Linda</v>
      </c>
      <c r="F14" s="88" t="str">
        <f t="shared" ref="F14:F28" si="3">IF(LEFT($A14,1)="x","",IFERROR(VLOOKUP($A14,LedenV,9,0),""))</f>
        <v>Linda</v>
      </c>
      <c r="G14" s="89">
        <f t="shared" ref="G14:G28" si="4">IF(LEFT($A14,1)="x","",IFERROR(VLOOKUP($A14,LedenV,10,0),""))</f>
        <v>33696</v>
      </c>
      <c r="H14" s="90">
        <f t="shared" ref="H14:H28" si="5">IF(AND(ISNUMBER(G14),G14&lt;&gt;0),DATEDIF(G14,Peildatum,"Y"),"")</f>
        <v>26</v>
      </c>
      <c r="I14" s="91"/>
      <c r="J14" s="87" t="str">
        <f t="shared" ref="J14:J28" si="6">IF(LEFT($A14,1)="x","",IFERROR(VLOOKUP($A14,LedenV,16,0),""))</f>
        <v>S1</v>
      </c>
      <c r="K14" s="87" t="str">
        <f t="shared" ref="K14:K28" si="7">IF(LEFT($A14,1)="x","",IFERROR(VLOOKUP($A14,LedenV,17,0),""))</f>
        <v>S1</v>
      </c>
      <c r="L14" s="87" t="str">
        <f t="shared" ref="L14:L28" si="8">IF(LEFT($A14,1)="x","",IFERROR(VLOOKUP($A14,LedenV,18,0),""))</f>
        <v>S1</v>
      </c>
      <c r="M14" s="92"/>
      <c r="N14" s="92"/>
      <c r="P14" s="223" t="str">
        <f ca="1">IF(OR(LEFT($A14,1)="x",AND(Y13+$AB14=0,$AB13&gt;0)),"",IFERROR(VLOOKUP($A14,LedenV,27,0),""))</f>
        <v/>
      </c>
      <c r="Q14" s="223" t="str">
        <f ca="1">IF(OR(LEFT($A14,1)="x",AND(Z13+$AB14=0,$AB13&gt;0)),"",IFERROR(VLOOKUP($A14,LedenV,28,0),""))</f>
        <v/>
      </c>
      <c r="R14" s="223" t="str">
        <f ca="1">IF(OR(LEFT($A14,1)="x",AND(AA13+$AB14=0,$AB13&gt;0)),"",IFERROR(VLOOKUP($A14,LedenV,29,0),""))</f>
        <v/>
      </c>
      <c r="S14" s="228"/>
      <c r="T14" s="305"/>
      <c r="U14" s="226"/>
      <c r="V14" s="229">
        <f>V13</f>
        <v>999</v>
      </c>
      <c r="W14" s="229">
        <f>W13</f>
        <v>999</v>
      </c>
      <c r="X14" s="52">
        <v>5</v>
      </c>
      <c r="Y14" s="87" t="str">
        <f t="shared" ref="Y14:Y28" si="9">IF(LEFT($A14,1)="x","",IFERROR(VLOOKUP($A14,LedenV,34,0),""))</f>
        <v>S1</v>
      </c>
      <c r="Z14" s="87" t="str">
        <f t="shared" ref="Z14:Z28" si="10">IF(LEFT($A14,1)="x","",IFERROR(VLOOKUP($A14,LedenV,35,0),""))</f>
        <v>S1</v>
      </c>
      <c r="AA14" s="87" t="str">
        <f t="shared" ref="AA14:AA28" si="11">IF(LEFT($A14,1)="x","",IFERROR(VLOOKUP($A14,LedenV,36,0),""))</f>
        <v>S1</v>
      </c>
      <c r="AB14" s="34">
        <f t="shared" ref="AB14:AB28" si="12">LEN(Y14&amp;Z14&amp;AA14)</f>
        <v>6</v>
      </c>
    </row>
    <row r="15" spans="1:32" ht="12.75" customHeight="1" x14ac:dyDescent="0.2">
      <c r="A15" s="34" t="str">
        <f>C11&amp;"x"&amp;B15</f>
        <v>S1x2</v>
      </c>
      <c r="B15" s="63">
        <v>2</v>
      </c>
      <c r="C15" s="87" t="str">
        <f t="shared" si="0"/>
        <v>V</v>
      </c>
      <c r="D15" s="87" t="str">
        <f t="shared" si="1"/>
        <v>NJK08X9</v>
      </c>
      <c r="E15" s="88" t="str">
        <f t="shared" si="2"/>
        <v>Gurp, Merel van</v>
      </c>
      <c r="F15" s="88" t="str">
        <f t="shared" si="3"/>
        <v>Merel</v>
      </c>
      <c r="G15" s="89">
        <f t="shared" si="4"/>
        <v>33828</v>
      </c>
      <c r="H15" s="90">
        <f t="shared" si="5"/>
        <v>26</v>
      </c>
      <c r="I15" s="91"/>
      <c r="J15" s="87" t="str">
        <f t="shared" si="6"/>
        <v>S1</v>
      </c>
      <c r="K15" s="87" t="str">
        <f t="shared" si="7"/>
        <v>S1</v>
      </c>
      <c r="L15" s="87" t="str">
        <f t="shared" si="8"/>
        <v>S1</v>
      </c>
      <c r="M15" s="92"/>
      <c r="N15" s="92"/>
      <c r="P15" s="223" t="str">
        <f ca="1">IF(OR(LEFT($A15,1)="x",AND(Y13+$AB15=0,$AB13&gt;0)),"",IFERROR(VLOOKUP($A15,LedenV,27,0),""))</f>
        <v/>
      </c>
      <c r="Q15" s="223" t="str">
        <f ca="1">IF(OR(LEFT($A15,1)="x",AND(Z13+$AB15=0,$AB13&gt;0)),"",IFERROR(VLOOKUP($A15,LedenV,28,0),""))</f>
        <v/>
      </c>
      <c r="R15" s="223" t="str">
        <f ca="1">IF(OR(LEFT($A15,1)="x",AND(AA13+$AB15=0,$AB13&gt;0)),"",IFERROR(VLOOKUP($A15,LedenV,29,0),""))</f>
        <v/>
      </c>
      <c r="S15" s="228"/>
      <c r="T15" s="305"/>
      <c r="U15" s="226"/>
      <c r="V15" s="229">
        <f t="shared" ref="V15:W28" si="13">V14</f>
        <v>999</v>
      </c>
      <c r="W15" s="229">
        <f t="shared" si="13"/>
        <v>999</v>
      </c>
      <c r="X15" s="52">
        <v>6</v>
      </c>
      <c r="Y15" s="87" t="str">
        <f t="shared" si="9"/>
        <v>S1</v>
      </c>
      <c r="Z15" s="87" t="str">
        <f t="shared" si="10"/>
        <v>S1</v>
      </c>
      <c r="AA15" s="87" t="str">
        <f t="shared" si="11"/>
        <v>S1</v>
      </c>
      <c r="AB15" s="34">
        <f t="shared" si="12"/>
        <v>6</v>
      </c>
    </row>
    <row r="16" spans="1:32" ht="12.75" customHeight="1" x14ac:dyDescent="0.2">
      <c r="A16" s="34" t="str">
        <f>C11&amp;"x"&amp;B16</f>
        <v>S1x3</v>
      </c>
      <c r="B16" s="63">
        <v>3</v>
      </c>
      <c r="C16" s="87" t="str">
        <f t="shared" si="0"/>
        <v>V</v>
      </c>
      <c r="D16" s="87" t="str">
        <f t="shared" si="1"/>
        <v>NJF17P0</v>
      </c>
      <c r="E16" s="88" t="str">
        <f t="shared" si="2"/>
        <v>Leijdsman, Robin</v>
      </c>
      <c r="F16" s="88" t="str">
        <f t="shared" si="3"/>
        <v>Robin</v>
      </c>
      <c r="G16" s="89">
        <f t="shared" si="4"/>
        <v>35195</v>
      </c>
      <c r="H16" s="90">
        <f t="shared" si="5"/>
        <v>22</v>
      </c>
      <c r="I16" s="91"/>
      <c r="J16" s="87" t="str">
        <f t="shared" si="6"/>
        <v>S2</v>
      </c>
      <c r="K16" s="87" t="str">
        <f t="shared" si="7"/>
        <v>S1</v>
      </c>
      <c r="L16" s="87" t="str">
        <f t="shared" si="8"/>
        <v>S1</v>
      </c>
      <c r="M16" s="92"/>
      <c r="N16" s="92"/>
      <c r="P16" s="223" t="str">
        <f ca="1">IF(OR(LEFT($A16,1)="x",AND(Y13+$AB16=0,$AB13&gt;0)),"",IFERROR(VLOOKUP($A16,LedenV,27,0),""))</f>
        <v/>
      </c>
      <c r="Q16" s="223" t="str">
        <f ca="1">IF(OR(LEFT($A16,1)="x",AND(Z13+$AB16=0,$AB13&gt;0)),"",IFERROR(VLOOKUP($A16,LedenV,28,0),""))</f>
        <v/>
      </c>
      <c r="R16" s="223" t="str">
        <f ca="1">IF(OR(LEFT($A16,1)="x",AND(AA13+$AB16=0,$AB13&gt;0)),"",IFERROR(VLOOKUP($A16,LedenV,29,0),""))</f>
        <v/>
      </c>
      <c r="S16" s="228"/>
      <c r="T16" s="305"/>
      <c r="U16" s="226"/>
      <c r="V16" s="229">
        <f t="shared" si="13"/>
        <v>999</v>
      </c>
      <c r="W16" s="229">
        <f t="shared" si="13"/>
        <v>999</v>
      </c>
      <c r="X16" s="52">
        <v>7</v>
      </c>
      <c r="Y16" s="87" t="str">
        <f t="shared" si="9"/>
        <v>S2</v>
      </c>
      <c r="Z16" s="87" t="str">
        <f t="shared" si="10"/>
        <v>S1</v>
      </c>
      <c r="AA16" s="87" t="str">
        <f t="shared" si="11"/>
        <v>S1</v>
      </c>
      <c r="AB16" s="34">
        <f t="shared" si="12"/>
        <v>6</v>
      </c>
    </row>
    <row r="17" spans="1:32" ht="12.75" customHeight="1" x14ac:dyDescent="0.2">
      <c r="A17" s="34" t="str">
        <f>C11&amp;"x"&amp;B17</f>
        <v>S1x4</v>
      </c>
      <c r="B17" s="63">
        <v>4</v>
      </c>
      <c r="C17" s="87" t="str">
        <f t="shared" si="0"/>
        <v>V</v>
      </c>
      <c r="D17" s="87" t="str">
        <f t="shared" si="1"/>
        <v>NJH51Q1</v>
      </c>
      <c r="E17" s="88" t="str">
        <f t="shared" si="2"/>
        <v>Verweij, Mirthe</v>
      </c>
      <c r="F17" s="88" t="str">
        <f t="shared" si="3"/>
        <v>Mirthe</v>
      </c>
      <c r="G17" s="89">
        <f t="shared" si="4"/>
        <v>34650</v>
      </c>
      <c r="H17" s="90">
        <f t="shared" si="5"/>
        <v>24</v>
      </c>
      <c r="I17" s="91"/>
      <c r="J17" s="87" t="str">
        <f t="shared" si="6"/>
        <v>S2</v>
      </c>
      <c r="K17" s="87" t="str">
        <f t="shared" si="7"/>
        <v>S1</v>
      </c>
      <c r="L17" s="87" t="str">
        <f t="shared" si="8"/>
        <v>S1</v>
      </c>
      <c r="M17" s="92"/>
      <c r="N17" s="92"/>
      <c r="P17" s="223" t="str">
        <f ca="1">IF(OR(LEFT($A17,1)="x",AND(Y13+$AB17=0,$AB13&gt;0)),"",IFERROR(VLOOKUP($A17,LedenV,27,0),""))</f>
        <v/>
      </c>
      <c r="Q17" s="223" t="str">
        <f ca="1">IF(OR(LEFT($A17,1)="x",AND(Z13+$AB17=0,$AB13&gt;0)),"",IFERROR(VLOOKUP($A17,LedenV,28,0),""))</f>
        <v/>
      </c>
      <c r="R17" s="223" t="str">
        <f ca="1">IF(OR(LEFT($A17,1)="x",AND(AA13+$AB17=0,$AB13&gt;0)),"",IFERROR(VLOOKUP($A17,LedenV,29,0),""))</f>
        <v/>
      </c>
      <c r="S17" s="228"/>
      <c r="T17" s="305"/>
      <c r="U17" s="226"/>
      <c r="V17" s="229">
        <f t="shared" si="13"/>
        <v>999</v>
      </c>
      <c r="W17" s="229">
        <f t="shared" si="13"/>
        <v>999</v>
      </c>
      <c r="X17" s="52">
        <v>8</v>
      </c>
      <c r="Y17" s="87" t="str">
        <f t="shared" si="9"/>
        <v>S2</v>
      </c>
      <c r="Z17" s="87" t="str">
        <f t="shared" si="10"/>
        <v>S1</v>
      </c>
      <c r="AA17" s="87" t="str">
        <f t="shared" si="11"/>
        <v>S1</v>
      </c>
      <c r="AB17" s="34">
        <f t="shared" si="12"/>
        <v>6</v>
      </c>
    </row>
    <row r="18" spans="1:32" ht="12.75" customHeight="1" x14ac:dyDescent="0.2">
      <c r="A18" s="34" t="str">
        <f>C11&amp;"x"&amp;B18</f>
        <v>S1x5</v>
      </c>
      <c r="B18" s="63">
        <v>5</v>
      </c>
      <c r="C18" s="87" t="str">
        <f t="shared" si="0"/>
        <v>M</v>
      </c>
      <c r="D18" s="87" t="str">
        <f t="shared" si="1"/>
        <v>NJT90M2</v>
      </c>
      <c r="E18" s="88" t="str">
        <f t="shared" si="2"/>
        <v>Brouwer, Jop</v>
      </c>
      <c r="F18" s="88" t="str">
        <f t="shared" si="3"/>
        <v>Jop</v>
      </c>
      <c r="G18" s="89">
        <f t="shared" si="4"/>
        <v>36429</v>
      </c>
      <c r="H18" s="90">
        <f t="shared" si="5"/>
        <v>19</v>
      </c>
      <c r="I18" s="91"/>
      <c r="J18" s="87" t="str">
        <f t="shared" si="6"/>
        <v>A1</v>
      </c>
      <c r="K18" s="87" t="str">
        <f t="shared" si="7"/>
        <v>A1</v>
      </c>
      <c r="L18" s="87" t="str">
        <f t="shared" si="8"/>
        <v>A1</v>
      </c>
      <c r="M18" s="92"/>
      <c r="N18" s="92"/>
      <c r="P18" s="223" t="str">
        <f ca="1">IF(OR(LEFT($A18,1)="x",AND(Y13+$AB18=0,$AB13&gt;0)),"",IFERROR(VLOOKUP($A18,LedenV,27,0),""))</f>
        <v/>
      </c>
      <c r="Q18" s="223" t="str">
        <f ca="1">IF(OR(LEFT($A18,1)="x",AND(Z13+$AB18=0,$AB13&gt;0)),"",IFERROR(VLOOKUP($A18,LedenV,28,0),""))</f>
        <v/>
      </c>
      <c r="R18" s="223" t="str">
        <f ca="1">IF(OR(LEFT($A18,1)="x",AND(AA13+$AB18=0,$AB13&gt;0)),"",IFERROR(VLOOKUP($A18,LedenV,29,0),""))</f>
        <v/>
      </c>
      <c r="S18" s="228"/>
      <c r="T18" s="305"/>
      <c r="U18" s="226"/>
      <c r="V18" s="229">
        <f t="shared" si="13"/>
        <v>999</v>
      </c>
      <c r="W18" s="229">
        <f t="shared" si="13"/>
        <v>999</v>
      </c>
      <c r="X18" s="52">
        <v>9</v>
      </c>
      <c r="Y18" s="87" t="str">
        <f t="shared" si="9"/>
        <v>A1</v>
      </c>
      <c r="Z18" s="87" t="str">
        <f t="shared" si="10"/>
        <v>A1</v>
      </c>
      <c r="AA18" s="87" t="str">
        <f t="shared" si="11"/>
        <v>A1</v>
      </c>
      <c r="AB18" s="34">
        <f t="shared" si="12"/>
        <v>6</v>
      </c>
    </row>
    <row r="19" spans="1:32" ht="12.75" customHeight="1" x14ac:dyDescent="0.2">
      <c r="A19" s="34" t="str">
        <f>C11&amp;"x"&amp;B19</f>
        <v>S1x6</v>
      </c>
      <c r="B19" s="63">
        <v>6</v>
      </c>
      <c r="C19" s="87" t="str">
        <f t="shared" si="0"/>
        <v>M</v>
      </c>
      <c r="D19" s="87" t="str">
        <f t="shared" si="1"/>
        <v>NJC17J5</v>
      </c>
      <c r="E19" s="88" t="str">
        <f t="shared" si="2"/>
        <v>Gent, Lex van</v>
      </c>
      <c r="F19" s="88" t="str">
        <f t="shared" si="3"/>
        <v>Lex</v>
      </c>
      <c r="G19" s="89">
        <f t="shared" si="4"/>
        <v>34711</v>
      </c>
      <c r="H19" s="90">
        <f t="shared" si="5"/>
        <v>23</v>
      </c>
      <c r="I19" s="91"/>
      <c r="J19" s="87" t="str">
        <f t="shared" si="6"/>
        <v>S1</v>
      </c>
      <c r="K19" s="87" t="str">
        <f t="shared" si="7"/>
        <v>S1</v>
      </c>
      <c r="L19" s="87" t="str">
        <f t="shared" si="8"/>
        <v>S1</v>
      </c>
      <c r="M19" s="92"/>
      <c r="N19" s="92"/>
      <c r="P19" s="223" t="str">
        <f ca="1">IF(OR(LEFT($A19,1)="x",AND(Y13+$AB19=0,$AB13&gt;0)),"",IFERROR(VLOOKUP($A19,LedenV,27,0),""))</f>
        <v/>
      </c>
      <c r="Q19" s="223" t="str">
        <f ca="1">IF(OR(LEFT($A19,1)="x",AND(Z13+$AB19=0,$AB13&gt;0)),"",IFERROR(VLOOKUP($A19,LedenV,28,0),""))</f>
        <v/>
      </c>
      <c r="R19" s="223" t="str">
        <f ca="1">IF(OR(LEFT($A19,1)="x",AND(AA13+$AB19=0,$AB13&gt;0)),"",IFERROR(VLOOKUP($A19,LedenV,29,0),""))</f>
        <v/>
      </c>
      <c r="S19" s="228"/>
      <c r="T19" s="305"/>
      <c r="U19" s="226"/>
      <c r="V19" s="229">
        <f t="shared" si="13"/>
        <v>999</v>
      </c>
      <c r="W19" s="229">
        <f t="shared" si="13"/>
        <v>999</v>
      </c>
      <c r="X19" s="52">
        <v>10</v>
      </c>
      <c r="Y19" s="87" t="str">
        <f t="shared" si="9"/>
        <v>S1</v>
      </c>
      <c r="Z19" s="87" t="str">
        <f t="shared" si="10"/>
        <v>S1</v>
      </c>
      <c r="AA19" s="87" t="str">
        <f t="shared" si="11"/>
        <v>S1</v>
      </c>
      <c r="AB19" s="34">
        <f t="shared" si="12"/>
        <v>6</v>
      </c>
    </row>
    <row r="20" spans="1:32" ht="12.75" customHeight="1" x14ac:dyDescent="0.2">
      <c r="A20" s="34" t="str">
        <f>C11&amp;"x"&amp;B20</f>
        <v>S1x7</v>
      </c>
      <c r="B20" s="63">
        <v>7</v>
      </c>
      <c r="C20" s="87" t="str">
        <f t="shared" si="0"/>
        <v>M</v>
      </c>
      <c r="D20" s="87" t="str">
        <f t="shared" si="1"/>
        <v>NJF24X2</v>
      </c>
      <c r="E20" s="88" t="str">
        <f t="shared" si="2"/>
        <v>Kalkeren, Robin van</v>
      </c>
      <c r="F20" s="88" t="str">
        <f t="shared" si="3"/>
        <v>Robin</v>
      </c>
      <c r="G20" s="89">
        <f t="shared" si="4"/>
        <v>35246</v>
      </c>
      <c r="H20" s="90">
        <f t="shared" si="5"/>
        <v>22</v>
      </c>
      <c r="I20" s="91"/>
      <c r="J20" s="87" t="str">
        <f t="shared" si="6"/>
        <v>S1</v>
      </c>
      <c r="K20" s="87" t="str">
        <f t="shared" si="7"/>
        <v>S1</v>
      </c>
      <c r="L20" s="87" t="str">
        <f t="shared" si="8"/>
        <v>S1</v>
      </c>
      <c r="M20" s="92"/>
      <c r="N20" s="92"/>
      <c r="P20" s="223" t="str">
        <f ca="1">IF(OR(LEFT($A20,1)="x",AND(Y13+$AB20=0,$AB13&gt;0)),"",IFERROR(VLOOKUP($A20,LedenV,27,0),""))</f>
        <v/>
      </c>
      <c r="Q20" s="223" t="str">
        <f ca="1">IF(OR(LEFT($A20,1)="x",AND(Z13+$AB20=0,$AB13&gt;0)),"",IFERROR(VLOOKUP($A20,LedenV,28,0),""))</f>
        <v/>
      </c>
      <c r="R20" s="223" t="str">
        <f ca="1">IF(OR(LEFT($A20,1)="x",AND(AA13+$AB20=0,$AB13&gt;0)),"",IFERROR(VLOOKUP($A20,LedenV,29,0),""))</f>
        <v/>
      </c>
      <c r="S20" s="228"/>
      <c r="T20" s="305"/>
      <c r="U20" s="226"/>
      <c r="V20" s="229">
        <f t="shared" si="13"/>
        <v>999</v>
      </c>
      <c r="W20" s="229">
        <f t="shared" si="13"/>
        <v>999</v>
      </c>
      <c r="X20" s="52">
        <v>11</v>
      </c>
      <c r="Y20" s="87" t="str">
        <f t="shared" si="9"/>
        <v>S1</v>
      </c>
      <c r="Z20" s="87" t="str">
        <f t="shared" si="10"/>
        <v>S1</v>
      </c>
      <c r="AA20" s="87" t="str">
        <f t="shared" si="11"/>
        <v>S1</v>
      </c>
      <c r="AB20" s="34">
        <f t="shared" si="12"/>
        <v>6</v>
      </c>
    </row>
    <row r="21" spans="1:32" ht="12.75" customHeight="1" x14ac:dyDescent="0.2">
      <c r="A21" s="34" t="str">
        <f>C11&amp;"x"&amp;B21</f>
        <v>S1x8</v>
      </c>
      <c r="B21" s="63">
        <v>8</v>
      </c>
      <c r="C21" s="87" t="str">
        <f t="shared" si="0"/>
        <v>M</v>
      </c>
      <c r="D21" s="87" t="str">
        <f t="shared" si="1"/>
        <v>NJR12K2</v>
      </c>
      <c r="E21" s="88" t="str">
        <f t="shared" si="2"/>
        <v>Oppe, Bo</v>
      </c>
      <c r="F21" s="88" t="str">
        <f t="shared" si="3"/>
        <v>Bo</v>
      </c>
      <c r="G21" s="89">
        <f t="shared" si="4"/>
        <v>36432</v>
      </c>
      <c r="H21" s="90">
        <f t="shared" si="5"/>
        <v>19</v>
      </c>
      <c r="I21" s="91"/>
      <c r="J21" s="87" t="str">
        <f t="shared" si="6"/>
        <v>A1</v>
      </c>
      <c r="K21" s="87" t="str">
        <f t="shared" si="7"/>
        <v>A1</v>
      </c>
      <c r="L21" s="87" t="str">
        <f t="shared" si="8"/>
        <v>A1</v>
      </c>
      <c r="M21" s="92"/>
      <c r="N21" s="92"/>
      <c r="P21" s="223" t="str">
        <f ca="1">IF(OR(LEFT($A21,1)="x",AND(Y13+$AB21=0,$AB13&gt;0)),"",IFERROR(VLOOKUP($A21,LedenV,27,0),""))</f>
        <v/>
      </c>
      <c r="Q21" s="223" t="str">
        <f ca="1">IF(OR(LEFT($A21,1)="x",AND(Z13+$AB21=0,$AB13&gt;0)),"",IFERROR(VLOOKUP($A21,LedenV,28,0),""))</f>
        <v/>
      </c>
      <c r="R21" s="223" t="str">
        <f ca="1">IF(OR(LEFT($A21,1)="x",AND(AA13+$AB21=0,$AB13&gt;0)),"",IFERROR(VLOOKUP($A21,LedenV,29,0),""))</f>
        <v/>
      </c>
      <c r="S21" s="228"/>
      <c r="T21" s="305"/>
      <c r="U21" s="226"/>
      <c r="V21" s="229">
        <f t="shared" si="13"/>
        <v>999</v>
      </c>
      <c r="W21" s="229">
        <f t="shared" si="13"/>
        <v>999</v>
      </c>
      <c r="X21" s="52">
        <v>12</v>
      </c>
      <c r="Y21" s="87" t="str">
        <f t="shared" si="9"/>
        <v>A1</v>
      </c>
      <c r="Z21" s="87" t="str">
        <f t="shared" si="10"/>
        <v>A1</v>
      </c>
      <c r="AA21" s="87" t="str">
        <f t="shared" si="11"/>
        <v>A1</v>
      </c>
      <c r="AB21" s="34">
        <f t="shared" si="12"/>
        <v>6</v>
      </c>
    </row>
    <row r="22" spans="1:32" ht="12.75" customHeight="1" x14ac:dyDescent="0.2">
      <c r="A22" s="34" t="str">
        <f>C11&amp;"x"&amp;B22</f>
        <v>S1x9</v>
      </c>
      <c r="B22" s="63">
        <v>9</v>
      </c>
      <c r="C22" s="87" t="str">
        <f t="shared" si="0"/>
        <v/>
      </c>
      <c r="D22" s="87" t="str">
        <f t="shared" si="1"/>
        <v/>
      </c>
      <c r="E22" s="88" t="str">
        <f t="shared" si="2"/>
        <v/>
      </c>
      <c r="F22" s="88" t="str">
        <f t="shared" si="3"/>
        <v/>
      </c>
      <c r="G22" s="89" t="str">
        <f t="shared" si="4"/>
        <v/>
      </c>
      <c r="H22" s="90" t="str">
        <f t="shared" si="5"/>
        <v/>
      </c>
      <c r="I22" s="91"/>
      <c r="J22" s="87" t="str">
        <f t="shared" si="6"/>
        <v/>
      </c>
      <c r="K22" s="87" t="str">
        <f t="shared" si="7"/>
        <v/>
      </c>
      <c r="L22" s="87" t="str">
        <f t="shared" si="8"/>
        <v/>
      </c>
      <c r="M22" s="92"/>
      <c r="N22" s="92"/>
      <c r="P22" s="223" t="str">
        <f>IF(OR(LEFT($A22,1)="x",AND(Y13+$AB22=0,$AB13&gt;0)),"",IFERROR(VLOOKUP($A22,LedenV,27,0),""))</f>
        <v/>
      </c>
      <c r="Q22" s="223" t="str">
        <f>IF(OR(LEFT($A22,1)="x",AND(Z13+$AB22=0,$AB13&gt;0)),"",IFERROR(VLOOKUP($A22,LedenV,28,0),""))</f>
        <v/>
      </c>
      <c r="R22" s="223" t="str">
        <f>IF(OR(LEFT($A22,1)="x",AND(AA13+$AB22=0,$AB13&gt;0)),"",IFERROR(VLOOKUP($A22,LedenV,29,0),""))</f>
        <v/>
      </c>
      <c r="S22" s="228"/>
      <c r="T22" s="305"/>
      <c r="U22" s="226"/>
      <c r="V22" s="229">
        <f t="shared" si="13"/>
        <v>999</v>
      </c>
      <c r="W22" s="229">
        <f t="shared" si="13"/>
        <v>999</v>
      </c>
      <c r="X22" s="52">
        <v>13</v>
      </c>
      <c r="Y22" s="87" t="str">
        <f t="shared" si="9"/>
        <v/>
      </c>
      <c r="Z22" s="87" t="str">
        <f t="shared" si="10"/>
        <v/>
      </c>
      <c r="AA22" s="87" t="str">
        <f t="shared" si="11"/>
        <v/>
      </c>
      <c r="AB22" s="34">
        <f t="shared" si="12"/>
        <v>0</v>
      </c>
    </row>
    <row r="23" spans="1:32"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5"/>
        <v/>
      </c>
      <c r="I23" s="91"/>
      <c r="J23" s="87" t="str">
        <f t="shared" si="6"/>
        <v/>
      </c>
      <c r="K23" s="87" t="str">
        <f t="shared" si="7"/>
        <v/>
      </c>
      <c r="L23" s="87" t="str">
        <f t="shared" si="8"/>
        <v/>
      </c>
      <c r="M23" s="92"/>
      <c r="N23" s="92"/>
      <c r="P23" s="223" t="str">
        <f>IF(OR(LEFT($A23,1)="x",AND(Y13+$AB23=0,$AB13&gt;0)),"",IFERROR(VLOOKUP($A23,LedenV,27,0),""))</f>
        <v/>
      </c>
      <c r="Q23" s="223" t="str">
        <f>IF(OR(LEFT($A23,1)="x",AND(Z13+$AB23=0,$AB13&gt;0)),"",IFERROR(VLOOKUP($A23,LedenV,28,0),""))</f>
        <v/>
      </c>
      <c r="R23" s="223" t="str">
        <f>IF(OR(LEFT($A23,1)="x",AND(AA13+$AB23=0,$AB13&gt;0)),"",IFERROR(VLOOKUP($A23,LedenV,29,0),""))</f>
        <v/>
      </c>
      <c r="S23" s="228"/>
      <c r="T23" s="305"/>
      <c r="U23" s="226"/>
      <c r="V23" s="229">
        <f t="shared" si="13"/>
        <v>999</v>
      </c>
      <c r="W23" s="229">
        <f t="shared" si="13"/>
        <v>999</v>
      </c>
      <c r="X23" s="52">
        <v>14</v>
      </c>
      <c r="Y23" s="87" t="str">
        <f t="shared" si="9"/>
        <v/>
      </c>
      <c r="Z23" s="87" t="str">
        <f t="shared" si="10"/>
        <v/>
      </c>
      <c r="AA23" s="87" t="str">
        <f t="shared" si="11"/>
        <v/>
      </c>
      <c r="AB23" s="34">
        <f t="shared" si="12"/>
        <v>0</v>
      </c>
    </row>
    <row r="24" spans="1:32"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5"/>
        <v/>
      </c>
      <c r="I24" s="91"/>
      <c r="J24" s="87" t="str">
        <f t="shared" si="6"/>
        <v/>
      </c>
      <c r="K24" s="87" t="str">
        <f t="shared" si="7"/>
        <v/>
      </c>
      <c r="L24" s="87" t="str">
        <f t="shared" si="8"/>
        <v/>
      </c>
      <c r="M24" s="92"/>
      <c r="N24" s="92"/>
      <c r="P24" s="223" t="str">
        <f>IF(OR(LEFT($A24,1)="x",AND(Y13+$AB24=0,$AB13&gt;0)),"",IFERROR(VLOOKUP($A24,LedenV,27,0),""))</f>
        <v/>
      </c>
      <c r="Q24" s="223" t="str">
        <f>IF(OR(LEFT($A24,1)="x",AND(Z13+$AB24=0,$AB13&gt;0)),"",IFERROR(VLOOKUP($A24,LedenV,28,0),""))</f>
        <v/>
      </c>
      <c r="R24" s="223" t="str">
        <f>IF(OR(LEFT($A24,1)="x",AND(AA13+$AB24=0,$AB13&gt;0)),"",IFERROR(VLOOKUP($A24,LedenV,29,0),""))</f>
        <v/>
      </c>
      <c r="V24" s="229">
        <f t="shared" si="13"/>
        <v>999</v>
      </c>
      <c r="W24" s="229">
        <f t="shared" si="13"/>
        <v>999</v>
      </c>
      <c r="X24" s="52">
        <v>15</v>
      </c>
      <c r="Y24" s="87" t="str">
        <f t="shared" si="9"/>
        <v/>
      </c>
      <c r="Z24" s="87" t="str">
        <f t="shared" si="10"/>
        <v/>
      </c>
      <c r="AA24" s="87" t="str">
        <f t="shared" si="11"/>
        <v/>
      </c>
      <c r="AB24" s="34">
        <f t="shared" si="12"/>
        <v>0</v>
      </c>
    </row>
    <row r="25" spans="1:32"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5"/>
        <v/>
      </c>
      <c r="I25" s="91"/>
      <c r="J25" s="87" t="str">
        <f t="shared" si="6"/>
        <v/>
      </c>
      <c r="K25" s="87" t="str">
        <f t="shared" si="7"/>
        <v/>
      </c>
      <c r="L25" s="87" t="str">
        <f t="shared" si="8"/>
        <v/>
      </c>
      <c r="M25" s="92"/>
      <c r="N25" s="92"/>
      <c r="P25" s="223" t="str">
        <f>IF(OR(LEFT($A25,1)="x",AND(Y13+$AB25=0,$AB13&gt;0)),"",IFERROR(VLOOKUP($A25,LedenV,27,0),""))</f>
        <v/>
      </c>
      <c r="Q25" s="223" t="str">
        <f>IF(OR(LEFT($A25,1)="x",AND(Z13+$AB25=0,$AB13&gt;0)),"",IFERROR(VLOOKUP($A25,LedenV,28,0),""))</f>
        <v/>
      </c>
      <c r="R25" s="223" t="str">
        <f>IF(OR(LEFT($A25,1)="x",AND(AA13+$AB25=0,$AB13&gt;0)),"",IFERROR(VLOOKUP($A25,LedenV,29,0),""))</f>
        <v/>
      </c>
      <c r="V25" s="229">
        <f t="shared" si="13"/>
        <v>999</v>
      </c>
      <c r="W25" s="229">
        <f t="shared" si="13"/>
        <v>999</v>
      </c>
      <c r="X25" s="52">
        <v>16</v>
      </c>
      <c r="Y25" s="87" t="str">
        <f t="shared" si="9"/>
        <v/>
      </c>
      <c r="Z25" s="87" t="str">
        <f t="shared" si="10"/>
        <v/>
      </c>
      <c r="AA25" s="87" t="str">
        <f t="shared" si="11"/>
        <v/>
      </c>
      <c r="AB25" s="34">
        <f t="shared" si="12"/>
        <v>0</v>
      </c>
    </row>
    <row r="26" spans="1:32"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5"/>
        <v/>
      </c>
      <c r="I26" s="91"/>
      <c r="J26" s="87" t="str">
        <f t="shared" si="6"/>
        <v/>
      </c>
      <c r="K26" s="87" t="str">
        <f t="shared" si="7"/>
        <v/>
      </c>
      <c r="L26" s="87" t="str">
        <f t="shared" si="8"/>
        <v/>
      </c>
      <c r="M26" s="92"/>
      <c r="N26" s="92"/>
      <c r="P26" s="223" t="str">
        <f>IF(OR(LEFT($A26,1)="x",AND(Y13+$AB26=0,$AB13&gt;0)),"",IFERROR(VLOOKUP($A26,LedenV,27,0),""))</f>
        <v/>
      </c>
      <c r="Q26" s="223" t="str">
        <f>IF(OR(LEFT($A26,1)="x",AND(Z13+$AB26=0,$AB13&gt;0)),"",IFERROR(VLOOKUP($A26,LedenV,28,0),""))</f>
        <v/>
      </c>
      <c r="R26" s="223" t="str">
        <f>IF(OR(LEFT($A26,1)="x",AND(AA13+$AB26=0,$AB13&gt;0)),"",IFERROR(VLOOKUP($A26,LedenV,29,0),""))</f>
        <v/>
      </c>
      <c r="V26" s="229">
        <f t="shared" si="13"/>
        <v>999</v>
      </c>
      <c r="W26" s="229">
        <f t="shared" si="13"/>
        <v>999</v>
      </c>
      <c r="X26" s="52">
        <v>17</v>
      </c>
      <c r="Y26" s="87" t="str">
        <f t="shared" si="9"/>
        <v/>
      </c>
      <c r="Z26" s="87" t="str">
        <f t="shared" si="10"/>
        <v/>
      </c>
      <c r="AA26" s="87" t="str">
        <f t="shared" si="11"/>
        <v/>
      </c>
      <c r="AB26" s="34">
        <f t="shared" si="12"/>
        <v>0</v>
      </c>
    </row>
    <row r="27" spans="1:32"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5"/>
        <v/>
      </c>
      <c r="I27" s="91"/>
      <c r="J27" s="87" t="str">
        <f t="shared" si="6"/>
        <v/>
      </c>
      <c r="K27" s="87" t="str">
        <f t="shared" si="7"/>
        <v/>
      </c>
      <c r="L27" s="87" t="str">
        <f t="shared" si="8"/>
        <v/>
      </c>
      <c r="M27" s="92"/>
      <c r="N27" s="92"/>
      <c r="P27" s="223" t="str">
        <f>IF(OR(LEFT($A27,1)="x",AND(Y13+$AB27=0,$AB13&gt;0)),"",IFERROR(VLOOKUP($A27,LedenV,27,0),""))</f>
        <v/>
      </c>
      <c r="Q27" s="223" t="str">
        <f>IF(OR(LEFT($A27,1)="x",AND(Z13+$AB27=0,$AB13&gt;0)),"",IFERROR(VLOOKUP($A27,LedenV,28,0),""))</f>
        <v/>
      </c>
      <c r="R27" s="223" t="str">
        <f>IF(OR(LEFT($A27,1)="x",AND(AA13+$AB27=0,$AB13&gt;0)),"",IFERROR(VLOOKUP($A27,LedenV,29,0),""))</f>
        <v/>
      </c>
      <c r="V27" s="229">
        <f t="shared" si="13"/>
        <v>999</v>
      </c>
      <c r="W27" s="229">
        <f t="shared" si="13"/>
        <v>999</v>
      </c>
      <c r="X27" s="52">
        <v>18</v>
      </c>
      <c r="Y27" s="87" t="str">
        <f t="shared" si="9"/>
        <v/>
      </c>
      <c r="Z27" s="87" t="str">
        <f t="shared" si="10"/>
        <v/>
      </c>
      <c r="AA27" s="87" t="str">
        <f t="shared" si="11"/>
        <v/>
      </c>
      <c r="AB27" s="34">
        <f t="shared" si="12"/>
        <v>0</v>
      </c>
    </row>
    <row r="28" spans="1:32"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5"/>
        <v/>
      </c>
      <c r="I28" s="91"/>
      <c r="J28" s="87" t="str">
        <f t="shared" si="6"/>
        <v/>
      </c>
      <c r="K28" s="87" t="str">
        <f t="shared" si="7"/>
        <v/>
      </c>
      <c r="L28" s="87" t="str">
        <f t="shared" si="8"/>
        <v/>
      </c>
      <c r="M28" s="92"/>
      <c r="N28" s="92"/>
      <c r="P28" s="223" t="str">
        <f>IF(OR(LEFT($A28,1)="x",AND(Y13+$AB28=0,$AB13&gt;0)),"",IFERROR(VLOOKUP($A28,LedenV,27,0),""))</f>
        <v/>
      </c>
      <c r="Q28" s="223" t="str">
        <f>IF(OR(LEFT($A28,1)="x",AND(Z13+$AB28=0,$AB13&gt;0)),"",IFERROR(VLOOKUP($A28,LedenV,28,0),""))</f>
        <v/>
      </c>
      <c r="R28" s="223" t="str">
        <f>IF(OR(LEFT($A28,1)="x",AND(AA13+$AB28=0,$AB13&gt;0)),"",IFERROR(VLOOKUP($A28,LedenV,29,0),""))</f>
        <v/>
      </c>
      <c r="V28" s="229">
        <f t="shared" si="13"/>
        <v>999</v>
      </c>
      <c r="W28" s="229">
        <f t="shared" si="13"/>
        <v>999</v>
      </c>
      <c r="X28" s="52">
        <v>19</v>
      </c>
      <c r="Y28" s="87" t="str">
        <f t="shared" si="9"/>
        <v/>
      </c>
      <c r="Z28" s="87" t="str">
        <f t="shared" si="10"/>
        <v/>
      </c>
      <c r="AA28" s="87" t="str">
        <f t="shared" si="11"/>
        <v/>
      </c>
      <c r="AB28" s="34">
        <f t="shared" si="12"/>
        <v>0</v>
      </c>
    </row>
    <row r="29" spans="1:32" ht="13.5" thickBot="1" x14ac:dyDescent="0.25">
      <c r="B29" s="93"/>
      <c r="C29" s="94"/>
      <c r="D29" s="93"/>
      <c r="E29" s="93"/>
      <c r="F29" s="93"/>
      <c r="G29" s="95"/>
      <c r="H29" s="95"/>
      <c r="I29" s="95"/>
      <c r="J29" s="94"/>
      <c r="K29" s="94"/>
      <c r="L29" s="94"/>
      <c r="M29" s="92"/>
      <c r="N29" s="92"/>
      <c r="X29" s="52">
        <v>20</v>
      </c>
    </row>
    <row r="30" spans="1:32" s="62" customFormat="1" ht="13.5" thickTop="1" x14ac:dyDescent="0.2">
      <c r="B30" s="63"/>
      <c r="C30" s="392" t="s">
        <v>6547</v>
      </c>
      <c r="D30" s="392"/>
      <c r="E30" s="178" t="s">
        <v>6548</v>
      </c>
      <c r="F30" s="178" t="s">
        <v>6549</v>
      </c>
      <c r="G30" s="65" t="s">
        <v>6550</v>
      </c>
      <c r="H30" s="66"/>
      <c r="I30" s="67"/>
      <c r="J30" s="68" t="s">
        <v>6551</v>
      </c>
      <c r="K30" s="68" t="s">
        <v>6552</v>
      </c>
      <c r="L30" s="68" t="s">
        <v>6553</v>
      </c>
      <c r="M30" s="69"/>
      <c r="N30" s="69"/>
      <c r="O30" s="70"/>
      <c r="P30" s="71">
        <f ca="1">COUNT(P34:P48)</f>
        <v>0</v>
      </c>
      <c r="Q30" s="71">
        <f ca="1">COUNT(Q34:Q48)</f>
        <v>0</v>
      </c>
      <c r="R30" s="71">
        <f ca="1">COUNT(R34:R48)</f>
        <v>0</v>
      </c>
      <c r="S30" s="72"/>
      <c r="T30" s="104">
        <f ca="1">R30-(15-COUNTBLANK(AA34:AA48))</f>
        <v>-7</v>
      </c>
      <c r="U30" s="70"/>
      <c r="V30" s="70"/>
      <c r="W30" s="70"/>
      <c r="X30" s="70">
        <v>1</v>
      </c>
      <c r="AD30" s="20"/>
      <c r="AE30" s="20"/>
      <c r="AF30" s="20"/>
    </row>
    <row r="31" spans="1:32" s="43" customFormat="1" x14ac:dyDescent="0.2">
      <c r="A31" s="43">
        <v>5</v>
      </c>
      <c r="B31" s="73"/>
      <c r="C31" s="391" t="str">
        <f>Leden!AQ7</f>
        <v>S2</v>
      </c>
      <c r="D31" s="391"/>
      <c r="E31" s="177" t="str">
        <f>IF($C31="","",LEFT(IFERROR(VLOOKUP($C31,TeamsV,2,0),"")&amp;"??",2))</f>
        <v>WK</v>
      </c>
      <c r="F31" s="177" t="str">
        <f>IF($C31="","",LEFT(IFERROR(VLOOKUP($C31,TeamsV,3,0),"")&amp;"??",2))</f>
        <v>Za</v>
      </c>
      <c r="G31" s="177" t="str">
        <f>IF($C31="","",LEFT(IFERROR(VLOOKUP($C31,TeamsV,4,0),"")&amp;"?",1))</f>
        <v>8</v>
      </c>
      <c r="H31" s="75"/>
      <c r="I31" s="76"/>
      <c r="J31" s="295">
        <f>COUNTIF(C34:C48,"V")</f>
        <v>3</v>
      </c>
      <c r="K31" s="300">
        <f>COUNTIF(C34:C48,"M")</f>
        <v>4</v>
      </c>
      <c r="L31" s="77">
        <f>IFERROR(AVERAGE(H34:H48),"")</f>
        <v>21</v>
      </c>
      <c r="M31" s="78"/>
      <c r="N31" s="78"/>
      <c r="O31" s="79" t="s">
        <v>6554</v>
      </c>
      <c r="P31" s="223" t="str">
        <f ca="1">IF(COUNT(P34:P48)=0,"",TeamPunten(P34:P48,$V31))</f>
        <v/>
      </c>
      <c r="Q31" s="223" t="str">
        <f ca="1">IF(COUNT(Q34:Q48)=0,"",TeamPunten(Q34:Q48,$V31))</f>
        <v/>
      </c>
      <c r="R31" s="223" t="str">
        <f ca="1">IF(COUNT(R34:R48)=0,"",TeamPunten(R34:R48,$V31))</f>
        <v/>
      </c>
      <c r="S31" s="224"/>
      <c r="T31" s="51"/>
      <c r="U31" s="225" t="str">
        <f>MID($C31,1,1)</f>
        <v>S</v>
      </c>
      <c r="V31" s="225" t="str">
        <f>MID($C31,1,1)</f>
        <v>S</v>
      </c>
      <c r="W31" s="225" t="str">
        <f>MID($C31,1,1)</f>
        <v>S</v>
      </c>
      <c r="X31" s="52">
        <v>2</v>
      </c>
      <c r="AD31" s="20" t="str">
        <f>IF($C31="","",IFERROR(VLOOKUP($C31,TeamsV,6,0),""))</f>
        <v>A</v>
      </c>
      <c r="AE31" s="20" t="str">
        <f>IF($AD31="","",IFERROR(VLOOKUP($AD31,Teams!$B$4:$G$8,2,0),""))</f>
        <v>3312 AD</v>
      </c>
      <c r="AF31" s="20" t="str">
        <f>IF($AD31="","",IFERROR(VLOOKUP($AD31,Teams!$B$4:$G$8,4,0),""))</f>
        <v>Dordrecht</v>
      </c>
    </row>
    <row r="32" spans="1:32" ht="5.25" customHeight="1" x14ac:dyDescent="0.2">
      <c r="B32" s="63"/>
      <c r="C32" s="178"/>
      <c r="D32" s="63"/>
      <c r="E32" s="63"/>
      <c r="F32" s="63"/>
      <c r="G32" s="67"/>
      <c r="H32" s="67"/>
      <c r="I32" s="67"/>
      <c r="J32" s="296"/>
      <c r="K32" s="296"/>
      <c r="L32" s="296"/>
      <c r="M32" s="80"/>
      <c r="N32" s="80"/>
      <c r="P32" s="224"/>
      <c r="Q32" s="224"/>
      <c r="R32" s="224"/>
      <c r="S32" s="224"/>
      <c r="T32" s="51"/>
      <c r="U32" s="226"/>
      <c r="V32" s="226"/>
      <c r="W32" s="226"/>
      <c r="X32" s="52">
        <v>3</v>
      </c>
    </row>
    <row r="33" spans="1:32" s="81" customFormat="1" ht="12.75" customHeight="1" x14ac:dyDescent="0.2">
      <c r="B33" s="82"/>
      <c r="C33" s="83" t="s">
        <v>6555</v>
      </c>
      <c r="D33" s="83" t="s">
        <v>6556</v>
      </c>
      <c r="E33" s="84" t="s">
        <v>6557</v>
      </c>
      <c r="F33" s="84" t="s">
        <v>6558</v>
      </c>
      <c r="G33" s="83" t="s">
        <v>6559</v>
      </c>
      <c r="H33" s="83" t="s">
        <v>6560</v>
      </c>
      <c r="I33" s="83" t="s">
        <v>6415</v>
      </c>
      <c r="J33" s="83" t="s">
        <v>7321</v>
      </c>
      <c r="K33" s="83" t="s">
        <v>8065</v>
      </c>
      <c r="L33" s="83" t="s">
        <v>8195</v>
      </c>
      <c r="M33" s="85"/>
      <c r="N33" s="85"/>
      <c r="O33" s="86"/>
      <c r="P33" s="227" t="s">
        <v>6425</v>
      </c>
      <c r="Q33" s="227" t="s">
        <v>6424</v>
      </c>
      <c r="R33" s="227" t="s">
        <v>6426</v>
      </c>
      <c r="S33" s="224"/>
      <c r="T33" s="51"/>
      <c r="U33" s="225">
        <f>IF(W31="","",VLOOKUP(W31,Leeftijdscat,2,FALSE))</f>
        <v>5</v>
      </c>
      <c r="V33" s="225">
        <f>IF(W31="","",VLOOKUP(W31,Leeftijdscat,3,FALSE))</f>
        <v>999</v>
      </c>
      <c r="W33" s="225">
        <f>IF(W31="","",VLOOKUP(W31,Leeftijdscat,4,FALSE))</f>
        <v>999</v>
      </c>
      <c r="X33" s="52">
        <v>4</v>
      </c>
      <c r="Y33" s="81">
        <f>LEN(Y34&amp;Y35&amp;Y36&amp;Y37&amp;Y38&amp;Y39&amp;Y40&amp;Y41&amp;Y42&amp;Y43&amp;Y44&amp;Y45&amp;Y46&amp;Y47&amp;Y48)</f>
        <v>14</v>
      </c>
      <c r="Z33" s="81">
        <f>LEN(Z34&amp;Z35&amp;Z36&amp;Z37&amp;Z38&amp;Z39&amp;Z40&amp;Z41&amp;Z42&amp;Z43&amp;Z44&amp;Z45&amp;Z46&amp;Z47&amp;Z48)</f>
        <v>14</v>
      </c>
      <c r="AA33" s="81">
        <f>LEN(AA34&amp;AA35&amp;AA36&amp;AA37&amp;AA38&amp;AA39&amp;AA40&amp;AA41&amp;AA42&amp;AA43&amp;AA44&amp;AA45&amp;AA46&amp;AA47&amp;AA48)</f>
        <v>14</v>
      </c>
      <c r="AB33" s="81">
        <f>SUM(Y33:AA33)</f>
        <v>42</v>
      </c>
      <c r="AD33" s="279"/>
      <c r="AE33" s="279"/>
      <c r="AF33" s="279"/>
    </row>
    <row r="34" spans="1:32" ht="12.75" customHeight="1" x14ac:dyDescent="0.2">
      <c r="A34" s="34" t="str">
        <f>C31&amp;"x"&amp;B34</f>
        <v>S2x1</v>
      </c>
      <c r="B34" s="63">
        <v>1</v>
      </c>
      <c r="C34" s="87" t="str">
        <f t="shared" ref="C34:C48" si="14">IF(LEFT($A34,1)="x","",IFERROR(VLOOKUP($A34,LedenV,6,0),""))</f>
        <v>V</v>
      </c>
      <c r="D34" s="87" t="str">
        <f t="shared" ref="D34:D48" si="15">IF(LEFT($A34,1)="x","",IFERROR(VLOOKUP($A34,LedenV,7,0),""))</f>
        <v>NJQ72K1</v>
      </c>
      <c r="E34" s="88" t="str">
        <f t="shared" ref="E34:E48" si="16">IF(LEFT($A34,1)="x","",IFERROR(VLOOKUP($A34,LedenV,8,0),""))</f>
        <v>Dommisse, Robin</v>
      </c>
      <c r="F34" s="88" t="str">
        <f t="shared" ref="F34:F48" si="17">IF(LEFT($A34,1)="x","",IFERROR(VLOOKUP($A34,LedenV,9,0),""))</f>
        <v>Robin</v>
      </c>
      <c r="G34" s="89">
        <f t="shared" ref="G34:G48" si="18">IF(LEFT($A34,1)="x","",IFERROR(VLOOKUP($A34,LedenV,10,0),""))</f>
        <v>36111</v>
      </c>
      <c r="H34" s="90">
        <f t="shared" ref="H34:H48" si="19">IF(AND(ISNUMBER(G34),G34&lt;&gt;0),DATEDIF(G34,Peildatum,"Y"),"")</f>
        <v>20</v>
      </c>
      <c r="I34" s="91"/>
      <c r="J34" s="87" t="str">
        <f t="shared" ref="J34:J48" si="20">IF(LEFT($A34,1)="x","",IFERROR(VLOOKUP($A34,LedenV,16,0),""))</f>
        <v>S1</v>
      </c>
      <c r="K34" s="87" t="str">
        <f t="shared" ref="K34:K48" si="21">IF(LEFT($A34,1)="x","",IFERROR(VLOOKUP($A34,LedenV,17,0),""))</f>
        <v>S2</v>
      </c>
      <c r="L34" s="87" t="str">
        <f t="shared" ref="L34:L48" si="22">IF(LEFT($A34,1)="x","",IFERROR(VLOOKUP($A34,LedenV,18,0),""))</f>
        <v>S2</v>
      </c>
      <c r="M34" s="92"/>
      <c r="N34" s="92"/>
      <c r="P34" s="223" t="str">
        <f ca="1">IF(OR(LEFT($A34,1)="x",AND(Y33+$AB34=0,$AB33&gt;0)),"",IFERROR(VLOOKUP($A34,LedenV,27,0),""))</f>
        <v/>
      </c>
      <c r="Q34" s="223" t="str">
        <f ca="1">IF(OR(LEFT($A34,1)="x",AND(Z33+$AB34=0,$AB33&gt;0)),"",IFERROR(VLOOKUP($A34,LedenV,28,0),""))</f>
        <v/>
      </c>
      <c r="R34" s="223" t="str">
        <f ca="1">IF(OR(LEFT($A34,1)="x",AND(AA33+$AB34=0,$AB33&gt;0)),"",IFERROR(VLOOKUP($A34,LedenV,29,0),""))</f>
        <v/>
      </c>
      <c r="S34" s="228"/>
      <c r="T34" s="305"/>
      <c r="U34" s="226"/>
      <c r="V34" s="229">
        <f t="shared" ref="V34:V48" si="23">V33</f>
        <v>999</v>
      </c>
      <c r="W34" s="229">
        <f t="shared" ref="W34:W48" si="24">W33</f>
        <v>999</v>
      </c>
      <c r="X34" s="52">
        <v>5</v>
      </c>
      <c r="Y34" s="87" t="str">
        <f t="shared" ref="Y34:Y48" si="25">IF(LEFT($A34,1)="x","",IFERROR(VLOOKUP($A34,LedenV,34,0),""))</f>
        <v>S1</v>
      </c>
      <c r="Z34" s="87" t="str">
        <f t="shared" ref="Z34:Z48" si="26">IF(LEFT($A34,1)="x","",IFERROR(VLOOKUP($A34,LedenV,35,0),""))</f>
        <v>S2</v>
      </c>
      <c r="AA34" s="87" t="str">
        <f t="shared" ref="AA34:AA48" si="27">IF(LEFT($A34,1)="x","",IFERROR(VLOOKUP($A34,LedenV,36,0),""))</f>
        <v>S2</v>
      </c>
      <c r="AB34" s="34">
        <f t="shared" ref="AB34:AB48" si="28">LEN(Y34&amp;Z34&amp;AA34)</f>
        <v>6</v>
      </c>
    </row>
    <row r="35" spans="1:32" ht="12.75" customHeight="1" x14ac:dyDescent="0.2">
      <c r="A35" s="34" t="str">
        <f>C31&amp;"x"&amp;B35</f>
        <v>S2x2</v>
      </c>
      <c r="B35" s="63">
        <v>2</v>
      </c>
      <c r="C35" s="87" t="str">
        <f t="shared" si="14"/>
        <v>V</v>
      </c>
      <c r="D35" s="87" t="str">
        <f t="shared" si="15"/>
        <v>NJF06S3</v>
      </c>
      <c r="E35" s="88" t="str">
        <f t="shared" si="16"/>
        <v>Drooge, Lieke van</v>
      </c>
      <c r="F35" s="88" t="str">
        <f t="shared" si="17"/>
        <v>Lieke</v>
      </c>
      <c r="G35" s="89">
        <f t="shared" si="18"/>
        <v>35142</v>
      </c>
      <c r="H35" s="90">
        <f t="shared" si="19"/>
        <v>22</v>
      </c>
      <c r="I35" s="91"/>
      <c r="J35" s="87" t="str">
        <f t="shared" si="20"/>
        <v>S2</v>
      </c>
      <c r="K35" s="87" t="str">
        <f t="shared" si="21"/>
        <v>S2</v>
      </c>
      <c r="L35" s="87" t="str">
        <f t="shared" si="22"/>
        <v>S2</v>
      </c>
      <c r="M35" s="92"/>
      <c r="N35" s="92"/>
      <c r="P35" s="223" t="str">
        <f ca="1">IF(OR(LEFT($A35,1)="x",AND(Y33+$AB35=0,$AB33&gt;0)),"",IFERROR(VLOOKUP($A35,LedenV,27,0),""))</f>
        <v/>
      </c>
      <c r="Q35" s="223" t="str">
        <f ca="1">IF(OR(LEFT($A35,1)="x",AND(Z33+$AB35=0,$AB33&gt;0)),"",IFERROR(VLOOKUP($A35,LedenV,28,0),""))</f>
        <v/>
      </c>
      <c r="R35" s="223" t="str">
        <f ca="1">IF(OR(LEFT($A35,1)="x",AND(AA33+$AB35=0,$AB33&gt;0)),"",IFERROR(VLOOKUP($A35,LedenV,29,0),""))</f>
        <v/>
      </c>
      <c r="S35" s="228"/>
      <c r="T35" s="305"/>
      <c r="U35" s="226"/>
      <c r="V35" s="229">
        <f t="shared" si="23"/>
        <v>999</v>
      </c>
      <c r="W35" s="229">
        <f t="shared" si="24"/>
        <v>999</v>
      </c>
      <c r="X35" s="52">
        <v>6</v>
      </c>
      <c r="Y35" s="87" t="str">
        <f t="shared" si="25"/>
        <v>S2</v>
      </c>
      <c r="Z35" s="87" t="str">
        <f t="shared" si="26"/>
        <v>S2</v>
      </c>
      <c r="AA35" s="87" t="str">
        <f t="shared" si="27"/>
        <v>S2</v>
      </c>
      <c r="AB35" s="34">
        <f t="shared" si="28"/>
        <v>6</v>
      </c>
    </row>
    <row r="36" spans="1:32" ht="12.75" customHeight="1" x14ac:dyDescent="0.2">
      <c r="A36" s="34" t="str">
        <f>C31&amp;"x"&amp;B36</f>
        <v>S2x3</v>
      </c>
      <c r="B36" s="63">
        <v>3</v>
      </c>
      <c r="C36" s="87" t="str">
        <f t="shared" si="14"/>
        <v>V</v>
      </c>
      <c r="D36" s="87" t="str">
        <f t="shared" si="15"/>
        <v>NJW15C0</v>
      </c>
      <c r="E36" s="88" t="str">
        <f t="shared" si="16"/>
        <v xml:space="preserve">Ton, S. </v>
      </c>
      <c r="F36" s="88" t="str">
        <f t="shared" si="17"/>
        <v>Sterre</v>
      </c>
      <c r="G36" s="89">
        <f t="shared" si="18"/>
        <v>35971</v>
      </c>
      <c r="H36" s="90">
        <f t="shared" si="19"/>
        <v>20</v>
      </c>
      <c r="I36" s="91"/>
      <c r="J36" s="87" t="str">
        <f t="shared" si="20"/>
        <v>S2</v>
      </c>
      <c r="K36" s="87" t="str">
        <f t="shared" si="21"/>
        <v>S2</v>
      </c>
      <c r="L36" s="87" t="str">
        <f t="shared" si="22"/>
        <v>S2</v>
      </c>
      <c r="M36" s="92"/>
      <c r="N36" s="92"/>
      <c r="P36" s="223" t="str">
        <f ca="1">IF(OR(LEFT($A36,1)="x",AND(Y33+$AB36=0,$AB33&gt;0)),"",IFERROR(VLOOKUP($A36,LedenV,27,0),""))</f>
        <v/>
      </c>
      <c r="Q36" s="223" t="str">
        <f ca="1">IF(OR(LEFT($A36,1)="x",AND(Z33+$AB36=0,$AB33&gt;0)),"",IFERROR(VLOOKUP($A36,LedenV,28,0),""))</f>
        <v/>
      </c>
      <c r="R36" s="223" t="str">
        <f ca="1">IF(OR(LEFT($A36,1)="x",AND(AA33+$AB36=0,$AB33&gt;0)),"",IFERROR(VLOOKUP($A36,LedenV,29,0),""))</f>
        <v/>
      </c>
      <c r="S36" s="228"/>
      <c r="T36" s="305"/>
      <c r="U36" s="226"/>
      <c r="V36" s="229">
        <f t="shared" si="23"/>
        <v>999</v>
      </c>
      <c r="W36" s="229">
        <f t="shared" si="24"/>
        <v>999</v>
      </c>
      <c r="X36" s="52">
        <v>7</v>
      </c>
      <c r="Y36" s="87" t="str">
        <f t="shared" si="25"/>
        <v>S2</v>
      </c>
      <c r="Z36" s="87" t="str">
        <f t="shared" si="26"/>
        <v>S2</v>
      </c>
      <c r="AA36" s="87" t="str">
        <f t="shared" si="27"/>
        <v>S2</v>
      </c>
      <c r="AB36" s="34">
        <f t="shared" si="28"/>
        <v>6</v>
      </c>
    </row>
    <row r="37" spans="1:32" ht="12.75" customHeight="1" x14ac:dyDescent="0.2">
      <c r="A37" s="34" t="str">
        <f>C31&amp;"x"&amp;B37</f>
        <v>S2x4</v>
      </c>
      <c r="B37" s="63">
        <v>4</v>
      </c>
      <c r="C37" s="87" t="str">
        <f t="shared" si="14"/>
        <v>M</v>
      </c>
      <c r="D37" s="87" t="str">
        <f t="shared" si="15"/>
        <v>NJD65S8</v>
      </c>
      <c r="E37" s="88" t="str">
        <f t="shared" si="16"/>
        <v>Dijk, Joeri van</v>
      </c>
      <c r="F37" s="88" t="str">
        <f t="shared" si="17"/>
        <v>Joeri</v>
      </c>
      <c r="G37" s="89">
        <f t="shared" si="18"/>
        <v>35873</v>
      </c>
      <c r="H37" s="90">
        <f t="shared" si="19"/>
        <v>20</v>
      </c>
      <c r="I37" s="91"/>
      <c r="J37" s="87" t="str">
        <f t="shared" si="20"/>
        <v>S2</v>
      </c>
      <c r="K37" s="87" t="str">
        <f t="shared" si="21"/>
        <v>S2</v>
      </c>
      <c r="L37" s="87" t="str">
        <f t="shared" si="22"/>
        <v>S2</v>
      </c>
      <c r="M37" s="92"/>
      <c r="N37" s="92"/>
      <c r="P37" s="223" t="str">
        <f ca="1">IF(OR(LEFT($A37,1)="x",AND(Y33+$AB37=0,$AB33&gt;0)),"",IFERROR(VLOOKUP($A37,LedenV,27,0),""))</f>
        <v/>
      </c>
      <c r="Q37" s="223" t="str">
        <f ca="1">IF(OR(LEFT($A37,1)="x",AND(Z33+$AB37=0,$AB33&gt;0)),"",IFERROR(VLOOKUP($A37,LedenV,28,0),""))</f>
        <v/>
      </c>
      <c r="R37" s="223" t="str">
        <f ca="1">IF(OR(LEFT($A37,1)="x",AND(AA33+$AB37=0,$AB33&gt;0)),"",IFERROR(VLOOKUP($A37,LedenV,29,0),""))</f>
        <v/>
      </c>
      <c r="S37" s="228"/>
      <c r="T37" s="305"/>
      <c r="U37" s="226"/>
      <c r="V37" s="229">
        <f t="shared" si="23"/>
        <v>999</v>
      </c>
      <c r="W37" s="229">
        <f t="shared" si="24"/>
        <v>999</v>
      </c>
      <c r="X37" s="52">
        <v>8</v>
      </c>
      <c r="Y37" s="87" t="str">
        <f t="shared" si="25"/>
        <v>S2</v>
      </c>
      <c r="Z37" s="87" t="str">
        <f t="shared" si="26"/>
        <v>S2</v>
      </c>
      <c r="AA37" s="87" t="str">
        <f t="shared" si="27"/>
        <v>S2</v>
      </c>
      <c r="AB37" s="34">
        <f t="shared" si="28"/>
        <v>6</v>
      </c>
    </row>
    <row r="38" spans="1:32" ht="12.75" customHeight="1" x14ac:dyDescent="0.2">
      <c r="A38" s="34" t="str">
        <f>C31&amp;"x"&amp;B38</f>
        <v>S2x5</v>
      </c>
      <c r="B38" s="63">
        <v>5</v>
      </c>
      <c r="C38" s="87" t="str">
        <f t="shared" si="14"/>
        <v>M</v>
      </c>
      <c r="D38" s="87" t="str">
        <f t="shared" si="15"/>
        <v>NJF77Y3</v>
      </c>
      <c r="E38" s="88" t="str">
        <f t="shared" si="16"/>
        <v>Klink, Marijn</v>
      </c>
      <c r="F38" s="88" t="str">
        <f t="shared" si="17"/>
        <v>Marijn</v>
      </c>
      <c r="G38" s="89">
        <f t="shared" si="18"/>
        <v>35550</v>
      </c>
      <c r="H38" s="90">
        <f t="shared" si="19"/>
        <v>21</v>
      </c>
      <c r="I38" s="91"/>
      <c r="J38" s="87" t="str">
        <f t="shared" si="20"/>
        <v>S2</v>
      </c>
      <c r="K38" s="87" t="str">
        <f t="shared" si="21"/>
        <v>S1</v>
      </c>
      <c r="L38" s="87" t="str">
        <f t="shared" si="22"/>
        <v>S1</v>
      </c>
      <c r="M38" s="92"/>
      <c r="N38" s="92"/>
      <c r="P38" s="223" t="str">
        <f ca="1">IF(OR(LEFT($A38,1)="x",AND(Y33+$AB38=0,$AB33&gt;0)),"",IFERROR(VLOOKUP($A38,LedenV,27,0),""))</f>
        <v/>
      </c>
      <c r="Q38" s="223" t="str">
        <f ca="1">IF(OR(LEFT($A38,1)="x",AND(Z33+$AB38=0,$AB33&gt;0)),"",IFERROR(VLOOKUP($A38,LedenV,28,0),""))</f>
        <v/>
      </c>
      <c r="R38" s="223" t="str">
        <f ca="1">IF(OR(LEFT($A38,1)="x",AND(AA33+$AB38=0,$AB33&gt;0)),"",IFERROR(VLOOKUP($A38,LedenV,29,0),""))</f>
        <v/>
      </c>
      <c r="S38" s="228"/>
      <c r="T38" s="305"/>
      <c r="U38" s="226"/>
      <c r="V38" s="229">
        <f t="shared" si="23"/>
        <v>999</v>
      </c>
      <c r="W38" s="229">
        <f t="shared" si="24"/>
        <v>999</v>
      </c>
      <c r="X38" s="52">
        <v>9</v>
      </c>
      <c r="Y38" s="87" t="str">
        <f t="shared" si="25"/>
        <v>S2</v>
      </c>
      <c r="Z38" s="87" t="str">
        <f t="shared" si="26"/>
        <v>S1</v>
      </c>
      <c r="AA38" s="87" t="str">
        <f t="shared" si="27"/>
        <v>S1</v>
      </c>
      <c r="AB38" s="34">
        <f t="shared" si="28"/>
        <v>6</v>
      </c>
    </row>
    <row r="39" spans="1:32" ht="12.75" customHeight="1" x14ac:dyDescent="0.2">
      <c r="A39" s="34" t="str">
        <f>C31&amp;"x"&amp;B39</f>
        <v>S2x6</v>
      </c>
      <c r="B39" s="63">
        <v>6</v>
      </c>
      <c r="C39" s="87" t="str">
        <f t="shared" si="14"/>
        <v>M</v>
      </c>
      <c r="D39" s="87" t="str">
        <f t="shared" si="15"/>
        <v>NJT90P3</v>
      </c>
      <c r="E39" s="88" t="str">
        <f t="shared" si="16"/>
        <v>Mol, Thomas</v>
      </c>
      <c r="F39" s="88" t="str">
        <f t="shared" si="17"/>
        <v>Thomas</v>
      </c>
      <c r="G39" s="89">
        <f t="shared" si="18"/>
        <v>35291</v>
      </c>
      <c r="H39" s="90">
        <f t="shared" si="19"/>
        <v>22</v>
      </c>
      <c r="I39" s="91"/>
      <c r="J39" s="87" t="str">
        <f t="shared" si="20"/>
        <v>S1</v>
      </c>
      <c r="K39" s="87" t="str">
        <f t="shared" si="21"/>
        <v>S2</v>
      </c>
      <c r="L39" s="87" t="str">
        <f t="shared" si="22"/>
        <v>S2</v>
      </c>
      <c r="M39" s="92"/>
      <c r="N39" s="92"/>
      <c r="P39" s="223" t="str">
        <f ca="1">IF(OR(LEFT($A39,1)="x",AND(Y33+$AB39=0,$AB33&gt;0)),"",IFERROR(VLOOKUP($A39,LedenV,27,0),""))</f>
        <v/>
      </c>
      <c r="Q39" s="223" t="str">
        <f ca="1">IF(OR(LEFT($A39,1)="x",AND(Z33+$AB39=0,$AB33&gt;0)),"",IFERROR(VLOOKUP($A39,LedenV,28,0),""))</f>
        <v/>
      </c>
      <c r="R39" s="223" t="str">
        <f ca="1">IF(OR(LEFT($A39,1)="x",AND(AA33+$AB39=0,$AB33&gt;0)),"",IFERROR(VLOOKUP($A39,LedenV,29,0),""))</f>
        <v/>
      </c>
      <c r="S39" s="228"/>
      <c r="T39" s="305"/>
      <c r="U39" s="226"/>
      <c r="V39" s="229">
        <f t="shared" si="23"/>
        <v>999</v>
      </c>
      <c r="W39" s="229">
        <f t="shared" si="24"/>
        <v>999</v>
      </c>
      <c r="X39" s="52">
        <v>10</v>
      </c>
      <c r="Y39" s="87" t="str">
        <f t="shared" si="25"/>
        <v>S1</v>
      </c>
      <c r="Z39" s="87" t="str">
        <f t="shared" si="26"/>
        <v>S2</v>
      </c>
      <c r="AA39" s="87" t="str">
        <f t="shared" si="27"/>
        <v>S2</v>
      </c>
      <c r="AB39" s="34">
        <f t="shared" si="28"/>
        <v>6</v>
      </c>
    </row>
    <row r="40" spans="1:32" ht="12.75" customHeight="1" x14ac:dyDescent="0.2">
      <c r="A40" s="34" t="str">
        <f>C31&amp;"x"&amp;B40</f>
        <v>S2x7</v>
      </c>
      <c r="B40" s="63">
        <v>7</v>
      </c>
      <c r="C40" s="87" t="str">
        <f t="shared" si="14"/>
        <v>M</v>
      </c>
      <c r="D40" s="87" t="str">
        <f t="shared" si="15"/>
        <v>NJF53H2</v>
      </c>
      <c r="E40" s="88" t="str">
        <f t="shared" si="16"/>
        <v>Strijen, Lars van</v>
      </c>
      <c r="F40" s="88" t="str">
        <f t="shared" si="17"/>
        <v>Lars</v>
      </c>
      <c r="G40" s="89">
        <f t="shared" si="18"/>
        <v>35330</v>
      </c>
      <c r="H40" s="90">
        <f t="shared" si="19"/>
        <v>22</v>
      </c>
      <c r="I40" s="91"/>
      <c r="J40" s="87" t="str">
        <f t="shared" si="20"/>
        <v>S1</v>
      </c>
      <c r="K40" s="87" t="str">
        <f t="shared" si="21"/>
        <v>S1</v>
      </c>
      <c r="L40" s="87" t="str">
        <f t="shared" si="22"/>
        <v>S1</v>
      </c>
      <c r="M40" s="92"/>
      <c r="N40" s="92"/>
      <c r="P40" s="223" t="str">
        <f ca="1">IF(OR(LEFT($A40,1)="x",AND(Y33+$AB40=0,$AB33&gt;0)),"",IFERROR(VLOOKUP($A40,LedenV,27,0),""))</f>
        <v/>
      </c>
      <c r="Q40" s="223" t="str">
        <f ca="1">IF(OR(LEFT($A40,1)="x",AND(Z33+$AB40=0,$AB33&gt;0)),"",IFERROR(VLOOKUP($A40,LedenV,28,0),""))</f>
        <v/>
      </c>
      <c r="R40" s="223" t="str">
        <f ca="1">IF(OR(LEFT($A40,1)="x",AND(AA33+$AB40=0,$AB33&gt;0)),"",IFERROR(VLOOKUP($A40,LedenV,29,0),""))</f>
        <v/>
      </c>
      <c r="S40" s="228"/>
      <c r="T40" s="305"/>
      <c r="U40" s="226"/>
      <c r="V40" s="229">
        <f t="shared" si="23"/>
        <v>999</v>
      </c>
      <c r="W40" s="229">
        <f t="shared" si="24"/>
        <v>999</v>
      </c>
      <c r="X40" s="52">
        <v>11</v>
      </c>
      <c r="Y40" s="87" t="str">
        <f t="shared" si="25"/>
        <v>S1</v>
      </c>
      <c r="Z40" s="87" t="str">
        <f t="shared" si="26"/>
        <v>S1</v>
      </c>
      <c r="AA40" s="87" t="str">
        <f t="shared" si="27"/>
        <v>S1</v>
      </c>
      <c r="AB40" s="34">
        <f t="shared" si="28"/>
        <v>6</v>
      </c>
    </row>
    <row r="41" spans="1:32" ht="12.75" customHeight="1" x14ac:dyDescent="0.2">
      <c r="A41" s="34" t="str">
        <f>C31&amp;"x"&amp;B41</f>
        <v>S2x8</v>
      </c>
      <c r="B41" s="63">
        <v>8</v>
      </c>
      <c r="C41" s="87" t="str">
        <f t="shared" si="14"/>
        <v/>
      </c>
      <c r="D41" s="87" t="str">
        <f t="shared" si="15"/>
        <v/>
      </c>
      <c r="E41" s="88" t="str">
        <f t="shared" si="16"/>
        <v/>
      </c>
      <c r="F41" s="88" t="str">
        <f t="shared" si="17"/>
        <v/>
      </c>
      <c r="G41" s="89" t="str">
        <f t="shared" si="18"/>
        <v/>
      </c>
      <c r="H41" s="90" t="str">
        <f t="shared" si="19"/>
        <v/>
      </c>
      <c r="I41" s="91"/>
      <c r="J41" s="87" t="str">
        <f t="shared" si="20"/>
        <v/>
      </c>
      <c r="K41" s="87" t="str">
        <f t="shared" si="21"/>
        <v/>
      </c>
      <c r="L41" s="87" t="str">
        <f t="shared" si="22"/>
        <v/>
      </c>
      <c r="M41" s="92"/>
      <c r="N41" s="92"/>
      <c r="P41" s="223" t="str">
        <f>IF(OR(LEFT($A41,1)="x",AND(Y33+$AB41=0,$AB33&gt;0)),"",IFERROR(VLOOKUP($A41,LedenV,27,0),""))</f>
        <v/>
      </c>
      <c r="Q41" s="223" t="str">
        <f>IF(OR(LEFT($A41,1)="x",AND(Z33+$AB41=0,$AB33&gt;0)),"",IFERROR(VLOOKUP($A41,LedenV,28,0),""))</f>
        <v/>
      </c>
      <c r="R41" s="223" t="str">
        <f>IF(OR(LEFT($A41,1)="x",AND(AA33+$AB41=0,$AB33&gt;0)),"",IFERROR(VLOOKUP($A41,LedenV,29,0),""))</f>
        <v/>
      </c>
      <c r="S41" s="228"/>
      <c r="T41" s="305"/>
      <c r="U41" s="226"/>
      <c r="V41" s="229">
        <f t="shared" si="23"/>
        <v>999</v>
      </c>
      <c r="W41" s="229">
        <f t="shared" si="24"/>
        <v>999</v>
      </c>
      <c r="X41" s="52">
        <v>12</v>
      </c>
      <c r="Y41" s="87" t="str">
        <f t="shared" si="25"/>
        <v/>
      </c>
      <c r="Z41" s="87" t="str">
        <f t="shared" si="26"/>
        <v/>
      </c>
      <c r="AA41" s="87" t="str">
        <f t="shared" si="27"/>
        <v/>
      </c>
      <c r="AB41" s="34">
        <f t="shared" si="28"/>
        <v>0</v>
      </c>
    </row>
    <row r="42" spans="1:32" ht="12.75" customHeight="1" x14ac:dyDescent="0.2">
      <c r="A42" s="34" t="str">
        <f>C31&amp;"x"&amp;B42</f>
        <v>S2x9</v>
      </c>
      <c r="B42" s="63">
        <v>9</v>
      </c>
      <c r="C42" s="87" t="str">
        <f t="shared" si="14"/>
        <v/>
      </c>
      <c r="D42" s="87" t="str">
        <f t="shared" si="15"/>
        <v/>
      </c>
      <c r="E42" s="88" t="str">
        <f t="shared" si="16"/>
        <v/>
      </c>
      <c r="F42" s="88" t="str">
        <f t="shared" si="17"/>
        <v/>
      </c>
      <c r="G42" s="89" t="str">
        <f t="shared" si="18"/>
        <v/>
      </c>
      <c r="H42" s="90" t="str">
        <f t="shared" si="19"/>
        <v/>
      </c>
      <c r="I42" s="91"/>
      <c r="J42" s="87" t="str">
        <f t="shared" si="20"/>
        <v/>
      </c>
      <c r="K42" s="87" t="str">
        <f t="shared" si="21"/>
        <v/>
      </c>
      <c r="L42" s="87" t="str">
        <f t="shared" si="22"/>
        <v/>
      </c>
      <c r="M42" s="92"/>
      <c r="N42" s="92"/>
      <c r="P42" s="223" t="str">
        <f>IF(OR(LEFT($A42,1)="x",AND(Y33+$AB42=0,$AB33&gt;0)),"",IFERROR(VLOOKUP($A42,LedenV,27,0),""))</f>
        <v/>
      </c>
      <c r="Q42" s="223" t="str">
        <f>IF(OR(LEFT($A42,1)="x",AND(Z33+$AB42=0,$AB33&gt;0)),"",IFERROR(VLOOKUP($A42,LedenV,28,0),""))</f>
        <v/>
      </c>
      <c r="R42" s="223" t="str">
        <f>IF(OR(LEFT($A42,1)="x",AND(AA33+$AB42=0,$AB33&gt;0)),"",IFERROR(VLOOKUP($A42,LedenV,29,0),""))</f>
        <v/>
      </c>
      <c r="S42" s="228"/>
      <c r="T42" s="305"/>
      <c r="U42" s="226"/>
      <c r="V42" s="229">
        <f t="shared" si="23"/>
        <v>999</v>
      </c>
      <c r="W42" s="229">
        <f t="shared" si="24"/>
        <v>999</v>
      </c>
      <c r="X42" s="52">
        <v>13</v>
      </c>
      <c r="Y42" s="87" t="str">
        <f t="shared" si="25"/>
        <v/>
      </c>
      <c r="Z42" s="87" t="str">
        <f t="shared" si="26"/>
        <v/>
      </c>
      <c r="AA42" s="87" t="str">
        <f t="shared" si="27"/>
        <v/>
      </c>
      <c r="AB42" s="34">
        <f t="shared" si="28"/>
        <v>0</v>
      </c>
    </row>
    <row r="43" spans="1:32" ht="12.75" customHeight="1" x14ac:dyDescent="0.2">
      <c r="A43" s="34" t="str">
        <f>C31&amp;"x"&amp;B43</f>
        <v>S2x10</v>
      </c>
      <c r="B43" s="63">
        <v>10</v>
      </c>
      <c r="C43" s="87" t="str">
        <f t="shared" si="14"/>
        <v/>
      </c>
      <c r="D43" s="87" t="str">
        <f t="shared" si="15"/>
        <v/>
      </c>
      <c r="E43" s="88" t="str">
        <f t="shared" si="16"/>
        <v/>
      </c>
      <c r="F43" s="88" t="str">
        <f t="shared" si="17"/>
        <v/>
      </c>
      <c r="G43" s="89" t="str">
        <f t="shared" si="18"/>
        <v/>
      </c>
      <c r="H43" s="90" t="str">
        <f t="shared" si="19"/>
        <v/>
      </c>
      <c r="I43" s="91"/>
      <c r="J43" s="87" t="str">
        <f t="shared" si="20"/>
        <v/>
      </c>
      <c r="K43" s="87" t="str">
        <f t="shared" si="21"/>
        <v/>
      </c>
      <c r="L43" s="87" t="str">
        <f t="shared" si="22"/>
        <v/>
      </c>
      <c r="M43" s="92"/>
      <c r="N43" s="92"/>
      <c r="P43" s="223" t="str">
        <f>IF(OR(LEFT($A43,1)="x",AND(Y33+$AB43=0,$AB33&gt;0)),"",IFERROR(VLOOKUP($A43,LedenV,27,0),""))</f>
        <v/>
      </c>
      <c r="Q43" s="223" t="str">
        <f>IF(OR(LEFT($A43,1)="x",AND(Z33+$AB43=0,$AB33&gt;0)),"",IFERROR(VLOOKUP($A43,LedenV,28,0),""))</f>
        <v/>
      </c>
      <c r="R43" s="223" t="str">
        <f>IF(OR(LEFT($A43,1)="x",AND(AA33+$AB43=0,$AB33&gt;0)),"",IFERROR(VLOOKUP($A43,LedenV,29,0),""))</f>
        <v/>
      </c>
      <c r="S43" s="228"/>
      <c r="T43" s="305"/>
      <c r="U43" s="226"/>
      <c r="V43" s="229">
        <f t="shared" si="23"/>
        <v>999</v>
      </c>
      <c r="W43" s="229">
        <f t="shared" si="24"/>
        <v>999</v>
      </c>
      <c r="X43" s="52">
        <v>14</v>
      </c>
      <c r="Y43" s="87" t="str">
        <f t="shared" si="25"/>
        <v/>
      </c>
      <c r="Z43" s="87" t="str">
        <f t="shared" si="26"/>
        <v/>
      </c>
      <c r="AA43" s="87" t="str">
        <f t="shared" si="27"/>
        <v/>
      </c>
      <c r="AB43" s="34">
        <f t="shared" si="28"/>
        <v>0</v>
      </c>
    </row>
    <row r="44" spans="1:32" ht="12.75" customHeight="1" x14ac:dyDescent="0.2">
      <c r="A44" s="34" t="str">
        <f>C31&amp;"x"&amp;B44</f>
        <v>S2x11</v>
      </c>
      <c r="B44" s="63">
        <v>11</v>
      </c>
      <c r="C44" s="87" t="str">
        <f t="shared" si="14"/>
        <v/>
      </c>
      <c r="D44" s="87" t="str">
        <f t="shared" si="15"/>
        <v/>
      </c>
      <c r="E44" s="88" t="str">
        <f t="shared" si="16"/>
        <v/>
      </c>
      <c r="F44" s="88" t="str">
        <f t="shared" si="17"/>
        <v/>
      </c>
      <c r="G44" s="89" t="str">
        <f t="shared" si="18"/>
        <v/>
      </c>
      <c r="H44" s="90" t="str">
        <f t="shared" si="19"/>
        <v/>
      </c>
      <c r="I44" s="91"/>
      <c r="J44" s="87" t="str">
        <f t="shared" si="20"/>
        <v/>
      </c>
      <c r="K44" s="87" t="str">
        <f t="shared" si="21"/>
        <v/>
      </c>
      <c r="L44" s="87" t="str">
        <f t="shared" si="22"/>
        <v/>
      </c>
      <c r="M44" s="92"/>
      <c r="N44" s="92"/>
      <c r="P44" s="223" t="str">
        <f>IF(OR(LEFT($A44,1)="x",AND(Y33+$AB44=0,$AB33&gt;0)),"",IFERROR(VLOOKUP($A44,LedenV,27,0),""))</f>
        <v/>
      </c>
      <c r="Q44" s="223" t="str">
        <f>IF(OR(LEFT($A44,1)="x",AND(Z33+$AB44=0,$AB33&gt;0)),"",IFERROR(VLOOKUP($A44,LedenV,28,0),""))</f>
        <v/>
      </c>
      <c r="R44" s="223" t="str">
        <f>IF(OR(LEFT($A44,1)="x",AND(AA33+$AB44=0,$AB33&gt;0)),"",IFERROR(VLOOKUP($A44,LedenV,29,0),""))</f>
        <v/>
      </c>
      <c r="V44" s="229">
        <f t="shared" si="23"/>
        <v>999</v>
      </c>
      <c r="W44" s="229">
        <f t="shared" si="24"/>
        <v>999</v>
      </c>
      <c r="X44" s="52">
        <v>15</v>
      </c>
      <c r="Y44" s="87" t="str">
        <f t="shared" si="25"/>
        <v/>
      </c>
      <c r="Z44" s="87" t="str">
        <f t="shared" si="26"/>
        <v/>
      </c>
      <c r="AA44" s="87" t="str">
        <f t="shared" si="27"/>
        <v/>
      </c>
      <c r="AB44" s="34">
        <f t="shared" si="28"/>
        <v>0</v>
      </c>
    </row>
    <row r="45" spans="1:32" ht="12.75" customHeight="1" x14ac:dyDescent="0.2">
      <c r="A45" s="34" t="str">
        <f>C31&amp;"x"&amp;B45</f>
        <v>S2x12</v>
      </c>
      <c r="B45" s="63">
        <v>12</v>
      </c>
      <c r="C45" s="87" t="str">
        <f t="shared" si="14"/>
        <v/>
      </c>
      <c r="D45" s="87" t="str">
        <f t="shared" si="15"/>
        <v/>
      </c>
      <c r="E45" s="88" t="str">
        <f t="shared" si="16"/>
        <v/>
      </c>
      <c r="F45" s="88" t="str">
        <f t="shared" si="17"/>
        <v/>
      </c>
      <c r="G45" s="89" t="str">
        <f t="shared" si="18"/>
        <v/>
      </c>
      <c r="H45" s="90" t="str">
        <f t="shared" si="19"/>
        <v/>
      </c>
      <c r="I45" s="91"/>
      <c r="J45" s="87" t="str">
        <f t="shared" si="20"/>
        <v/>
      </c>
      <c r="K45" s="87" t="str">
        <f t="shared" si="21"/>
        <v/>
      </c>
      <c r="L45" s="87" t="str">
        <f t="shared" si="22"/>
        <v/>
      </c>
      <c r="M45" s="92"/>
      <c r="N45" s="92"/>
      <c r="P45" s="223" t="str">
        <f>IF(OR(LEFT($A45,1)="x",AND(Y33+$AB45=0,$AB33&gt;0)),"",IFERROR(VLOOKUP($A45,LedenV,27,0),""))</f>
        <v/>
      </c>
      <c r="Q45" s="223" t="str">
        <f>IF(OR(LEFT($A45,1)="x",AND(Z33+$AB45=0,$AB33&gt;0)),"",IFERROR(VLOOKUP($A45,LedenV,28,0),""))</f>
        <v/>
      </c>
      <c r="R45" s="223" t="str">
        <f>IF(OR(LEFT($A45,1)="x",AND(AA33+$AB45=0,$AB33&gt;0)),"",IFERROR(VLOOKUP($A45,LedenV,29,0),""))</f>
        <v/>
      </c>
      <c r="V45" s="229">
        <f t="shared" si="23"/>
        <v>999</v>
      </c>
      <c r="W45" s="229">
        <f t="shared" si="24"/>
        <v>999</v>
      </c>
      <c r="X45" s="52">
        <v>16</v>
      </c>
      <c r="Y45" s="87" t="str">
        <f t="shared" si="25"/>
        <v/>
      </c>
      <c r="Z45" s="87" t="str">
        <f t="shared" si="26"/>
        <v/>
      </c>
      <c r="AA45" s="87" t="str">
        <f t="shared" si="27"/>
        <v/>
      </c>
      <c r="AB45" s="34">
        <f t="shared" si="28"/>
        <v>0</v>
      </c>
    </row>
    <row r="46" spans="1:32" ht="12.75" customHeight="1" x14ac:dyDescent="0.2">
      <c r="A46" s="34" t="str">
        <f>C31&amp;"x"&amp;B46</f>
        <v>S2x13</v>
      </c>
      <c r="B46" s="63">
        <v>13</v>
      </c>
      <c r="C46" s="87" t="str">
        <f t="shared" si="14"/>
        <v/>
      </c>
      <c r="D46" s="87" t="str">
        <f t="shared" si="15"/>
        <v/>
      </c>
      <c r="E46" s="88" t="str">
        <f t="shared" si="16"/>
        <v/>
      </c>
      <c r="F46" s="88" t="str">
        <f t="shared" si="17"/>
        <v/>
      </c>
      <c r="G46" s="89" t="str">
        <f t="shared" si="18"/>
        <v/>
      </c>
      <c r="H46" s="90" t="str">
        <f t="shared" si="19"/>
        <v/>
      </c>
      <c r="I46" s="91"/>
      <c r="J46" s="87" t="str">
        <f t="shared" si="20"/>
        <v/>
      </c>
      <c r="K46" s="87" t="str">
        <f t="shared" si="21"/>
        <v/>
      </c>
      <c r="L46" s="87" t="str">
        <f t="shared" si="22"/>
        <v/>
      </c>
      <c r="M46" s="92"/>
      <c r="N46" s="92"/>
      <c r="P46" s="223" t="str">
        <f>IF(OR(LEFT($A46,1)="x",AND(Y33+$AB46=0,$AB33&gt;0)),"",IFERROR(VLOOKUP($A46,LedenV,27,0),""))</f>
        <v/>
      </c>
      <c r="Q46" s="223" t="str">
        <f>IF(OR(LEFT($A46,1)="x",AND(Z33+$AB46=0,$AB33&gt;0)),"",IFERROR(VLOOKUP($A46,LedenV,28,0),""))</f>
        <v/>
      </c>
      <c r="R46" s="223" t="str">
        <f>IF(OR(LEFT($A46,1)="x",AND(AA33+$AB46=0,$AB33&gt;0)),"",IFERROR(VLOOKUP($A46,LedenV,29,0),""))</f>
        <v/>
      </c>
      <c r="V46" s="229">
        <f t="shared" si="23"/>
        <v>999</v>
      </c>
      <c r="W46" s="229">
        <f t="shared" si="24"/>
        <v>999</v>
      </c>
      <c r="X46" s="52">
        <v>17</v>
      </c>
      <c r="Y46" s="87" t="str">
        <f t="shared" si="25"/>
        <v/>
      </c>
      <c r="Z46" s="87" t="str">
        <f t="shared" si="26"/>
        <v/>
      </c>
      <c r="AA46" s="87" t="str">
        <f t="shared" si="27"/>
        <v/>
      </c>
      <c r="AB46" s="34">
        <f t="shared" si="28"/>
        <v>0</v>
      </c>
    </row>
    <row r="47" spans="1:32" ht="12.75" customHeight="1" x14ac:dyDescent="0.2">
      <c r="A47" s="34" t="str">
        <f>C31&amp;"x"&amp;B47</f>
        <v>S2x14</v>
      </c>
      <c r="B47" s="63">
        <v>14</v>
      </c>
      <c r="C47" s="87" t="str">
        <f t="shared" si="14"/>
        <v/>
      </c>
      <c r="D47" s="87" t="str">
        <f t="shared" si="15"/>
        <v/>
      </c>
      <c r="E47" s="88" t="str">
        <f t="shared" si="16"/>
        <v/>
      </c>
      <c r="F47" s="88" t="str">
        <f t="shared" si="17"/>
        <v/>
      </c>
      <c r="G47" s="89" t="str">
        <f t="shared" si="18"/>
        <v/>
      </c>
      <c r="H47" s="90" t="str">
        <f t="shared" si="19"/>
        <v/>
      </c>
      <c r="I47" s="91"/>
      <c r="J47" s="87" t="str">
        <f t="shared" si="20"/>
        <v/>
      </c>
      <c r="K47" s="87" t="str">
        <f t="shared" si="21"/>
        <v/>
      </c>
      <c r="L47" s="87" t="str">
        <f t="shared" si="22"/>
        <v/>
      </c>
      <c r="M47" s="92"/>
      <c r="N47" s="92"/>
      <c r="P47" s="223" t="str">
        <f>IF(OR(LEFT($A47,1)="x",AND(Y33+$AB47=0,$AB33&gt;0)),"",IFERROR(VLOOKUP($A47,LedenV,27,0),""))</f>
        <v/>
      </c>
      <c r="Q47" s="223" t="str">
        <f>IF(OR(LEFT($A47,1)="x",AND(Z33+$AB47=0,$AB33&gt;0)),"",IFERROR(VLOOKUP($A47,LedenV,28,0),""))</f>
        <v/>
      </c>
      <c r="R47" s="223" t="str">
        <f>IF(OR(LEFT($A47,1)="x",AND(AA33+$AB47=0,$AB33&gt;0)),"",IFERROR(VLOOKUP($A47,LedenV,29,0),""))</f>
        <v/>
      </c>
      <c r="V47" s="229">
        <f t="shared" si="23"/>
        <v>999</v>
      </c>
      <c r="W47" s="229">
        <f t="shared" si="24"/>
        <v>999</v>
      </c>
      <c r="X47" s="52">
        <v>18</v>
      </c>
      <c r="Y47" s="87" t="str">
        <f t="shared" si="25"/>
        <v/>
      </c>
      <c r="Z47" s="87" t="str">
        <f t="shared" si="26"/>
        <v/>
      </c>
      <c r="AA47" s="87" t="str">
        <f t="shared" si="27"/>
        <v/>
      </c>
      <c r="AB47" s="34">
        <f t="shared" si="28"/>
        <v>0</v>
      </c>
    </row>
    <row r="48" spans="1:32" ht="12.75" customHeight="1" x14ac:dyDescent="0.2">
      <c r="A48" s="34" t="str">
        <f>C31&amp;"x"&amp;B48</f>
        <v>S2x15</v>
      </c>
      <c r="B48" s="63">
        <v>15</v>
      </c>
      <c r="C48" s="87" t="str">
        <f t="shared" si="14"/>
        <v/>
      </c>
      <c r="D48" s="87" t="str">
        <f t="shared" si="15"/>
        <v/>
      </c>
      <c r="E48" s="88" t="str">
        <f t="shared" si="16"/>
        <v/>
      </c>
      <c r="F48" s="88" t="str">
        <f t="shared" si="17"/>
        <v/>
      </c>
      <c r="G48" s="89" t="str">
        <f t="shared" si="18"/>
        <v/>
      </c>
      <c r="H48" s="90" t="str">
        <f t="shared" si="19"/>
        <v/>
      </c>
      <c r="I48" s="91"/>
      <c r="J48" s="87" t="str">
        <f t="shared" si="20"/>
        <v/>
      </c>
      <c r="K48" s="87" t="str">
        <f t="shared" si="21"/>
        <v/>
      </c>
      <c r="L48" s="87" t="str">
        <f t="shared" si="22"/>
        <v/>
      </c>
      <c r="M48" s="92"/>
      <c r="N48" s="92"/>
      <c r="P48" s="223" t="str">
        <f>IF(OR(LEFT($A48,1)="x",AND(Y33+$AB48=0,$AB33&gt;0)),"",IFERROR(VLOOKUP($A48,LedenV,27,0),""))</f>
        <v/>
      </c>
      <c r="Q48" s="223" t="str">
        <f>IF(OR(LEFT($A48,1)="x",AND(Z33+$AB48=0,$AB33&gt;0)),"",IFERROR(VLOOKUP($A48,LedenV,28,0),""))</f>
        <v/>
      </c>
      <c r="R48" s="223" t="str">
        <f>IF(OR(LEFT($A48,1)="x",AND(AA33+$AB48=0,$AB33&gt;0)),"",IFERROR(VLOOKUP($A48,LedenV,29,0),""))</f>
        <v/>
      </c>
      <c r="V48" s="229">
        <f t="shared" si="23"/>
        <v>999</v>
      </c>
      <c r="W48" s="229">
        <f t="shared" si="24"/>
        <v>999</v>
      </c>
      <c r="X48" s="52">
        <v>19</v>
      </c>
      <c r="Y48" s="87" t="str">
        <f t="shared" si="25"/>
        <v/>
      </c>
      <c r="Z48" s="87" t="str">
        <f t="shared" si="26"/>
        <v/>
      </c>
      <c r="AA48" s="87" t="str">
        <f t="shared" si="27"/>
        <v/>
      </c>
      <c r="AB48" s="34">
        <f t="shared" si="28"/>
        <v>0</v>
      </c>
    </row>
    <row r="49" spans="1:32" ht="13.5" thickBot="1" x14ac:dyDescent="0.25">
      <c r="B49" s="93"/>
      <c r="C49" s="94"/>
      <c r="D49" s="93"/>
      <c r="E49" s="93"/>
      <c r="F49" s="93"/>
      <c r="G49" s="95"/>
      <c r="H49" s="95"/>
      <c r="I49" s="95"/>
      <c r="J49" s="94"/>
      <c r="K49" s="94"/>
      <c r="L49" s="94"/>
      <c r="M49" s="92"/>
      <c r="N49" s="92"/>
      <c r="X49" s="52">
        <v>20</v>
      </c>
    </row>
    <row r="50" spans="1:32" s="62" customFormat="1" ht="13.5" thickTop="1" x14ac:dyDescent="0.2">
      <c r="B50" s="63"/>
      <c r="C50" s="392" t="s">
        <v>6547</v>
      </c>
      <c r="D50" s="392"/>
      <c r="E50" s="178" t="s">
        <v>6548</v>
      </c>
      <c r="F50" s="178" t="s">
        <v>6549</v>
      </c>
      <c r="G50" s="65" t="s">
        <v>6550</v>
      </c>
      <c r="H50" s="66"/>
      <c r="I50" s="67"/>
      <c r="J50" s="68" t="s">
        <v>6551</v>
      </c>
      <c r="K50" s="68" t="s">
        <v>6552</v>
      </c>
      <c r="L50" s="68" t="s">
        <v>6553</v>
      </c>
      <c r="M50" s="69"/>
      <c r="N50" s="69"/>
      <c r="O50" s="70"/>
      <c r="P50" s="71">
        <f ca="1">COUNT(P54:P68)</f>
        <v>0</v>
      </c>
      <c r="Q50" s="71">
        <f ca="1">COUNT(Q54:Q68)</f>
        <v>0</v>
      </c>
      <c r="R50" s="71">
        <f ca="1">COUNT(R54:R68)</f>
        <v>0</v>
      </c>
      <c r="S50" s="72"/>
      <c r="T50" s="104">
        <f ca="1">R50-(15-COUNTBLANK(AA54:AA68))</f>
        <v>-8</v>
      </c>
      <c r="U50" s="70"/>
      <c r="V50" s="70"/>
      <c r="W50" s="70"/>
      <c r="X50" s="70">
        <v>1</v>
      </c>
      <c r="AD50" s="20"/>
      <c r="AE50" s="20"/>
      <c r="AF50" s="20"/>
    </row>
    <row r="51" spans="1:32" s="43" customFormat="1" x14ac:dyDescent="0.2">
      <c r="A51" s="43">
        <v>6</v>
      </c>
      <c r="B51" s="73"/>
      <c r="C51" s="391" t="str">
        <f>Leden!AQ8</f>
        <v>S3</v>
      </c>
      <c r="D51" s="391"/>
      <c r="E51" s="177" t="str">
        <f>IF($C51="","",LEFT(IFERROR(VLOOKUP($C51,TeamsV,2,0),"")&amp;"??",2))</f>
        <v>WK</v>
      </c>
      <c r="F51" s="177" t="str">
        <f>IF($C51="","",LEFT(IFERROR(VLOOKUP($C51,TeamsV,3,0),"")&amp;"??",2))</f>
        <v>Za</v>
      </c>
      <c r="G51" s="177" t="str">
        <f>IF($C51="","",LEFT(IFERROR(VLOOKUP($C51,TeamsV,4,0),"")&amp;"?",1))</f>
        <v>8</v>
      </c>
      <c r="H51" s="75"/>
      <c r="I51" s="76"/>
      <c r="J51" s="295">
        <f>COUNTIF(C54:C68,"V")</f>
        <v>4</v>
      </c>
      <c r="K51" s="300">
        <f>COUNTIF(C54:C68,"M")</f>
        <v>4</v>
      </c>
      <c r="L51" s="77">
        <f>IFERROR(AVERAGE(H54:H68),"")</f>
        <v>23.25</v>
      </c>
      <c r="M51" s="78"/>
      <c r="N51" s="78"/>
      <c r="O51" s="79" t="s">
        <v>6554</v>
      </c>
      <c r="P51" s="223" t="str">
        <f ca="1">IF(COUNT(P54:P68)=0,"",TeamPunten(P54:P68,$V51))</f>
        <v/>
      </c>
      <c r="Q51" s="223" t="str">
        <f ca="1">IF(COUNT(Q54:Q68)=0,"",TeamPunten(Q54:Q68,$V51))</f>
        <v/>
      </c>
      <c r="R51" s="223" t="str">
        <f ca="1">IF(COUNT(R54:R68)=0,"",TeamPunten(R54:R68,$V51))</f>
        <v/>
      </c>
      <c r="S51" s="224"/>
      <c r="T51" s="51"/>
      <c r="U51" s="225" t="str">
        <f>MID($C51,1,1)</f>
        <v>S</v>
      </c>
      <c r="V51" s="225" t="str">
        <f>MID($C51,1,1)</f>
        <v>S</v>
      </c>
      <c r="W51" s="225" t="str">
        <f>MID($C51,1,1)</f>
        <v>S</v>
      </c>
      <c r="X51" s="52">
        <v>2</v>
      </c>
      <c r="AD51" s="20" t="str">
        <f>IF($C51="","",IFERROR(VLOOKUP($C51,TeamsV,6,0),""))</f>
        <v>A</v>
      </c>
      <c r="AE51" s="20" t="str">
        <f>IF($AD51="","",IFERROR(VLOOKUP($AD51,Teams!$B$4:$G$8,2,0),""))</f>
        <v>3312 AD</v>
      </c>
      <c r="AF51" s="20" t="str">
        <f>IF($AD51="","",IFERROR(VLOOKUP($AD51,Teams!$B$4:$G$8,4,0),""))</f>
        <v>Dordrecht</v>
      </c>
    </row>
    <row r="52" spans="1:32" ht="5.25" customHeight="1" x14ac:dyDescent="0.2">
      <c r="B52" s="63"/>
      <c r="C52" s="178"/>
      <c r="D52" s="63"/>
      <c r="E52" s="63"/>
      <c r="F52" s="63"/>
      <c r="G52" s="67"/>
      <c r="H52" s="67"/>
      <c r="I52" s="67"/>
      <c r="J52" s="296"/>
      <c r="K52" s="296"/>
      <c r="L52" s="296"/>
      <c r="M52" s="80"/>
      <c r="N52" s="80"/>
      <c r="P52" s="224"/>
      <c r="Q52" s="224"/>
      <c r="R52" s="224"/>
      <c r="S52" s="224"/>
      <c r="T52" s="51"/>
      <c r="U52" s="226"/>
      <c r="V52" s="226"/>
      <c r="W52" s="226"/>
      <c r="X52" s="52">
        <v>3</v>
      </c>
    </row>
    <row r="53" spans="1:32" s="81" customFormat="1" ht="12.75" customHeight="1" x14ac:dyDescent="0.2">
      <c r="B53" s="82"/>
      <c r="C53" s="83" t="s">
        <v>6555</v>
      </c>
      <c r="D53" s="83" t="s">
        <v>6556</v>
      </c>
      <c r="E53" s="84" t="s">
        <v>6557</v>
      </c>
      <c r="F53" s="84" t="s">
        <v>6558</v>
      </c>
      <c r="G53" s="83" t="s">
        <v>6559</v>
      </c>
      <c r="H53" s="83" t="s">
        <v>6560</v>
      </c>
      <c r="I53" s="83" t="s">
        <v>6415</v>
      </c>
      <c r="J53" s="83" t="s">
        <v>7321</v>
      </c>
      <c r="K53" s="83" t="s">
        <v>8065</v>
      </c>
      <c r="L53" s="83" t="s">
        <v>8195</v>
      </c>
      <c r="M53" s="85"/>
      <c r="N53" s="85"/>
      <c r="O53" s="86"/>
      <c r="P53" s="227" t="s">
        <v>6425</v>
      </c>
      <c r="Q53" s="227" t="s">
        <v>6424</v>
      </c>
      <c r="R53" s="227" t="s">
        <v>6426</v>
      </c>
      <c r="S53" s="224"/>
      <c r="T53" s="51"/>
      <c r="U53" s="225">
        <f>IF(W51="","",VLOOKUP(W51,Leeftijdscat,2,FALSE))</f>
        <v>5</v>
      </c>
      <c r="V53" s="225">
        <f>IF(W51="","",VLOOKUP(W51,Leeftijdscat,3,FALSE))</f>
        <v>999</v>
      </c>
      <c r="W53" s="225">
        <f>IF(W51="","",VLOOKUP(W51,Leeftijdscat,4,FALSE))</f>
        <v>999</v>
      </c>
      <c r="X53" s="52">
        <v>4</v>
      </c>
      <c r="Y53" s="81">
        <f>LEN(Y54&amp;Y55&amp;Y56&amp;Y57&amp;Y58&amp;Y59&amp;Y60&amp;Y61&amp;Y62&amp;Y63&amp;Y64&amp;Y65&amp;Y66&amp;Y67&amp;Y68)</f>
        <v>16</v>
      </c>
      <c r="Z53" s="81">
        <f>LEN(Z54&amp;Z55&amp;Z56&amp;Z57&amp;Z58&amp;Z59&amp;Z60&amp;Z61&amp;Z62&amp;Z63&amp;Z64&amp;Z65&amp;Z66&amp;Z67&amp;Z68)</f>
        <v>16</v>
      </c>
      <c r="AA53" s="81">
        <f>LEN(AA54&amp;AA55&amp;AA56&amp;AA57&amp;AA58&amp;AA59&amp;AA60&amp;AA61&amp;AA62&amp;AA63&amp;AA64&amp;AA65&amp;AA66&amp;AA67&amp;AA68)</f>
        <v>16</v>
      </c>
      <c r="AB53" s="81">
        <f>SUM(Y53:AA53)</f>
        <v>48</v>
      </c>
      <c r="AD53" s="279"/>
      <c r="AE53" s="279"/>
      <c r="AF53" s="279"/>
    </row>
    <row r="54" spans="1:32" ht="12.75" customHeight="1" x14ac:dyDescent="0.2">
      <c r="A54" s="34" t="str">
        <f>C51&amp;"x"&amp;B54</f>
        <v>S3x1</v>
      </c>
      <c r="B54" s="63">
        <v>1</v>
      </c>
      <c r="C54" s="87" t="str">
        <f t="shared" ref="C54:C68" si="29">IF(LEFT($A54,1)="x","",IFERROR(VLOOKUP($A54,LedenV,6,0),""))</f>
        <v>V</v>
      </c>
      <c r="D54" s="87" t="str">
        <f t="shared" ref="D54:D68" si="30">IF(LEFT($A54,1)="x","",IFERROR(VLOOKUP($A54,LedenV,7,0),""))</f>
        <v>NJQ72R0</v>
      </c>
      <c r="E54" s="88" t="str">
        <f t="shared" ref="E54:E68" si="31">IF(LEFT($A54,1)="x","",IFERROR(VLOOKUP($A54,LedenV,8,0),""))</f>
        <v>Blom, Michelle</v>
      </c>
      <c r="F54" s="88" t="str">
        <f t="shared" ref="F54:F68" si="32">IF(LEFT($A54,1)="x","",IFERROR(VLOOKUP($A54,LedenV,9,0),""))</f>
        <v>Michelle</v>
      </c>
      <c r="G54" s="89">
        <f t="shared" ref="G54:G68" si="33">IF(LEFT($A54,1)="x","",IFERROR(VLOOKUP($A54,LedenV,10,0),""))</f>
        <v>36479</v>
      </c>
      <c r="H54" s="90">
        <f t="shared" ref="H54:H68" si="34">IF(AND(ISNUMBER(G54),G54&lt;&gt;0),DATEDIF(G54,Peildatum,"Y"),"")</f>
        <v>19</v>
      </c>
      <c r="I54" s="91"/>
      <c r="J54" s="87" t="str">
        <f t="shared" ref="J54:J68" si="35">IF(LEFT($A54,1)="x","",IFERROR(VLOOKUP($A54,LedenV,16,0),""))</f>
        <v>A2</v>
      </c>
      <c r="K54" s="87" t="str">
        <f t="shared" ref="K54:K68" si="36">IF(LEFT($A54,1)="x","",IFERROR(VLOOKUP($A54,LedenV,17,0),""))</f>
        <v>A2</v>
      </c>
      <c r="L54" s="87" t="str">
        <f t="shared" ref="L54:L68" si="37">IF(LEFT($A54,1)="x","",IFERROR(VLOOKUP($A54,LedenV,18,0),""))</f>
        <v>A2</v>
      </c>
      <c r="M54" s="92"/>
      <c r="N54" s="92"/>
      <c r="P54" s="223" t="str">
        <f ca="1">IF(OR(LEFT($A54,1)="x",AND(Y53+$AB54=0,$AB53&gt;0)),"",IFERROR(VLOOKUP($A54,LedenV,27,0),""))</f>
        <v/>
      </c>
      <c r="Q54" s="223" t="str">
        <f ca="1">IF(OR(LEFT($A54,1)="x",AND(Z53+$AB54=0,$AB53&gt;0)),"",IFERROR(VLOOKUP($A54,LedenV,28,0),""))</f>
        <v/>
      </c>
      <c r="R54" s="223" t="str">
        <f ca="1">IF(OR(LEFT($A54,1)="x",AND(AA53+$AB54=0,$AB53&gt;0)),"",IFERROR(VLOOKUP($A54,LedenV,29,0),""))</f>
        <v/>
      </c>
      <c r="S54" s="228"/>
      <c r="T54" s="305"/>
      <c r="U54" s="226"/>
      <c r="V54" s="229">
        <f t="shared" ref="V54:V68" si="38">V53</f>
        <v>999</v>
      </c>
      <c r="W54" s="229">
        <f t="shared" ref="W54:W68" si="39">W53</f>
        <v>999</v>
      </c>
      <c r="X54" s="52">
        <v>5</v>
      </c>
      <c r="Y54" s="87" t="str">
        <f t="shared" ref="Y54:Y68" si="40">IF(LEFT($A54,1)="x","",IFERROR(VLOOKUP($A54,LedenV,34,0),""))</f>
        <v>A2</v>
      </c>
      <c r="Z54" s="87" t="str">
        <f t="shared" ref="Z54:Z68" si="41">IF(LEFT($A54,1)="x","",IFERROR(VLOOKUP($A54,LedenV,35,0),""))</f>
        <v>A2</v>
      </c>
      <c r="AA54" s="87" t="str">
        <f t="shared" ref="AA54:AA68" si="42">IF(LEFT($A54,1)="x","",IFERROR(VLOOKUP($A54,LedenV,36,0),""))</f>
        <v>A2</v>
      </c>
      <c r="AB54" s="34">
        <f t="shared" ref="AB54:AB68" si="43">LEN(Y54&amp;Z54&amp;AA54)</f>
        <v>6</v>
      </c>
    </row>
    <row r="55" spans="1:32" ht="12.75" customHeight="1" x14ac:dyDescent="0.2">
      <c r="A55" s="34" t="str">
        <f>C51&amp;"x"&amp;B55</f>
        <v>S3x2</v>
      </c>
      <c r="B55" s="63">
        <v>2</v>
      </c>
      <c r="C55" s="87" t="str">
        <f t="shared" si="29"/>
        <v>V</v>
      </c>
      <c r="D55" s="87" t="str">
        <f t="shared" si="30"/>
        <v>NKB62K8</v>
      </c>
      <c r="E55" s="88" t="str">
        <f t="shared" si="31"/>
        <v>Hulsker, Nina</v>
      </c>
      <c r="F55" s="88" t="str">
        <f t="shared" si="32"/>
        <v>Nina</v>
      </c>
      <c r="G55" s="89">
        <f t="shared" si="33"/>
        <v>36385</v>
      </c>
      <c r="H55" s="90">
        <f t="shared" si="34"/>
        <v>19</v>
      </c>
      <c r="I55" s="91"/>
      <c r="J55" s="87" t="str">
        <f t="shared" si="35"/>
        <v>A3</v>
      </c>
      <c r="K55" s="87" t="str">
        <f t="shared" si="36"/>
        <v>A3</v>
      </c>
      <c r="L55" s="87" t="str">
        <f t="shared" si="37"/>
        <v>A3</v>
      </c>
      <c r="M55" s="92"/>
      <c r="N55" s="92"/>
      <c r="P55" s="223" t="str">
        <f ca="1">IF(OR(LEFT($A55,1)="x",AND(Y53+$AB55=0,$AB53&gt;0)),"",IFERROR(VLOOKUP($A55,LedenV,27,0),""))</f>
        <v/>
      </c>
      <c r="Q55" s="223" t="str">
        <f ca="1">IF(OR(LEFT($A55,1)="x",AND(Z53+$AB55=0,$AB53&gt;0)),"",IFERROR(VLOOKUP($A55,LedenV,28,0),""))</f>
        <v/>
      </c>
      <c r="R55" s="223" t="str">
        <f ca="1">IF(OR(LEFT($A55,1)="x",AND(AA53+$AB55=0,$AB53&gt;0)),"",IFERROR(VLOOKUP($A55,LedenV,29,0),""))</f>
        <v/>
      </c>
      <c r="S55" s="228"/>
      <c r="T55" s="305"/>
      <c r="U55" s="226"/>
      <c r="V55" s="229">
        <f t="shared" si="38"/>
        <v>999</v>
      </c>
      <c r="W55" s="229">
        <f t="shared" si="39"/>
        <v>999</v>
      </c>
      <c r="X55" s="52">
        <v>6</v>
      </c>
      <c r="Y55" s="87" t="str">
        <f t="shared" si="40"/>
        <v>A3</v>
      </c>
      <c r="Z55" s="87" t="str">
        <f t="shared" si="41"/>
        <v>A3</v>
      </c>
      <c r="AA55" s="87" t="str">
        <f t="shared" si="42"/>
        <v>A3</v>
      </c>
      <c r="AB55" s="34">
        <f t="shared" si="43"/>
        <v>6</v>
      </c>
    </row>
    <row r="56" spans="1:32" ht="12.75" customHeight="1" x14ac:dyDescent="0.2">
      <c r="A56" s="34" t="str">
        <f>C51&amp;"x"&amp;B56</f>
        <v>S3x3</v>
      </c>
      <c r="B56" s="63">
        <v>3</v>
      </c>
      <c r="C56" s="87" t="str">
        <f t="shared" si="29"/>
        <v>V</v>
      </c>
      <c r="D56" s="87" t="str">
        <f t="shared" si="30"/>
        <v>NJH13R4</v>
      </c>
      <c r="E56" s="88" t="str">
        <f t="shared" si="31"/>
        <v>Lacroes, Jany</v>
      </c>
      <c r="F56" s="88" t="str">
        <f t="shared" si="32"/>
        <v>Jany</v>
      </c>
      <c r="G56" s="89">
        <f t="shared" si="33"/>
        <v>36013</v>
      </c>
      <c r="H56" s="90">
        <f t="shared" si="34"/>
        <v>20</v>
      </c>
      <c r="I56" s="91"/>
      <c r="J56" s="87" t="str">
        <f t="shared" si="35"/>
        <v>S5</v>
      </c>
      <c r="K56" s="87" t="str">
        <f t="shared" si="36"/>
        <v>A3</v>
      </c>
      <c r="L56" s="87" t="str">
        <f t="shared" si="37"/>
        <v>A3</v>
      </c>
      <c r="M56" s="92"/>
      <c r="N56" s="92"/>
      <c r="P56" s="223" t="str">
        <f ca="1">IF(OR(LEFT($A56,1)="x",AND(Y53+$AB56=0,$AB53&gt;0)),"",IFERROR(VLOOKUP($A56,LedenV,27,0),""))</f>
        <v/>
      </c>
      <c r="Q56" s="223" t="str">
        <f ca="1">IF(OR(LEFT($A56,1)="x",AND(Z53+$AB56=0,$AB53&gt;0)),"",IFERROR(VLOOKUP($A56,LedenV,28,0),""))</f>
        <v/>
      </c>
      <c r="R56" s="223" t="str">
        <f ca="1">IF(OR(LEFT($A56,1)="x",AND(AA53+$AB56=0,$AB53&gt;0)),"",IFERROR(VLOOKUP($A56,LedenV,29,0),""))</f>
        <v/>
      </c>
      <c r="S56" s="228"/>
      <c r="T56" s="305"/>
      <c r="U56" s="226"/>
      <c r="V56" s="229">
        <f t="shared" si="38"/>
        <v>999</v>
      </c>
      <c r="W56" s="229">
        <f t="shared" si="39"/>
        <v>999</v>
      </c>
      <c r="X56" s="52">
        <v>7</v>
      </c>
      <c r="Y56" s="87" t="str">
        <f t="shared" si="40"/>
        <v>S5</v>
      </c>
      <c r="Z56" s="87" t="str">
        <f t="shared" si="41"/>
        <v>A3</v>
      </c>
      <c r="AA56" s="87" t="str">
        <f t="shared" si="42"/>
        <v>A3</v>
      </c>
      <c r="AB56" s="34">
        <f t="shared" si="43"/>
        <v>6</v>
      </c>
    </row>
    <row r="57" spans="1:32" ht="12.75" customHeight="1" x14ac:dyDescent="0.2">
      <c r="A57" s="34" t="str">
        <f>C51&amp;"x"&amp;B57</f>
        <v>S3x4</v>
      </c>
      <c r="B57" s="63">
        <v>4</v>
      </c>
      <c r="C57" s="87" t="str">
        <f t="shared" si="29"/>
        <v>V</v>
      </c>
      <c r="D57" s="87" t="str">
        <f t="shared" si="30"/>
        <v>NJD25W6</v>
      </c>
      <c r="E57" s="88" t="str">
        <f t="shared" si="31"/>
        <v>Wieten, Karla</v>
      </c>
      <c r="F57" s="88" t="str">
        <f t="shared" si="32"/>
        <v>Karla</v>
      </c>
      <c r="G57" s="89">
        <f t="shared" si="33"/>
        <v>32449</v>
      </c>
      <c r="H57" s="90">
        <f t="shared" si="34"/>
        <v>30</v>
      </c>
      <c r="I57" s="91"/>
      <c r="J57" s="87" t="str">
        <f t="shared" si="35"/>
        <v>S4</v>
      </c>
      <c r="K57" s="87" t="str">
        <f t="shared" si="36"/>
        <v>S3</v>
      </c>
      <c r="L57" s="87" t="str">
        <f t="shared" si="37"/>
        <v>S4</v>
      </c>
      <c r="M57" s="92"/>
      <c r="N57" s="92"/>
      <c r="P57" s="223" t="str">
        <f ca="1">IF(OR(LEFT($A57,1)="x",AND(Y53+$AB57=0,$AB53&gt;0)),"",IFERROR(VLOOKUP($A57,LedenV,27,0),""))</f>
        <v/>
      </c>
      <c r="Q57" s="223" t="str">
        <f ca="1">IF(OR(LEFT($A57,1)="x",AND(Z53+$AB57=0,$AB53&gt;0)),"",IFERROR(VLOOKUP($A57,LedenV,28,0),""))</f>
        <v/>
      </c>
      <c r="R57" s="223" t="str">
        <f ca="1">IF(OR(LEFT($A57,1)="x",AND(AA53+$AB57=0,$AB53&gt;0)),"",IFERROR(VLOOKUP($A57,LedenV,29,0),""))</f>
        <v/>
      </c>
      <c r="S57" s="228"/>
      <c r="T57" s="305"/>
      <c r="U57" s="226"/>
      <c r="V57" s="229">
        <f t="shared" si="38"/>
        <v>999</v>
      </c>
      <c r="W57" s="229">
        <f t="shared" si="39"/>
        <v>999</v>
      </c>
      <c r="X57" s="52">
        <v>8</v>
      </c>
      <c r="Y57" s="87" t="str">
        <f t="shared" si="40"/>
        <v>S4</v>
      </c>
      <c r="Z57" s="87" t="str">
        <f t="shared" si="41"/>
        <v>S3</v>
      </c>
      <c r="AA57" s="87" t="str">
        <f t="shared" si="42"/>
        <v>S4</v>
      </c>
      <c r="AB57" s="34">
        <f t="shared" si="43"/>
        <v>6</v>
      </c>
    </row>
    <row r="58" spans="1:32" ht="12.75" customHeight="1" x14ac:dyDescent="0.2">
      <c r="A58" s="34" t="str">
        <f>C51&amp;"x"&amp;B58</f>
        <v>S3x5</v>
      </c>
      <c r="B58" s="63">
        <v>5</v>
      </c>
      <c r="C58" s="87" t="str">
        <f t="shared" si="29"/>
        <v>M</v>
      </c>
      <c r="D58" s="87" t="str">
        <f t="shared" si="30"/>
        <v>NKD19Y4</v>
      </c>
      <c r="E58" s="88" t="str">
        <f t="shared" si="31"/>
        <v>Driesprong, Bart</v>
      </c>
      <c r="F58" s="88" t="str">
        <f t="shared" si="32"/>
        <v>Bart</v>
      </c>
      <c r="G58" s="89">
        <f t="shared" si="33"/>
        <v>36077</v>
      </c>
      <c r="H58" s="90">
        <f t="shared" si="34"/>
        <v>20</v>
      </c>
      <c r="I58" s="91"/>
      <c r="J58" s="87" t="str">
        <f t="shared" si="35"/>
        <v>S2</v>
      </c>
      <c r="K58" s="87" t="str">
        <f t="shared" si="36"/>
        <v>S3</v>
      </c>
      <c r="L58" s="87" t="str">
        <f t="shared" si="37"/>
        <v>S4</v>
      </c>
      <c r="M58" s="92"/>
      <c r="N58" s="92"/>
      <c r="P58" s="223" t="str">
        <f ca="1">IF(OR(LEFT($A58,1)="x",AND(Y53+$AB58=0,$AB53&gt;0)),"",IFERROR(VLOOKUP($A58,LedenV,27,0),""))</f>
        <v/>
      </c>
      <c r="Q58" s="223" t="str">
        <f ca="1">IF(OR(LEFT($A58,1)="x",AND(Z53+$AB58=0,$AB53&gt;0)),"",IFERROR(VLOOKUP($A58,LedenV,28,0),""))</f>
        <v/>
      </c>
      <c r="R58" s="223" t="str">
        <f ca="1">IF(OR(LEFT($A58,1)="x",AND(AA53+$AB58=0,$AB53&gt;0)),"",IFERROR(VLOOKUP($A58,LedenV,29,0),""))</f>
        <v/>
      </c>
      <c r="S58" s="228"/>
      <c r="T58" s="305"/>
      <c r="U58" s="226"/>
      <c r="V58" s="229">
        <f t="shared" si="38"/>
        <v>999</v>
      </c>
      <c r="W58" s="229">
        <f t="shared" si="39"/>
        <v>999</v>
      </c>
      <c r="X58" s="52">
        <v>9</v>
      </c>
      <c r="Y58" s="87" t="str">
        <f t="shared" si="40"/>
        <v>S2</v>
      </c>
      <c r="Z58" s="87" t="str">
        <f t="shared" si="41"/>
        <v>S3</v>
      </c>
      <c r="AA58" s="87" t="str">
        <f t="shared" si="42"/>
        <v>S4</v>
      </c>
      <c r="AB58" s="34">
        <f t="shared" si="43"/>
        <v>6</v>
      </c>
    </row>
    <row r="59" spans="1:32" ht="12.75" customHeight="1" x14ac:dyDescent="0.2">
      <c r="A59" s="34" t="str">
        <f>C51&amp;"x"&amp;B59</f>
        <v>S3x6</v>
      </c>
      <c r="B59" s="63">
        <v>6</v>
      </c>
      <c r="C59" s="87" t="str">
        <f t="shared" si="29"/>
        <v>M</v>
      </c>
      <c r="D59" s="87" t="str">
        <f t="shared" si="30"/>
        <v>NGD51N5</v>
      </c>
      <c r="E59" s="88" t="str">
        <f t="shared" si="31"/>
        <v>Isarin, Thomas</v>
      </c>
      <c r="F59" s="88" t="str">
        <f t="shared" si="32"/>
        <v>Thomas</v>
      </c>
      <c r="G59" s="89">
        <f t="shared" si="33"/>
        <v>32357</v>
      </c>
      <c r="H59" s="90">
        <f t="shared" si="34"/>
        <v>30</v>
      </c>
      <c r="I59" s="91"/>
      <c r="J59" s="87" t="str">
        <f t="shared" si="35"/>
        <v>S4</v>
      </c>
      <c r="K59" s="87" t="str">
        <f t="shared" si="36"/>
        <v>S2</v>
      </c>
      <c r="L59" s="87" t="str">
        <f t="shared" si="37"/>
        <v>S2</v>
      </c>
      <c r="M59" s="92"/>
      <c r="N59" s="92"/>
      <c r="P59" s="223" t="str">
        <f ca="1">IF(OR(LEFT($A59,1)="x",AND(Y53+$AB59=0,$AB53&gt;0)),"",IFERROR(VLOOKUP($A59,LedenV,27,0),""))</f>
        <v/>
      </c>
      <c r="Q59" s="223" t="str">
        <f ca="1">IF(OR(LEFT($A59,1)="x",AND(Z53+$AB59=0,$AB53&gt;0)),"",IFERROR(VLOOKUP($A59,LedenV,28,0),""))</f>
        <v/>
      </c>
      <c r="R59" s="223" t="str">
        <f ca="1">IF(OR(LEFT($A59,1)="x",AND(AA53+$AB59=0,$AB53&gt;0)),"",IFERROR(VLOOKUP($A59,LedenV,29,0),""))</f>
        <v/>
      </c>
      <c r="S59" s="228"/>
      <c r="T59" s="305"/>
      <c r="U59" s="226"/>
      <c r="V59" s="229">
        <f t="shared" si="38"/>
        <v>999</v>
      </c>
      <c r="W59" s="229">
        <f t="shared" si="39"/>
        <v>999</v>
      </c>
      <c r="X59" s="52">
        <v>10</v>
      </c>
      <c r="Y59" s="87" t="str">
        <f t="shared" si="40"/>
        <v>S4</v>
      </c>
      <c r="Z59" s="87" t="str">
        <f t="shared" si="41"/>
        <v>S2</v>
      </c>
      <c r="AA59" s="87" t="str">
        <f t="shared" si="42"/>
        <v>S2</v>
      </c>
      <c r="AB59" s="34">
        <f t="shared" si="43"/>
        <v>6</v>
      </c>
    </row>
    <row r="60" spans="1:32" ht="12.75" customHeight="1" x14ac:dyDescent="0.2">
      <c r="A60" s="34" t="str">
        <f>C51&amp;"x"&amp;B60</f>
        <v>S3x7</v>
      </c>
      <c r="B60" s="63">
        <v>7</v>
      </c>
      <c r="C60" s="87" t="str">
        <f t="shared" si="29"/>
        <v>M</v>
      </c>
      <c r="D60" s="87" t="str">
        <f t="shared" si="30"/>
        <v>NJD69G6</v>
      </c>
      <c r="E60" s="88" t="str">
        <f t="shared" si="31"/>
        <v>Katbahadoer, Y.</v>
      </c>
      <c r="F60" s="88" t="str">
        <f t="shared" si="32"/>
        <v>Yves</v>
      </c>
      <c r="G60" s="89">
        <f t="shared" si="33"/>
        <v>33789</v>
      </c>
      <c r="H60" s="90">
        <f t="shared" si="34"/>
        <v>26</v>
      </c>
      <c r="I60" s="91"/>
      <c r="J60" s="87" t="str">
        <f t="shared" si="35"/>
        <v>S3</v>
      </c>
      <c r="K60" s="87" t="str">
        <f t="shared" si="36"/>
        <v>S3</v>
      </c>
      <c r="L60" s="87" t="str">
        <f t="shared" si="37"/>
        <v>S3</v>
      </c>
      <c r="M60" s="92"/>
      <c r="N60" s="92"/>
      <c r="P60" s="223" t="str">
        <f ca="1">IF(OR(LEFT($A60,1)="x",AND(Y53+$AB60=0,$AB53&gt;0)),"",IFERROR(VLOOKUP($A60,LedenV,27,0),""))</f>
        <v/>
      </c>
      <c r="Q60" s="223" t="str">
        <f ca="1">IF(OR(LEFT($A60,1)="x",AND(Z53+$AB60=0,$AB53&gt;0)),"",IFERROR(VLOOKUP($A60,LedenV,28,0),""))</f>
        <v/>
      </c>
      <c r="R60" s="223" t="str">
        <f ca="1">IF(OR(LEFT($A60,1)="x",AND(AA53+$AB60=0,$AB53&gt;0)),"",IFERROR(VLOOKUP($A60,LedenV,29,0),""))</f>
        <v/>
      </c>
      <c r="S60" s="228"/>
      <c r="T60" s="305"/>
      <c r="U60" s="226"/>
      <c r="V60" s="229">
        <f t="shared" si="38"/>
        <v>999</v>
      </c>
      <c r="W60" s="229">
        <f t="shared" si="39"/>
        <v>999</v>
      </c>
      <c r="X60" s="52">
        <v>11</v>
      </c>
      <c r="Y60" s="87" t="str">
        <f t="shared" si="40"/>
        <v>S3</v>
      </c>
      <c r="Z60" s="87" t="str">
        <f t="shared" si="41"/>
        <v>S3</v>
      </c>
      <c r="AA60" s="87" t="str">
        <f t="shared" si="42"/>
        <v>S3</v>
      </c>
      <c r="AB60" s="34">
        <f t="shared" si="43"/>
        <v>6</v>
      </c>
    </row>
    <row r="61" spans="1:32" ht="12.75" customHeight="1" x14ac:dyDescent="0.2">
      <c r="A61" s="34" t="str">
        <f>C51&amp;"x"&amp;B61</f>
        <v>S3x8</v>
      </c>
      <c r="B61" s="63">
        <v>8</v>
      </c>
      <c r="C61" s="87" t="str">
        <f t="shared" si="29"/>
        <v>M</v>
      </c>
      <c r="D61" s="87" t="str">
        <f t="shared" si="30"/>
        <v>NJF95S5</v>
      </c>
      <c r="E61" s="88" t="str">
        <f t="shared" si="31"/>
        <v>Mans, Bob</v>
      </c>
      <c r="F61" s="88" t="str">
        <f t="shared" si="32"/>
        <v>Bob</v>
      </c>
      <c r="G61" s="89">
        <f t="shared" si="33"/>
        <v>35372</v>
      </c>
      <c r="H61" s="90">
        <f t="shared" si="34"/>
        <v>22</v>
      </c>
      <c r="I61" s="91"/>
      <c r="J61" s="87" t="str">
        <f t="shared" si="35"/>
        <v>S2</v>
      </c>
      <c r="K61" s="87" t="str">
        <f t="shared" si="36"/>
        <v>S2</v>
      </c>
      <c r="L61" s="87" t="str">
        <f t="shared" si="37"/>
        <v>S2</v>
      </c>
      <c r="M61" s="92"/>
      <c r="N61" s="92"/>
      <c r="P61" s="223" t="str">
        <f ca="1">IF(OR(LEFT($A61,1)="x",AND(Y53+$AB61=0,$AB53&gt;0)),"",IFERROR(VLOOKUP($A61,LedenV,27,0),""))</f>
        <v/>
      </c>
      <c r="Q61" s="223" t="str">
        <f ca="1">IF(OR(LEFT($A61,1)="x",AND(Z53+$AB61=0,$AB53&gt;0)),"",IFERROR(VLOOKUP($A61,LedenV,28,0),""))</f>
        <v/>
      </c>
      <c r="R61" s="223" t="str">
        <f ca="1">IF(OR(LEFT($A61,1)="x",AND(AA53+$AB61=0,$AB53&gt;0)),"",IFERROR(VLOOKUP($A61,LedenV,29,0),""))</f>
        <v/>
      </c>
      <c r="S61" s="228"/>
      <c r="T61" s="305"/>
      <c r="U61" s="226"/>
      <c r="V61" s="229">
        <f t="shared" si="38"/>
        <v>999</v>
      </c>
      <c r="W61" s="229">
        <f t="shared" si="39"/>
        <v>999</v>
      </c>
      <c r="X61" s="52">
        <v>12</v>
      </c>
      <c r="Y61" s="87" t="str">
        <f t="shared" si="40"/>
        <v>S2</v>
      </c>
      <c r="Z61" s="87" t="str">
        <f t="shared" si="41"/>
        <v>S2</v>
      </c>
      <c r="AA61" s="87" t="str">
        <f t="shared" si="42"/>
        <v>S2</v>
      </c>
      <c r="AB61" s="34">
        <f t="shared" si="43"/>
        <v>6</v>
      </c>
    </row>
    <row r="62" spans="1:32" ht="12.75" customHeight="1" x14ac:dyDescent="0.2">
      <c r="A62" s="34" t="str">
        <f>C51&amp;"x"&amp;B62</f>
        <v>S3x9</v>
      </c>
      <c r="B62" s="63">
        <v>9</v>
      </c>
      <c r="C62" s="87" t="str">
        <f t="shared" si="29"/>
        <v/>
      </c>
      <c r="D62" s="87" t="str">
        <f t="shared" si="30"/>
        <v/>
      </c>
      <c r="E62" s="88" t="str">
        <f t="shared" si="31"/>
        <v/>
      </c>
      <c r="F62" s="88" t="str">
        <f t="shared" si="32"/>
        <v/>
      </c>
      <c r="G62" s="89" t="str">
        <f t="shared" si="33"/>
        <v/>
      </c>
      <c r="H62" s="90" t="str">
        <f t="shared" si="34"/>
        <v/>
      </c>
      <c r="I62" s="91"/>
      <c r="J62" s="87" t="str">
        <f t="shared" si="35"/>
        <v/>
      </c>
      <c r="K62" s="87" t="str">
        <f t="shared" si="36"/>
        <v/>
      </c>
      <c r="L62" s="87" t="str">
        <f t="shared" si="37"/>
        <v/>
      </c>
      <c r="M62" s="92"/>
      <c r="N62" s="92"/>
      <c r="P62" s="223" t="str">
        <f>IF(OR(LEFT($A62,1)="x",AND(Y53+$AB62=0,$AB53&gt;0)),"",IFERROR(VLOOKUP($A62,LedenV,27,0),""))</f>
        <v/>
      </c>
      <c r="Q62" s="223" t="str">
        <f>IF(OR(LEFT($A62,1)="x",AND(Z53+$AB62=0,$AB53&gt;0)),"",IFERROR(VLOOKUP($A62,LedenV,28,0),""))</f>
        <v/>
      </c>
      <c r="R62" s="223" t="str">
        <f>IF(OR(LEFT($A62,1)="x",AND(AA53+$AB62=0,$AB53&gt;0)),"",IFERROR(VLOOKUP($A62,LedenV,29,0),""))</f>
        <v/>
      </c>
      <c r="S62" s="228"/>
      <c r="T62" s="305"/>
      <c r="U62" s="226"/>
      <c r="V62" s="229">
        <f t="shared" si="38"/>
        <v>999</v>
      </c>
      <c r="W62" s="229">
        <f t="shared" si="39"/>
        <v>999</v>
      </c>
      <c r="X62" s="52">
        <v>13</v>
      </c>
      <c r="Y62" s="87" t="str">
        <f t="shared" si="40"/>
        <v/>
      </c>
      <c r="Z62" s="87" t="str">
        <f t="shared" si="41"/>
        <v/>
      </c>
      <c r="AA62" s="87" t="str">
        <f t="shared" si="42"/>
        <v/>
      </c>
      <c r="AB62" s="34">
        <f t="shared" si="43"/>
        <v>0</v>
      </c>
    </row>
    <row r="63" spans="1:32" ht="12.75" customHeight="1" x14ac:dyDescent="0.2">
      <c r="A63" s="34" t="str">
        <f>C51&amp;"x"&amp;B63</f>
        <v>S3x10</v>
      </c>
      <c r="B63" s="63">
        <v>10</v>
      </c>
      <c r="C63" s="87" t="str">
        <f t="shared" si="29"/>
        <v/>
      </c>
      <c r="D63" s="87" t="str">
        <f t="shared" si="30"/>
        <v/>
      </c>
      <c r="E63" s="88" t="str">
        <f t="shared" si="31"/>
        <v/>
      </c>
      <c r="F63" s="88" t="str">
        <f t="shared" si="32"/>
        <v/>
      </c>
      <c r="G63" s="89" t="str">
        <f t="shared" si="33"/>
        <v/>
      </c>
      <c r="H63" s="90" t="str">
        <f t="shared" si="34"/>
        <v/>
      </c>
      <c r="I63" s="91"/>
      <c r="J63" s="87" t="str">
        <f t="shared" si="35"/>
        <v/>
      </c>
      <c r="K63" s="87" t="str">
        <f t="shared" si="36"/>
        <v/>
      </c>
      <c r="L63" s="87" t="str">
        <f t="shared" si="37"/>
        <v/>
      </c>
      <c r="M63" s="92"/>
      <c r="N63" s="92"/>
      <c r="P63" s="223" t="str">
        <f>IF(OR(LEFT($A63,1)="x",AND(Y53+$AB63=0,$AB53&gt;0)),"",IFERROR(VLOOKUP($A63,LedenV,27,0),""))</f>
        <v/>
      </c>
      <c r="Q63" s="223" t="str">
        <f>IF(OR(LEFT($A63,1)="x",AND(Z53+$AB63=0,$AB53&gt;0)),"",IFERROR(VLOOKUP($A63,LedenV,28,0),""))</f>
        <v/>
      </c>
      <c r="R63" s="223" t="str">
        <f>IF(OR(LEFT($A63,1)="x",AND(AA53+$AB63=0,$AB53&gt;0)),"",IFERROR(VLOOKUP($A63,LedenV,29,0),""))</f>
        <v/>
      </c>
      <c r="S63" s="228"/>
      <c r="T63" s="305"/>
      <c r="U63" s="226"/>
      <c r="V63" s="229">
        <f t="shared" si="38"/>
        <v>999</v>
      </c>
      <c r="W63" s="229">
        <f t="shared" si="39"/>
        <v>999</v>
      </c>
      <c r="X63" s="52">
        <v>14</v>
      </c>
      <c r="Y63" s="87" t="str">
        <f t="shared" si="40"/>
        <v/>
      </c>
      <c r="Z63" s="87" t="str">
        <f t="shared" si="41"/>
        <v/>
      </c>
      <c r="AA63" s="87" t="str">
        <f t="shared" si="42"/>
        <v/>
      </c>
      <c r="AB63" s="34">
        <f t="shared" si="43"/>
        <v>0</v>
      </c>
    </row>
    <row r="64" spans="1:32" ht="12.75" customHeight="1" x14ac:dyDescent="0.2">
      <c r="A64" s="34" t="str">
        <f>C51&amp;"x"&amp;B64</f>
        <v>S3x11</v>
      </c>
      <c r="B64" s="63">
        <v>11</v>
      </c>
      <c r="C64" s="87" t="str">
        <f t="shared" si="29"/>
        <v/>
      </c>
      <c r="D64" s="87" t="str">
        <f t="shared" si="30"/>
        <v/>
      </c>
      <c r="E64" s="88" t="str">
        <f t="shared" si="31"/>
        <v/>
      </c>
      <c r="F64" s="88" t="str">
        <f t="shared" si="32"/>
        <v/>
      </c>
      <c r="G64" s="89" t="str">
        <f t="shared" si="33"/>
        <v/>
      </c>
      <c r="H64" s="90" t="str">
        <f t="shared" si="34"/>
        <v/>
      </c>
      <c r="I64" s="91"/>
      <c r="J64" s="87" t="str">
        <f t="shared" si="35"/>
        <v/>
      </c>
      <c r="K64" s="87" t="str">
        <f t="shared" si="36"/>
        <v/>
      </c>
      <c r="L64" s="87" t="str">
        <f t="shared" si="37"/>
        <v/>
      </c>
      <c r="M64" s="92"/>
      <c r="N64" s="92"/>
      <c r="P64" s="223" t="str">
        <f>IF(OR(LEFT($A64,1)="x",AND(Y53+$AB64=0,$AB53&gt;0)),"",IFERROR(VLOOKUP($A64,LedenV,27,0),""))</f>
        <v/>
      </c>
      <c r="Q64" s="223" t="str">
        <f>IF(OR(LEFT($A64,1)="x",AND(Z53+$AB64=0,$AB53&gt;0)),"",IFERROR(VLOOKUP($A64,LedenV,28,0),""))</f>
        <v/>
      </c>
      <c r="R64" s="223" t="str">
        <f>IF(OR(LEFT($A64,1)="x",AND(AA53+$AB64=0,$AB53&gt;0)),"",IFERROR(VLOOKUP($A64,LedenV,29,0),""))</f>
        <v/>
      </c>
      <c r="V64" s="229">
        <f t="shared" si="38"/>
        <v>999</v>
      </c>
      <c r="W64" s="229">
        <f t="shared" si="39"/>
        <v>999</v>
      </c>
      <c r="X64" s="52">
        <v>15</v>
      </c>
      <c r="Y64" s="87" t="str">
        <f t="shared" si="40"/>
        <v/>
      </c>
      <c r="Z64" s="87" t="str">
        <f t="shared" si="41"/>
        <v/>
      </c>
      <c r="AA64" s="87" t="str">
        <f t="shared" si="42"/>
        <v/>
      </c>
      <c r="AB64" s="34">
        <f t="shared" si="43"/>
        <v>0</v>
      </c>
    </row>
    <row r="65" spans="1:32" ht="12.75" customHeight="1" x14ac:dyDescent="0.2">
      <c r="A65" s="34" t="str">
        <f>C51&amp;"x"&amp;B65</f>
        <v>S3x12</v>
      </c>
      <c r="B65" s="63">
        <v>12</v>
      </c>
      <c r="C65" s="87" t="str">
        <f t="shared" si="29"/>
        <v/>
      </c>
      <c r="D65" s="87" t="str">
        <f t="shared" si="30"/>
        <v/>
      </c>
      <c r="E65" s="88" t="str">
        <f t="shared" si="31"/>
        <v/>
      </c>
      <c r="F65" s="88" t="str">
        <f t="shared" si="32"/>
        <v/>
      </c>
      <c r="G65" s="89" t="str">
        <f t="shared" si="33"/>
        <v/>
      </c>
      <c r="H65" s="90" t="str">
        <f t="shared" si="34"/>
        <v/>
      </c>
      <c r="I65" s="91"/>
      <c r="J65" s="87" t="str">
        <f t="shared" si="35"/>
        <v/>
      </c>
      <c r="K65" s="87" t="str">
        <f t="shared" si="36"/>
        <v/>
      </c>
      <c r="L65" s="87" t="str">
        <f t="shared" si="37"/>
        <v/>
      </c>
      <c r="M65" s="92"/>
      <c r="N65" s="92"/>
      <c r="P65" s="223" t="str">
        <f>IF(OR(LEFT($A65,1)="x",AND(Y53+$AB65=0,$AB53&gt;0)),"",IFERROR(VLOOKUP($A65,LedenV,27,0),""))</f>
        <v/>
      </c>
      <c r="Q65" s="223" t="str">
        <f>IF(OR(LEFT($A65,1)="x",AND(Z53+$AB65=0,$AB53&gt;0)),"",IFERROR(VLOOKUP($A65,LedenV,28,0),""))</f>
        <v/>
      </c>
      <c r="R65" s="223" t="str">
        <f>IF(OR(LEFT($A65,1)="x",AND(AA53+$AB65=0,$AB53&gt;0)),"",IFERROR(VLOOKUP($A65,LedenV,29,0),""))</f>
        <v/>
      </c>
      <c r="V65" s="229">
        <f t="shared" si="38"/>
        <v>999</v>
      </c>
      <c r="W65" s="229">
        <f t="shared" si="39"/>
        <v>999</v>
      </c>
      <c r="X65" s="52">
        <v>16</v>
      </c>
      <c r="Y65" s="87" t="str">
        <f t="shared" si="40"/>
        <v/>
      </c>
      <c r="Z65" s="87" t="str">
        <f t="shared" si="41"/>
        <v/>
      </c>
      <c r="AA65" s="87" t="str">
        <f t="shared" si="42"/>
        <v/>
      </c>
      <c r="AB65" s="34">
        <f t="shared" si="43"/>
        <v>0</v>
      </c>
    </row>
    <row r="66" spans="1:32" ht="12.75" customHeight="1" x14ac:dyDescent="0.2">
      <c r="A66" s="34" t="str">
        <f>C51&amp;"x"&amp;B66</f>
        <v>S3x13</v>
      </c>
      <c r="B66" s="63">
        <v>13</v>
      </c>
      <c r="C66" s="87" t="str">
        <f t="shared" si="29"/>
        <v/>
      </c>
      <c r="D66" s="87" t="str">
        <f t="shared" si="30"/>
        <v/>
      </c>
      <c r="E66" s="88" t="str">
        <f t="shared" si="31"/>
        <v/>
      </c>
      <c r="F66" s="88" t="str">
        <f t="shared" si="32"/>
        <v/>
      </c>
      <c r="G66" s="89" t="str">
        <f t="shared" si="33"/>
        <v/>
      </c>
      <c r="H66" s="90" t="str">
        <f t="shared" si="34"/>
        <v/>
      </c>
      <c r="I66" s="91"/>
      <c r="J66" s="87" t="str">
        <f t="shared" si="35"/>
        <v/>
      </c>
      <c r="K66" s="87" t="str">
        <f t="shared" si="36"/>
        <v/>
      </c>
      <c r="L66" s="87" t="str">
        <f t="shared" si="37"/>
        <v/>
      </c>
      <c r="M66" s="92"/>
      <c r="N66" s="92"/>
      <c r="P66" s="223" t="str">
        <f>IF(OR(LEFT($A66,1)="x",AND(Y53+$AB66=0,$AB53&gt;0)),"",IFERROR(VLOOKUP($A66,LedenV,27,0),""))</f>
        <v/>
      </c>
      <c r="Q66" s="223" t="str">
        <f>IF(OR(LEFT($A66,1)="x",AND(Z53+$AB66=0,$AB53&gt;0)),"",IFERROR(VLOOKUP($A66,LedenV,28,0),""))</f>
        <v/>
      </c>
      <c r="R66" s="223" t="str">
        <f>IF(OR(LEFT($A66,1)="x",AND(AA53+$AB66=0,$AB53&gt;0)),"",IFERROR(VLOOKUP($A66,LedenV,29,0),""))</f>
        <v/>
      </c>
      <c r="V66" s="229">
        <f t="shared" si="38"/>
        <v>999</v>
      </c>
      <c r="W66" s="229">
        <f t="shared" si="39"/>
        <v>999</v>
      </c>
      <c r="X66" s="52">
        <v>17</v>
      </c>
      <c r="Y66" s="87" t="str">
        <f t="shared" si="40"/>
        <v/>
      </c>
      <c r="Z66" s="87" t="str">
        <f t="shared" si="41"/>
        <v/>
      </c>
      <c r="AA66" s="87" t="str">
        <f t="shared" si="42"/>
        <v/>
      </c>
      <c r="AB66" s="34">
        <f t="shared" si="43"/>
        <v>0</v>
      </c>
    </row>
    <row r="67" spans="1:32" ht="12.75" customHeight="1" x14ac:dyDescent="0.2">
      <c r="A67" s="34" t="str">
        <f>C51&amp;"x"&amp;B67</f>
        <v>S3x14</v>
      </c>
      <c r="B67" s="63">
        <v>14</v>
      </c>
      <c r="C67" s="87" t="str">
        <f t="shared" si="29"/>
        <v/>
      </c>
      <c r="D67" s="87" t="str">
        <f t="shared" si="30"/>
        <v/>
      </c>
      <c r="E67" s="88" t="str">
        <f t="shared" si="31"/>
        <v/>
      </c>
      <c r="F67" s="88" t="str">
        <f t="shared" si="32"/>
        <v/>
      </c>
      <c r="G67" s="89" t="str">
        <f t="shared" si="33"/>
        <v/>
      </c>
      <c r="H67" s="90" t="str">
        <f t="shared" si="34"/>
        <v/>
      </c>
      <c r="I67" s="91"/>
      <c r="J67" s="87" t="str">
        <f t="shared" si="35"/>
        <v/>
      </c>
      <c r="K67" s="87" t="str">
        <f t="shared" si="36"/>
        <v/>
      </c>
      <c r="L67" s="87" t="str">
        <f t="shared" si="37"/>
        <v/>
      </c>
      <c r="M67" s="92"/>
      <c r="N67" s="92"/>
      <c r="P67" s="223" t="str">
        <f>IF(OR(LEFT($A67,1)="x",AND(Y53+$AB67=0,$AB53&gt;0)),"",IFERROR(VLOOKUP($A67,LedenV,27,0),""))</f>
        <v/>
      </c>
      <c r="Q67" s="223" t="str">
        <f>IF(OR(LEFT($A67,1)="x",AND(Z53+$AB67=0,$AB53&gt;0)),"",IFERROR(VLOOKUP($A67,LedenV,28,0),""))</f>
        <v/>
      </c>
      <c r="R67" s="223" t="str">
        <f>IF(OR(LEFT($A67,1)="x",AND(AA53+$AB67=0,$AB53&gt;0)),"",IFERROR(VLOOKUP($A67,LedenV,29,0),""))</f>
        <v/>
      </c>
      <c r="V67" s="229">
        <f t="shared" si="38"/>
        <v>999</v>
      </c>
      <c r="W67" s="229">
        <f t="shared" si="39"/>
        <v>999</v>
      </c>
      <c r="X67" s="52">
        <v>18</v>
      </c>
      <c r="Y67" s="87" t="str">
        <f t="shared" si="40"/>
        <v/>
      </c>
      <c r="Z67" s="87" t="str">
        <f t="shared" si="41"/>
        <v/>
      </c>
      <c r="AA67" s="87" t="str">
        <f t="shared" si="42"/>
        <v/>
      </c>
      <c r="AB67" s="34">
        <f t="shared" si="43"/>
        <v>0</v>
      </c>
    </row>
    <row r="68" spans="1:32" ht="12.75" customHeight="1" x14ac:dyDescent="0.2">
      <c r="A68" s="34" t="str">
        <f>C51&amp;"x"&amp;B68</f>
        <v>S3x15</v>
      </c>
      <c r="B68" s="63">
        <v>15</v>
      </c>
      <c r="C68" s="87" t="str">
        <f t="shared" si="29"/>
        <v/>
      </c>
      <c r="D68" s="87" t="str">
        <f t="shared" si="30"/>
        <v/>
      </c>
      <c r="E68" s="88" t="str">
        <f t="shared" si="31"/>
        <v/>
      </c>
      <c r="F68" s="88" t="str">
        <f t="shared" si="32"/>
        <v/>
      </c>
      <c r="G68" s="89" t="str">
        <f t="shared" si="33"/>
        <v/>
      </c>
      <c r="H68" s="90" t="str">
        <f t="shared" si="34"/>
        <v/>
      </c>
      <c r="I68" s="91"/>
      <c r="J68" s="87" t="str">
        <f t="shared" si="35"/>
        <v/>
      </c>
      <c r="K68" s="87" t="str">
        <f t="shared" si="36"/>
        <v/>
      </c>
      <c r="L68" s="87" t="str">
        <f t="shared" si="37"/>
        <v/>
      </c>
      <c r="M68" s="92"/>
      <c r="N68" s="92"/>
      <c r="P68" s="223" t="str">
        <f>IF(OR(LEFT($A68,1)="x",AND(Y53+$AB68=0,$AB53&gt;0)),"",IFERROR(VLOOKUP($A68,LedenV,27,0),""))</f>
        <v/>
      </c>
      <c r="Q68" s="223" t="str">
        <f>IF(OR(LEFT($A68,1)="x",AND(Z53+$AB68=0,$AB53&gt;0)),"",IFERROR(VLOOKUP($A68,LedenV,28,0),""))</f>
        <v/>
      </c>
      <c r="R68" s="223" t="str">
        <f>IF(OR(LEFT($A68,1)="x",AND(AA53+$AB68=0,$AB53&gt;0)),"",IFERROR(VLOOKUP($A68,LedenV,29,0),""))</f>
        <v/>
      </c>
      <c r="V68" s="229">
        <f t="shared" si="38"/>
        <v>999</v>
      </c>
      <c r="W68" s="229">
        <f t="shared" si="39"/>
        <v>999</v>
      </c>
      <c r="X68" s="52">
        <v>19</v>
      </c>
      <c r="Y68" s="87" t="str">
        <f t="shared" si="40"/>
        <v/>
      </c>
      <c r="Z68" s="87" t="str">
        <f t="shared" si="41"/>
        <v/>
      </c>
      <c r="AA68" s="87" t="str">
        <f t="shared" si="42"/>
        <v/>
      </c>
      <c r="AB68" s="34">
        <f t="shared" si="43"/>
        <v>0</v>
      </c>
    </row>
    <row r="69" spans="1:32" ht="13.5" thickBot="1" x14ac:dyDescent="0.25">
      <c r="B69" s="93"/>
      <c r="C69" s="94"/>
      <c r="D69" s="93"/>
      <c r="E69" s="93"/>
      <c r="F69" s="93"/>
      <c r="G69" s="95"/>
      <c r="H69" s="95"/>
      <c r="I69" s="95"/>
      <c r="J69" s="94"/>
      <c r="K69" s="94"/>
      <c r="L69" s="94"/>
      <c r="M69" s="92"/>
      <c r="N69" s="92"/>
      <c r="X69" s="52">
        <v>20</v>
      </c>
    </row>
    <row r="70" spans="1:32" s="62" customFormat="1" ht="13.5" thickTop="1" x14ac:dyDescent="0.2">
      <c r="B70" s="63"/>
      <c r="C70" s="392" t="s">
        <v>6547</v>
      </c>
      <c r="D70" s="392"/>
      <c r="E70" s="178" t="s">
        <v>6548</v>
      </c>
      <c r="F70" s="178" t="s">
        <v>6549</v>
      </c>
      <c r="G70" s="65" t="s">
        <v>6550</v>
      </c>
      <c r="H70" s="66"/>
      <c r="I70" s="67"/>
      <c r="J70" s="68" t="s">
        <v>6551</v>
      </c>
      <c r="K70" s="68" t="s">
        <v>6552</v>
      </c>
      <c r="L70" s="68" t="s">
        <v>6553</v>
      </c>
      <c r="M70" s="69"/>
      <c r="N70" s="69"/>
      <c r="O70" s="70"/>
      <c r="P70" s="71">
        <f ca="1">COUNT(P74:P88)</f>
        <v>0</v>
      </c>
      <c r="Q70" s="71">
        <f ca="1">COUNT(Q74:Q88)</f>
        <v>0</v>
      </c>
      <c r="R70" s="71">
        <f ca="1">COUNT(R74:R88)</f>
        <v>0</v>
      </c>
      <c r="S70" s="72"/>
      <c r="T70" s="104">
        <f ca="1">R70-(15-COUNTBLANK(AA74:AA88))</f>
        <v>-10</v>
      </c>
      <c r="U70" s="70"/>
      <c r="V70" s="70"/>
      <c r="W70" s="70"/>
      <c r="X70" s="70">
        <v>1</v>
      </c>
      <c r="AD70" s="20"/>
      <c r="AE70" s="20"/>
      <c r="AF70" s="20"/>
    </row>
    <row r="71" spans="1:32" s="43" customFormat="1" x14ac:dyDescent="0.2">
      <c r="A71" s="43">
        <v>7</v>
      </c>
      <c r="B71" s="73"/>
      <c r="C71" s="391" t="str">
        <f>Leden!AQ9</f>
        <v>S4</v>
      </c>
      <c r="D71" s="391"/>
      <c r="E71" s="177" t="str">
        <f>IF($C71="","",LEFT(IFERROR(VLOOKUP($C71,TeamsV,2,0),"")&amp;"??",2))</f>
        <v>WK</v>
      </c>
      <c r="F71" s="177" t="str">
        <f>IF($C71="","",LEFT(IFERROR(VLOOKUP($C71,TeamsV,3,0),"")&amp;"??",2))</f>
        <v>Za</v>
      </c>
      <c r="G71" s="177" t="str">
        <f>IF($C71="","",LEFT(IFERROR(VLOOKUP($C71,TeamsV,4,0),"")&amp;"?",1))</f>
        <v>8</v>
      </c>
      <c r="H71" s="75"/>
      <c r="I71" s="76"/>
      <c r="J71" s="295">
        <f>COUNTIF(C74:C88,"V")</f>
        <v>6</v>
      </c>
      <c r="K71" s="300">
        <f>COUNTIF(C74:C88,"M")</f>
        <v>4</v>
      </c>
      <c r="L71" s="77">
        <f>IFERROR(AVERAGE(H74:H88),"")</f>
        <v>37.6</v>
      </c>
      <c r="M71" s="78"/>
      <c r="N71" s="78"/>
      <c r="O71" s="79" t="s">
        <v>6554</v>
      </c>
      <c r="P71" s="223" t="str">
        <f ca="1">IF(COUNT(P74:P88)=0,"",TeamPunten(P74:P88,$V71))</f>
        <v/>
      </c>
      <c r="Q71" s="223" t="str">
        <f ca="1">IF(COUNT(Q74:Q88)=0,"",TeamPunten(Q74:Q88,$V71))</f>
        <v/>
      </c>
      <c r="R71" s="223" t="str">
        <f ca="1">IF(COUNT(R74:R88)=0,"",TeamPunten(R74:R88,$V71))</f>
        <v/>
      </c>
      <c r="S71" s="224"/>
      <c r="T71" s="51"/>
      <c r="U71" s="225" t="str">
        <f>MID($C71,1,1)</f>
        <v>S</v>
      </c>
      <c r="V71" s="225" t="str">
        <f>MID($C71,1,1)</f>
        <v>S</v>
      </c>
      <c r="W71" s="225" t="str">
        <f>MID($C71,1,1)</f>
        <v>S</v>
      </c>
      <c r="X71" s="52">
        <v>2</v>
      </c>
      <c r="AD71" s="20" t="str">
        <f>IF($C71="","",IFERROR(VLOOKUP($C71,TeamsV,6,0),""))</f>
        <v>A</v>
      </c>
      <c r="AE71" s="20" t="str">
        <f>IF($AD71="","",IFERROR(VLOOKUP($AD71,Teams!$B$4:$G$8,2,0),""))</f>
        <v>3312 AD</v>
      </c>
      <c r="AF71" s="20" t="str">
        <f>IF($AD71="","",IFERROR(VLOOKUP($AD71,Teams!$B$4:$G$8,4,0),""))</f>
        <v>Dordrecht</v>
      </c>
    </row>
    <row r="72" spans="1:32" ht="5.25" customHeight="1" x14ac:dyDescent="0.2">
      <c r="B72" s="63"/>
      <c r="C72" s="178"/>
      <c r="D72" s="63"/>
      <c r="E72" s="63"/>
      <c r="F72" s="63"/>
      <c r="G72" s="67"/>
      <c r="H72" s="67"/>
      <c r="I72" s="67"/>
      <c r="J72" s="296"/>
      <c r="K72" s="296"/>
      <c r="L72" s="296"/>
      <c r="M72" s="80"/>
      <c r="N72" s="80"/>
      <c r="P72" s="224"/>
      <c r="Q72" s="224"/>
      <c r="R72" s="224"/>
      <c r="S72" s="224"/>
      <c r="T72" s="51"/>
      <c r="U72" s="226"/>
      <c r="V72" s="226"/>
      <c r="W72" s="226"/>
      <c r="X72" s="52">
        <v>3</v>
      </c>
    </row>
    <row r="73" spans="1:32" s="81" customFormat="1" ht="12.75" customHeight="1" x14ac:dyDescent="0.2">
      <c r="B73" s="82"/>
      <c r="C73" s="83" t="s">
        <v>6555</v>
      </c>
      <c r="D73" s="83" t="s">
        <v>6556</v>
      </c>
      <c r="E73" s="84" t="s">
        <v>6557</v>
      </c>
      <c r="F73" s="84" t="s">
        <v>6558</v>
      </c>
      <c r="G73" s="83" t="s">
        <v>6559</v>
      </c>
      <c r="H73" s="83" t="s">
        <v>6560</v>
      </c>
      <c r="I73" s="83" t="s">
        <v>6415</v>
      </c>
      <c r="J73" s="83" t="s">
        <v>7321</v>
      </c>
      <c r="K73" s="83" t="s">
        <v>8065</v>
      </c>
      <c r="L73" s="83" t="s">
        <v>8195</v>
      </c>
      <c r="M73" s="85"/>
      <c r="N73" s="85"/>
      <c r="O73" s="86"/>
      <c r="P73" s="227" t="s">
        <v>6425</v>
      </c>
      <c r="Q73" s="227" t="s">
        <v>6424</v>
      </c>
      <c r="R73" s="227" t="s">
        <v>6426</v>
      </c>
      <c r="S73" s="224"/>
      <c r="T73" s="51"/>
      <c r="U73" s="225">
        <f>IF(W71="","",VLOOKUP(W71,Leeftijdscat,2,FALSE))</f>
        <v>5</v>
      </c>
      <c r="V73" s="225">
        <f>IF(W71="","",VLOOKUP(W71,Leeftijdscat,3,FALSE))</f>
        <v>999</v>
      </c>
      <c r="W73" s="225">
        <f>IF(W71="","",VLOOKUP(W71,Leeftijdscat,4,FALSE))</f>
        <v>999</v>
      </c>
      <c r="X73" s="52">
        <v>4</v>
      </c>
      <c r="Y73" s="81">
        <f>LEN(Y74&amp;Y75&amp;Y76&amp;Y77&amp;Y78&amp;Y79&amp;Y80&amp;Y81&amp;Y82&amp;Y83&amp;Y84&amp;Y85&amp;Y86&amp;Y87&amp;Y88)</f>
        <v>20</v>
      </c>
      <c r="Z73" s="81">
        <f>LEN(Z74&amp;Z75&amp;Z76&amp;Z77&amp;Z78&amp;Z79&amp;Z80&amp;Z81&amp;Z82&amp;Z83&amp;Z84&amp;Z85&amp;Z86&amp;Z87&amp;Z88)</f>
        <v>20</v>
      </c>
      <c r="AA73" s="81">
        <f>LEN(AA74&amp;AA75&amp;AA76&amp;AA77&amp;AA78&amp;AA79&amp;AA80&amp;AA81&amp;AA82&amp;AA83&amp;AA84&amp;AA85&amp;AA86&amp;AA87&amp;AA88)</f>
        <v>20</v>
      </c>
      <c r="AB73" s="81">
        <f>SUM(Y73:AA73)</f>
        <v>60</v>
      </c>
      <c r="AD73" s="279"/>
      <c r="AE73" s="279"/>
      <c r="AF73" s="279"/>
    </row>
    <row r="74" spans="1:32" ht="12.75" customHeight="1" x14ac:dyDescent="0.2">
      <c r="A74" s="34" t="str">
        <f>C71&amp;"x"&amp;B74</f>
        <v>S4x1</v>
      </c>
      <c r="B74" s="63">
        <v>1</v>
      </c>
      <c r="C74" s="87" t="str">
        <f t="shared" ref="C74:C88" si="44">IF(LEFT($A74,1)="x","",IFERROR(VLOOKUP($A74,LedenV,6,0),""))</f>
        <v>V</v>
      </c>
      <c r="D74" s="87" t="str">
        <f t="shared" ref="D74:D88" si="45">IF(LEFT($A74,1)="x","",IFERROR(VLOOKUP($A74,LedenV,7,0),""))</f>
        <v>NFW26V3</v>
      </c>
      <c r="E74" s="88" t="str">
        <f t="shared" ref="E74:E88" si="46">IF(LEFT($A74,1)="x","",IFERROR(VLOOKUP($A74,LedenV,8,0),""))</f>
        <v>Assem, Lisette van den</v>
      </c>
      <c r="F74" s="88" t="str">
        <f t="shared" ref="F74:F88" si="47">IF(LEFT($A74,1)="x","",IFERROR(VLOOKUP($A74,LedenV,9,0),""))</f>
        <v>Lisette</v>
      </c>
      <c r="G74" s="89">
        <f t="shared" ref="G74:G88" si="48">IF(LEFT($A74,1)="x","",IFERROR(VLOOKUP($A74,LedenV,10,0),""))</f>
        <v>30573</v>
      </c>
      <c r="H74" s="90">
        <f t="shared" ref="H74:H88" si="49">IF(AND(ISNUMBER(G74),G74&lt;&gt;0),DATEDIF(G74,Peildatum,"Y"),"")</f>
        <v>35</v>
      </c>
      <c r="I74" s="91"/>
      <c r="J74" s="87" t="str">
        <f t="shared" ref="J74:J88" si="50">IF(LEFT($A74,1)="x","",IFERROR(VLOOKUP($A74,LedenV,16,0),""))</f>
        <v>S3</v>
      </c>
      <c r="K74" s="87" t="str">
        <f t="shared" ref="K74:K88" si="51">IF(LEFT($A74,1)="x","",IFERROR(VLOOKUP($A74,LedenV,17,0),""))</f>
        <v>S4</v>
      </c>
      <c r="L74" s="87" t="str">
        <f t="shared" ref="L74:L88" si="52">IF(LEFT($A74,1)="x","",IFERROR(VLOOKUP($A74,LedenV,18,0),""))</f>
        <v>S3</v>
      </c>
      <c r="M74" s="92"/>
      <c r="N74" s="92"/>
      <c r="P74" s="223" t="str">
        <f ca="1">IF(OR(LEFT($A74,1)="x",AND(Y73+$AB74=0,$AB73&gt;0)),"",IFERROR(VLOOKUP($A74,LedenV,27,0),""))</f>
        <v/>
      </c>
      <c r="Q74" s="223" t="str">
        <f ca="1">IF(OR(LEFT($A74,1)="x",AND(Z73+$AB74=0,$AB73&gt;0)),"",IFERROR(VLOOKUP($A74,LedenV,28,0),""))</f>
        <v/>
      </c>
      <c r="R74" s="223" t="str">
        <f ca="1">IF(OR(LEFT($A74,1)="x",AND(AA73+$AB74=0,$AB73&gt;0)),"",IFERROR(VLOOKUP($A74,LedenV,29,0),""))</f>
        <v/>
      </c>
      <c r="S74" s="228"/>
      <c r="T74" s="305"/>
      <c r="U74" s="226"/>
      <c r="V74" s="229">
        <f t="shared" ref="V74:V88" si="53">V73</f>
        <v>999</v>
      </c>
      <c r="W74" s="229">
        <f t="shared" ref="W74:W88" si="54">W73</f>
        <v>999</v>
      </c>
      <c r="X74" s="52">
        <v>5</v>
      </c>
      <c r="Y74" s="87" t="str">
        <f t="shared" ref="Y74:Y88" si="55">IF(LEFT($A74,1)="x","",IFERROR(VLOOKUP($A74,LedenV,34,0),""))</f>
        <v>S3</v>
      </c>
      <c r="Z74" s="87" t="str">
        <f t="shared" ref="Z74:Z88" si="56">IF(LEFT($A74,1)="x","",IFERROR(VLOOKUP($A74,LedenV,35,0),""))</f>
        <v>S4</v>
      </c>
      <c r="AA74" s="87" t="str">
        <f t="shared" ref="AA74:AA88" si="57">IF(LEFT($A74,1)="x","",IFERROR(VLOOKUP($A74,LedenV,36,0),""))</f>
        <v>S3</v>
      </c>
      <c r="AB74" s="34">
        <f t="shared" ref="AB74:AB88" si="58">LEN(Y74&amp;Z74&amp;AA74)</f>
        <v>6</v>
      </c>
    </row>
    <row r="75" spans="1:32" ht="12.75" customHeight="1" x14ac:dyDescent="0.2">
      <c r="A75" s="34" t="str">
        <f>C71&amp;"x"&amp;B75</f>
        <v>S4x2</v>
      </c>
      <c r="B75" s="63">
        <v>2</v>
      </c>
      <c r="C75" s="87" t="str">
        <f t="shared" si="44"/>
        <v>V</v>
      </c>
      <c r="D75" s="87" t="str">
        <f t="shared" si="45"/>
        <v>NGQ19P6</v>
      </c>
      <c r="E75" s="88" t="str">
        <f t="shared" si="46"/>
        <v>Laban-Sinke, Ingrid</v>
      </c>
      <c r="F75" s="88" t="str">
        <f t="shared" si="47"/>
        <v>Ingrid</v>
      </c>
      <c r="G75" s="89">
        <f t="shared" si="48"/>
        <v>31209</v>
      </c>
      <c r="H75" s="90">
        <f t="shared" si="49"/>
        <v>33</v>
      </c>
      <c r="I75" s="91"/>
      <c r="J75" s="87" t="str">
        <f t="shared" si="50"/>
        <v>S3</v>
      </c>
      <c r="K75" s="87" t="str">
        <f t="shared" si="51"/>
        <v>S4</v>
      </c>
      <c r="L75" s="87" t="str">
        <f t="shared" si="52"/>
        <v>S3</v>
      </c>
      <c r="M75" s="92"/>
      <c r="N75" s="92"/>
      <c r="P75" s="223" t="str">
        <f ca="1">IF(OR(LEFT($A75,1)="x",AND(Y73+$AB75=0,$AB73&gt;0)),"",IFERROR(VLOOKUP($A75,LedenV,27,0),""))</f>
        <v/>
      </c>
      <c r="Q75" s="223" t="str">
        <f ca="1">IF(OR(LEFT($A75,1)="x",AND(Z73+$AB75=0,$AB73&gt;0)),"",IFERROR(VLOOKUP($A75,LedenV,28,0),""))</f>
        <v/>
      </c>
      <c r="R75" s="223" t="str">
        <f ca="1">IF(OR(LEFT($A75,1)="x",AND(AA73+$AB75=0,$AB73&gt;0)),"",IFERROR(VLOOKUP($A75,LedenV,29,0),""))</f>
        <v/>
      </c>
      <c r="S75" s="228"/>
      <c r="T75" s="305"/>
      <c r="U75" s="226"/>
      <c r="V75" s="229">
        <f t="shared" si="53"/>
        <v>999</v>
      </c>
      <c r="W75" s="229">
        <f t="shared" si="54"/>
        <v>999</v>
      </c>
      <c r="X75" s="52">
        <v>6</v>
      </c>
      <c r="Y75" s="87" t="str">
        <f t="shared" si="55"/>
        <v>S3</v>
      </c>
      <c r="Z75" s="87" t="str">
        <f t="shared" si="56"/>
        <v>S4</v>
      </c>
      <c r="AA75" s="87" t="str">
        <f t="shared" si="57"/>
        <v>S3</v>
      </c>
      <c r="AB75" s="34">
        <f t="shared" si="58"/>
        <v>6</v>
      </c>
    </row>
    <row r="76" spans="1:32" ht="12.75" customHeight="1" x14ac:dyDescent="0.2">
      <c r="A76" s="34" t="str">
        <f>C71&amp;"x"&amp;B76</f>
        <v>S4x3</v>
      </c>
      <c r="B76" s="63">
        <v>3</v>
      </c>
      <c r="C76" s="87" t="str">
        <f t="shared" si="44"/>
        <v>V</v>
      </c>
      <c r="D76" s="87" t="str">
        <f t="shared" si="45"/>
        <v>NFX00K9</v>
      </c>
      <c r="E76" s="88" t="str">
        <f t="shared" si="46"/>
        <v>Nelemans, Ingrid</v>
      </c>
      <c r="F76" s="88" t="str">
        <f t="shared" si="47"/>
        <v>Ingrid</v>
      </c>
      <c r="G76" s="89">
        <f t="shared" si="48"/>
        <v>24525</v>
      </c>
      <c r="H76" s="90">
        <f t="shared" si="49"/>
        <v>51</v>
      </c>
      <c r="I76" s="91"/>
      <c r="J76" s="87" t="str">
        <f t="shared" si="50"/>
        <v>S3</v>
      </c>
      <c r="K76" s="87" t="str">
        <f t="shared" si="51"/>
        <v>S4</v>
      </c>
      <c r="L76" s="87" t="str">
        <f t="shared" si="52"/>
        <v>S3</v>
      </c>
      <c r="M76" s="92"/>
      <c r="N76" s="92"/>
      <c r="P76" s="223" t="str">
        <f ca="1">IF(OR(LEFT($A76,1)="x",AND(Y73+$AB76=0,$AB73&gt;0)),"",IFERROR(VLOOKUP($A76,LedenV,27,0),""))</f>
        <v/>
      </c>
      <c r="Q76" s="223" t="str">
        <f ca="1">IF(OR(LEFT($A76,1)="x",AND(Z73+$AB76=0,$AB73&gt;0)),"",IFERROR(VLOOKUP($A76,LedenV,28,0),""))</f>
        <v/>
      </c>
      <c r="R76" s="223" t="str">
        <f ca="1">IF(OR(LEFT($A76,1)="x",AND(AA73+$AB76=0,$AB73&gt;0)),"",IFERROR(VLOOKUP($A76,LedenV,29,0),""))</f>
        <v/>
      </c>
      <c r="S76" s="228"/>
      <c r="T76" s="305"/>
      <c r="U76" s="226"/>
      <c r="V76" s="229">
        <f t="shared" si="53"/>
        <v>999</v>
      </c>
      <c r="W76" s="229">
        <f t="shared" si="54"/>
        <v>999</v>
      </c>
      <c r="X76" s="52">
        <v>7</v>
      </c>
      <c r="Y76" s="87" t="str">
        <f t="shared" si="55"/>
        <v>S3</v>
      </c>
      <c r="Z76" s="87" t="str">
        <f t="shared" si="56"/>
        <v>S4</v>
      </c>
      <c r="AA76" s="87" t="str">
        <f t="shared" si="57"/>
        <v>S3</v>
      </c>
      <c r="AB76" s="34">
        <f t="shared" si="58"/>
        <v>6</v>
      </c>
    </row>
    <row r="77" spans="1:32" ht="12.75" customHeight="1" x14ac:dyDescent="0.2">
      <c r="A77" s="34" t="str">
        <f>C71&amp;"x"&amp;B77</f>
        <v>S4x4</v>
      </c>
      <c r="B77" s="63">
        <v>4</v>
      </c>
      <c r="C77" s="87" t="str">
        <f t="shared" si="44"/>
        <v>V</v>
      </c>
      <c r="D77" s="87" t="str">
        <f t="shared" si="45"/>
        <v>NGT43H0</v>
      </c>
      <c r="E77" s="88" t="str">
        <f t="shared" si="46"/>
        <v>Noordam, Mirjam</v>
      </c>
      <c r="F77" s="88" t="str">
        <f t="shared" si="47"/>
        <v>Mirjam</v>
      </c>
      <c r="G77" s="89">
        <f t="shared" si="48"/>
        <v>32119</v>
      </c>
      <c r="H77" s="90">
        <f t="shared" si="49"/>
        <v>31</v>
      </c>
      <c r="I77" s="91"/>
      <c r="J77" s="87" t="str">
        <f t="shared" si="50"/>
        <v>S3</v>
      </c>
      <c r="K77" s="87" t="str">
        <f t="shared" si="51"/>
        <v>S4</v>
      </c>
      <c r="L77" s="87" t="str">
        <f t="shared" si="52"/>
        <v>S3</v>
      </c>
      <c r="M77" s="92"/>
      <c r="N77" s="92"/>
      <c r="P77" s="223" t="str">
        <f ca="1">IF(OR(LEFT($A77,1)="x",AND(Y73+$AB77=0,$AB73&gt;0)),"",IFERROR(VLOOKUP($A77,LedenV,27,0),""))</f>
        <v/>
      </c>
      <c r="Q77" s="223" t="str">
        <f ca="1">IF(OR(LEFT($A77,1)="x",AND(Z73+$AB77=0,$AB73&gt;0)),"",IFERROR(VLOOKUP($A77,LedenV,28,0),""))</f>
        <v/>
      </c>
      <c r="R77" s="223" t="str">
        <f ca="1">IF(OR(LEFT($A77,1)="x",AND(AA73+$AB77=0,$AB73&gt;0)),"",IFERROR(VLOOKUP($A77,LedenV,29,0),""))</f>
        <v/>
      </c>
      <c r="S77" s="228"/>
      <c r="T77" s="305"/>
      <c r="U77" s="226"/>
      <c r="V77" s="229">
        <f t="shared" si="53"/>
        <v>999</v>
      </c>
      <c r="W77" s="229">
        <f t="shared" si="54"/>
        <v>999</v>
      </c>
      <c r="X77" s="52">
        <v>8</v>
      </c>
      <c r="Y77" s="87" t="str">
        <f t="shared" si="55"/>
        <v>S3</v>
      </c>
      <c r="Z77" s="87" t="str">
        <f t="shared" si="56"/>
        <v>S4</v>
      </c>
      <c r="AA77" s="87" t="str">
        <f t="shared" si="57"/>
        <v>S3</v>
      </c>
      <c r="AB77" s="34">
        <f t="shared" si="58"/>
        <v>6</v>
      </c>
    </row>
    <row r="78" spans="1:32" ht="12.75" customHeight="1" x14ac:dyDescent="0.2">
      <c r="A78" s="34" t="str">
        <f>C71&amp;"x"&amp;B78</f>
        <v>S4x5</v>
      </c>
      <c r="B78" s="63">
        <v>5</v>
      </c>
      <c r="C78" s="87" t="str">
        <f t="shared" si="44"/>
        <v>V</v>
      </c>
      <c r="D78" s="87" t="str">
        <f t="shared" si="45"/>
        <v>NJK34W5</v>
      </c>
      <c r="E78" s="88" t="str">
        <f t="shared" si="46"/>
        <v>Ploeg, Lieke</v>
      </c>
      <c r="F78" s="88" t="str">
        <f t="shared" si="47"/>
        <v>Lieke</v>
      </c>
      <c r="G78" s="89">
        <f t="shared" si="48"/>
        <v>31732</v>
      </c>
      <c r="H78" s="90">
        <f t="shared" si="49"/>
        <v>32</v>
      </c>
      <c r="I78" s="91"/>
      <c r="J78" s="87" t="str">
        <f t="shared" si="50"/>
        <v>S3</v>
      </c>
      <c r="K78" s="87" t="str">
        <f t="shared" si="51"/>
        <v>S4</v>
      </c>
      <c r="L78" s="87" t="str">
        <f t="shared" si="52"/>
        <v>S3</v>
      </c>
      <c r="M78" s="92"/>
      <c r="N78" s="92"/>
      <c r="P78" s="223" t="str">
        <f ca="1">IF(OR(LEFT($A78,1)="x",AND(Y73+$AB78=0,$AB73&gt;0)),"",IFERROR(VLOOKUP($A78,LedenV,27,0),""))</f>
        <v/>
      </c>
      <c r="Q78" s="223" t="str">
        <f ca="1">IF(OR(LEFT($A78,1)="x",AND(Z73+$AB78=0,$AB73&gt;0)),"",IFERROR(VLOOKUP($A78,LedenV,28,0),""))</f>
        <v/>
      </c>
      <c r="R78" s="223" t="str">
        <f ca="1">IF(OR(LEFT($A78,1)="x",AND(AA73+$AB78=0,$AB73&gt;0)),"",IFERROR(VLOOKUP($A78,LedenV,29,0),""))</f>
        <v/>
      </c>
      <c r="S78" s="228"/>
      <c r="T78" s="305"/>
      <c r="U78" s="226"/>
      <c r="V78" s="229">
        <f t="shared" si="53"/>
        <v>999</v>
      </c>
      <c r="W78" s="229">
        <f t="shared" si="54"/>
        <v>999</v>
      </c>
      <c r="X78" s="52">
        <v>9</v>
      </c>
      <c r="Y78" s="87" t="str">
        <f t="shared" si="55"/>
        <v>S3</v>
      </c>
      <c r="Z78" s="87" t="str">
        <f t="shared" si="56"/>
        <v>S4</v>
      </c>
      <c r="AA78" s="87" t="str">
        <f t="shared" si="57"/>
        <v>S3</v>
      </c>
      <c r="AB78" s="34">
        <f t="shared" si="58"/>
        <v>6</v>
      </c>
    </row>
    <row r="79" spans="1:32" ht="12.75" customHeight="1" x14ac:dyDescent="0.2">
      <c r="A79" s="34" t="str">
        <f>C71&amp;"x"&amp;B79</f>
        <v>S4x6</v>
      </c>
      <c r="B79" s="63">
        <v>6</v>
      </c>
      <c r="C79" s="87" t="str">
        <f t="shared" si="44"/>
        <v>V</v>
      </c>
      <c r="D79" s="87" t="str">
        <f t="shared" si="45"/>
        <v>NJC46R3</v>
      </c>
      <c r="E79" s="88" t="str">
        <f t="shared" si="46"/>
        <v>Wibbens, Esther</v>
      </c>
      <c r="F79" s="88" t="str">
        <f t="shared" si="47"/>
        <v>Esther</v>
      </c>
      <c r="G79" s="89">
        <f t="shared" si="48"/>
        <v>33690</v>
      </c>
      <c r="H79" s="90">
        <f t="shared" si="49"/>
        <v>26</v>
      </c>
      <c r="I79" s="91"/>
      <c r="J79" s="87" t="str">
        <f t="shared" si="50"/>
        <v>S3</v>
      </c>
      <c r="K79" s="87" t="str">
        <f t="shared" si="51"/>
        <v>S4</v>
      </c>
      <c r="L79" s="87" t="str">
        <f t="shared" si="52"/>
        <v>S3</v>
      </c>
      <c r="M79" s="92"/>
      <c r="N79" s="92"/>
      <c r="P79" s="223" t="str">
        <f ca="1">IF(OR(LEFT($A79,1)="x",AND(Y73+$AB79=0,$AB73&gt;0)),"",IFERROR(VLOOKUP($A79,LedenV,27,0),""))</f>
        <v/>
      </c>
      <c r="Q79" s="223" t="str">
        <f ca="1">IF(OR(LEFT($A79,1)="x",AND(Z73+$AB79=0,$AB73&gt;0)),"",IFERROR(VLOOKUP($A79,LedenV,28,0),""))</f>
        <v/>
      </c>
      <c r="R79" s="223" t="str">
        <f ca="1">IF(OR(LEFT($A79,1)="x",AND(AA73+$AB79=0,$AB73&gt;0)),"",IFERROR(VLOOKUP($A79,LedenV,29,0),""))</f>
        <v/>
      </c>
      <c r="S79" s="228"/>
      <c r="T79" s="305"/>
      <c r="U79" s="226"/>
      <c r="V79" s="229">
        <f t="shared" si="53"/>
        <v>999</v>
      </c>
      <c r="W79" s="229">
        <f t="shared" si="54"/>
        <v>999</v>
      </c>
      <c r="X79" s="52">
        <v>10</v>
      </c>
      <c r="Y79" s="87" t="str">
        <f t="shared" si="55"/>
        <v>S3</v>
      </c>
      <c r="Z79" s="87" t="str">
        <f t="shared" si="56"/>
        <v>S4</v>
      </c>
      <c r="AA79" s="87" t="str">
        <f t="shared" si="57"/>
        <v>S3</v>
      </c>
      <c r="AB79" s="34">
        <f t="shared" si="58"/>
        <v>6</v>
      </c>
    </row>
    <row r="80" spans="1:32" ht="12.75" customHeight="1" x14ac:dyDescent="0.2">
      <c r="A80" s="34" t="str">
        <f>C71&amp;"x"&amp;B80</f>
        <v>S4x7</v>
      </c>
      <c r="B80" s="63">
        <v>7</v>
      </c>
      <c r="C80" s="87" t="str">
        <f t="shared" si="44"/>
        <v>M</v>
      </c>
      <c r="D80" s="87" t="str">
        <f t="shared" si="45"/>
        <v>NFW40D9</v>
      </c>
      <c r="E80" s="88" t="str">
        <f t="shared" si="46"/>
        <v>Boshoven, Davy</v>
      </c>
      <c r="F80" s="88" t="str">
        <f t="shared" si="47"/>
        <v>Davy</v>
      </c>
      <c r="G80" s="89">
        <f t="shared" si="48"/>
        <v>27506</v>
      </c>
      <c r="H80" s="90">
        <f t="shared" si="49"/>
        <v>43</v>
      </c>
      <c r="I80" s="91"/>
      <c r="J80" s="87" t="str">
        <f t="shared" si="50"/>
        <v>S3</v>
      </c>
      <c r="K80" s="87" t="str">
        <f t="shared" si="51"/>
        <v>S4</v>
      </c>
      <c r="L80" s="87" t="str">
        <f t="shared" si="52"/>
        <v>S3</v>
      </c>
      <c r="M80" s="92"/>
      <c r="N80" s="92"/>
      <c r="P80" s="223" t="str">
        <f ca="1">IF(OR(LEFT($A80,1)="x",AND(Y73+$AB80=0,$AB73&gt;0)),"",IFERROR(VLOOKUP($A80,LedenV,27,0),""))</f>
        <v/>
      </c>
      <c r="Q80" s="223" t="str">
        <f ca="1">IF(OR(LEFT($A80,1)="x",AND(Z73+$AB80=0,$AB73&gt;0)),"",IFERROR(VLOOKUP($A80,LedenV,28,0),""))</f>
        <v/>
      </c>
      <c r="R80" s="223" t="str">
        <f ca="1">IF(OR(LEFT($A80,1)="x",AND(AA73+$AB80=0,$AB73&gt;0)),"",IFERROR(VLOOKUP($A80,LedenV,29,0),""))</f>
        <v/>
      </c>
      <c r="S80" s="228"/>
      <c r="T80" s="305"/>
      <c r="U80" s="226"/>
      <c r="V80" s="229">
        <f t="shared" si="53"/>
        <v>999</v>
      </c>
      <c r="W80" s="229">
        <f t="shared" si="54"/>
        <v>999</v>
      </c>
      <c r="X80" s="52">
        <v>11</v>
      </c>
      <c r="Y80" s="87" t="str">
        <f t="shared" si="55"/>
        <v>S3</v>
      </c>
      <c r="Z80" s="87" t="str">
        <f t="shared" si="56"/>
        <v>S4</v>
      </c>
      <c r="AA80" s="87" t="str">
        <f t="shared" si="57"/>
        <v>S3</v>
      </c>
      <c r="AB80" s="34">
        <f t="shared" si="58"/>
        <v>6</v>
      </c>
    </row>
    <row r="81" spans="1:32" ht="12.75" customHeight="1" x14ac:dyDescent="0.2">
      <c r="A81" s="34" t="str">
        <f>C71&amp;"x"&amp;B81</f>
        <v>S4x8</v>
      </c>
      <c r="B81" s="63">
        <v>8</v>
      </c>
      <c r="C81" s="87" t="str">
        <f t="shared" si="44"/>
        <v>M</v>
      </c>
      <c r="D81" s="87" t="str">
        <f t="shared" si="45"/>
        <v>NFW92M3</v>
      </c>
      <c r="E81" s="88" t="str">
        <f t="shared" si="46"/>
        <v>Laban, Antjan</v>
      </c>
      <c r="F81" s="88" t="str">
        <f t="shared" si="47"/>
        <v>Antjan</v>
      </c>
      <c r="G81" s="89">
        <f t="shared" si="48"/>
        <v>29340</v>
      </c>
      <c r="H81" s="90">
        <f t="shared" si="49"/>
        <v>38</v>
      </c>
      <c r="I81" s="91"/>
      <c r="J81" s="87" t="str">
        <f t="shared" si="50"/>
        <v>S3</v>
      </c>
      <c r="K81" s="87" t="str">
        <f t="shared" si="51"/>
        <v>S4</v>
      </c>
      <c r="L81" s="87" t="str">
        <f t="shared" si="52"/>
        <v>S3</v>
      </c>
      <c r="M81" s="92"/>
      <c r="N81" s="92"/>
      <c r="P81" s="223" t="str">
        <f ca="1">IF(OR(LEFT($A81,1)="x",AND(Y73+$AB81=0,$AB73&gt;0)),"",IFERROR(VLOOKUP($A81,LedenV,27,0),""))</f>
        <v/>
      </c>
      <c r="Q81" s="223" t="str">
        <f ca="1">IF(OR(LEFT($A81,1)="x",AND(Z73+$AB81=0,$AB73&gt;0)),"",IFERROR(VLOOKUP($A81,LedenV,28,0),""))</f>
        <v/>
      </c>
      <c r="R81" s="223" t="str">
        <f ca="1">IF(OR(LEFT($A81,1)="x",AND(AA73+$AB81=0,$AB73&gt;0)),"",IFERROR(VLOOKUP($A81,LedenV,29,0),""))</f>
        <v/>
      </c>
      <c r="S81" s="228"/>
      <c r="T81" s="305"/>
      <c r="U81" s="226"/>
      <c r="V81" s="229">
        <f t="shared" si="53"/>
        <v>999</v>
      </c>
      <c r="W81" s="229">
        <f t="shared" si="54"/>
        <v>999</v>
      </c>
      <c r="X81" s="52">
        <v>12</v>
      </c>
      <c r="Y81" s="87" t="str">
        <f t="shared" si="55"/>
        <v>S3</v>
      </c>
      <c r="Z81" s="87" t="str">
        <f t="shared" si="56"/>
        <v>S4</v>
      </c>
      <c r="AA81" s="87" t="str">
        <f t="shared" si="57"/>
        <v>S3</v>
      </c>
      <c r="AB81" s="34">
        <f t="shared" si="58"/>
        <v>6</v>
      </c>
    </row>
    <row r="82" spans="1:32" ht="12.75" customHeight="1" x14ac:dyDescent="0.2">
      <c r="A82" s="34" t="str">
        <f>C71&amp;"x"&amp;B82</f>
        <v>S4x9</v>
      </c>
      <c r="B82" s="63">
        <v>9</v>
      </c>
      <c r="C82" s="87" t="str">
        <f t="shared" si="44"/>
        <v>M</v>
      </c>
      <c r="D82" s="87" t="str">
        <f t="shared" si="45"/>
        <v>NFW26G8</v>
      </c>
      <c r="E82" s="88" t="str">
        <f t="shared" si="46"/>
        <v>Noels, Arjan</v>
      </c>
      <c r="F82" s="88" t="str">
        <f t="shared" si="47"/>
        <v>Arjan</v>
      </c>
      <c r="G82" s="89">
        <f t="shared" si="48"/>
        <v>29523</v>
      </c>
      <c r="H82" s="90">
        <f t="shared" si="49"/>
        <v>38</v>
      </c>
      <c r="I82" s="91"/>
      <c r="J82" s="87" t="str">
        <f t="shared" si="50"/>
        <v>S3</v>
      </c>
      <c r="K82" s="87" t="str">
        <f t="shared" si="51"/>
        <v>S4</v>
      </c>
      <c r="L82" s="87" t="str">
        <f t="shared" si="52"/>
        <v>S3</v>
      </c>
      <c r="M82" s="92"/>
      <c r="N82" s="92"/>
      <c r="P82" s="223" t="str">
        <f ca="1">IF(OR(LEFT($A82,1)="x",AND(Y73+$AB82=0,$AB73&gt;0)),"",IFERROR(VLOOKUP($A82,LedenV,27,0),""))</f>
        <v/>
      </c>
      <c r="Q82" s="223" t="str">
        <f ca="1">IF(OR(LEFT($A82,1)="x",AND(Z73+$AB82=0,$AB73&gt;0)),"",IFERROR(VLOOKUP($A82,LedenV,28,0),""))</f>
        <v/>
      </c>
      <c r="R82" s="223" t="str">
        <f ca="1">IF(OR(LEFT($A82,1)="x",AND(AA73+$AB82=0,$AB73&gt;0)),"",IFERROR(VLOOKUP($A82,LedenV,29,0),""))</f>
        <v/>
      </c>
      <c r="S82" s="228"/>
      <c r="T82" s="305"/>
      <c r="U82" s="226"/>
      <c r="V82" s="229">
        <f t="shared" si="53"/>
        <v>999</v>
      </c>
      <c r="W82" s="229">
        <f t="shared" si="54"/>
        <v>999</v>
      </c>
      <c r="X82" s="52">
        <v>13</v>
      </c>
      <c r="Y82" s="87" t="str">
        <f t="shared" si="55"/>
        <v>S3</v>
      </c>
      <c r="Z82" s="87" t="str">
        <f t="shared" si="56"/>
        <v>S4</v>
      </c>
      <c r="AA82" s="87" t="str">
        <f t="shared" si="57"/>
        <v>S3</v>
      </c>
      <c r="AB82" s="34">
        <f t="shared" si="58"/>
        <v>6</v>
      </c>
    </row>
    <row r="83" spans="1:32" ht="12.75" customHeight="1" x14ac:dyDescent="0.2">
      <c r="A83" s="34" t="str">
        <f>C71&amp;"x"&amp;B83</f>
        <v>S4x10</v>
      </c>
      <c r="B83" s="63">
        <v>10</v>
      </c>
      <c r="C83" s="87" t="str">
        <f t="shared" si="44"/>
        <v>M</v>
      </c>
      <c r="D83" s="87" t="str">
        <f t="shared" si="45"/>
        <v>NFW14Y3</v>
      </c>
      <c r="E83" s="88" t="str">
        <f t="shared" si="46"/>
        <v>Verwaal, Jan-Peter</v>
      </c>
      <c r="F83" s="88" t="str">
        <f t="shared" si="47"/>
        <v>Jan-Peter</v>
      </c>
      <c r="G83" s="89">
        <f t="shared" si="48"/>
        <v>25273</v>
      </c>
      <c r="H83" s="90">
        <f t="shared" si="49"/>
        <v>49</v>
      </c>
      <c r="I83" s="91"/>
      <c r="J83" s="87" t="str">
        <f t="shared" si="50"/>
        <v>S3</v>
      </c>
      <c r="K83" s="87" t="str">
        <f t="shared" si="51"/>
        <v>S4</v>
      </c>
      <c r="L83" s="87" t="str">
        <f t="shared" si="52"/>
        <v>S3</v>
      </c>
      <c r="M83" s="92"/>
      <c r="N83" s="92"/>
      <c r="P83" s="223" t="str">
        <f ca="1">IF(OR(LEFT($A83,1)="x",AND(Y73+$AB83=0,$AB73&gt;0)),"",IFERROR(VLOOKUP($A83,LedenV,27,0),""))</f>
        <v/>
      </c>
      <c r="Q83" s="223" t="str">
        <f ca="1">IF(OR(LEFT($A83,1)="x",AND(Z73+$AB83=0,$AB73&gt;0)),"",IFERROR(VLOOKUP($A83,LedenV,28,0),""))</f>
        <v/>
      </c>
      <c r="R83" s="223" t="str">
        <f ca="1">IF(OR(LEFT($A83,1)="x",AND(AA73+$AB83=0,$AB73&gt;0)),"",IFERROR(VLOOKUP($A83,LedenV,29,0),""))</f>
        <v/>
      </c>
      <c r="S83" s="228"/>
      <c r="T83" s="305"/>
      <c r="U83" s="226"/>
      <c r="V83" s="229">
        <f t="shared" si="53"/>
        <v>999</v>
      </c>
      <c r="W83" s="229">
        <f t="shared" si="54"/>
        <v>999</v>
      </c>
      <c r="X83" s="52">
        <v>14</v>
      </c>
      <c r="Y83" s="87" t="str">
        <f t="shared" si="55"/>
        <v>S3</v>
      </c>
      <c r="Z83" s="87" t="str">
        <f t="shared" si="56"/>
        <v>S4</v>
      </c>
      <c r="AA83" s="87" t="str">
        <f t="shared" si="57"/>
        <v>S3</v>
      </c>
      <c r="AB83" s="34">
        <f t="shared" si="58"/>
        <v>6</v>
      </c>
    </row>
    <row r="84" spans="1:32" ht="12.75" customHeight="1" x14ac:dyDescent="0.2">
      <c r="A84" s="34" t="str">
        <f>C71&amp;"x"&amp;B84</f>
        <v>S4x11</v>
      </c>
      <c r="B84" s="63">
        <v>11</v>
      </c>
      <c r="C84" s="87" t="str">
        <f t="shared" si="44"/>
        <v/>
      </c>
      <c r="D84" s="87" t="str">
        <f t="shared" si="45"/>
        <v/>
      </c>
      <c r="E84" s="88" t="str">
        <f t="shared" si="46"/>
        <v/>
      </c>
      <c r="F84" s="88" t="str">
        <f t="shared" si="47"/>
        <v/>
      </c>
      <c r="G84" s="89" t="str">
        <f t="shared" si="48"/>
        <v/>
      </c>
      <c r="H84" s="90" t="str">
        <f t="shared" si="49"/>
        <v/>
      </c>
      <c r="I84" s="91"/>
      <c r="J84" s="87" t="str">
        <f t="shared" si="50"/>
        <v/>
      </c>
      <c r="K84" s="87" t="str">
        <f t="shared" si="51"/>
        <v/>
      </c>
      <c r="L84" s="87" t="str">
        <f t="shared" si="52"/>
        <v/>
      </c>
      <c r="M84" s="92"/>
      <c r="N84" s="92"/>
      <c r="P84" s="223" t="str">
        <f>IF(OR(LEFT($A84,1)="x",AND(Y73+$AB84=0,$AB73&gt;0)),"",IFERROR(VLOOKUP($A84,LedenV,27,0),""))</f>
        <v/>
      </c>
      <c r="Q84" s="223" t="str">
        <f>IF(OR(LEFT($A84,1)="x",AND(Z73+$AB84=0,$AB73&gt;0)),"",IFERROR(VLOOKUP($A84,LedenV,28,0),""))</f>
        <v/>
      </c>
      <c r="R84" s="223" t="str">
        <f>IF(OR(LEFT($A84,1)="x",AND(AA73+$AB84=0,$AB73&gt;0)),"",IFERROR(VLOOKUP($A84,LedenV,29,0),""))</f>
        <v/>
      </c>
      <c r="V84" s="229">
        <f t="shared" si="53"/>
        <v>999</v>
      </c>
      <c r="W84" s="229">
        <f t="shared" si="54"/>
        <v>999</v>
      </c>
      <c r="X84" s="52">
        <v>15</v>
      </c>
      <c r="Y84" s="87" t="str">
        <f t="shared" si="55"/>
        <v/>
      </c>
      <c r="Z84" s="87" t="str">
        <f t="shared" si="56"/>
        <v/>
      </c>
      <c r="AA84" s="87" t="str">
        <f t="shared" si="57"/>
        <v/>
      </c>
      <c r="AB84" s="34">
        <f t="shared" si="58"/>
        <v>0</v>
      </c>
    </row>
    <row r="85" spans="1:32" ht="12.75" customHeight="1" x14ac:dyDescent="0.2">
      <c r="A85" s="34" t="str">
        <f>C71&amp;"x"&amp;B85</f>
        <v>S4x12</v>
      </c>
      <c r="B85" s="63">
        <v>12</v>
      </c>
      <c r="C85" s="87" t="str">
        <f t="shared" si="44"/>
        <v/>
      </c>
      <c r="D85" s="87" t="str">
        <f t="shared" si="45"/>
        <v/>
      </c>
      <c r="E85" s="88" t="str">
        <f t="shared" si="46"/>
        <v/>
      </c>
      <c r="F85" s="88" t="str">
        <f t="shared" si="47"/>
        <v/>
      </c>
      <c r="G85" s="89" t="str">
        <f t="shared" si="48"/>
        <v/>
      </c>
      <c r="H85" s="90" t="str">
        <f t="shared" si="49"/>
        <v/>
      </c>
      <c r="I85" s="91"/>
      <c r="J85" s="87" t="str">
        <f t="shared" si="50"/>
        <v/>
      </c>
      <c r="K85" s="87" t="str">
        <f t="shared" si="51"/>
        <v/>
      </c>
      <c r="L85" s="87" t="str">
        <f t="shared" si="52"/>
        <v/>
      </c>
      <c r="M85" s="92"/>
      <c r="N85" s="92"/>
      <c r="P85" s="223" t="str">
        <f>IF(OR(LEFT($A85,1)="x",AND(Y73+$AB85=0,$AB73&gt;0)),"",IFERROR(VLOOKUP($A85,LedenV,27,0),""))</f>
        <v/>
      </c>
      <c r="Q85" s="223" t="str">
        <f>IF(OR(LEFT($A85,1)="x",AND(Z73+$AB85=0,$AB73&gt;0)),"",IFERROR(VLOOKUP($A85,LedenV,28,0),""))</f>
        <v/>
      </c>
      <c r="R85" s="223" t="str">
        <f>IF(OR(LEFT($A85,1)="x",AND(AA73+$AB85=0,$AB73&gt;0)),"",IFERROR(VLOOKUP($A85,LedenV,29,0),""))</f>
        <v/>
      </c>
      <c r="V85" s="229">
        <f t="shared" si="53"/>
        <v>999</v>
      </c>
      <c r="W85" s="229">
        <f t="shared" si="54"/>
        <v>999</v>
      </c>
      <c r="X85" s="52">
        <v>16</v>
      </c>
      <c r="Y85" s="87" t="str">
        <f t="shared" si="55"/>
        <v/>
      </c>
      <c r="Z85" s="87" t="str">
        <f t="shared" si="56"/>
        <v/>
      </c>
      <c r="AA85" s="87" t="str">
        <f t="shared" si="57"/>
        <v/>
      </c>
      <c r="AB85" s="34">
        <f t="shared" si="58"/>
        <v>0</v>
      </c>
    </row>
    <row r="86" spans="1:32" ht="12.75" customHeight="1" x14ac:dyDescent="0.2">
      <c r="A86" s="34" t="str">
        <f>C71&amp;"x"&amp;B86</f>
        <v>S4x13</v>
      </c>
      <c r="B86" s="63">
        <v>13</v>
      </c>
      <c r="C86" s="87" t="str">
        <f t="shared" si="44"/>
        <v/>
      </c>
      <c r="D86" s="87" t="str">
        <f t="shared" si="45"/>
        <v/>
      </c>
      <c r="E86" s="88" t="str">
        <f t="shared" si="46"/>
        <v/>
      </c>
      <c r="F86" s="88" t="str">
        <f t="shared" si="47"/>
        <v/>
      </c>
      <c r="G86" s="89" t="str">
        <f t="shared" si="48"/>
        <v/>
      </c>
      <c r="H86" s="90" t="str">
        <f t="shared" si="49"/>
        <v/>
      </c>
      <c r="I86" s="91"/>
      <c r="J86" s="87" t="str">
        <f t="shared" si="50"/>
        <v/>
      </c>
      <c r="K86" s="87" t="str">
        <f t="shared" si="51"/>
        <v/>
      </c>
      <c r="L86" s="87" t="str">
        <f t="shared" si="52"/>
        <v/>
      </c>
      <c r="M86" s="92"/>
      <c r="N86" s="92"/>
      <c r="P86" s="223" t="str">
        <f>IF(OR(LEFT($A86,1)="x",AND(Y73+$AB86=0,$AB73&gt;0)),"",IFERROR(VLOOKUP($A86,LedenV,27,0),""))</f>
        <v/>
      </c>
      <c r="Q86" s="223" t="str">
        <f>IF(OR(LEFT($A86,1)="x",AND(Z73+$AB86=0,$AB73&gt;0)),"",IFERROR(VLOOKUP($A86,LedenV,28,0),""))</f>
        <v/>
      </c>
      <c r="R86" s="223" t="str">
        <f>IF(OR(LEFT($A86,1)="x",AND(AA73+$AB86=0,$AB73&gt;0)),"",IFERROR(VLOOKUP($A86,LedenV,29,0),""))</f>
        <v/>
      </c>
      <c r="V86" s="229">
        <f t="shared" si="53"/>
        <v>999</v>
      </c>
      <c r="W86" s="229">
        <f t="shared" si="54"/>
        <v>999</v>
      </c>
      <c r="X86" s="52">
        <v>17</v>
      </c>
      <c r="Y86" s="87" t="str">
        <f t="shared" si="55"/>
        <v/>
      </c>
      <c r="Z86" s="87" t="str">
        <f t="shared" si="56"/>
        <v/>
      </c>
      <c r="AA86" s="87" t="str">
        <f t="shared" si="57"/>
        <v/>
      </c>
      <c r="AB86" s="34">
        <f t="shared" si="58"/>
        <v>0</v>
      </c>
    </row>
    <row r="87" spans="1:32" ht="12.75" customHeight="1" x14ac:dyDescent="0.2">
      <c r="A87" s="34" t="str">
        <f>C71&amp;"x"&amp;B87</f>
        <v>S4x14</v>
      </c>
      <c r="B87" s="63">
        <v>14</v>
      </c>
      <c r="C87" s="87" t="str">
        <f t="shared" si="44"/>
        <v/>
      </c>
      <c r="D87" s="87" t="str">
        <f t="shared" si="45"/>
        <v/>
      </c>
      <c r="E87" s="88" t="str">
        <f t="shared" si="46"/>
        <v/>
      </c>
      <c r="F87" s="88" t="str">
        <f t="shared" si="47"/>
        <v/>
      </c>
      <c r="G87" s="89" t="str">
        <f t="shared" si="48"/>
        <v/>
      </c>
      <c r="H87" s="90" t="str">
        <f t="shared" si="49"/>
        <v/>
      </c>
      <c r="I87" s="91"/>
      <c r="J87" s="87" t="str">
        <f t="shared" si="50"/>
        <v/>
      </c>
      <c r="K87" s="87" t="str">
        <f t="shared" si="51"/>
        <v/>
      </c>
      <c r="L87" s="87" t="str">
        <f t="shared" si="52"/>
        <v/>
      </c>
      <c r="M87" s="92"/>
      <c r="N87" s="92"/>
      <c r="P87" s="223" t="str">
        <f>IF(OR(LEFT($A87,1)="x",AND(Y73+$AB87=0,$AB73&gt;0)),"",IFERROR(VLOOKUP($A87,LedenV,27,0),""))</f>
        <v/>
      </c>
      <c r="Q87" s="223" t="str">
        <f>IF(OR(LEFT($A87,1)="x",AND(Z73+$AB87=0,$AB73&gt;0)),"",IFERROR(VLOOKUP($A87,LedenV,28,0),""))</f>
        <v/>
      </c>
      <c r="R87" s="223" t="str">
        <f>IF(OR(LEFT($A87,1)="x",AND(AA73+$AB87=0,$AB73&gt;0)),"",IFERROR(VLOOKUP($A87,LedenV,29,0),""))</f>
        <v/>
      </c>
      <c r="V87" s="229">
        <f t="shared" si="53"/>
        <v>999</v>
      </c>
      <c r="W87" s="229">
        <f t="shared" si="54"/>
        <v>999</v>
      </c>
      <c r="X87" s="52">
        <v>18</v>
      </c>
      <c r="Y87" s="87" t="str">
        <f t="shared" si="55"/>
        <v/>
      </c>
      <c r="Z87" s="87" t="str">
        <f t="shared" si="56"/>
        <v/>
      </c>
      <c r="AA87" s="87" t="str">
        <f t="shared" si="57"/>
        <v/>
      </c>
      <c r="AB87" s="34">
        <f t="shared" si="58"/>
        <v>0</v>
      </c>
    </row>
    <row r="88" spans="1:32" ht="12.75" customHeight="1" x14ac:dyDescent="0.2">
      <c r="A88" s="34" t="str">
        <f>C71&amp;"x"&amp;B88</f>
        <v>S4x15</v>
      </c>
      <c r="B88" s="63">
        <v>15</v>
      </c>
      <c r="C88" s="87" t="str">
        <f t="shared" si="44"/>
        <v/>
      </c>
      <c r="D88" s="87" t="str">
        <f t="shared" si="45"/>
        <v/>
      </c>
      <c r="E88" s="88" t="str">
        <f t="shared" si="46"/>
        <v/>
      </c>
      <c r="F88" s="88" t="str">
        <f t="shared" si="47"/>
        <v/>
      </c>
      <c r="G88" s="89" t="str">
        <f t="shared" si="48"/>
        <v/>
      </c>
      <c r="H88" s="90" t="str">
        <f t="shared" si="49"/>
        <v/>
      </c>
      <c r="I88" s="91"/>
      <c r="J88" s="87" t="str">
        <f t="shared" si="50"/>
        <v/>
      </c>
      <c r="K88" s="87" t="str">
        <f t="shared" si="51"/>
        <v/>
      </c>
      <c r="L88" s="87" t="str">
        <f t="shared" si="52"/>
        <v/>
      </c>
      <c r="M88" s="92"/>
      <c r="N88" s="92"/>
      <c r="P88" s="223" t="str">
        <f>IF(OR(LEFT($A88,1)="x",AND(Y73+$AB88=0,$AB73&gt;0)),"",IFERROR(VLOOKUP($A88,LedenV,27,0),""))</f>
        <v/>
      </c>
      <c r="Q88" s="223" t="str">
        <f>IF(OR(LEFT($A88,1)="x",AND(Z73+$AB88=0,$AB73&gt;0)),"",IFERROR(VLOOKUP($A88,LedenV,28,0),""))</f>
        <v/>
      </c>
      <c r="R88" s="223" t="str">
        <f>IF(OR(LEFT($A88,1)="x",AND(AA73+$AB88=0,$AB73&gt;0)),"",IFERROR(VLOOKUP($A88,LedenV,29,0),""))</f>
        <v/>
      </c>
      <c r="V88" s="229">
        <f t="shared" si="53"/>
        <v>999</v>
      </c>
      <c r="W88" s="229">
        <f t="shared" si="54"/>
        <v>999</v>
      </c>
      <c r="X88" s="52">
        <v>19</v>
      </c>
      <c r="Y88" s="87" t="str">
        <f t="shared" si="55"/>
        <v/>
      </c>
      <c r="Z88" s="87" t="str">
        <f t="shared" si="56"/>
        <v/>
      </c>
      <c r="AA88" s="87" t="str">
        <f t="shared" si="57"/>
        <v/>
      </c>
      <c r="AB88" s="34">
        <f t="shared" si="58"/>
        <v>0</v>
      </c>
    </row>
    <row r="89" spans="1:32" ht="13.5" thickBot="1" x14ac:dyDescent="0.25">
      <c r="B89" s="93"/>
      <c r="C89" s="94"/>
      <c r="D89" s="93"/>
      <c r="E89" s="93"/>
      <c r="F89" s="93"/>
      <c r="G89" s="95"/>
      <c r="H89" s="95"/>
      <c r="I89" s="95"/>
      <c r="J89" s="94"/>
      <c r="K89" s="94"/>
      <c r="L89" s="94"/>
      <c r="M89" s="92"/>
      <c r="N89" s="92"/>
      <c r="X89" s="52">
        <v>20</v>
      </c>
    </row>
    <row r="90" spans="1:32" ht="13.5" thickTop="1" x14ac:dyDescent="0.2">
      <c r="A90" s="62"/>
      <c r="B90" s="63"/>
      <c r="C90" s="392" t="s">
        <v>6547</v>
      </c>
      <c r="D90" s="392"/>
      <c r="E90" s="178" t="s">
        <v>6548</v>
      </c>
      <c r="F90" s="178" t="s">
        <v>6549</v>
      </c>
      <c r="G90" s="65" t="s">
        <v>6550</v>
      </c>
      <c r="H90" s="66"/>
      <c r="I90" s="67"/>
      <c r="J90" s="68" t="s">
        <v>6551</v>
      </c>
      <c r="K90" s="68" t="s">
        <v>6552</v>
      </c>
      <c r="L90" s="68" t="s">
        <v>6553</v>
      </c>
      <c r="M90" s="69"/>
      <c r="N90" s="69"/>
      <c r="O90" s="70"/>
      <c r="P90" s="71">
        <f ca="1">COUNT(P94:P108)</f>
        <v>0</v>
      </c>
      <c r="Q90" s="71">
        <f ca="1">COUNT(Q94:Q108)</f>
        <v>0</v>
      </c>
      <c r="R90" s="71">
        <f ca="1">COUNT(R94:R108)</f>
        <v>0</v>
      </c>
      <c r="S90" s="72"/>
      <c r="T90" s="104">
        <f ca="1">R90-(15-COUNTBLANK(AA94:AA108))</f>
        <v>-9</v>
      </c>
      <c r="U90" s="70"/>
      <c r="V90" s="70"/>
      <c r="W90" s="70"/>
      <c r="X90" s="70">
        <v>1</v>
      </c>
      <c r="Y90" s="62"/>
      <c r="Z90" s="62"/>
      <c r="AA90" s="62"/>
      <c r="AB90" s="62"/>
    </row>
    <row r="91" spans="1:32" x14ac:dyDescent="0.2">
      <c r="A91" s="43">
        <v>8</v>
      </c>
      <c r="B91" s="73"/>
      <c r="C91" s="391" t="str">
        <f>Leden!AQ10</f>
        <v>S5</v>
      </c>
      <c r="D91" s="391"/>
      <c r="E91" s="177" t="str">
        <f>IF($C91="","",LEFT(IFERROR(VLOOKUP($C91,TeamsV,2,0),"")&amp;"??",2))</f>
        <v>BK</v>
      </c>
      <c r="F91" s="177" t="str">
        <f>IF($C91="","",LEFT(IFERROR(VLOOKUP($C91,TeamsV,3,0),"")&amp;"??",2))</f>
        <v>Za</v>
      </c>
      <c r="G91" s="177" t="str">
        <f>IF($C91="","",LEFT(IFERROR(VLOOKUP($C91,TeamsV,4,0),"")&amp;"?",1))</f>
        <v>8</v>
      </c>
      <c r="H91" s="75"/>
      <c r="I91" s="76"/>
      <c r="J91" s="295">
        <f>COUNTIF(C94:C108,"V")</f>
        <v>4</v>
      </c>
      <c r="K91" s="300">
        <f>COUNTIF(C94:C108,"M")</f>
        <v>5</v>
      </c>
      <c r="L91" s="77">
        <f>IFERROR(AVERAGE(H94:H108),"")</f>
        <v>27.111111111111111</v>
      </c>
      <c r="M91" s="78"/>
      <c r="N91" s="78"/>
      <c r="O91" s="79" t="s">
        <v>6554</v>
      </c>
      <c r="P91" s="223" t="str">
        <f ca="1">IF(COUNT(P94:P108)=0,"",TeamPunten(P94:P108,$V91))</f>
        <v/>
      </c>
      <c r="Q91" s="223" t="str">
        <f ca="1">IF(COUNT(Q94:Q108)=0,"",TeamPunten(Q94:Q108,$V91))</f>
        <v/>
      </c>
      <c r="R91" s="223" t="str">
        <f ca="1">IF(COUNT(R94:R108)=0,"",TeamPunten(R94:R108,$V91))</f>
        <v/>
      </c>
      <c r="S91" s="224"/>
      <c r="T91" s="51"/>
      <c r="U91" s="225" t="str">
        <f>MID($C91,1,1)</f>
        <v>S</v>
      </c>
      <c r="V91" s="225" t="str">
        <f>MID($C91,1,1)</f>
        <v>S</v>
      </c>
      <c r="W91" s="225" t="str">
        <f>MID($C91,1,1)</f>
        <v>S</v>
      </c>
      <c r="X91" s="52">
        <v>2</v>
      </c>
      <c r="Y91" s="43"/>
      <c r="Z91" s="43"/>
      <c r="AA91" s="43"/>
      <c r="AB91" s="43"/>
      <c r="AD91" s="20" t="str">
        <f>IF($C91="","",IFERROR(VLOOKUP($C91,TeamsV,6,0),""))</f>
        <v>A</v>
      </c>
      <c r="AE91" s="20" t="str">
        <f>IF($AD91="","",IFERROR(VLOOKUP($AD91,Teams!$B$4:$G$8,2,0),""))</f>
        <v>3312 AD</v>
      </c>
      <c r="AF91" s="20" t="str">
        <f>IF($AD91="","",IFERROR(VLOOKUP($AD91,Teams!$B$4:$G$8,4,0),""))</f>
        <v>Dordrecht</v>
      </c>
    </row>
    <row r="92" spans="1:32" x14ac:dyDescent="0.2">
      <c r="B92" s="63"/>
      <c r="C92" s="178"/>
      <c r="D92" s="63"/>
      <c r="E92" s="63"/>
      <c r="F92" s="63"/>
      <c r="G92" s="67"/>
      <c r="H92" s="67"/>
      <c r="I92" s="67"/>
      <c r="J92" s="296"/>
      <c r="K92" s="296"/>
      <c r="L92" s="296"/>
      <c r="M92" s="80"/>
      <c r="N92" s="80"/>
      <c r="P92" s="224"/>
      <c r="Q92" s="224"/>
      <c r="R92" s="224"/>
      <c r="S92" s="224"/>
      <c r="T92" s="51"/>
      <c r="U92" s="226"/>
      <c r="V92" s="226"/>
      <c r="W92" s="226"/>
      <c r="X92" s="52">
        <v>3</v>
      </c>
    </row>
    <row r="93" spans="1:32" x14ac:dyDescent="0.2">
      <c r="A93" s="81"/>
      <c r="B93" s="82"/>
      <c r="C93" s="83" t="s">
        <v>6555</v>
      </c>
      <c r="D93" s="83" t="s">
        <v>6556</v>
      </c>
      <c r="E93" s="84" t="s">
        <v>6557</v>
      </c>
      <c r="F93" s="84" t="s">
        <v>6558</v>
      </c>
      <c r="G93" s="83" t="s">
        <v>6559</v>
      </c>
      <c r="H93" s="83" t="s">
        <v>6560</v>
      </c>
      <c r="I93" s="83" t="s">
        <v>6415</v>
      </c>
      <c r="J93" s="83" t="s">
        <v>7321</v>
      </c>
      <c r="K93" s="83" t="s">
        <v>8065</v>
      </c>
      <c r="L93" s="83" t="s">
        <v>8195</v>
      </c>
      <c r="M93" s="85"/>
      <c r="N93" s="85"/>
      <c r="O93" s="86"/>
      <c r="P93" s="227" t="s">
        <v>6425</v>
      </c>
      <c r="Q93" s="227" t="s">
        <v>6424</v>
      </c>
      <c r="R93" s="227" t="s">
        <v>6426</v>
      </c>
      <c r="S93" s="224"/>
      <c r="T93" s="51"/>
      <c r="U93" s="225">
        <f>IF(W91="","",VLOOKUP(W91,Leeftijdscat,2,FALSE))</f>
        <v>5</v>
      </c>
      <c r="V93" s="225">
        <f>IF(W91="","",VLOOKUP(W91,Leeftijdscat,3,FALSE))</f>
        <v>999</v>
      </c>
      <c r="W93" s="225">
        <f>IF(W91="","",VLOOKUP(W91,Leeftijdscat,4,FALSE))</f>
        <v>999</v>
      </c>
      <c r="X93" s="52">
        <v>4</v>
      </c>
      <c r="Y93" s="81">
        <f>LEN(Y94&amp;Y95&amp;Y96&amp;Y97&amp;Y98&amp;Y99&amp;Y100&amp;Y101&amp;Y102&amp;Y103&amp;Y104&amp;Y105&amp;Y106&amp;Y107&amp;Y108)</f>
        <v>18</v>
      </c>
      <c r="Z93" s="81">
        <f>LEN(Z94&amp;Z95&amp;Z96&amp;Z97&amp;Z98&amp;Z99&amp;Z100&amp;Z101&amp;Z102&amp;Z103&amp;Z104&amp;Z105&amp;Z106&amp;Z107&amp;Z108)</f>
        <v>18</v>
      </c>
      <c r="AA93" s="81">
        <f>LEN(AA94&amp;AA95&amp;AA96&amp;AA97&amp;AA98&amp;AA99&amp;AA100&amp;AA101&amp;AA102&amp;AA103&amp;AA104&amp;AA105&amp;AA106&amp;AA107&amp;AA108)</f>
        <v>18</v>
      </c>
      <c r="AB93" s="81">
        <f>SUM(Y93:AA93)</f>
        <v>54</v>
      </c>
    </row>
    <row r="94" spans="1:32" x14ac:dyDescent="0.2">
      <c r="A94" s="34" t="str">
        <f>C91&amp;"x"&amp;B94</f>
        <v>S5x1</v>
      </c>
      <c r="B94" s="63">
        <v>1</v>
      </c>
      <c r="C94" s="87" t="str">
        <f t="shared" ref="C94:C108" si="59">IF(LEFT($A94,1)="x","",IFERROR(VLOOKUP($A94,LedenV,6,0),""))</f>
        <v>V</v>
      </c>
      <c r="D94" s="87" t="str">
        <f t="shared" ref="D94:D108" si="60">IF(LEFT($A94,1)="x","",IFERROR(VLOOKUP($A94,LedenV,7,0),""))</f>
        <v>NJK27R4</v>
      </c>
      <c r="E94" s="88" t="str">
        <f t="shared" ref="E94:E108" si="61">IF(LEFT($A94,1)="x","",IFERROR(VLOOKUP($A94,LedenV,8,0),""))</f>
        <v>Andel, Sanne van</v>
      </c>
      <c r="F94" s="88" t="str">
        <f t="shared" ref="F94:F108" si="62">IF(LEFT($A94,1)="x","",IFERROR(VLOOKUP($A94,LedenV,9,0),""))</f>
        <v>Sanne</v>
      </c>
      <c r="G94" s="89">
        <f t="shared" ref="G94:G108" si="63">IF(LEFT($A94,1)="x","",IFERROR(VLOOKUP($A94,LedenV,10,0),""))</f>
        <v>33211</v>
      </c>
      <c r="H94" s="90">
        <f t="shared" ref="H94:H108" si="64">IF(AND(ISNUMBER(G94),G94&lt;&gt;0),DATEDIF(G94,Peildatum,"Y"),"")</f>
        <v>28</v>
      </c>
      <c r="I94" s="91"/>
      <c r="J94" s="87" t="str">
        <f t="shared" ref="J94:J108" si="65">IF(LEFT($A94,1)="x","",IFERROR(VLOOKUP($A94,LedenV,16,0),""))</f>
        <v>S5</v>
      </c>
      <c r="K94" s="87" t="str">
        <f t="shared" ref="K94:K108" si="66">IF(LEFT($A94,1)="x","",IFERROR(VLOOKUP($A94,LedenV,17,0),""))</f>
        <v>S5</v>
      </c>
      <c r="L94" s="87" t="str">
        <f t="shared" ref="L94:L108" si="67">IF(LEFT($A94,1)="x","",IFERROR(VLOOKUP($A94,LedenV,18,0),""))</f>
        <v>S5</v>
      </c>
      <c r="M94" s="92"/>
      <c r="N94" s="92"/>
      <c r="P94" s="223" t="str">
        <f ca="1">IF(OR(LEFT($A94,1)="x",AND(Y93+$AB94=0,$AB93&gt;0)),"",IFERROR(VLOOKUP($A94,LedenV,27,0),""))</f>
        <v/>
      </c>
      <c r="Q94" s="223" t="str">
        <f ca="1">IF(OR(LEFT($A94,1)="x",AND(Z93+$AB94=0,$AB93&gt;0)),"",IFERROR(VLOOKUP($A94,LedenV,28,0),""))</f>
        <v/>
      </c>
      <c r="R94" s="223" t="str">
        <f ca="1">IF(OR(LEFT($A94,1)="x",AND(AA93+$AB94=0,$AB93&gt;0)),"",IFERROR(VLOOKUP($A94,LedenV,29,0),""))</f>
        <v/>
      </c>
      <c r="S94" s="228"/>
      <c r="T94" s="305"/>
      <c r="U94" s="226"/>
      <c r="V94" s="229">
        <f t="shared" ref="V94:V108" si="68">V93</f>
        <v>999</v>
      </c>
      <c r="W94" s="229">
        <f t="shared" ref="W94:W108" si="69">W93</f>
        <v>999</v>
      </c>
      <c r="X94" s="52">
        <v>5</v>
      </c>
      <c r="Y94" s="87" t="str">
        <f t="shared" ref="Y94:Y108" si="70">IF(LEFT($A94,1)="x","",IFERROR(VLOOKUP($A94,LedenV,34,0),""))</f>
        <v>S5</v>
      </c>
      <c r="Z94" s="87" t="str">
        <f t="shared" ref="Z94:Z108" si="71">IF(LEFT($A94,1)="x","",IFERROR(VLOOKUP($A94,LedenV,35,0),""))</f>
        <v>S5</v>
      </c>
      <c r="AA94" s="87" t="str">
        <f t="shared" ref="AA94:AA108" si="72">IF(LEFT($A94,1)="x","",IFERROR(VLOOKUP($A94,LedenV,36,0),""))</f>
        <v>S5</v>
      </c>
      <c r="AB94" s="34">
        <f t="shared" ref="AB94:AB108" si="73">LEN(Y94&amp;Z94&amp;AA94)</f>
        <v>6</v>
      </c>
    </row>
    <row r="95" spans="1:32" x14ac:dyDescent="0.2">
      <c r="A95" s="34" t="str">
        <f>C91&amp;"x"&amp;B95</f>
        <v>S5x2</v>
      </c>
      <c r="B95" s="63">
        <v>2</v>
      </c>
      <c r="C95" s="87" t="str">
        <f t="shared" si="59"/>
        <v>V</v>
      </c>
      <c r="D95" s="87" t="str">
        <f t="shared" si="60"/>
        <v>NGT42S4</v>
      </c>
      <c r="E95" s="88" t="str">
        <f t="shared" si="61"/>
        <v>Brand, Liesbeth</v>
      </c>
      <c r="F95" s="88" t="str">
        <f t="shared" si="62"/>
        <v>Liesbeth</v>
      </c>
      <c r="G95" s="89">
        <f t="shared" si="63"/>
        <v>33086</v>
      </c>
      <c r="H95" s="90">
        <f t="shared" si="64"/>
        <v>28</v>
      </c>
      <c r="I95" s="91"/>
      <c r="J95" s="87" t="str">
        <f t="shared" si="65"/>
        <v>S5</v>
      </c>
      <c r="K95" s="87" t="str">
        <f t="shared" si="66"/>
        <v>S5</v>
      </c>
      <c r="L95" s="87" t="str">
        <f t="shared" si="67"/>
        <v>S5</v>
      </c>
      <c r="M95" s="92"/>
      <c r="N95" s="92"/>
      <c r="P95" s="223" t="str">
        <f ca="1">IF(OR(LEFT($A95,1)="x",AND(Y93+$AB95=0,$AB93&gt;0)),"",IFERROR(VLOOKUP($A95,LedenV,27,0),""))</f>
        <v/>
      </c>
      <c r="Q95" s="223" t="str">
        <f ca="1">IF(OR(LEFT($A95,1)="x",AND(Z93+$AB95=0,$AB93&gt;0)),"",IFERROR(VLOOKUP($A95,LedenV,28,0),""))</f>
        <v/>
      </c>
      <c r="R95" s="223" t="str">
        <f ca="1">IF(OR(LEFT($A95,1)="x",AND(AA93+$AB95=0,$AB93&gt;0)),"",IFERROR(VLOOKUP($A95,LedenV,29,0),""))</f>
        <v/>
      </c>
      <c r="S95" s="228"/>
      <c r="T95" s="305"/>
      <c r="U95" s="226"/>
      <c r="V95" s="229">
        <f t="shared" si="68"/>
        <v>999</v>
      </c>
      <c r="W95" s="229">
        <f t="shared" si="69"/>
        <v>999</v>
      </c>
      <c r="X95" s="52">
        <v>6</v>
      </c>
      <c r="Y95" s="87" t="str">
        <f t="shared" si="70"/>
        <v>S5</v>
      </c>
      <c r="Z95" s="87" t="str">
        <f t="shared" si="71"/>
        <v>S5</v>
      </c>
      <c r="AA95" s="87" t="str">
        <f t="shared" si="72"/>
        <v>S5</v>
      </c>
      <c r="AB95" s="34">
        <f t="shared" si="73"/>
        <v>6</v>
      </c>
    </row>
    <row r="96" spans="1:32" x14ac:dyDescent="0.2">
      <c r="A96" s="34" t="str">
        <f>C91&amp;"x"&amp;B96</f>
        <v>S5x3</v>
      </c>
      <c r="B96" s="63">
        <v>3</v>
      </c>
      <c r="C96" s="87" t="str">
        <f t="shared" si="59"/>
        <v>V</v>
      </c>
      <c r="D96" s="87" t="str">
        <f t="shared" si="60"/>
        <v>NJG42T9</v>
      </c>
      <c r="E96" s="88" t="str">
        <f t="shared" si="61"/>
        <v>Oeveren, Kristel van</v>
      </c>
      <c r="F96" s="88" t="str">
        <f t="shared" si="62"/>
        <v>Kristel</v>
      </c>
      <c r="G96" s="89">
        <f t="shared" si="63"/>
        <v>34962</v>
      </c>
      <c r="H96" s="90">
        <f t="shared" si="64"/>
        <v>23</v>
      </c>
      <c r="I96" s="91"/>
      <c r="J96" s="87" t="str">
        <f t="shared" si="65"/>
        <v>S5</v>
      </c>
      <c r="K96" s="87" t="str">
        <f t="shared" si="66"/>
        <v>S5</v>
      </c>
      <c r="L96" s="87" t="str">
        <f t="shared" si="67"/>
        <v>S5</v>
      </c>
      <c r="M96" s="92"/>
      <c r="N96" s="92"/>
      <c r="P96" s="223" t="str">
        <f ca="1">IF(OR(LEFT($A96,1)="x",AND(Y93+$AB96=0,$AB93&gt;0)),"",IFERROR(VLOOKUP($A96,LedenV,27,0),""))</f>
        <v/>
      </c>
      <c r="Q96" s="223" t="str">
        <f ca="1">IF(OR(LEFT($A96,1)="x",AND(Z93+$AB96=0,$AB93&gt;0)),"",IFERROR(VLOOKUP($A96,LedenV,28,0),""))</f>
        <v/>
      </c>
      <c r="R96" s="223" t="str">
        <f ca="1">IF(OR(LEFT($A96,1)="x",AND(AA93+$AB96=0,$AB93&gt;0)),"",IFERROR(VLOOKUP($A96,LedenV,29,0),""))</f>
        <v/>
      </c>
      <c r="S96" s="228"/>
      <c r="T96" s="305"/>
      <c r="U96" s="226"/>
      <c r="V96" s="229">
        <f t="shared" si="68"/>
        <v>999</v>
      </c>
      <c r="W96" s="229">
        <f t="shared" si="69"/>
        <v>999</v>
      </c>
      <c r="X96" s="52">
        <v>7</v>
      </c>
      <c r="Y96" s="87" t="str">
        <f t="shared" si="70"/>
        <v>S5</v>
      </c>
      <c r="Z96" s="87" t="str">
        <f t="shared" si="71"/>
        <v>S5</v>
      </c>
      <c r="AA96" s="87" t="str">
        <f t="shared" si="72"/>
        <v>S5</v>
      </c>
      <c r="AB96" s="34">
        <f t="shared" si="73"/>
        <v>6</v>
      </c>
    </row>
    <row r="97" spans="1:32" x14ac:dyDescent="0.2">
      <c r="A97" s="34" t="str">
        <f>C91&amp;"x"&amp;B97</f>
        <v>S5x4</v>
      </c>
      <c r="B97" s="63">
        <v>4</v>
      </c>
      <c r="C97" s="87" t="str">
        <f t="shared" si="59"/>
        <v>V</v>
      </c>
      <c r="D97" s="87" t="str">
        <f t="shared" si="60"/>
        <v>NJK09N2</v>
      </c>
      <c r="E97" s="88" t="str">
        <f t="shared" si="61"/>
        <v>Starre, Kim van der</v>
      </c>
      <c r="F97" s="88" t="str">
        <f t="shared" si="62"/>
        <v>Kim</v>
      </c>
      <c r="G97" s="89">
        <f t="shared" si="63"/>
        <v>32843</v>
      </c>
      <c r="H97" s="90">
        <f t="shared" si="64"/>
        <v>29</v>
      </c>
      <c r="I97" s="91"/>
      <c r="J97" s="87" t="str">
        <f t="shared" si="65"/>
        <v>S5</v>
      </c>
      <c r="K97" s="87" t="str">
        <f t="shared" si="66"/>
        <v>S5</v>
      </c>
      <c r="L97" s="87" t="str">
        <f t="shared" si="67"/>
        <v>S5</v>
      </c>
      <c r="M97" s="92"/>
      <c r="N97" s="92"/>
      <c r="P97" s="223" t="str">
        <f ca="1">IF(OR(LEFT($A97,1)="x",AND(Y93+$AB97=0,$AB93&gt;0)),"",IFERROR(VLOOKUP($A97,LedenV,27,0),""))</f>
        <v/>
      </c>
      <c r="Q97" s="223" t="str">
        <f ca="1">IF(OR(LEFT($A97,1)="x",AND(Z93+$AB97=0,$AB93&gt;0)),"",IFERROR(VLOOKUP($A97,LedenV,28,0),""))</f>
        <v/>
      </c>
      <c r="R97" s="223" t="str">
        <f ca="1">IF(OR(LEFT($A97,1)="x",AND(AA93+$AB97=0,$AB93&gt;0)),"",IFERROR(VLOOKUP($A97,LedenV,29,0),""))</f>
        <v/>
      </c>
      <c r="S97" s="228"/>
      <c r="T97" s="305"/>
      <c r="U97" s="226"/>
      <c r="V97" s="229">
        <f t="shared" si="68"/>
        <v>999</v>
      </c>
      <c r="W97" s="229">
        <f t="shared" si="69"/>
        <v>999</v>
      </c>
      <c r="X97" s="52">
        <v>8</v>
      </c>
      <c r="Y97" s="87" t="str">
        <f t="shared" si="70"/>
        <v>S5</v>
      </c>
      <c r="Z97" s="87" t="str">
        <f t="shared" si="71"/>
        <v>S5</v>
      </c>
      <c r="AA97" s="87" t="str">
        <f t="shared" si="72"/>
        <v>S5</v>
      </c>
      <c r="AB97" s="34">
        <f t="shared" si="73"/>
        <v>6</v>
      </c>
    </row>
    <row r="98" spans="1:32" x14ac:dyDescent="0.2">
      <c r="A98" s="34" t="str">
        <f>C91&amp;"x"&amp;B98</f>
        <v>S5x5</v>
      </c>
      <c r="B98" s="63">
        <v>5</v>
      </c>
      <c r="C98" s="87" t="str">
        <f t="shared" si="59"/>
        <v>M</v>
      </c>
      <c r="D98" s="87" t="str">
        <f t="shared" si="60"/>
        <v>NGP49D6</v>
      </c>
      <c r="E98" s="88" t="str">
        <f t="shared" si="61"/>
        <v>Ameijden, Marijn van</v>
      </c>
      <c r="F98" s="88" t="str">
        <f t="shared" si="62"/>
        <v>Marijn</v>
      </c>
      <c r="G98" s="89">
        <f t="shared" si="63"/>
        <v>32911</v>
      </c>
      <c r="H98" s="90">
        <f t="shared" si="64"/>
        <v>28</v>
      </c>
      <c r="I98" s="91"/>
      <c r="J98" s="87" t="str">
        <f t="shared" si="65"/>
        <v>S5</v>
      </c>
      <c r="K98" s="87" t="str">
        <f t="shared" si="66"/>
        <v>S5</v>
      </c>
      <c r="L98" s="87" t="str">
        <f t="shared" si="67"/>
        <v>S5</v>
      </c>
      <c r="M98" s="92"/>
      <c r="N98" s="92"/>
      <c r="P98" s="223" t="str">
        <f ca="1">IF(OR(LEFT($A98,1)="x",AND(Y93+$AB98=0,$AB93&gt;0)),"",IFERROR(VLOOKUP($A98,LedenV,27,0),""))</f>
        <v/>
      </c>
      <c r="Q98" s="223" t="str">
        <f ca="1">IF(OR(LEFT($A98,1)="x",AND(Z93+$AB98=0,$AB93&gt;0)),"",IFERROR(VLOOKUP($A98,LedenV,28,0),""))</f>
        <v/>
      </c>
      <c r="R98" s="223" t="str">
        <f ca="1">IF(OR(LEFT($A98,1)="x",AND(AA93+$AB98=0,$AB93&gt;0)),"",IFERROR(VLOOKUP($A98,LedenV,29,0),""))</f>
        <v/>
      </c>
      <c r="S98" s="228"/>
      <c r="T98" s="305"/>
      <c r="U98" s="226"/>
      <c r="V98" s="229">
        <f t="shared" si="68"/>
        <v>999</v>
      </c>
      <c r="W98" s="229">
        <f t="shared" si="69"/>
        <v>999</v>
      </c>
      <c r="X98" s="52">
        <v>9</v>
      </c>
      <c r="Y98" s="87" t="str">
        <f t="shared" si="70"/>
        <v>S5</v>
      </c>
      <c r="Z98" s="87" t="str">
        <f t="shared" si="71"/>
        <v>S5</v>
      </c>
      <c r="AA98" s="87" t="str">
        <f t="shared" si="72"/>
        <v>S5</v>
      </c>
      <c r="AB98" s="34">
        <f t="shared" si="73"/>
        <v>6</v>
      </c>
    </row>
    <row r="99" spans="1:32" x14ac:dyDescent="0.2">
      <c r="A99" s="34" t="str">
        <f>C91&amp;"x"&amp;B99</f>
        <v>S5x6</v>
      </c>
      <c r="B99" s="63">
        <v>6</v>
      </c>
      <c r="C99" s="87" t="str">
        <f t="shared" si="59"/>
        <v>M</v>
      </c>
      <c r="D99" s="87" t="str">
        <f t="shared" si="60"/>
        <v>NKH35N9</v>
      </c>
      <c r="E99" s="88" t="str">
        <f t="shared" si="61"/>
        <v>Jong, Jouke de</v>
      </c>
      <c r="F99" s="88" t="str">
        <f t="shared" si="62"/>
        <v>Jouke</v>
      </c>
      <c r="G99" s="89">
        <f t="shared" si="63"/>
        <v>35797</v>
      </c>
      <c r="H99" s="90">
        <f t="shared" si="64"/>
        <v>20</v>
      </c>
      <c r="I99" s="91"/>
      <c r="J99" s="87" t="str">
        <f t="shared" si="65"/>
        <v>S4</v>
      </c>
      <c r="K99" s="87" t="str">
        <f t="shared" si="66"/>
        <v>S3</v>
      </c>
      <c r="L99" s="87" t="str">
        <f t="shared" si="67"/>
        <v>S4</v>
      </c>
      <c r="M99" s="92"/>
      <c r="N99" s="92"/>
      <c r="P99" s="223" t="str">
        <f ca="1">IF(OR(LEFT($A99,1)="x",AND(Y93+$AB99=0,$AB93&gt;0)),"",IFERROR(VLOOKUP($A99,LedenV,27,0),""))</f>
        <v/>
      </c>
      <c r="Q99" s="223" t="str">
        <f ca="1">IF(OR(LEFT($A99,1)="x",AND(Z93+$AB99=0,$AB93&gt;0)),"",IFERROR(VLOOKUP($A99,LedenV,28,0),""))</f>
        <v/>
      </c>
      <c r="R99" s="223" t="str">
        <f ca="1">IF(OR(LEFT($A99,1)="x",AND(AA93+$AB99=0,$AB93&gt;0)),"",IFERROR(VLOOKUP($A99,LedenV,29,0),""))</f>
        <v/>
      </c>
      <c r="S99" s="228"/>
      <c r="T99" s="305"/>
      <c r="U99" s="226"/>
      <c r="V99" s="229">
        <f t="shared" si="68"/>
        <v>999</v>
      </c>
      <c r="W99" s="229">
        <f t="shared" si="69"/>
        <v>999</v>
      </c>
      <c r="X99" s="52">
        <v>10</v>
      </c>
      <c r="Y99" s="87" t="str">
        <f t="shared" si="70"/>
        <v>S4</v>
      </c>
      <c r="Z99" s="87" t="str">
        <f t="shared" si="71"/>
        <v>S3</v>
      </c>
      <c r="AA99" s="87" t="str">
        <f t="shared" si="72"/>
        <v>S4</v>
      </c>
      <c r="AB99" s="34">
        <f t="shared" si="73"/>
        <v>6</v>
      </c>
    </row>
    <row r="100" spans="1:32" x14ac:dyDescent="0.2">
      <c r="A100" s="34" t="str">
        <f>C91&amp;"x"&amp;B100</f>
        <v>S5x7</v>
      </c>
      <c r="B100" s="63">
        <v>7</v>
      </c>
      <c r="C100" s="87" t="str">
        <f t="shared" si="59"/>
        <v>M</v>
      </c>
      <c r="D100" s="87" t="str">
        <f t="shared" si="60"/>
        <v>NFV90Z7</v>
      </c>
      <c r="E100" s="88" t="str">
        <f t="shared" si="61"/>
        <v>Lagendijk, Pieter</v>
      </c>
      <c r="F100" s="88" t="str">
        <f t="shared" si="62"/>
        <v>Pieter</v>
      </c>
      <c r="G100" s="89">
        <f t="shared" si="63"/>
        <v>29948</v>
      </c>
      <c r="H100" s="90">
        <f t="shared" si="64"/>
        <v>37</v>
      </c>
      <c r="I100" s="91"/>
      <c r="J100" s="87" t="str">
        <f t="shared" si="65"/>
        <v>S5</v>
      </c>
      <c r="K100" s="87" t="str">
        <f t="shared" si="66"/>
        <v>S5</v>
      </c>
      <c r="L100" s="87" t="str">
        <f t="shared" si="67"/>
        <v>S5</v>
      </c>
      <c r="M100" s="92"/>
      <c r="N100" s="92"/>
      <c r="P100" s="223" t="str">
        <f ca="1">IF(OR(LEFT($A100,1)="x",AND(Y93+$AB100=0,$AB93&gt;0)),"",IFERROR(VLOOKUP($A100,LedenV,27,0),""))</f>
        <v/>
      </c>
      <c r="Q100" s="223" t="str">
        <f ca="1">IF(OR(LEFT($A100,1)="x",AND(Z93+$AB100=0,$AB93&gt;0)),"",IFERROR(VLOOKUP($A100,LedenV,28,0),""))</f>
        <v/>
      </c>
      <c r="R100" s="223" t="str">
        <f ca="1">IF(OR(LEFT($A100,1)="x",AND(AA93+$AB100=0,$AB93&gt;0)),"",IFERROR(VLOOKUP($A100,LedenV,29,0),""))</f>
        <v/>
      </c>
      <c r="S100" s="228"/>
      <c r="T100" s="305"/>
      <c r="U100" s="226"/>
      <c r="V100" s="229">
        <f t="shared" si="68"/>
        <v>999</v>
      </c>
      <c r="W100" s="229">
        <f t="shared" si="69"/>
        <v>999</v>
      </c>
      <c r="X100" s="52">
        <v>11</v>
      </c>
      <c r="Y100" s="87" t="str">
        <f t="shared" si="70"/>
        <v>S5</v>
      </c>
      <c r="Z100" s="87" t="str">
        <f t="shared" si="71"/>
        <v>S5</v>
      </c>
      <c r="AA100" s="87" t="str">
        <f t="shared" si="72"/>
        <v>S5</v>
      </c>
      <c r="AB100" s="34">
        <f t="shared" si="73"/>
        <v>6</v>
      </c>
    </row>
    <row r="101" spans="1:32" x14ac:dyDescent="0.2">
      <c r="A101" s="34" t="str">
        <f>C91&amp;"x"&amp;B101</f>
        <v>S5x8</v>
      </c>
      <c r="B101" s="63">
        <v>8</v>
      </c>
      <c r="C101" s="87" t="str">
        <f t="shared" si="59"/>
        <v>M</v>
      </c>
      <c r="D101" s="87" t="str">
        <f t="shared" si="60"/>
        <v>NJC15Q8</v>
      </c>
      <c r="E101" s="88" t="str">
        <f t="shared" si="61"/>
        <v>Pierse, Jorik</v>
      </c>
      <c r="F101" s="88" t="str">
        <f t="shared" si="62"/>
        <v>Jorik</v>
      </c>
      <c r="G101" s="89">
        <f t="shared" si="63"/>
        <v>34960</v>
      </c>
      <c r="H101" s="90">
        <f t="shared" si="64"/>
        <v>23</v>
      </c>
      <c r="I101" s="91"/>
      <c r="J101" s="87" t="str">
        <f t="shared" si="65"/>
        <v>S4</v>
      </c>
      <c r="K101" s="87" t="str">
        <f t="shared" si="66"/>
        <v>S3</v>
      </c>
      <c r="L101" s="87" t="str">
        <f t="shared" si="67"/>
        <v>S4</v>
      </c>
      <c r="M101" s="92"/>
      <c r="N101" s="92"/>
      <c r="P101" s="223" t="str">
        <f ca="1">IF(OR(LEFT($A101,1)="x",AND(Y93+$AB101=0,$AB93&gt;0)),"",IFERROR(VLOOKUP($A101,LedenV,27,0),""))</f>
        <v/>
      </c>
      <c r="Q101" s="223" t="str">
        <f ca="1">IF(OR(LEFT($A101,1)="x",AND(Z93+$AB101=0,$AB93&gt;0)),"",IFERROR(VLOOKUP($A101,LedenV,28,0),""))</f>
        <v/>
      </c>
      <c r="R101" s="223" t="str">
        <f ca="1">IF(OR(LEFT($A101,1)="x",AND(AA93+$AB101=0,$AB93&gt;0)),"",IFERROR(VLOOKUP($A101,LedenV,29,0),""))</f>
        <v/>
      </c>
      <c r="S101" s="228"/>
      <c r="T101" s="305"/>
      <c r="U101" s="226"/>
      <c r="V101" s="229">
        <f t="shared" si="68"/>
        <v>999</v>
      </c>
      <c r="W101" s="229">
        <f t="shared" si="69"/>
        <v>999</v>
      </c>
      <c r="X101" s="52">
        <v>12</v>
      </c>
      <c r="Y101" s="87" t="str">
        <f t="shared" si="70"/>
        <v>S4</v>
      </c>
      <c r="Z101" s="87" t="str">
        <f t="shared" si="71"/>
        <v>S3</v>
      </c>
      <c r="AA101" s="87" t="str">
        <f t="shared" si="72"/>
        <v>S4</v>
      </c>
      <c r="AB101" s="34">
        <f t="shared" si="73"/>
        <v>6</v>
      </c>
    </row>
    <row r="102" spans="1:32" x14ac:dyDescent="0.2">
      <c r="A102" s="34" t="str">
        <f>C91&amp;"x"&amp;B102</f>
        <v>S5x9</v>
      </c>
      <c r="B102" s="63">
        <v>9</v>
      </c>
      <c r="C102" s="87" t="str">
        <f t="shared" si="59"/>
        <v>M</v>
      </c>
      <c r="D102" s="87" t="str">
        <f t="shared" si="60"/>
        <v>NJB72K6</v>
      </c>
      <c r="E102" s="88" t="str">
        <f t="shared" si="61"/>
        <v>Scheurwater, Tiemen</v>
      </c>
      <c r="F102" s="88" t="str">
        <f t="shared" si="62"/>
        <v>Tiemen</v>
      </c>
      <c r="G102" s="89">
        <f t="shared" si="63"/>
        <v>32967</v>
      </c>
      <c r="H102" s="90">
        <f t="shared" si="64"/>
        <v>28</v>
      </c>
      <c r="I102" s="91"/>
      <c r="J102" s="87" t="str">
        <f t="shared" si="65"/>
        <v>S5</v>
      </c>
      <c r="K102" s="87" t="str">
        <f t="shared" si="66"/>
        <v>S5</v>
      </c>
      <c r="L102" s="87" t="str">
        <f t="shared" si="67"/>
        <v>S5</v>
      </c>
      <c r="M102" s="92"/>
      <c r="N102" s="92"/>
      <c r="P102" s="223" t="str">
        <f ca="1">IF(OR(LEFT($A102,1)="x",AND(Y93+$AB102=0,$AB93&gt;0)),"",IFERROR(VLOOKUP($A102,LedenV,27,0),""))</f>
        <v/>
      </c>
      <c r="Q102" s="223" t="str">
        <f ca="1">IF(OR(LEFT($A102,1)="x",AND(Z93+$AB102=0,$AB93&gt;0)),"",IFERROR(VLOOKUP($A102,LedenV,28,0),""))</f>
        <v/>
      </c>
      <c r="R102" s="223" t="str">
        <f ca="1">IF(OR(LEFT($A102,1)="x",AND(AA93+$AB102=0,$AB93&gt;0)),"",IFERROR(VLOOKUP($A102,LedenV,29,0),""))</f>
        <v/>
      </c>
      <c r="S102" s="228"/>
      <c r="T102" s="305"/>
      <c r="U102" s="226"/>
      <c r="V102" s="229">
        <f t="shared" si="68"/>
        <v>999</v>
      </c>
      <c r="W102" s="229">
        <f t="shared" si="69"/>
        <v>999</v>
      </c>
      <c r="X102" s="52">
        <v>13</v>
      </c>
      <c r="Y102" s="87" t="str">
        <f t="shared" si="70"/>
        <v>S5</v>
      </c>
      <c r="Z102" s="87" t="str">
        <f t="shared" si="71"/>
        <v>S5</v>
      </c>
      <c r="AA102" s="87" t="str">
        <f t="shared" si="72"/>
        <v>S5</v>
      </c>
      <c r="AB102" s="34">
        <f t="shared" si="73"/>
        <v>6</v>
      </c>
    </row>
    <row r="103" spans="1:32" x14ac:dyDescent="0.2">
      <c r="A103" s="34" t="str">
        <f>C91&amp;"x"&amp;B103</f>
        <v>S5x10</v>
      </c>
      <c r="B103" s="63">
        <v>10</v>
      </c>
      <c r="C103" s="87" t="str">
        <f t="shared" si="59"/>
        <v/>
      </c>
      <c r="D103" s="87" t="str">
        <f t="shared" si="60"/>
        <v/>
      </c>
      <c r="E103" s="88" t="str">
        <f t="shared" si="61"/>
        <v/>
      </c>
      <c r="F103" s="88" t="str">
        <f t="shared" si="62"/>
        <v/>
      </c>
      <c r="G103" s="89" t="str">
        <f t="shared" si="63"/>
        <v/>
      </c>
      <c r="H103" s="90" t="str">
        <f t="shared" si="64"/>
        <v/>
      </c>
      <c r="I103" s="91"/>
      <c r="J103" s="87" t="str">
        <f t="shared" si="65"/>
        <v/>
      </c>
      <c r="K103" s="87" t="str">
        <f t="shared" si="66"/>
        <v/>
      </c>
      <c r="L103" s="87" t="str">
        <f t="shared" si="67"/>
        <v/>
      </c>
      <c r="M103" s="92"/>
      <c r="N103" s="92"/>
      <c r="P103" s="223" t="str">
        <f>IF(OR(LEFT($A103,1)="x",AND(Y93+$AB103=0,$AB93&gt;0)),"",IFERROR(VLOOKUP($A103,LedenV,27,0),""))</f>
        <v/>
      </c>
      <c r="Q103" s="223" t="str">
        <f>IF(OR(LEFT($A103,1)="x",AND(Z93+$AB103=0,$AB93&gt;0)),"",IFERROR(VLOOKUP($A103,LedenV,28,0),""))</f>
        <v/>
      </c>
      <c r="R103" s="223" t="str">
        <f>IF(OR(LEFT($A103,1)="x",AND(AA93+$AB103=0,$AB93&gt;0)),"",IFERROR(VLOOKUP($A103,LedenV,29,0),""))</f>
        <v/>
      </c>
      <c r="S103" s="228"/>
      <c r="T103" s="305"/>
      <c r="U103" s="226"/>
      <c r="V103" s="229">
        <f t="shared" si="68"/>
        <v>999</v>
      </c>
      <c r="W103" s="229">
        <f t="shared" si="69"/>
        <v>999</v>
      </c>
      <c r="X103" s="52">
        <v>14</v>
      </c>
      <c r="Y103" s="87" t="str">
        <f t="shared" si="70"/>
        <v/>
      </c>
      <c r="Z103" s="87" t="str">
        <f t="shared" si="71"/>
        <v/>
      </c>
      <c r="AA103" s="87" t="str">
        <f t="shared" si="72"/>
        <v/>
      </c>
      <c r="AB103" s="34">
        <f t="shared" si="73"/>
        <v>0</v>
      </c>
    </row>
    <row r="104" spans="1:32" x14ac:dyDescent="0.2">
      <c r="A104" s="34" t="str">
        <f>C91&amp;"x"&amp;B104</f>
        <v>S5x11</v>
      </c>
      <c r="B104" s="63">
        <v>11</v>
      </c>
      <c r="C104" s="87" t="str">
        <f t="shared" si="59"/>
        <v/>
      </c>
      <c r="D104" s="87" t="str">
        <f t="shared" si="60"/>
        <v/>
      </c>
      <c r="E104" s="88" t="str">
        <f t="shared" si="61"/>
        <v/>
      </c>
      <c r="F104" s="88" t="str">
        <f t="shared" si="62"/>
        <v/>
      </c>
      <c r="G104" s="89" t="str">
        <f t="shared" si="63"/>
        <v/>
      </c>
      <c r="H104" s="90" t="str">
        <f t="shared" si="64"/>
        <v/>
      </c>
      <c r="I104" s="91"/>
      <c r="J104" s="87" t="str">
        <f t="shared" si="65"/>
        <v/>
      </c>
      <c r="K104" s="87" t="str">
        <f t="shared" si="66"/>
        <v/>
      </c>
      <c r="L104" s="87" t="str">
        <f t="shared" si="67"/>
        <v/>
      </c>
      <c r="M104" s="92"/>
      <c r="N104" s="92"/>
      <c r="P104" s="223" t="str">
        <f>IF(OR(LEFT($A104,1)="x",AND(Y93+$AB104=0,$AB93&gt;0)),"",IFERROR(VLOOKUP($A104,LedenV,27,0),""))</f>
        <v/>
      </c>
      <c r="Q104" s="223" t="str">
        <f>IF(OR(LEFT($A104,1)="x",AND(Z93+$AB104=0,$AB93&gt;0)),"",IFERROR(VLOOKUP($A104,LedenV,28,0),""))</f>
        <v/>
      </c>
      <c r="R104" s="223" t="str">
        <f>IF(OR(LEFT($A104,1)="x",AND(AA93+$AB104=0,$AB93&gt;0)),"",IFERROR(VLOOKUP($A104,LedenV,29,0),""))</f>
        <v/>
      </c>
      <c r="V104" s="229">
        <f t="shared" si="68"/>
        <v>999</v>
      </c>
      <c r="W104" s="229">
        <f t="shared" si="69"/>
        <v>999</v>
      </c>
      <c r="X104" s="52">
        <v>15</v>
      </c>
      <c r="Y104" s="87" t="str">
        <f t="shared" si="70"/>
        <v/>
      </c>
      <c r="Z104" s="87" t="str">
        <f t="shared" si="71"/>
        <v/>
      </c>
      <c r="AA104" s="87" t="str">
        <f t="shared" si="72"/>
        <v/>
      </c>
      <c r="AB104" s="34">
        <f t="shared" si="73"/>
        <v>0</v>
      </c>
    </row>
    <row r="105" spans="1:32" x14ac:dyDescent="0.2">
      <c r="A105" s="34" t="str">
        <f>C91&amp;"x"&amp;B105</f>
        <v>S5x12</v>
      </c>
      <c r="B105" s="63">
        <v>12</v>
      </c>
      <c r="C105" s="87" t="str">
        <f t="shared" si="59"/>
        <v/>
      </c>
      <c r="D105" s="87" t="str">
        <f t="shared" si="60"/>
        <v/>
      </c>
      <c r="E105" s="88" t="str">
        <f t="shared" si="61"/>
        <v/>
      </c>
      <c r="F105" s="88" t="str">
        <f t="shared" si="62"/>
        <v/>
      </c>
      <c r="G105" s="89" t="str">
        <f t="shared" si="63"/>
        <v/>
      </c>
      <c r="H105" s="90" t="str">
        <f t="shared" si="64"/>
        <v/>
      </c>
      <c r="I105" s="91"/>
      <c r="J105" s="87" t="str">
        <f t="shared" si="65"/>
        <v/>
      </c>
      <c r="K105" s="87" t="str">
        <f t="shared" si="66"/>
        <v/>
      </c>
      <c r="L105" s="87" t="str">
        <f t="shared" si="67"/>
        <v/>
      </c>
      <c r="M105" s="92"/>
      <c r="N105" s="92"/>
      <c r="P105" s="223" t="str">
        <f>IF(OR(LEFT($A105,1)="x",AND(Y93+$AB105=0,$AB93&gt;0)),"",IFERROR(VLOOKUP($A105,LedenV,27,0),""))</f>
        <v/>
      </c>
      <c r="Q105" s="223" t="str">
        <f>IF(OR(LEFT($A105,1)="x",AND(Z93+$AB105=0,$AB93&gt;0)),"",IFERROR(VLOOKUP($A105,LedenV,28,0),""))</f>
        <v/>
      </c>
      <c r="R105" s="223" t="str">
        <f>IF(OR(LEFT($A105,1)="x",AND(AA93+$AB105=0,$AB93&gt;0)),"",IFERROR(VLOOKUP($A105,LedenV,29,0),""))</f>
        <v/>
      </c>
      <c r="V105" s="229">
        <f t="shared" si="68"/>
        <v>999</v>
      </c>
      <c r="W105" s="229">
        <f t="shared" si="69"/>
        <v>999</v>
      </c>
      <c r="X105" s="52">
        <v>16</v>
      </c>
      <c r="Y105" s="87" t="str">
        <f t="shared" si="70"/>
        <v/>
      </c>
      <c r="Z105" s="87" t="str">
        <f t="shared" si="71"/>
        <v/>
      </c>
      <c r="AA105" s="87" t="str">
        <f t="shared" si="72"/>
        <v/>
      </c>
      <c r="AB105" s="34">
        <f t="shared" si="73"/>
        <v>0</v>
      </c>
    </row>
    <row r="106" spans="1:32" x14ac:dyDescent="0.2">
      <c r="A106" s="34" t="str">
        <f>C91&amp;"x"&amp;B106</f>
        <v>S5x13</v>
      </c>
      <c r="B106" s="63">
        <v>13</v>
      </c>
      <c r="C106" s="87" t="str">
        <f t="shared" si="59"/>
        <v/>
      </c>
      <c r="D106" s="87" t="str">
        <f t="shared" si="60"/>
        <v/>
      </c>
      <c r="E106" s="88" t="str">
        <f t="shared" si="61"/>
        <v/>
      </c>
      <c r="F106" s="88" t="str">
        <f t="shared" si="62"/>
        <v/>
      </c>
      <c r="G106" s="89" t="str">
        <f t="shared" si="63"/>
        <v/>
      </c>
      <c r="H106" s="90" t="str">
        <f t="shared" si="64"/>
        <v/>
      </c>
      <c r="I106" s="91"/>
      <c r="J106" s="87" t="str">
        <f t="shared" si="65"/>
        <v/>
      </c>
      <c r="K106" s="87" t="str">
        <f t="shared" si="66"/>
        <v/>
      </c>
      <c r="L106" s="87" t="str">
        <f t="shared" si="67"/>
        <v/>
      </c>
      <c r="M106" s="92"/>
      <c r="N106" s="92"/>
      <c r="P106" s="223" t="str">
        <f>IF(OR(LEFT($A106,1)="x",AND(Y93+$AB106=0,$AB93&gt;0)),"",IFERROR(VLOOKUP($A106,LedenV,27,0),""))</f>
        <v/>
      </c>
      <c r="Q106" s="223" t="str">
        <f>IF(OR(LEFT($A106,1)="x",AND(Z93+$AB106=0,$AB93&gt;0)),"",IFERROR(VLOOKUP($A106,LedenV,28,0),""))</f>
        <v/>
      </c>
      <c r="R106" s="223" t="str">
        <f>IF(OR(LEFT($A106,1)="x",AND(AA93+$AB106=0,$AB93&gt;0)),"",IFERROR(VLOOKUP($A106,LedenV,29,0),""))</f>
        <v/>
      </c>
      <c r="V106" s="229">
        <f t="shared" si="68"/>
        <v>999</v>
      </c>
      <c r="W106" s="229">
        <f t="shared" si="69"/>
        <v>999</v>
      </c>
      <c r="X106" s="52">
        <v>17</v>
      </c>
      <c r="Y106" s="87" t="str">
        <f t="shared" si="70"/>
        <v/>
      </c>
      <c r="Z106" s="87" t="str">
        <f t="shared" si="71"/>
        <v/>
      </c>
      <c r="AA106" s="87" t="str">
        <f t="shared" si="72"/>
        <v/>
      </c>
      <c r="AB106" s="34">
        <f t="shared" si="73"/>
        <v>0</v>
      </c>
    </row>
    <row r="107" spans="1:32" x14ac:dyDescent="0.2">
      <c r="A107" s="34" t="str">
        <f>C91&amp;"x"&amp;B107</f>
        <v>S5x14</v>
      </c>
      <c r="B107" s="63">
        <v>14</v>
      </c>
      <c r="C107" s="87" t="str">
        <f t="shared" si="59"/>
        <v/>
      </c>
      <c r="D107" s="87" t="str">
        <f t="shared" si="60"/>
        <v/>
      </c>
      <c r="E107" s="88" t="str">
        <f t="shared" si="61"/>
        <v/>
      </c>
      <c r="F107" s="88" t="str">
        <f t="shared" si="62"/>
        <v/>
      </c>
      <c r="G107" s="89" t="str">
        <f t="shared" si="63"/>
        <v/>
      </c>
      <c r="H107" s="90" t="str">
        <f t="shared" si="64"/>
        <v/>
      </c>
      <c r="I107" s="91"/>
      <c r="J107" s="87" t="str">
        <f t="shared" si="65"/>
        <v/>
      </c>
      <c r="K107" s="87" t="str">
        <f t="shared" si="66"/>
        <v/>
      </c>
      <c r="L107" s="87" t="str">
        <f t="shared" si="67"/>
        <v/>
      </c>
      <c r="M107" s="92"/>
      <c r="N107" s="92"/>
      <c r="P107" s="223" t="str">
        <f>IF(OR(LEFT($A107,1)="x",AND(Y93+$AB107=0,$AB93&gt;0)),"",IFERROR(VLOOKUP($A107,LedenV,27,0),""))</f>
        <v/>
      </c>
      <c r="Q107" s="223" t="str">
        <f>IF(OR(LEFT($A107,1)="x",AND(Z93+$AB107=0,$AB93&gt;0)),"",IFERROR(VLOOKUP($A107,LedenV,28,0),""))</f>
        <v/>
      </c>
      <c r="R107" s="223" t="str">
        <f>IF(OR(LEFT($A107,1)="x",AND(AA93+$AB107=0,$AB93&gt;0)),"",IFERROR(VLOOKUP($A107,LedenV,29,0),""))</f>
        <v/>
      </c>
      <c r="V107" s="229">
        <f t="shared" si="68"/>
        <v>999</v>
      </c>
      <c r="W107" s="229">
        <f t="shared" si="69"/>
        <v>999</v>
      </c>
      <c r="X107" s="52">
        <v>18</v>
      </c>
      <c r="Y107" s="87" t="str">
        <f t="shared" si="70"/>
        <v/>
      </c>
      <c r="Z107" s="87" t="str">
        <f t="shared" si="71"/>
        <v/>
      </c>
      <c r="AA107" s="87" t="str">
        <f t="shared" si="72"/>
        <v/>
      </c>
      <c r="AB107" s="34">
        <f t="shared" si="73"/>
        <v>0</v>
      </c>
    </row>
    <row r="108" spans="1:32" x14ac:dyDescent="0.2">
      <c r="A108" s="34" t="str">
        <f>C91&amp;"x"&amp;B108</f>
        <v>S5x15</v>
      </c>
      <c r="B108" s="63">
        <v>15</v>
      </c>
      <c r="C108" s="87" t="str">
        <f t="shared" si="59"/>
        <v/>
      </c>
      <c r="D108" s="87" t="str">
        <f t="shared" si="60"/>
        <v/>
      </c>
      <c r="E108" s="88" t="str">
        <f t="shared" si="61"/>
        <v/>
      </c>
      <c r="F108" s="88" t="str">
        <f t="shared" si="62"/>
        <v/>
      </c>
      <c r="G108" s="89" t="str">
        <f t="shared" si="63"/>
        <v/>
      </c>
      <c r="H108" s="90" t="str">
        <f t="shared" si="64"/>
        <v/>
      </c>
      <c r="I108" s="91"/>
      <c r="J108" s="87" t="str">
        <f t="shared" si="65"/>
        <v/>
      </c>
      <c r="K108" s="87" t="str">
        <f t="shared" si="66"/>
        <v/>
      </c>
      <c r="L108" s="87" t="str">
        <f t="shared" si="67"/>
        <v/>
      </c>
      <c r="M108" s="92"/>
      <c r="N108" s="92"/>
      <c r="P108" s="223" t="str">
        <f>IF(OR(LEFT($A108,1)="x",AND(Y93+$AB108=0,$AB93&gt;0)),"",IFERROR(VLOOKUP($A108,LedenV,27,0),""))</f>
        <v/>
      </c>
      <c r="Q108" s="223" t="str">
        <f>IF(OR(LEFT($A108,1)="x",AND(Z93+$AB108=0,$AB93&gt;0)),"",IFERROR(VLOOKUP($A108,LedenV,28,0),""))</f>
        <v/>
      </c>
      <c r="R108" s="223" t="str">
        <f>IF(OR(LEFT($A108,1)="x",AND(AA93+$AB108=0,$AB93&gt;0)),"",IFERROR(VLOOKUP($A108,LedenV,29,0),""))</f>
        <v/>
      </c>
      <c r="V108" s="229">
        <f t="shared" si="68"/>
        <v>999</v>
      </c>
      <c r="W108" s="229">
        <f t="shared" si="69"/>
        <v>999</v>
      </c>
      <c r="X108" s="52">
        <v>19</v>
      </c>
      <c r="Y108" s="87" t="str">
        <f t="shared" si="70"/>
        <v/>
      </c>
      <c r="Z108" s="87" t="str">
        <f t="shared" si="71"/>
        <v/>
      </c>
      <c r="AA108" s="87" t="str">
        <f t="shared" si="72"/>
        <v/>
      </c>
      <c r="AB108" s="34">
        <f t="shared" si="73"/>
        <v>0</v>
      </c>
    </row>
    <row r="109" spans="1:32" ht="13.5" thickBot="1" x14ac:dyDescent="0.25">
      <c r="B109" s="93"/>
      <c r="C109" s="94"/>
      <c r="D109" s="93"/>
      <c r="E109" s="93"/>
      <c r="F109" s="93"/>
      <c r="G109" s="95"/>
      <c r="H109" s="95"/>
      <c r="I109" s="95"/>
      <c r="J109" s="94"/>
      <c r="K109" s="94"/>
      <c r="L109" s="94"/>
      <c r="M109" s="92"/>
      <c r="N109" s="92"/>
      <c r="X109" s="52">
        <v>20</v>
      </c>
    </row>
    <row r="110" spans="1:32" ht="13.5" thickTop="1" x14ac:dyDescent="0.2">
      <c r="A110" s="62"/>
      <c r="B110" s="63"/>
      <c r="C110" s="392" t="s">
        <v>6547</v>
      </c>
      <c r="D110" s="392"/>
      <c r="E110" s="178" t="s">
        <v>6548</v>
      </c>
      <c r="F110" s="178" t="s">
        <v>6549</v>
      </c>
      <c r="G110" s="65" t="s">
        <v>6550</v>
      </c>
      <c r="H110" s="66"/>
      <c r="I110" s="67"/>
      <c r="J110" s="68" t="s">
        <v>6551</v>
      </c>
      <c r="K110" s="68" t="s">
        <v>6552</v>
      </c>
      <c r="L110" s="68" t="s">
        <v>6553</v>
      </c>
      <c r="M110" s="69"/>
      <c r="N110" s="69"/>
      <c r="O110" s="70"/>
      <c r="P110" s="71">
        <f ca="1">COUNT(P114:P128)</f>
        <v>0</v>
      </c>
      <c r="Q110" s="71">
        <f ca="1">COUNT(Q114:Q128)</f>
        <v>0</v>
      </c>
      <c r="R110" s="71">
        <f ca="1">COUNT(R114:R128)</f>
        <v>0</v>
      </c>
      <c r="S110" s="72"/>
      <c r="T110" s="104">
        <f ca="1">R110-(15-COUNTBLANK(AA114:AA128))</f>
        <v>-12</v>
      </c>
      <c r="U110" s="70"/>
      <c r="V110" s="70"/>
      <c r="W110" s="70"/>
      <c r="X110" s="70">
        <v>1</v>
      </c>
      <c r="Y110" s="62"/>
      <c r="Z110" s="62"/>
      <c r="AA110" s="62"/>
      <c r="AB110" s="62"/>
    </row>
    <row r="111" spans="1:32" x14ac:dyDescent="0.2">
      <c r="A111" s="43">
        <v>9</v>
      </c>
      <c r="B111" s="73"/>
      <c r="C111" s="391" t="str">
        <f>Leden!AQ11</f>
        <v>S6</v>
      </c>
      <c r="D111" s="391"/>
      <c r="E111" s="177" t="str">
        <f>IF($C111="","",LEFT(IFERROR(VLOOKUP($C111,TeamsV,2,0),"")&amp;"??",2))</f>
        <v>BK</v>
      </c>
      <c r="F111" s="177" t="str">
        <f>IF($C111="","",LEFT(IFERROR(VLOOKUP($C111,TeamsV,3,0),"")&amp;"??",2))</f>
        <v>Za</v>
      </c>
      <c r="G111" s="177" t="str">
        <f>IF($C111="","",LEFT(IFERROR(VLOOKUP($C111,TeamsV,4,0),"")&amp;"?",1))</f>
        <v>8</v>
      </c>
      <c r="H111" s="75"/>
      <c r="I111" s="76"/>
      <c r="J111" s="295">
        <f>COUNTIF(C114:C128,"V")</f>
        <v>6</v>
      </c>
      <c r="K111" s="300">
        <f>COUNTIF(C114:C128,"M")</f>
        <v>6</v>
      </c>
      <c r="L111" s="77">
        <f>IFERROR(AVERAGE(H114:H128),"")</f>
        <v>33.25</v>
      </c>
      <c r="M111" s="78"/>
      <c r="N111" s="78"/>
      <c r="O111" s="79" t="s">
        <v>6554</v>
      </c>
      <c r="P111" s="223" t="str">
        <f ca="1">IF(COUNT(P114:P128)=0,"",TeamPunten(P114:P128,$V111))</f>
        <v/>
      </c>
      <c r="Q111" s="223" t="str">
        <f ca="1">IF(COUNT(Q114:Q128)=0,"",TeamPunten(Q114:Q128,$V111))</f>
        <v/>
      </c>
      <c r="R111" s="223" t="str">
        <f ca="1">IF(COUNT(R114:R128)=0,"",TeamPunten(R114:R128,$V111))</f>
        <v/>
      </c>
      <c r="S111" s="224"/>
      <c r="T111" s="51"/>
      <c r="U111" s="225" t="str">
        <f>MID($C111,1,1)</f>
        <v>S</v>
      </c>
      <c r="V111" s="225" t="str">
        <f>MID($C111,1,1)</f>
        <v>S</v>
      </c>
      <c r="W111" s="225" t="str">
        <f>MID($C111,1,1)</f>
        <v>S</v>
      </c>
      <c r="X111" s="52">
        <v>2</v>
      </c>
      <c r="Y111" s="43"/>
      <c r="Z111" s="43"/>
      <c r="AA111" s="43"/>
      <c r="AB111" s="43"/>
      <c r="AD111" s="20" t="str">
        <f>IF($C111="","",IFERROR(VLOOKUP($C111,TeamsV,6,0),""))</f>
        <v>A</v>
      </c>
      <c r="AE111" s="20" t="str">
        <f>IF($AD111="","",IFERROR(VLOOKUP($AD111,Teams!$B$4:$G$8,2,0),""))</f>
        <v>3312 AD</v>
      </c>
      <c r="AF111" s="20" t="str">
        <f>IF($AD111="","",IFERROR(VLOOKUP($AD111,Teams!$B$4:$G$8,4,0),""))</f>
        <v>Dordrecht</v>
      </c>
    </row>
    <row r="112" spans="1:32" x14ac:dyDescent="0.2">
      <c r="B112" s="63"/>
      <c r="C112" s="178"/>
      <c r="D112" s="63"/>
      <c r="E112" s="63"/>
      <c r="F112" s="63"/>
      <c r="G112" s="67"/>
      <c r="H112" s="67"/>
      <c r="I112" s="67"/>
      <c r="J112" s="296"/>
      <c r="K112" s="296"/>
      <c r="L112" s="296"/>
      <c r="M112" s="80"/>
      <c r="N112" s="80"/>
      <c r="P112" s="224"/>
      <c r="Q112" s="224"/>
      <c r="R112" s="224"/>
      <c r="S112" s="224"/>
      <c r="T112" s="51"/>
      <c r="U112" s="226"/>
      <c r="V112" s="226"/>
      <c r="W112" s="226"/>
      <c r="X112" s="52">
        <v>3</v>
      </c>
    </row>
    <row r="113" spans="1:28" x14ac:dyDescent="0.2">
      <c r="A113" s="81"/>
      <c r="B113" s="82"/>
      <c r="C113" s="83" t="s">
        <v>6555</v>
      </c>
      <c r="D113" s="83" t="s">
        <v>6556</v>
      </c>
      <c r="E113" s="84" t="s">
        <v>6557</v>
      </c>
      <c r="F113" s="84" t="s">
        <v>6558</v>
      </c>
      <c r="G113" s="83" t="s">
        <v>6559</v>
      </c>
      <c r="H113" s="83" t="s">
        <v>6560</v>
      </c>
      <c r="I113" s="83" t="s">
        <v>6415</v>
      </c>
      <c r="J113" s="83" t="s">
        <v>7321</v>
      </c>
      <c r="K113" s="83" t="s">
        <v>8065</v>
      </c>
      <c r="L113" s="83" t="s">
        <v>8195</v>
      </c>
      <c r="M113" s="85"/>
      <c r="N113" s="85"/>
      <c r="O113" s="86"/>
      <c r="P113" s="227" t="s">
        <v>6425</v>
      </c>
      <c r="Q113" s="227" t="s">
        <v>6424</v>
      </c>
      <c r="R113" s="227" t="s">
        <v>6426</v>
      </c>
      <c r="S113" s="224"/>
      <c r="T113" s="51"/>
      <c r="U113" s="225">
        <f>IF(W111="","",VLOOKUP(W111,Leeftijdscat,2,FALSE))</f>
        <v>5</v>
      </c>
      <c r="V113" s="225">
        <f>IF(W111="","",VLOOKUP(W111,Leeftijdscat,3,FALSE))</f>
        <v>999</v>
      </c>
      <c r="W113" s="225">
        <f>IF(W111="","",VLOOKUP(W111,Leeftijdscat,4,FALSE))</f>
        <v>999</v>
      </c>
      <c r="X113" s="52">
        <v>4</v>
      </c>
      <c r="Y113" s="81">
        <f>LEN(Y114&amp;Y115&amp;Y116&amp;Y117&amp;Y118&amp;Y119&amp;Y120&amp;Y121&amp;Y122&amp;Y123&amp;Y124&amp;Y125&amp;Y126&amp;Y127&amp;Y128)</f>
        <v>24</v>
      </c>
      <c r="Z113" s="81">
        <f>LEN(Z114&amp;Z115&amp;Z116&amp;Z117&amp;Z118&amp;Z119&amp;Z120&amp;Z121&amp;Z122&amp;Z123&amp;Z124&amp;Z125&amp;Z126&amp;Z127&amp;Z128)</f>
        <v>24</v>
      </c>
      <c r="AA113" s="81">
        <f>LEN(AA114&amp;AA115&amp;AA116&amp;AA117&amp;AA118&amp;AA119&amp;AA120&amp;AA121&amp;AA122&amp;AA123&amp;AA124&amp;AA125&amp;AA126&amp;AA127&amp;AA128)</f>
        <v>24</v>
      </c>
      <c r="AB113" s="81">
        <f>SUM(Y113:AA113)</f>
        <v>72</v>
      </c>
    </row>
    <row r="114" spans="1:28" x14ac:dyDescent="0.2">
      <c r="A114" s="34" t="str">
        <f>C111&amp;"x"&amp;B114</f>
        <v>S6x1</v>
      </c>
      <c r="B114" s="63">
        <v>1</v>
      </c>
      <c r="C114" s="87" t="str">
        <f t="shared" ref="C114:C128" si="74">IF(LEFT($A114,1)="x","",IFERROR(VLOOKUP($A114,LedenV,6,0),""))</f>
        <v>V</v>
      </c>
      <c r="D114" s="87" t="str">
        <f t="shared" ref="D114:D128" si="75">IF(LEFT($A114,1)="x","",IFERROR(VLOOKUP($A114,LedenV,7,0),""))</f>
        <v>NGT44B1</v>
      </c>
      <c r="E114" s="88" t="str">
        <f t="shared" ref="E114:E128" si="76">IF(LEFT($A114,1)="x","",IFERROR(VLOOKUP($A114,LedenV,8,0),""))</f>
        <v>Boer, Samantha</v>
      </c>
      <c r="F114" s="88" t="str">
        <f t="shared" ref="F114:F128" si="77">IF(LEFT($A114,1)="x","",IFERROR(VLOOKUP($A114,LedenV,9,0),""))</f>
        <v>Samantha</v>
      </c>
      <c r="G114" s="89">
        <f t="shared" ref="G114:G128" si="78">IF(LEFT($A114,1)="x","",IFERROR(VLOOKUP($A114,LedenV,10,0),""))</f>
        <v>31758</v>
      </c>
      <c r="H114" s="90">
        <f t="shared" ref="H114:H128" si="79">IF(AND(ISNUMBER(G114),G114&lt;&gt;0),DATEDIF(G114,Peildatum,"Y"),"")</f>
        <v>32</v>
      </c>
      <c r="I114" s="91"/>
      <c r="J114" s="87" t="str">
        <f t="shared" ref="J114:J128" si="80">IF(LEFT($A114,1)="x","",IFERROR(VLOOKUP($A114,LedenV,16,0),""))</f>
        <v>S8</v>
      </c>
      <c r="K114" s="87" t="str">
        <f t="shared" ref="K114:K128" si="81">IF(LEFT($A114,1)="x","",IFERROR(VLOOKUP($A114,LedenV,17,0),""))</f>
        <v>S7</v>
      </c>
      <c r="L114" s="87" t="str">
        <f t="shared" ref="L114:L128" si="82">IF(LEFT($A114,1)="x","",IFERROR(VLOOKUP($A114,LedenV,18,0),""))</f>
        <v>S7</v>
      </c>
      <c r="M114" s="92"/>
      <c r="N114" s="92"/>
      <c r="P114" s="223" t="str">
        <f ca="1">IF(OR(LEFT($A114,1)="x",AND(Y113+$AB114=0,$AB113&gt;0)),"",IFERROR(VLOOKUP($A114,LedenV,27,0),""))</f>
        <v/>
      </c>
      <c r="Q114" s="223" t="str">
        <f ca="1">IF(OR(LEFT($A114,1)="x",AND(Z113+$AB114=0,$AB113&gt;0)),"",IFERROR(VLOOKUP($A114,LedenV,28,0),""))</f>
        <v/>
      </c>
      <c r="R114" s="223" t="str">
        <f ca="1">IF(OR(LEFT($A114,1)="x",AND(AA113+$AB114=0,$AB113&gt;0)),"",IFERROR(VLOOKUP($A114,LedenV,29,0),""))</f>
        <v/>
      </c>
      <c r="S114" s="228"/>
      <c r="T114" s="305"/>
      <c r="U114" s="226"/>
      <c r="V114" s="229">
        <f t="shared" ref="V114:V128" si="83">V113</f>
        <v>999</v>
      </c>
      <c r="W114" s="229">
        <f t="shared" ref="W114:W128" si="84">W113</f>
        <v>999</v>
      </c>
      <c r="X114" s="52">
        <v>5</v>
      </c>
      <c r="Y114" s="87" t="str">
        <f t="shared" ref="Y114:Y128" si="85">IF(LEFT($A114,1)="x","",IFERROR(VLOOKUP($A114,LedenV,34,0),""))</f>
        <v>S8</v>
      </c>
      <c r="Z114" s="87" t="str">
        <f t="shared" ref="Z114:Z128" si="86">IF(LEFT($A114,1)="x","",IFERROR(VLOOKUP($A114,LedenV,35,0),""))</f>
        <v>S7</v>
      </c>
      <c r="AA114" s="87" t="str">
        <f t="shared" ref="AA114:AA128" si="87">IF(LEFT($A114,1)="x","",IFERROR(VLOOKUP($A114,LedenV,36,0),""))</f>
        <v>S7</v>
      </c>
      <c r="AB114" s="34">
        <f t="shared" ref="AB114:AB128" si="88">LEN(Y114&amp;Z114&amp;AA114)</f>
        <v>6</v>
      </c>
    </row>
    <row r="115" spans="1:28" x14ac:dyDescent="0.2">
      <c r="A115" s="34" t="str">
        <f>C111&amp;"x"&amp;B115</f>
        <v>S6x2</v>
      </c>
      <c r="B115" s="63">
        <v>2</v>
      </c>
      <c r="C115" s="87" t="str">
        <f t="shared" si="74"/>
        <v>V</v>
      </c>
      <c r="D115" s="87" t="str">
        <f t="shared" si="75"/>
        <v>NGT42X9</v>
      </c>
      <c r="E115" s="88" t="str">
        <f t="shared" si="76"/>
        <v>Fruyt van Hertog, Marjolijn</v>
      </c>
      <c r="F115" s="88" t="str">
        <f t="shared" si="77"/>
        <v>Marjolijn</v>
      </c>
      <c r="G115" s="89">
        <f t="shared" si="78"/>
        <v>32582</v>
      </c>
      <c r="H115" s="90">
        <f t="shared" si="79"/>
        <v>29</v>
      </c>
      <c r="I115" s="91"/>
      <c r="J115" s="87" t="str">
        <f t="shared" si="80"/>
        <v>S8</v>
      </c>
      <c r="K115" s="87" t="str">
        <f t="shared" si="81"/>
        <v>S7</v>
      </c>
      <c r="L115" s="87" t="str">
        <f t="shared" si="82"/>
        <v>S7</v>
      </c>
      <c r="M115" s="92"/>
      <c r="N115" s="92"/>
      <c r="P115" s="223" t="str">
        <f ca="1">IF(OR(LEFT($A115,1)="x",AND(Y113+$AB115=0,$AB113&gt;0)),"",IFERROR(VLOOKUP($A115,LedenV,27,0),""))</f>
        <v/>
      </c>
      <c r="Q115" s="223" t="str">
        <f ca="1">IF(OR(LEFT($A115,1)="x",AND(Z113+$AB115=0,$AB113&gt;0)),"",IFERROR(VLOOKUP($A115,LedenV,28,0),""))</f>
        <v/>
      </c>
      <c r="R115" s="223" t="str">
        <f ca="1">IF(OR(LEFT($A115,1)="x",AND(AA113+$AB115=0,$AB113&gt;0)),"",IFERROR(VLOOKUP($A115,LedenV,29,0),""))</f>
        <v/>
      </c>
      <c r="S115" s="228"/>
      <c r="T115" s="305"/>
      <c r="U115" s="226"/>
      <c r="V115" s="229">
        <f t="shared" si="83"/>
        <v>999</v>
      </c>
      <c r="W115" s="229">
        <f t="shared" si="84"/>
        <v>999</v>
      </c>
      <c r="X115" s="52">
        <v>6</v>
      </c>
      <c r="Y115" s="87" t="str">
        <f t="shared" si="85"/>
        <v>S8</v>
      </c>
      <c r="Z115" s="87" t="str">
        <f t="shared" si="86"/>
        <v>S7</v>
      </c>
      <c r="AA115" s="87" t="str">
        <f t="shared" si="87"/>
        <v>S7</v>
      </c>
      <c r="AB115" s="34">
        <f t="shared" si="88"/>
        <v>6</v>
      </c>
    </row>
    <row r="116" spans="1:28" x14ac:dyDescent="0.2">
      <c r="A116" s="34" t="str">
        <f>C111&amp;"x"&amp;B116</f>
        <v>S6x3</v>
      </c>
      <c r="B116" s="63">
        <v>3</v>
      </c>
      <c r="C116" s="87" t="str">
        <f t="shared" si="74"/>
        <v>V</v>
      </c>
      <c r="D116" s="87" t="str">
        <f t="shared" si="75"/>
        <v>NFW40Y6</v>
      </c>
      <c r="E116" s="88" t="str">
        <f t="shared" si="76"/>
        <v>Grootenboer-Dijk, Mariette van</v>
      </c>
      <c r="F116" s="88" t="str">
        <f t="shared" si="77"/>
        <v>Mariette</v>
      </c>
      <c r="G116" s="89">
        <f t="shared" si="78"/>
        <v>29687</v>
      </c>
      <c r="H116" s="90">
        <f t="shared" si="79"/>
        <v>37</v>
      </c>
      <c r="I116" s="91"/>
      <c r="J116" s="87" t="str">
        <f t="shared" si="80"/>
        <v>S8</v>
      </c>
      <c r="K116" s="87" t="str">
        <f t="shared" si="81"/>
        <v>S7</v>
      </c>
      <c r="L116" s="87" t="str">
        <f t="shared" si="82"/>
        <v>S7</v>
      </c>
      <c r="M116" s="92"/>
      <c r="N116" s="92"/>
      <c r="P116" s="223" t="str">
        <f ca="1">IF(OR(LEFT($A116,1)="x",AND(Y113+$AB116=0,$AB113&gt;0)),"",IFERROR(VLOOKUP($A116,LedenV,27,0),""))</f>
        <v/>
      </c>
      <c r="Q116" s="223" t="str">
        <f ca="1">IF(OR(LEFT($A116,1)="x",AND(Z113+$AB116=0,$AB113&gt;0)),"",IFERROR(VLOOKUP($A116,LedenV,28,0),""))</f>
        <v/>
      </c>
      <c r="R116" s="223" t="str">
        <f ca="1">IF(OR(LEFT($A116,1)="x",AND(AA113+$AB116=0,$AB113&gt;0)),"",IFERROR(VLOOKUP($A116,LedenV,29,0),""))</f>
        <v/>
      </c>
      <c r="S116" s="228"/>
      <c r="T116" s="305"/>
      <c r="U116" s="226"/>
      <c r="V116" s="229">
        <f t="shared" si="83"/>
        <v>999</v>
      </c>
      <c r="W116" s="229">
        <f t="shared" si="84"/>
        <v>999</v>
      </c>
      <c r="X116" s="52">
        <v>7</v>
      </c>
      <c r="Y116" s="87" t="str">
        <f t="shared" si="85"/>
        <v>S8</v>
      </c>
      <c r="Z116" s="87" t="str">
        <f t="shared" si="86"/>
        <v>S7</v>
      </c>
      <c r="AA116" s="87" t="str">
        <f t="shared" si="87"/>
        <v>S7</v>
      </c>
      <c r="AB116" s="34">
        <f t="shared" si="88"/>
        <v>6</v>
      </c>
    </row>
    <row r="117" spans="1:28" x14ac:dyDescent="0.2">
      <c r="A117" s="34" t="str">
        <f>C111&amp;"x"&amp;B117</f>
        <v>S6x4</v>
      </c>
      <c r="B117" s="63">
        <v>4</v>
      </c>
      <c r="C117" s="87" t="str">
        <f t="shared" si="74"/>
        <v>V</v>
      </c>
      <c r="D117" s="87" t="str">
        <f t="shared" si="75"/>
        <v>NJF95Y7</v>
      </c>
      <c r="E117" s="88" t="str">
        <f t="shared" si="76"/>
        <v>Petegem, Johanna van</v>
      </c>
      <c r="F117" s="88" t="str">
        <f t="shared" si="77"/>
        <v>Johanna</v>
      </c>
      <c r="G117" s="89">
        <f t="shared" si="78"/>
        <v>33584</v>
      </c>
      <c r="H117" s="90">
        <f t="shared" si="79"/>
        <v>27</v>
      </c>
      <c r="I117" s="91"/>
      <c r="J117" s="87" t="str">
        <f t="shared" si="80"/>
        <v>S8</v>
      </c>
      <c r="K117" s="87" t="str">
        <f t="shared" si="81"/>
        <v>S7</v>
      </c>
      <c r="L117" s="87" t="str">
        <f t="shared" si="82"/>
        <v>S7</v>
      </c>
      <c r="M117" s="92"/>
      <c r="N117" s="92"/>
      <c r="P117" s="223" t="str">
        <f ca="1">IF(OR(LEFT($A117,1)="x",AND(Y113+$AB117=0,$AB113&gt;0)),"",IFERROR(VLOOKUP($A117,LedenV,27,0),""))</f>
        <v/>
      </c>
      <c r="Q117" s="223" t="str">
        <f ca="1">IF(OR(LEFT($A117,1)="x",AND(Z113+$AB117=0,$AB113&gt;0)),"",IFERROR(VLOOKUP($A117,LedenV,28,0),""))</f>
        <v/>
      </c>
      <c r="R117" s="223" t="str">
        <f ca="1">IF(OR(LEFT($A117,1)="x",AND(AA113+$AB117=0,$AB113&gt;0)),"",IFERROR(VLOOKUP($A117,LedenV,29,0),""))</f>
        <v/>
      </c>
      <c r="S117" s="228"/>
      <c r="T117" s="305"/>
      <c r="U117" s="226"/>
      <c r="V117" s="229">
        <f t="shared" si="83"/>
        <v>999</v>
      </c>
      <c r="W117" s="229">
        <f t="shared" si="84"/>
        <v>999</v>
      </c>
      <c r="X117" s="52">
        <v>8</v>
      </c>
      <c r="Y117" s="87" t="str">
        <f t="shared" si="85"/>
        <v>S8</v>
      </c>
      <c r="Z117" s="87" t="str">
        <f t="shared" si="86"/>
        <v>S7</v>
      </c>
      <c r="AA117" s="87" t="str">
        <f t="shared" si="87"/>
        <v>S7</v>
      </c>
      <c r="AB117" s="34">
        <f t="shared" si="88"/>
        <v>6</v>
      </c>
    </row>
    <row r="118" spans="1:28" x14ac:dyDescent="0.2">
      <c r="A118" s="34" t="str">
        <f>C111&amp;"x"&amp;B118</f>
        <v>S6x5</v>
      </c>
      <c r="B118" s="63">
        <v>5</v>
      </c>
      <c r="C118" s="87" t="str">
        <f t="shared" si="74"/>
        <v>V</v>
      </c>
      <c r="D118" s="87" t="str">
        <f t="shared" si="75"/>
        <v>NFW28D3</v>
      </c>
      <c r="E118" s="88" t="str">
        <f t="shared" si="76"/>
        <v>Veld, Dorien in 't</v>
      </c>
      <c r="F118" s="88" t="str">
        <f t="shared" si="77"/>
        <v>Dorien</v>
      </c>
      <c r="G118" s="89">
        <f t="shared" si="78"/>
        <v>31086</v>
      </c>
      <c r="H118" s="90">
        <f t="shared" si="79"/>
        <v>33</v>
      </c>
      <c r="I118" s="91"/>
      <c r="J118" s="87" t="str">
        <f t="shared" si="80"/>
        <v>S8</v>
      </c>
      <c r="K118" s="87" t="str">
        <f t="shared" si="81"/>
        <v>S7</v>
      </c>
      <c r="L118" s="87" t="str">
        <f t="shared" si="82"/>
        <v>S7</v>
      </c>
      <c r="M118" s="92"/>
      <c r="N118" s="92"/>
      <c r="P118" s="223" t="str">
        <f ca="1">IF(OR(LEFT($A118,1)="x",AND(Y113+$AB118=0,$AB113&gt;0)),"",IFERROR(VLOOKUP($A118,LedenV,27,0),""))</f>
        <v/>
      </c>
      <c r="Q118" s="223" t="str">
        <f ca="1">IF(OR(LEFT($A118,1)="x",AND(Z113+$AB118=0,$AB113&gt;0)),"",IFERROR(VLOOKUP($A118,LedenV,28,0),""))</f>
        <v/>
      </c>
      <c r="R118" s="223" t="str">
        <f ca="1">IF(OR(LEFT($A118,1)="x",AND(AA113+$AB118=0,$AB113&gt;0)),"",IFERROR(VLOOKUP($A118,LedenV,29,0),""))</f>
        <v/>
      </c>
      <c r="S118" s="228"/>
      <c r="T118" s="305"/>
      <c r="U118" s="226"/>
      <c r="V118" s="229">
        <f t="shared" si="83"/>
        <v>999</v>
      </c>
      <c r="W118" s="229">
        <f t="shared" si="84"/>
        <v>999</v>
      </c>
      <c r="X118" s="52">
        <v>9</v>
      </c>
      <c r="Y118" s="87" t="str">
        <f t="shared" si="85"/>
        <v>S8</v>
      </c>
      <c r="Z118" s="87" t="str">
        <f t="shared" si="86"/>
        <v>S7</v>
      </c>
      <c r="AA118" s="87" t="str">
        <f t="shared" si="87"/>
        <v>S7</v>
      </c>
      <c r="AB118" s="34">
        <f t="shared" si="88"/>
        <v>6</v>
      </c>
    </row>
    <row r="119" spans="1:28" x14ac:dyDescent="0.2">
      <c r="A119" s="34" t="str">
        <f>C111&amp;"x"&amp;B119</f>
        <v>S6x6</v>
      </c>
      <c r="B119" s="63">
        <v>6</v>
      </c>
      <c r="C119" s="87" t="str">
        <f t="shared" si="74"/>
        <v>V</v>
      </c>
      <c r="D119" s="87" t="str">
        <f t="shared" si="75"/>
        <v>NGD97S8</v>
      </c>
      <c r="E119" s="88" t="str">
        <f t="shared" si="76"/>
        <v>Veld, Lisette in 't</v>
      </c>
      <c r="F119" s="88" t="str">
        <f t="shared" si="77"/>
        <v>Lisette</v>
      </c>
      <c r="G119" s="89">
        <f t="shared" si="78"/>
        <v>25981</v>
      </c>
      <c r="H119" s="90">
        <f t="shared" si="79"/>
        <v>47</v>
      </c>
      <c r="I119" s="91"/>
      <c r="J119" s="87" t="str">
        <f t="shared" si="80"/>
        <v>S8</v>
      </c>
      <c r="K119" s="87" t="str">
        <f t="shared" si="81"/>
        <v>S7</v>
      </c>
      <c r="L119" s="87" t="str">
        <f t="shared" si="82"/>
        <v>S7</v>
      </c>
      <c r="M119" s="92"/>
      <c r="N119" s="92"/>
      <c r="P119" s="223" t="str">
        <f ca="1">IF(OR(LEFT($A119,1)="x",AND(Y113+$AB119=0,$AB113&gt;0)),"",IFERROR(VLOOKUP($A119,LedenV,27,0),""))</f>
        <v/>
      </c>
      <c r="Q119" s="223" t="str">
        <f ca="1">IF(OR(LEFT($A119,1)="x",AND(Z113+$AB119=0,$AB113&gt;0)),"",IFERROR(VLOOKUP($A119,LedenV,28,0),""))</f>
        <v/>
      </c>
      <c r="R119" s="223" t="str">
        <f ca="1">IF(OR(LEFT($A119,1)="x",AND(AA113+$AB119=0,$AB113&gt;0)),"",IFERROR(VLOOKUP($A119,LedenV,29,0),""))</f>
        <v/>
      </c>
      <c r="S119" s="228"/>
      <c r="T119" s="305"/>
      <c r="U119" s="226"/>
      <c r="V119" s="229">
        <f t="shared" si="83"/>
        <v>999</v>
      </c>
      <c r="W119" s="229">
        <f t="shared" si="84"/>
        <v>999</v>
      </c>
      <c r="X119" s="52">
        <v>10</v>
      </c>
      <c r="Y119" s="87" t="str">
        <f t="shared" si="85"/>
        <v>S8</v>
      </c>
      <c r="Z119" s="87" t="str">
        <f t="shared" si="86"/>
        <v>S7</v>
      </c>
      <c r="AA119" s="87" t="str">
        <f t="shared" si="87"/>
        <v>S7</v>
      </c>
      <c r="AB119" s="34">
        <f t="shared" si="88"/>
        <v>6</v>
      </c>
    </row>
    <row r="120" spans="1:28" x14ac:dyDescent="0.2">
      <c r="A120" s="34" t="str">
        <f>C111&amp;"x"&amp;B120</f>
        <v>S6x7</v>
      </c>
      <c r="B120" s="63">
        <v>7</v>
      </c>
      <c r="C120" s="87" t="str">
        <f t="shared" si="74"/>
        <v>M</v>
      </c>
      <c r="D120" s="87" t="str">
        <f t="shared" si="75"/>
        <v>NFW28Q4</v>
      </c>
      <c r="E120" s="88" t="str">
        <f t="shared" si="76"/>
        <v>Helmos, Roy</v>
      </c>
      <c r="F120" s="88" t="str">
        <f t="shared" si="77"/>
        <v>Roy</v>
      </c>
      <c r="G120" s="89">
        <f t="shared" si="78"/>
        <v>30440</v>
      </c>
      <c r="H120" s="90">
        <f t="shared" si="79"/>
        <v>35</v>
      </c>
      <c r="I120" s="91"/>
      <c r="J120" s="87" t="str">
        <f t="shared" si="80"/>
        <v>S8</v>
      </c>
      <c r="K120" s="87" t="str">
        <f t="shared" si="81"/>
        <v>S7</v>
      </c>
      <c r="L120" s="87" t="str">
        <f t="shared" si="82"/>
        <v>S7</v>
      </c>
      <c r="M120" s="92"/>
      <c r="N120" s="92"/>
      <c r="P120" s="223" t="str">
        <f ca="1">IF(OR(LEFT($A120,1)="x",AND(Y113+$AB120=0,$AB113&gt;0)),"",IFERROR(VLOOKUP($A120,LedenV,27,0),""))</f>
        <v/>
      </c>
      <c r="Q120" s="223" t="str">
        <f ca="1">IF(OR(LEFT($A120,1)="x",AND(Z113+$AB120=0,$AB113&gt;0)),"",IFERROR(VLOOKUP($A120,LedenV,28,0),""))</f>
        <v/>
      </c>
      <c r="R120" s="223" t="str">
        <f ca="1">IF(OR(LEFT($A120,1)="x",AND(AA113+$AB120=0,$AB113&gt;0)),"",IFERROR(VLOOKUP($A120,LedenV,29,0),""))</f>
        <v/>
      </c>
      <c r="S120" s="228"/>
      <c r="T120" s="305"/>
      <c r="U120" s="226"/>
      <c r="V120" s="229">
        <f t="shared" si="83"/>
        <v>999</v>
      </c>
      <c r="W120" s="229">
        <f t="shared" si="84"/>
        <v>999</v>
      </c>
      <c r="X120" s="52">
        <v>11</v>
      </c>
      <c r="Y120" s="87" t="str">
        <f t="shared" si="85"/>
        <v>S8</v>
      </c>
      <c r="Z120" s="87" t="str">
        <f t="shared" si="86"/>
        <v>S7</v>
      </c>
      <c r="AA120" s="87" t="str">
        <f t="shared" si="87"/>
        <v>S7</v>
      </c>
      <c r="AB120" s="34">
        <f t="shared" si="88"/>
        <v>6</v>
      </c>
    </row>
    <row r="121" spans="1:28" x14ac:dyDescent="0.2">
      <c r="A121" s="34" t="str">
        <f>C111&amp;"x"&amp;B121</f>
        <v>S6x8</v>
      </c>
      <c r="B121" s="63">
        <v>8</v>
      </c>
      <c r="C121" s="87" t="str">
        <f t="shared" si="74"/>
        <v>M</v>
      </c>
      <c r="D121" s="87" t="str">
        <f t="shared" si="75"/>
        <v>NHY59B3</v>
      </c>
      <c r="E121" s="88" t="str">
        <f t="shared" si="76"/>
        <v>Ton, Thomas</v>
      </c>
      <c r="F121" s="88" t="str">
        <f t="shared" si="77"/>
        <v>Thomas</v>
      </c>
      <c r="G121" s="89">
        <f t="shared" si="78"/>
        <v>33325</v>
      </c>
      <c r="H121" s="90">
        <f t="shared" si="79"/>
        <v>27</v>
      </c>
      <c r="I121" s="91"/>
      <c r="J121" s="87" t="str">
        <f t="shared" si="80"/>
        <v>S7</v>
      </c>
      <c r="K121" s="87" t="str">
        <f t="shared" si="81"/>
        <v>S6</v>
      </c>
      <c r="L121" s="87" t="str">
        <f t="shared" si="82"/>
        <v>S6</v>
      </c>
      <c r="M121" s="92"/>
      <c r="N121" s="92"/>
      <c r="P121" s="223" t="str">
        <f ca="1">IF(OR(LEFT($A121,1)="x",AND(Y113+$AB121=0,$AB113&gt;0)),"",IFERROR(VLOOKUP($A121,LedenV,27,0),""))</f>
        <v/>
      </c>
      <c r="Q121" s="223" t="str">
        <f ca="1">IF(OR(LEFT($A121,1)="x",AND(Z113+$AB121=0,$AB113&gt;0)),"",IFERROR(VLOOKUP($A121,LedenV,28,0),""))</f>
        <v/>
      </c>
      <c r="R121" s="223" t="str">
        <f ca="1">IF(OR(LEFT($A121,1)="x",AND(AA113+$AB121=0,$AB113&gt;0)),"",IFERROR(VLOOKUP($A121,LedenV,29,0),""))</f>
        <v/>
      </c>
      <c r="S121" s="228"/>
      <c r="T121" s="305"/>
      <c r="U121" s="226"/>
      <c r="V121" s="229">
        <f t="shared" si="83"/>
        <v>999</v>
      </c>
      <c r="W121" s="229">
        <f t="shared" si="84"/>
        <v>999</v>
      </c>
      <c r="X121" s="52">
        <v>12</v>
      </c>
      <c r="Y121" s="87" t="str">
        <f t="shared" si="85"/>
        <v>S7</v>
      </c>
      <c r="Z121" s="87" t="str">
        <f t="shared" si="86"/>
        <v>S6</v>
      </c>
      <c r="AA121" s="87" t="str">
        <f t="shared" si="87"/>
        <v>S6</v>
      </c>
      <c r="AB121" s="34">
        <f t="shared" si="88"/>
        <v>6</v>
      </c>
    </row>
    <row r="122" spans="1:28" x14ac:dyDescent="0.2">
      <c r="A122" s="34" t="str">
        <f>C111&amp;"x"&amp;B122</f>
        <v>S6x9</v>
      </c>
      <c r="B122" s="63">
        <v>9</v>
      </c>
      <c r="C122" s="87" t="str">
        <f t="shared" si="74"/>
        <v>M</v>
      </c>
      <c r="D122" s="87" t="str">
        <f t="shared" si="75"/>
        <v>NFZ27D3</v>
      </c>
      <c r="E122" s="88" t="str">
        <f t="shared" si="76"/>
        <v>Verstappen, Philippe</v>
      </c>
      <c r="F122" s="88" t="str">
        <f t="shared" si="77"/>
        <v>Philippe</v>
      </c>
      <c r="G122" s="89">
        <f t="shared" si="78"/>
        <v>31528</v>
      </c>
      <c r="H122" s="90">
        <f t="shared" si="79"/>
        <v>32</v>
      </c>
      <c r="I122" s="91"/>
      <c r="J122" s="87" t="str">
        <f t="shared" si="80"/>
        <v>S8</v>
      </c>
      <c r="K122" s="87" t="str">
        <f t="shared" si="81"/>
        <v>S7</v>
      </c>
      <c r="L122" s="87" t="str">
        <f t="shared" si="82"/>
        <v>S7</v>
      </c>
      <c r="M122" s="92"/>
      <c r="N122" s="92"/>
      <c r="P122" s="223" t="str">
        <f ca="1">IF(OR(LEFT($A122,1)="x",AND(Y113+$AB122=0,$AB113&gt;0)),"",IFERROR(VLOOKUP($A122,LedenV,27,0),""))</f>
        <v/>
      </c>
      <c r="Q122" s="223" t="str">
        <f ca="1">IF(OR(LEFT($A122,1)="x",AND(Z113+$AB122=0,$AB113&gt;0)),"",IFERROR(VLOOKUP($A122,LedenV,28,0),""))</f>
        <v/>
      </c>
      <c r="R122" s="223" t="str">
        <f ca="1">IF(OR(LEFT($A122,1)="x",AND(AA113+$AB122=0,$AB113&gt;0)),"",IFERROR(VLOOKUP($A122,LedenV,29,0),""))</f>
        <v/>
      </c>
      <c r="S122" s="228"/>
      <c r="T122" s="305"/>
      <c r="U122" s="226"/>
      <c r="V122" s="229">
        <f t="shared" si="83"/>
        <v>999</v>
      </c>
      <c r="W122" s="229">
        <f t="shared" si="84"/>
        <v>999</v>
      </c>
      <c r="X122" s="52">
        <v>13</v>
      </c>
      <c r="Y122" s="87" t="str">
        <f t="shared" si="85"/>
        <v>S8</v>
      </c>
      <c r="Z122" s="87" t="str">
        <f t="shared" si="86"/>
        <v>S7</v>
      </c>
      <c r="AA122" s="87" t="str">
        <f t="shared" si="87"/>
        <v>S7</v>
      </c>
      <c r="AB122" s="34">
        <f t="shared" si="88"/>
        <v>6</v>
      </c>
    </row>
    <row r="123" spans="1:28" x14ac:dyDescent="0.2">
      <c r="A123" s="34" t="str">
        <f>C111&amp;"x"&amp;B123</f>
        <v>S6x10</v>
      </c>
      <c r="B123" s="63">
        <v>10</v>
      </c>
      <c r="C123" s="87" t="str">
        <f t="shared" si="74"/>
        <v>M</v>
      </c>
      <c r="D123" s="87" t="str">
        <f t="shared" si="75"/>
        <v>NFW26R5</v>
      </c>
      <c r="E123" s="88" t="str">
        <f t="shared" si="76"/>
        <v>Wiel, Martijn van der</v>
      </c>
      <c r="F123" s="88" t="str">
        <f t="shared" si="77"/>
        <v>Martijn</v>
      </c>
      <c r="G123" s="89">
        <f t="shared" si="78"/>
        <v>29603</v>
      </c>
      <c r="H123" s="90">
        <f t="shared" si="79"/>
        <v>37</v>
      </c>
      <c r="I123" s="91"/>
      <c r="J123" s="87" t="str">
        <f t="shared" si="80"/>
        <v>S8</v>
      </c>
      <c r="K123" s="87" t="str">
        <f t="shared" si="81"/>
        <v>S7</v>
      </c>
      <c r="L123" s="87" t="str">
        <f t="shared" si="82"/>
        <v>S7</v>
      </c>
      <c r="M123" s="92"/>
      <c r="N123" s="92"/>
      <c r="P123" s="223" t="str">
        <f ca="1">IF(OR(LEFT($A123,1)="x",AND(Y113+$AB123=0,$AB113&gt;0)),"",IFERROR(VLOOKUP($A123,LedenV,27,0),""))</f>
        <v/>
      </c>
      <c r="Q123" s="223" t="str">
        <f ca="1">IF(OR(LEFT($A123,1)="x",AND(Z113+$AB123=0,$AB113&gt;0)),"",IFERROR(VLOOKUP($A123,LedenV,28,0),""))</f>
        <v/>
      </c>
      <c r="R123" s="223" t="str">
        <f ca="1">IF(OR(LEFT($A123,1)="x",AND(AA113+$AB123=0,$AB113&gt;0)),"",IFERROR(VLOOKUP($A123,LedenV,29,0),""))</f>
        <v/>
      </c>
      <c r="S123" s="228"/>
      <c r="T123" s="305"/>
      <c r="U123" s="226"/>
      <c r="V123" s="229">
        <f t="shared" si="83"/>
        <v>999</v>
      </c>
      <c r="W123" s="229">
        <f t="shared" si="84"/>
        <v>999</v>
      </c>
      <c r="X123" s="52">
        <v>14</v>
      </c>
      <c r="Y123" s="87" t="str">
        <f t="shared" si="85"/>
        <v>S8</v>
      </c>
      <c r="Z123" s="87" t="str">
        <f t="shared" si="86"/>
        <v>S7</v>
      </c>
      <c r="AA123" s="87" t="str">
        <f t="shared" si="87"/>
        <v>S7</v>
      </c>
      <c r="AB123" s="34">
        <f t="shared" si="88"/>
        <v>6</v>
      </c>
    </row>
    <row r="124" spans="1:28" x14ac:dyDescent="0.2">
      <c r="A124" s="34" t="str">
        <f>C111&amp;"x"&amp;B124</f>
        <v>S6x11</v>
      </c>
      <c r="B124" s="63">
        <v>11</v>
      </c>
      <c r="C124" s="87" t="str">
        <f t="shared" si="74"/>
        <v>M</v>
      </c>
      <c r="D124" s="87" t="str">
        <f t="shared" si="75"/>
        <v>NGK16P1</v>
      </c>
      <c r="E124" s="88" t="str">
        <f t="shared" si="76"/>
        <v>Witter, Herman</v>
      </c>
      <c r="F124" s="88" t="str">
        <f t="shared" si="77"/>
        <v>Herman</v>
      </c>
      <c r="G124" s="89">
        <f t="shared" si="78"/>
        <v>32462</v>
      </c>
      <c r="H124" s="90">
        <f t="shared" si="79"/>
        <v>30</v>
      </c>
      <c r="I124" s="91"/>
      <c r="J124" s="87" t="str">
        <f t="shared" si="80"/>
        <v>S7</v>
      </c>
      <c r="K124" s="87" t="str">
        <f t="shared" si="81"/>
        <v>S6</v>
      </c>
      <c r="L124" s="87" t="str">
        <f t="shared" si="82"/>
        <v>S6</v>
      </c>
      <c r="M124" s="92"/>
      <c r="N124" s="92"/>
      <c r="P124" s="223" t="str">
        <f ca="1">IF(OR(LEFT($A124,1)="x",AND(Y113+$AB124=0,$AB113&gt;0)),"",IFERROR(VLOOKUP($A124,LedenV,27,0),""))</f>
        <v/>
      </c>
      <c r="Q124" s="223" t="str">
        <f ca="1">IF(OR(LEFT($A124,1)="x",AND(Z113+$AB124=0,$AB113&gt;0)),"",IFERROR(VLOOKUP($A124,LedenV,28,0),""))</f>
        <v/>
      </c>
      <c r="R124" s="223" t="str">
        <f ca="1">IF(OR(LEFT($A124,1)="x",AND(AA113+$AB124=0,$AB113&gt;0)),"",IFERROR(VLOOKUP($A124,LedenV,29,0),""))</f>
        <v/>
      </c>
      <c r="V124" s="229">
        <f t="shared" si="83"/>
        <v>999</v>
      </c>
      <c r="W124" s="229">
        <f t="shared" si="84"/>
        <v>999</v>
      </c>
      <c r="X124" s="52">
        <v>15</v>
      </c>
      <c r="Y124" s="87" t="str">
        <f t="shared" si="85"/>
        <v>S7</v>
      </c>
      <c r="Z124" s="87" t="str">
        <f t="shared" si="86"/>
        <v>S6</v>
      </c>
      <c r="AA124" s="87" t="str">
        <f t="shared" si="87"/>
        <v>S6</v>
      </c>
      <c r="AB124" s="34">
        <f t="shared" si="88"/>
        <v>6</v>
      </c>
    </row>
    <row r="125" spans="1:28" x14ac:dyDescent="0.2">
      <c r="A125" s="34" t="str">
        <f>C111&amp;"x"&amp;B125</f>
        <v>S6x12</v>
      </c>
      <c r="B125" s="63">
        <v>12</v>
      </c>
      <c r="C125" s="87" t="str">
        <f t="shared" si="74"/>
        <v>M</v>
      </c>
      <c r="D125" s="87" t="str">
        <f t="shared" si="75"/>
        <v>NGB14K1</v>
      </c>
      <c r="E125" s="88" t="str">
        <f t="shared" si="76"/>
        <v>Wondergem, Mark-Jan</v>
      </c>
      <c r="F125" s="88" t="str">
        <f t="shared" si="77"/>
        <v>Mark-Jan</v>
      </c>
      <c r="G125" s="89">
        <f t="shared" si="78"/>
        <v>31211</v>
      </c>
      <c r="H125" s="90">
        <f t="shared" si="79"/>
        <v>33</v>
      </c>
      <c r="I125" s="91"/>
      <c r="J125" s="87" t="str">
        <f t="shared" si="80"/>
        <v>S7</v>
      </c>
      <c r="K125" s="87" t="str">
        <f t="shared" si="81"/>
        <v>S6</v>
      </c>
      <c r="L125" s="87" t="str">
        <f t="shared" si="82"/>
        <v>S6</v>
      </c>
      <c r="M125" s="92"/>
      <c r="N125" s="92"/>
      <c r="P125" s="223" t="str">
        <f ca="1">IF(OR(LEFT($A125,1)="x",AND(Y113+$AB125=0,$AB113&gt;0)),"",IFERROR(VLOOKUP($A125,LedenV,27,0),""))</f>
        <v/>
      </c>
      <c r="Q125" s="223" t="str">
        <f ca="1">IF(OR(LEFT($A125,1)="x",AND(Z113+$AB125=0,$AB113&gt;0)),"",IFERROR(VLOOKUP($A125,LedenV,28,0),""))</f>
        <v/>
      </c>
      <c r="R125" s="223" t="str">
        <f ca="1">IF(OR(LEFT($A125,1)="x",AND(AA113+$AB125=0,$AB113&gt;0)),"",IFERROR(VLOOKUP($A125,LedenV,29,0),""))</f>
        <v/>
      </c>
      <c r="V125" s="229">
        <f t="shared" si="83"/>
        <v>999</v>
      </c>
      <c r="W125" s="229">
        <f t="shared" si="84"/>
        <v>999</v>
      </c>
      <c r="X125" s="52">
        <v>16</v>
      </c>
      <c r="Y125" s="87" t="str">
        <f t="shared" si="85"/>
        <v>S7</v>
      </c>
      <c r="Z125" s="87" t="str">
        <f t="shared" si="86"/>
        <v>S6</v>
      </c>
      <c r="AA125" s="87" t="str">
        <f t="shared" si="87"/>
        <v>S6</v>
      </c>
      <c r="AB125" s="34">
        <f t="shared" si="88"/>
        <v>6</v>
      </c>
    </row>
    <row r="126" spans="1:28" x14ac:dyDescent="0.2">
      <c r="A126" s="34" t="str">
        <f>C111&amp;"x"&amp;B126</f>
        <v>S6x13</v>
      </c>
      <c r="B126" s="63">
        <v>13</v>
      </c>
      <c r="C126" s="87" t="str">
        <f t="shared" si="74"/>
        <v/>
      </c>
      <c r="D126" s="87" t="str">
        <f t="shared" si="75"/>
        <v/>
      </c>
      <c r="E126" s="88" t="str">
        <f t="shared" si="76"/>
        <v/>
      </c>
      <c r="F126" s="88" t="str">
        <f t="shared" si="77"/>
        <v/>
      </c>
      <c r="G126" s="89" t="str">
        <f t="shared" si="78"/>
        <v/>
      </c>
      <c r="H126" s="90" t="str">
        <f t="shared" si="79"/>
        <v/>
      </c>
      <c r="I126" s="91"/>
      <c r="J126" s="87" t="str">
        <f t="shared" si="80"/>
        <v/>
      </c>
      <c r="K126" s="87" t="str">
        <f t="shared" si="81"/>
        <v/>
      </c>
      <c r="L126" s="87" t="str">
        <f t="shared" si="82"/>
        <v/>
      </c>
      <c r="M126" s="92"/>
      <c r="N126" s="92"/>
      <c r="P126" s="223" t="str">
        <f>IF(OR(LEFT($A126,1)="x",AND(Y113+$AB126=0,$AB113&gt;0)),"",IFERROR(VLOOKUP($A126,LedenV,27,0),""))</f>
        <v/>
      </c>
      <c r="Q126" s="223" t="str">
        <f>IF(OR(LEFT($A126,1)="x",AND(Z113+$AB126=0,$AB113&gt;0)),"",IFERROR(VLOOKUP($A126,LedenV,28,0),""))</f>
        <v/>
      </c>
      <c r="R126" s="223" t="str">
        <f>IF(OR(LEFT($A126,1)="x",AND(AA113+$AB126=0,$AB113&gt;0)),"",IFERROR(VLOOKUP($A126,LedenV,29,0),""))</f>
        <v/>
      </c>
      <c r="V126" s="229">
        <f t="shared" si="83"/>
        <v>999</v>
      </c>
      <c r="W126" s="229">
        <f t="shared" si="84"/>
        <v>999</v>
      </c>
      <c r="X126" s="52">
        <v>17</v>
      </c>
      <c r="Y126" s="87" t="str">
        <f t="shared" si="85"/>
        <v/>
      </c>
      <c r="Z126" s="87" t="str">
        <f t="shared" si="86"/>
        <v/>
      </c>
      <c r="AA126" s="87" t="str">
        <f t="shared" si="87"/>
        <v/>
      </c>
      <c r="AB126" s="34">
        <f t="shared" si="88"/>
        <v>0</v>
      </c>
    </row>
    <row r="127" spans="1:28" x14ac:dyDescent="0.2">
      <c r="A127" s="34" t="str">
        <f>C111&amp;"x"&amp;B127</f>
        <v>S6x14</v>
      </c>
      <c r="B127" s="63">
        <v>14</v>
      </c>
      <c r="C127" s="87" t="str">
        <f t="shared" si="74"/>
        <v/>
      </c>
      <c r="D127" s="87" t="str">
        <f t="shared" si="75"/>
        <v/>
      </c>
      <c r="E127" s="88" t="str">
        <f t="shared" si="76"/>
        <v/>
      </c>
      <c r="F127" s="88" t="str">
        <f t="shared" si="77"/>
        <v/>
      </c>
      <c r="G127" s="89" t="str">
        <f t="shared" si="78"/>
        <v/>
      </c>
      <c r="H127" s="90" t="str">
        <f t="shared" si="79"/>
        <v/>
      </c>
      <c r="I127" s="91"/>
      <c r="J127" s="87" t="str">
        <f t="shared" si="80"/>
        <v/>
      </c>
      <c r="K127" s="87" t="str">
        <f t="shared" si="81"/>
        <v/>
      </c>
      <c r="L127" s="87" t="str">
        <f t="shared" si="82"/>
        <v/>
      </c>
      <c r="M127" s="92"/>
      <c r="N127" s="92"/>
      <c r="P127" s="223" t="str">
        <f>IF(OR(LEFT($A127,1)="x",AND(Y113+$AB127=0,$AB113&gt;0)),"",IFERROR(VLOOKUP($A127,LedenV,27,0),""))</f>
        <v/>
      </c>
      <c r="Q127" s="223" t="str">
        <f>IF(OR(LEFT($A127,1)="x",AND(Z113+$AB127=0,$AB113&gt;0)),"",IFERROR(VLOOKUP($A127,LedenV,28,0),""))</f>
        <v/>
      </c>
      <c r="R127" s="223" t="str">
        <f>IF(OR(LEFT($A127,1)="x",AND(AA113+$AB127=0,$AB113&gt;0)),"",IFERROR(VLOOKUP($A127,LedenV,29,0),""))</f>
        <v/>
      </c>
      <c r="V127" s="229">
        <f t="shared" si="83"/>
        <v>999</v>
      </c>
      <c r="W127" s="229">
        <f t="shared" si="84"/>
        <v>999</v>
      </c>
      <c r="X127" s="52">
        <v>18</v>
      </c>
      <c r="Y127" s="87" t="str">
        <f t="shared" si="85"/>
        <v/>
      </c>
      <c r="Z127" s="87" t="str">
        <f t="shared" si="86"/>
        <v/>
      </c>
      <c r="AA127" s="87" t="str">
        <f t="shared" si="87"/>
        <v/>
      </c>
      <c r="AB127" s="34">
        <f t="shared" si="88"/>
        <v>0</v>
      </c>
    </row>
    <row r="128" spans="1:28" x14ac:dyDescent="0.2">
      <c r="A128" s="34" t="str">
        <f>C111&amp;"x"&amp;B128</f>
        <v>S6x15</v>
      </c>
      <c r="B128" s="63">
        <v>15</v>
      </c>
      <c r="C128" s="87" t="str">
        <f t="shared" si="74"/>
        <v/>
      </c>
      <c r="D128" s="87" t="str">
        <f t="shared" si="75"/>
        <v/>
      </c>
      <c r="E128" s="88" t="str">
        <f t="shared" si="76"/>
        <v/>
      </c>
      <c r="F128" s="88" t="str">
        <f t="shared" si="77"/>
        <v/>
      </c>
      <c r="G128" s="89" t="str">
        <f t="shared" si="78"/>
        <v/>
      </c>
      <c r="H128" s="90" t="str">
        <f t="shared" si="79"/>
        <v/>
      </c>
      <c r="I128" s="91"/>
      <c r="J128" s="87" t="str">
        <f t="shared" si="80"/>
        <v/>
      </c>
      <c r="K128" s="87" t="str">
        <f t="shared" si="81"/>
        <v/>
      </c>
      <c r="L128" s="87" t="str">
        <f t="shared" si="82"/>
        <v/>
      </c>
      <c r="M128" s="92"/>
      <c r="N128" s="92"/>
      <c r="P128" s="223" t="str">
        <f>IF(OR(LEFT($A128,1)="x",AND(Y113+$AB128=0,$AB113&gt;0)),"",IFERROR(VLOOKUP($A128,LedenV,27,0),""))</f>
        <v/>
      </c>
      <c r="Q128" s="223" t="str">
        <f>IF(OR(LEFT($A128,1)="x",AND(Z113+$AB128=0,$AB113&gt;0)),"",IFERROR(VLOOKUP($A128,LedenV,28,0),""))</f>
        <v/>
      </c>
      <c r="R128" s="223" t="str">
        <f>IF(OR(LEFT($A128,1)="x",AND(AA113+$AB128=0,$AB113&gt;0)),"",IFERROR(VLOOKUP($A128,LedenV,29,0),""))</f>
        <v/>
      </c>
      <c r="V128" s="229">
        <f t="shared" si="83"/>
        <v>999</v>
      </c>
      <c r="W128" s="229">
        <f t="shared" si="84"/>
        <v>999</v>
      </c>
      <c r="X128" s="52">
        <v>19</v>
      </c>
      <c r="Y128" s="87" t="str">
        <f t="shared" si="85"/>
        <v/>
      </c>
      <c r="Z128" s="87" t="str">
        <f t="shared" si="86"/>
        <v/>
      </c>
      <c r="AA128" s="87" t="str">
        <f t="shared" si="87"/>
        <v/>
      </c>
      <c r="AB128" s="34">
        <f t="shared" si="88"/>
        <v>0</v>
      </c>
    </row>
    <row r="129" spans="1:32" ht="13.5" thickBot="1" x14ac:dyDescent="0.25">
      <c r="B129" s="93"/>
      <c r="C129" s="94"/>
      <c r="D129" s="93"/>
      <c r="E129" s="93"/>
      <c r="F129" s="93"/>
      <c r="G129" s="95"/>
      <c r="H129" s="95"/>
      <c r="I129" s="95"/>
      <c r="J129" s="94"/>
      <c r="K129" s="94"/>
      <c r="L129" s="94"/>
      <c r="M129" s="92"/>
      <c r="N129" s="92"/>
      <c r="X129" s="52">
        <v>20</v>
      </c>
    </row>
    <row r="130" spans="1:32" ht="13.5" thickTop="1" x14ac:dyDescent="0.2">
      <c r="A130" s="62"/>
      <c r="B130" s="63"/>
      <c r="C130" s="392" t="s">
        <v>6547</v>
      </c>
      <c r="D130" s="392"/>
      <c r="E130" s="178" t="s">
        <v>6548</v>
      </c>
      <c r="F130" s="178" t="s">
        <v>6549</v>
      </c>
      <c r="G130" s="65" t="s">
        <v>6550</v>
      </c>
      <c r="H130" s="66"/>
      <c r="I130" s="67"/>
      <c r="J130" s="68" t="s">
        <v>6551</v>
      </c>
      <c r="K130" s="68" t="s">
        <v>6552</v>
      </c>
      <c r="L130" s="68" t="s">
        <v>6553</v>
      </c>
      <c r="M130" s="69"/>
      <c r="N130" s="69"/>
      <c r="O130" s="70"/>
      <c r="P130" s="71">
        <f ca="1">COUNT(P134:P148)</f>
        <v>0</v>
      </c>
      <c r="Q130" s="71">
        <f ca="1">COUNT(Q134:Q148)</f>
        <v>0</v>
      </c>
      <c r="R130" s="71">
        <f ca="1">COUNT(R134:R148)</f>
        <v>0</v>
      </c>
      <c r="S130" s="72"/>
      <c r="T130" s="104">
        <f ca="1">R130-(15-COUNTBLANK(AA134:AA148))</f>
        <v>-8</v>
      </c>
      <c r="U130" s="70"/>
      <c r="V130" s="70"/>
      <c r="W130" s="70"/>
      <c r="X130" s="70">
        <v>1</v>
      </c>
      <c r="Y130" s="62"/>
      <c r="Z130" s="62"/>
      <c r="AA130" s="62"/>
      <c r="AB130" s="62"/>
    </row>
    <row r="131" spans="1:32" x14ac:dyDescent="0.2">
      <c r="A131" s="43">
        <v>10</v>
      </c>
      <c r="B131" s="73"/>
      <c r="C131" s="391" t="str">
        <f>Leden!AQ12</f>
        <v>A1</v>
      </c>
      <c r="D131" s="391"/>
      <c r="E131" s="177" t="str">
        <f>IF($C131="","",LEFT(IFERROR(VLOOKUP($C131,TeamsV,2,0),"")&amp;"??",2))</f>
        <v>WK</v>
      </c>
      <c r="F131" s="177" t="str">
        <f>IF($C131="","",LEFT(IFERROR(VLOOKUP($C131,TeamsV,3,0),"")&amp;"??",2))</f>
        <v>Za</v>
      </c>
      <c r="G131" s="177" t="str">
        <f>IF($C131="","",LEFT(IFERROR(VLOOKUP($C131,TeamsV,4,0),"")&amp;"?",1))</f>
        <v>8</v>
      </c>
      <c r="H131" s="75"/>
      <c r="I131" s="76"/>
      <c r="J131" s="295">
        <f>COUNTIF(C134:C148,"V")</f>
        <v>4</v>
      </c>
      <c r="K131" s="300">
        <f>COUNTIF(C134:C148,"M")</f>
        <v>4</v>
      </c>
      <c r="L131" s="77">
        <f>IFERROR(AVERAGE(H134:H148),"")</f>
        <v>17.375</v>
      </c>
      <c r="M131" s="78"/>
      <c r="N131" s="78"/>
      <c r="O131" s="79" t="s">
        <v>6554</v>
      </c>
      <c r="P131" s="223" t="str">
        <f ca="1">IF(COUNT(P134:P148)=0,"",TeamPunten(P134:P148,$V131))</f>
        <v/>
      </c>
      <c r="Q131" s="223" t="str">
        <f ca="1">IF(COUNT(Q134:Q148)=0,"",TeamPunten(Q134:Q148,$V131))</f>
        <v/>
      </c>
      <c r="R131" s="223" t="str">
        <f ca="1">IF(COUNT(R134:R148)=0,"",TeamPunten(R134:R148,$V131))</f>
        <v/>
      </c>
      <c r="S131" s="224"/>
      <c r="T131" s="51"/>
      <c r="U131" s="225" t="str">
        <f>MID($C131,1,1)</f>
        <v>A</v>
      </c>
      <c r="V131" s="225" t="str">
        <f>MID($C131,1,1)</f>
        <v>A</v>
      </c>
      <c r="W131" s="225" t="str">
        <f>MID($C131,1,1)</f>
        <v>A</v>
      </c>
      <c r="X131" s="52">
        <v>2</v>
      </c>
      <c r="Y131" s="43"/>
      <c r="Z131" s="43"/>
      <c r="AA131" s="43"/>
      <c r="AB131" s="43"/>
      <c r="AD131" s="20" t="str">
        <f>IF($C131="","",IFERROR(VLOOKUP($C131,TeamsV,6,0),""))</f>
        <v>A</v>
      </c>
      <c r="AE131" s="20" t="str">
        <f>IF($AD131="","",IFERROR(VLOOKUP($AD131,Teams!$B$4:$G$8,2,0),""))</f>
        <v>3312 AD</v>
      </c>
      <c r="AF131" s="20" t="str">
        <f>IF($AD131="","",IFERROR(VLOOKUP($AD131,Teams!$B$4:$G$8,4,0),""))</f>
        <v>Dordrecht</v>
      </c>
    </row>
    <row r="132" spans="1:32" x14ac:dyDescent="0.2">
      <c r="B132" s="63"/>
      <c r="C132" s="178"/>
      <c r="D132" s="63"/>
      <c r="E132" s="63"/>
      <c r="F132" s="63"/>
      <c r="G132" s="67"/>
      <c r="H132" s="67"/>
      <c r="I132" s="67"/>
      <c r="J132" s="296"/>
      <c r="K132" s="296"/>
      <c r="L132" s="296"/>
      <c r="M132" s="80"/>
      <c r="N132" s="80"/>
      <c r="P132" s="224"/>
      <c r="Q132" s="224"/>
      <c r="R132" s="224"/>
      <c r="S132" s="224"/>
      <c r="T132" s="51"/>
      <c r="U132" s="226"/>
      <c r="V132" s="226"/>
      <c r="W132" s="226"/>
      <c r="X132" s="52">
        <v>3</v>
      </c>
    </row>
    <row r="133" spans="1:32" x14ac:dyDescent="0.2">
      <c r="A133" s="81"/>
      <c r="B133" s="82"/>
      <c r="C133" s="83" t="s">
        <v>6555</v>
      </c>
      <c r="D133" s="83" t="s">
        <v>6556</v>
      </c>
      <c r="E133" s="84" t="s">
        <v>6557</v>
      </c>
      <c r="F133" s="84" t="s">
        <v>6558</v>
      </c>
      <c r="G133" s="83" t="s">
        <v>6559</v>
      </c>
      <c r="H133" s="83" t="s">
        <v>6560</v>
      </c>
      <c r="I133" s="83" t="s">
        <v>6415</v>
      </c>
      <c r="J133" s="83" t="s">
        <v>7321</v>
      </c>
      <c r="K133" s="83" t="s">
        <v>8065</v>
      </c>
      <c r="L133" s="83" t="s">
        <v>8195</v>
      </c>
      <c r="M133" s="85"/>
      <c r="N133" s="85"/>
      <c r="O133" s="86"/>
      <c r="P133" s="227" t="s">
        <v>6425</v>
      </c>
      <c r="Q133" s="227" t="s">
        <v>6424</v>
      </c>
      <c r="R133" s="227" t="s">
        <v>6426</v>
      </c>
      <c r="S133" s="224"/>
      <c r="T133" s="51"/>
      <c r="U133" s="225">
        <f>IF(W131="","",VLOOKUP(W131,Leeftijdscat,2,FALSE))</f>
        <v>15</v>
      </c>
      <c r="V133" s="225">
        <f>IF(W131="","",VLOOKUP(W131,Leeftijdscat,3,FALSE))</f>
        <v>18</v>
      </c>
      <c r="W133" s="225">
        <f>IF(W131="","",VLOOKUP(W131,Leeftijdscat,4,FALSE))</f>
        <v>19</v>
      </c>
      <c r="X133" s="52">
        <v>4</v>
      </c>
      <c r="Y133" s="81">
        <f>LEN(Y134&amp;Y135&amp;Y136&amp;Y137&amp;Y138&amp;Y139&amp;Y140&amp;Y141&amp;Y142&amp;Y143&amp;Y144&amp;Y145&amp;Y146&amp;Y147&amp;Y148)</f>
        <v>16</v>
      </c>
      <c r="Z133" s="81">
        <f>LEN(Z134&amp;Z135&amp;Z136&amp;Z137&amp;Z138&amp;Z139&amp;Z140&amp;Z141&amp;Z142&amp;Z143&amp;Z144&amp;Z145&amp;Z146&amp;Z147&amp;Z148)</f>
        <v>16</v>
      </c>
      <c r="AA133" s="81">
        <f>LEN(AA134&amp;AA135&amp;AA136&amp;AA137&amp;AA138&amp;AA139&amp;AA140&amp;AA141&amp;AA142&amp;AA143&amp;AA144&amp;AA145&amp;AA146&amp;AA147&amp;AA148)</f>
        <v>16</v>
      </c>
      <c r="AB133" s="81">
        <f>SUM(Y133:AA133)</f>
        <v>48</v>
      </c>
    </row>
    <row r="134" spans="1:32" x14ac:dyDescent="0.2">
      <c r="A134" s="34" t="str">
        <f>C131&amp;"x"&amp;B134</f>
        <v>A1x1</v>
      </c>
      <c r="B134" s="63">
        <v>1</v>
      </c>
      <c r="C134" s="87" t="str">
        <f t="shared" ref="C134:C148" si="89">IF(LEFT($A134,1)="x","",IFERROR(VLOOKUP($A134,LedenV,6,0),""))</f>
        <v>V</v>
      </c>
      <c r="D134" s="87" t="str">
        <f t="shared" ref="D134:D148" si="90">IF(LEFT($A134,1)="x","",IFERROR(VLOOKUP($A134,LedenV,7,0),""))</f>
        <v>NKG59H8</v>
      </c>
      <c r="E134" s="88" t="str">
        <f t="shared" ref="E134:E148" si="91">IF(LEFT($A134,1)="x","",IFERROR(VLOOKUP($A134,LedenV,8,0),""))</f>
        <v>Dommisse, Kim</v>
      </c>
      <c r="F134" s="88" t="str">
        <f t="shared" ref="F134:F148" si="92">IF(LEFT($A134,1)="x","",IFERROR(VLOOKUP($A134,LedenV,9,0),""))</f>
        <v>Kim</v>
      </c>
      <c r="G134" s="89">
        <f t="shared" ref="G134:G148" si="93">IF(LEFT($A134,1)="x","",IFERROR(VLOOKUP($A134,LedenV,10,0),""))</f>
        <v>36993</v>
      </c>
      <c r="H134" s="90">
        <f t="shared" ref="H134:H148" si="94">IF(AND(ISNUMBER(G134),G134&lt;&gt;0),DATEDIF(G134,Peildatum,"Y"),"")</f>
        <v>17</v>
      </c>
      <c r="I134" s="91"/>
      <c r="J134" s="87" t="str">
        <f t="shared" ref="J134:J148" si="95">IF(LEFT($A134,1)="x","",IFERROR(VLOOKUP($A134,LedenV,16,0),""))</f>
        <v>A2</v>
      </c>
      <c r="K134" s="87" t="str">
        <f t="shared" ref="K134:K148" si="96">IF(LEFT($A134,1)="x","",IFERROR(VLOOKUP($A134,LedenV,17,0),""))</f>
        <v>A2</v>
      </c>
      <c r="L134" s="87" t="str">
        <f t="shared" ref="L134:L148" si="97">IF(LEFT($A134,1)="x","",IFERROR(VLOOKUP($A134,LedenV,18,0),""))</f>
        <v>A2</v>
      </c>
      <c r="M134" s="92"/>
      <c r="N134" s="92"/>
      <c r="P134" s="223" t="str">
        <f ca="1">IF(OR(LEFT($A134,1)="x",AND(Y133+$AB134=0,$AB133&gt;0)),"",IFERROR(VLOOKUP($A134,LedenV,27,0),""))</f>
        <v/>
      </c>
      <c r="Q134" s="223" t="str">
        <f ca="1">IF(OR(LEFT($A134,1)="x",AND(Z133+$AB134=0,$AB133&gt;0)),"",IFERROR(VLOOKUP($A134,LedenV,28,0),""))</f>
        <v/>
      </c>
      <c r="R134" s="223" t="str">
        <f ca="1">IF(OR(LEFT($A134,1)="x",AND(AA133+$AB134=0,$AB133&gt;0)),"",IFERROR(VLOOKUP($A134,LedenV,29,0),""))</f>
        <v/>
      </c>
      <c r="S134" s="228"/>
      <c r="T134" s="305"/>
      <c r="U134" s="226"/>
      <c r="V134" s="229">
        <f t="shared" ref="V134:V148" si="98">V133</f>
        <v>18</v>
      </c>
      <c r="W134" s="229">
        <f t="shared" ref="W134:W148" si="99">W133</f>
        <v>19</v>
      </c>
      <c r="X134" s="52">
        <v>5</v>
      </c>
      <c r="Y134" s="87" t="str">
        <f t="shared" ref="Y134:Y148" si="100">IF(LEFT($A134,1)="x","",IFERROR(VLOOKUP($A134,LedenV,34,0),""))</f>
        <v>A2</v>
      </c>
      <c r="Z134" s="87" t="str">
        <f t="shared" ref="Z134:Z148" si="101">IF(LEFT($A134,1)="x","",IFERROR(VLOOKUP($A134,LedenV,35,0),""))</f>
        <v>A2</v>
      </c>
      <c r="AA134" s="87" t="str">
        <f t="shared" ref="AA134:AA148" si="102">IF(LEFT($A134,1)="x","",IFERROR(VLOOKUP($A134,LedenV,36,0),""))</f>
        <v>A2</v>
      </c>
      <c r="AB134" s="34">
        <f t="shared" ref="AB134:AB148" si="103">LEN(Y134&amp;Z134&amp;AA134)</f>
        <v>6</v>
      </c>
    </row>
    <row r="135" spans="1:32" x14ac:dyDescent="0.2">
      <c r="A135" s="34" t="str">
        <f>C131&amp;"x"&amp;B135</f>
        <v>A1x2</v>
      </c>
      <c r="B135" s="63">
        <v>2</v>
      </c>
      <c r="C135" s="87" t="str">
        <f t="shared" si="89"/>
        <v>V</v>
      </c>
      <c r="D135" s="87" t="str">
        <f t="shared" si="90"/>
        <v>NKD16N8</v>
      </c>
      <c r="E135" s="88" t="str">
        <f t="shared" si="91"/>
        <v>Morée, Jessica de</v>
      </c>
      <c r="F135" s="88" t="str">
        <f t="shared" si="92"/>
        <v>Jessica</v>
      </c>
      <c r="G135" s="89">
        <f t="shared" si="93"/>
        <v>36706</v>
      </c>
      <c r="H135" s="90">
        <f t="shared" si="94"/>
        <v>18</v>
      </c>
      <c r="I135" s="91"/>
      <c r="J135" s="87" t="str">
        <f t="shared" si="95"/>
        <v>A1</v>
      </c>
      <c r="K135" s="87" t="str">
        <f t="shared" si="96"/>
        <v>A1</v>
      </c>
      <c r="L135" s="87" t="str">
        <f t="shared" si="97"/>
        <v>A1</v>
      </c>
      <c r="M135" s="92"/>
      <c r="N135" s="92"/>
      <c r="P135" s="223" t="str">
        <f ca="1">IF(OR(LEFT($A135,1)="x",AND(Y133+$AB135=0,$AB133&gt;0)),"",IFERROR(VLOOKUP($A135,LedenV,27,0),""))</f>
        <v/>
      </c>
      <c r="Q135" s="223" t="str">
        <f ca="1">IF(OR(LEFT($A135,1)="x",AND(Z133+$AB135=0,$AB133&gt;0)),"",IFERROR(VLOOKUP($A135,LedenV,28,0),""))</f>
        <v/>
      </c>
      <c r="R135" s="223" t="str">
        <f ca="1">IF(OR(LEFT($A135,1)="x",AND(AA133+$AB135=0,$AB133&gt;0)),"",IFERROR(VLOOKUP($A135,LedenV,29,0),""))</f>
        <v/>
      </c>
      <c r="S135" s="228"/>
      <c r="T135" s="305"/>
      <c r="U135" s="226"/>
      <c r="V135" s="229">
        <f t="shared" si="98"/>
        <v>18</v>
      </c>
      <c r="W135" s="229">
        <f t="shared" si="99"/>
        <v>19</v>
      </c>
      <c r="X135" s="52">
        <v>6</v>
      </c>
      <c r="Y135" s="87" t="str">
        <f t="shared" si="100"/>
        <v>A1</v>
      </c>
      <c r="Z135" s="87" t="str">
        <f t="shared" si="101"/>
        <v>A1</v>
      </c>
      <c r="AA135" s="87" t="str">
        <f t="shared" si="102"/>
        <v>A1</v>
      </c>
      <c r="AB135" s="34">
        <f t="shared" si="103"/>
        <v>6</v>
      </c>
    </row>
    <row r="136" spans="1:32" x14ac:dyDescent="0.2">
      <c r="A136" s="34" t="str">
        <f>C131&amp;"x"&amp;B136</f>
        <v>A1x3</v>
      </c>
      <c r="B136" s="63">
        <v>3</v>
      </c>
      <c r="C136" s="87" t="str">
        <f t="shared" si="89"/>
        <v>V</v>
      </c>
      <c r="D136" s="87" t="str">
        <f t="shared" si="90"/>
        <v>NKL22V5</v>
      </c>
      <c r="E136" s="88" t="str">
        <f t="shared" si="91"/>
        <v>Schild, Quinty</v>
      </c>
      <c r="F136" s="88" t="str">
        <f t="shared" si="92"/>
        <v>Quinty</v>
      </c>
      <c r="G136" s="89">
        <f t="shared" si="93"/>
        <v>37540</v>
      </c>
      <c r="H136" s="90">
        <f t="shared" si="94"/>
        <v>16</v>
      </c>
      <c r="I136" s="91"/>
      <c r="J136" s="87" t="str">
        <f t="shared" si="95"/>
        <v>B2</v>
      </c>
      <c r="K136" s="87" t="str">
        <f t="shared" si="96"/>
        <v>B1</v>
      </c>
      <c r="L136" s="87" t="str">
        <f t="shared" si="97"/>
        <v>B1</v>
      </c>
      <c r="M136" s="92"/>
      <c r="N136" s="92"/>
      <c r="P136" s="223" t="str">
        <f ca="1">IF(OR(LEFT($A136,1)="x",AND(Y133+$AB136=0,$AB133&gt;0)),"",IFERROR(VLOOKUP($A136,LedenV,27,0),""))</f>
        <v/>
      </c>
      <c r="Q136" s="223" t="str">
        <f ca="1">IF(OR(LEFT($A136,1)="x",AND(Z133+$AB136=0,$AB133&gt;0)),"",IFERROR(VLOOKUP($A136,LedenV,28,0),""))</f>
        <v/>
      </c>
      <c r="R136" s="223" t="str">
        <f ca="1">IF(OR(LEFT($A136,1)="x",AND(AA133+$AB136=0,$AB133&gt;0)),"",IFERROR(VLOOKUP($A136,LedenV,29,0),""))</f>
        <v/>
      </c>
      <c r="S136" s="228"/>
      <c r="T136" s="305"/>
      <c r="U136" s="226"/>
      <c r="V136" s="229">
        <f t="shared" si="98"/>
        <v>18</v>
      </c>
      <c r="W136" s="229">
        <f t="shared" si="99"/>
        <v>19</v>
      </c>
      <c r="X136" s="52">
        <v>7</v>
      </c>
      <c r="Y136" s="87" t="str">
        <f t="shared" si="100"/>
        <v>B2</v>
      </c>
      <c r="Z136" s="87" t="str">
        <f t="shared" si="101"/>
        <v>B1</v>
      </c>
      <c r="AA136" s="87" t="str">
        <f t="shared" si="102"/>
        <v>B1</v>
      </c>
      <c r="AB136" s="34">
        <f t="shared" si="103"/>
        <v>6</v>
      </c>
    </row>
    <row r="137" spans="1:32" x14ac:dyDescent="0.2">
      <c r="A137" s="34" t="str">
        <f>C131&amp;"x"&amp;B137</f>
        <v>A1x4</v>
      </c>
      <c r="B137" s="63">
        <v>4</v>
      </c>
      <c r="C137" s="87" t="str">
        <f t="shared" si="89"/>
        <v>V</v>
      </c>
      <c r="D137" s="87" t="str">
        <f t="shared" si="90"/>
        <v>NKD20B1</v>
      </c>
      <c r="E137" s="88" t="str">
        <f t="shared" si="91"/>
        <v>Zuijderwijk, Ilse</v>
      </c>
      <c r="F137" s="88" t="str">
        <f t="shared" si="92"/>
        <v>Ilse</v>
      </c>
      <c r="G137" s="89">
        <f t="shared" si="93"/>
        <v>37091</v>
      </c>
      <c r="H137" s="90">
        <f t="shared" si="94"/>
        <v>17</v>
      </c>
      <c r="I137" s="91"/>
      <c r="J137" s="87" t="str">
        <f t="shared" si="95"/>
        <v>A1</v>
      </c>
      <c r="K137" s="87" t="str">
        <f t="shared" si="96"/>
        <v>A1</v>
      </c>
      <c r="L137" s="87" t="str">
        <f t="shared" si="97"/>
        <v>A1</v>
      </c>
      <c r="M137" s="92"/>
      <c r="N137" s="92"/>
      <c r="P137" s="223" t="str">
        <f ca="1">IF(OR(LEFT($A137,1)="x",AND(Y133+$AB137=0,$AB133&gt;0)),"",IFERROR(VLOOKUP($A137,LedenV,27,0),""))</f>
        <v/>
      </c>
      <c r="Q137" s="223" t="str">
        <f ca="1">IF(OR(LEFT($A137,1)="x",AND(Z133+$AB137=0,$AB133&gt;0)),"",IFERROR(VLOOKUP($A137,LedenV,28,0),""))</f>
        <v/>
      </c>
      <c r="R137" s="223" t="str">
        <f ca="1">IF(OR(LEFT($A137,1)="x",AND(AA133+$AB137=0,$AB133&gt;0)),"",IFERROR(VLOOKUP($A137,LedenV,29,0),""))</f>
        <v/>
      </c>
      <c r="S137" s="228"/>
      <c r="T137" s="305"/>
      <c r="U137" s="226"/>
      <c r="V137" s="229">
        <f t="shared" si="98"/>
        <v>18</v>
      </c>
      <c r="W137" s="229">
        <f t="shared" si="99"/>
        <v>19</v>
      </c>
      <c r="X137" s="52">
        <v>8</v>
      </c>
      <c r="Y137" s="87" t="str">
        <f t="shared" si="100"/>
        <v>A1</v>
      </c>
      <c r="Z137" s="87" t="str">
        <f t="shared" si="101"/>
        <v>A1</v>
      </c>
      <c r="AA137" s="87" t="str">
        <f t="shared" si="102"/>
        <v>A1</v>
      </c>
      <c r="AB137" s="34">
        <f t="shared" si="103"/>
        <v>6</v>
      </c>
    </row>
    <row r="138" spans="1:32" x14ac:dyDescent="0.2">
      <c r="A138" s="34" t="str">
        <f>C131&amp;"x"&amp;B138</f>
        <v>A1x5</v>
      </c>
      <c r="B138" s="63">
        <v>5</v>
      </c>
      <c r="C138" s="87" t="str">
        <f t="shared" si="89"/>
        <v>M</v>
      </c>
      <c r="D138" s="87" t="str">
        <f t="shared" si="90"/>
        <v>NJZ00W3</v>
      </c>
      <c r="E138" s="88" t="str">
        <f t="shared" si="91"/>
        <v>Gent, Tim van</v>
      </c>
      <c r="F138" s="88" t="str">
        <f t="shared" si="92"/>
        <v>Tim</v>
      </c>
      <c r="G138" s="89">
        <f t="shared" si="93"/>
        <v>36567</v>
      </c>
      <c r="H138" s="90">
        <f t="shared" si="94"/>
        <v>18</v>
      </c>
      <c r="I138" s="91"/>
      <c r="J138" s="87" t="str">
        <f t="shared" si="95"/>
        <v>A1</v>
      </c>
      <c r="K138" s="87" t="str">
        <f t="shared" si="96"/>
        <v>A1</v>
      </c>
      <c r="L138" s="87" t="str">
        <f t="shared" si="97"/>
        <v>A1</v>
      </c>
      <c r="M138" s="92"/>
      <c r="N138" s="92"/>
      <c r="P138" s="223" t="str">
        <f ca="1">IF(OR(LEFT($A138,1)="x",AND(Y133+$AB138=0,$AB133&gt;0)),"",IFERROR(VLOOKUP($A138,LedenV,27,0),""))</f>
        <v/>
      </c>
      <c r="Q138" s="223" t="str">
        <f ca="1">IF(OR(LEFT($A138,1)="x",AND(Z133+$AB138=0,$AB133&gt;0)),"",IFERROR(VLOOKUP($A138,LedenV,28,0),""))</f>
        <v/>
      </c>
      <c r="R138" s="223" t="str">
        <f ca="1">IF(OR(LEFT($A138,1)="x",AND(AA133+$AB138=0,$AB133&gt;0)),"",IFERROR(VLOOKUP($A138,LedenV,29,0),""))</f>
        <v/>
      </c>
      <c r="S138" s="228"/>
      <c r="T138" s="305"/>
      <c r="U138" s="226"/>
      <c r="V138" s="229">
        <f t="shared" si="98"/>
        <v>18</v>
      </c>
      <c r="W138" s="229">
        <f t="shared" si="99"/>
        <v>19</v>
      </c>
      <c r="X138" s="52">
        <v>9</v>
      </c>
      <c r="Y138" s="87" t="str">
        <f t="shared" si="100"/>
        <v>A1</v>
      </c>
      <c r="Z138" s="87" t="str">
        <f t="shared" si="101"/>
        <v>A1</v>
      </c>
      <c r="AA138" s="87" t="str">
        <f t="shared" si="102"/>
        <v>A1</v>
      </c>
      <c r="AB138" s="34">
        <f t="shared" si="103"/>
        <v>6</v>
      </c>
    </row>
    <row r="139" spans="1:32" x14ac:dyDescent="0.2">
      <c r="A139" s="34" t="str">
        <f>C131&amp;"x"&amp;B139</f>
        <v>A1x6</v>
      </c>
      <c r="B139" s="63">
        <v>6</v>
      </c>
      <c r="C139" s="87" t="str">
        <f t="shared" si="89"/>
        <v>M</v>
      </c>
      <c r="D139" s="87" t="str">
        <f t="shared" si="90"/>
        <v>NKW50T1</v>
      </c>
      <c r="E139" s="88" t="str">
        <f t="shared" si="91"/>
        <v>Hooijdonk, Siem van</v>
      </c>
      <c r="F139" s="88" t="str">
        <f t="shared" si="92"/>
        <v>Siem</v>
      </c>
      <c r="G139" s="89">
        <f t="shared" si="93"/>
        <v>37027</v>
      </c>
      <c r="H139" s="90">
        <f t="shared" si="94"/>
        <v>17</v>
      </c>
      <c r="I139" s="91"/>
      <c r="J139" s="87" t="str">
        <f t="shared" si="95"/>
        <v>A2</v>
      </c>
      <c r="K139" s="87" t="str">
        <f t="shared" si="96"/>
        <v>A2</v>
      </c>
      <c r="L139" s="87" t="str">
        <f t="shared" si="97"/>
        <v>A2</v>
      </c>
      <c r="M139" s="92"/>
      <c r="N139" s="92"/>
      <c r="P139" s="223" t="str">
        <f ca="1">IF(OR(LEFT($A139,1)="x",AND(Y133+$AB139=0,$AB133&gt;0)),"",IFERROR(VLOOKUP($A139,LedenV,27,0),""))</f>
        <v/>
      </c>
      <c r="Q139" s="223" t="str">
        <f ca="1">IF(OR(LEFT($A139,1)="x",AND(Z133+$AB139=0,$AB133&gt;0)),"",IFERROR(VLOOKUP($A139,LedenV,28,0),""))</f>
        <v/>
      </c>
      <c r="R139" s="223" t="str">
        <f ca="1">IF(OR(LEFT($A139,1)="x",AND(AA133+$AB139=0,$AB133&gt;0)),"",IFERROR(VLOOKUP($A139,LedenV,29,0),""))</f>
        <v/>
      </c>
      <c r="S139" s="228"/>
      <c r="T139" s="305"/>
      <c r="U139" s="226"/>
      <c r="V139" s="229">
        <f t="shared" si="98"/>
        <v>18</v>
      </c>
      <c r="W139" s="229">
        <f t="shared" si="99"/>
        <v>19</v>
      </c>
      <c r="X139" s="52">
        <v>10</v>
      </c>
      <c r="Y139" s="87" t="str">
        <f t="shared" si="100"/>
        <v>A2</v>
      </c>
      <c r="Z139" s="87" t="str">
        <f t="shared" si="101"/>
        <v>A2</v>
      </c>
      <c r="AA139" s="87" t="str">
        <f t="shared" si="102"/>
        <v>A2</v>
      </c>
      <c r="AB139" s="34">
        <f t="shared" si="103"/>
        <v>6</v>
      </c>
    </row>
    <row r="140" spans="1:32" x14ac:dyDescent="0.2">
      <c r="A140" s="34" t="str">
        <f>C131&amp;"x"&amp;B140</f>
        <v>A1x7</v>
      </c>
      <c r="B140" s="63">
        <v>7</v>
      </c>
      <c r="C140" s="87" t="str">
        <f t="shared" si="89"/>
        <v>M</v>
      </c>
      <c r="D140" s="87" t="str">
        <f t="shared" si="90"/>
        <v>NJX60W1</v>
      </c>
      <c r="E140" s="88" t="str">
        <f t="shared" si="91"/>
        <v>Klink, Stijn</v>
      </c>
      <c r="F140" s="88" t="str">
        <f t="shared" si="92"/>
        <v>Stijn</v>
      </c>
      <c r="G140" s="89">
        <f t="shared" si="93"/>
        <v>36833</v>
      </c>
      <c r="H140" s="90">
        <f t="shared" si="94"/>
        <v>18</v>
      </c>
      <c r="I140" s="91"/>
      <c r="J140" s="87" t="str">
        <f t="shared" si="95"/>
        <v>A2</v>
      </c>
      <c r="K140" s="87" t="str">
        <f t="shared" si="96"/>
        <v>A2</v>
      </c>
      <c r="L140" s="87" t="str">
        <f t="shared" si="97"/>
        <v>A2</v>
      </c>
      <c r="M140" s="92"/>
      <c r="N140" s="92"/>
      <c r="P140" s="223" t="str">
        <f ca="1">IF(OR(LEFT($A140,1)="x",AND(Y133+$AB140=0,$AB133&gt;0)),"",IFERROR(VLOOKUP($A140,LedenV,27,0),""))</f>
        <v/>
      </c>
      <c r="Q140" s="223" t="str">
        <f ca="1">IF(OR(LEFT($A140,1)="x",AND(Z133+$AB140=0,$AB133&gt;0)),"",IFERROR(VLOOKUP($A140,LedenV,28,0),""))</f>
        <v/>
      </c>
      <c r="R140" s="223" t="str">
        <f ca="1">IF(OR(LEFT($A140,1)="x",AND(AA133+$AB140=0,$AB133&gt;0)),"",IFERROR(VLOOKUP($A140,LedenV,29,0),""))</f>
        <v/>
      </c>
      <c r="S140" s="228"/>
      <c r="T140" s="305"/>
      <c r="U140" s="226"/>
      <c r="V140" s="229">
        <f t="shared" si="98"/>
        <v>18</v>
      </c>
      <c r="W140" s="229">
        <f t="shared" si="99"/>
        <v>19</v>
      </c>
      <c r="X140" s="52">
        <v>11</v>
      </c>
      <c r="Y140" s="87" t="str">
        <f t="shared" si="100"/>
        <v>A2</v>
      </c>
      <c r="Z140" s="87" t="str">
        <f t="shared" si="101"/>
        <v>A2</v>
      </c>
      <c r="AA140" s="87" t="str">
        <f t="shared" si="102"/>
        <v>A2</v>
      </c>
      <c r="AB140" s="34">
        <f t="shared" si="103"/>
        <v>6</v>
      </c>
    </row>
    <row r="141" spans="1:32" x14ac:dyDescent="0.2">
      <c r="A141" s="34" t="str">
        <f>C131&amp;"x"&amp;B141</f>
        <v>A1x8</v>
      </c>
      <c r="B141" s="63">
        <v>8</v>
      </c>
      <c r="C141" s="87" t="str">
        <f t="shared" si="89"/>
        <v>M</v>
      </c>
      <c r="D141" s="87" t="str">
        <f t="shared" si="90"/>
        <v>NJF62V2</v>
      </c>
      <c r="E141" s="88" t="str">
        <f t="shared" si="91"/>
        <v>Lichteveld, Jarno</v>
      </c>
      <c r="F141" s="88" t="str">
        <f t="shared" si="92"/>
        <v>Jarno</v>
      </c>
      <c r="G141" s="89">
        <f t="shared" si="93"/>
        <v>36724</v>
      </c>
      <c r="H141" s="90">
        <f t="shared" si="94"/>
        <v>18</v>
      </c>
      <c r="I141" s="91"/>
      <c r="J141" s="87" t="str">
        <f t="shared" si="95"/>
        <v>A2</v>
      </c>
      <c r="K141" s="87" t="str">
        <f t="shared" si="96"/>
        <v>A2</v>
      </c>
      <c r="L141" s="87" t="str">
        <f t="shared" si="97"/>
        <v>A2</v>
      </c>
      <c r="M141" s="92"/>
      <c r="N141" s="92"/>
      <c r="P141" s="223" t="str">
        <f ca="1">IF(OR(LEFT($A141,1)="x",AND(Y133+$AB141=0,$AB133&gt;0)),"",IFERROR(VLOOKUP($A141,LedenV,27,0),""))</f>
        <v/>
      </c>
      <c r="Q141" s="223" t="str">
        <f ca="1">IF(OR(LEFT($A141,1)="x",AND(Z133+$AB141=0,$AB133&gt;0)),"",IFERROR(VLOOKUP($A141,LedenV,28,0),""))</f>
        <v/>
      </c>
      <c r="R141" s="223" t="str">
        <f ca="1">IF(OR(LEFT($A141,1)="x",AND(AA133+$AB141=0,$AB133&gt;0)),"",IFERROR(VLOOKUP($A141,LedenV,29,0),""))</f>
        <v/>
      </c>
      <c r="S141" s="228"/>
      <c r="T141" s="305"/>
      <c r="U141" s="226"/>
      <c r="V141" s="229">
        <f t="shared" si="98"/>
        <v>18</v>
      </c>
      <c r="W141" s="229">
        <f t="shared" si="99"/>
        <v>19</v>
      </c>
      <c r="X141" s="52">
        <v>12</v>
      </c>
      <c r="Y141" s="87" t="str">
        <f t="shared" si="100"/>
        <v>A2</v>
      </c>
      <c r="Z141" s="87" t="str">
        <f t="shared" si="101"/>
        <v>A2</v>
      </c>
      <c r="AA141" s="87" t="str">
        <f t="shared" si="102"/>
        <v>A2</v>
      </c>
      <c r="AB141" s="34">
        <f t="shared" si="103"/>
        <v>6</v>
      </c>
    </row>
    <row r="142" spans="1:32" x14ac:dyDescent="0.2">
      <c r="A142" s="34" t="str">
        <f>C131&amp;"x"&amp;B142</f>
        <v>A1x9</v>
      </c>
      <c r="B142" s="63">
        <v>9</v>
      </c>
      <c r="C142" s="87" t="str">
        <f t="shared" si="89"/>
        <v/>
      </c>
      <c r="D142" s="87" t="str">
        <f t="shared" si="90"/>
        <v/>
      </c>
      <c r="E142" s="88" t="str">
        <f t="shared" si="91"/>
        <v/>
      </c>
      <c r="F142" s="88" t="str">
        <f t="shared" si="92"/>
        <v/>
      </c>
      <c r="G142" s="89" t="str">
        <f t="shared" si="93"/>
        <v/>
      </c>
      <c r="H142" s="90" t="str">
        <f t="shared" si="94"/>
        <v/>
      </c>
      <c r="I142" s="91"/>
      <c r="J142" s="87" t="str">
        <f t="shared" si="95"/>
        <v/>
      </c>
      <c r="K142" s="87" t="str">
        <f t="shared" si="96"/>
        <v/>
      </c>
      <c r="L142" s="87" t="str">
        <f t="shared" si="97"/>
        <v/>
      </c>
      <c r="M142" s="92"/>
      <c r="N142" s="92"/>
      <c r="P142" s="223" t="str">
        <f>IF(OR(LEFT($A142,1)="x",AND(Y133+$AB142=0,$AB133&gt;0)),"",IFERROR(VLOOKUP($A142,LedenV,27,0),""))</f>
        <v/>
      </c>
      <c r="Q142" s="223" t="str">
        <f>IF(OR(LEFT($A142,1)="x",AND(Z133+$AB142=0,$AB133&gt;0)),"",IFERROR(VLOOKUP($A142,LedenV,28,0),""))</f>
        <v/>
      </c>
      <c r="R142" s="223" t="str">
        <f>IF(OR(LEFT($A142,1)="x",AND(AA133+$AB142=0,$AB133&gt;0)),"",IFERROR(VLOOKUP($A142,LedenV,29,0),""))</f>
        <v/>
      </c>
      <c r="S142" s="228"/>
      <c r="T142" s="305"/>
      <c r="U142" s="226"/>
      <c r="V142" s="229">
        <f t="shared" si="98"/>
        <v>18</v>
      </c>
      <c r="W142" s="229">
        <f t="shared" si="99"/>
        <v>19</v>
      </c>
      <c r="X142" s="52">
        <v>13</v>
      </c>
      <c r="Y142" s="87" t="str">
        <f t="shared" si="100"/>
        <v/>
      </c>
      <c r="Z142" s="87" t="str">
        <f t="shared" si="101"/>
        <v/>
      </c>
      <c r="AA142" s="87" t="str">
        <f t="shared" si="102"/>
        <v/>
      </c>
      <c r="AB142" s="34">
        <f t="shared" si="103"/>
        <v>0</v>
      </c>
    </row>
    <row r="143" spans="1:32" x14ac:dyDescent="0.2">
      <c r="A143" s="34" t="str">
        <f>C131&amp;"x"&amp;B143</f>
        <v>A1x10</v>
      </c>
      <c r="B143" s="63">
        <v>10</v>
      </c>
      <c r="C143" s="87" t="str">
        <f t="shared" si="89"/>
        <v/>
      </c>
      <c r="D143" s="87" t="str">
        <f t="shared" si="90"/>
        <v/>
      </c>
      <c r="E143" s="88" t="str">
        <f t="shared" si="91"/>
        <v/>
      </c>
      <c r="F143" s="88" t="str">
        <f t="shared" si="92"/>
        <v/>
      </c>
      <c r="G143" s="89" t="str">
        <f t="shared" si="93"/>
        <v/>
      </c>
      <c r="H143" s="90" t="str">
        <f t="shared" si="94"/>
        <v/>
      </c>
      <c r="I143" s="91"/>
      <c r="J143" s="87" t="str">
        <f t="shared" si="95"/>
        <v/>
      </c>
      <c r="K143" s="87" t="str">
        <f t="shared" si="96"/>
        <v/>
      </c>
      <c r="L143" s="87" t="str">
        <f t="shared" si="97"/>
        <v/>
      </c>
      <c r="M143" s="92"/>
      <c r="N143" s="92"/>
      <c r="P143" s="223" t="str">
        <f>IF(OR(LEFT($A143,1)="x",AND(Y133+$AB143=0,$AB133&gt;0)),"",IFERROR(VLOOKUP($A143,LedenV,27,0),""))</f>
        <v/>
      </c>
      <c r="Q143" s="223" t="str">
        <f>IF(OR(LEFT($A143,1)="x",AND(Z133+$AB143=0,$AB133&gt;0)),"",IFERROR(VLOOKUP($A143,LedenV,28,0),""))</f>
        <v/>
      </c>
      <c r="R143" s="223" t="str">
        <f>IF(OR(LEFT($A143,1)="x",AND(AA133+$AB143=0,$AB133&gt;0)),"",IFERROR(VLOOKUP($A143,LedenV,29,0),""))</f>
        <v/>
      </c>
      <c r="S143" s="228"/>
      <c r="T143" s="305"/>
      <c r="U143" s="226"/>
      <c r="V143" s="229">
        <f t="shared" si="98"/>
        <v>18</v>
      </c>
      <c r="W143" s="229">
        <f t="shared" si="99"/>
        <v>19</v>
      </c>
      <c r="X143" s="52">
        <v>14</v>
      </c>
      <c r="Y143" s="87" t="str">
        <f t="shared" si="100"/>
        <v/>
      </c>
      <c r="Z143" s="87" t="str">
        <f t="shared" si="101"/>
        <v/>
      </c>
      <c r="AA143" s="87" t="str">
        <f t="shared" si="102"/>
        <v/>
      </c>
      <c r="AB143" s="34">
        <f t="shared" si="103"/>
        <v>0</v>
      </c>
    </row>
    <row r="144" spans="1:32" x14ac:dyDescent="0.2">
      <c r="A144" s="34" t="str">
        <f>C131&amp;"x"&amp;B144</f>
        <v>A1x11</v>
      </c>
      <c r="B144" s="63">
        <v>11</v>
      </c>
      <c r="C144" s="87" t="str">
        <f t="shared" si="89"/>
        <v/>
      </c>
      <c r="D144" s="87" t="str">
        <f t="shared" si="90"/>
        <v/>
      </c>
      <c r="E144" s="88" t="str">
        <f t="shared" si="91"/>
        <v/>
      </c>
      <c r="F144" s="88" t="str">
        <f t="shared" si="92"/>
        <v/>
      </c>
      <c r="G144" s="89" t="str">
        <f t="shared" si="93"/>
        <v/>
      </c>
      <c r="H144" s="90" t="str">
        <f t="shared" si="94"/>
        <v/>
      </c>
      <c r="I144" s="91"/>
      <c r="J144" s="87" t="str">
        <f t="shared" si="95"/>
        <v/>
      </c>
      <c r="K144" s="87" t="str">
        <f t="shared" si="96"/>
        <v/>
      </c>
      <c r="L144" s="87" t="str">
        <f t="shared" si="97"/>
        <v/>
      </c>
      <c r="M144" s="92"/>
      <c r="N144" s="92"/>
      <c r="P144" s="223" t="str">
        <f>IF(OR(LEFT($A144,1)="x",AND(Y133+$AB144=0,$AB133&gt;0)),"",IFERROR(VLOOKUP($A144,LedenV,27,0),""))</f>
        <v/>
      </c>
      <c r="Q144" s="223" t="str">
        <f>IF(OR(LEFT($A144,1)="x",AND(Z133+$AB144=0,$AB133&gt;0)),"",IFERROR(VLOOKUP($A144,LedenV,28,0),""))</f>
        <v/>
      </c>
      <c r="R144" s="223" t="str">
        <f>IF(OR(LEFT($A144,1)="x",AND(AA133+$AB144=0,$AB133&gt;0)),"",IFERROR(VLOOKUP($A144,LedenV,29,0),""))</f>
        <v/>
      </c>
      <c r="V144" s="229">
        <f t="shared" si="98"/>
        <v>18</v>
      </c>
      <c r="W144" s="229">
        <f t="shared" si="99"/>
        <v>19</v>
      </c>
      <c r="X144" s="52">
        <v>15</v>
      </c>
      <c r="Y144" s="87" t="str">
        <f t="shared" si="100"/>
        <v/>
      </c>
      <c r="Z144" s="87" t="str">
        <f t="shared" si="101"/>
        <v/>
      </c>
      <c r="AA144" s="87" t="str">
        <f t="shared" si="102"/>
        <v/>
      </c>
      <c r="AB144" s="34">
        <f t="shared" si="103"/>
        <v>0</v>
      </c>
    </row>
    <row r="145" spans="1:32" x14ac:dyDescent="0.2">
      <c r="A145" s="34" t="str">
        <f>C131&amp;"x"&amp;B145</f>
        <v>A1x12</v>
      </c>
      <c r="B145" s="63">
        <v>12</v>
      </c>
      <c r="C145" s="87" t="str">
        <f t="shared" si="89"/>
        <v/>
      </c>
      <c r="D145" s="87" t="str">
        <f t="shared" si="90"/>
        <v/>
      </c>
      <c r="E145" s="88" t="str">
        <f t="shared" si="91"/>
        <v/>
      </c>
      <c r="F145" s="88" t="str">
        <f t="shared" si="92"/>
        <v/>
      </c>
      <c r="G145" s="89" t="str">
        <f t="shared" si="93"/>
        <v/>
      </c>
      <c r="H145" s="90" t="str">
        <f t="shared" si="94"/>
        <v/>
      </c>
      <c r="I145" s="91"/>
      <c r="J145" s="87" t="str">
        <f t="shared" si="95"/>
        <v/>
      </c>
      <c r="K145" s="87" t="str">
        <f t="shared" si="96"/>
        <v/>
      </c>
      <c r="L145" s="87" t="str">
        <f t="shared" si="97"/>
        <v/>
      </c>
      <c r="M145" s="92"/>
      <c r="N145" s="92"/>
      <c r="P145" s="223" t="str">
        <f>IF(OR(LEFT($A145,1)="x",AND(Y133+$AB145=0,$AB133&gt;0)),"",IFERROR(VLOOKUP($A145,LedenV,27,0),""))</f>
        <v/>
      </c>
      <c r="Q145" s="223" t="str">
        <f>IF(OR(LEFT($A145,1)="x",AND(Z133+$AB145=0,$AB133&gt;0)),"",IFERROR(VLOOKUP($A145,LedenV,28,0),""))</f>
        <v/>
      </c>
      <c r="R145" s="223" t="str">
        <f>IF(OR(LEFT($A145,1)="x",AND(AA133+$AB145=0,$AB133&gt;0)),"",IFERROR(VLOOKUP($A145,LedenV,29,0),""))</f>
        <v/>
      </c>
      <c r="V145" s="229">
        <f t="shared" si="98"/>
        <v>18</v>
      </c>
      <c r="W145" s="229">
        <f t="shared" si="99"/>
        <v>19</v>
      </c>
      <c r="X145" s="52">
        <v>16</v>
      </c>
      <c r="Y145" s="87" t="str">
        <f t="shared" si="100"/>
        <v/>
      </c>
      <c r="Z145" s="87" t="str">
        <f t="shared" si="101"/>
        <v/>
      </c>
      <c r="AA145" s="87" t="str">
        <f t="shared" si="102"/>
        <v/>
      </c>
      <c r="AB145" s="34">
        <f t="shared" si="103"/>
        <v>0</v>
      </c>
    </row>
    <row r="146" spans="1:32" x14ac:dyDescent="0.2">
      <c r="A146" s="34" t="str">
        <f>C131&amp;"x"&amp;B146</f>
        <v>A1x13</v>
      </c>
      <c r="B146" s="63">
        <v>13</v>
      </c>
      <c r="C146" s="87" t="str">
        <f t="shared" si="89"/>
        <v/>
      </c>
      <c r="D146" s="87" t="str">
        <f t="shared" si="90"/>
        <v/>
      </c>
      <c r="E146" s="88" t="str">
        <f t="shared" si="91"/>
        <v/>
      </c>
      <c r="F146" s="88" t="str">
        <f t="shared" si="92"/>
        <v/>
      </c>
      <c r="G146" s="89" t="str">
        <f t="shared" si="93"/>
        <v/>
      </c>
      <c r="H146" s="90" t="str">
        <f t="shared" si="94"/>
        <v/>
      </c>
      <c r="I146" s="91"/>
      <c r="J146" s="87" t="str">
        <f t="shared" si="95"/>
        <v/>
      </c>
      <c r="K146" s="87" t="str">
        <f t="shared" si="96"/>
        <v/>
      </c>
      <c r="L146" s="87" t="str">
        <f t="shared" si="97"/>
        <v/>
      </c>
      <c r="M146" s="92"/>
      <c r="N146" s="92"/>
      <c r="P146" s="223" t="str">
        <f>IF(OR(LEFT($A146,1)="x",AND(Y133+$AB146=0,$AB133&gt;0)),"",IFERROR(VLOOKUP($A146,LedenV,27,0),""))</f>
        <v/>
      </c>
      <c r="Q146" s="223" t="str">
        <f>IF(OR(LEFT($A146,1)="x",AND(Z133+$AB146=0,$AB133&gt;0)),"",IFERROR(VLOOKUP($A146,LedenV,28,0),""))</f>
        <v/>
      </c>
      <c r="R146" s="223" t="str">
        <f>IF(OR(LEFT($A146,1)="x",AND(AA133+$AB146=0,$AB133&gt;0)),"",IFERROR(VLOOKUP($A146,LedenV,29,0),""))</f>
        <v/>
      </c>
      <c r="V146" s="229">
        <f t="shared" si="98"/>
        <v>18</v>
      </c>
      <c r="W146" s="229">
        <f t="shared" si="99"/>
        <v>19</v>
      </c>
      <c r="X146" s="52">
        <v>17</v>
      </c>
      <c r="Y146" s="87" t="str">
        <f t="shared" si="100"/>
        <v/>
      </c>
      <c r="Z146" s="87" t="str">
        <f t="shared" si="101"/>
        <v/>
      </c>
      <c r="AA146" s="87" t="str">
        <f t="shared" si="102"/>
        <v/>
      </c>
      <c r="AB146" s="34">
        <f t="shared" si="103"/>
        <v>0</v>
      </c>
    </row>
    <row r="147" spans="1:32" x14ac:dyDescent="0.2">
      <c r="A147" s="34" t="str">
        <f>C131&amp;"x"&amp;B147</f>
        <v>A1x14</v>
      </c>
      <c r="B147" s="63">
        <v>14</v>
      </c>
      <c r="C147" s="87" t="str">
        <f t="shared" si="89"/>
        <v/>
      </c>
      <c r="D147" s="87" t="str">
        <f t="shared" si="90"/>
        <v/>
      </c>
      <c r="E147" s="88" t="str">
        <f t="shared" si="91"/>
        <v/>
      </c>
      <c r="F147" s="88" t="str">
        <f t="shared" si="92"/>
        <v/>
      </c>
      <c r="G147" s="89" t="str">
        <f t="shared" si="93"/>
        <v/>
      </c>
      <c r="H147" s="90" t="str">
        <f t="shared" si="94"/>
        <v/>
      </c>
      <c r="I147" s="91"/>
      <c r="J147" s="87" t="str">
        <f t="shared" si="95"/>
        <v/>
      </c>
      <c r="K147" s="87" t="str">
        <f t="shared" si="96"/>
        <v/>
      </c>
      <c r="L147" s="87" t="str">
        <f t="shared" si="97"/>
        <v/>
      </c>
      <c r="M147" s="92"/>
      <c r="N147" s="92"/>
      <c r="P147" s="223" t="str">
        <f>IF(OR(LEFT($A147,1)="x",AND(Y133+$AB147=0,$AB133&gt;0)),"",IFERROR(VLOOKUP($A147,LedenV,27,0),""))</f>
        <v/>
      </c>
      <c r="Q147" s="223" t="str">
        <f>IF(OR(LEFT($A147,1)="x",AND(Z133+$AB147=0,$AB133&gt;0)),"",IFERROR(VLOOKUP($A147,LedenV,28,0),""))</f>
        <v/>
      </c>
      <c r="R147" s="223" t="str">
        <f>IF(OR(LEFT($A147,1)="x",AND(AA133+$AB147=0,$AB133&gt;0)),"",IFERROR(VLOOKUP($A147,LedenV,29,0),""))</f>
        <v/>
      </c>
      <c r="V147" s="229">
        <f t="shared" si="98"/>
        <v>18</v>
      </c>
      <c r="W147" s="229">
        <f t="shared" si="99"/>
        <v>19</v>
      </c>
      <c r="X147" s="52">
        <v>18</v>
      </c>
      <c r="Y147" s="87" t="str">
        <f t="shared" si="100"/>
        <v/>
      </c>
      <c r="Z147" s="87" t="str">
        <f t="shared" si="101"/>
        <v/>
      </c>
      <c r="AA147" s="87" t="str">
        <f t="shared" si="102"/>
        <v/>
      </c>
      <c r="AB147" s="34">
        <f t="shared" si="103"/>
        <v>0</v>
      </c>
    </row>
    <row r="148" spans="1:32" x14ac:dyDescent="0.2">
      <c r="A148" s="34" t="str">
        <f>C131&amp;"x"&amp;B148</f>
        <v>A1x15</v>
      </c>
      <c r="B148" s="63">
        <v>15</v>
      </c>
      <c r="C148" s="87" t="str">
        <f t="shared" si="89"/>
        <v/>
      </c>
      <c r="D148" s="87" t="str">
        <f t="shared" si="90"/>
        <v/>
      </c>
      <c r="E148" s="88" t="str">
        <f t="shared" si="91"/>
        <v/>
      </c>
      <c r="F148" s="88" t="str">
        <f t="shared" si="92"/>
        <v/>
      </c>
      <c r="G148" s="89" t="str">
        <f t="shared" si="93"/>
        <v/>
      </c>
      <c r="H148" s="90" t="str">
        <f t="shared" si="94"/>
        <v/>
      </c>
      <c r="I148" s="91"/>
      <c r="J148" s="87" t="str">
        <f t="shared" si="95"/>
        <v/>
      </c>
      <c r="K148" s="87" t="str">
        <f t="shared" si="96"/>
        <v/>
      </c>
      <c r="L148" s="87" t="str">
        <f t="shared" si="97"/>
        <v/>
      </c>
      <c r="M148" s="92"/>
      <c r="N148" s="92"/>
      <c r="P148" s="223" t="str">
        <f>IF(OR(LEFT($A148,1)="x",AND(Y133+$AB148=0,$AB133&gt;0)),"",IFERROR(VLOOKUP($A148,LedenV,27,0),""))</f>
        <v/>
      </c>
      <c r="Q148" s="223" t="str">
        <f>IF(OR(LEFT($A148,1)="x",AND(Z133+$AB148=0,$AB133&gt;0)),"",IFERROR(VLOOKUP($A148,LedenV,28,0),""))</f>
        <v/>
      </c>
      <c r="R148" s="223" t="str">
        <f>IF(OR(LEFT($A148,1)="x",AND(AA133+$AB148=0,$AB133&gt;0)),"",IFERROR(VLOOKUP($A148,LedenV,29,0),""))</f>
        <v/>
      </c>
      <c r="V148" s="229">
        <f t="shared" si="98"/>
        <v>18</v>
      </c>
      <c r="W148" s="229">
        <f t="shared" si="99"/>
        <v>19</v>
      </c>
      <c r="X148" s="52">
        <v>19</v>
      </c>
      <c r="Y148" s="87" t="str">
        <f t="shared" si="100"/>
        <v/>
      </c>
      <c r="Z148" s="87" t="str">
        <f t="shared" si="101"/>
        <v/>
      </c>
      <c r="AA148" s="87" t="str">
        <f t="shared" si="102"/>
        <v/>
      </c>
      <c r="AB148" s="34">
        <f t="shared" si="103"/>
        <v>0</v>
      </c>
    </row>
    <row r="149" spans="1:32" ht="13.5" thickBot="1" x14ac:dyDescent="0.25">
      <c r="B149" s="93"/>
      <c r="C149" s="94"/>
      <c r="D149" s="93"/>
      <c r="E149" s="93"/>
      <c r="F149" s="93"/>
      <c r="G149" s="95"/>
      <c r="H149" s="95"/>
      <c r="I149" s="95"/>
      <c r="J149" s="94"/>
      <c r="K149" s="94"/>
      <c r="L149" s="94"/>
      <c r="M149" s="92"/>
      <c r="N149" s="92"/>
      <c r="X149" s="52">
        <v>20</v>
      </c>
    </row>
    <row r="150" spans="1:32" ht="13.5" thickTop="1" x14ac:dyDescent="0.2">
      <c r="A150" s="62"/>
      <c r="B150" s="63"/>
      <c r="C150" s="392" t="s">
        <v>6547</v>
      </c>
      <c r="D150" s="392"/>
      <c r="E150" s="178" t="s">
        <v>6548</v>
      </c>
      <c r="F150" s="178" t="s">
        <v>6549</v>
      </c>
      <c r="G150" s="65" t="s">
        <v>6550</v>
      </c>
      <c r="H150" s="66"/>
      <c r="I150" s="67"/>
      <c r="J150" s="68" t="s">
        <v>6551</v>
      </c>
      <c r="K150" s="68" t="s">
        <v>6552</v>
      </c>
      <c r="L150" s="68" t="s">
        <v>6553</v>
      </c>
      <c r="M150" s="69"/>
      <c r="N150" s="69"/>
      <c r="O150" s="70"/>
      <c r="P150" s="71">
        <f ca="1">COUNT(P154:P168)</f>
        <v>0</v>
      </c>
      <c r="Q150" s="71">
        <f ca="1">COUNT(Q154:Q168)</f>
        <v>0</v>
      </c>
      <c r="R150" s="71">
        <f ca="1">COUNT(R154:R168)</f>
        <v>0</v>
      </c>
      <c r="S150" s="72"/>
      <c r="T150" s="104">
        <f ca="1">R150-(15-COUNTBLANK(AA154:AA168))</f>
        <v>-10</v>
      </c>
      <c r="U150" s="70"/>
      <c r="V150" s="70"/>
      <c r="W150" s="70"/>
      <c r="X150" s="70">
        <v>1</v>
      </c>
      <c r="Y150" s="62"/>
      <c r="Z150" s="62"/>
      <c r="AA150" s="62"/>
      <c r="AB150" s="62"/>
    </row>
    <row r="151" spans="1:32" x14ac:dyDescent="0.2">
      <c r="A151" s="43">
        <v>11</v>
      </c>
      <c r="B151" s="73"/>
      <c r="C151" s="391" t="str">
        <f>Leden!AQ13</f>
        <v>A2</v>
      </c>
      <c r="D151" s="391"/>
      <c r="E151" s="177" t="str">
        <f>IF($C151="","",LEFT(IFERROR(VLOOKUP($C151,TeamsV,2,0),"")&amp;"??",2))</f>
        <v>WK</v>
      </c>
      <c r="F151" s="177" t="str">
        <f>IF($C151="","",LEFT(IFERROR(VLOOKUP($C151,TeamsV,3,0),"")&amp;"??",2))</f>
        <v>Za</v>
      </c>
      <c r="G151" s="177" t="str">
        <f>IF($C151="","",LEFT(IFERROR(VLOOKUP($C151,TeamsV,4,0),"")&amp;"?",1))</f>
        <v>8</v>
      </c>
      <c r="H151" s="75"/>
      <c r="I151" s="76"/>
      <c r="J151" s="295">
        <f>COUNTIF(C154:C168,"V")</f>
        <v>5</v>
      </c>
      <c r="K151" s="300">
        <f>COUNTIF(C154:C168,"M")</f>
        <v>5</v>
      </c>
      <c r="L151" s="77">
        <f>IFERROR(AVERAGE(H154:H168),"")</f>
        <v>17.5</v>
      </c>
      <c r="M151" s="78"/>
      <c r="N151" s="78"/>
      <c r="O151" s="79" t="s">
        <v>6554</v>
      </c>
      <c r="P151" s="223" t="str">
        <f ca="1">IF(COUNT(P154:P168)=0,"",TeamPunten(P154:P168,$V151))</f>
        <v/>
      </c>
      <c r="Q151" s="223" t="str">
        <f ca="1">IF(COUNT(Q154:Q168)=0,"",TeamPunten(Q154:Q168,$V151))</f>
        <v/>
      </c>
      <c r="R151" s="223" t="str">
        <f ca="1">IF(COUNT(R154:R168)=0,"",TeamPunten(R154:R168,$V151))</f>
        <v/>
      </c>
      <c r="S151" s="224"/>
      <c r="T151" s="51"/>
      <c r="U151" s="225" t="str">
        <f>MID($C151,1,1)</f>
        <v>A</v>
      </c>
      <c r="V151" s="225" t="str">
        <f>MID($C151,1,1)</f>
        <v>A</v>
      </c>
      <c r="W151" s="225" t="str">
        <f>MID($C151,1,1)</f>
        <v>A</v>
      </c>
      <c r="X151" s="52">
        <v>2</v>
      </c>
      <c r="Y151" s="43"/>
      <c r="Z151" s="43"/>
      <c r="AA151" s="43"/>
      <c r="AB151" s="43"/>
      <c r="AD151" s="20" t="str">
        <f>IF($C151="","",IFERROR(VLOOKUP($C151,TeamsV,6,0),""))</f>
        <v>A</v>
      </c>
      <c r="AE151" s="20" t="str">
        <f>IF($AD151="","",IFERROR(VLOOKUP($AD151,Teams!$B$4:$G$8,2,0),""))</f>
        <v>3312 AD</v>
      </c>
      <c r="AF151" s="20" t="str">
        <f>IF($AD151="","",IFERROR(VLOOKUP($AD151,Teams!$B$4:$G$8,4,0),""))</f>
        <v>Dordrecht</v>
      </c>
    </row>
    <row r="152" spans="1:32" x14ac:dyDescent="0.2">
      <c r="B152" s="63"/>
      <c r="C152" s="178"/>
      <c r="D152" s="63"/>
      <c r="E152" s="63"/>
      <c r="F152" s="63"/>
      <c r="G152" s="67"/>
      <c r="H152" s="67"/>
      <c r="I152" s="67"/>
      <c r="J152" s="296"/>
      <c r="K152" s="296"/>
      <c r="L152" s="296"/>
      <c r="M152" s="80"/>
      <c r="N152" s="80"/>
      <c r="P152" s="224"/>
      <c r="Q152" s="224"/>
      <c r="R152" s="224"/>
      <c r="S152" s="224"/>
      <c r="T152" s="51"/>
      <c r="U152" s="226"/>
      <c r="V152" s="226"/>
      <c r="W152" s="226"/>
      <c r="X152" s="52">
        <v>3</v>
      </c>
    </row>
    <row r="153" spans="1:32" x14ac:dyDescent="0.2">
      <c r="A153" s="81"/>
      <c r="B153" s="82"/>
      <c r="C153" s="83" t="s">
        <v>6555</v>
      </c>
      <c r="D153" s="83" t="s">
        <v>6556</v>
      </c>
      <c r="E153" s="84" t="s">
        <v>6557</v>
      </c>
      <c r="F153" s="84" t="s">
        <v>6558</v>
      </c>
      <c r="G153" s="83" t="s">
        <v>6559</v>
      </c>
      <c r="H153" s="83" t="s">
        <v>6560</v>
      </c>
      <c r="I153" s="83" t="s">
        <v>6415</v>
      </c>
      <c r="J153" s="83" t="s">
        <v>7321</v>
      </c>
      <c r="K153" s="83" t="s">
        <v>8065</v>
      </c>
      <c r="L153" s="83" t="s">
        <v>8195</v>
      </c>
      <c r="M153" s="85"/>
      <c r="N153" s="85"/>
      <c r="O153" s="86"/>
      <c r="P153" s="227" t="s">
        <v>6425</v>
      </c>
      <c r="Q153" s="227" t="s">
        <v>6424</v>
      </c>
      <c r="R153" s="227" t="s">
        <v>6426</v>
      </c>
      <c r="S153" s="224"/>
      <c r="T153" s="51"/>
      <c r="U153" s="225">
        <f>IF(W151="","",VLOOKUP(W151,Leeftijdscat,2,FALSE))</f>
        <v>15</v>
      </c>
      <c r="V153" s="225">
        <f>IF(W151="","",VLOOKUP(W151,Leeftijdscat,3,FALSE))</f>
        <v>18</v>
      </c>
      <c r="W153" s="225">
        <f>IF(W151="","",VLOOKUP(W151,Leeftijdscat,4,FALSE))</f>
        <v>19</v>
      </c>
      <c r="X153" s="52">
        <v>4</v>
      </c>
      <c r="Y153" s="81">
        <f>LEN(Y154&amp;Y155&amp;Y156&amp;Y157&amp;Y158&amp;Y159&amp;Y160&amp;Y161&amp;Y162&amp;Y163&amp;Y164&amp;Y165&amp;Y166&amp;Y167&amp;Y168)</f>
        <v>20</v>
      </c>
      <c r="Z153" s="81">
        <f>LEN(Z154&amp;Z155&amp;Z156&amp;Z157&amp;Z158&amp;Z159&amp;Z160&amp;Z161&amp;Z162&amp;Z163&amp;Z164&amp;Z165&amp;Z166&amp;Z167&amp;Z168)</f>
        <v>20</v>
      </c>
      <c r="AA153" s="81">
        <f>LEN(AA154&amp;AA155&amp;AA156&amp;AA157&amp;AA158&amp;AA159&amp;AA160&amp;AA161&amp;AA162&amp;AA163&amp;AA164&amp;AA165&amp;AA166&amp;AA167&amp;AA168)</f>
        <v>20</v>
      </c>
      <c r="AB153" s="81">
        <f>SUM(Y153:AA153)</f>
        <v>60</v>
      </c>
    </row>
    <row r="154" spans="1:32" x14ac:dyDescent="0.2">
      <c r="A154" s="34" t="str">
        <f>C151&amp;"x"&amp;B154</f>
        <v>A2x1</v>
      </c>
      <c r="B154" s="63">
        <v>1</v>
      </c>
      <c r="C154" s="87" t="str">
        <f t="shared" ref="C154:C168" si="104">IF(LEFT($A154,1)="x","",IFERROR(VLOOKUP($A154,LedenV,6,0),""))</f>
        <v>V</v>
      </c>
      <c r="D154" s="87" t="str">
        <f t="shared" ref="D154:D168" si="105">IF(LEFT($A154,1)="x","",IFERROR(VLOOKUP($A154,LedenV,7,0),""))</f>
        <v>NKG59L6</v>
      </c>
      <c r="E154" s="88" t="str">
        <f t="shared" ref="E154:E168" si="106">IF(LEFT($A154,1)="x","",IFERROR(VLOOKUP($A154,LedenV,8,0),""))</f>
        <v>Dijk, Demi van</v>
      </c>
      <c r="F154" s="88" t="str">
        <f t="shared" ref="F154:F168" si="107">IF(LEFT($A154,1)="x","",IFERROR(VLOOKUP($A154,LedenV,9,0),""))</f>
        <v>Demi</v>
      </c>
      <c r="G154" s="89">
        <f t="shared" ref="G154:G168" si="108">IF(LEFT($A154,1)="x","",IFERROR(VLOOKUP($A154,LedenV,10,0),""))</f>
        <v>36938</v>
      </c>
      <c r="H154" s="90">
        <f t="shared" ref="H154:H168" si="109">IF(AND(ISNUMBER(G154),G154&lt;&gt;0),DATEDIF(G154,Peildatum,"Y"),"")</f>
        <v>17</v>
      </c>
      <c r="I154" s="91"/>
      <c r="J154" s="87" t="str">
        <f t="shared" ref="J154:J168" si="110">IF(LEFT($A154,1)="x","",IFERROR(VLOOKUP($A154,LedenV,16,0),""))</f>
        <v>A2</v>
      </c>
      <c r="K154" s="87" t="str">
        <f t="shared" ref="K154:K168" si="111">IF(LEFT($A154,1)="x","",IFERROR(VLOOKUP($A154,LedenV,17,0),""))</f>
        <v>A2</v>
      </c>
      <c r="L154" s="87" t="str">
        <f t="shared" ref="L154:L168" si="112">IF(LEFT($A154,1)="x","",IFERROR(VLOOKUP($A154,LedenV,18,0),""))</f>
        <v>A2</v>
      </c>
      <c r="M154" s="92"/>
      <c r="N154" s="92"/>
      <c r="P154" s="223" t="str">
        <f ca="1">IF(OR(LEFT($A154,1)="x",AND(Y153+$AB154=0,$AB153&gt;0)),"",IFERROR(VLOOKUP($A154,LedenV,27,0),""))</f>
        <v/>
      </c>
      <c r="Q154" s="223" t="str">
        <f ca="1">IF(OR(LEFT($A154,1)="x",AND(Z153+$AB154=0,$AB153&gt;0)),"",IFERROR(VLOOKUP($A154,LedenV,28,0),""))</f>
        <v/>
      </c>
      <c r="R154" s="223" t="str">
        <f ca="1">IF(OR(LEFT($A154,1)="x",AND(AA153+$AB154=0,$AB153&gt;0)),"",IFERROR(VLOOKUP($A154,LedenV,29,0),""))</f>
        <v/>
      </c>
      <c r="S154" s="228"/>
      <c r="T154" s="305"/>
      <c r="U154" s="226"/>
      <c r="V154" s="229">
        <f t="shared" ref="V154:V168" si="113">V153</f>
        <v>18</v>
      </c>
      <c r="W154" s="229">
        <f t="shared" ref="W154:W168" si="114">W153</f>
        <v>19</v>
      </c>
      <c r="X154" s="52">
        <v>5</v>
      </c>
      <c r="Y154" s="87" t="str">
        <f t="shared" ref="Y154:Y168" si="115">IF(LEFT($A154,1)="x","",IFERROR(VLOOKUP($A154,LedenV,34,0),""))</f>
        <v>A2</v>
      </c>
      <c r="Z154" s="87" t="str">
        <f t="shared" ref="Z154:Z168" si="116">IF(LEFT($A154,1)="x","",IFERROR(VLOOKUP($A154,LedenV,35,0),""))</f>
        <v>A2</v>
      </c>
      <c r="AA154" s="87" t="str">
        <f t="shared" ref="AA154:AA168" si="117">IF(LEFT($A154,1)="x","",IFERROR(VLOOKUP($A154,LedenV,36,0),""))</f>
        <v>A2</v>
      </c>
      <c r="AB154" s="34">
        <f t="shared" ref="AB154:AB168" si="118">LEN(Y154&amp;Z154&amp;AA154)</f>
        <v>6</v>
      </c>
    </row>
    <row r="155" spans="1:32" x14ac:dyDescent="0.2">
      <c r="A155" s="34" t="str">
        <f>C151&amp;"x"&amp;B155</f>
        <v>A2x2</v>
      </c>
      <c r="B155" s="63">
        <v>2</v>
      </c>
      <c r="C155" s="87" t="str">
        <f t="shared" si="104"/>
        <v>V</v>
      </c>
      <c r="D155" s="87" t="str">
        <f t="shared" si="105"/>
        <v>NKD19X7</v>
      </c>
      <c r="E155" s="88" t="str">
        <f t="shared" si="106"/>
        <v>Driesprong, Anne</v>
      </c>
      <c r="F155" s="88" t="str">
        <f t="shared" si="107"/>
        <v>Anne</v>
      </c>
      <c r="G155" s="89">
        <f t="shared" si="108"/>
        <v>36727</v>
      </c>
      <c r="H155" s="90">
        <f t="shared" si="109"/>
        <v>18</v>
      </c>
      <c r="I155" s="91"/>
      <c r="J155" s="87" t="str">
        <f t="shared" si="110"/>
        <v>A2</v>
      </c>
      <c r="K155" s="87" t="str">
        <f t="shared" si="111"/>
        <v>A2</v>
      </c>
      <c r="L155" s="87" t="str">
        <f t="shared" si="112"/>
        <v>A2</v>
      </c>
      <c r="M155" s="92"/>
      <c r="N155" s="92"/>
      <c r="P155" s="223" t="str">
        <f ca="1">IF(OR(LEFT($A155,1)="x",AND(Y153+$AB155=0,$AB153&gt;0)),"",IFERROR(VLOOKUP($A155,LedenV,27,0),""))</f>
        <v/>
      </c>
      <c r="Q155" s="223" t="str">
        <f ca="1">IF(OR(LEFT($A155,1)="x",AND(Z153+$AB155=0,$AB153&gt;0)),"",IFERROR(VLOOKUP($A155,LedenV,28,0),""))</f>
        <v/>
      </c>
      <c r="R155" s="223" t="str">
        <f ca="1">IF(OR(LEFT($A155,1)="x",AND(AA153+$AB155=0,$AB153&gt;0)),"",IFERROR(VLOOKUP($A155,LedenV,29,0),""))</f>
        <v/>
      </c>
      <c r="S155" s="228"/>
      <c r="T155" s="305"/>
      <c r="U155" s="226"/>
      <c r="V155" s="229">
        <f t="shared" si="113"/>
        <v>18</v>
      </c>
      <c r="W155" s="229">
        <f t="shared" si="114"/>
        <v>19</v>
      </c>
      <c r="X155" s="52">
        <v>6</v>
      </c>
      <c r="Y155" s="87" t="str">
        <f t="shared" si="115"/>
        <v>A2</v>
      </c>
      <c r="Z155" s="87" t="str">
        <f t="shared" si="116"/>
        <v>A2</v>
      </c>
      <c r="AA155" s="87" t="str">
        <f t="shared" si="117"/>
        <v>A2</v>
      </c>
      <c r="AB155" s="34">
        <f t="shared" si="118"/>
        <v>6</v>
      </c>
    </row>
    <row r="156" spans="1:32" x14ac:dyDescent="0.2">
      <c r="A156" s="34" t="str">
        <f>C151&amp;"x"&amp;B156</f>
        <v>A2x3</v>
      </c>
      <c r="B156" s="63">
        <v>3</v>
      </c>
      <c r="C156" s="87" t="str">
        <f t="shared" si="104"/>
        <v>V</v>
      </c>
      <c r="D156" s="87" t="str">
        <f t="shared" si="105"/>
        <v>NJX04V6</v>
      </c>
      <c r="E156" s="88" t="str">
        <f t="shared" si="106"/>
        <v>Jong, C.C. de</v>
      </c>
      <c r="F156" s="88" t="str">
        <f t="shared" si="107"/>
        <v>Céline</v>
      </c>
      <c r="G156" s="89">
        <f t="shared" si="108"/>
        <v>36849</v>
      </c>
      <c r="H156" s="90">
        <f t="shared" si="109"/>
        <v>18</v>
      </c>
      <c r="I156" s="91"/>
      <c r="J156" s="87" t="str">
        <f t="shared" si="110"/>
        <v>A2</v>
      </c>
      <c r="K156" s="87" t="str">
        <f t="shared" si="111"/>
        <v>A2</v>
      </c>
      <c r="L156" s="87" t="str">
        <f t="shared" si="112"/>
        <v>A2</v>
      </c>
      <c r="M156" s="92"/>
      <c r="N156" s="92"/>
      <c r="P156" s="223" t="str">
        <f ca="1">IF(OR(LEFT($A156,1)="x",AND(Y153+$AB156=0,$AB153&gt;0)),"",IFERROR(VLOOKUP($A156,LedenV,27,0),""))</f>
        <v/>
      </c>
      <c r="Q156" s="223" t="str">
        <f ca="1">IF(OR(LEFT($A156,1)="x",AND(Z153+$AB156=0,$AB153&gt;0)),"",IFERROR(VLOOKUP($A156,LedenV,28,0),""))</f>
        <v/>
      </c>
      <c r="R156" s="223" t="str">
        <f ca="1">IF(OR(LEFT($A156,1)="x",AND(AA153+$AB156=0,$AB153&gt;0)),"",IFERROR(VLOOKUP($A156,LedenV,29,0),""))</f>
        <v/>
      </c>
      <c r="S156" s="228"/>
      <c r="T156" s="305"/>
      <c r="U156" s="226"/>
      <c r="V156" s="229">
        <f t="shared" si="113"/>
        <v>18</v>
      </c>
      <c r="W156" s="229">
        <f t="shared" si="114"/>
        <v>19</v>
      </c>
      <c r="X156" s="52">
        <v>7</v>
      </c>
      <c r="Y156" s="87" t="str">
        <f t="shared" si="115"/>
        <v>A2</v>
      </c>
      <c r="Z156" s="87" t="str">
        <f t="shared" si="116"/>
        <v>A2</v>
      </c>
      <c r="AA156" s="87" t="str">
        <f t="shared" si="117"/>
        <v>A2</v>
      </c>
      <c r="AB156" s="34">
        <f t="shared" si="118"/>
        <v>6</v>
      </c>
    </row>
    <row r="157" spans="1:32" x14ac:dyDescent="0.2">
      <c r="A157" s="34" t="str">
        <f>C151&amp;"x"&amp;B157</f>
        <v>A2x4</v>
      </c>
      <c r="B157" s="63">
        <v>4</v>
      </c>
      <c r="C157" s="87" t="str">
        <f t="shared" si="104"/>
        <v>V</v>
      </c>
      <c r="D157" s="87" t="str">
        <f t="shared" si="105"/>
        <v>NKC46S7</v>
      </c>
      <c r="E157" s="88" t="str">
        <f t="shared" si="106"/>
        <v>Schram, Lara</v>
      </c>
      <c r="F157" s="88" t="str">
        <f t="shared" si="107"/>
        <v>Lara</v>
      </c>
      <c r="G157" s="89">
        <f t="shared" si="108"/>
        <v>36887</v>
      </c>
      <c r="H157" s="90">
        <f t="shared" si="109"/>
        <v>18</v>
      </c>
      <c r="I157" s="91"/>
      <c r="J157" s="87" t="str">
        <f t="shared" si="110"/>
        <v>A3</v>
      </c>
      <c r="K157" s="87" t="str">
        <f t="shared" si="111"/>
        <v>A3</v>
      </c>
      <c r="L157" s="87" t="str">
        <f t="shared" si="112"/>
        <v>A3</v>
      </c>
      <c r="M157" s="92"/>
      <c r="N157" s="92"/>
      <c r="P157" s="223" t="str">
        <f ca="1">IF(OR(LEFT($A157,1)="x",AND(Y153+$AB157=0,$AB153&gt;0)),"",IFERROR(VLOOKUP($A157,LedenV,27,0),""))</f>
        <v/>
      </c>
      <c r="Q157" s="223" t="str">
        <f ca="1">IF(OR(LEFT($A157,1)="x",AND(Z153+$AB157=0,$AB153&gt;0)),"",IFERROR(VLOOKUP($A157,LedenV,28,0),""))</f>
        <v/>
      </c>
      <c r="R157" s="223" t="str">
        <f ca="1">IF(OR(LEFT($A157,1)="x",AND(AA153+$AB157=0,$AB153&gt;0)),"",IFERROR(VLOOKUP($A157,LedenV,29,0),""))</f>
        <v/>
      </c>
      <c r="S157" s="228"/>
      <c r="T157" s="305"/>
      <c r="U157" s="226"/>
      <c r="V157" s="229">
        <f t="shared" si="113"/>
        <v>18</v>
      </c>
      <c r="W157" s="229">
        <f t="shared" si="114"/>
        <v>19</v>
      </c>
      <c r="X157" s="52">
        <v>8</v>
      </c>
      <c r="Y157" s="87" t="str">
        <f t="shared" si="115"/>
        <v>A3</v>
      </c>
      <c r="Z157" s="87" t="str">
        <f t="shared" si="116"/>
        <v>A3</v>
      </c>
      <c r="AA157" s="87" t="str">
        <f t="shared" si="117"/>
        <v>A3</v>
      </c>
      <c r="AB157" s="34">
        <f t="shared" si="118"/>
        <v>6</v>
      </c>
    </row>
    <row r="158" spans="1:32" x14ac:dyDescent="0.2">
      <c r="A158" s="34" t="str">
        <f>C151&amp;"x"&amp;B158</f>
        <v>A2x5</v>
      </c>
      <c r="B158" s="63">
        <v>5</v>
      </c>
      <c r="C158" s="87" t="str">
        <f t="shared" si="104"/>
        <v>V</v>
      </c>
      <c r="D158" s="87" t="str">
        <f t="shared" si="105"/>
        <v>NKR20L5</v>
      </c>
      <c r="E158" s="88" t="str">
        <f t="shared" si="106"/>
        <v>Seevinck, Djuna</v>
      </c>
      <c r="F158" s="88" t="str">
        <f t="shared" si="107"/>
        <v>Djuna</v>
      </c>
      <c r="G158" s="89">
        <f t="shared" si="108"/>
        <v>37246</v>
      </c>
      <c r="H158" s="90">
        <f t="shared" si="109"/>
        <v>17</v>
      </c>
      <c r="I158" s="91"/>
      <c r="J158" s="87" t="str">
        <f t="shared" si="110"/>
        <v>B1</v>
      </c>
      <c r="K158" s="87" t="str">
        <f t="shared" si="111"/>
        <v>B1</v>
      </c>
      <c r="L158" s="87" t="str">
        <f t="shared" si="112"/>
        <v>B1</v>
      </c>
      <c r="M158" s="92"/>
      <c r="N158" s="92"/>
      <c r="P158" s="223" t="str">
        <f ca="1">IF(OR(LEFT($A158,1)="x",AND(Y153+$AB158=0,$AB153&gt;0)),"",IFERROR(VLOOKUP($A158,LedenV,27,0),""))</f>
        <v/>
      </c>
      <c r="Q158" s="223" t="str">
        <f ca="1">IF(OR(LEFT($A158,1)="x",AND(Z153+$AB158=0,$AB153&gt;0)),"",IFERROR(VLOOKUP($A158,LedenV,28,0),""))</f>
        <v/>
      </c>
      <c r="R158" s="223" t="str">
        <f ca="1">IF(OR(LEFT($A158,1)="x",AND(AA153+$AB158=0,$AB153&gt;0)),"",IFERROR(VLOOKUP($A158,LedenV,29,0),""))</f>
        <v/>
      </c>
      <c r="S158" s="228"/>
      <c r="T158" s="305"/>
      <c r="U158" s="226"/>
      <c r="V158" s="229">
        <f t="shared" si="113"/>
        <v>18</v>
      </c>
      <c r="W158" s="229">
        <f t="shared" si="114"/>
        <v>19</v>
      </c>
      <c r="X158" s="52">
        <v>9</v>
      </c>
      <c r="Y158" s="87" t="str">
        <f t="shared" si="115"/>
        <v>B1</v>
      </c>
      <c r="Z158" s="87" t="str">
        <f t="shared" si="116"/>
        <v>B1</v>
      </c>
      <c r="AA158" s="87" t="str">
        <f t="shared" si="117"/>
        <v>B1</v>
      </c>
      <c r="AB158" s="34">
        <f t="shared" si="118"/>
        <v>6</v>
      </c>
    </row>
    <row r="159" spans="1:32" x14ac:dyDescent="0.2">
      <c r="A159" s="34" t="str">
        <f>C151&amp;"x"&amp;B159</f>
        <v>A2x6</v>
      </c>
      <c r="B159" s="63">
        <v>6</v>
      </c>
      <c r="C159" s="87" t="str">
        <f t="shared" si="104"/>
        <v>M</v>
      </c>
      <c r="D159" s="87" t="str">
        <f t="shared" si="105"/>
        <v>NKG59M3</v>
      </c>
      <c r="E159" s="88" t="str">
        <f t="shared" si="106"/>
        <v>Bras, Niels</v>
      </c>
      <c r="F159" s="88" t="str">
        <f t="shared" si="107"/>
        <v>Niels</v>
      </c>
      <c r="G159" s="89">
        <f t="shared" si="108"/>
        <v>37292</v>
      </c>
      <c r="H159" s="90">
        <f t="shared" si="109"/>
        <v>16</v>
      </c>
      <c r="I159" s="91"/>
      <c r="J159" s="87" t="str">
        <f t="shared" si="110"/>
        <v>B1</v>
      </c>
      <c r="K159" s="87" t="str">
        <f t="shared" si="111"/>
        <v>B1</v>
      </c>
      <c r="L159" s="87" t="str">
        <f t="shared" si="112"/>
        <v>B1</v>
      </c>
      <c r="M159" s="92"/>
      <c r="N159" s="92"/>
      <c r="P159" s="223" t="str">
        <f ca="1">IF(OR(LEFT($A159,1)="x",AND(Y153+$AB159=0,$AB153&gt;0)),"",IFERROR(VLOOKUP($A159,LedenV,27,0),""))</f>
        <v/>
      </c>
      <c r="Q159" s="223" t="str">
        <f ca="1">IF(OR(LEFT($A159,1)="x",AND(Z153+$AB159=0,$AB153&gt;0)),"",IFERROR(VLOOKUP($A159,LedenV,28,0),""))</f>
        <v/>
      </c>
      <c r="R159" s="223" t="str">
        <f ca="1">IF(OR(LEFT($A159,1)="x",AND(AA153+$AB159=0,$AB153&gt;0)),"",IFERROR(VLOOKUP($A159,LedenV,29,0),""))</f>
        <v/>
      </c>
      <c r="S159" s="228"/>
      <c r="T159" s="305"/>
      <c r="U159" s="226"/>
      <c r="V159" s="229">
        <f t="shared" si="113"/>
        <v>18</v>
      </c>
      <c r="W159" s="229">
        <f t="shared" si="114"/>
        <v>19</v>
      </c>
      <c r="X159" s="52">
        <v>10</v>
      </c>
      <c r="Y159" s="87" t="str">
        <f t="shared" si="115"/>
        <v>B1</v>
      </c>
      <c r="Z159" s="87" t="str">
        <f t="shared" si="116"/>
        <v>B1</v>
      </c>
      <c r="AA159" s="87" t="str">
        <f t="shared" si="117"/>
        <v>B1</v>
      </c>
      <c r="AB159" s="34">
        <f t="shared" si="118"/>
        <v>6</v>
      </c>
    </row>
    <row r="160" spans="1:32" x14ac:dyDescent="0.2">
      <c r="A160" s="34" t="str">
        <f>C151&amp;"x"&amp;B160</f>
        <v>A2x7</v>
      </c>
      <c r="B160" s="63">
        <v>7</v>
      </c>
      <c r="C160" s="87" t="str">
        <f t="shared" si="104"/>
        <v>M</v>
      </c>
      <c r="D160" s="87" t="str">
        <f t="shared" si="105"/>
        <v>NJY83B4</v>
      </c>
      <c r="E160" s="88" t="str">
        <f t="shared" si="106"/>
        <v>Dubbeld, Ruben</v>
      </c>
      <c r="F160" s="88" t="str">
        <f t="shared" si="107"/>
        <v>Ruben</v>
      </c>
      <c r="G160" s="89">
        <f t="shared" si="108"/>
        <v>36865</v>
      </c>
      <c r="H160" s="90">
        <f t="shared" si="109"/>
        <v>18</v>
      </c>
      <c r="I160" s="91"/>
      <c r="J160" s="87" t="str">
        <f t="shared" si="110"/>
        <v>A3</v>
      </c>
      <c r="K160" s="87" t="str">
        <f t="shared" si="111"/>
        <v>A3</v>
      </c>
      <c r="L160" s="87" t="str">
        <f t="shared" si="112"/>
        <v>A3</v>
      </c>
      <c r="M160" s="92"/>
      <c r="N160" s="92"/>
      <c r="P160" s="223" t="str">
        <f ca="1">IF(OR(LEFT($A160,1)="x",AND(Y153+$AB160=0,$AB153&gt;0)),"",IFERROR(VLOOKUP($A160,LedenV,27,0),""))</f>
        <v/>
      </c>
      <c r="Q160" s="223" t="str">
        <f ca="1">IF(OR(LEFT($A160,1)="x",AND(Z153+$AB160=0,$AB153&gt;0)),"",IFERROR(VLOOKUP($A160,LedenV,28,0),""))</f>
        <v/>
      </c>
      <c r="R160" s="223" t="str">
        <f ca="1">IF(OR(LEFT($A160,1)="x",AND(AA153+$AB160=0,$AB153&gt;0)),"",IFERROR(VLOOKUP($A160,LedenV,29,0),""))</f>
        <v/>
      </c>
      <c r="S160" s="228"/>
      <c r="T160" s="305"/>
      <c r="U160" s="226"/>
      <c r="V160" s="229">
        <f t="shared" si="113"/>
        <v>18</v>
      </c>
      <c r="W160" s="229">
        <f t="shared" si="114"/>
        <v>19</v>
      </c>
      <c r="X160" s="52">
        <v>11</v>
      </c>
      <c r="Y160" s="87" t="str">
        <f t="shared" si="115"/>
        <v>A3</v>
      </c>
      <c r="Z160" s="87" t="str">
        <f t="shared" si="116"/>
        <v>A3</v>
      </c>
      <c r="AA160" s="87" t="str">
        <f t="shared" si="117"/>
        <v>A3</v>
      </c>
      <c r="AB160" s="34">
        <f t="shared" si="118"/>
        <v>6</v>
      </c>
    </row>
    <row r="161" spans="1:32" x14ac:dyDescent="0.2">
      <c r="A161" s="34" t="str">
        <f>C151&amp;"x"&amp;B161</f>
        <v>A2x8</v>
      </c>
      <c r="B161" s="63">
        <v>8</v>
      </c>
      <c r="C161" s="87" t="str">
        <f t="shared" si="104"/>
        <v>M</v>
      </c>
      <c r="D161" s="87" t="str">
        <f t="shared" si="105"/>
        <v>NLB70W8</v>
      </c>
      <c r="E161" s="88" t="str">
        <f t="shared" si="106"/>
        <v>Friebel, Luuk</v>
      </c>
      <c r="F161" s="88" t="str">
        <f t="shared" si="107"/>
        <v>Luuk</v>
      </c>
      <c r="G161" s="89">
        <f t="shared" si="108"/>
        <v>36683</v>
      </c>
      <c r="H161" s="90">
        <f t="shared" si="109"/>
        <v>18</v>
      </c>
      <c r="I161" s="91"/>
      <c r="J161" s="87" t="str">
        <f t="shared" si="110"/>
        <v>A2</v>
      </c>
      <c r="K161" s="87" t="str">
        <f t="shared" si="111"/>
        <v>A2</v>
      </c>
      <c r="L161" s="87" t="str">
        <f t="shared" si="112"/>
        <v>A2</v>
      </c>
      <c r="M161" s="92"/>
      <c r="N161" s="92"/>
      <c r="P161" s="223" t="str">
        <f ca="1">IF(OR(LEFT($A161,1)="x",AND(Y153+$AB161=0,$AB153&gt;0)),"",IFERROR(VLOOKUP($A161,LedenV,27,0),""))</f>
        <v/>
      </c>
      <c r="Q161" s="223" t="str">
        <f ca="1">IF(OR(LEFT($A161,1)="x",AND(Z153+$AB161=0,$AB153&gt;0)),"",IFERROR(VLOOKUP($A161,LedenV,28,0),""))</f>
        <v/>
      </c>
      <c r="R161" s="223" t="str">
        <f ca="1">IF(OR(LEFT($A161,1)="x",AND(AA153+$AB161=0,$AB153&gt;0)),"",IFERROR(VLOOKUP($A161,LedenV,29,0),""))</f>
        <v/>
      </c>
      <c r="S161" s="228"/>
      <c r="T161" s="305"/>
      <c r="U161" s="226"/>
      <c r="V161" s="229">
        <f t="shared" si="113"/>
        <v>18</v>
      </c>
      <c r="W161" s="229">
        <f t="shared" si="114"/>
        <v>19</v>
      </c>
      <c r="X161" s="52">
        <v>12</v>
      </c>
      <c r="Y161" s="87" t="str">
        <f t="shared" si="115"/>
        <v>A2</v>
      </c>
      <c r="Z161" s="87" t="str">
        <f t="shared" si="116"/>
        <v>A2</v>
      </c>
      <c r="AA161" s="87" t="str">
        <f t="shared" si="117"/>
        <v>A2</v>
      </c>
      <c r="AB161" s="34">
        <f t="shared" si="118"/>
        <v>6</v>
      </c>
    </row>
    <row r="162" spans="1:32" x14ac:dyDescent="0.2">
      <c r="A162" s="34" t="str">
        <f>C151&amp;"x"&amp;B162</f>
        <v>A2x9</v>
      </c>
      <c r="B162" s="63">
        <v>9</v>
      </c>
      <c r="C162" s="87" t="str">
        <f t="shared" si="104"/>
        <v>M</v>
      </c>
      <c r="D162" s="87" t="str">
        <f t="shared" si="105"/>
        <v>NKG59J2</v>
      </c>
      <c r="E162" s="88" t="str">
        <f t="shared" si="106"/>
        <v>Groeneweg, Tim</v>
      </c>
      <c r="F162" s="88" t="str">
        <f t="shared" si="107"/>
        <v>Tim</v>
      </c>
      <c r="G162" s="89">
        <f t="shared" si="108"/>
        <v>37246</v>
      </c>
      <c r="H162" s="90">
        <f t="shared" si="109"/>
        <v>17</v>
      </c>
      <c r="I162" s="91"/>
      <c r="J162" s="87" t="str">
        <f t="shared" si="110"/>
        <v>B1</v>
      </c>
      <c r="K162" s="87" t="str">
        <f t="shared" si="111"/>
        <v>B1</v>
      </c>
      <c r="L162" s="87" t="str">
        <f t="shared" si="112"/>
        <v>B1</v>
      </c>
      <c r="M162" s="92"/>
      <c r="N162" s="92"/>
      <c r="P162" s="223" t="str">
        <f ca="1">IF(OR(LEFT($A162,1)="x",AND(Y153+$AB162=0,$AB153&gt;0)),"",IFERROR(VLOOKUP($A162,LedenV,27,0),""))</f>
        <v/>
      </c>
      <c r="Q162" s="223" t="str">
        <f ca="1">IF(OR(LEFT($A162,1)="x",AND(Z153+$AB162=0,$AB153&gt;0)),"",IFERROR(VLOOKUP($A162,LedenV,28,0),""))</f>
        <v/>
      </c>
      <c r="R162" s="223" t="str">
        <f ca="1">IF(OR(LEFT($A162,1)="x",AND(AA153+$AB162=0,$AB153&gt;0)),"",IFERROR(VLOOKUP($A162,LedenV,29,0),""))</f>
        <v/>
      </c>
      <c r="S162" s="228"/>
      <c r="T162" s="305"/>
      <c r="U162" s="226"/>
      <c r="V162" s="229">
        <f t="shared" si="113"/>
        <v>18</v>
      </c>
      <c r="W162" s="229">
        <f t="shared" si="114"/>
        <v>19</v>
      </c>
      <c r="X162" s="52">
        <v>13</v>
      </c>
      <c r="Y162" s="87" t="str">
        <f t="shared" si="115"/>
        <v>B1</v>
      </c>
      <c r="Z162" s="87" t="str">
        <f t="shared" si="116"/>
        <v>B1</v>
      </c>
      <c r="AA162" s="87" t="str">
        <f t="shared" si="117"/>
        <v>B1</v>
      </c>
      <c r="AB162" s="34">
        <f t="shared" si="118"/>
        <v>6</v>
      </c>
    </row>
    <row r="163" spans="1:32" x14ac:dyDescent="0.2">
      <c r="A163" s="34" t="str">
        <f>C151&amp;"x"&amp;B163</f>
        <v>A2x10</v>
      </c>
      <c r="B163" s="63">
        <v>10</v>
      </c>
      <c r="C163" s="87" t="str">
        <f t="shared" si="104"/>
        <v>M</v>
      </c>
      <c r="D163" s="87" t="str">
        <f t="shared" si="105"/>
        <v>NJZ00Y7</v>
      </c>
      <c r="E163" s="88" t="str">
        <f t="shared" si="106"/>
        <v>Jager, Sam de</v>
      </c>
      <c r="F163" s="88" t="str">
        <f t="shared" si="107"/>
        <v>Sam</v>
      </c>
      <c r="G163" s="89">
        <f t="shared" si="108"/>
        <v>36588</v>
      </c>
      <c r="H163" s="90">
        <f t="shared" si="109"/>
        <v>18</v>
      </c>
      <c r="I163" s="91"/>
      <c r="J163" s="87" t="str">
        <f t="shared" si="110"/>
        <v>A2</v>
      </c>
      <c r="K163" s="87" t="str">
        <f t="shared" si="111"/>
        <v>A2</v>
      </c>
      <c r="L163" s="87" t="str">
        <f t="shared" si="112"/>
        <v>A2</v>
      </c>
      <c r="M163" s="92"/>
      <c r="N163" s="92"/>
      <c r="P163" s="223" t="str">
        <f ca="1">IF(OR(LEFT($A163,1)="x",AND(Y153+$AB163=0,$AB153&gt;0)),"",IFERROR(VLOOKUP($A163,LedenV,27,0),""))</f>
        <v/>
      </c>
      <c r="Q163" s="223" t="str">
        <f ca="1">IF(OR(LEFT($A163,1)="x",AND(Z153+$AB163=0,$AB153&gt;0)),"",IFERROR(VLOOKUP($A163,LedenV,28,0),""))</f>
        <v/>
      </c>
      <c r="R163" s="223" t="str">
        <f ca="1">IF(OR(LEFT($A163,1)="x",AND(AA153+$AB163=0,$AB153&gt;0)),"",IFERROR(VLOOKUP($A163,LedenV,29,0),""))</f>
        <v/>
      </c>
      <c r="S163" s="228"/>
      <c r="T163" s="305"/>
      <c r="U163" s="226"/>
      <c r="V163" s="229">
        <f t="shared" si="113"/>
        <v>18</v>
      </c>
      <c r="W163" s="229">
        <f t="shared" si="114"/>
        <v>19</v>
      </c>
      <c r="X163" s="52">
        <v>14</v>
      </c>
      <c r="Y163" s="87" t="str">
        <f t="shared" si="115"/>
        <v>A2</v>
      </c>
      <c r="Z163" s="87" t="str">
        <f t="shared" si="116"/>
        <v>A2</v>
      </c>
      <c r="AA163" s="87" t="str">
        <f t="shared" si="117"/>
        <v>A2</v>
      </c>
      <c r="AB163" s="34">
        <f t="shared" si="118"/>
        <v>6</v>
      </c>
    </row>
    <row r="164" spans="1:32" x14ac:dyDescent="0.2">
      <c r="A164" s="34" t="str">
        <f>C151&amp;"x"&amp;B164</f>
        <v>A2x11</v>
      </c>
      <c r="B164" s="63">
        <v>11</v>
      </c>
      <c r="C164" s="87" t="str">
        <f t="shared" si="104"/>
        <v/>
      </c>
      <c r="D164" s="87" t="str">
        <f t="shared" si="105"/>
        <v/>
      </c>
      <c r="E164" s="88" t="str">
        <f t="shared" si="106"/>
        <v/>
      </c>
      <c r="F164" s="88" t="str">
        <f t="shared" si="107"/>
        <v/>
      </c>
      <c r="G164" s="89" t="str">
        <f t="shared" si="108"/>
        <v/>
      </c>
      <c r="H164" s="90" t="str">
        <f t="shared" si="109"/>
        <v/>
      </c>
      <c r="I164" s="91"/>
      <c r="J164" s="87" t="str">
        <f t="shared" si="110"/>
        <v/>
      </c>
      <c r="K164" s="87" t="str">
        <f t="shared" si="111"/>
        <v/>
      </c>
      <c r="L164" s="87" t="str">
        <f t="shared" si="112"/>
        <v/>
      </c>
      <c r="M164" s="92"/>
      <c r="N164" s="92"/>
      <c r="P164" s="223" t="str">
        <f>IF(OR(LEFT($A164,1)="x",AND(Y153+$AB164=0,$AB153&gt;0)),"",IFERROR(VLOOKUP($A164,LedenV,27,0),""))</f>
        <v/>
      </c>
      <c r="Q164" s="223" t="str">
        <f>IF(OR(LEFT($A164,1)="x",AND(Z153+$AB164=0,$AB153&gt;0)),"",IFERROR(VLOOKUP($A164,LedenV,28,0),""))</f>
        <v/>
      </c>
      <c r="R164" s="223" t="str">
        <f>IF(OR(LEFT($A164,1)="x",AND(AA153+$AB164=0,$AB153&gt;0)),"",IFERROR(VLOOKUP($A164,LedenV,29,0),""))</f>
        <v/>
      </c>
      <c r="V164" s="229">
        <f t="shared" si="113"/>
        <v>18</v>
      </c>
      <c r="W164" s="229">
        <f t="shared" si="114"/>
        <v>19</v>
      </c>
      <c r="X164" s="52">
        <v>15</v>
      </c>
      <c r="Y164" s="87" t="str">
        <f t="shared" si="115"/>
        <v/>
      </c>
      <c r="Z164" s="87" t="str">
        <f t="shared" si="116"/>
        <v/>
      </c>
      <c r="AA164" s="87" t="str">
        <f t="shared" si="117"/>
        <v/>
      </c>
      <c r="AB164" s="34">
        <f t="shared" si="118"/>
        <v>0</v>
      </c>
    </row>
    <row r="165" spans="1:32" x14ac:dyDescent="0.2">
      <c r="A165" s="34" t="str">
        <f>C151&amp;"x"&amp;B165</f>
        <v>A2x12</v>
      </c>
      <c r="B165" s="63">
        <v>12</v>
      </c>
      <c r="C165" s="87" t="str">
        <f t="shared" si="104"/>
        <v/>
      </c>
      <c r="D165" s="87" t="str">
        <f t="shared" si="105"/>
        <v/>
      </c>
      <c r="E165" s="88" t="str">
        <f t="shared" si="106"/>
        <v/>
      </c>
      <c r="F165" s="88" t="str">
        <f t="shared" si="107"/>
        <v/>
      </c>
      <c r="G165" s="89" t="str">
        <f t="shared" si="108"/>
        <v/>
      </c>
      <c r="H165" s="90" t="str">
        <f t="shared" si="109"/>
        <v/>
      </c>
      <c r="I165" s="91"/>
      <c r="J165" s="87" t="str">
        <f t="shared" si="110"/>
        <v/>
      </c>
      <c r="K165" s="87" t="str">
        <f t="shared" si="111"/>
        <v/>
      </c>
      <c r="L165" s="87" t="str">
        <f t="shared" si="112"/>
        <v/>
      </c>
      <c r="M165" s="92"/>
      <c r="N165" s="92"/>
      <c r="P165" s="223" t="str">
        <f>IF(OR(LEFT($A165,1)="x",AND(Y153+$AB165=0,$AB153&gt;0)),"",IFERROR(VLOOKUP($A165,LedenV,27,0),""))</f>
        <v/>
      </c>
      <c r="Q165" s="223" t="str">
        <f>IF(OR(LEFT($A165,1)="x",AND(Z153+$AB165=0,$AB153&gt;0)),"",IFERROR(VLOOKUP($A165,LedenV,28,0),""))</f>
        <v/>
      </c>
      <c r="R165" s="223" t="str">
        <f>IF(OR(LEFT($A165,1)="x",AND(AA153+$AB165=0,$AB153&gt;0)),"",IFERROR(VLOOKUP($A165,LedenV,29,0),""))</f>
        <v/>
      </c>
      <c r="V165" s="229">
        <f t="shared" si="113"/>
        <v>18</v>
      </c>
      <c r="W165" s="229">
        <f t="shared" si="114"/>
        <v>19</v>
      </c>
      <c r="X165" s="52">
        <v>16</v>
      </c>
      <c r="Y165" s="87" t="str">
        <f t="shared" si="115"/>
        <v/>
      </c>
      <c r="Z165" s="87" t="str">
        <f t="shared" si="116"/>
        <v/>
      </c>
      <c r="AA165" s="87" t="str">
        <f t="shared" si="117"/>
        <v/>
      </c>
      <c r="AB165" s="34">
        <f t="shared" si="118"/>
        <v>0</v>
      </c>
    </row>
    <row r="166" spans="1:32" x14ac:dyDescent="0.2">
      <c r="A166" s="34" t="str">
        <f>C151&amp;"x"&amp;B166</f>
        <v>A2x13</v>
      </c>
      <c r="B166" s="63">
        <v>13</v>
      </c>
      <c r="C166" s="87" t="str">
        <f t="shared" si="104"/>
        <v/>
      </c>
      <c r="D166" s="87" t="str">
        <f t="shared" si="105"/>
        <v/>
      </c>
      <c r="E166" s="88" t="str">
        <f t="shared" si="106"/>
        <v/>
      </c>
      <c r="F166" s="88" t="str">
        <f t="shared" si="107"/>
        <v/>
      </c>
      <c r="G166" s="89" t="str">
        <f t="shared" si="108"/>
        <v/>
      </c>
      <c r="H166" s="90" t="str">
        <f t="shared" si="109"/>
        <v/>
      </c>
      <c r="I166" s="91"/>
      <c r="J166" s="87" t="str">
        <f t="shared" si="110"/>
        <v/>
      </c>
      <c r="K166" s="87" t="str">
        <f t="shared" si="111"/>
        <v/>
      </c>
      <c r="L166" s="87" t="str">
        <f t="shared" si="112"/>
        <v/>
      </c>
      <c r="M166" s="92"/>
      <c r="N166" s="92"/>
      <c r="P166" s="223" t="str">
        <f>IF(OR(LEFT($A166,1)="x",AND(Y153+$AB166=0,$AB153&gt;0)),"",IFERROR(VLOOKUP($A166,LedenV,27,0),""))</f>
        <v/>
      </c>
      <c r="Q166" s="223" t="str">
        <f>IF(OR(LEFT($A166,1)="x",AND(Z153+$AB166=0,$AB153&gt;0)),"",IFERROR(VLOOKUP($A166,LedenV,28,0),""))</f>
        <v/>
      </c>
      <c r="R166" s="223" t="str">
        <f>IF(OR(LEFT($A166,1)="x",AND(AA153+$AB166=0,$AB153&gt;0)),"",IFERROR(VLOOKUP($A166,LedenV,29,0),""))</f>
        <v/>
      </c>
      <c r="V166" s="229">
        <f t="shared" si="113"/>
        <v>18</v>
      </c>
      <c r="W166" s="229">
        <f t="shared" si="114"/>
        <v>19</v>
      </c>
      <c r="X166" s="52">
        <v>17</v>
      </c>
      <c r="Y166" s="87" t="str">
        <f t="shared" si="115"/>
        <v/>
      </c>
      <c r="Z166" s="87" t="str">
        <f t="shared" si="116"/>
        <v/>
      </c>
      <c r="AA166" s="87" t="str">
        <f t="shared" si="117"/>
        <v/>
      </c>
      <c r="AB166" s="34">
        <f t="shared" si="118"/>
        <v>0</v>
      </c>
    </row>
    <row r="167" spans="1:32" x14ac:dyDescent="0.2">
      <c r="A167" s="34" t="str">
        <f>C151&amp;"x"&amp;B167</f>
        <v>A2x14</v>
      </c>
      <c r="B167" s="63">
        <v>14</v>
      </c>
      <c r="C167" s="87" t="str">
        <f t="shared" si="104"/>
        <v/>
      </c>
      <c r="D167" s="87" t="str">
        <f t="shared" si="105"/>
        <v/>
      </c>
      <c r="E167" s="88" t="str">
        <f t="shared" si="106"/>
        <v/>
      </c>
      <c r="F167" s="88" t="str">
        <f t="shared" si="107"/>
        <v/>
      </c>
      <c r="G167" s="89" t="str">
        <f t="shared" si="108"/>
        <v/>
      </c>
      <c r="H167" s="90" t="str">
        <f t="shared" si="109"/>
        <v/>
      </c>
      <c r="I167" s="91"/>
      <c r="J167" s="87" t="str">
        <f t="shared" si="110"/>
        <v/>
      </c>
      <c r="K167" s="87" t="str">
        <f t="shared" si="111"/>
        <v/>
      </c>
      <c r="L167" s="87" t="str">
        <f t="shared" si="112"/>
        <v/>
      </c>
      <c r="M167" s="92"/>
      <c r="N167" s="92"/>
      <c r="P167" s="223" t="str">
        <f>IF(OR(LEFT($A167,1)="x",AND(Y153+$AB167=0,$AB153&gt;0)),"",IFERROR(VLOOKUP($A167,LedenV,27,0),""))</f>
        <v/>
      </c>
      <c r="Q167" s="223" t="str">
        <f>IF(OR(LEFT($A167,1)="x",AND(Z153+$AB167=0,$AB153&gt;0)),"",IFERROR(VLOOKUP($A167,LedenV,28,0),""))</f>
        <v/>
      </c>
      <c r="R167" s="223" t="str">
        <f>IF(OR(LEFT($A167,1)="x",AND(AA153+$AB167=0,$AB153&gt;0)),"",IFERROR(VLOOKUP($A167,LedenV,29,0),""))</f>
        <v/>
      </c>
      <c r="V167" s="229">
        <f t="shared" si="113"/>
        <v>18</v>
      </c>
      <c r="W167" s="229">
        <f t="shared" si="114"/>
        <v>19</v>
      </c>
      <c r="X167" s="52">
        <v>18</v>
      </c>
      <c r="Y167" s="87" t="str">
        <f t="shared" si="115"/>
        <v/>
      </c>
      <c r="Z167" s="87" t="str">
        <f t="shared" si="116"/>
        <v/>
      </c>
      <c r="AA167" s="87" t="str">
        <f t="shared" si="117"/>
        <v/>
      </c>
      <c r="AB167" s="34">
        <f t="shared" si="118"/>
        <v>0</v>
      </c>
    </row>
    <row r="168" spans="1:32" x14ac:dyDescent="0.2">
      <c r="A168" s="34" t="str">
        <f>C151&amp;"x"&amp;B168</f>
        <v>A2x15</v>
      </c>
      <c r="B168" s="63">
        <v>15</v>
      </c>
      <c r="C168" s="87" t="str">
        <f t="shared" si="104"/>
        <v/>
      </c>
      <c r="D168" s="87" t="str">
        <f t="shared" si="105"/>
        <v/>
      </c>
      <c r="E168" s="88" t="str">
        <f t="shared" si="106"/>
        <v/>
      </c>
      <c r="F168" s="88" t="str">
        <f t="shared" si="107"/>
        <v/>
      </c>
      <c r="G168" s="89" t="str">
        <f t="shared" si="108"/>
        <v/>
      </c>
      <c r="H168" s="90" t="str">
        <f t="shared" si="109"/>
        <v/>
      </c>
      <c r="I168" s="91"/>
      <c r="J168" s="87" t="str">
        <f t="shared" si="110"/>
        <v/>
      </c>
      <c r="K168" s="87" t="str">
        <f t="shared" si="111"/>
        <v/>
      </c>
      <c r="L168" s="87" t="str">
        <f t="shared" si="112"/>
        <v/>
      </c>
      <c r="M168" s="92"/>
      <c r="N168" s="92"/>
      <c r="P168" s="223" t="str">
        <f>IF(OR(LEFT($A168,1)="x",AND(Y153+$AB168=0,$AB153&gt;0)),"",IFERROR(VLOOKUP($A168,LedenV,27,0),""))</f>
        <v/>
      </c>
      <c r="Q168" s="223" t="str">
        <f>IF(OR(LEFT($A168,1)="x",AND(Z153+$AB168=0,$AB153&gt;0)),"",IFERROR(VLOOKUP($A168,LedenV,28,0),""))</f>
        <v/>
      </c>
      <c r="R168" s="223" t="str">
        <f>IF(OR(LEFT($A168,1)="x",AND(AA153+$AB168=0,$AB153&gt;0)),"",IFERROR(VLOOKUP($A168,LedenV,29,0),""))</f>
        <v/>
      </c>
      <c r="V168" s="229">
        <f t="shared" si="113"/>
        <v>18</v>
      </c>
      <c r="W168" s="229">
        <f t="shared" si="114"/>
        <v>19</v>
      </c>
      <c r="X168" s="52">
        <v>19</v>
      </c>
      <c r="Y168" s="87" t="str">
        <f t="shared" si="115"/>
        <v/>
      </c>
      <c r="Z168" s="87" t="str">
        <f t="shared" si="116"/>
        <v/>
      </c>
      <c r="AA168" s="87" t="str">
        <f t="shared" si="117"/>
        <v/>
      </c>
      <c r="AB168" s="34">
        <f t="shared" si="118"/>
        <v>0</v>
      </c>
    </row>
    <row r="169" spans="1:32" ht="13.5" thickBot="1" x14ac:dyDescent="0.25">
      <c r="B169" s="93"/>
      <c r="C169" s="94"/>
      <c r="D169" s="93"/>
      <c r="E169" s="93"/>
      <c r="F169" s="93"/>
      <c r="G169" s="95"/>
      <c r="H169" s="95"/>
      <c r="I169" s="95"/>
      <c r="J169" s="94"/>
      <c r="K169" s="94"/>
      <c r="L169" s="94"/>
      <c r="M169" s="92"/>
      <c r="N169" s="92"/>
      <c r="X169" s="52">
        <v>20</v>
      </c>
    </row>
    <row r="170" spans="1:32" ht="13.5" thickTop="1" x14ac:dyDescent="0.2">
      <c r="A170" s="62"/>
      <c r="B170" s="63"/>
      <c r="C170" s="392" t="s">
        <v>6547</v>
      </c>
      <c r="D170" s="392"/>
      <c r="E170" s="178" t="s">
        <v>6548</v>
      </c>
      <c r="F170" s="178" t="s">
        <v>6549</v>
      </c>
      <c r="G170" s="65" t="s">
        <v>6550</v>
      </c>
      <c r="H170" s="66"/>
      <c r="I170" s="67"/>
      <c r="J170" s="68" t="s">
        <v>6551</v>
      </c>
      <c r="K170" s="68" t="s">
        <v>6552</v>
      </c>
      <c r="L170" s="68" t="s">
        <v>6553</v>
      </c>
      <c r="M170" s="69"/>
      <c r="N170" s="69"/>
      <c r="O170" s="70"/>
      <c r="P170" s="71">
        <f ca="1">COUNT(P174:P188)</f>
        <v>0</v>
      </c>
      <c r="Q170" s="71">
        <f ca="1">COUNT(Q174:Q188)</f>
        <v>0</v>
      </c>
      <c r="R170" s="71">
        <f ca="1">COUNT(R174:R188)</f>
        <v>0</v>
      </c>
      <c r="S170" s="72"/>
      <c r="T170" s="104">
        <f ca="1">R170-(15-COUNTBLANK(AA174:AA188))</f>
        <v>-9</v>
      </c>
      <c r="U170" s="70"/>
      <c r="V170" s="70"/>
      <c r="W170" s="70"/>
      <c r="X170" s="70">
        <v>1</v>
      </c>
      <c r="Y170" s="62"/>
      <c r="Z170" s="62"/>
      <c r="AA170" s="62"/>
      <c r="AB170" s="62"/>
    </row>
    <row r="171" spans="1:32" x14ac:dyDescent="0.2">
      <c r="A171" s="43">
        <v>12</v>
      </c>
      <c r="B171" s="73"/>
      <c r="C171" s="391" t="str">
        <f>Leden!AQ14</f>
        <v>A3</v>
      </c>
      <c r="D171" s="391"/>
      <c r="E171" s="177" t="str">
        <f>IF($C171="","",LEFT(IFERROR(VLOOKUP($C171,TeamsV,2,0),"")&amp;"??",2))</f>
        <v>BK</v>
      </c>
      <c r="F171" s="177" t="str">
        <f>IF($C171="","",LEFT(IFERROR(VLOOKUP($C171,TeamsV,3,0),"")&amp;"??",2))</f>
        <v>Za</v>
      </c>
      <c r="G171" s="177" t="str">
        <f>IF($C171="","",LEFT(IFERROR(VLOOKUP($C171,TeamsV,4,0),"")&amp;"?",1))</f>
        <v>8</v>
      </c>
      <c r="H171" s="75"/>
      <c r="I171" s="76"/>
      <c r="J171" s="295">
        <f>COUNTIF(C174:C188,"V")</f>
        <v>5</v>
      </c>
      <c r="K171" s="300">
        <f>COUNTIF(C174:C188,"M")</f>
        <v>4</v>
      </c>
      <c r="L171" s="77">
        <f>IFERROR(AVERAGE(H174:H188),"")</f>
        <v>17.555555555555557</v>
      </c>
      <c r="M171" s="78"/>
      <c r="N171" s="78"/>
      <c r="O171" s="79" t="s">
        <v>6554</v>
      </c>
      <c r="P171" s="223" t="str">
        <f ca="1">IF(COUNT(P174:P188)=0,"",TeamPunten(P174:P188,$V171))</f>
        <v/>
      </c>
      <c r="Q171" s="223" t="str">
        <f ca="1">IF(COUNT(Q174:Q188)=0,"",TeamPunten(Q174:Q188,$V171))</f>
        <v/>
      </c>
      <c r="R171" s="223" t="str">
        <f ca="1">IF(COUNT(R174:R188)=0,"",TeamPunten(R174:R188,$V171))</f>
        <v/>
      </c>
      <c r="S171" s="224"/>
      <c r="T171" s="51"/>
      <c r="U171" s="225" t="str">
        <f>MID($C171,1,1)</f>
        <v>A</v>
      </c>
      <c r="V171" s="225" t="str">
        <f>MID($C171,1,1)</f>
        <v>A</v>
      </c>
      <c r="W171" s="225" t="str">
        <f>MID($C171,1,1)</f>
        <v>A</v>
      </c>
      <c r="X171" s="52">
        <v>2</v>
      </c>
      <c r="Y171" s="43"/>
      <c r="Z171" s="43"/>
      <c r="AA171" s="43"/>
      <c r="AB171" s="43"/>
      <c r="AD171" s="20" t="str">
        <f>IF($C171="","",IFERROR(VLOOKUP($C171,TeamsV,6,0),""))</f>
        <v>A</v>
      </c>
      <c r="AE171" s="20" t="str">
        <f>IF($AD171="","",IFERROR(VLOOKUP($AD171,Teams!$B$4:$G$8,2,0),""))</f>
        <v>3312 AD</v>
      </c>
      <c r="AF171" s="20" t="str">
        <f>IF($AD171="","",IFERROR(VLOOKUP($AD171,Teams!$B$4:$G$8,4,0),""))</f>
        <v>Dordrecht</v>
      </c>
    </row>
    <row r="172" spans="1:32" x14ac:dyDescent="0.2">
      <c r="B172" s="63"/>
      <c r="C172" s="178"/>
      <c r="D172" s="63"/>
      <c r="E172" s="63"/>
      <c r="F172" s="63"/>
      <c r="G172" s="67"/>
      <c r="H172" s="67"/>
      <c r="I172" s="67"/>
      <c r="J172" s="296"/>
      <c r="K172" s="296"/>
      <c r="L172" s="296"/>
      <c r="M172" s="80"/>
      <c r="N172" s="80"/>
      <c r="P172" s="224"/>
      <c r="Q172" s="224"/>
      <c r="R172" s="224"/>
      <c r="S172" s="224"/>
      <c r="T172" s="51"/>
      <c r="U172" s="226"/>
      <c r="V172" s="226"/>
      <c r="W172" s="226"/>
      <c r="X172" s="52">
        <v>3</v>
      </c>
    </row>
    <row r="173" spans="1:32" x14ac:dyDescent="0.2">
      <c r="A173" s="81"/>
      <c r="B173" s="82"/>
      <c r="C173" s="83" t="s">
        <v>6555</v>
      </c>
      <c r="D173" s="83" t="s">
        <v>6556</v>
      </c>
      <c r="E173" s="84" t="s">
        <v>6557</v>
      </c>
      <c r="F173" s="84" t="s">
        <v>6558</v>
      </c>
      <c r="G173" s="83" t="s">
        <v>6559</v>
      </c>
      <c r="H173" s="83" t="s">
        <v>6560</v>
      </c>
      <c r="I173" s="83" t="s">
        <v>6415</v>
      </c>
      <c r="J173" s="83" t="s">
        <v>7321</v>
      </c>
      <c r="K173" s="83" t="s">
        <v>8065</v>
      </c>
      <c r="L173" s="83" t="s">
        <v>8195</v>
      </c>
      <c r="M173" s="85"/>
      <c r="N173" s="85"/>
      <c r="O173" s="86"/>
      <c r="P173" s="227" t="s">
        <v>6425</v>
      </c>
      <c r="Q173" s="227" t="s">
        <v>6424</v>
      </c>
      <c r="R173" s="227" t="s">
        <v>6426</v>
      </c>
      <c r="S173" s="224"/>
      <c r="T173" s="51"/>
      <c r="U173" s="225">
        <f>IF(W171="","",VLOOKUP(W171,Leeftijdscat,2,FALSE))</f>
        <v>15</v>
      </c>
      <c r="V173" s="225">
        <f>IF(W171="","",VLOOKUP(W171,Leeftijdscat,3,FALSE))</f>
        <v>18</v>
      </c>
      <c r="W173" s="225">
        <f>IF(W171="","",VLOOKUP(W171,Leeftijdscat,4,FALSE))</f>
        <v>19</v>
      </c>
      <c r="X173" s="52">
        <v>4</v>
      </c>
      <c r="Y173" s="81">
        <f>LEN(Y174&amp;Y175&amp;Y176&amp;Y177&amp;Y178&amp;Y179&amp;Y180&amp;Y181&amp;Y182&amp;Y183&amp;Y184&amp;Y185&amp;Y186&amp;Y187&amp;Y188)</f>
        <v>18</v>
      </c>
      <c r="Z173" s="81">
        <f>LEN(Z174&amp;Z175&amp;Z176&amp;Z177&amp;Z178&amp;Z179&amp;Z180&amp;Z181&amp;Z182&amp;Z183&amp;Z184&amp;Z185&amp;Z186&amp;Z187&amp;Z188)</f>
        <v>18</v>
      </c>
      <c r="AA173" s="81">
        <f>LEN(AA174&amp;AA175&amp;AA176&amp;AA177&amp;AA178&amp;AA179&amp;AA180&amp;AA181&amp;AA182&amp;AA183&amp;AA184&amp;AA185&amp;AA186&amp;AA187&amp;AA188)</f>
        <v>18</v>
      </c>
      <c r="AB173" s="81">
        <f>SUM(Y173:AA173)</f>
        <v>54</v>
      </c>
    </row>
    <row r="174" spans="1:32" x14ac:dyDescent="0.2">
      <c r="A174" s="34" t="str">
        <f>C171&amp;"x"&amp;B174</f>
        <v>A3x1</v>
      </c>
      <c r="B174" s="63">
        <v>1</v>
      </c>
      <c r="C174" s="87" t="str">
        <f t="shared" ref="C174:C188" si="119">IF(LEFT($A174,1)="x","",IFERROR(VLOOKUP($A174,LedenV,6,0),""))</f>
        <v>V</v>
      </c>
      <c r="D174" s="87" t="str">
        <f t="shared" ref="D174:D188" si="120">IF(LEFT($A174,1)="x","",IFERROR(VLOOKUP($A174,LedenV,7,0),""))</f>
        <v>NKM15X4</v>
      </c>
      <c r="E174" s="88" t="str">
        <f t="shared" ref="E174:E188" si="121">IF(LEFT($A174,1)="x","",IFERROR(VLOOKUP($A174,LedenV,8,0),""))</f>
        <v>Appelboom, Logan</v>
      </c>
      <c r="F174" s="88" t="str">
        <f t="shared" ref="F174:F188" si="122">IF(LEFT($A174,1)="x","",IFERROR(VLOOKUP($A174,LedenV,9,0),""))</f>
        <v>Logan</v>
      </c>
      <c r="G174" s="89">
        <f t="shared" ref="G174:G188" si="123">IF(LEFT($A174,1)="x","",IFERROR(VLOOKUP($A174,LedenV,10,0),""))</f>
        <v>36758</v>
      </c>
      <c r="H174" s="90">
        <f t="shared" ref="H174:H188" si="124">IF(AND(ISNUMBER(G174),G174&lt;&gt;0),DATEDIF(G174,Peildatum,"Y"),"")</f>
        <v>18</v>
      </c>
      <c r="I174" s="91"/>
      <c r="J174" s="87" t="str">
        <f t="shared" ref="J174:J188" si="125">IF(LEFT($A174,1)="x","",IFERROR(VLOOKUP($A174,LedenV,16,0),""))</f>
        <v>A4</v>
      </c>
      <c r="K174" s="87" t="str">
        <f t="shared" ref="K174:K188" si="126">IF(LEFT($A174,1)="x","",IFERROR(VLOOKUP($A174,LedenV,17,0),""))</f>
        <v>A4</v>
      </c>
      <c r="L174" s="87" t="str">
        <f t="shared" ref="L174:L188" si="127">IF(LEFT($A174,1)="x","",IFERROR(VLOOKUP($A174,LedenV,18,0),""))</f>
        <v>A4</v>
      </c>
      <c r="M174" s="92"/>
      <c r="N174" s="92"/>
      <c r="P174" s="223" t="str">
        <f ca="1">IF(OR(LEFT($A174,1)="x",AND(Y173+$AB174=0,$AB173&gt;0)),"",IFERROR(VLOOKUP($A174,LedenV,27,0),""))</f>
        <v/>
      </c>
      <c r="Q174" s="223" t="str">
        <f ca="1">IF(OR(LEFT($A174,1)="x",AND(Z173+$AB174=0,$AB173&gt;0)),"",IFERROR(VLOOKUP($A174,LedenV,28,0),""))</f>
        <v/>
      </c>
      <c r="R174" s="223" t="str">
        <f ca="1">IF(OR(LEFT($A174,1)="x",AND(AA173+$AB174=0,$AB173&gt;0)),"",IFERROR(VLOOKUP($A174,LedenV,29,0),""))</f>
        <v/>
      </c>
      <c r="S174" s="228"/>
      <c r="T174" s="305"/>
      <c r="U174" s="226"/>
      <c r="V174" s="229">
        <f t="shared" ref="V174:V188" si="128">V173</f>
        <v>18</v>
      </c>
      <c r="W174" s="229">
        <f t="shared" ref="W174:W188" si="129">W173</f>
        <v>19</v>
      </c>
      <c r="X174" s="52">
        <v>5</v>
      </c>
      <c r="Y174" s="87" t="str">
        <f t="shared" ref="Y174:Y188" si="130">IF(LEFT($A174,1)="x","",IFERROR(VLOOKUP($A174,LedenV,34,0),""))</f>
        <v>A4</v>
      </c>
      <c r="Z174" s="87" t="str">
        <f t="shared" ref="Z174:Z188" si="131">IF(LEFT($A174,1)="x","",IFERROR(VLOOKUP($A174,LedenV,35,0),""))</f>
        <v>A4</v>
      </c>
      <c r="AA174" s="87" t="str">
        <f t="shared" ref="AA174:AA188" si="132">IF(LEFT($A174,1)="x","",IFERROR(VLOOKUP($A174,LedenV,36,0),""))</f>
        <v>A4</v>
      </c>
      <c r="AB174" s="34">
        <f t="shared" ref="AB174:AB188" si="133">LEN(Y174&amp;Z174&amp;AA174)</f>
        <v>6</v>
      </c>
    </row>
    <row r="175" spans="1:32" x14ac:dyDescent="0.2">
      <c r="A175" s="34" t="str">
        <f>C171&amp;"x"&amp;B175</f>
        <v>A3x2</v>
      </c>
      <c r="B175" s="63">
        <v>2</v>
      </c>
      <c r="C175" s="87" t="str">
        <f t="shared" si="119"/>
        <v>V</v>
      </c>
      <c r="D175" s="87" t="str">
        <f t="shared" si="120"/>
        <v>NJV63S0</v>
      </c>
      <c r="E175" s="88" t="str">
        <f t="shared" si="121"/>
        <v>Bezooijen, D. van</v>
      </c>
      <c r="F175" s="88" t="str">
        <f t="shared" si="122"/>
        <v>Danique</v>
      </c>
      <c r="G175" s="89">
        <f t="shared" si="123"/>
        <v>36530</v>
      </c>
      <c r="H175" s="90">
        <f t="shared" si="124"/>
        <v>18</v>
      </c>
      <c r="I175" s="91"/>
      <c r="J175" s="87" t="str">
        <f t="shared" si="125"/>
        <v>A3</v>
      </c>
      <c r="K175" s="87" t="str">
        <f t="shared" si="126"/>
        <v>A3</v>
      </c>
      <c r="L175" s="87" t="str">
        <f t="shared" si="127"/>
        <v>A3</v>
      </c>
      <c r="M175" s="92"/>
      <c r="N175" s="92"/>
      <c r="P175" s="223" t="str">
        <f ca="1">IF(OR(LEFT($A175,1)="x",AND(Y173+$AB175=0,$AB173&gt;0)),"",IFERROR(VLOOKUP($A175,LedenV,27,0),""))</f>
        <v/>
      </c>
      <c r="Q175" s="223" t="str">
        <f ca="1">IF(OR(LEFT($A175,1)="x",AND(Z173+$AB175=0,$AB173&gt;0)),"",IFERROR(VLOOKUP($A175,LedenV,28,0),""))</f>
        <v/>
      </c>
      <c r="R175" s="223" t="str">
        <f ca="1">IF(OR(LEFT($A175,1)="x",AND(AA173+$AB175=0,$AB173&gt;0)),"",IFERROR(VLOOKUP($A175,LedenV,29,0),""))</f>
        <v/>
      </c>
      <c r="S175" s="228"/>
      <c r="T175" s="305"/>
      <c r="U175" s="226"/>
      <c r="V175" s="229">
        <f t="shared" si="128"/>
        <v>18</v>
      </c>
      <c r="W175" s="229">
        <f t="shared" si="129"/>
        <v>19</v>
      </c>
      <c r="X175" s="52">
        <v>6</v>
      </c>
      <c r="Y175" s="87" t="str">
        <f t="shared" si="130"/>
        <v>A3</v>
      </c>
      <c r="Z175" s="87" t="str">
        <f t="shared" si="131"/>
        <v>A3</v>
      </c>
      <c r="AA175" s="87" t="str">
        <f t="shared" si="132"/>
        <v>A3</v>
      </c>
      <c r="AB175" s="34">
        <f t="shared" si="133"/>
        <v>6</v>
      </c>
    </row>
    <row r="176" spans="1:32" x14ac:dyDescent="0.2">
      <c r="A176" s="34" t="str">
        <f>C171&amp;"x"&amp;B176</f>
        <v>A3x3</v>
      </c>
      <c r="B176" s="63">
        <v>3</v>
      </c>
      <c r="C176" s="87" t="str">
        <f t="shared" si="119"/>
        <v>V</v>
      </c>
      <c r="D176" s="87" t="str">
        <f t="shared" si="120"/>
        <v>NJY82Z9</v>
      </c>
      <c r="E176" s="88" t="str">
        <f t="shared" si="121"/>
        <v>Dubbeld, Tessa</v>
      </c>
      <c r="F176" s="88" t="str">
        <f t="shared" si="122"/>
        <v>Tessa</v>
      </c>
      <c r="G176" s="89">
        <f t="shared" si="123"/>
        <v>36865</v>
      </c>
      <c r="H176" s="90">
        <f t="shared" si="124"/>
        <v>18</v>
      </c>
      <c r="I176" s="91"/>
      <c r="J176" s="87" t="str">
        <f t="shared" si="125"/>
        <v>A3</v>
      </c>
      <c r="K176" s="87" t="str">
        <f t="shared" si="126"/>
        <v>A3</v>
      </c>
      <c r="L176" s="87" t="str">
        <f t="shared" si="127"/>
        <v>A3</v>
      </c>
      <c r="M176" s="92"/>
      <c r="N176" s="92"/>
      <c r="P176" s="223" t="str">
        <f ca="1">IF(OR(LEFT($A176,1)="x",AND(Y173+$AB176=0,$AB173&gt;0)),"",IFERROR(VLOOKUP($A176,LedenV,27,0),""))</f>
        <v/>
      </c>
      <c r="Q176" s="223" t="str">
        <f ca="1">IF(OR(LEFT($A176,1)="x",AND(Z173+$AB176=0,$AB173&gt;0)),"",IFERROR(VLOOKUP($A176,LedenV,28,0),""))</f>
        <v/>
      </c>
      <c r="R176" s="223" t="str">
        <f ca="1">IF(OR(LEFT($A176,1)="x",AND(AA173+$AB176=0,$AB173&gt;0)),"",IFERROR(VLOOKUP($A176,LedenV,29,0),""))</f>
        <v/>
      </c>
      <c r="S176" s="228"/>
      <c r="T176" s="305"/>
      <c r="U176" s="226"/>
      <c r="V176" s="229">
        <f t="shared" si="128"/>
        <v>18</v>
      </c>
      <c r="W176" s="229">
        <f t="shared" si="129"/>
        <v>19</v>
      </c>
      <c r="X176" s="52">
        <v>7</v>
      </c>
      <c r="Y176" s="87" t="str">
        <f t="shared" si="130"/>
        <v>A3</v>
      </c>
      <c r="Z176" s="87" t="str">
        <f t="shared" si="131"/>
        <v>A3</v>
      </c>
      <c r="AA176" s="87" t="str">
        <f t="shared" si="132"/>
        <v>A3</v>
      </c>
      <c r="AB176" s="34">
        <f t="shared" si="133"/>
        <v>6</v>
      </c>
    </row>
    <row r="177" spans="1:32" x14ac:dyDescent="0.2">
      <c r="A177" s="34" t="str">
        <f>C171&amp;"x"&amp;B177</f>
        <v>A3x4</v>
      </c>
      <c r="B177" s="63">
        <v>4</v>
      </c>
      <c r="C177" s="87" t="str">
        <f t="shared" si="119"/>
        <v>V</v>
      </c>
      <c r="D177" s="87" t="str">
        <f t="shared" si="120"/>
        <v>NKC46T4</v>
      </c>
      <c r="E177" s="88" t="str">
        <f t="shared" si="121"/>
        <v>Koote, Laura</v>
      </c>
      <c r="F177" s="88" t="str">
        <f t="shared" si="122"/>
        <v>Laura</v>
      </c>
      <c r="G177" s="89">
        <f t="shared" si="123"/>
        <v>37269</v>
      </c>
      <c r="H177" s="90">
        <f t="shared" si="124"/>
        <v>16</v>
      </c>
      <c r="I177" s="91"/>
      <c r="J177" s="87" t="str">
        <f t="shared" si="125"/>
        <v>B3</v>
      </c>
      <c r="K177" s="87" t="str">
        <f t="shared" si="126"/>
        <v>B3</v>
      </c>
      <c r="L177" s="87" t="str">
        <f t="shared" si="127"/>
        <v>B3</v>
      </c>
      <c r="M177" s="92"/>
      <c r="N177" s="92"/>
      <c r="P177" s="223" t="str">
        <f ca="1">IF(OR(LEFT($A177,1)="x",AND(Y173+$AB177=0,$AB173&gt;0)),"",IFERROR(VLOOKUP($A177,LedenV,27,0),""))</f>
        <v/>
      </c>
      <c r="Q177" s="223" t="str">
        <f ca="1">IF(OR(LEFT($A177,1)="x",AND(Z173+$AB177=0,$AB173&gt;0)),"",IFERROR(VLOOKUP($A177,LedenV,28,0),""))</f>
        <v/>
      </c>
      <c r="R177" s="223" t="str">
        <f ca="1">IF(OR(LEFT($A177,1)="x",AND(AA173+$AB177=0,$AB173&gt;0)),"",IFERROR(VLOOKUP($A177,LedenV,29,0),""))</f>
        <v/>
      </c>
      <c r="S177" s="228"/>
      <c r="T177" s="305"/>
      <c r="U177" s="226"/>
      <c r="V177" s="229">
        <f t="shared" si="128"/>
        <v>18</v>
      </c>
      <c r="W177" s="229">
        <f t="shared" si="129"/>
        <v>19</v>
      </c>
      <c r="X177" s="52">
        <v>8</v>
      </c>
      <c r="Y177" s="87" t="str">
        <f t="shared" si="130"/>
        <v>B3</v>
      </c>
      <c r="Z177" s="87" t="str">
        <f t="shared" si="131"/>
        <v>B3</v>
      </c>
      <c r="AA177" s="87" t="str">
        <f t="shared" si="132"/>
        <v>B3</v>
      </c>
      <c r="AB177" s="34">
        <f t="shared" si="133"/>
        <v>6</v>
      </c>
    </row>
    <row r="178" spans="1:32" x14ac:dyDescent="0.2">
      <c r="A178" s="34" t="str">
        <f>C171&amp;"x"&amp;B178</f>
        <v>A3x5</v>
      </c>
      <c r="B178" s="63">
        <v>5</v>
      </c>
      <c r="C178" s="87" t="str">
        <f t="shared" si="119"/>
        <v>V</v>
      </c>
      <c r="D178" s="87" t="str">
        <f t="shared" si="120"/>
        <v>NKK88P0</v>
      </c>
      <c r="E178" s="88" t="str">
        <f t="shared" si="121"/>
        <v>Slotboom, Amber</v>
      </c>
      <c r="F178" s="88" t="str">
        <f t="shared" si="122"/>
        <v>Amber</v>
      </c>
      <c r="G178" s="89">
        <f t="shared" si="123"/>
        <v>37224</v>
      </c>
      <c r="H178" s="90">
        <f t="shared" si="124"/>
        <v>17</v>
      </c>
      <c r="I178" s="91"/>
      <c r="J178" s="87" t="str">
        <f t="shared" si="125"/>
        <v>A4</v>
      </c>
      <c r="K178" s="87" t="str">
        <f t="shared" si="126"/>
        <v>A3</v>
      </c>
      <c r="L178" s="87" t="str">
        <f t="shared" si="127"/>
        <v>A3</v>
      </c>
      <c r="M178" s="92"/>
      <c r="N178" s="92"/>
      <c r="P178" s="223" t="str">
        <f ca="1">IF(OR(LEFT($A178,1)="x",AND(Y173+$AB178=0,$AB173&gt;0)),"",IFERROR(VLOOKUP($A178,LedenV,27,0),""))</f>
        <v/>
      </c>
      <c r="Q178" s="223" t="str">
        <f ca="1">IF(OR(LEFT($A178,1)="x",AND(Z173+$AB178=0,$AB173&gt;0)),"",IFERROR(VLOOKUP($A178,LedenV,28,0),""))</f>
        <v/>
      </c>
      <c r="R178" s="223" t="str">
        <f ca="1">IF(OR(LEFT($A178,1)="x",AND(AA173+$AB178=0,$AB173&gt;0)),"",IFERROR(VLOOKUP($A178,LedenV,29,0),""))</f>
        <v/>
      </c>
      <c r="S178" s="228"/>
      <c r="T178" s="305"/>
      <c r="U178" s="226"/>
      <c r="V178" s="229">
        <f t="shared" si="128"/>
        <v>18</v>
      </c>
      <c r="W178" s="229">
        <f t="shared" si="129"/>
        <v>19</v>
      </c>
      <c r="X178" s="52">
        <v>9</v>
      </c>
      <c r="Y178" s="87" t="str">
        <f t="shared" si="130"/>
        <v>A4</v>
      </c>
      <c r="Z178" s="87" t="str">
        <f t="shared" si="131"/>
        <v>A3</v>
      </c>
      <c r="AA178" s="87" t="str">
        <f t="shared" si="132"/>
        <v>A3</v>
      </c>
      <c r="AB178" s="34">
        <f t="shared" si="133"/>
        <v>6</v>
      </c>
    </row>
    <row r="179" spans="1:32" x14ac:dyDescent="0.2">
      <c r="A179" s="34" t="str">
        <f>C171&amp;"x"&amp;B179</f>
        <v>A3x6</v>
      </c>
      <c r="B179" s="63">
        <v>6</v>
      </c>
      <c r="C179" s="87" t="str">
        <f t="shared" si="119"/>
        <v>M</v>
      </c>
      <c r="D179" s="87" t="str">
        <f t="shared" si="120"/>
        <v>NKN65B6</v>
      </c>
      <c r="E179" s="88" t="str">
        <f t="shared" si="121"/>
        <v>Baars, Luuk</v>
      </c>
      <c r="F179" s="88" t="str">
        <f t="shared" si="122"/>
        <v>Luuk</v>
      </c>
      <c r="G179" s="89">
        <f t="shared" si="123"/>
        <v>36929</v>
      </c>
      <c r="H179" s="90">
        <f t="shared" si="124"/>
        <v>17</v>
      </c>
      <c r="I179" s="91"/>
      <c r="J179" s="87" t="str">
        <f t="shared" si="125"/>
        <v>A4</v>
      </c>
      <c r="K179" s="87" t="str">
        <f t="shared" si="126"/>
        <v>A4</v>
      </c>
      <c r="L179" s="87" t="str">
        <f t="shared" si="127"/>
        <v>A4</v>
      </c>
      <c r="M179" s="92"/>
      <c r="N179" s="92"/>
      <c r="P179" s="223" t="str">
        <f ca="1">IF(OR(LEFT($A179,1)="x",AND(Y173+$AB179=0,$AB173&gt;0)),"",IFERROR(VLOOKUP($A179,LedenV,27,0),""))</f>
        <v/>
      </c>
      <c r="Q179" s="223" t="str">
        <f ca="1">IF(OR(LEFT($A179,1)="x",AND(Z173+$AB179=0,$AB173&gt;0)),"",IFERROR(VLOOKUP($A179,LedenV,28,0),""))</f>
        <v/>
      </c>
      <c r="R179" s="223" t="str">
        <f ca="1">IF(OR(LEFT($A179,1)="x",AND(AA173+$AB179=0,$AB173&gt;0)),"",IFERROR(VLOOKUP($A179,LedenV,29,0),""))</f>
        <v/>
      </c>
      <c r="S179" s="228"/>
      <c r="T179" s="305"/>
      <c r="U179" s="226"/>
      <c r="V179" s="229">
        <f t="shared" si="128"/>
        <v>18</v>
      </c>
      <c r="W179" s="229">
        <f t="shared" si="129"/>
        <v>19</v>
      </c>
      <c r="X179" s="52">
        <v>10</v>
      </c>
      <c r="Y179" s="87" t="str">
        <f t="shared" si="130"/>
        <v>A4</v>
      </c>
      <c r="Z179" s="87" t="str">
        <f t="shared" si="131"/>
        <v>A4</v>
      </c>
      <c r="AA179" s="87" t="str">
        <f t="shared" si="132"/>
        <v>A4</v>
      </c>
      <c r="AB179" s="34">
        <f t="shared" si="133"/>
        <v>6</v>
      </c>
    </row>
    <row r="180" spans="1:32" x14ac:dyDescent="0.2">
      <c r="A180" s="34" t="str">
        <f>C171&amp;"x"&amp;B180</f>
        <v>A3x7</v>
      </c>
      <c r="B180" s="63">
        <v>7</v>
      </c>
      <c r="C180" s="87" t="str">
        <f t="shared" si="119"/>
        <v>M</v>
      </c>
      <c r="D180" s="87" t="str">
        <f t="shared" si="120"/>
        <v>NKT73W8</v>
      </c>
      <c r="E180" s="88" t="str">
        <f t="shared" si="121"/>
        <v>Driel, Quinten van</v>
      </c>
      <c r="F180" s="88" t="str">
        <f t="shared" si="122"/>
        <v>Quinten</v>
      </c>
      <c r="G180" s="89">
        <f t="shared" si="123"/>
        <v>36666</v>
      </c>
      <c r="H180" s="90">
        <f t="shared" si="124"/>
        <v>18</v>
      </c>
      <c r="I180" s="91"/>
      <c r="J180" s="87" t="str">
        <f t="shared" si="125"/>
        <v>A3</v>
      </c>
      <c r="K180" s="87" t="str">
        <f t="shared" si="126"/>
        <v>A3</v>
      </c>
      <c r="L180" s="87" t="str">
        <f t="shared" si="127"/>
        <v>A3</v>
      </c>
      <c r="M180" s="92"/>
      <c r="N180" s="92"/>
      <c r="P180" s="223" t="str">
        <f ca="1">IF(OR(LEFT($A180,1)="x",AND(Y173+$AB180=0,$AB173&gt;0)),"",IFERROR(VLOOKUP($A180,LedenV,27,0),""))</f>
        <v/>
      </c>
      <c r="Q180" s="223" t="str">
        <f ca="1">IF(OR(LEFT($A180,1)="x",AND(Z173+$AB180=0,$AB173&gt;0)),"",IFERROR(VLOOKUP($A180,LedenV,28,0),""))</f>
        <v/>
      </c>
      <c r="R180" s="223" t="str">
        <f ca="1">IF(OR(LEFT($A180,1)="x",AND(AA173+$AB180=0,$AB173&gt;0)),"",IFERROR(VLOOKUP($A180,LedenV,29,0),""))</f>
        <v/>
      </c>
      <c r="S180" s="228"/>
      <c r="T180" s="305"/>
      <c r="U180" s="226"/>
      <c r="V180" s="229">
        <f t="shared" si="128"/>
        <v>18</v>
      </c>
      <c r="W180" s="229">
        <f t="shared" si="129"/>
        <v>19</v>
      </c>
      <c r="X180" s="52">
        <v>11</v>
      </c>
      <c r="Y180" s="87" t="str">
        <f t="shared" si="130"/>
        <v>A3</v>
      </c>
      <c r="Z180" s="87" t="str">
        <f t="shared" si="131"/>
        <v>A3</v>
      </c>
      <c r="AA180" s="87" t="str">
        <f t="shared" si="132"/>
        <v>A3</v>
      </c>
      <c r="AB180" s="34">
        <f t="shared" si="133"/>
        <v>6</v>
      </c>
    </row>
    <row r="181" spans="1:32" x14ac:dyDescent="0.2">
      <c r="A181" s="34" t="str">
        <f>C171&amp;"x"&amp;B181</f>
        <v>A3x8</v>
      </c>
      <c r="B181" s="63">
        <v>8</v>
      </c>
      <c r="C181" s="87" t="str">
        <f t="shared" si="119"/>
        <v>M</v>
      </c>
      <c r="D181" s="87" t="str">
        <f t="shared" si="120"/>
        <v>NKM14K0</v>
      </c>
      <c r="E181" s="88" t="str">
        <f t="shared" si="121"/>
        <v>Jong, Erik de</v>
      </c>
      <c r="F181" s="88" t="str">
        <f t="shared" si="122"/>
        <v>Erik</v>
      </c>
      <c r="G181" s="89">
        <f t="shared" si="123"/>
        <v>36843</v>
      </c>
      <c r="H181" s="90">
        <f t="shared" si="124"/>
        <v>18</v>
      </c>
      <c r="I181" s="91"/>
      <c r="J181" s="87" t="str">
        <f t="shared" si="125"/>
        <v>A3</v>
      </c>
      <c r="K181" s="87" t="str">
        <f t="shared" si="126"/>
        <v>A3</v>
      </c>
      <c r="L181" s="87" t="str">
        <f t="shared" si="127"/>
        <v>A3</v>
      </c>
      <c r="M181" s="92"/>
      <c r="N181" s="92"/>
      <c r="P181" s="223" t="str">
        <f ca="1">IF(OR(LEFT($A181,1)="x",AND(Y173+$AB181=0,$AB173&gt;0)),"",IFERROR(VLOOKUP($A181,LedenV,27,0),""))</f>
        <v/>
      </c>
      <c r="Q181" s="223" t="str">
        <f ca="1">IF(OR(LEFT($A181,1)="x",AND(Z173+$AB181=0,$AB173&gt;0)),"",IFERROR(VLOOKUP($A181,LedenV,28,0),""))</f>
        <v/>
      </c>
      <c r="R181" s="223" t="str">
        <f ca="1">IF(OR(LEFT($A181,1)="x",AND(AA173+$AB181=0,$AB173&gt;0)),"",IFERROR(VLOOKUP($A181,LedenV,29,0),""))</f>
        <v/>
      </c>
      <c r="S181" s="228"/>
      <c r="T181" s="305"/>
      <c r="U181" s="226"/>
      <c r="V181" s="229">
        <f t="shared" si="128"/>
        <v>18</v>
      </c>
      <c r="W181" s="229">
        <f t="shared" si="129"/>
        <v>19</v>
      </c>
      <c r="X181" s="52">
        <v>12</v>
      </c>
      <c r="Y181" s="87" t="str">
        <f t="shared" si="130"/>
        <v>A3</v>
      </c>
      <c r="Z181" s="87" t="str">
        <f t="shared" si="131"/>
        <v>A3</v>
      </c>
      <c r="AA181" s="87" t="str">
        <f t="shared" si="132"/>
        <v>A3</v>
      </c>
      <c r="AB181" s="34">
        <f t="shared" si="133"/>
        <v>6</v>
      </c>
    </row>
    <row r="182" spans="1:32" x14ac:dyDescent="0.2">
      <c r="A182" s="34" t="str">
        <f>C171&amp;"x"&amp;B182</f>
        <v>A3x9</v>
      </c>
      <c r="B182" s="63">
        <v>9</v>
      </c>
      <c r="C182" s="87" t="str">
        <f t="shared" si="119"/>
        <v>M</v>
      </c>
      <c r="D182" s="87" t="str">
        <f t="shared" si="120"/>
        <v>NKQ70H1</v>
      </c>
      <c r="E182" s="88" t="str">
        <f t="shared" si="121"/>
        <v>Klijn, Calvin</v>
      </c>
      <c r="F182" s="88" t="str">
        <f t="shared" si="122"/>
        <v>Calvin</v>
      </c>
      <c r="G182" s="89">
        <f t="shared" si="123"/>
        <v>36605</v>
      </c>
      <c r="H182" s="90">
        <f t="shared" si="124"/>
        <v>18</v>
      </c>
      <c r="I182" s="91"/>
      <c r="J182" s="87" t="str">
        <f t="shared" si="125"/>
        <v>A3</v>
      </c>
      <c r="K182" s="87" t="str">
        <f t="shared" si="126"/>
        <v>A3</v>
      </c>
      <c r="L182" s="87" t="str">
        <f t="shared" si="127"/>
        <v>A3</v>
      </c>
      <c r="M182" s="92"/>
      <c r="N182" s="92"/>
      <c r="P182" s="223" t="str">
        <f ca="1">IF(OR(LEFT($A182,1)="x",AND(Y173+$AB182=0,$AB173&gt;0)),"",IFERROR(VLOOKUP($A182,LedenV,27,0),""))</f>
        <v/>
      </c>
      <c r="Q182" s="223" t="str">
        <f ca="1">IF(OR(LEFT($A182,1)="x",AND(Z173+$AB182=0,$AB173&gt;0)),"",IFERROR(VLOOKUP($A182,LedenV,28,0),""))</f>
        <v/>
      </c>
      <c r="R182" s="223" t="str">
        <f ca="1">IF(OR(LEFT($A182,1)="x",AND(AA173+$AB182=0,$AB173&gt;0)),"",IFERROR(VLOOKUP($A182,LedenV,29,0),""))</f>
        <v/>
      </c>
      <c r="S182" s="228"/>
      <c r="T182" s="305"/>
      <c r="U182" s="226"/>
      <c r="V182" s="229">
        <f t="shared" si="128"/>
        <v>18</v>
      </c>
      <c r="W182" s="229">
        <f t="shared" si="129"/>
        <v>19</v>
      </c>
      <c r="X182" s="52">
        <v>13</v>
      </c>
      <c r="Y182" s="87" t="str">
        <f t="shared" si="130"/>
        <v>A3</v>
      </c>
      <c r="Z182" s="87" t="str">
        <f t="shared" si="131"/>
        <v>A3</v>
      </c>
      <c r="AA182" s="87" t="str">
        <f t="shared" si="132"/>
        <v>A3</v>
      </c>
      <c r="AB182" s="34">
        <f t="shared" si="133"/>
        <v>6</v>
      </c>
    </row>
    <row r="183" spans="1:32" x14ac:dyDescent="0.2">
      <c r="A183" s="34" t="str">
        <f>C171&amp;"x"&amp;B183</f>
        <v>A3x10</v>
      </c>
      <c r="B183" s="63">
        <v>10</v>
      </c>
      <c r="C183" s="87" t="str">
        <f t="shared" si="119"/>
        <v/>
      </c>
      <c r="D183" s="87" t="str">
        <f t="shared" si="120"/>
        <v/>
      </c>
      <c r="E183" s="88" t="str">
        <f t="shared" si="121"/>
        <v/>
      </c>
      <c r="F183" s="88" t="str">
        <f t="shared" si="122"/>
        <v/>
      </c>
      <c r="G183" s="89" t="str">
        <f t="shared" si="123"/>
        <v/>
      </c>
      <c r="H183" s="90" t="str">
        <f t="shared" si="124"/>
        <v/>
      </c>
      <c r="I183" s="91"/>
      <c r="J183" s="87" t="str">
        <f t="shared" si="125"/>
        <v/>
      </c>
      <c r="K183" s="87" t="str">
        <f t="shared" si="126"/>
        <v/>
      </c>
      <c r="L183" s="87" t="str">
        <f t="shared" si="127"/>
        <v/>
      </c>
      <c r="M183" s="92"/>
      <c r="N183" s="92"/>
      <c r="P183" s="223" t="str">
        <f>IF(OR(LEFT($A183,1)="x",AND(Y173+$AB183=0,$AB173&gt;0)),"",IFERROR(VLOOKUP($A183,LedenV,27,0),""))</f>
        <v/>
      </c>
      <c r="Q183" s="223" t="str">
        <f>IF(OR(LEFT($A183,1)="x",AND(Z173+$AB183=0,$AB173&gt;0)),"",IFERROR(VLOOKUP($A183,LedenV,28,0),""))</f>
        <v/>
      </c>
      <c r="R183" s="223" t="str">
        <f>IF(OR(LEFT($A183,1)="x",AND(AA173+$AB183=0,$AB173&gt;0)),"",IFERROR(VLOOKUP($A183,LedenV,29,0),""))</f>
        <v/>
      </c>
      <c r="S183" s="228"/>
      <c r="T183" s="305"/>
      <c r="U183" s="226"/>
      <c r="V183" s="229">
        <f t="shared" si="128"/>
        <v>18</v>
      </c>
      <c r="W183" s="229">
        <f t="shared" si="129"/>
        <v>19</v>
      </c>
      <c r="X183" s="52">
        <v>14</v>
      </c>
      <c r="Y183" s="87" t="str">
        <f t="shared" si="130"/>
        <v/>
      </c>
      <c r="Z183" s="87" t="str">
        <f t="shared" si="131"/>
        <v/>
      </c>
      <c r="AA183" s="87" t="str">
        <f t="shared" si="132"/>
        <v/>
      </c>
      <c r="AB183" s="34">
        <f t="shared" si="133"/>
        <v>0</v>
      </c>
    </row>
    <row r="184" spans="1:32" x14ac:dyDescent="0.2">
      <c r="A184" s="34" t="str">
        <f>C171&amp;"x"&amp;B184</f>
        <v>A3x11</v>
      </c>
      <c r="B184" s="63">
        <v>11</v>
      </c>
      <c r="C184" s="87" t="str">
        <f t="shared" si="119"/>
        <v/>
      </c>
      <c r="D184" s="87" t="str">
        <f t="shared" si="120"/>
        <v/>
      </c>
      <c r="E184" s="88" t="str">
        <f t="shared" si="121"/>
        <v/>
      </c>
      <c r="F184" s="88" t="str">
        <f t="shared" si="122"/>
        <v/>
      </c>
      <c r="G184" s="89" t="str">
        <f t="shared" si="123"/>
        <v/>
      </c>
      <c r="H184" s="90" t="str">
        <f t="shared" si="124"/>
        <v/>
      </c>
      <c r="I184" s="91"/>
      <c r="J184" s="87" t="str">
        <f t="shared" si="125"/>
        <v/>
      </c>
      <c r="K184" s="87" t="str">
        <f t="shared" si="126"/>
        <v/>
      </c>
      <c r="L184" s="87" t="str">
        <f t="shared" si="127"/>
        <v/>
      </c>
      <c r="M184" s="92"/>
      <c r="N184" s="92"/>
      <c r="P184" s="223" t="str">
        <f>IF(OR(LEFT($A184,1)="x",AND(Y173+$AB184=0,$AB173&gt;0)),"",IFERROR(VLOOKUP($A184,LedenV,27,0),""))</f>
        <v/>
      </c>
      <c r="Q184" s="223" t="str">
        <f>IF(OR(LEFT($A184,1)="x",AND(Z173+$AB184=0,$AB173&gt;0)),"",IFERROR(VLOOKUP($A184,LedenV,28,0),""))</f>
        <v/>
      </c>
      <c r="R184" s="223" t="str">
        <f>IF(OR(LEFT($A184,1)="x",AND(AA173+$AB184=0,$AB173&gt;0)),"",IFERROR(VLOOKUP($A184,LedenV,29,0),""))</f>
        <v/>
      </c>
      <c r="V184" s="229">
        <f t="shared" si="128"/>
        <v>18</v>
      </c>
      <c r="W184" s="229">
        <f t="shared" si="129"/>
        <v>19</v>
      </c>
      <c r="X184" s="52">
        <v>15</v>
      </c>
      <c r="Y184" s="87" t="str">
        <f t="shared" si="130"/>
        <v/>
      </c>
      <c r="Z184" s="87" t="str">
        <f t="shared" si="131"/>
        <v/>
      </c>
      <c r="AA184" s="87" t="str">
        <f t="shared" si="132"/>
        <v/>
      </c>
      <c r="AB184" s="34">
        <f t="shared" si="133"/>
        <v>0</v>
      </c>
    </row>
    <row r="185" spans="1:32" x14ac:dyDescent="0.2">
      <c r="A185" s="34" t="str">
        <f>C171&amp;"x"&amp;B185</f>
        <v>A3x12</v>
      </c>
      <c r="B185" s="63">
        <v>12</v>
      </c>
      <c r="C185" s="87" t="str">
        <f t="shared" si="119"/>
        <v/>
      </c>
      <c r="D185" s="87" t="str">
        <f t="shared" si="120"/>
        <v/>
      </c>
      <c r="E185" s="88" t="str">
        <f t="shared" si="121"/>
        <v/>
      </c>
      <c r="F185" s="88" t="str">
        <f t="shared" si="122"/>
        <v/>
      </c>
      <c r="G185" s="89" t="str">
        <f t="shared" si="123"/>
        <v/>
      </c>
      <c r="H185" s="90" t="str">
        <f t="shared" si="124"/>
        <v/>
      </c>
      <c r="I185" s="91"/>
      <c r="J185" s="87" t="str">
        <f t="shared" si="125"/>
        <v/>
      </c>
      <c r="K185" s="87" t="str">
        <f t="shared" si="126"/>
        <v/>
      </c>
      <c r="L185" s="87" t="str">
        <f t="shared" si="127"/>
        <v/>
      </c>
      <c r="M185" s="92"/>
      <c r="N185" s="92"/>
      <c r="P185" s="223" t="str">
        <f>IF(OR(LEFT($A185,1)="x",AND(Y173+$AB185=0,$AB173&gt;0)),"",IFERROR(VLOOKUP($A185,LedenV,27,0),""))</f>
        <v/>
      </c>
      <c r="Q185" s="223" t="str">
        <f>IF(OR(LEFT($A185,1)="x",AND(Z173+$AB185=0,$AB173&gt;0)),"",IFERROR(VLOOKUP($A185,LedenV,28,0),""))</f>
        <v/>
      </c>
      <c r="R185" s="223" t="str">
        <f>IF(OR(LEFT($A185,1)="x",AND(AA173+$AB185=0,$AB173&gt;0)),"",IFERROR(VLOOKUP($A185,LedenV,29,0),""))</f>
        <v/>
      </c>
      <c r="V185" s="229">
        <f t="shared" si="128"/>
        <v>18</v>
      </c>
      <c r="W185" s="229">
        <f t="shared" si="129"/>
        <v>19</v>
      </c>
      <c r="X185" s="52">
        <v>16</v>
      </c>
      <c r="Y185" s="87" t="str">
        <f t="shared" si="130"/>
        <v/>
      </c>
      <c r="Z185" s="87" t="str">
        <f t="shared" si="131"/>
        <v/>
      </c>
      <c r="AA185" s="87" t="str">
        <f t="shared" si="132"/>
        <v/>
      </c>
      <c r="AB185" s="34">
        <f t="shared" si="133"/>
        <v>0</v>
      </c>
    </row>
    <row r="186" spans="1:32" x14ac:dyDescent="0.2">
      <c r="A186" s="34" t="str">
        <f>C171&amp;"x"&amp;B186</f>
        <v>A3x13</v>
      </c>
      <c r="B186" s="63">
        <v>13</v>
      </c>
      <c r="C186" s="87" t="str">
        <f t="shared" si="119"/>
        <v/>
      </c>
      <c r="D186" s="87" t="str">
        <f t="shared" si="120"/>
        <v/>
      </c>
      <c r="E186" s="88" t="str">
        <f t="shared" si="121"/>
        <v/>
      </c>
      <c r="F186" s="88" t="str">
        <f t="shared" si="122"/>
        <v/>
      </c>
      <c r="G186" s="89" t="str">
        <f t="shared" si="123"/>
        <v/>
      </c>
      <c r="H186" s="90" t="str">
        <f t="shared" si="124"/>
        <v/>
      </c>
      <c r="I186" s="91"/>
      <c r="J186" s="87" t="str">
        <f t="shared" si="125"/>
        <v/>
      </c>
      <c r="K186" s="87" t="str">
        <f t="shared" si="126"/>
        <v/>
      </c>
      <c r="L186" s="87" t="str">
        <f t="shared" si="127"/>
        <v/>
      </c>
      <c r="M186" s="92"/>
      <c r="N186" s="92"/>
      <c r="P186" s="223" t="str">
        <f>IF(OR(LEFT($A186,1)="x",AND(Y173+$AB186=0,$AB173&gt;0)),"",IFERROR(VLOOKUP($A186,LedenV,27,0),""))</f>
        <v/>
      </c>
      <c r="Q186" s="223" t="str">
        <f>IF(OR(LEFT($A186,1)="x",AND(Z173+$AB186=0,$AB173&gt;0)),"",IFERROR(VLOOKUP($A186,LedenV,28,0),""))</f>
        <v/>
      </c>
      <c r="R186" s="223" t="str">
        <f>IF(OR(LEFT($A186,1)="x",AND(AA173+$AB186=0,$AB173&gt;0)),"",IFERROR(VLOOKUP($A186,LedenV,29,0),""))</f>
        <v/>
      </c>
      <c r="V186" s="229">
        <f t="shared" si="128"/>
        <v>18</v>
      </c>
      <c r="W186" s="229">
        <f t="shared" si="129"/>
        <v>19</v>
      </c>
      <c r="X186" s="52">
        <v>17</v>
      </c>
      <c r="Y186" s="87" t="str">
        <f t="shared" si="130"/>
        <v/>
      </c>
      <c r="Z186" s="87" t="str">
        <f t="shared" si="131"/>
        <v/>
      </c>
      <c r="AA186" s="87" t="str">
        <f t="shared" si="132"/>
        <v/>
      </c>
      <c r="AB186" s="34">
        <f t="shared" si="133"/>
        <v>0</v>
      </c>
    </row>
    <row r="187" spans="1:32" x14ac:dyDescent="0.2">
      <c r="A187" s="34" t="str">
        <f>C171&amp;"x"&amp;B187</f>
        <v>A3x14</v>
      </c>
      <c r="B187" s="63">
        <v>14</v>
      </c>
      <c r="C187" s="87" t="str">
        <f t="shared" si="119"/>
        <v/>
      </c>
      <c r="D187" s="87" t="str">
        <f t="shared" si="120"/>
        <v/>
      </c>
      <c r="E187" s="88" t="str">
        <f t="shared" si="121"/>
        <v/>
      </c>
      <c r="F187" s="88" t="str">
        <f t="shared" si="122"/>
        <v/>
      </c>
      <c r="G187" s="89" t="str">
        <f t="shared" si="123"/>
        <v/>
      </c>
      <c r="H187" s="90" t="str">
        <f t="shared" si="124"/>
        <v/>
      </c>
      <c r="I187" s="91"/>
      <c r="J187" s="87" t="str">
        <f t="shared" si="125"/>
        <v/>
      </c>
      <c r="K187" s="87" t="str">
        <f t="shared" si="126"/>
        <v/>
      </c>
      <c r="L187" s="87" t="str">
        <f t="shared" si="127"/>
        <v/>
      </c>
      <c r="M187" s="92"/>
      <c r="N187" s="92"/>
      <c r="P187" s="223" t="str">
        <f>IF(OR(LEFT($A187,1)="x",AND(Y173+$AB187=0,$AB173&gt;0)),"",IFERROR(VLOOKUP($A187,LedenV,27,0),""))</f>
        <v/>
      </c>
      <c r="Q187" s="223" t="str">
        <f>IF(OR(LEFT($A187,1)="x",AND(Z173+$AB187=0,$AB173&gt;0)),"",IFERROR(VLOOKUP($A187,LedenV,28,0),""))</f>
        <v/>
      </c>
      <c r="R187" s="223" t="str">
        <f>IF(OR(LEFT($A187,1)="x",AND(AA173+$AB187=0,$AB173&gt;0)),"",IFERROR(VLOOKUP($A187,LedenV,29,0),""))</f>
        <v/>
      </c>
      <c r="V187" s="229">
        <f t="shared" si="128"/>
        <v>18</v>
      </c>
      <c r="W187" s="229">
        <f t="shared" si="129"/>
        <v>19</v>
      </c>
      <c r="X187" s="52">
        <v>18</v>
      </c>
      <c r="Y187" s="87" t="str">
        <f t="shared" si="130"/>
        <v/>
      </c>
      <c r="Z187" s="87" t="str">
        <f t="shared" si="131"/>
        <v/>
      </c>
      <c r="AA187" s="87" t="str">
        <f t="shared" si="132"/>
        <v/>
      </c>
      <c r="AB187" s="34">
        <f t="shared" si="133"/>
        <v>0</v>
      </c>
    </row>
    <row r="188" spans="1:32" x14ac:dyDescent="0.2">
      <c r="A188" s="34" t="str">
        <f>C171&amp;"x"&amp;B188</f>
        <v>A3x15</v>
      </c>
      <c r="B188" s="63">
        <v>15</v>
      </c>
      <c r="C188" s="87" t="str">
        <f t="shared" si="119"/>
        <v/>
      </c>
      <c r="D188" s="87" t="str">
        <f t="shared" si="120"/>
        <v/>
      </c>
      <c r="E188" s="88" t="str">
        <f t="shared" si="121"/>
        <v/>
      </c>
      <c r="F188" s="88" t="str">
        <f t="shared" si="122"/>
        <v/>
      </c>
      <c r="G188" s="89" t="str">
        <f t="shared" si="123"/>
        <v/>
      </c>
      <c r="H188" s="90" t="str">
        <f t="shared" si="124"/>
        <v/>
      </c>
      <c r="I188" s="91"/>
      <c r="J188" s="87" t="str">
        <f t="shared" si="125"/>
        <v/>
      </c>
      <c r="K188" s="87" t="str">
        <f t="shared" si="126"/>
        <v/>
      </c>
      <c r="L188" s="87" t="str">
        <f t="shared" si="127"/>
        <v/>
      </c>
      <c r="M188" s="92"/>
      <c r="N188" s="92"/>
      <c r="P188" s="223" t="str">
        <f>IF(OR(LEFT($A188,1)="x",AND(Y173+$AB188=0,$AB173&gt;0)),"",IFERROR(VLOOKUP($A188,LedenV,27,0),""))</f>
        <v/>
      </c>
      <c r="Q188" s="223" t="str">
        <f>IF(OR(LEFT($A188,1)="x",AND(Z173+$AB188=0,$AB173&gt;0)),"",IFERROR(VLOOKUP($A188,LedenV,28,0),""))</f>
        <v/>
      </c>
      <c r="R188" s="223" t="str">
        <f>IF(OR(LEFT($A188,1)="x",AND(AA173+$AB188=0,$AB173&gt;0)),"",IFERROR(VLOOKUP($A188,LedenV,29,0),""))</f>
        <v/>
      </c>
      <c r="V188" s="229">
        <f t="shared" si="128"/>
        <v>18</v>
      </c>
      <c r="W188" s="229">
        <f t="shared" si="129"/>
        <v>19</v>
      </c>
      <c r="X188" s="52">
        <v>19</v>
      </c>
      <c r="Y188" s="87" t="str">
        <f t="shared" si="130"/>
        <v/>
      </c>
      <c r="Z188" s="87" t="str">
        <f t="shared" si="131"/>
        <v/>
      </c>
      <c r="AA188" s="87" t="str">
        <f t="shared" si="132"/>
        <v/>
      </c>
      <c r="AB188" s="34">
        <f t="shared" si="133"/>
        <v>0</v>
      </c>
    </row>
    <row r="189" spans="1:32" ht="13.5" thickBot="1" x14ac:dyDescent="0.25">
      <c r="B189" s="93"/>
      <c r="C189" s="94"/>
      <c r="D189" s="93"/>
      <c r="E189" s="93"/>
      <c r="F189" s="93"/>
      <c r="G189" s="95"/>
      <c r="H189" s="95"/>
      <c r="I189" s="95"/>
      <c r="J189" s="94"/>
      <c r="K189" s="94"/>
      <c r="L189" s="94"/>
      <c r="M189" s="92"/>
      <c r="N189" s="92"/>
      <c r="X189" s="52">
        <v>20</v>
      </c>
    </row>
    <row r="190" spans="1:32" ht="13.5" thickTop="1" x14ac:dyDescent="0.2">
      <c r="A190" s="62"/>
      <c r="B190" s="63"/>
      <c r="C190" s="392" t="s">
        <v>6547</v>
      </c>
      <c r="D190" s="392"/>
      <c r="E190" s="178" t="s">
        <v>6548</v>
      </c>
      <c r="F190" s="178" t="s">
        <v>6549</v>
      </c>
      <c r="G190" s="65" t="s">
        <v>6550</v>
      </c>
      <c r="H190" s="66"/>
      <c r="I190" s="67"/>
      <c r="J190" s="68" t="s">
        <v>6551</v>
      </c>
      <c r="K190" s="68" t="s">
        <v>6552</v>
      </c>
      <c r="L190" s="68" t="s">
        <v>6553</v>
      </c>
      <c r="M190" s="69"/>
      <c r="N190" s="69"/>
      <c r="O190" s="70"/>
      <c r="P190" s="71">
        <f ca="1">COUNT(P194:P208)</f>
        <v>0</v>
      </c>
      <c r="Q190" s="71">
        <f ca="1">COUNT(Q194:Q208)</f>
        <v>0</v>
      </c>
      <c r="R190" s="71">
        <f ca="1">COUNT(R194:R208)</f>
        <v>0</v>
      </c>
      <c r="S190" s="72"/>
      <c r="T190" s="104">
        <f ca="1">R190-(15-COUNTBLANK(AA194:AA208))</f>
        <v>-8</v>
      </c>
      <c r="U190" s="70"/>
      <c r="V190" s="70"/>
      <c r="W190" s="70"/>
      <c r="X190" s="70">
        <v>1</v>
      </c>
      <c r="Y190" s="62"/>
      <c r="Z190" s="62"/>
      <c r="AA190" s="62"/>
      <c r="AB190" s="62"/>
    </row>
    <row r="191" spans="1:32" x14ac:dyDescent="0.2">
      <c r="A191" s="43">
        <v>13</v>
      </c>
      <c r="B191" s="73"/>
      <c r="C191" s="391" t="str">
        <f>Leden!AQ15</f>
        <v>A4</v>
      </c>
      <c r="D191" s="391"/>
      <c r="E191" s="177" t="str">
        <f>IF($C191="","",LEFT(IFERROR(VLOOKUP($C191,TeamsV,2,0),"")&amp;"??",2))</f>
        <v>BK</v>
      </c>
      <c r="F191" s="177" t="str">
        <f>IF($C191="","",LEFT(IFERROR(VLOOKUP($C191,TeamsV,3,0),"")&amp;"??",2))</f>
        <v>Za</v>
      </c>
      <c r="G191" s="177" t="str">
        <f>IF($C191="","",LEFT(IFERROR(VLOOKUP($C191,TeamsV,4,0),"")&amp;"?",1))</f>
        <v>8</v>
      </c>
      <c r="H191" s="75"/>
      <c r="I191" s="76"/>
      <c r="J191" s="295">
        <f>COUNTIF(C194:C208,"V")</f>
        <v>8</v>
      </c>
      <c r="K191" s="300">
        <f>COUNTIF(C194:C208,"M")</f>
        <v>0</v>
      </c>
      <c r="L191" s="77">
        <f>IFERROR(AVERAGE(H194:H208),"")</f>
        <v>15.875</v>
      </c>
      <c r="M191" s="78"/>
      <c r="N191" s="78"/>
      <c r="O191" s="79" t="s">
        <v>6554</v>
      </c>
      <c r="P191" s="223" t="str">
        <f ca="1">IF(COUNT(P194:P208)=0,"",TeamPunten(P194:P208,$V191))</f>
        <v/>
      </c>
      <c r="Q191" s="223" t="str">
        <f ca="1">IF(COUNT(Q194:Q208)=0,"",TeamPunten(Q194:Q208,$V191))</f>
        <v/>
      </c>
      <c r="R191" s="223" t="str">
        <f ca="1">IF(COUNT(R194:R208)=0,"",TeamPunten(R194:R208,$V191))</f>
        <v/>
      </c>
      <c r="S191" s="224"/>
      <c r="T191" s="51"/>
      <c r="U191" s="225" t="str">
        <f>MID($C191,1,1)</f>
        <v>A</v>
      </c>
      <c r="V191" s="225" t="str">
        <f>MID($C191,1,1)</f>
        <v>A</v>
      </c>
      <c r="W191" s="225" t="str">
        <f>MID($C191,1,1)</f>
        <v>A</v>
      </c>
      <c r="X191" s="52">
        <v>2</v>
      </c>
      <c r="Y191" s="43"/>
      <c r="Z191" s="43"/>
      <c r="AA191" s="43"/>
      <c r="AB191" s="43"/>
      <c r="AD191" s="20" t="str">
        <f>IF($C191="","",IFERROR(VLOOKUP($C191,TeamsV,6,0),""))</f>
        <v>A</v>
      </c>
      <c r="AE191" s="20" t="str">
        <f>IF($AD191="","",IFERROR(VLOOKUP($AD191,Teams!$B$4:$G$8,2,0),""))</f>
        <v>3312 AD</v>
      </c>
      <c r="AF191" s="20" t="str">
        <f>IF($AD191="","",IFERROR(VLOOKUP($AD191,Teams!$B$4:$G$8,4,0),""))</f>
        <v>Dordrecht</v>
      </c>
    </row>
    <row r="192" spans="1:32" x14ac:dyDescent="0.2">
      <c r="B192" s="63"/>
      <c r="C192" s="178"/>
      <c r="D192" s="63"/>
      <c r="E192" s="63"/>
      <c r="F192" s="63"/>
      <c r="G192" s="67"/>
      <c r="H192" s="67"/>
      <c r="I192" s="67"/>
      <c r="J192" s="296"/>
      <c r="K192" s="296"/>
      <c r="L192" s="296"/>
      <c r="M192" s="80"/>
      <c r="N192" s="80"/>
      <c r="P192" s="224"/>
      <c r="Q192" s="224"/>
      <c r="R192" s="224"/>
      <c r="S192" s="224"/>
      <c r="T192" s="51"/>
      <c r="U192" s="226"/>
      <c r="V192" s="226"/>
      <c r="W192" s="226"/>
      <c r="X192" s="52">
        <v>3</v>
      </c>
    </row>
    <row r="193" spans="1:28" x14ac:dyDescent="0.2">
      <c r="A193" s="81"/>
      <c r="B193" s="82"/>
      <c r="C193" s="83" t="s">
        <v>6555</v>
      </c>
      <c r="D193" s="83" t="s">
        <v>6556</v>
      </c>
      <c r="E193" s="84" t="s">
        <v>6557</v>
      </c>
      <c r="F193" s="84" t="s">
        <v>6558</v>
      </c>
      <c r="G193" s="83" t="s">
        <v>6559</v>
      </c>
      <c r="H193" s="83" t="s">
        <v>6560</v>
      </c>
      <c r="I193" s="83" t="s">
        <v>6415</v>
      </c>
      <c r="J193" s="83" t="s">
        <v>7321</v>
      </c>
      <c r="K193" s="83" t="s">
        <v>8065</v>
      </c>
      <c r="L193" s="83" t="s">
        <v>8195</v>
      </c>
      <c r="M193" s="85"/>
      <c r="N193" s="85"/>
      <c r="O193" s="86"/>
      <c r="P193" s="227" t="s">
        <v>6425</v>
      </c>
      <c r="Q193" s="227" t="s">
        <v>6424</v>
      </c>
      <c r="R193" s="227" t="s">
        <v>6426</v>
      </c>
      <c r="S193" s="224"/>
      <c r="T193" s="51"/>
      <c r="U193" s="225">
        <f>IF(W191="","",VLOOKUP(W191,Leeftijdscat,2,FALSE))</f>
        <v>15</v>
      </c>
      <c r="V193" s="225">
        <f>IF(W191="","",VLOOKUP(W191,Leeftijdscat,3,FALSE))</f>
        <v>18</v>
      </c>
      <c r="W193" s="225">
        <f>IF(W191="","",VLOOKUP(W191,Leeftijdscat,4,FALSE))</f>
        <v>19</v>
      </c>
      <c r="X193" s="52">
        <v>4</v>
      </c>
      <c r="Y193" s="81">
        <f>LEN(Y194&amp;Y195&amp;Y196&amp;Y197&amp;Y198&amp;Y199&amp;Y200&amp;Y201&amp;Y202&amp;Y203&amp;Y204&amp;Y205&amp;Y206&amp;Y207&amp;Y208)</f>
        <v>16</v>
      </c>
      <c r="Z193" s="81">
        <f>LEN(Z194&amp;Z195&amp;Z196&amp;Z197&amp;Z198&amp;Z199&amp;Z200&amp;Z201&amp;Z202&amp;Z203&amp;Z204&amp;Z205&amp;Z206&amp;Z207&amp;Z208)</f>
        <v>16</v>
      </c>
      <c r="AA193" s="81">
        <f>LEN(AA194&amp;AA195&amp;AA196&amp;AA197&amp;AA198&amp;AA199&amp;AA200&amp;AA201&amp;AA202&amp;AA203&amp;AA204&amp;AA205&amp;AA206&amp;AA207&amp;AA208)</f>
        <v>16</v>
      </c>
      <c r="AB193" s="81">
        <f>SUM(Y193:AA193)</f>
        <v>48</v>
      </c>
    </row>
    <row r="194" spans="1:28" x14ac:dyDescent="0.2">
      <c r="A194" s="34" t="str">
        <f>C191&amp;"x"&amp;B194</f>
        <v>A4x1</v>
      </c>
      <c r="B194" s="63">
        <v>1</v>
      </c>
      <c r="C194" s="87" t="str">
        <f t="shared" ref="C194:C208" si="134">IF(LEFT($A194,1)="x","",IFERROR(VLOOKUP($A194,LedenV,6,0),""))</f>
        <v>V</v>
      </c>
      <c r="D194" s="87" t="str">
        <f t="shared" ref="D194:D208" si="135">IF(LEFT($A194,1)="x","",IFERROR(VLOOKUP($A194,LedenV,7,0),""))</f>
        <v>NKJ95H9</v>
      </c>
      <c r="E194" s="88" t="str">
        <f t="shared" ref="E194:E208" si="136">IF(LEFT($A194,1)="x","",IFERROR(VLOOKUP($A194,LedenV,8,0),""))</f>
        <v>Auerbach, Femke</v>
      </c>
      <c r="F194" s="88" t="str">
        <f t="shared" ref="F194:F208" si="137">IF(LEFT($A194,1)="x","",IFERROR(VLOOKUP($A194,LedenV,9,0),""))</f>
        <v>Femke</v>
      </c>
      <c r="G194" s="89">
        <f t="shared" ref="G194:G208" si="138">IF(LEFT($A194,1)="x","",IFERROR(VLOOKUP($A194,LedenV,10,0),""))</f>
        <v>37481</v>
      </c>
      <c r="H194" s="90">
        <f t="shared" ref="H194:H208" si="139">IF(AND(ISNUMBER(G194),G194&lt;&gt;0),DATEDIF(G194,Peildatum,"Y"),"")</f>
        <v>16</v>
      </c>
      <c r="I194" s="91"/>
      <c r="J194" s="87" t="str">
        <f t="shared" ref="J194:J208" si="140">IF(LEFT($A194,1)="x","",IFERROR(VLOOKUP($A194,LedenV,16,0),""))</f>
        <v>B3</v>
      </c>
      <c r="K194" s="87" t="str">
        <f t="shared" ref="K194:K208" si="141">IF(LEFT($A194,1)="x","",IFERROR(VLOOKUP($A194,LedenV,17,0),""))</f>
        <v>B3</v>
      </c>
      <c r="L194" s="87" t="str">
        <f t="shared" ref="L194:L208" si="142">IF(LEFT($A194,1)="x","",IFERROR(VLOOKUP($A194,LedenV,18,0),""))</f>
        <v>B3</v>
      </c>
      <c r="M194" s="92"/>
      <c r="N194" s="92"/>
      <c r="P194" s="223" t="str">
        <f ca="1">IF(OR(LEFT($A194,1)="x",AND(Y193+$AB194=0,$AB193&gt;0)),"",IFERROR(VLOOKUP($A194,LedenV,27,0),""))</f>
        <v/>
      </c>
      <c r="Q194" s="223" t="str">
        <f ca="1">IF(OR(LEFT($A194,1)="x",AND(Z193+$AB194=0,$AB193&gt;0)),"",IFERROR(VLOOKUP($A194,LedenV,28,0),""))</f>
        <v/>
      </c>
      <c r="R194" s="223" t="str">
        <f ca="1">IF(OR(LEFT($A194,1)="x",AND(AA193+$AB194=0,$AB193&gt;0)),"",IFERROR(VLOOKUP($A194,LedenV,29,0),""))</f>
        <v/>
      </c>
      <c r="S194" s="228"/>
      <c r="T194" s="305"/>
      <c r="U194" s="226"/>
      <c r="V194" s="229">
        <f t="shared" ref="V194:V208" si="143">V193</f>
        <v>18</v>
      </c>
      <c r="W194" s="229">
        <f t="shared" ref="W194:W208" si="144">W193</f>
        <v>19</v>
      </c>
      <c r="X194" s="52">
        <v>5</v>
      </c>
      <c r="Y194" s="87" t="str">
        <f t="shared" ref="Y194:Y208" si="145">IF(LEFT($A194,1)="x","",IFERROR(VLOOKUP($A194,LedenV,34,0),""))</f>
        <v>B3</v>
      </c>
      <c r="Z194" s="87" t="str">
        <f t="shared" ref="Z194:Z208" si="146">IF(LEFT($A194,1)="x","",IFERROR(VLOOKUP($A194,LedenV,35,0),""))</f>
        <v>B3</v>
      </c>
      <c r="AA194" s="87" t="str">
        <f t="shared" ref="AA194:AA208" si="147">IF(LEFT($A194,1)="x","",IFERROR(VLOOKUP($A194,LedenV,36,0),""))</f>
        <v>B3</v>
      </c>
      <c r="AB194" s="34">
        <f t="shared" ref="AB194:AB208" si="148">LEN(Y194&amp;Z194&amp;AA194)</f>
        <v>6</v>
      </c>
    </row>
    <row r="195" spans="1:28" x14ac:dyDescent="0.2">
      <c r="A195" s="34" t="str">
        <f>C191&amp;"x"&amp;B195</f>
        <v>A4x2</v>
      </c>
      <c r="B195" s="63">
        <v>2</v>
      </c>
      <c r="C195" s="87" t="str">
        <f t="shared" si="134"/>
        <v>V</v>
      </c>
      <c r="D195" s="87" t="str">
        <f t="shared" si="135"/>
        <v>NLB70X5</v>
      </c>
      <c r="E195" s="88" t="str">
        <f t="shared" si="136"/>
        <v>Friebel, Angela</v>
      </c>
      <c r="F195" s="88" t="str">
        <f t="shared" si="137"/>
        <v>Angela</v>
      </c>
      <c r="G195" s="89">
        <f t="shared" si="138"/>
        <v>37541</v>
      </c>
      <c r="H195" s="90">
        <f t="shared" si="139"/>
        <v>16</v>
      </c>
      <c r="I195" s="91"/>
      <c r="J195" s="87" t="str">
        <f t="shared" si="140"/>
        <v>B5</v>
      </c>
      <c r="K195" s="87" t="str">
        <f t="shared" si="141"/>
        <v>B5</v>
      </c>
      <c r="L195" s="87" t="str">
        <f t="shared" si="142"/>
        <v>B5</v>
      </c>
      <c r="M195" s="92"/>
      <c r="N195" s="92"/>
      <c r="P195" s="223" t="str">
        <f ca="1">IF(OR(LEFT($A195,1)="x",AND(Y193+$AB195=0,$AB193&gt;0)),"",IFERROR(VLOOKUP($A195,LedenV,27,0),""))</f>
        <v/>
      </c>
      <c r="Q195" s="223" t="str">
        <f ca="1">IF(OR(LEFT($A195,1)="x",AND(Z193+$AB195=0,$AB193&gt;0)),"",IFERROR(VLOOKUP($A195,LedenV,28,0),""))</f>
        <v/>
      </c>
      <c r="R195" s="223" t="str">
        <f ca="1">IF(OR(LEFT($A195,1)="x",AND(AA193+$AB195=0,$AB193&gt;0)),"",IFERROR(VLOOKUP($A195,LedenV,29,0),""))</f>
        <v/>
      </c>
      <c r="S195" s="228"/>
      <c r="T195" s="305"/>
      <c r="U195" s="226"/>
      <c r="V195" s="229">
        <f t="shared" si="143"/>
        <v>18</v>
      </c>
      <c r="W195" s="229">
        <f t="shared" si="144"/>
        <v>19</v>
      </c>
      <c r="X195" s="52">
        <v>6</v>
      </c>
      <c r="Y195" s="87" t="str">
        <f t="shared" si="145"/>
        <v>B5</v>
      </c>
      <c r="Z195" s="87" t="str">
        <f t="shared" si="146"/>
        <v>B5</v>
      </c>
      <c r="AA195" s="87" t="str">
        <f t="shared" si="147"/>
        <v>B5</v>
      </c>
      <c r="AB195" s="34">
        <f t="shared" si="148"/>
        <v>6</v>
      </c>
    </row>
    <row r="196" spans="1:28" x14ac:dyDescent="0.2">
      <c r="A196" s="34" t="str">
        <f>C191&amp;"x"&amp;B196</f>
        <v>A4x3</v>
      </c>
      <c r="B196" s="63">
        <v>3</v>
      </c>
      <c r="C196" s="87" t="str">
        <f t="shared" si="134"/>
        <v>V</v>
      </c>
      <c r="D196" s="87" t="str">
        <f t="shared" si="135"/>
        <v>NKR09G7</v>
      </c>
      <c r="E196" s="88" t="str">
        <f t="shared" si="136"/>
        <v>Klink, Suzanne</v>
      </c>
      <c r="F196" s="88" t="str">
        <f t="shared" si="137"/>
        <v>Suzanne</v>
      </c>
      <c r="G196" s="89">
        <f t="shared" si="138"/>
        <v>37801</v>
      </c>
      <c r="H196" s="90">
        <f t="shared" si="139"/>
        <v>15</v>
      </c>
      <c r="I196" s="91"/>
      <c r="J196" s="87" t="str">
        <f t="shared" si="140"/>
        <v>B3</v>
      </c>
      <c r="K196" s="87" t="str">
        <f t="shared" si="141"/>
        <v>B3</v>
      </c>
      <c r="L196" s="87" t="str">
        <f t="shared" si="142"/>
        <v>B3</v>
      </c>
      <c r="M196" s="92"/>
      <c r="N196" s="92"/>
      <c r="P196" s="223" t="str">
        <f ca="1">IF(OR(LEFT($A196,1)="x",AND(Y193+$AB196=0,$AB193&gt;0)),"",IFERROR(VLOOKUP($A196,LedenV,27,0),""))</f>
        <v/>
      </c>
      <c r="Q196" s="223" t="str">
        <f ca="1">IF(OR(LEFT($A196,1)="x",AND(Z193+$AB196=0,$AB193&gt;0)),"",IFERROR(VLOOKUP($A196,LedenV,28,0),""))</f>
        <v/>
      </c>
      <c r="R196" s="223" t="str">
        <f ca="1">IF(OR(LEFT($A196,1)="x",AND(AA193+$AB196=0,$AB193&gt;0)),"",IFERROR(VLOOKUP($A196,LedenV,29,0),""))</f>
        <v/>
      </c>
      <c r="S196" s="228"/>
      <c r="T196" s="305"/>
      <c r="U196" s="226"/>
      <c r="V196" s="229">
        <f t="shared" si="143"/>
        <v>18</v>
      </c>
      <c r="W196" s="229">
        <f t="shared" si="144"/>
        <v>19</v>
      </c>
      <c r="X196" s="52">
        <v>7</v>
      </c>
      <c r="Y196" s="87" t="str">
        <f t="shared" si="145"/>
        <v>B3</v>
      </c>
      <c r="Z196" s="87" t="str">
        <f t="shared" si="146"/>
        <v>B3</v>
      </c>
      <c r="AA196" s="87" t="str">
        <f t="shared" si="147"/>
        <v>B3</v>
      </c>
      <c r="AB196" s="34">
        <f t="shared" si="148"/>
        <v>6</v>
      </c>
    </row>
    <row r="197" spans="1:28" x14ac:dyDescent="0.2">
      <c r="A197" s="34" t="str">
        <f>C191&amp;"x"&amp;B197</f>
        <v>A4x4</v>
      </c>
      <c r="B197" s="63">
        <v>4</v>
      </c>
      <c r="C197" s="87" t="str">
        <f t="shared" si="134"/>
        <v>V</v>
      </c>
      <c r="D197" s="87" t="str">
        <f t="shared" si="135"/>
        <v>NKJ95K0</v>
      </c>
      <c r="E197" s="88" t="str">
        <f t="shared" si="136"/>
        <v>Los, Noa</v>
      </c>
      <c r="F197" s="88" t="str">
        <f t="shared" si="137"/>
        <v>Noa</v>
      </c>
      <c r="G197" s="89">
        <f t="shared" si="138"/>
        <v>37323</v>
      </c>
      <c r="H197" s="90">
        <f t="shared" si="139"/>
        <v>16</v>
      </c>
      <c r="I197" s="91"/>
      <c r="J197" s="87" t="str">
        <f t="shared" si="140"/>
        <v>B3</v>
      </c>
      <c r="K197" s="87" t="str">
        <f t="shared" si="141"/>
        <v>B3</v>
      </c>
      <c r="L197" s="87" t="str">
        <f t="shared" si="142"/>
        <v>B3</v>
      </c>
      <c r="M197" s="92"/>
      <c r="N197" s="92"/>
      <c r="P197" s="223" t="str">
        <f ca="1">IF(OR(LEFT($A197,1)="x",AND(Y193+$AB197=0,$AB193&gt;0)),"",IFERROR(VLOOKUP($A197,LedenV,27,0),""))</f>
        <v/>
      </c>
      <c r="Q197" s="223" t="str">
        <f ca="1">IF(OR(LEFT($A197,1)="x",AND(Z193+$AB197=0,$AB193&gt;0)),"",IFERROR(VLOOKUP($A197,LedenV,28,0),""))</f>
        <v/>
      </c>
      <c r="R197" s="223" t="str">
        <f ca="1">IF(OR(LEFT($A197,1)="x",AND(AA193+$AB197=0,$AB193&gt;0)),"",IFERROR(VLOOKUP($A197,LedenV,29,0),""))</f>
        <v/>
      </c>
      <c r="S197" s="228"/>
      <c r="T197" s="305"/>
      <c r="U197" s="226"/>
      <c r="V197" s="229">
        <f t="shared" si="143"/>
        <v>18</v>
      </c>
      <c r="W197" s="229">
        <f t="shared" si="144"/>
        <v>19</v>
      </c>
      <c r="X197" s="52">
        <v>8</v>
      </c>
      <c r="Y197" s="87" t="str">
        <f t="shared" si="145"/>
        <v>B3</v>
      </c>
      <c r="Z197" s="87" t="str">
        <f t="shared" si="146"/>
        <v>B3</v>
      </c>
      <c r="AA197" s="87" t="str">
        <f t="shared" si="147"/>
        <v>B3</v>
      </c>
      <c r="AB197" s="34">
        <f t="shared" si="148"/>
        <v>6</v>
      </c>
    </row>
    <row r="198" spans="1:28" x14ac:dyDescent="0.2">
      <c r="A198" s="34" t="str">
        <f>C191&amp;"x"&amp;B198</f>
        <v>A4x5</v>
      </c>
      <c r="B198" s="63">
        <v>5</v>
      </c>
      <c r="C198" s="87" t="str">
        <f t="shared" si="134"/>
        <v>V</v>
      </c>
      <c r="D198" s="87" t="str">
        <f t="shared" si="135"/>
        <v>NKR57P9</v>
      </c>
      <c r="E198" s="88" t="str">
        <f t="shared" si="136"/>
        <v>Spijk, Jikke van</v>
      </c>
      <c r="F198" s="88" t="str">
        <f t="shared" si="137"/>
        <v>Jikke</v>
      </c>
      <c r="G198" s="89">
        <f t="shared" si="138"/>
        <v>37868</v>
      </c>
      <c r="H198" s="90">
        <f t="shared" si="139"/>
        <v>15</v>
      </c>
      <c r="I198" s="91"/>
      <c r="J198" s="87" t="str">
        <f t="shared" si="140"/>
        <v>B3</v>
      </c>
      <c r="K198" s="87" t="str">
        <f t="shared" si="141"/>
        <v>B3</v>
      </c>
      <c r="L198" s="87" t="str">
        <f t="shared" si="142"/>
        <v>B3</v>
      </c>
      <c r="M198" s="92"/>
      <c r="N198" s="92"/>
      <c r="P198" s="223" t="str">
        <f ca="1">IF(OR(LEFT($A198,1)="x",AND(Y193+$AB198=0,$AB193&gt;0)),"",IFERROR(VLOOKUP($A198,LedenV,27,0),""))</f>
        <v/>
      </c>
      <c r="Q198" s="223" t="str">
        <f ca="1">IF(OR(LEFT($A198,1)="x",AND(Z193+$AB198=0,$AB193&gt;0)),"",IFERROR(VLOOKUP($A198,LedenV,28,0),""))</f>
        <v/>
      </c>
      <c r="R198" s="223" t="str">
        <f ca="1">IF(OR(LEFT($A198,1)="x",AND(AA193+$AB198=0,$AB193&gt;0)),"",IFERROR(VLOOKUP($A198,LedenV,29,0),""))</f>
        <v/>
      </c>
      <c r="S198" s="228"/>
      <c r="T198" s="305"/>
      <c r="U198" s="226"/>
      <c r="V198" s="229">
        <f t="shared" si="143"/>
        <v>18</v>
      </c>
      <c r="W198" s="229">
        <f t="shared" si="144"/>
        <v>19</v>
      </c>
      <c r="X198" s="52">
        <v>9</v>
      </c>
      <c r="Y198" s="87" t="str">
        <f t="shared" si="145"/>
        <v>B3</v>
      </c>
      <c r="Z198" s="87" t="str">
        <f t="shared" si="146"/>
        <v>B3</v>
      </c>
      <c r="AA198" s="87" t="str">
        <f t="shared" si="147"/>
        <v>B3</v>
      </c>
      <c r="AB198" s="34">
        <f t="shared" si="148"/>
        <v>6</v>
      </c>
    </row>
    <row r="199" spans="1:28" x14ac:dyDescent="0.2">
      <c r="A199" s="34" t="str">
        <f>C191&amp;"x"&amp;B199</f>
        <v>A4x6</v>
      </c>
      <c r="B199" s="63">
        <v>6</v>
      </c>
      <c r="C199" s="87" t="str">
        <f t="shared" si="134"/>
        <v>V</v>
      </c>
      <c r="D199" s="87" t="str">
        <f t="shared" si="135"/>
        <v>NKK27G4</v>
      </c>
      <c r="E199" s="88" t="str">
        <f t="shared" si="136"/>
        <v>Valk, Marlies</v>
      </c>
      <c r="F199" s="88" t="str">
        <f t="shared" si="137"/>
        <v>Marlies</v>
      </c>
      <c r="G199" s="89">
        <f t="shared" si="138"/>
        <v>37702</v>
      </c>
      <c r="H199" s="90">
        <f t="shared" si="139"/>
        <v>15</v>
      </c>
      <c r="I199" s="91"/>
      <c r="J199" s="87" t="str">
        <f t="shared" si="140"/>
        <v>B3</v>
      </c>
      <c r="K199" s="87" t="str">
        <f t="shared" si="141"/>
        <v>B3</v>
      </c>
      <c r="L199" s="87" t="str">
        <f t="shared" si="142"/>
        <v>B3</v>
      </c>
      <c r="M199" s="92"/>
      <c r="N199" s="92"/>
      <c r="P199" s="223" t="str">
        <f ca="1">IF(OR(LEFT($A199,1)="x",AND(Y193+$AB199=0,$AB193&gt;0)),"",IFERROR(VLOOKUP($A199,LedenV,27,0),""))</f>
        <v/>
      </c>
      <c r="Q199" s="223" t="str">
        <f ca="1">IF(OR(LEFT($A199,1)="x",AND(Z193+$AB199=0,$AB193&gt;0)),"",IFERROR(VLOOKUP($A199,LedenV,28,0),""))</f>
        <v/>
      </c>
      <c r="R199" s="223" t="str">
        <f ca="1">IF(OR(LEFT($A199,1)="x",AND(AA193+$AB199=0,$AB193&gt;0)),"",IFERROR(VLOOKUP($A199,LedenV,29,0),""))</f>
        <v/>
      </c>
      <c r="S199" s="228"/>
      <c r="T199" s="305"/>
      <c r="U199" s="226"/>
      <c r="V199" s="229">
        <f t="shared" si="143"/>
        <v>18</v>
      </c>
      <c r="W199" s="229">
        <f t="shared" si="144"/>
        <v>19</v>
      </c>
      <c r="X199" s="52">
        <v>10</v>
      </c>
      <c r="Y199" s="87" t="str">
        <f t="shared" si="145"/>
        <v>B3</v>
      </c>
      <c r="Z199" s="87" t="str">
        <f t="shared" si="146"/>
        <v>B3</v>
      </c>
      <c r="AA199" s="87" t="str">
        <f t="shared" si="147"/>
        <v>B3</v>
      </c>
      <c r="AB199" s="34">
        <f t="shared" si="148"/>
        <v>6</v>
      </c>
    </row>
    <row r="200" spans="1:28" x14ac:dyDescent="0.2">
      <c r="A200" s="34" t="str">
        <f>C191&amp;"x"&amp;B200</f>
        <v>A4x7</v>
      </c>
      <c r="B200" s="63">
        <v>7</v>
      </c>
      <c r="C200" s="87" t="str">
        <f t="shared" si="134"/>
        <v>V</v>
      </c>
      <c r="D200" s="87" t="str">
        <f t="shared" si="135"/>
        <v>NKQ14R3</v>
      </c>
      <c r="E200" s="88" t="str">
        <f t="shared" si="136"/>
        <v>Wit, Nadia de</v>
      </c>
      <c r="F200" s="88" t="str">
        <f t="shared" si="137"/>
        <v>Nadia</v>
      </c>
      <c r="G200" s="89">
        <f t="shared" si="138"/>
        <v>37104</v>
      </c>
      <c r="H200" s="90">
        <f t="shared" si="139"/>
        <v>17</v>
      </c>
      <c r="I200" s="91"/>
      <c r="J200" s="87" t="str">
        <f t="shared" si="140"/>
        <v>A4</v>
      </c>
      <c r="K200" s="87" t="str">
        <f t="shared" si="141"/>
        <v>A4</v>
      </c>
      <c r="L200" s="87" t="str">
        <f t="shared" si="142"/>
        <v>A4</v>
      </c>
      <c r="M200" s="92"/>
      <c r="N200" s="92"/>
      <c r="P200" s="223" t="str">
        <f ca="1">IF(OR(LEFT($A200,1)="x",AND(Y193+$AB200=0,$AB193&gt;0)),"",IFERROR(VLOOKUP($A200,LedenV,27,0),""))</f>
        <v/>
      </c>
      <c r="Q200" s="223" t="str">
        <f ca="1">IF(OR(LEFT($A200,1)="x",AND(Z193+$AB200=0,$AB193&gt;0)),"",IFERROR(VLOOKUP($A200,LedenV,28,0),""))</f>
        <v/>
      </c>
      <c r="R200" s="223" t="str">
        <f ca="1">IF(OR(LEFT($A200,1)="x",AND(AA193+$AB200=0,$AB193&gt;0)),"",IFERROR(VLOOKUP($A200,LedenV,29,0),""))</f>
        <v/>
      </c>
      <c r="S200" s="228"/>
      <c r="T200" s="305"/>
      <c r="U200" s="226"/>
      <c r="V200" s="229">
        <f t="shared" si="143"/>
        <v>18</v>
      </c>
      <c r="W200" s="229">
        <f t="shared" si="144"/>
        <v>19</v>
      </c>
      <c r="X200" s="52">
        <v>11</v>
      </c>
      <c r="Y200" s="87" t="str">
        <f t="shared" si="145"/>
        <v>A4</v>
      </c>
      <c r="Z200" s="87" t="str">
        <f t="shared" si="146"/>
        <v>A4</v>
      </c>
      <c r="AA200" s="87" t="str">
        <f t="shared" si="147"/>
        <v>A4</v>
      </c>
      <c r="AB200" s="34">
        <f t="shared" si="148"/>
        <v>6</v>
      </c>
    </row>
    <row r="201" spans="1:28" x14ac:dyDescent="0.2">
      <c r="A201" s="34" t="str">
        <f>C191&amp;"x"&amp;B201</f>
        <v>A4x8</v>
      </c>
      <c r="B201" s="63">
        <v>8</v>
      </c>
      <c r="C201" s="87" t="str">
        <f t="shared" si="134"/>
        <v>V</v>
      </c>
      <c r="D201" s="87" t="str">
        <f t="shared" si="135"/>
        <v>NKQ13Q3</v>
      </c>
      <c r="E201" s="88" t="str">
        <f t="shared" si="136"/>
        <v>Wit, Syrah de</v>
      </c>
      <c r="F201" s="88" t="str">
        <f t="shared" si="137"/>
        <v>Syrah</v>
      </c>
      <c r="G201" s="89">
        <f t="shared" si="138"/>
        <v>37104</v>
      </c>
      <c r="H201" s="90">
        <f t="shared" si="139"/>
        <v>17</v>
      </c>
      <c r="I201" s="91"/>
      <c r="J201" s="87" t="str">
        <f t="shared" si="140"/>
        <v>A4</v>
      </c>
      <c r="K201" s="87" t="str">
        <f t="shared" si="141"/>
        <v>A4</v>
      </c>
      <c r="L201" s="87" t="str">
        <f t="shared" si="142"/>
        <v>A4</v>
      </c>
      <c r="M201" s="92"/>
      <c r="N201" s="92"/>
      <c r="P201" s="223" t="str">
        <f ca="1">IF(OR(LEFT($A201,1)="x",AND(Y193+$AB201=0,$AB193&gt;0)),"",IFERROR(VLOOKUP($A201,LedenV,27,0),""))</f>
        <v/>
      </c>
      <c r="Q201" s="223" t="str">
        <f ca="1">IF(OR(LEFT($A201,1)="x",AND(Z193+$AB201=0,$AB193&gt;0)),"",IFERROR(VLOOKUP($A201,LedenV,28,0),""))</f>
        <v/>
      </c>
      <c r="R201" s="223" t="str">
        <f ca="1">IF(OR(LEFT($A201,1)="x",AND(AA193+$AB201=0,$AB193&gt;0)),"",IFERROR(VLOOKUP($A201,LedenV,29,0),""))</f>
        <v/>
      </c>
      <c r="S201" s="228"/>
      <c r="T201" s="305"/>
      <c r="U201" s="226"/>
      <c r="V201" s="229">
        <f t="shared" si="143"/>
        <v>18</v>
      </c>
      <c r="W201" s="229">
        <f t="shared" si="144"/>
        <v>19</v>
      </c>
      <c r="X201" s="52">
        <v>12</v>
      </c>
      <c r="Y201" s="87" t="str">
        <f t="shared" si="145"/>
        <v>A4</v>
      </c>
      <c r="Z201" s="87" t="str">
        <f t="shared" si="146"/>
        <v>A4</v>
      </c>
      <c r="AA201" s="87" t="str">
        <f t="shared" si="147"/>
        <v>A4</v>
      </c>
      <c r="AB201" s="34">
        <f t="shared" si="148"/>
        <v>6</v>
      </c>
    </row>
    <row r="202" spans="1:28" x14ac:dyDescent="0.2">
      <c r="A202" s="34" t="str">
        <f>C191&amp;"x"&amp;B202</f>
        <v>A4x9</v>
      </c>
      <c r="B202" s="63">
        <v>9</v>
      </c>
      <c r="C202" s="87" t="str">
        <f t="shared" si="134"/>
        <v/>
      </c>
      <c r="D202" s="87" t="str">
        <f t="shared" si="135"/>
        <v/>
      </c>
      <c r="E202" s="88" t="str">
        <f t="shared" si="136"/>
        <v/>
      </c>
      <c r="F202" s="88" t="str">
        <f t="shared" si="137"/>
        <v/>
      </c>
      <c r="G202" s="89" t="str">
        <f t="shared" si="138"/>
        <v/>
      </c>
      <c r="H202" s="90" t="str">
        <f t="shared" si="139"/>
        <v/>
      </c>
      <c r="I202" s="91"/>
      <c r="J202" s="87" t="str">
        <f t="shared" si="140"/>
        <v/>
      </c>
      <c r="K202" s="87" t="str">
        <f t="shared" si="141"/>
        <v/>
      </c>
      <c r="L202" s="87" t="str">
        <f t="shared" si="142"/>
        <v/>
      </c>
      <c r="M202" s="92"/>
      <c r="N202" s="92"/>
      <c r="P202" s="223" t="str">
        <f>IF(OR(LEFT($A202,1)="x",AND(Y193+$AB202=0,$AB193&gt;0)),"",IFERROR(VLOOKUP($A202,LedenV,27,0),""))</f>
        <v/>
      </c>
      <c r="Q202" s="223" t="str">
        <f>IF(OR(LEFT($A202,1)="x",AND(Z193+$AB202=0,$AB193&gt;0)),"",IFERROR(VLOOKUP($A202,LedenV,28,0),""))</f>
        <v/>
      </c>
      <c r="R202" s="223" t="str">
        <f>IF(OR(LEFT($A202,1)="x",AND(AA193+$AB202=0,$AB193&gt;0)),"",IFERROR(VLOOKUP($A202,LedenV,29,0),""))</f>
        <v/>
      </c>
      <c r="S202" s="228"/>
      <c r="T202" s="305"/>
      <c r="U202" s="226"/>
      <c r="V202" s="229">
        <f t="shared" si="143"/>
        <v>18</v>
      </c>
      <c r="W202" s="229">
        <f t="shared" si="144"/>
        <v>19</v>
      </c>
      <c r="X202" s="52">
        <v>13</v>
      </c>
      <c r="Y202" s="87" t="str">
        <f t="shared" si="145"/>
        <v/>
      </c>
      <c r="Z202" s="87" t="str">
        <f t="shared" si="146"/>
        <v/>
      </c>
      <c r="AA202" s="87" t="str">
        <f t="shared" si="147"/>
        <v/>
      </c>
      <c r="AB202" s="34">
        <f t="shared" si="148"/>
        <v>0</v>
      </c>
    </row>
    <row r="203" spans="1:28" x14ac:dyDescent="0.2">
      <c r="A203" s="34" t="str">
        <f>C191&amp;"x"&amp;B203</f>
        <v>A4x10</v>
      </c>
      <c r="B203" s="63">
        <v>10</v>
      </c>
      <c r="C203" s="87" t="str">
        <f t="shared" si="134"/>
        <v/>
      </c>
      <c r="D203" s="87" t="str">
        <f t="shared" si="135"/>
        <v/>
      </c>
      <c r="E203" s="88" t="str">
        <f t="shared" si="136"/>
        <v/>
      </c>
      <c r="F203" s="88" t="str">
        <f t="shared" si="137"/>
        <v/>
      </c>
      <c r="G203" s="89" t="str">
        <f t="shared" si="138"/>
        <v/>
      </c>
      <c r="H203" s="90" t="str">
        <f t="shared" si="139"/>
        <v/>
      </c>
      <c r="I203" s="91"/>
      <c r="J203" s="87" t="str">
        <f t="shared" si="140"/>
        <v/>
      </c>
      <c r="K203" s="87" t="str">
        <f t="shared" si="141"/>
        <v/>
      </c>
      <c r="L203" s="87" t="str">
        <f t="shared" si="142"/>
        <v/>
      </c>
      <c r="M203" s="92"/>
      <c r="N203" s="92"/>
      <c r="P203" s="223" t="str">
        <f>IF(OR(LEFT($A203,1)="x",AND(Y193+$AB203=0,$AB193&gt;0)),"",IFERROR(VLOOKUP($A203,LedenV,27,0),""))</f>
        <v/>
      </c>
      <c r="Q203" s="223" t="str">
        <f>IF(OR(LEFT($A203,1)="x",AND(Z193+$AB203=0,$AB193&gt;0)),"",IFERROR(VLOOKUP($A203,LedenV,28,0),""))</f>
        <v/>
      </c>
      <c r="R203" s="223" t="str">
        <f>IF(OR(LEFT($A203,1)="x",AND(AA193+$AB203=0,$AB193&gt;0)),"",IFERROR(VLOOKUP($A203,LedenV,29,0),""))</f>
        <v/>
      </c>
      <c r="S203" s="228"/>
      <c r="T203" s="305"/>
      <c r="U203" s="226"/>
      <c r="V203" s="229">
        <f t="shared" si="143"/>
        <v>18</v>
      </c>
      <c r="W203" s="229">
        <f t="shared" si="144"/>
        <v>19</v>
      </c>
      <c r="X203" s="52">
        <v>14</v>
      </c>
      <c r="Y203" s="87" t="str">
        <f t="shared" si="145"/>
        <v/>
      </c>
      <c r="Z203" s="87" t="str">
        <f t="shared" si="146"/>
        <v/>
      </c>
      <c r="AA203" s="87" t="str">
        <f t="shared" si="147"/>
        <v/>
      </c>
      <c r="AB203" s="34">
        <f t="shared" si="148"/>
        <v>0</v>
      </c>
    </row>
    <row r="204" spans="1:28" x14ac:dyDescent="0.2">
      <c r="A204" s="34" t="str">
        <f>C191&amp;"x"&amp;B204</f>
        <v>A4x11</v>
      </c>
      <c r="B204" s="63">
        <v>11</v>
      </c>
      <c r="C204" s="87" t="str">
        <f t="shared" si="134"/>
        <v/>
      </c>
      <c r="D204" s="87" t="str">
        <f t="shared" si="135"/>
        <v/>
      </c>
      <c r="E204" s="88" t="str">
        <f t="shared" si="136"/>
        <v/>
      </c>
      <c r="F204" s="88" t="str">
        <f t="shared" si="137"/>
        <v/>
      </c>
      <c r="G204" s="89" t="str">
        <f t="shared" si="138"/>
        <v/>
      </c>
      <c r="H204" s="90" t="str">
        <f t="shared" si="139"/>
        <v/>
      </c>
      <c r="I204" s="91"/>
      <c r="J204" s="87" t="str">
        <f t="shared" si="140"/>
        <v/>
      </c>
      <c r="K204" s="87" t="str">
        <f t="shared" si="141"/>
        <v/>
      </c>
      <c r="L204" s="87" t="str">
        <f t="shared" si="142"/>
        <v/>
      </c>
      <c r="M204" s="92"/>
      <c r="N204" s="92"/>
      <c r="P204" s="223" t="str">
        <f>IF(OR(LEFT($A204,1)="x",AND(Y193+$AB204=0,$AB193&gt;0)),"",IFERROR(VLOOKUP($A204,LedenV,27,0),""))</f>
        <v/>
      </c>
      <c r="Q204" s="223" t="str">
        <f>IF(OR(LEFT($A204,1)="x",AND(Z193+$AB204=0,$AB193&gt;0)),"",IFERROR(VLOOKUP($A204,LedenV,28,0),""))</f>
        <v/>
      </c>
      <c r="R204" s="223" t="str">
        <f>IF(OR(LEFT($A204,1)="x",AND(AA193+$AB204=0,$AB193&gt;0)),"",IFERROR(VLOOKUP($A204,LedenV,29,0),""))</f>
        <v/>
      </c>
      <c r="V204" s="229">
        <f t="shared" si="143"/>
        <v>18</v>
      </c>
      <c r="W204" s="229">
        <f t="shared" si="144"/>
        <v>19</v>
      </c>
      <c r="X204" s="52">
        <v>15</v>
      </c>
      <c r="Y204" s="87" t="str">
        <f t="shared" si="145"/>
        <v/>
      </c>
      <c r="Z204" s="87" t="str">
        <f t="shared" si="146"/>
        <v/>
      </c>
      <c r="AA204" s="87" t="str">
        <f t="shared" si="147"/>
        <v/>
      </c>
      <c r="AB204" s="34">
        <f t="shared" si="148"/>
        <v>0</v>
      </c>
    </row>
    <row r="205" spans="1:28" x14ac:dyDescent="0.2">
      <c r="A205" s="34" t="str">
        <f>C191&amp;"x"&amp;B205</f>
        <v>A4x12</v>
      </c>
      <c r="B205" s="63">
        <v>12</v>
      </c>
      <c r="C205" s="87" t="str">
        <f t="shared" si="134"/>
        <v/>
      </c>
      <c r="D205" s="87" t="str">
        <f t="shared" si="135"/>
        <v/>
      </c>
      <c r="E205" s="88" t="str">
        <f t="shared" si="136"/>
        <v/>
      </c>
      <c r="F205" s="88" t="str">
        <f t="shared" si="137"/>
        <v/>
      </c>
      <c r="G205" s="89" t="str">
        <f t="shared" si="138"/>
        <v/>
      </c>
      <c r="H205" s="90" t="str">
        <f t="shared" si="139"/>
        <v/>
      </c>
      <c r="I205" s="91"/>
      <c r="J205" s="87" t="str">
        <f t="shared" si="140"/>
        <v/>
      </c>
      <c r="K205" s="87" t="str">
        <f t="shared" si="141"/>
        <v/>
      </c>
      <c r="L205" s="87" t="str">
        <f t="shared" si="142"/>
        <v/>
      </c>
      <c r="M205" s="92"/>
      <c r="N205" s="92"/>
      <c r="P205" s="223" t="str">
        <f>IF(OR(LEFT($A205,1)="x",AND(Y193+$AB205=0,$AB193&gt;0)),"",IFERROR(VLOOKUP($A205,LedenV,27,0),""))</f>
        <v/>
      </c>
      <c r="Q205" s="223" t="str">
        <f>IF(OR(LEFT($A205,1)="x",AND(Z193+$AB205=0,$AB193&gt;0)),"",IFERROR(VLOOKUP($A205,LedenV,28,0),""))</f>
        <v/>
      </c>
      <c r="R205" s="223" t="str">
        <f>IF(OR(LEFT($A205,1)="x",AND(AA193+$AB205=0,$AB193&gt;0)),"",IFERROR(VLOOKUP($A205,LedenV,29,0),""))</f>
        <v/>
      </c>
      <c r="V205" s="229">
        <f t="shared" si="143"/>
        <v>18</v>
      </c>
      <c r="W205" s="229">
        <f t="shared" si="144"/>
        <v>19</v>
      </c>
      <c r="X205" s="52">
        <v>16</v>
      </c>
      <c r="Y205" s="87" t="str">
        <f t="shared" si="145"/>
        <v/>
      </c>
      <c r="Z205" s="87" t="str">
        <f t="shared" si="146"/>
        <v/>
      </c>
      <c r="AA205" s="87" t="str">
        <f t="shared" si="147"/>
        <v/>
      </c>
      <c r="AB205" s="34">
        <f t="shared" si="148"/>
        <v>0</v>
      </c>
    </row>
    <row r="206" spans="1:28" x14ac:dyDescent="0.2">
      <c r="A206" s="34" t="str">
        <f>C191&amp;"x"&amp;B206</f>
        <v>A4x13</v>
      </c>
      <c r="B206" s="63">
        <v>13</v>
      </c>
      <c r="C206" s="87" t="str">
        <f t="shared" si="134"/>
        <v/>
      </c>
      <c r="D206" s="87" t="str">
        <f t="shared" si="135"/>
        <v/>
      </c>
      <c r="E206" s="88" t="str">
        <f t="shared" si="136"/>
        <v/>
      </c>
      <c r="F206" s="88" t="str">
        <f t="shared" si="137"/>
        <v/>
      </c>
      <c r="G206" s="89" t="str">
        <f t="shared" si="138"/>
        <v/>
      </c>
      <c r="H206" s="90" t="str">
        <f t="shared" si="139"/>
        <v/>
      </c>
      <c r="I206" s="91"/>
      <c r="J206" s="87" t="str">
        <f t="shared" si="140"/>
        <v/>
      </c>
      <c r="K206" s="87" t="str">
        <f t="shared" si="141"/>
        <v/>
      </c>
      <c r="L206" s="87" t="str">
        <f t="shared" si="142"/>
        <v/>
      </c>
      <c r="M206" s="92"/>
      <c r="N206" s="92"/>
      <c r="P206" s="223" t="str">
        <f>IF(OR(LEFT($A206,1)="x",AND(Y193+$AB206=0,$AB193&gt;0)),"",IFERROR(VLOOKUP($A206,LedenV,27,0),""))</f>
        <v/>
      </c>
      <c r="Q206" s="223" t="str">
        <f>IF(OR(LEFT($A206,1)="x",AND(Z193+$AB206=0,$AB193&gt;0)),"",IFERROR(VLOOKUP($A206,LedenV,28,0),""))</f>
        <v/>
      </c>
      <c r="R206" s="223" t="str">
        <f>IF(OR(LEFT($A206,1)="x",AND(AA193+$AB206=0,$AB193&gt;0)),"",IFERROR(VLOOKUP($A206,LedenV,29,0),""))</f>
        <v/>
      </c>
      <c r="V206" s="229">
        <f t="shared" si="143"/>
        <v>18</v>
      </c>
      <c r="W206" s="229">
        <f t="shared" si="144"/>
        <v>19</v>
      </c>
      <c r="X206" s="52">
        <v>17</v>
      </c>
      <c r="Y206" s="87" t="str">
        <f t="shared" si="145"/>
        <v/>
      </c>
      <c r="Z206" s="87" t="str">
        <f t="shared" si="146"/>
        <v/>
      </c>
      <c r="AA206" s="87" t="str">
        <f t="shared" si="147"/>
        <v/>
      </c>
      <c r="AB206" s="34">
        <f t="shared" si="148"/>
        <v>0</v>
      </c>
    </row>
    <row r="207" spans="1:28" x14ac:dyDescent="0.2">
      <c r="A207" s="34" t="str">
        <f>C191&amp;"x"&amp;B207</f>
        <v>A4x14</v>
      </c>
      <c r="B207" s="63">
        <v>14</v>
      </c>
      <c r="C207" s="87" t="str">
        <f t="shared" si="134"/>
        <v/>
      </c>
      <c r="D207" s="87" t="str">
        <f t="shared" si="135"/>
        <v/>
      </c>
      <c r="E207" s="88" t="str">
        <f t="shared" si="136"/>
        <v/>
      </c>
      <c r="F207" s="88" t="str">
        <f t="shared" si="137"/>
        <v/>
      </c>
      <c r="G207" s="89" t="str">
        <f t="shared" si="138"/>
        <v/>
      </c>
      <c r="H207" s="90" t="str">
        <f t="shared" si="139"/>
        <v/>
      </c>
      <c r="I207" s="91"/>
      <c r="J207" s="87" t="str">
        <f t="shared" si="140"/>
        <v/>
      </c>
      <c r="K207" s="87" t="str">
        <f t="shared" si="141"/>
        <v/>
      </c>
      <c r="L207" s="87" t="str">
        <f t="shared" si="142"/>
        <v/>
      </c>
      <c r="M207" s="92"/>
      <c r="N207" s="92"/>
      <c r="P207" s="223" t="str">
        <f>IF(OR(LEFT($A207,1)="x",AND(Y193+$AB207=0,$AB193&gt;0)),"",IFERROR(VLOOKUP($A207,LedenV,27,0),""))</f>
        <v/>
      </c>
      <c r="Q207" s="223" t="str">
        <f>IF(OR(LEFT($A207,1)="x",AND(Z193+$AB207=0,$AB193&gt;0)),"",IFERROR(VLOOKUP($A207,LedenV,28,0),""))</f>
        <v/>
      </c>
      <c r="R207" s="223" t="str">
        <f>IF(OR(LEFT($A207,1)="x",AND(AA193+$AB207=0,$AB193&gt;0)),"",IFERROR(VLOOKUP($A207,LedenV,29,0),""))</f>
        <v/>
      </c>
      <c r="V207" s="229">
        <f t="shared" si="143"/>
        <v>18</v>
      </c>
      <c r="W207" s="229">
        <f t="shared" si="144"/>
        <v>19</v>
      </c>
      <c r="X207" s="52">
        <v>18</v>
      </c>
      <c r="Y207" s="87" t="str">
        <f t="shared" si="145"/>
        <v/>
      </c>
      <c r="Z207" s="87" t="str">
        <f t="shared" si="146"/>
        <v/>
      </c>
      <c r="AA207" s="87" t="str">
        <f t="shared" si="147"/>
        <v/>
      </c>
      <c r="AB207" s="34">
        <f t="shared" si="148"/>
        <v>0</v>
      </c>
    </row>
    <row r="208" spans="1:28" x14ac:dyDescent="0.2">
      <c r="A208" s="34" t="str">
        <f>C191&amp;"x"&amp;B208</f>
        <v>A4x15</v>
      </c>
      <c r="B208" s="63">
        <v>15</v>
      </c>
      <c r="C208" s="87" t="str">
        <f t="shared" si="134"/>
        <v/>
      </c>
      <c r="D208" s="87" t="str">
        <f t="shared" si="135"/>
        <v/>
      </c>
      <c r="E208" s="88" t="str">
        <f t="shared" si="136"/>
        <v/>
      </c>
      <c r="F208" s="88" t="str">
        <f t="shared" si="137"/>
        <v/>
      </c>
      <c r="G208" s="89" t="str">
        <f t="shared" si="138"/>
        <v/>
      </c>
      <c r="H208" s="90" t="str">
        <f t="shared" si="139"/>
        <v/>
      </c>
      <c r="I208" s="91"/>
      <c r="J208" s="87" t="str">
        <f t="shared" si="140"/>
        <v/>
      </c>
      <c r="K208" s="87" t="str">
        <f t="shared" si="141"/>
        <v/>
      </c>
      <c r="L208" s="87" t="str">
        <f t="shared" si="142"/>
        <v/>
      </c>
      <c r="M208" s="92"/>
      <c r="N208" s="92"/>
      <c r="P208" s="223" t="str">
        <f>IF(OR(LEFT($A208,1)="x",AND(Y193+$AB208=0,$AB193&gt;0)),"",IFERROR(VLOOKUP($A208,LedenV,27,0),""))</f>
        <v/>
      </c>
      <c r="Q208" s="223" t="str">
        <f>IF(OR(LEFT($A208,1)="x",AND(Z193+$AB208=0,$AB193&gt;0)),"",IFERROR(VLOOKUP($A208,LedenV,28,0),""))</f>
        <v/>
      </c>
      <c r="R208" s="223" t="str">
        <f>IF(OR(LEFT($A208,1)="x",AND(AA193+$AB208=0,$AB193&gt;0)),"",IFERROR(VLOOKUP($A208,LedenV,29,0),""))</f>
        <v/>
      </c>
      <c r="V208" s="229">
        <f t="shared" si="143"/>
        <v>18</v>
      </c>
      <c r="W208" s="229">
        <f t="shared" si="144"/>
        <v>19</v>
      </c>
      <c r="X208" s="52">
        <v>19</v>
      </c>
      <c r="Y208" s="87" t="str">
        <f t="shared" si="145"/>
        <v/>
      </c>
      <c r="Z208" s="87" t="str">
        <f t="shared" si="146"/>
        <v/>
      </c>
      <c r="AA208" s="87" t="str">
        <f t="shared" si="147"/>
        <v/>
      </c>
      <c r="AB208" s="34">
        <f t="shared" si="148"/>
        <v>0</v>
      </c>
    </row>
    <row r="209" spans="1:32" ht="13.5" thickBot="1" x14ac:dyDescent="0.25">
      <c r="B209" s="93"/>
      <c r="C209" s="94"/>
      <c r="D209" s="93"/>
      <c r="E209" s="93"/>
      <c r="F209" s="93"/>
      <c r="G209" s="95"/>
      <c r="H209" s="95"/>
      <c r="I209" s="95"/>
      <c r="J209" s="94"/>
      <c r="K209" s="94"/>
      <c r="L209" s="94"/>
      <c r="M209" s="92"/>
      <c r="N209" s="92"/>
      <c r="X209" s="52">
        <v>20</v>
      </c>
    </row>
    <row r="210" spans="1:32" ht="13.5" thickTop="1" x14ac:dyDescent="0.2">
      <c r="A210" s="62"/>
      <c r="B210" s="63"/>
      <c r="C210" s="392" t="s">
        <v>6547</v>
      </c>
      <c r="D210" s="392"/>
      <c r="E210" s="178" t="s">
        <v>6548</v>
      </c>
      <c r="F210" s="178" t="s">
        <v>6549</v>
      </c>
      <c r="G210" s="65" t="s">
        <v>6550</v>
      </c>
      <c r="H210" s="66"/>
      <c r="I210" s="67"/>
      <c r="J210" s="68" t="s">
        <v>6551</v>
      </c>
      <c r="K210" s="68" t="s">
        <v>6552</v>
      </c>
      <c r="L210" s="68" t="s">
        <v>6553</v>
      </c>
      <c r="M210" s="69"/>
      <c r="N210" s="69"/>
      <c r="O210" s="70"/>
      <c r="P210" s="71">
        <f ca="1">COUNT(P214:P228)</f>
        <v>0</v>
      </c>
      <c r="Q210" s="71">
        <f ca="1">COUNT(Q214:Q228)</f>
        <v>0</v>
      </c>
      <c r="R210" s="71">
        <f ca="1">COUNT(R214:R228)</f>
        <v>0</v>
      </c>
      <c r="S210" s="72"/>
      <c r="T210" s="104">
        <f ca="1">R210-(15-COUNTBLANK(AA214:AA228))</f>
        <v>-9</v>
      </c>
      <c r="U210" s="70"/>
      <c r="V210" s="70"/>
      <c r="W210" s="70"/>
      <c r="X210" s="70">
        <v>1</v>
      </c>
      <c r="Y210" s="62"/>
      <c r="Z210" s="62"/>
      <c r="AA210" s="62"/>
      <c r="AB210" s="62"/>
    </row>
    <row r="211" spans="1:32" x14ac:dyDescent="0.2">
      <c r="A211" s="43">
        <v>14</v>
      </c>
      <c r="B211" s="73"/>
      <c r="C211" s="391" t="str">
        <f>Leden!AQ16</f>
        <v>A5</v>
      </c>
      <c r="D211" s="391"/>
      <c r="E211" s="177" t="str">
        <f>IF($C211="","",LEFT(IFERROR(VLOOKUP($C211,TeamsV,2,0),"")&amp;"??",2))</f>
        <v>BK</v>
      </c>
      <c r="F211" s="177" t="str">
        <f>IF($C211="","",LEFT(IFERROR(VLOOKUP($C211,TeamsV,3,0),"")&amp;"??",2))</f>
        <v>Za</v>
      </c>
      <c r="G211" s="177" t="str">
        <f>IF($C211="","",LEFT(IFERROR(VLOOKUP($C211,TeamsV,4,0),"")&amp;"?",1))</f>
        <v>8</v>
      </c>
      <c r="H211" s="75"/>
      <c r="I211" s="76"/>
      <c r="J211" s="295">
        <f>COUNTIF(C214:C228,"V")</f>
        <v>7</v>
      </c>
      <c r="K211" s="300">
        <f>COUNTIF(C214:C228,"M")</f>
        <v>2</v>
      </c>
      <c r="L211" s="77">
        <f>IFERROR(AVERAGE(H214:H228),"")</f>
        <v>16.555555555555557</v>
      </c>
      <c r="M211" s="78"/>
      <c r="N211" s="78"/>
      <c r="O211" s="79" t="s">
        <v>6554</v>
      </c>
      <c r="P211" s="223" t="str">
        <f ca="1">IF(COUNT(P214:P228)=0,"",TeamPunten(P214:P228,$V211))</f>
        <v/>
      </c>
      <c r="Q211" s="223" t="str">
        <f ca="1">IF(COUNT(Q214:Q228)=0,"",TeamPunten(Q214:Q228,$V211))</f>
        <v/>
      </c>
      <c r="R211" s="223" t="str">
        <f ca="1">IF(COUNT(R214:R228)=0,"",TeamPunten(R214:R228,$V211))</f>
        <v/>
      </c>
      <c r="S211" s="224"/>
      <c r="T211" s="51"/>
      <c r="U211" s="225" t="str">
        <f>MID($C211,1,1)</f>
        <v>A</v>
      </c>
      <c r="V211" s="225" t="str">
        <f>MID($C211,1,1)</f>
        <v>A</v>
      </c>
      <c r="W211" s="225" t="str">
        <f>MID($C211,1,1)</f>
        <v>A</v>
      </c>
      <c r="X211" s="52">
        <v>2</v>
      </c>
      <c r="Y211" s="43"/>
      <c r="Z211" s="43"/>
      <c r="AA211" s="43"/>
      <c r="AB211" s="43"/>
      <c r="AD211" s="20" t="str">
        <f>IF($C211="","",IFERROR(VLOOKUP($C211,TeamsV,6,0),""))</f>
        <v>A</v>
      </c>
      <c r="AE211" s="20" t="str">
        <f>IF($AD211="","",IFERROR(VLOOKUP($AD211,Teams!$B$4:$G$8,2,0),""))</f>
        <v>3312 AD</v>
      </c>
      <c r="AF211" s="20" t="str">
        <f>IF($AD211="","",IFERROR(VLOOKUP($AD211,Teams!$B$4:$G$8,4,0),""))</f>
        <v>Dordrecht</v>
      </c>
    </row>
    <row r="212" spans="1:32" x14ac:dyDescent="0.2">
      <c r="B212" s="63"/>
      <c r="C212" s="178"/>
      <c r="D212" s="63"/>
      <c r="E212" s="63"/>
      <c r="F212" s="63"/>
      <c r="G212" s="67"/>
      <c r="H212" s="67"/>
      <c r="I212" s="67"/>
      <c r="J212" s="296"/>
      <c r="K212" s="296"/>
      <c r="L212" s="296"/>
      <c r="M212" s="80"/>
      <c r="N212" s="80"/>
      <c r="P212" s="224"/>
      <c r="Q212" s="224"/>
      <c r="R212" s="224"/>
      <c r="S212" s="224"/>
      <c r="T212" s="51"/>
      <c r="U212" s="226"/>
      <c r="V212" s="226"/>
      <c r="W212" s="226"/>
      <c r="X212" s="52">
        <v>3</v>
      </c>
    </row>
    <row r="213" spans="1:32" x14ac:dyDescent="0.2">
      <c r="A213" s="81"/>
      <c r="B213" s="82"/>
      <c r="C213" s="83" t="s">
        <v>6555</v>
      </c>
      <c r="D213" s="83" t="s">
        <v>6556</v>
      </c>
      <c r="E213" s="84" t="s">
        <v>6557</v>
      </c>
      <c r="F213" s="84" t="s">
        <v>6558</v>
      </c>
      <c r="G213" s="83" t="s">
        <v>6559</v>
      </c>
      <c r="H213" s="83" t="s">
        <v>6560</v>
      </c>
      <c r="I213" s="83" t="s">
        <v>6415</v>
      </c>
      <c r="J213" s="83" t="s">
        <v>7321</v>
      </c>
      <c r="K213" s="83" t="s">
        <v>8065</v>
      </c>
      <c r="L213" s="83" t="s">
        <v>8195</v>
      </c>
      <c r="M213" s="85"/>
      <c r="N213" s="85"/>
      <c r="O213" s="86"/>
      <c r="P213" s="227" t="s">
        <v>6425</v>
      </c>
      <c r="Q213" s="227" t="s">
        <v>6424</v>
      </c>
      <c r="R213" s="227" t="s">
        <v>6426</v>
      </c>
      <c r="S213" s="224"/>
      <c r="T213" s="51"/>
      <c r="U213" s="225">
        <f>IF(W211="","",VLOOKUP(W211,Leeftijdscat,2,FALSE))</f>
        <v>15</v>
      </c>
      <c r="V213" s="225">
        <f>IF(W211="","",VLOOKUP(W211,Leeftijdscat,3,FALSE))</f>
        <v>18</v>
      </c>
      <c r="W213" s="225">
        <f>IF(W211="","",VLOOKUP(W211,Leeftijdscat,4,FALSE))</f>
        <v>19</v>
      </c>
      <c r="X213" s="52">
        <v>4</v>
      </c>
      <c r="Y213" s="81">
        <f>LEN(Y214&amp;Y215&amp;Y216&amp;Y217&amp;Y218&amp;Y219&amp;Y220&amp;Y221&amp;Y222&amp;Y223&amp;Y224&amp;Y225&amp;Y226&amp;Y227&amp;Y228)</f>
        <v>18</v>
      </c>
      <c r="Z213" s="81">
        <f>LEN(Z214&amp;Z215&amp;Z216&amp;Z217&amp;Z218&amp;Z219&amp;Z220&amp;Z221&amp;Z222&amp;Z223&amp;Z224&amp;Z225&amp;Z226&amp;Z227&amp;Z228)</f>
        <v>18</v>
      </c>
      <c r="AA213" s="81">
        <f>LEN(AA214&amp;AA215&amp;AA216&amp;AA217&amp;AA218&amp;AA219&amp;AA220&amp;AA221&amp;AA222&amp;AA223&amp;AA224&amp;AA225&amp;AA226&amp;AA227&amp;AA228)</f>
        <v>18</v>
      </c>
      <c r="AB213" s="81">
        <f>SUM(Y213:AA213)</f>
        <v>54</v>
      </c>
    </row>
    <row r="214" spans="1:32" x14ac:dyDescent="0.2">
      <c r="A214" s="34" t="str">
        <f>C211&amp;"x"&amp;B214</f>
        <v>A5x1</v>
      </c>
      <c r="B214" s="63">
        <v>1</v>
      </c>
      <c r="C214" s="87" t="str">
        <f t="shared" ref="C214:C228" si="149">IF(LEFT($A214,1)="x","",IFERROR(VLOOKUP($A214,LedenV,6,0),""))</f>
        <v>V</v>
      </c>
      <c r="D214" s="87" t="str">
        <f t="shared" ref="D214:D228" si="150">IF(LEFT($A214,1)="x","",IFERROR(VLOOKUP($A214,LedenV,7,0),""))</f>
        <v>NLN68P0</v>
      </c>
      <c r="E214" s="88" t="str">
        <f t="shared" ref="E214:E228" si="151">IF(LEFT($A214,1)="x","",IFERROR(VLOOKUP($A214,LedenV,8,0),""))</f>
        <v>Canli, Dilan</v>
      </c>
      <c r="F214" s="88" t="str">
        <f t="shared" ref="F214:F228" si="152">IF(LEFT($A214,1)="x","",IFERROR(VLOOKUP($A214,LedenV,9,0),""))</f>
        <v>Dilan</v>
      </c>
      <c r="G214" s="89">
        <f t="shared" ref="G214:G228" si="153">IF(LEFT($A214,1)="x","",IFERROR(VLOOKUP($A214,LedenV,10,0),""))</f>
        <v>37333</v>
      </c>
      <c r="H214" s="90">
        <f t="shared" ref="H214:H228" si="154">IF(AND(ISNUMBER(G214),G214&lt;&gt;0),DATEDIF(G214,Peildatum,"Y"),"")</f>
        <v>16</v>
      </c>
      <c r="I214" s="91"/>
      <c r="J214" s="87" t="str">
        <f t="shared" ref="J214:J228" si="155">IF(LEFT($A214,1)="x","",IFERROR(VLOOKUP($A214,LedenV,16,0),""))</f>
        <v>B5</v>
      </c>
      <c r="K214" s="87" t="str">
        <f t="shared" ref="K214:K228" si="156">IF(LEFT($A214,1)="x","",IFERROR(VLOOKUP($A214,LedenV,17,0),""))</f>
        <v>B5</v>
      </c>
      <c r="L214" s="87" t="str">
        <f t="shared" ref="L214:L228" si="157">IF(LEFT($A214,1)="x","",IFERROR(VLOOKUP($A214,LedenV,18,0),""))</f>
        <v>B5</v>
      </c>
      <c r="M214" s="92"/>
      <c r="N214" s="92"/>
      <c r="P214" s="223" t="str">
        <f ca="1">IF(OR(LEFT($A214,1)="x",AND(Y213+$AB214=0,$AB213&gt;0)),"",IFERROR(VLOOKUP($A214,LedenV,27,0),""))</f>
        <v/>
      </c>
      <c r="Q214" s="223" t="str">
        <f ca="1">IF(OR(LEFT($A214,1)="x",AND(Z213+$AB214=0,$AB213&gt;0)),"",IFERROR(VLOOKUP($A214,LedenV,28,0),""))</f>
        <v/>
      </c>
      <c r="R214" s="223" t="str">
        <f ca="1">IF(OR(LEFT($A214,1)="x",AND(AA213+$AB214=0,$AB213&gt;0)),"",IFERROR(VLOOKUP($A214,LedenV,29,0),""))</f>
        <v/>
      </c>
      <c r="S214" s="228"/>
      <c r="T214" s="305"/>
      <c r="U214" s="226"/>
      <c r="V214" s="229">
        <f t="shared" ref="V214:V228" si="158">V213</f>
        <v>18</v>
      </c>
      <c r="W214" s="229">
        <f t="shared" ref="W214:W228" si="159">W213</f>
        <v>19</v>
      </c>
      <c r="X214" s="52">
        <v>5</v>
      </c>
      <c r="Y214" s="87" t="str">
        <f t="shared" ref="Y214:Y228" si="160">IF(LEFT($A214,1)="x","",IFERROR(VLOOKUP($A214,LedenV,34,0),""))</f>
        <v>B5</v>
      </c>
      <c r="Z214" s="87" t="str">
        <f t="shared" ref="Z214:Z228" si="161">IF(LEFT($A214,1)="x","",IFERROR(VLOOKUP($A214,LedenV,35,0),""))</f>
        <v>B5</v>
      </c>
      <c r="AA214" s="87" t="str">
        <f t="shared" ref="AA214:AA228" si="162">IF(LEFT($A214,1)="x","",IFERROR(VLOOKUP($A214,LedenV,36,0),""))</f>
        <v>B5</v>
      </c>
      <c r="AB214" s="34">
        <f t="shared" ref="AB214:AB228" si="163">LEN(Y214&amp;Z214&amp;AA214)</f>
        <v>6</v>
      </c>
    </row>
    <row r="215" spans="1:32" x14ac:dyDescent="0.2">
      <c r="A215" s="34" t="str">
        <f>C211&amp;"x"&amp;B215</f>
        <v>A5x2</v>
      </c>
      <c r="B215" s="63">
        <v>2</v>
      </c>
      <c r="C215" s="87" t="str">
        <f t="shared" si="149"/>
        <v>V</v>
      </c>
      <c r="D215" s="87" t="str">
        <f t="shared" si="150"/>
        <v>NLS08G2</v>
      </c>
      <c r="E215" s="88" t="str">
        <f t="shared" si="151"/>
        <v>Dubbeld, Sanne</v>
      </c>
      <c r="F215" s="88" t="str">
        <f t="shared" si="152"/>
        <v>Sanne</v>
      </c>
      <c r="G215" s="89">
        <f t="shared" si="153"/>
        <v>37295</v>
      </c>
      <c r="H215" s="90">
        <f t="shared" si="154"/>
        <v>16</v>
      </c>
      <c r="I215" s="91"/>
      <c r="J215" s="87" t="str">
        <f t="shared" si="155"/>
        <v>B5</v>
      </c>
      <c r="K215" s="87" t="str">
        <f t="shared" si="156"/>
        <v>B5</v>
      </c>
      <c r="L215" s="87" t="str">
        <f t="shared" si="157"/>
        <v>B5</v>
      </c>
      <c r="M215" s="92"/>
      <c r="N215" s="92"/>
      <c r="P215" s="223" t="str">
        <f ca="1">IF(OR(LEFT($A215,1)="x",AND(Y213+$AB215=0,$AB213&gt;0)),"",IFERROR(VLOOKUP($A215,LedenV,27,0),""))</f>
        <v/>
      </c>
      <c r="Q215" s="223" t="str">
        <f ca="1">IF(OR(LEFT($A215,1)="x",AND(Z213+$AB215=0,$AB213&gt;0)),"",IFERROR(VLOOKUP($A215,LedenV,28,0),""))</f>
        <v/>
      </c>
      <c r="R215" s="223" t="str">
        <f ca="1">IF(OR(LEFT($A215,1)="x",AND(AA213+$AB215=0,$AB213&gt;0)),"",IFERROR(VLOOKUP($A215,LedenV,29,0),""))</f>
        <v/>
      </c>
      <c r="S215" s="228"/>
      <c r="T215" s="305"/>
      <c r="U215" s="226"/>
      <c r="V215" s="229">
        <f t="shared" si="158"/>
        <v>18</v>
      </c>
      <c r="W215" s="229">
        <f t="shared" si="159"/>
        <v>19</v>
      </c>
      <c r="X215" s="52">
        <v>6</v>
      </c>
      <c r="Y215" s="87" t="str">
        <f t="shared" si="160"/>
        <v>B5</v>
      </c>
      <c r="Z215" s="87" t="str">
        <f t="shared" si="161"/>
        <v>B5</v>
      </c>
      <c r="AA215" s="87" t="str">
        <f t="shared" si="162"/>
        <v>B5</v>
      </c>
      <c r="AB215" s="34">
        <f t="shared" si="163"/>
        <v>6</v>
      </c>
    </row>
    <row r="216" spans="1:32" x14ac:dyDescent="0.2">
      <c r="A216" s="34" t="str">
        <f>C211&amp;"x"&amp;B216</f>
        <v>A5x3</v>
      </c>
      <c r="B216" s="63">
        <v>3</v>
      </c>
      <c r="C216" s="87" t="str">
        <f t="shared" si="149"/>
        <v>V</v>
      </c>
      <c r="D216" s="87" t="str">
        <f t="shared" si="150"/>
        <v>NKT05Q7</v>
      </c>
      <c r="E216" s="88" t="str">
        <f t="shared" si="151"/>
        <v>Oostlander, Elise</v>
      </c>
      <c r="F216" s="88" t="str">
        <f t="shared" si="152"/>
        <v>Elise</v>
      </c>
      <c r="G216" s="89">
        <f t="shared" si="153"/>
        <v>37494</v>
      </c>
      <c r="H216" s="90">
        <f t="shared" si="154"/>
        <v>16</v>
      </c>
      <c r="I216" s="91"/>
      <c r="J216" s="87" t="str">
        <f t="shared" si="155"/>
        <v>B4</v>
      </c>
      <c r="K216" s="87" t="str">
        <f t="shared" si="156"/>
        <v>B4</v>
      </c>
      <c r="L216" s="87" t="str">
        <f t="shared" si="157"/>
        <v>B4</v>
      </c>
      <c r="M216" s="92"/>
      <c r="N216" s="92"/>
      <c r="P216" s="223" t="str">
        <f ca="1">IF(OR(LEFT($A216,1)="x",AND(Y213+$AB216=0,$AB213&gt;0)),"",IFERROR(VLOOKUP($A216,LedenV,27,0),""))</f>
        <v/>
      </c>
      <c r="Q216" s="223" t="str">
        <f ca="1">IF(OR(LEFT($A216,1)="x",AND(Z213+$AB216=0,$AB213&gt;0)),"",IFERROR(VLOOKUP($A216,LedenV,28,0),""))</f>
        <v/>
      </c>
      <c r="R216" s="223" t="str">
        <f ca="1">IF(OR(LEFT($A216,1)="x",AND(AA213+$AB216=0,$AB213&gt;0)),"",IFERROR(VLOOKUP($A216,LedenV,29,0),""))</f>
        <v/>
      </c>
      <c r="S216" s="228"/>
      <c r="T216" s="305"/>
      <c r="U216" s="226"/>
      <c r="V216" s="229">
        <f t="shared" si="158"/>
        <v>18</v>
      </c>
      <c r="W216" s="229">
        <f t="shared" si="159"/>
        <v>19</v>
      </c>
      <c r="X216" s="52">
        <v>7</v>
      </c>
      <c r="Y216" s="87" t="str">
        <f t="shared" si="160"/>
        <v>B4</v>
      </c>
      <c r="Z216" s="87" t="str">
        <f t="shared" si="161"/>
        <v>B4</v>
      </c>
      <c r="AA216" s="87" t="str">
        <f t="shared" si="162"/>
        <v>B4</v>
      </c>
      <c r="AB216" s="34">
        <f t="shared" si="163"/>
        <v>6</v>
      </c>
    </row>
    <row r="217" spans="1:32" x14ac:dyDescent="0.2">
      <c r="A217" s="34" t="str">
        <f>C211&amp;"x"&amp;B217</f>
        <v>A5x4</v>
      </c>
      <c r="B217" s="63">
        <v>4</v>
      </c>
      <c r="C217" s="87" t="str">
        <f t="shared" si="149"/>
        <v>V</v>
      </c>
      <c r="D217" s="87" t="str">
        <f t="shared" si="150"/>
        <v>NKJ29C1</v>
      </c>
      <c r="E217" s="88" t="str">
        <f t="shared" si="151"/>
        <v>Pierse, Anniek</v>
      </c>
      <c r="F217" s="88" t="str">
        <f t="shared" si="152"/>
        <v>Anniek</v>
      </c>
      <c r="G217" s="89">
        <f t="shared" si="153"/>
        <v>37324</v>
      </c>
      <c r="H217" s="90">
        <f t="shared" si="154"/>
        <v>16</v>
      </c>
      <c r="I217" s="91"/>
      <c r="J217" s="87" t="str">
        <f t="shared" si="155"/>
        <v>B4</v>
      </c>
      <c r="K217" s="87" t="str">
        <f t="shared" si="156"/>
        <v>B4</v>
      </c>
      <c r="L217" s="87" t="str">
        <f t="shared" si="157"/>
        <v>B4</v>
      </c>
      <c r="M217" s="92"/>
      <c r="N217" s="92"/>
      <c r="P217" s="223" t="str">
        <f ca="1">IF(OR(LEFT($A217,1)="x",AND(Y213+$AB217=0,$AB213&gt;0)),"",IFERROR(VLOOKUP($A217,LedenV,27,0),""))</f>
        <v/>
      </c>
      <c r="Q217" s="223" t="str">
        <f ca="1">IF(OR(LEFT($A217,1)="x",AND(Z213+$AB217=0,$AB213&gt;0)),"",IFERROR(VLOOKUP($A217,LedenV,28,0),""))</f>
        <v/>
      </c>
      <c r="R217" s="223" t="str">
        <f ca="1">IF(OR(LEFT($A217,1)="x",AND(AA213+$AB217=0,$AB213&gt;0)),"",IFERROR(VLOOKUP($A217,LedenV,29,0),""))</f>
        <v/>
      </c>
      <c r="S217" s="228"/>
      <c r="T217" s="305"/>
      <c r="U217" s="226"/>
      <c r="V217" s="229">
        <f t="shared" si="158"/>
        <v>18</v>
      </c>
      <c r="W217" s="229">
        <f t="shared" si="159"/>
        <v>19</v>
      </c>
      <c r="X217" s="52">
        <v>8</v>
      </c>
      <c r="Y217" s="87" t="str">
        <f t="shared" si="160"/>
        <v>B4</v>
      </c>
      <c r="Z217" s="87" t="str">
        <f t="shared" si="161"/>
        <v>B4</v>
      </c>
      <c r="AA217" s="87" t="str">
        <f t="shared" si="162"/>
        <v>B4</v>
      </c>
      <c r="AB217" s="34">
        <f t="shared" si="163"/>
        <v>6</v>
      </c>
    </row>
    <row r="218" spans="1:32" x14ac:dyDescent="0.2">
      <c r="A218" s="34" t="str">
        <f>C211&amp;"x"&amp;B218</f>
        <v>A5x5</v>
      </c>
      <c r="B218" s="63">
        <v>5</v>
      </c>
      <c r="C218" s="87" t="str">
        <f t="shared" si="149"/>
        <v>V</v>
      </c>
      <c r="D218" s="87" t="str">
        <f t="shared" si="150"/>
        <v>NKG18Q8</v>
      </c>
      <c r="E218" s="88" t="str">
        <f t="shared" si="151"/>
        <v>Reus, Anouk de</v>
      </c>
      <c r="F218" s="88" t="str">
        <f t="shared" si="152"/>
        <v>Anouk</v>
      </c>
      <c r="G218" s="89">
        <f t="shared" si="153"/>
        <v>37466</v>
      </c>
      <c r="H218" s="90">
        <f t="shared" si="154"/>
        <v>16</v>
      </c>
      <c r="I218" s="91"/>
      <c r="J218" s="87" t="str">
        <f t="shared" si="155"/>
        <v>B4</v>
      </c>
      <c r="K218" s="87" t="str">
        <f t="shared" si="156"/>
        <v>B4</v>
      </c>
      <c r="L218" s="87" t="str">
        <f t="shared" si="157"/>
        <v>B4</v>
      </c>
      <c r="M218" s="92"/>
      <c r="N218" s="92"/>
      <c r="P218" s="223" t="str">
        <f ca="1">IF(OR(LEFT($A218,1)="x",AND(Y213+$AB218=0,$AB213&gt;0)),"",IFERROR(VLOOKUP($A218,LedenV,27,0),""))</f>
        <v/>
      </c>
      <c r="Q218" s="223" t="str">
        <f ca="1">IF(OR(LEFT($A218,1)="x",AND(Z213+$AB218=0,$AB213&gt;0)),"",IFERROR(VLOOKUP($A218,LedenV,28,0),""))</f>
        <v/>
      </c>
      <c r="R218" s="223" t="str">
        <f ca="1">IF(OR(LEFT($A218,1)="x",AND(AA213+$AB218=0,$AB213&gt;0)),"",IFERROR(VLOOKUP($A218,LedenV,29,0),""))</f>
        <v/>
      </c>
      <c r="S218" s="228"/>
      <c r="T218" s="305"/>
      <c r="U218" s="226"/>
      <c r="V218" s="229">
        <f t="shared" si="158"/>
        <v>18</v>
      </c>
      <c r="W218" s="229">
        <f t="shared" si="159"/>
        <v>19</v>
      </c>
      <c r="X218" s="52">
        <v>9</v>
      </c>
      <c r="Y218" s="87" t="str">
        <f t="shared" si="160"/>
        <v>B4</v>
      </c>
      <c r="Z218" s="87" t="str">
        <f t="shared" si="161"/>
        <v>B4</v>
      </c>
      <c r="AA218" s="87" t="str">
        <f t="shared" si="162"/>
        <v>B4</v>
      </c>
      <c r="AB218" s="34">
        <f t="shared" si="163"/>
        <v>6</v>
      </c>
    </row>
    <row r="219" spans="1:32" x14ac:dyDescent="0.2">
      <c r="A219" s="34" t="str">
        <f>C211&amp;"x"&amp;B219</f>
        <v>A5x6</v>
      </c>
      <c r="B219" s="63">
        <v>6</v>
      </c>
      <c r="C219" s="87" t="str">
        <f t="shared" si="149"/>
        <v>V</v>
      </c>
      <c r="D219" s="87" t="str">
        <f t="shared" si="150"/>
        <v>NKX56V4</v>
      </c>
      <c r="E219" s="88" t="str">
        <f t="shared" si="151"/>
        <v>Verhagen, Femke</v>
      </c>
      <c r="F219" s="88" t="str">
        <f t="shared" si="152"/>
        <v>Femke</v>
      </c>
      <c r="G219" s="89">
        <f t="shared" si="153"/>
        <v>37292</v>
      </c>
      <c r="H219" s="90">
        <f t="shared" si="154"/>
        <v>16</v>
      </c>
      <c r="I219" s="91"/>
      <c r="J219" s="87" t="str">
        <f t="shared" si="155"/>
        <v>B5</v>
      </c>
      <c r="K219" s="87" t="str">
        <f t="shared" si="156"/>
        <v>B5</v>
      </c>
      <c r="L219" s="87" t="str">
        <f t="shared" si="157"/>
        <v>B5</v>
      </c>
      <c r="M219" s="92"/>
      <c r="N219" s="92"/>
      <c r="P219" s="223" t="str">
        <f ca="1">IF(OR(LEFT($A219,1)="x",AND(Y213+$AB219=0,$AB213&gt;0)),"",IFERROR(VLOOKUP($A219,LedenV,27,0),""))</f>
        <v/>
      </c>
      <c r="Q219" s="223" t="str">
        <f ca="1">IF(OR(LEFT($A219,1)="x",AND(Z213+$AB219=0,$AB213&gt;0)),"",IFERROR(VLOOKUP($A219,LedenV,28,0),""))</f>
        <v/>
      </c>
      <c r="R219" s="223" t="str">
        <f ca="1">IF(OR(LEFT($A219,1)="x",AND(AA213+$AB219=0,$AB213&gt;0)),"",IFERROR(VLOOKUP($A219,LedenV,29,0),""))</f>
        <v/>
      </c>
      <c r="S219" s="228"/>
      <c r="T219" s="305"/>
      <c r="U219" s="226"/>
      <c r="V219" s="229">
        <f t="shared" si="158"/>
        <v>18</v>
      </c>
      <c r="W219" s="229">
        <f t="shared" si="159"/>
        <v>19</v>
      </c>
      <c r="X219" s="52">
        <v>10</v>
      </c>
      <c r="Y219" s="87" t="str">
        <f t="shared" si="160"/>
        <v>B5</v>
      </c>
      <c r="Z219" s="87" t="str">
        <f t="shared" si="161"/>
        <v>B5</v>
      </c>
      <c r="AA219" s="87" t="str">
        <f t="shared" si="162"/>
        <v>B5</v>
      </c>
      <c r="AB219" s="34">
        <f t="shared" si="163"/>
        <v>6</v>
      </c>
    </row>
    <row r="220" spans="1:32" x14ac:dyDescent="0.2">
      <c r="A220" s="34" t="str">
        <f>C211&amp;"x"&amp;B220</f>
        <v>A5x7</v>
      </c>
      <c r="B220" s="63">
        <v>7</v>
      </c>
      <c r="C220" s="87" t="str">
        <f t="shared" si="149"/>
        <v>V</v>
      </c>
      <c r="D220" s="87" t="str">
        <f t="shared" si="150"/>
        <v>NKR24N1</v>
      </c>
      <c r="E220" s="88" t="str">
        <f t="shared" si="151"/>
        <v>Wijngaarden, Dagmar van</v>
      </c>
      <c r="F220" s="88" t="str">
        <f t="shared" si="152"/>
        <v>Dagmar</v>
      </c>
      <c r="G220" s="89">
        <f t="shared" si="153"/>
        <v>37177</v>
      </c>
      <c r="H220" s="90">
        <f t="shared" si="154"/>
        <v>17</v>
      </c>
      <c r="I220" s="91"/>
      <c r="J220" s="87" t="str">
        <f t="shared" si="155"/>
        <v>B4</v>
      </c>
      <c r="K220" s="87" t="str">
        <f t="shared" si="156"/>
        <v>B4</v>
      </c>
      <c r="L220" s="87" t="str">
        <f t="shared" si="157"/>
        <v>B4</v>
      </c>
      <c r="M220" s="92"/>
      <c r="N220" s="92"/>
      <c r="P220" s="223" t="str">
        <f ca="1">IF(OR(LEFT($A220,1)="x",AND(Y213+$AB220=0,$AB213&gt;0)),"",IFERROR(VLOOKUP($A220,LedenV,27,0),""))</f>
        <v/>
      </c>
      <c r="Q220" s="223" t="str">
        <f ca="1">IF(OR(LEFT($A220,1)="x",AND(Z213+$AB220=0,$AB213&gt;0)),"",IFERROR(VLOOKUP($A220,LedenV,28,0),""))</f>
        <v/>
      </c>
      <c r="R220" s="223" t="str">
        <f ca="1">IF(OR(LEFT($A220,1)="x",AND(AA213+$AB220=0,$AB213&gt;0)),"",IFERROR(VLOOKUP($A220,LedenV,29,0),""))</f>
        <v/>
      </c>
      <c r="S220" s="228"/>
      <c r="T220" s="305"/>
      <c r="U220" s="226"/>
      <c r="V220" s="229">
        <f t="shared" si="158"/>
        <v>18</v>
      </c>
      <c r="W220" s="229">
        <f t="shared" si="159"/>
        <v>19</v>
      </c>
      <c r="X220" s="52">
        <v>11</v>
      </c>
      <c r="Y220" s="87" t="str">
        <f t="shared" si="160"/>
        <v>B4</v>
      </c>
      <c r="Z220" s="87" t="str">
        <f t="shared" si="161"/>
        <v>B4</v>
      </c>
      <c r="AA220" s="87" t="str">
        <f t="shared" si="162"/>
        <v>B4</v>
      </c>
      <c r="AB220" s="34">
        <f t="shared" si="163"/>
        <v>6</v>
      </c>
    </row>
    <row r="221" spans="1:32" x14ac:dyDescent="0.2">
      <c r="A221" s="34" t="str">
        <f>C211&amp;"x"&amp;B221</f>
        <v>A5x8</v>
      </c>
      <c r="B221" s="63">
        <v>8</v>
      </c>
      <c r="C221" s="87" t="str">
        <f t="shared" si="149"/>
        <v>M</v>
      </c>
      <c r="D221" s="87" t="str">
        <f t="shared" si="150"/>
        <v>NLL19Y9</v>
      </c>
      <c r="E221" s="88" t="str">
        <f t="shared" si="151"/>
        <v>Altena, Jaron</v>
      </c>
      <c r="F221" s="88" t="str">
        <f t="shared" si="152"/>
        <v>Jaron</v>
      </c>
      <c r="G221" s="89">
        <f t="shared" si="153"/>
        <v>37170</v>
      </c>
      <c r="H221" s="90">
        <f t="shared" si="154"/>
        <v>17</v>
      </c>
      <c r="I221" s="91"/>
      <c r="J221" s="87" t="str">
        <f t="shared" si="155"/>
        <v>B5</v>
      </c>
      <c r="K221" s="87" t="str">
        <f t="shared" si="156"/>
        <v>B5</v>
      </c>
      <c r="L221" s="87" t="str">
        <f t="shared" si="157"/>
        <v>B5</v>
      </c>
      <c r="M221" s="92"/>
      <c r="N221" s="92"/>
      <c r="P221" s="223" t="str">
        <f ca="1">IF(OR(LEFT($A221,1)="x",AND(Y213+$AB221=0,$AB213&gt;0)),"",IFERROR(VLOOKUP($A221,LedenV,27,0),""))</f>
        <v/>
      </c>
      <c r="Q221" s="223" t="str">
        <f ca="1">IF(OR(LEFT($A221,1)="x",AND(Z213+$AB221=0,$AB213&gt;0)),"",IFERROR(VLOOKUP($A221,LedenV,28,0),""))</f>
        <v/>
      </c>
      <c r="R221" s="223" t="str">
        <f ca="1">IF(OR(LEFT($A221,1)="x",AND(AA213+$AB221=0,$AB213&gt;0)),"",IFERROR(VLOOKUP($A221,LedenV,29,0),""))</f>
        <v/>
      </c>
      <c r="S221" s="228"/>
      <c r="T221" s="305"/>
      <c r="U221" s="226"/>
      <c r="V221" s="229">
        <f t="shared" si="158"/>
        <v>18</v>
      </c>
      <c r="W221" s="229">
        <f t="shared" si="159"/>
        <v>19</v>
      </c>
      <c r="X221" s="52">
        <v>12</v>
      </c>
      <c r="Y221" s="87" t="str">
        <f t="shared" si="160"/>
        <v>B5</v>
      </c>
      <c r="Z221" s="87" t="str">
        <f t="shared" si="161"/>
        <v>B5</v>
      </c>
      <c r="AA221" s="87" t="str">
        <f t="shared" si="162"/>
        <v>B5</v>
      </c>
      <c r="AB221" s="34">
        <f t="shared" si="163"/>
        <v>6</v>
      </c>
    </row>
    <row r="222" spans="1:32" x14ac:dyDescent="0.2">
      <c r="A222" s="34" t="str">
        <f>C211&amp;"x"&amp;B222</f>
        <v>A5x9</v>
      </c>
      <c r="B222" s="63">
        <v>9</v>
      </c>
      <c r="C222" s="87" t="str">
        <f t="shared" si="149"/>
        <v>M</v>
      </c>
      <c r="D222" s="87" t="str">
        <f t="shared" si="150"/>
        <v>NKD39Q8</v>
      </c>
      <c r="E222" s="88" t="str">
        <f t="shared" si="151"/>
        <v>Schindler, Mark</v>
      </c>
      <c r="F222" s="88" t="str">
        <f t="shared" si="152"/>
        <v>Mark</v>
      </c>
      <c r="G222" s="89">
        <f t="shared" si="153"/>
        <v>36308</v>
      </c>
      <c r="H222" s="90">
        <f t="shared" si="154"/>
        <v>19</v>
      </c>
      <c r="I222" s="91"/>
      <c r="J222" s="87" t="str">
        <f t="shared" si="155"/>
        <v>A4</v>
      </c>
      <c r="K222" s="87" t="str">
        <f t="shared" si="156"/>
        <v>A4</v>
      </c>
      <c r="L222" s="87" t="str">
        <f t="shared" si="157"/>
        <v>A4</v>
      </c>
      <c r="M222" s="92"/>
      <c r="N222" s="92"/>
      <c r="P222" s="223" t="str">
        <f ca="1">IF(OR(LEFT($A222,1)="x",AND(Y213+$AB222=0,$AB213&gt;0)),"",IFERROR(VLOOKUP($A222,LedenV,27,0),""))</f>
        <v/>
      </c>
      <c r="Q222" s="223" t="str">
        <f ca="1">IF(OR(LEFT($A222,1)="x",AND(Z213+$AB222=0,$AB213&gt;0)),"",IFERROR(VLOOKUP($A222,LedenV,28,0),""))</f>
        <v/>
      </c>
      <c r="R222" s="223" t="str">
        <f ca="1">IF(OR(LEFT($A222,1)="x",AND(AA213+$AB222=0,$AB213&gt;0)),"",IFERROR(VLOOKUP($A222,LedenV,29,0),""))</f>
        <v/>
      </c>
      <c r="S222" s="228"/>
      <c r="T222" s="305"/>
      <c r="U222" s="226"/>
      <c r="V222" s="229">
        <f t="shared" si="158"/>
        <v>18</v>
      </c>
      <c r="W222" s="229">
        <f t="shared" si="159"/>
        <v>19</v>
      </c>
      <c r="X222" s="52">
        <v>13</v>
      </c>
      <c r="Y222" s="87" t="str">
        <f t="shared" si="160"/>
        <v>A4</v>
      </c>
      <c r="Z222" s="87" t="str">
        <f t="shared" si="161"/>
        <v>A4</v>
      </c>
      <c r="AA222" s="87" t="str">
        <f t="shared" si="162"/>
        <v>A4</v>
      </c>
      <c r="AB222" s="34">
        <f t="shared" si="163"/>
        <v>6</v>
      </c>
    </row>
    <row r="223" spans="1:32" x14ac:dyDescent="0.2">
      <c r="A223" s="34" t="str">
        <f>C211&amp;"x"&amp;B223</f>
        <v>A5x10</v>
      </c>
      <c r="B223" s="63">
        <v>10</v>
      </c>
      <c r="C223" s="87" t="str">
        <f t="shared" si="149"/>
        <v/>
      </c>
      <c r="D223" s="87" t="str">
        <f t="shared" si="150"/>
        <v/>
      </c>
      <c r="E223" s="88" t="str">
        <f t="shared" si="151"/>
        <v/>
      </c>
      <c r="F223" s="88" t="str">
        <f t="shared" si="152"/>
        <v/>
      </c>
      <c r="G223" s="89" t="str">
        <f t="shared" si="153"/>
        <v/>
      </c>
      <c r="H223" s="90" t="str">
        <f t="shared" si="154"/>
        <v/>
      </c>
      <c r="I223" s="91"/>
      <c r="J223" s="87" t="str">
        <f t="shared" si="155"/>
        <v/>
      </c>
      <c r="K223" s="87" t="str">
        <f t="shared" si="156"/>
        <v/>
      </c>
      <c r="L223" s="87" t="str">
        <f t="shared" si="157"/>
        <v/>
      </c>
      <c r="M223" s="92"/>
      <c r="N223" s="92"/>
      <c r="P223" s="223" t="str">
        <f>IF(OR(LEFT($A223,1)="x",AND(Y213+$AB223=0,$AB213&gt;0)),"",IFERROR(VLOOKUP($A223,LedenV,27,0),""))</f>
        <v/>
      </c>
      <c r="Q223" s="223" t="str">
        <f>IF(OR(LEFT($A223,1)="x",AND(Z213+$AB223=0,$AB213&gt;0)),"",IFERROR(VLOOKUP($A223,LedenV,28,0),""))</f>
        <v/>
      </c>
      <c r="R223" s="223" t="str">
        <f>IF(OR(LEFT($A223,1)="x",AND(AA213+$AB223=0,$AB213&gt;0)),"",IFERROR(VLOOKUP($A223,LedenV,29,0),""))</f>
        <v/>
      </c>
      <c r="S223" s="228"/>
      <c r="T223" s="305"/>
      <c r="U223" s="226"/>
      <c r="V223" s="229">
        <f t="shared" si="158"/>
        <v>18</v>
      </c>
      <c r="W223" s="229">
        <f t="shared" si="159"/>
        <v>19</v>
      </c>
      <c r="X223" s="52">
        <v>14</v>
      </c>
      <c r="Y223" s="87" t="str">
        <f t="shared" si="160"/>
        <v/>
      </c>
      <c r="Z223" s="87" t="str">
        <f t="shared" si="161"/>
        <v/>
      </c>
      <c r="AA223" s="87" t="str">
        <f t="shared" si="162"/>
        <v/>
      </c>
      <c r="AB223" s="34">
        <f t="shared" si="163"/>
        <v>0</v>
      </c>
    </row>
    <row r="224" spans="1:32" x14ac:dyDescent="0.2">
      <c r="A224" s="34" t="str">
        <f>C211&amp;"x"&amp;B224</f>
        <v>A5x11</v>
      </c>
      <c r="B224" s="63">
        <v>11</v>
      </c>
      <c r="C224" s="87" t="str">
        <f t="shared" si="149"/>
        <v/>
      </c>
      <c r="D224" s="87" t="str">
        <f t="shared" si="150"/>
        <v/>
      </c>
      <c r="E224" s="88" t="str">
        <f t="shared" si="151"/>
        <v/>
      </c>
      <c r="F224" s="88" t="str">
        <f t="shared" si="152"/>
        <v/>
      </c>
      <c r="G224" s="89" t="str">
        <f t="shared" si="153"/>
        <v/>
      </c>
      <c r="H224" s="90" t="str">
        <f t="shared" si="154"/>
        <v/>
      </c>
      <c r="I224" s="91"/>
      <c r="J224" s="87" t="str">
        <f t="shared" si="155"/>
        <v/>
      </c>
      <c r="K224" s="87" t="str">
        <f t="shared" si="156"/>
        <v/>
      </c>
      <c r="L224" s="87" t="str">
        <f t="shared" si="157"/>
        <v/>
      </c>
      <c r="M224" s="92"/>
      <c r="N224" s="92"/>
      <c r="P224" s="223" t="str">
        <f>IF(OR(LEFT($A224,1)="x",AND(Y213+$AB224=0,$AB213&gt;0)),"",IFERROR(VLOOKUP($A224,LedenV,27,0),""))</f>
        <v/>
      </c>
      <c r="Q224" s="223" t="str">
        <f>IF(OR(LEFT($A224,1)="x",AND(Z213+$AB224=0,$AB213&gt;0)),"",IFERROR(VLOOKUP($A224,LedenV,28,0),""))</f>
        <v/>
      </c>
      <c r="R224" s="223" t="str">
        <f>IF(OR(LEFT($A224,1)="x",AND(AA213+$AB224=0,$AB213&gt;0)),"",IFERROR(VLOOKUP($A224,LedenV,29,0),""))</f>
        <v/>
      </c>
      <c r="V224" s="229">
        <f t="shared" si="158"/>
        <v>18</v>
      </c>
      <c r="W224" s="229">
        <f t="shared" si="159"/>
        <v>19</v>
      </c>
      <c r="X224" s="52">
        <v>15</v>
      </c>
      <c r="Y224" s="87" t="str">
        <f t="shared" si="160"/>
        <v/>
      </c>
      <c r="Z224" s="87" t="str">
        <f t="shared" si="161"/>
        <v/>
      </c>
      <c r="AA224" s="87" t="str">
        <f t="shared" si="162"/>
        <v/>
      </c>
      <c r="AB224" s="34">
        <f t="shared" si="163"/>
        <v>0</v>
      </c>
    </row>
    <row r="225" spans="1:32" x14ac:dyDescent="0.2">
      <c r="A225" s="34" t="str">
        <f>C211&amp;"x"&amp;B225</f>
        <v>A5x12</v>
      </c>
      <c r="B225" s="63">
        <v>12</v>
      </c>
      <c r="C225" s="87" t="str">
        <f t="shared" si="149"/>
        <v/>
      </c>
      <c r="D225" s="87" t="str">
        <f t="shared" si="150"/>
        <v/>
      </c>
      <c r="E225" s="88" t="str">
        <f t="shared" si="151"/>
        <v/>
      </c>
      <c r="F225" s="88" t="str">
        <f t="shared" si="152"/>
        <v/>
      </c>
      <c r="G225" s="89" t="str">
        <f t="shared" si="153"/>
        <v/>
      </c>
      <c r="H225" s="90" t="str">
        <f t="shared" si="154"/>
        <v/>
      </c>
      <c r="I225" s="91"/>
      <c r="J225" s="87" t="str">
        <f t="shared" si="155"/>
        <v/>
      </c>
      <c r="K225" s="87" t="str">
        <f t="shared" si="156"/>
        <v/>
      </c>
      <c r="L225" s="87" t="str">
        <f t="shared" si="157"/>
        <v/>
      </c>
      <c r="M225" s="92"/>
      <c r="N225" s="92"/>
      <c r="P225" s="223" t="str">
        <f>IF(OR(LEFT($A225,1)="x",AND(Y213+$AB225=0,$AB213&gt;0)),"",IFERROR(VLOOKUP($A225,LedenV,27,0),""))</f>
        <v/>
      </c>
      <c r="Q225" s="223" t="str">
        <f>IF(OR(LEFT($A225,1)="x",AND(Z213+$AB225=0,$AB213&gt;0)),"",IFERROR(VLOOKUP($A225,LedenV,28,0),""))</f>
        <v/>
      </c>
      <c r="R225" s="223" t="str">
        <f>IF(OR(LEFT($A225,1)="x",AND(AA213+$AB225=0,$AB213&gt;0)),"",IFERROR(VLOOKUP($A225,LedenV,29,0),""))</f>
        <v/>
      </c>
      <c r="V225" s="229">
        <f t="shared" si="158"/>
        <v>18</v>
      </c>
      <c r="W225" s="229">
        <f t="shared" si="159"/>
        <v>19</v>
      </c>
      <c r="X225" s="52">
        <v>16</v>
      </c>
      <c r="Y225" s="87" t="str">
        <f t="shared" si="160"/>
        <v/>
      </c>
      <c r="Z225" s="87" t="str">
        <f t="shared" si="161"/>
        <v/>
      </c>
      <c r="AA225" s="87" t="str">
        <f t="shared" si="162"/>
        <v/>
      </c>
      <c r="AB225" s="34">
        <f t="shared" si="163"/>
        <v>0</v>
      </c>
    </row>
    <row r="226" spans="1:32" x14ac:dyDescent="0.2">
      <c r="A226" s="34" t="str">
        <f>C211&amp;"x"&amp;B226</f>
        <v>A5x13</v>
      </c>
      <c r="B226" s="63">
        <v>13</v>
      </c>
      <c r="C226" s="87" t="str">
        <f t="shared" si="149"/>
        <v/>
      </c>
      <c r="D226" s="87" t="str">
        <f t="shared" si="150"/>
        <v/>
      </c>
      <c r="E226" s="88" t="str">
        <f t="shared" si="151"/>
        <v/>
      </c>
      <c r="F226" s="88" t="str">
        <f t="shared" si="152"/>
        <v/>
      </c>
      <c r="G226" s="89" t="str">
        <f t="shared" si="153"/>
        <v/>
      </c>
      <c r="H226" s="90" t="str">
        <f t="shared" si="154"/>
        <v/>
      </c>
      <c r="I226" s="91"/>
      <c r="J226" s="87" t="str">
        <f t="shared" si="155"/>
        <v/>
      </c>
      <c r="K226" s="87" t="str">
        <f t="shared" si="156"/>
        <v/>
      </c>
      <c r="L226" s="87" t="str">
        <f t="shared" si="157"/>
        <v/>
      </c>
      <c r="M226" s="92"/>
      <c r="N226" s="92"/>
      <c r="P226" s="223" t="str">
        <f>IF(OR(LEFT($A226,1)="x",AND(Y213+$AB226=0,$AB213&gt;0)),"",IFERROR(VLOOKUP($A226,LedenV,27,0),""))</f>
        <v/>
      </c>
      <c r="Q226" s="223" t="str">
        <f>IF(OR(LEFT($A226,1)="x",AND(Z213+$AB226=0,$AB213&gt;0)),"",IFERROR(VLOOKUP($A226,LedenV,28,0),""))</f>
        <v/>
      </c>
      <c r="R226" s="223" t="str">
        <f>IF(OR(LEFT($A226,1)="x",AND(AA213+$AB226=0,$AB213&gt;0)),"",IFERROR(VLOOKUP($A226,LedenV,29,0),""))</f>
        <v/>
      </c>
      <c r="V226" s="229">
        <f t="shared" si="158"/>
        <v>18</v>
      </c>
      <c r="W226" s="229">
        <f t="shared" si="159"/>
        <v>19</v>
      </c>
      <c r="X226" s="52">
        <v>17</v>
      </c>
      <c r="Y226" s="87" t="str">
        <f t="shared" si="160"/>
        <v/>
      </c>
      <c r="Z226" s="87" t="str">
        <f t="shared" si="161"/>
        <v/>
      </c>
      <c r="AA226" s="87" t="str">
        <f t="shared" si="162"/>
        <v/>
      </c>
      <c r="AB226" s="34">
        <f t="shared" si="163"/>
        <v>0</v>
      </c>
    </row>
    <row r="227" spans="1:32" x14ac:dyDescent="0.2">
      <c r="A227" s="34" t="str">
        <f>C211&amp;"x"&amp;B227</f>
        <v>A5x14</v>
      </c>
      <c r="B227" s="63">
        <v>14</v>
      </c>
      <c r="C227" s="87" t="str">
        <f t="shared" si="149"/>
        <v/>
      </c>
      <c r="D227" s="87" t="str">
        <f t="shared" si="150"/>
        <v/>
      </c>
      <c r="E227" s="88" t="str">
        <f t="shared" si="151"/>
        <v/>
      </c>
      <c r="F227" s="88" t="str">
        <f t="shared" si="152"/>
        <v/>
      </c>
      <c r="G227" s="89" t="str">
        <f t="shared" si="153"/>
        <v/>
      </c>
      <c r="H227" s="90" t="str">
        <f t="shared" si="154"/>
        <v/>
      </c>
      <c r="I227" s="91"/>
      <c r="J227" s="87" t="str">
        <f t="shared" si="155"/>
        <v/>
      </c>
      <c r="K227" s="87" t="str">
        <f t="shared" si="156"/>
        <v/>
      </c>
      <c r="L227" s="87" t="str">
        <f t="shared" si="157"/>
        <v/>
      </c>
      <c r="M227" s="92"/>
      <c r="N227" s="92"/>
      <c r="P227" s="223" t="str">
        <f>IF(OR(LEFT($A227,1)="x",AND(Y213+$AB227=0,$AB213&gt;0)),"",IFERROR(VLOOKUP($A227,LedenV,27,0),""))</f>
        <v/>
      </c>
      <c r="Q227" s="223" t="str">
        <f>IF(OR(LEFT($A227,1)="x",AND(Z213+$AB227=0,$AB213&gt;0)),"",IFERROR(VLOOKUP($A227,LedenV,28,0),""))</f>
        <v/>
      </c>
      <c r="R227" s="223" t="str">
        <f>IF(OR(LEFT($A227,1)="x",AND(AA213+$AB227=0,$AB213&gt;0)),"",IFERROR(VLOOKUP($A227,LedenV,29,0),""))</f>
        <v/>
      </c>
      <c r="V227" s="229">
        <f t="shared" si="158"/>
        <v>18</v>
      </c>
      <c r="W227" s="229">
        <f t="shared" si="159"/>
        <v>19</v>
      </c>
      <c r="X227" s="52">
        <v>18</v>
      </c>
      <c r="Y227" s="87" t="str">
        <f t="shared" si="160"/>
        <v/>
      </c>
      <c r="Z227" s="87" t="str">
        <f t="shared" si="161"/>
        <v/>
      </c>
      <c r="AA227" s="87" t="str">
        <f t="shared" si="162"/>
        <v/>
      </c>
      <c r="AB227" s="34">
        <f t="shared" si="163"/>
        <v>0</v>
      </c>
    </row>
    <row r="228" spans="1:32" x14ac:dyDescent="0.2">
      <c r="A228" s="34" t="str">
        <f>C211&amp;"x"&amp;B228</f>
        <v>A5x15</v>
      </c>
      <c r="B228" s="63">
        <v>15</v>
      </c>
      <c r="C228" s="87" t="str">
        <f t="shared" si="149"/>
        <v/>
      </c>
      <c r="D228" s="87" t="str">
        <f t="shared" si="150"/>
        <v/>
      </c>
      <c r="E228" s="88" t="str">
        <f t="shared" si="151"/>
        <v/>
      </c>
      <c r="F228" s="88" t="str">
        <f t="shared" si="152"/>
        <v/>
      </c>
      <c r="G228" s="89" t="str">
        <f t="shared" si="153"/>
        <v/>
      </c>
      <c r="H228" s="90" t="str">
        <f t="shared" si="154"/>
        <v/>
      </c>
      <c r="I228" s="91"/>
      <c r="J228" s="87" t="str">
        <f t="shared" si="155"/>
        <v/>
      </c>
      <c r="K228" s="87" t="str">
        <f t="shared" si="156"/>
        <v/>
      </c>
      <c r="L228" s="87" t="str">
        <f t="shared" si="157"/>
        <v/>
      </c>
      <c r="M228" s="92"/>
      <c r="N228" s="92"/>
      <c r="P228" s="223" t="str">
        <f>IF(OR(LEFT($A228,1)="x",AND(Y213+$AB228=0,$AB213&gt;0)),"",IFERROR(VLOOKUP($A228,LedenV,27,0),""))</f>
        <v/>
      </c>
      <c r="Q228" s="223" t="str">
        <f>IF(OR(LEFT($A228,1)="x",AND(Z213+$AB228=0,$AB213&gt;0)),"",IFERROR(VLOOKUP($A228,LedenV,28,0),""))</f>
        <v/>
      </c>
      <c r="R228" s="223" t="str">
        <f>IF(OR(LEFT($A228,1)="x",AND(AA213+$AB228=0,$AB213&gt;0)),"",IFERROR(VLOOKUP($A228,LedenV,29,0),""))</f>
        <v/>
      </c>
      <c r="V228" s="229">
        <f t="shared" si="158"/>
        <v>18</v>
      </c>
      <c r="W228" s="229">
        <f t="shared" si="159"/>
        <v>19</v>
      </c>
      <c r="X228" s="52">
        <v>19</v>
      </c>
      <c r="Y228" s="87" t="str">
        <f t="shared" si="160"/>
        <v/>
      </c>
      <c r="Z228" s="87" t="str">
        <f t="shared" si="161"/>
        <v/>
      </c>
      <c r="AA228" s="87" t="str">
        <f t="shared" si="162"/>
        <v/>
      </c>
      <c r="AB228" s="34">
        <f t="shared" si="163"/>
        <v>0</v>
      </c>
    </row>
    <row r="229" spans="1:32" ht="13.5" thickBot="1" x14ac:dyDescent="0.25">
      <c r="B229" s="93"/>
      <c r="C229" s="94"/>
      <c r="D229" s="93"/>
      <c r="E229" s="93"/>
      <c r="F229" s="93"/>
      <c r="G229" s="95"/>
      <c r="H229" s="95"/>
      <c r="I229" s="95"/>
      <c r="J229" s="94"/>
      <c r="K229" s="94"/>
      <c r="L229" s="94"/>
      <c r="M229" s="92"/>
      <c r="N229" s="92"/>
      <c r="X229" s="52">
        <v>20</v>
      </c>
    </row>
    <row r="230" spans="1:32" ht="13.5" thickTop="1" x14ac:dyDescent="0.2">
      <c r="A230" s="62"/>
      <c r="B230" s="63"/>
      <c r="C230" s="392" t="s">
        <v>6547</v>
      </c>
      <c r="D230" s="392"/>
      <c r="E230" s="178" t="s">
        <v>6548</v>
      </c>
      <c r="F230" s="178" t="s">
        <v>6549</v>
      </c>
      <c r="G230" s="65" t="s">
        <v>6550</v>
      </c>
      <c r="H230" s="66"/>
      <c r="I230" s="67"/>
      <c r="J230" s="68" t="s">
        <v>6551</v>
      </c>
      <c r="K230" s="68" t="s">
        <v>6552</v>
      </c>
      <c r="L230" s="68" t="s">
        <v>6553</v>
      </c>
      <c r="M230" s="69"/>
      <c r="N230" s="69"/>
      <c r="O230" s="70"/>
      <c r="P230" s="71">
        <f ca="1">COUNT(P234:P248)</f>
        <v>0</v>
      </c>
      <c r="Q230" s="71">
        <f ca="1">COUNT(Q234:Q248)</f>
        <v>0</v>
      </c>
      <c r="R230" s="71">
        <f ca="1">COUNT(R234:R248)</f>
        <v>0</v>
      </c>
      <c r="S230" s="72"/>
      <c r="T230" s="104">
        <f ca="1">R230-(15-COUNTBLANK(AA234:AA248))</f>
        <v>-9</v>
      </c>
      <c r="U230" s="70"/>
      <c r="V230" s="70"/>
      <c r="W230" s="70"/>
      <c r="X230" s="70">
        <v>1</v>
      </c>
      <c r="Y230" s="62"/>
      <c r="Z230" s="62"/>
      <c r="AA230" s="62"/>
      <c r="AB230" s="62"/>
    </row>
    <row r="231" spans="1:32" x14ac:dyDescent="0.2">
      <c r="A231" s="43">
        <v>15</v>
      </c>
      <c r="B231" s="73"/>
      <c r="C231" s="391" t="str">
        <f>Leden!AQ17</f>
        <v>B1</v>
      </c>
      <c r="D231" s="391"/>
      <c r="E231" s="177" t="str">
        <f>IF($C231="","",LEFT(IFERROR(VLOOKUP($C231,TeamsV,2,0),"")&amp;"??",2))</f>
        <v>WK</v>
      </c>
      <c r="F231" s="177" t="str">
        <f>IF($C231="","",LEFT(IFERROR(VLOOKUP($C231,TeamsV,3,0),"")&amp;"??",2))</f>
        <v>Za</v>
      </c>
      <c r="G231" s="177" t="str">
        <f>IF($C231="","",LEFT(IFERROR(VLOOKUP($C231,TeamsV,4,0),"")&amp;"?",1))</f>
        <v>8</v>
      </c>
      <c r="H231" s="75"/>
      <c r="I231" s="76"/>
      <c r="J231" s="295">
        <f>COUNTIF(C234:C248,"V")</f>
        <v>5</v>
      </c>
      <c r="K231" s="300">
        <f>COUNTIF(C234:C248,"M")</f>
        <v>4</v>
      </c>
      <c r="L231" s="77">
        <f>IFERROR(AVERAGE(H234:H248),"")</f>
        <v>14.888888888888889</v>
      </c>
      <c r="M231" s="78"/>
      <c r="N231" s="78"/>
      <c r="O231" s="79" t="s">
        <v>6554</v>
      </c>
      <c r="P231" s="223" t="str">
        <f ca="1">IF(COUNT(P234:P248)=0,"",TeamPunten(P234:P248,$V231))</f>
        <v/>
      </c>
      <c r="Q231" s="223" t="str">
        <f ca="1">IF(COUNT(Q234:Q248)=0,"",TeamPunten(Q234:Q248,$V231))</f>
        <v/>
      </c>
      <c r="R231" s="223" t="str">
        <f ca="1">IF(COUNT(R234:R248)=0,"",TeamPunten(R234:R248,$V231))</f>
        <v/>
      </c>
      <c r="S231" s="224"/>
      <c r="T231" s="51"/>
      <c r="U231" s="225" t="str">
        <f>MID($C231,1,1)</f>
        <v>B</v>
      </c>
      <c r="V231" s="225" t="str">
        <f>MID($C231,1,1)</f>
        <v>B</v>
      </c>
      <c r="W231" s="225" t="str">
        <f>MID($C231,1,1)</f>
        <v>B</v>
      </c>
      <c r="X231" s="52">
        <v>2</v>
      </c>
      <c r="Y231" s="43"/>
      <c r="Z231" s="43"/>
      <c r="AA231" s="43"/>
      <c r="AB231" s="43"/>
      <c r="AD231" s="20" t="str">
        <f>IF($C231="","",IFERROR(VLOOKUP($C231,TeamsV,6,0),""))</f>
        <v>A</v>
      </c>
      <c r="AE231" s="20" t="str">
        <f>IF($AD231="","",IFERROR(VLOOKUP($AD231,Teams!$B$4:$G$8,2,0),""))</f>
        <v>3312 AD</v>
      </c>
      <c r="AF231" s="20" t="str">
        <f>IF($AD231="","",IFERROR(VLOOKUP($AD231,Teams!$B$4:$G$8,4,0),""))</f>
        <v>Dordrecht</v>
      </c>
    </row>
    <row r="232" spans="1:32" x14ac:dyDescent="0.2">
      <c r="B232" s="63"/>
      <c r="C232" s="178"/>
      <c r="D232" s="63"/>
      <c r="E232" s="63"/>
      <c r="F232" s="63"/>
      <c r="G232" s="67"/>
      <c r="H232" s="67"/>
      <c r="I232" s="67"/>
      <c r="J232" s="296"/>
      <c r="K232" s="296"/>
      <c r="L232" s="296"/>
      <c r="M232" s="80"/>
      <c r="N232" s="80"/>
      <c r="P232" s="224"/>
      <c r="Q232" s="224"/>
      <c r="R232" s="224"/>
      <c r="S232" s="224"/>
      <c r="T232" s="51"/>
      <c r="U232" s="226"/>
      <c r="V232" s="226"/>
      <c r="W232" s="226"/>
      <c r="X232" s="52">
        <v>3</v>
      </c>
    </row>
    <row r="233" spans="1:32" x14ac:dyDescent="0.2">
      <c r="A233" s="81"/>
      <c r="B233" s="82"/>
      <c r="C233" s="83" t="s">
        <v>6555</v>
      </c>
      <c r="D233" s="83" t="s">
        <v>6556</v>
      </c>
      <c r="E233" s="84" t="s">
        <v>6557</v>
      </c>
      <c r="F233" s="84" t="s">
        <v>6558</v>
      </c>
      <c r="G233" s="83" t="s">
        <v>6559</v>
      </c>
      <c r="H233" s="83" t="s">
        <v>6560</v>
      </c>
      <c r="I233" s="83" t="s">
        <v>6415</v>
      </c>
      <c r="J233" s="83" t="s">
        <v>7321</v>
      </c>
      <c r="K233" s="83" t="s">
        <v>8065</v>
      </c>
      <c r="L233" s="83" t="s">
        <v>8195</v>
      </c>
      <c r="M233" s="85"/>
      <c r="N233" s="85"/>
      <c r="O233" s="86"/>
      <c r="P233" s="227" t="s">
        <v>6425</v>
      </c>
      <c r="Q233" s="227" t="s">
        <v>6424</v>
      </c>
      <c r="R233" s="227" t="s">
        <v>6426</v>
      </c>
      <c r="S233" s="224"/>
      <c r="T233" s="51"/>
      <c r="U233" s="225">
        <f>IF(W231="","",VLOOKUP(W231,Leeftijdscat,2,FALSE))</f>
        <v>13</v>
      </c>
      <c r="V233" s="225">
        <f>IF(W231="","",VLOOKUP(W231,Leeftijdscat,3,FALSE))</f>
        <v>15</v>
      </c>
      <c r="W233" s="225">
        <f>IF(W231="","",VLOOKUP(W231,Leeftijdscat,4,FALSE))</f>
        <v>16</v>
      </c>
      <c r="X233" s="52">
        <v>4</v>
      </c>
      <c r="Y233" s="81">
        <f>LEN(Y234&amp;Y235&amp;Y236&amp;Y237&amp;Y238&amp;Y239&amp;Y240&amp;Y241&amp;Y242&amp;Y243&amp;Y244&amp;Y245&amp;Y246&amp;Y247&amp;Y248)</f>
        <v>18</v>
      </c>
      <c r="Z233" s="81">
        <f>LEN(Z234&amp;Z235&amp;Z236&amp;Z237&amp;Z238&amp;Z239&amp;Z240&amp;Z241&amp;Z242&amp;Z243&amp;Z244&amp;Z245&amp;Z246&amp;Z247&amp;Z248)</f>
        <v>18</v>
      </c>
      <c r="AA233" s="81">
        <f>LEN(AA234&amp;AA235&amp;AA236&amp;AA237&amp;AA238&amp;AA239&amp;AA240&amp;AA241&amp;AA242&amp;AA243&amp;AA244&amp;AA245&amp;AA246&amp;AA247&amp;AA248)</f>
        <v>18</v>
      </c>
      <c r="AB233" s="81">
        <f>SUM(Y233:AA233)</f>
        <v>54</v>
      </c>
    </row>
    <row r="234" spans="1:32" x14ac:dyDescent="0.2">
      <c r="A234" s="34" t="str">
        <f>C231&amp;"x"&amp;B234</f>
        <v>B1x1</v>
      </c>
      <c r="B234" s="63">
        <v>1</v>
      </c>
      <c r="C234" s="87" t="str">
        <f t="shared" ref="C234:C248" si="164">IF(LEFT($A234,1)="x","",IFERROR(VLOOKUP($A234,LedenV,6,0),""))</f>
        <v>V</v>
      </c>
      <c r="D234" s="87" t="str">
        <f t="shared" ref="D234:D248" si="165">IF(LEFT($A234,1)="x","",IFERROR(VLOOKUP($A234,LedenV,7,0),""))</f>
        <v>NKJ95M4</v>
      </c>
      <c r="E234" s="88" t="str">
        <f t="shared" ref="E234:E248" si="166">IF(LEFT($A234,1)="x","",IFERROR(VLOOKUP($A234,LedenV,8,0),""))</f>
        <v>Brouwer, Nynke</v>
      </c>
      <c r="F234" s="88" t="str">
        <f t="shared" ref="F234:F248" si="167">IF(LEFT($A234,1)="x","",IFERROR(VLOOKUP($A234,LedenV,9,0),""))</f>
        <v>Nynke</v>
      </c>
      <c r="G234" s="89">
        <f t="shared" ref="G234:G248" si="168">IF(LEFT($A234,1)="x","",IFERROR(VLOOKUP($A234,LedenV,10,0),""))</f>
        <v>37624</v>
      </c>
      <c r="H234" s="90">
        <f t="shared" ref="H234:H248" si="169">IF(AND(ISNUMBER(G234),G234&lt;&gt;0),DATEDIF(G234,Peildatum,"Y"),"")</f>
        <v>15</v>
      </c>
      <c r="I234" s="91"/>
      <c r="J234" s="87" t="str">
        <f t="shared" ref="J234:J248" si="170">IF(LEFT($A234,1)="x","",IFERROR(VLOOKUP($A234,LedenV,16,0),""))</f>
        <v>B1</v>
      </c>
      <c r="K234" s="87" t="str">
        <f t="shared" ref="K234:K248" si="171">IF(LEFT($A234,1)="x","",IFERROR(VLOOKUP($A234,LedenV,17,0),""))</f>
        <v>B1</v>
      </c>
      <c r="L234" s="87" t="str">
        <f t="shared" ref="L234:L248" si="172">IF(LEFT($A234,1)="x","",IFERROR(VLOOKUP($A234,LedenV,18,0),""))</f>
        <v>B1</v>
      </c>
      <c r="M234" s="92"/>
      <c r="N234" s="92"/>
      <c r="P234" s="223" t="str">
        <f ca="1">IF(OR(LEFT($A234,1)="x",AND(Y233+$AB234=0,$AB233&gt;0)),"",IFERROR(VLOOKUP($A234,LedenV,27,0),""))</f>
        <v/>
      </c>
      <c r="Q234" s="223" t="str">
        <f ca="1">IF(OR(LEFT($A234,1)="x",AND(Z233+$AB234=0,$AB233&gt;0)),"",IFERROR(VLOOKUP($A234,LedenV,28,0),""))</f>
        <v/>
      </c>
      <c r="R234" s="223" t="str">
        <f ca="1">IF(OR(LEFT($A234,1)="x",AND(AA233+$AB234=0,$AB233&gt;0)),"",IFERROR(VLOOKUP($A234,LedenV,29,0),""))</f>
        <v/>
      </c>
      <c r="S234" s="228"/>
      <c r="T234" s="305"/>
      <c r="U234" s="226"/>
      <c r="V234" s="229">
        <f t="shared" ref="V234:V248" si="173">V233</f>
        <v>15</v>
      </c>
      <c r="W234" s="229">
        <f t="shared" ref="W234:W248" si="174">W233</f>
        <v>16</v>
      </c>
      <c r="X234" s="52">
        <v>5</v>
      </c>
      <c r="Y234" s="87" t="str">
        <f t="shared" ref="Y234:Y248" si="175">IF(LEFT($A234,1)="x","",IFERROR(VLOOKUP($A234,LedenV,34,0),""))</f>
        <v>B1</v>
      </c>
      <c r="Z234" s="87" t="str">
        <f t="shared" ref="Z234:Z248" si="176">IF(LEFT($A234,1)="x","",IFERROR(VLOOKUP($A234,LedenV,35,0),""))</f>
        <v>B1</v>
      </c>
      <c r="AA234" s="87" t="str">
        <f t="shared" ref="AA234:AA248" si="177">IF(LEFT($A234,1)="x","",IFERROR(VLOOKUP($A234,LedenV,36,0),""))</f>
        <v>B1</v>
      </c>
      <c r="AB234" s="34">
        <f t="shared" ref="AB234:AB248" si="178">LEN(Y234&amp;Z234&amp;AA234)</f>
        <v>6</v>
      </c>
    </row>
    <row r="235" spans="1:32" x14ac:dyDescent="0.2">
      <c r="A235" s="34" t="str">
        <f>C231&amp;"x"&amp;B235</f>
        <v>B1x2</v>
      </c>
      <c r="B235" s="63">
        <v>2</v>
      </c>
      <c r="C235" s="87" t="str">
        <f t="shared" si="164"/>
        <v>V</v>
      </c>
      <c r="D235" s="87" t="str">
        <f t="shared" si="165"/>
        <v>NKW21K6</v>
      </c>
      <c r="E235" s="88" t="str">
        <f t="shared" si="166"/>
        <v>Dielessen, Amy</v>
      </c>
      <c r="F235" s="88" t="str">
        <f t="shared" si="167"/>
        <v>Amy</v>
      </c>
      <c r="G235" s="89">
        <f t="shared" si="168"/>
        <v>37858</v>
      </c>
      <c r="H235" s="90">
        <f t="shared" si="169"/>
        <v>15</v>
      </c>
      <c r="I235" s="91"/>
      <c r="J235" s="87" t="str">
        <f t="shared" si="170"/>
        <v>B2</v>
      </c>
      <c r="K235" s="87" t="str">
        <f t="shared" si="171"/>
        <v>B2</v>
      </c>
      <c r="L235" s="87" t="str">
        <f t="shared" si="172"/>
        <v>B2</v>
      </c>
      <c r="M235" s="92"/>
      <c r="N235" s="92"/>
      <c r="P235" s="223" t="str">
        <f ca="1">IF(OR(LEFT($A235,1)="x",AND(Y233+$AB235=0,$AB233&gt;0)),"",IFERROR(VLOOKUP($A235,LedenV,27,0),""))</f>
        <v/>
      </c>
      <c r="Q235" s="223" t="str">
        <f ca="1">IF(OR(LEFT($A235,1)="x",AND(Z233+$AB235=0,$AB233&gt;0)),"",IFERROR(VLOOKUP($A235,LedenV,28,0),""))</f>
        <v/>
      </c>
      <c r="R235" s="223" t="str">
        <f ca="1">IF(OR(LEFT($A235,1)="x",AND(AA233+$AB235=0,$AB233&gt;0)),"",IFERROR(VLOOKUP($A235,LedenV,29,0),""))</f>
        <v/>
      </c>
      <c r="S235" s="228"/>
      <c r="T235" s="305"/>
      <c r="U235" s="226"/>
      <c r="V235" s="229">
        <f t="shared" si="173"/>
        <v>15</v>
      </c>
      <c r="W235" s="229">
        <f t="shared" si="174"/>
        <v>16</v>
      </c>
      <c r="X235" s="52">
        <v>6</v>
      </c>
      <c r="Y235" s="87" t="str">
        <f t="shared" si="175"/>
        <v>B2</v>
      </c>
      <c r="Z235" s="87" t="str">
        <f t="shared" si="176"/>
        <v>B2</v>
      </c>
      <c r="AA235" s="87" t="str">
        <f t="shared" si="177"/>
        <v>B2</v>
      </c>
      <c r="AB235" s="34">
        <f t="shared" si="178"/>
        <v>6</v>
      </c>
    </row>
    <row r="236" spans="1:32" x14ac:dyDescent="0.2">
      <c r="A236" s="34" t="str">
        <f>C231&amp;"x"&amp;B236</f>
        <v>B1x3</v>
      </c>
      <c r="B236" s="63">
        <v>3</v>
      </c>
      <c r="C236" s="87" t="str">
        <f t="shared" si="164"/>
        <v>V</v>
      </c>
      <c r="D236" s="87" t="str">
        <f t="shared" si="165"/>
        <v>NKQ40Q9</v>
      </c>
      <c r="E236" s="88" t="str">
        <f t="shared" si="166"/>
        <v>Driesprong, Meike</v>
      </c>
      <c r="F236" s="88" t="str">
        <f t="shared" si="167"/>
        <v>Meike</v>
      </c>
      <c r="G236" s="89">
        <f t="shared" si="168"/>
        <v>38011</v>
      </c>
      <c r="H236" s="90">
        <f t="shared" si="169"/>
        <v>14</v>
      </c>
      <c r="I236" s="91"/>
      <c r="J236" s="87" t="str">
        <f t="shared" si="170"/>
        <v>C1</v>
      </c>
      <c r="K236" s="87" t="str">
        <f t="shared" si="171"/>
        <v>C1</v>
      </c>
      <c r="L236" s="87" t="str">
        <f t="shared" si="172"/>
        <v>C1</v>
      </c>
      <c r="M236" s="92"/>
      <c r="N236" s="92"/>
      <c r="P236" s="223" t="str">
        <f ca="1">IF(OR(LEFT($A236,1)="x",AND(Y233+$AB236=0,$AB233&gt;0)),"",IFERROR(VLOOKUP($A236,LedenV,27,0),""))</f>
        <v/>
      </c>
      <c r="Q236" s="223" t="str">
        <f ca="1">IF(OR(LEFT($A236,1)="x",AND(Z233+$AB236=0,$AB233&gt;0)),"",IFERROR(VLOOKUP($A236,LedenV,28,0),""))</f>
        <v/>
      </c>
      <c r="R236" s="223" t="str">
        <f ca="1">IF(OR(LEFT($A236,1)="x",AND(AA233+$AB236=0,$AB233&gt;0)),"",IFERROR(VLOOKUP($A236,LedenV,29,0),""))</f>
        <v/>
      </c>
      <c r="S236" s="228"/>
      <c r="T236" s="305"/>
      <c r="U236" s="226"/>
      <c r="V236" s="229">
        <f t="shared" si="173"/>
        <v>15</v>
      </c>
      <c r="W236" s="229">
        <f t="shared" si="174"/>
        <v>16</v>
      </c>
      <c r="X236" s="52">
        <v>7</v>
      </c>
      <c r="Y236" s="87" t="str">
        <f t="shared" si="175"/>
        <v>C1</v>
      </c>
      <c r="Z236" s="87" t="str">
        <f t="shared" si="176"/>
        <v>C1</v>
      </c>
      <c r="AA236" s="87" t="str">
        <f t="shared" si="177"/>
        <v>C1</v>
      </c>
      <c r="AB236" s="34">
        <f t="shared" si="178"/>
        <v>6</v>
      </c>
    </row>
    <row r="237" spans="1:32" x14ac:dyDescent="0.2">
      <c r="A237" s="34" t="str">
        <f>C231&amp;"x"&amp;B237</f>
        <v>B1x4</v>
      </c>
      <c r="B237" s="63">
        <v>4</v>
      </c>
      <c r="C237" s="87" t="str">
        <f t="shared" si="164"/>
        <v>V</v>
      </c>
      <c r="D237" s="87" t="str">
        <f t="shared" si="165"/>
        <v>NKK27B9</v>
      </c>
      <c r="E237" s="88" t="str">
        <f t="shared" si="166"/>
        <v>Fernhout, Loïs</v>
      </c>
      <c r="F237" s="88" t="str">
        <f t="shared" si="167"/>
        <v>Loïs</v>
      </c>
      <c r="G237" s="89">
        <f t="shared" si="168"/>
        <v>37684</v>
      </c>
      <c r="H237" s="90">
        <f t="shared" si="169"/>
        <v>15</v>
      </c>
      <c r="I237" s="91"/>
      <c r="J237" s="87" t="str">
        <f t="shared" si="170"/>
        <v>B2</v>
      </c>
      <c r="K237" s="87" t="str">
        <f t="shared" si="171"/>
        <v>B2</v>
      </c>
      <c r="L237" s="87" t="str">
        <f t="shared" si="172"/>
        <v>B2</v>
      </c>
      <c r="M237" s="92"/>
      <c r="N237" s="92"/>
      <c r="P237" s="223" t="str">
        <f ca="1">IF(OR(LEFT($A237,1)="x",AND(Y233+$AB237=0,$AB233&gt;0)),"",IFERROR(VLOOKUP($A237,LedenV,27,0),""))</f>
        <v/>
      </c>
      <c r="Q237" s="223" t="str">
        <f ca="1">IF(OR(LEFT($A237,1)="x",AND(Z233+$AB237=0,$AB233&gt;0)),"",IFERROR(VLOOKUP($A237,LedenV,28,0),""))</f>
        <v/>
      </c>
      <c r="R237" s="223" t="str">
        <f ca="1">IF(OR(LEFT($A237,1)="x",AND(AA233+$AB237=0,$AB233&gt;0)),"",IFERROR(VLOOKUP($A237,LedenV,29,0),""))</f>
        <v/>
      </c>
      <c r="S237" s="228"/>
      <c r="T237" s="305"/>
      <c r="U237" s="226"/>
      <c r="V237" s="229">
        <f t="shared" si="173"/>
        <v>15</v>
      </c>
      <c r="W237" s="229">
        <f t="shared" si="174"/>
        <v>16</v>
      </c>
      <c r="X237" s="52">
        <v>8</v>
      </c>
      <c r="Y237" s="87" t="str">
        <f t="shared" si="175"/>
        <v>B2</v>
      </c>
      <c r="Z237" s="87" t="str">
        <f t="shared" si="176"/>
        <v>B2</v>
      </c>
      <c r="AA237" s="87" t="str">
        <f t="shared" si="177"/>
        <v>B2</v>
      </c>
      <c r="AB237" s="34">
        <f t="shared" si="178"/>
        <v>6</v>
      </c>
    </row>
    <row r="238" spans="1:32" x14ac:dyDescent="0.2">
      <c r="A238" s="34" t="str">
        <f>C231&amp;"x"&amp;B238</f>
        <v>B1x5</v>
      </c>
      <c r="B238" s="63">
        <v>5</v>
      </c>
      <c r="C238" s="87" t="str">
        <f t="shared" si="164"/>
        <v>V</v>
      </c>
      <c r="D238" s="87" t="str">
        <f t="shared" si="165"/>
        <v>NKR88F7</v>
      </c>
      <c r="E238" s="88" t="str">
        <f t="shared" si="166"/>
        <v>Horst, Bridget ter</v>
      </c>
      <c r="F238" s="88" t="str">
        <f t="shared" si="167"/>
        <v>Bridget</v>
      </c>
      <c r="G238" s="89">
        <f t="shared" si="168"/>
        <v>37771</v>
      </c>
      <c r="H238" s="90">
        <f t="shared" si="169"/>
        <v>15</v>
      </c>
      <c r="I238" s="91"/>
      <c r="J238" s="87" t="str">
        <f t="shared" si="170"/>
        <v>B2</v>
      </c>
      <c r="K238" s="87" t="str">
        <f t="shared" si="171"/>
        <v>B2</v>
      </c>
      <c r="L238" s="87" t="str">
        <f t="shared" si="172"/>
        <v>B2</v>
      </c>
      <c r="M238" s="92"/>
      <c r="N238" s="92"/>
      <c r="P238" s="223" t="str">
        <f ca="1">IF(OR(LEFT($A238,1)="x",AND(Y233+$AB238=0,$AB233&gt;0)),"",IFERROR(VLOOKUP($A238,LedenV,27,0),""))</f>
        <v/>
      </c>
      <c r="Q238" s="223" t="str">
        <f ca="1">IF(OR(LEFT($A238,1)="x",AND(Z233+$AB238=0,$AB233&gt;0)),"",IFERROR(VLOOKUP($A238,LedenV,28,0),""))</f>
        <v/>
      </c>
      <c r="R238" s="223" t="str">
        <f ca="1">IF(OR(LEFT($A238,1)="x",AND(AA233+$AB238=0,$AB233&gt;0)),"",IFERROR(VLOOKUP($A238,LedenV,29,0),""))</f>
        <v/>
      </c>
      <c r="S238" s="228"/>
      <c r="T238" s="305"/>
      <c r="U238" s="226"/>
      <c r="V238" s="229">
        <f t="shared" si="173"/>
        <v>15</v>
      </c>
      <c r="W238" s="229">
        <f t="shared" si="174"/>
        <v>16</v>
      </c>
      <c r="X238" s="52">
        <v>9</v>
      </c>
      <c r="Y238" s="87" t="str">
        <f t="shared" si="175"/>
        <v>B2</v>
      </c>
      <c r="Z238" s="87" t="str">
        <f t="shared" si="176"/>
        <v>B2</v>
      </c>
      <c r="AA238" s="87" t="str">
        <f t="shared" si="177"/>
        <v>B2</v>
      </c>
      <c r="AB238" s="34">
        <f t="shared" si="178"/>
        <v>6</v>
      </c>
    </row>
    <row r="239" spans="1:32" x14ac:dyDescent="0.2">
      <c r="A239" s="34" t="str">
        <f>C231&amp;"x"&amp;B239</f>
        <v>B1x6</v>
      </c>
      <c r="B239" s="63">
        <v>6</v>
      </c>
      <c r="C239" s="87" t="str">
        <f t="shared" si="164"/>
        <v>M</v>
      </c>
      <c r="D239" s="87" t="str">
        <f t="shared" si="165"/>
        <v>NKR57N5</v>
      </c>
      <c r="E239" s="88" t="str">
        <f t="shared" si="166"/>
        <v>Hooijdonk, Otte van</v>
      </c>
      <c r="F239" s="88" t="str">
        <f t="shared" si="167"/>
        <v>Otte</v>
      </c>
      <c r="G239" s="89">
        <f t="shared" si="168"/>
        <v>37715</v>
      </c>
      <c r="H239" s="90">
        <f t="shared" si="169"/>
        <v>15</v>
      </c>
      <c r="I239" s="91"/>
      <c r="J239" s="87" t="str">
        <f t="shared" si="170"/>
        <v>B2</v>
      </c>
      <c r="K239" s="87" t="str">
        <f t="shared" si="171"/>
        <v>B2</v>
      </c>
      <c r="L239" s="87" t="str">
        <f t="shared" si="172"/>
        <v>B2</v>
      </c>
      <c r="M239" s="92"/>
      <c r="N239" s="92"/>
      <c r="P239" s="223" t="str">
        <f ca="1">IF(OR(LEFT($A239,1)="x",AND(Y233+$AB239=0,$AB233&gt;0)),"",IFERROR(VLOOKUP($A239,LedenV,27,0),""))</f>
        <v/>
      </c>
      <c r="Q239" s="223" t="str">
        <f ca="1">IF(OR(LEFT($A239,1)="x",AND(Z233+$AB239=0,$AB233&gt;0)),"",IFERROR(VLOOKUP($A239,LedenV,28,0),""))</f>
        <v/>
      </c>
      <c r="R239" s="223" t="str">
        <f ca="1">IF(OR(LEFT($A239,1)="x",AND(AA233+$AB239=0,$AB233&gt;0)),"",IFERROR(VLOOKUP($A239,LedenV,29,0),""))</f>
        <v/>
      </c>
      <c r="S239" s="228"/>
      <c r="T239" s="305"/>
      <c r="U239" s="226"/>
      <c r="V239" s="229">
        <f t="shared" si="173"/>
        <v>15</v>
      </c>
      <c r="W239" s="229">
        <f t="shared" si="174"/>
        <v>16</v>
      </c>
      <c r="X239" s="52">
        <v>10</v>
      </c>
      <c r="Y239" s="87" t="str">
        <f t="shared" si="175"/>
        <v>B2</v>
      </c>
      <c r="Z239" s="87" t="str">
        <f t="shared" si="176"/>
        <v>B2</v>
      </c>
      <c r="AA239" s="87" t="str">
        <f t="shared" si="177"/>
        <v>B2</v>
      </c>
      <c r="AB239" s="34">
        <f t="shared" si="178"/>
        <v>6</v>
      </c>
    </row>
    <row r="240" spans="1:32" x14ac:dyDescent="0.2">
      <c r="A240" s="34" t="str">
        <f>C231&amp;"x"&amp;B240</f>
        <v>B1x7</v>
      </c>
      <c r="B240" s="63">
        <v>7</v>
      </c>
      <c r="C240" s="87" t="str">
        <f t="shared" si="164"/>
        <v>M</v>
      </c>
      <c r="D240" s="87" t="str">
        <f t="shared" si="165"/>
        <v>NKJ95G2</v>
      </c>
      <c r="E240" s="88" t="str">
        <f t="shared" si="166"/>
        <v>Oppe, Mees</v>
      </c>
      <c r="F240" s="88" t="str">
        <f t="shared" si="167"/>
        <v>Mees</v>
      </c>
      <c r="G240" s="89">
        <f t="shared" si="168"/>
        <v>37683</v>
      </c>
      <c r="H240" s="90">
        <f t="shared" si="169"/>
        <v>15</v>
      </c>
      <c r="I240" s="91"/>
      <c r="J240" s="87" t="str">
        <f t="shared" si="170"/>
        <v>B1</v>
      </c>
      <c r="K240" s="87" t="str">
        <f t="shared" si="171"/>
        <v>B1</v>
      </c>
      <c r="L240" s="87" t="str">
        <f t="shared" si="172"/>
        <v>B1</v>
      </c>
      <c r="M240" s="92"/>
      <c r="N240" s="92"/>
      <c r="P240" s="223" t="str">
        <f ca="1">IF(OR(LEFT($A240,1)="x",AND(Y233+$AB240=0,$AB233&gt;0)),"",IFERROR(VLOOKUP($A240,LedenV,27,0),""))</f>
        <v/>
      </c>
      <c r="Q240" s="223" t="str">
        <f ca="1">IF(OR(LEFT($A240,1)="x",AND(Z233+$AB240=0,$AB233&gt;0)),"",IFERROR(VLOOKUP($A240,LedenV,28,0),""))</f>
        <v/>
      </c>
      <c r="R240" s="223" t="str">
        <f ca="1">IF(OR(LEFT($A240,1)="x",AND(AA233+$AB240=0,$AB233&gt;0)),"",IFERROR(VLOOKUP($A240,LedenV,29,0),""))</f>
        <v/>
      </c>
      <c r="S240" s="228"/>
      <c r="T240" s="305"/>
      <c r="U240" s="226"/>
      <c r="V240" s="229">
        <f t="shared" si="173"/>
        <v>15</v>
      </c>
      <c r="W240" s="229">
        <f t="shared" si="174"/>
        <v>16</v>
      </c>
      <c r="X240" s="52">
        <v>11</v>
      </c>
      <c r="Y240" s="87" t="str">
        <f t="shared" si="175"/>
        <v>B1</v>
      </c>
      <c r="Z240" s="87" t="str">
        <f t="shared" si="176"/>
        <v>B1</v>
      </c>
      <c r="AA240" s="87" t="str">
        <f t="shared" si="177"/>
        <v>B1</v>
      </c>
      <c r="AB240" s="34">
        <f t="shared" si="178"/>
        <v>6</v>
      </c>
    </row>
    <row r="241" spans="1:32" x14ac:dyDescent="0.2">
      <c r="A241" s="34" t="str">
        <f>C231&amp;"x"&amp;B241</f>
        <v>B1x8</v>
      </c>
      <c r="B241" s="63">
        <v>8</v>
      </c>
      <c r="C241" s="87" t="str">
        <f t="shared" si="164"/>
        <v>M</v>
      </c>
      <c r="D241" s="87" t="str">
        <f t="shared" si="165"/>
        <v>NKR20M2</v>
      </c>
      <c r="E241" s="88" t="str">
        <f t="shared" si="166"/>
        <v>Seevinck, Tim</v>
      </c>
      <c r="F241" s="88" t="str">
        <f t="shared" si="167"/>
        <v>Tim</v>
      </c>
      <c r="G241" s="89">
        <f t="shared" si="168"/>
        <v>37932</v>
      </c>
      <c r="H241" s="90">
        <f t="shared" si="169"/>
        <v>15</v>
      </c>
      <c r="I241" s="91"/>
      <c r="J241" s="87" t="str">
        <f t="shared" si="170"/>
        <v>C1</v>
      </c>
      <c r="K241" s="87" t="str">
        <f t="shared" si="171"/>
        <v>C1</v>
      </c>
      <c r="L241" s="87" t="str">
        <f t="shared" si="172"/>
        <v>C1</v>
      </c>
      <c r="M241" s="92"/>
      <c r="N241" s="92"/>
      <c r="P241" s="223" t="str">
        <f ca="1">IF(OR(LEFT($A241,1)="x",AND(Y233+$AB241=0,$AB233&gt;0)),"",IFERROR(VLOOKUP($A241,LedenV,27,0),""))</f>
        <v/>
      </c>
      <c r="Q241" s="223" t="str">
        <f ca="1">IF(OR(LEFT($A241,1)="x",AND(Z233+$AB241=0,$AB233&gt;0)),"",IFERROR(VLOOKUP($A241,LedenV,28,0),""))</f>
        <v/>
      </c>
      <c r="R241" s="223" t="str">
        <f ca="1">IF(OR(LEFT($A241,1)="x",AND(AA233+$AB241=0,$AB233&gt;0)),"",IFERROR(VLOOKUP($A241,LedenV,29,0),""))</f>
        <v/>
      </c>
      <c r="S241" s="228"/>
      <c r="T241" s="305"/>
      <c r="U241" s="226"/>
      <c r="V241" s="229">
        <f t="shared" si="173"/>
        <v>15</v>
      </c>
      <c r="W241" s="229">
        <f t="shared" si="174"/>
        <v>16</v>
      </c>
      <c r="X241" s="52">
        <v>12</v>
      </c>
      <c r="Y241" s="87" t="str">
        <f t="shared" si="175"/>
        <v>C1</v>
      </c>
      <c r="Z241" s="87" t="str">
        <f t="shared" si="176"/>
        <v>C1</v>
      </c>
      <c r="AA241" s="87" t="str">
        <f t="shared" si="177"/>
        <v>C1</v>
      </c>
      <c r="AB241" s="34">
        <f t="shared" si="178"/>
        <v>6</v>
      </c>
    </row>
    <row r="242" spans="1:32" x14ac:dyDescent="0.2">
      <c r="A242" s="34" t="str">
        <f>C231&amp;"x"&amp;B242</f>
        <v>B1x9</v>
      </c>
      <c r="B242" s="63">
        <v>9</v>
      </c>
      <c r="C242" s="87" t="str">
        <f t="shared" si="164"/>
        <v>M</v>
      </c>
      <c r="D242" s="87" t="str">
        <f t="shared" si="165"/>
        <v>NKY88T2</v>
      </c>
      <c r="E242" s="88" t="str">
        <f t="shared" si="166"/>
        <v>Uijl, Daniel den</v>
      </c>
      <c r="F242" s="88" t="str">
        <f t="shared" si="167"/>
        <v>Daniel</v>
      </c>
      <c r="G242" s="89">
        <f t="shared" si="168"/>
        <v>37832</v>
      </c>
      <c r="H242" s="90">
        <f t="shared" si="169"/>
        <v>15</v>
      </c>
      <c r="I242" s="91"/>
      <c r="J242" s="87" t="str">
        <f t="shared" si="170"/>
        <v>B2</v>
      </c>
      <c r="K242" s="87" t="str">
        <f t="shared" si="171"/>
        <v>B2</v>
      </c>
      <c r="L242" s="87" t="str">
        <f t="shared" si="172"/>
        <v>B2</v>
      </c>
      <c r="M242" s="92"/>
      <c r="N242" s="92"/>
      <c r="P242" s="223" t="str">
        <f ca="1">IF(OR(LEFT($A242,1)="x",AND(Y233+$AB242=0,$AB233&gt;0)),"",IFERROR(VLOOKUP($A242,LedenV,27,0),""))</f>
        <v/>
      </c>
      <c r="Q242" s="223" t="str">
        <f ca="1">IF(OR(LEFT($A242,1)="x",AND(Z233+$AB242=0,$AB233&gt;0)),"",IFERROR(VLOOKUP($A242,LedenV,28,0),""))</f>
        <v/>
      </c>
      <c r="R242" s="223" t="str">
        <f ca="1">IF(OR(LEFT($A242,1)="x",AND(AA233+$AB242=0,$AB233&gt;0)),"",IFERROR(VLOOKUP($A242,LedenV,29,0),""))</f>
        <v/>
      </c>
      <c r="S242" s="228"/>
      <c r="T242" s="305"/>
      <c r="U242" s="226"/>
      <c r="V242" s="229">
        <f t="shared" si="173"/>
        <v>15</v>
      </c>
      <c r="W242" s="229">
        <f t="shared" si="174"/>
        <v>16</v>
      </c>
      <c r="X242" s="52">
        <v>13</v>
      </c>
      <c r="Y242" s="87" t="str">
        <f t="shared" si="175"/>
        <v>B2</v>
      </c>
      <c r="Z242" s="87" t="str">
        <f t="shared" si="176"/>
        <v>B2</v>
      </c>
      <c r="AA242" s="87" t="str">
        <f t="shared" si="177"/>
        <v>B2</v>
      </c>
      <c r="AB242" s="34">
        <f t="shared" si="178"/>
        <v>6</v>
      </c>
    </row>
    <row r="243" spans="1:32" x14ac:dyDescent="0.2">
      <c r="A243" s="34" t="str">
        <f>C231&amp;"x"&amp;B243</f>
        <v>B1x10</v>
      </c>
      <c r="B243" s="63">
        <v>10</v>
      </c>
      <c r="C243" s="87" t="str">
        <f t="shared" si="164"/>
        <v/>
      </c>
      <c r="D243" s="87" t="str">
        <f t="shared" si="165"/>
        <v/>
      </c>
      <c r="E243" s="88" t="str">
        <f t="shared" si="166"/>
        <v/>
      </c>
      <c r="F243" s="88" t="str">
        <f t="shared" si="167"/>
        <v/>
      </c>
      <c r="G243" s="89" t="str">
        <f t="shared" si="168"/>
        <v/>
      </c>
      <c r="H243" s="90" t="str">
        <f t="shared" si="169"/>
        <v/>
      </c>
      <c r="I243" s="91"/>
      <c r="J243" s="87" t="str">
        <f t="shared" si="170"/>
        <v/>
      </c>
      <c r="K243" s="87" t="str">
        <f t="shared" si="171"/>
        <v/>
      </c>
      <c r="L243" s="87" t="str">
        <f t="shared" si="172"/>
        <v/>
      </c>
      <c r="M243" s="92"/>
      <c r="N243" s="92"/>
      <c r="P243" s="223" t="str">
        <f>IF(OR(LEFT($A243,1)="x",AND(Y233+$AB243=0,$AB233&gt;0)),"",IFERROR(VLOOKUP($A243,LedenV,27,0),""))</f>
        <v/>
      </c>
      <c r="Q243" s="223" t="str">
        <f>IF(OR(LEFT($A243,1)="x",AND(Z233+$AB243=0,$AB233&gt;0)),"",IFERROR(VLOOKUP($A243,LedenV,28,0),""))</f>
        <v/>
      </c>
      <c r="R243" s="223" t="str">
        <f>IF(OR(LEFT($A243,1)="x",AND(AA233+$AB243=0,$AB233&gt;0)),"",IFERROR(VLOOKUP($A243,LedenV,29,0),""))</f>
        <v/>
      </c>
      <c r="S243" s="228"/>
      <c r="T243" s="305"/>
      <c r="U243" s="226"/>
      <c r="V243" s="229">
        <f t="shared" si="173"/>
        <v>15</v>
      </c>
      <c r="W243" s="229">
        <f t="shared" si="174"/>
        <v>16</v>
      </c>
      <c r="X243" s="52">
        <v>14</v>
      </c>
      <c r="Y243" s="87" t="str">
        <f t="shared" si="175"/>
        <v/>
      </c>
      <c r="Z243" s="87" t="str">
        <f t="shared" si="176"/>
        <v/>
      </c>
      <c r="AA243" s="87" t="str">
        <f t="shared" si="177"/>
        <v/>
      </c>
      <c r="AB243" s="34">
        <f t="shared" si="178"/>
        <v>0</v>
      </c>
    </row>
    <row r="244" spans="1:32" x14ac:dyDescent="0.2">
      <c r="A244" s="34" t="str">
        <f>C231&amp;"x"&amp;B244</f>
        <v>B1x11</v>
      </c>
      <c r="B244" s="63">
        <v>11</v>
      </c>
      <c r="C244" s="87" t="str">
        <f t="shared" si="164"/>
        <v/>
      </c>
      <c r="D244" s="87" t="str">
        <f t="shared" si="165"/>
        <v/>
      </c>
      <c r="E244" s="88" t="str">
        <f t="shared" si="166"/>
        <v/>
      </c>
      <c r="F244" s="88" t="str">
        <f t="shared" si="167"/>
        <v/>
      </c>
      <c r="G244" s="89" t="str">
        <f t="shared" si="168"/>
        <v/>
      </c>
      <c r="H244" s="90" t="str">
        <f t="shared" si="169"/>
        <v/>
      </c>
      <c r="I244" s="91"/>
      <c r="J244" s="87" t="str">
        <f t="shared" si="170"/>
        <v/>
      </c>
      <c r="K244" s="87" t="str">
        <f t="shared" si="171"/>
        <v/>
      </c>
      <c r="L244" s="87" t="str">
        <f t="shared" si="172"/>
        <v/>
      </c>
      <c r="M244" s="92"/>
      <c r="N244" s="92"/>
      <c r="P244" s="223" t="str">
        <f>IF(OR(LEFT($A244,1)="x",AND(Y233+$AB244=0,$AB233&gt;0)),"",IFERROR(VLOOKUP($A244,LedenV,27,0),""))</f>
        <v/>
      </c>
      <c r="Q244" s="223" t="str">
        <f>IF(OR(LEFT($A244,1)="x",AND(Z233+$AB244=0,$AB233&gt;0)),"",IFERROR(VLOOKUP($A244,LedenV,28,0),""))</f>
        <v/>
      </c>
      <c r="R244" s="223" t="str">
        <f>IF(OR(LEFT($A244,1)="x",AND(AA233+$AB244=0,$AB233&gt;0)),"",IFERROR(VLOOKUP($A244,LedenV,29,0),""))</f>
        <v/>
      </c>
      <c r="V244" s="229">
        <f t="shared" si="173"/>
        <v>15</v>
      </c>
      <c r="W244" s="229">
        <f t="shared" si="174"/>
        <v>16</v>
      </c>
      <c r="X244" s="52">
        <v>15</v>
      </c>
      <c r="Y244" s="87" t="str">
        <f t="shared" si="175"/>
        <v/>
      </c>
      <c r="Z244" s="87" t="str">
        <f t="shared" si="176"/>
        <v/>
      </c>
      <c r="AA244" s="87" t="str">
        <f t="shared" si="177"/>
        <v/>
      </c>
      <c r="AB244" s="34">
        <f t="shared" si="178"/>
        <v>0</v>
      </c>
    </row>
    <row r="245" spans="1:32" x14ac:dyDescent="0.2">
      <c r="A245" s="34" t="str">
        <f>C231&amp;"x"&amp;B245</f>
        <v>B1x12</v>
      </c>
      <c r="B245" s="63">
        <v>12</v>
      </c>
      <c r="C245" s="87" t="str">
        <f t="shared" si="164"/>
        <v/>
      </c>
      <c r="D245" s="87" t="str">
        <f t="shared" si="165"/>
        <v/>
      </c>
      <c r="E245" s="88" t="str">
        <f t="shared" si="166"/>
        <v/>
      </c>
      <c r="F245" s="88" t="str">
        <f t="shared" si="167"/>
        <v/>
      </c>
      <c r="G245" s="89" t="str">
        <f t="shared" si="168"/>
        <v/>
      </c>
      <c r="H245" s="90" t="str">
        <f t="shared" si="169"/>
        <v/>
      </c>
      <c r="I245" s="91"/>
      <c r="J245" s="87" t="str">
        <f t="shared" si="170"/>
        <v/>
      </c>
      <c r="K245" s="87" t="str">
        <f t="shared" si="171"/>
        <v/>
      </c>
      <c r="L245" s="87" t="str">
        <f t="shared" si="172"/>
        <v/>
      </c>
      <c r="M245" s="92"/>
      <c r="N245" s="92"/>
      <c r="P245" s="223" t="str">
        <f>IF(OR(LEFT($A245,1)="x",AND(Y233+$AB245=0,$AB233&gt;0)),"",IFERROR(VLOOKUP($A245,LedenV,27,0),""))</f>
        <v/>
      </c>
      <c r="Q245" s="223" t="str">
        <f>IF(OR(LEFT($A245,1)="x",AND(Z233+$AB245=0,$AB233&gt;0)),"",IFERROR(VLOOKUP($A245,LedenV,28,0),""))</f>
        <v/>
      </c>
      <c r="R245" s="223" t="str">
        <f>IF(OR(LEFT($A245,1)="x",AND(AA233+$AB245=0,$AB233&gt;0)),"",IFERROR(VLOOKUP($A245,LedenV,29,0),""))</f>
        <v/>
      </c>
      <c r="V245" s="229">
        <f t="shared" si="173"/>
        <v>15</v>
      </c>
      <c r="W245" s="229">
        <f t="shared" si="174"/>
        <v>16</v>
      </c>
      <c r="X245" s="52">
        <v>16</v>
      </c>
      <c r="Y245" s="87" t="str">
        <f t="shared" si="175"/>
        <v/>
      </c>
      <c r="Z245" s="87" t="str">
        <f t="shared" si="176"/>
        <v/>
      </c>
      <c r="AA245" s="87" t="str">
        <f t="shared" si="177"/>
        <v/>
      </c>
      <c r="AB245" s="34">
        <f t="shared" si="178"/>
        <v>0</v>
      </c>
    </row>
    <row r="246" spans="1:32" x14ac:dyDescent="0.2">
      <c r="A246" s="34" t="str">
        <f>C231&amp;"x"&amp;B246</f>
        <v>B1x13</v>
      </c>
      <c r="B246" s="63">
        <v>13</v>
      </c>
      <c r="C246" s="87" t="str">
        <f t="shared" si="164"/>
        <v/>
      </c>
      <c r="D246" s="87" t="str">
        <f t="shared" si="165"/>
        <v/>
      </c>
      <c r="E246" s="88" t="str">
        <f t="shared" si="166"/>
        <v/>
      </c>
      <c r="F246" s="88" t="str">
        <f t="shared" si="167"/>
        <v/>
      </c>
      <c r="G246" s="89" t="str">
        <f t="shared" si="168"/>
        <v/>
      </c>
      <c r="H246" s="90" t="str">
        <f t="shared" si="169"/>
        <v/>
      </c>
      <c r="I246" s="91"/>
      <c r="J246" s="87" t="str">
        <f t="shared" si="170"/>
        <v/>
      </c>
      <c r="K246" s="87" t="str">
        <f t="shared" si="171"/>
        <v/>
      </c>
      <c r="L246" s="87" t="str">
        <f t="shared" si="172"/>
        <v/>
      </c>
      <c r="M246" s="92"/>
      <c r="N246" s="92"/>
      <c r="P246" s="223" t="str">
        <f>IF(OR(LEFT($A246,1)="x",AND(Y233+$AB246=0,$AB233&gt;0)),"",IFERROR(VLOOKUP($A246,LedenV,27,0),""))</f>
        <v/>
      </c>
      <c r="Q246" s="223" t="str">
        <f>IF(OR(LEFT($A246,1)="x",AND(Z233+$AB246=0,$AB233&gt;0)),"",IFERROR(VLOOKUP($A246,LedenV,28,0),""))</f>
        <v/>
      </c>
      <c r="R246" s="223" t="str">
        <f>IF(OR(LEFT($A246,1)="x",AND(AA233+$AB246=0,$AB233&gt;0)),"",IFERROR(VLOOKUP($A246,LedenV,29,0),""))</f>
        <v/>
      </c>
      <c r="V246" s="229">
        <f t="shared" si="173"/>
        <v>15</v>
      </c>
      <c r="W246" s="229">
        <f t="shared" si="174"/>
        <v>16</v>
      </c>
      <c r="X246" s="52">
        <v>17</v>
      </c>
      <c r="Y246" s="87" t="str">
        <f t="shared" si="175"/>
        <v/>
      </c>
      <c r="Z246" s="87" t="str">
        <f t="shared" si="176"/>
        <v/>
      </c>
      <c r="AA246" s="87" t="str">
        <f t="shared" si="177"/>
        <v/>
      </c>
      <c r="AB246" s="34">
        <f t="shared" si="178"/>
        <v>0</v>
      </c>
    </row>
    <row r="247" spans="1:32" x14ac:dyDescent="0.2">
      <c r="A247" s="34" t="str">
        <f>C231&amp;"x"&amp;B247</f>
        <v>B1x14</v>
      </c>
      <c r="B247" s="63">
        <v>14</v>
      </c>
      <c r="C247" s="87" t="str">
        <f t="shared" si="164"/>
        <v/>
      </c>
      <c r="D247" s="87" t="str">
        <f t="shared" si="165"/>
        <v/>
      </c>
      <c r="E247" s="88" t="str">
        <f t="shared" si="166"/>
        <v/>
      </c>
      <c r="F247" s="88" t="str">
        <f t="shared" si="167"/>
        <v/>
      </c>
      <c r="G247" s="89" t="str">
        <f t="shared" si="168"/>
        <v/>
      </c>
      <c r="H247" s="90" t="str">
        <f t="shared" si="169"/>
        <v/>
      </c>
      <c r="I247" s="91"/>
      <c r="J247" s="87" t="str">
        <f t="shared" si="170"/>
        <v/>
      </c>
      <c r="K247" s="87" t="str">
        <f t="shared" si="171"/>
        <v/>
      </c>
      <c r="L247" s="87" t="str">
        <f t="shared" si="172"/>
        <v/>
      </c>
      <c r="M247" s="92"/>
      <c r="N247" s="92"/>
      <c r="P247" s="223" t="str">
        <f>IF(OR(LEFT($A247,1)="x",AND(Y233+$AB247=0,$AB233&gt;0)),"",IFERROR(VLOOKUP($A247,LedenV,27,0),""))</f>
        <v/>
      </c>
      <c r="Q247" s="223" t="str">
        <f>IF(OR(LEFT($A247,1)="x",AND(Z233+$AB247=0,$AB233&gt;0)),"",IFERROR(VLOOKUP($A247,LedenV,28,0),""))</f>
        <v/>
      </c>
      <c r="R247" s="223" t="str">
        <f>IF(OR(LEFT($A247,1)="x",AND(AA233+$AB247=0,$AB233&gt;0)),"",IFERROR(VLOOKUP($A247,LedenV,29,0),""))</f>
        <v/>
      </c>
      <c r="V247" s="229">
        <f t="shared" si="173"/>
        <v>15</v>
      </c>
      <c r="W247" s="229">
        <f t="shared" si="174"/>
        <v>16</v>
      </c>
      <c r="X247" s="52">
        <v>18</v>
      </c>
      <c r="Y247" s="87" t="str">
        <f t="shared" si="175"/>
        <v/>
      </c>
      <c r="Z247" s="87" t="str">
        <f t="shared" si="176"/>
        <v/>
      </c>
      <c r="AA247" s="87" t="str">
        <f t="shared" si="177"/>
        <v/>
      </c>
      <c r="AB247" s="34">
        <f t="shared" si="178"/>
        <v>0</v>
      </c>
    </row>
    <row r="248" spans="1:32" x14ac:dyDescent="0.2">
      <c r="A248" s="34" t="str">
        <f>C231&amp;"x"&amp;B248</f>
        <v>B1x15</v>
      </c>
      <c r="B248" s="63">
        <v>15</v>
      </c>
      <c r="C248" s="87" t="str">
        <f t="shared" si="164"/>
        <v/>
      </c>
      <c r="D248" s="87" t="str">
        <f t="shared" si="165"/>
        <v/>
      </c>
      <c r="E248" s="88" t="str">
        <f t="shared" si="166"/>
        <v/>
      </c>
      <c r="F248" s="88" t="str">
        <f t="shared" si="167"/>
        <v/>
      </c>
      <c r="G248" s="89" t="str">
        <f t="shared" si="168"/>
        <v/>
      </c>
      <c r="H248" s="90" t="str">
        <f t="shared" si="169"/>
        <v/>
      </c>
      <c r="I248" s="91"/>
      <c r="J248" s="87" t="str">
        <f t="shared" si="170"/>
        <v/>
      </c>
      <c r="K248" s="87" t="str">
        <f t="shared" si="171"/>
        <v/>
      </c>
      <c r="L248" s="87" t="str">
        <f t="shared" si="172"/>
        <v/>
      </c>
      <c r="M248" s="92"/>
      <c r="N248" s="92"/>
      <c r="P248" s="223" t="str">
        <f>IF(OR(LEFT($A248,1)="x",AND(Y233+$AB248=0,$AB233&gt;0)),"",IFERROR(VLOOKUP($A248,LedenV,27,0),""))</f>
        <v/>
      </c>
      <c r="Q248" s="223" t="str">
        <f>IF(OR(LEFT($A248,1)="x",AND(Z233+$AB248=0,$AB233&gt;0)),"",IFERROR(VLOOKUP($A248,LedenV,28,0),""))</f>
        <v/>
      </c>
      <c r="R248" s="223" t="str">
        <f>IF(OR(LEFT($A248,1)="x",AND(AA233+$AB248=0,$AB233&gt;0)),"",IFERROR(VLOOKUP($A248,LedenV,29,0),""))</f>
        <v/>
      </c>
      <c r="V248" s="229">
        <f t="shared" si="173"/>
        <v>15</v>
      </c>
      <c r="W248" s="229">
        <f t="shared" si="174"/>
        <v>16</v>
      </c>
      <c r="X248" s="52">
        <v>19</v>
      </c>
      <c r="Y248" s="87" t="str">
        <f t="shared" si="175"/>
        <v/>
      </c>
      <c r="Z248" s="87" t="str">
        <f t="shared" si="176"/>
        <v/>
      </c>
      <c r="AA248" s="87" t="str">
        <f t="shared" si="177"/>
        <v/>
      </c>
      <c r="AB248" s="34">
        <f t="shared" si="178"/>
        <v>0</v>
      </c>
    </row>
    <row r="249" spans="1:32" ht="13.5" thickBot="1" x14ac:dyDescent="0.25">
      <c r="B249" s="93"/>
      <c r="C249" s="94"/>
      <c r="D249" s="93"/>
      <c r="E249" s="93"/>
      <c r="F249" s="93"/>
      <c r="G249" s="95"/>
      <c r="H249" s="95"/>
      <c r="I249" s="95"/>
      <c r="J249" s="94"/>
      <c r="K249" s="94"/>
      <c r="L249" s="94"/>
      <c r="M249" s="92"/>
      <c r="N249" s="92"/>
      <c r="X249" s="52">
        <v>20</v>
      </c>
    </row>
    <row r="250" spans="1:32" ht="13.5" thickTop="1" x14ac:dyDescent="0.2">
      <c r="A250" s="62"/>
      <c r="B250" s="63"/>
      <c r="C250" s="392" t="s">
        <v>6547</v>
      </c>
      <c r="D250" s="392"/>
      <c r="E250" s="178" t="s">
        <v>6548</v>
      </c>
      <c r="F250" s="178" t="s">
        <v>6549</v>
      </c>
      <c r="G250" s="65" t="s">
        <v>6550</v>
      </c>
      <c r="H250" s="66"/>
      <c r="I250" s="67"/>
      <c r="J250" s="68" t="s">
        <v>6551</v>
      </c>
      <c r="K250" s="68" t="s">
        <v>6552</v>
      </c>
      <c r="L250" s="68" t="s">
        <v>6553</v>
      </c>
      <c r="M250" s="69"/>
      <c r="N250" s="69"/>
      <c r="O250" s="70"/>
      <c r="P250" s="71">
        <f ca="1">COUNT(P254:P268)</f>
        <v>0</v>
      </c>
      <c r="Q250" s="71">
        <f ca="1">COUNT(Q254:Q268)</f>
        <v>0</v>
      </c>
      <c r="R250" s="71">
        <f ca="1">COUNT(R254:R268)</f>
        <v>0</v>
      </c>
      <c r="S250" s="72"/>
      <c r="T250" s="104">
        <f ca="1">R250-(15-COUNTBLANK(AA254:AA268))</f>
        <v>-9</v>
      </c>
      <c r="U250" s="70"/>
      <c r="V250" s="70"/>
      <c r="W250" s="70"/>
      <c r="X250" s="70">
        <v>1</v>
      </c>
      <c r="Y250" s="62"/>
      <c r="Z250" s="62"/>
      <c r="AA250" s="62"/>
      <c r="AB250" s="62"/>
    </row>
    <row r="251" spans="1:32" x14ac:dyDescent="0.2">
      <c r="A251" s="43">
        <v>16</v>
      </c>
      <c r="B251" s="73"/>
      <c r="C251" s="391" t="str">
        <f>Leden!AQ18</f>
        <v>B2</v>
      </c>
      <c r="D251" s="391"/>
      <c r="E251" s="177" t="str">
        <f>IF($C251="","",LEFT(IFERROR(VLOOKUP($C251,TeamsV,2,0),"")&amp;"??",2))</f>
        <v>WK</v>
      </c>
      <c r="F251" s="177" t="str">
        <f>IF($C251="","",LEFT(IFERROR(VLOOKUP($C251,TeamsV,3,0),"")&amp;"??",2))</f>
        <v>Za</v>
      </c>
      <c r="G251" s="177" t="str">
        <f>IF($C251="","",LEFT(IFERROR(VLOOKUP($C251,TeamsV,4,0),"")&amp;"?",1))</f>
        <v>8</v>
      </c>
      <c r="H251" s="75"/>
      <c r="I251" s="76"/>
      <c r="J251" s="295">
        <f>COUNTIF(C254:C268,"V")</f>
        <v>5</v>
      </c>
      <c r="K251" s="300">
        <f>COUNTIF(C254:C268,"M")</f>
        <v>4</v>
      </c>
      <c r="L251" s="77">
        <f>IFERROR(AVERAGE(H254:H268),"")</f>
        <v>14.666666666666666</v>
      </c>
      <c r="M251" s="78"/>
      <c r="N251" s="78"/>
      <c r="O251" s="79" t="s">
        <v>6554</v>
      </c>
      <c r="P251" s="223" t="str">
        <f ca="1">IF(COUNT(P254:P268)=0,"",TeamPunten(P254:P268,$V251))</f>
        <v/>
      </c>
      <c r="Q251" s="223" t="str">
        <f ca="1">IF(COUNT(Q254:Q268)=0,"",TeamPunten(Q254:Q268,$V251))</f>
        <v/>
      </c>
      <c r="R251" s="223" t="str">
        <f ca="1">IF(COUNT(R254:R268)=0,"",TeamPunten(R254:R268,$V251))</f>
        <v/>
      </c>
      <c r="S251" s="224"/>
      <c r="T251" s="51"/>
      <c r="U251" s="225" t="str">
        <f>MID($C251,1,1)</f>
        <v>B</v>
      </c>
      <c r="V251" s="225" t="str">
        <f>MID($C251,1,1)</f>
        <v>B</v>
      </c>
      <c r="W251" s="225" t="str">
        <f>MID($C251,1,1)</f>
        <v>B</v>
      </c>
      <c r="X251" s="52">
        <v>2</v>
      </c>
      <c r="Y251" s="43"/>
      <c r="Z251" s="43"/>
      <c r="AA251" s="43"/>
      <c r="AB251" s="43"/>
      <c r="AD251" s="20" t="str">
        <f>IF($C251="","",IFERROR(VLOOKUP($C251,TeamsV,6,0),""))</f>
        <v>A</v>
      </c>
      <c r="AE251" s="20" t="str">
        <f>IF($AD251="","",IFERROR(VLOOKUP($AD251,Teams!$B$4:$G$8,2,0),""))</f>
        <v>3312 AD</v>
      </c>
      <c r="AF251" s="20" t="str">
        <f>IF($AD251="","",IFERROR(VLOOKUP($AD251,Teams!$B$4:$G$8,4,0),""))</f>
        <v>Dordrecht</v>
      </c>
    </row>
    <row r="252" spans="1:32" x14ac:dyDescent="0.2">
      <c r="B252" s="63"/>
      <c r="C252" s="178"/>
      <c r="D252" s="63"/>
      <c r="E252" s="63"/>
      <c r="F252" s="63"/>
      <c r="G252" s="67"/>
      <c r="H252" s="67"/>
      <c r="I252" s="67"/>
      <c r="J252" s="296"/>
      <c r="K252" s="296"/>
      <c r="L252" s="296"/>
      <c r="M252" s="80"/>
      <c r="N252" s="80"/>
      <c r="P252" s="224"/>
      <c r="Q252" s="224"/>
      <c r="R252" s="224"/>
      <c r="S252" s="224"/>
      <c r="T252" s="51"/>
      <c r="U252" s="226"/>
      <c r="V252" s="226"/>
      <c r="W252" s="226"/>
      <c r="X252" s="52">
        <v>3</v>
      </c>
    </row>
    <row r="253" spans="1:32" x14ac:dyDescent="0.2">
      <c r="A253" s="81"/>
      <c r="B253" s="82"/>
      <c r="C253" s="83" t="s">
        <v>6555</v>
      </c>
      <c r="D253" s="83" t="s">
        <v>6556</v>
      </c>
      <c r="E253" s="84" t="s">
        <v>6557</v>
      </c>
      <c r="F253" s="84" t="s">
        <v>6558</v>
      </c>
      <c r="G253" s="83" t="s">
        <v>6559</v>
      </c>
      <c r="H253" s="83" t="s">
        <v>6560</v>
      </c>
      <c r="I253" s="83" t="s">
        <v>6415</v>
      </c>
      <c r="J253" s="83" t="s">
        <v>7321</v>
      </c>
      <c r="K253" s="83" t="s">
        <v>8065</v>
      </c>
      <c r="L253" s="83" t="s">
        <v>8195</v>
      </c>
      <c r="M253" s="85"/>
      <c r="N253" s="85"/>
      <c r="O253" s="86"/>
      <c r="P253" s="227" t="s">
        <v>6425</v>
      </c>
      <c r="Q253" s="227" t="s">
        <v>6424</v>
      </c>
      <c r="R253" s="227" t="s">
        <v>6426</v>
      </c>
      <c r="S253" s="224"/>
      <c r="T253" s="51"/>
      <c r="U253" s="225">
        <f>IF(W251="","",VLOOKUP(W251,Leeftijdscat,2,FALSE))</f>
        <v>13</v>
      </c>
      <c r="V253" s="225">
        <f>IF(W251="","",VLOOKUP(W251,Leeftijdscat,3,FALSE))</f>
        <v>15</v>
      </c>
      <c r="W253" s="225">
        <f>IF(W251="","",VLOOKUP(W251,Leeftijdscat,4,FALSE))</f>
        <v>16</v>
      </c>
      <c r="X253" s="52">
        <v>4</v>
      </c>
      <c r="Y253" s="81">
        <f>LEN(Y254&amp;Y255&amp;Y256&amp;Y257&amp;Y258&amp;Y259&amp;Y260&amp;Y261&amp;Y262&amp;Y263&amp;Y264&amp;Y265&amp;Y266&amp;Y267&amp;Y268)</f>
        <v>18</v>
      </c>
      <c r="Z253" s="81">
        <f>LEN(Z254&amp;Z255&amp;Z256&amp;Z257&amp;Z258&amp;Z259&amp;Z260&amp;Z261&amp;Z262&amp;Z263&amp;Z264&amp;Z265&amp;Z266&amp;Z267&amp;Z268)</f>
        <v>18</v>
      </c>
      <c r="AA253" s="81">
        <f>LEN(AA254&amp;AA255&amp;AA256&amp;AA257&amp;AA258&amp;AA259&amp;AA260&amp;AA261&amp;AA262&amp;AA263&amp;AA264&amp;AA265&amp;AA266&amp;AA267&amp;AA268)</f>
        <v>18</v>
      </c>
      <c r="AB253" s="81">
        <f>SUM(Y253:AA253)</f>
        <v>54</v>
      </c>
    </row>
    <row r="254" spans="1:32" x14ac:dyDescent="0.2">
      <c r="A254" s="34" t="str">
        <f>C251&amp;"x"&amp;B254</f>
        <v>B2x1</v>
      </c>
      <c r="B254" s="63">
        <v>1</v>
      </c>
      <c r="C254" s="87" t="str">
        <f t="shared" ref="C254:C268" si="179">IF(LEFT($A254,1)="x","",IFERROR(VLOOKUP($A254,LedenV,6,0),""))</f>
        <v>V</v>
      </c>
      <c r="D254" s="87" t="str">
        <f t="shared" ref="D254:D268" si="180">IF(LEFT($A254,1)="x","",IFERROR(VLOOKUP($A254,LedenV,7,0),""))</f>
        <v>NKK48D6</v>
      </c>
      <c r="E254" s="88" t="str">
        <f t="shared" ref="E254:E268" si="181">IF(LEFT($A254,1)="x","",IFERROR(VLOOKUP($A254,LedenV,8,0),""))</f>
        <v>Mol, Laura</v>
      </c>
      <c r="F254" s="88" t="str">
        <f t="shared" ref="F254:F268" si="182">IF(LEFT($A254,1)="x","",IFERROR(VLOOKUP($A254,LedenV,9,0),""))</f>
        <v>Laura</v>
      </c>
      <c r="G254" s="89">
        <f t="shared" ref="G254:G268" si="183">IF(LEFT($A254,1)="x","",IFERROR(VLOOKUP($A254,LedenV,10,0),""))</f>
        <v>38079</v>
      </c>
      <c r="H254" s="90">
        <f t="shared" ref="H254:H268" si="184">IF(AND(ISNUMBER(G254),G254&lt;&gt;0),DATEDIF(G254,Peildatum,"Y"),"")</f>
        <v>14</v>
      </c>
      <c r="I254" s="91"/>
      <c r="J254" s="87" t="str">
        <f t="shared" ref="J254:J268" si="185">IF(LEFT($A254,1)="x","",IFERROR(VLOOKUP($A254,LedenV,16,0),""))</f>
        <v>C1</v>
      </c>
      <c r="K254" s="87" t="str">
        <f t="shared" ref="K254:K268" si="186">IF(LEFT($A254,1)="x","",IFERROR(VLOOKUP($A254,LedenV,17,0),""))</f>
        <v>C1</v>
      </c>
      <c r="L254" s="87" t="str">
        <f t="shared" ref="L254:L268" si="187">IF(LEFT($A254,1)="x","",IFERROR(VLOOKUP($A254,LedenV,18,0),""))</f>
        <v>C1</v>
      </c>
      <c r="M254" s="92"/>
      <c r="N254" s="92"/>
      <c r="P254" s="223" t="str">
        <f ca="1">IF(OR(LEFT($A254,1)="x",AND(Y253+$AB254=0,$AB253&gt;0)),"",IFERROR(VLOOKUP($A254,LedenV,27,0),""))</f>
        <v/>
      </c>
      <c r="Q254" s="223" t="str">
        <f ca="1">IF(OR(LEFT($A254,1)="x",AND(Z253+$AB254=0,$AB253&gt;0)),"",IFERROR(VLOOKUP($A254,LedenV,28,0),""))</f>
        <v/>
      </c>
      <c r="R254" s="223" t="str">
        <f ca="1">IF(OR(LEFT($A254,1)="x",AND(AA253+$AB254=0,$AB253&gt;0)),"",IFERROR(VLOOKUP($A254,LedenV,29,0),""))</f>
        <v/>
      </c>
      <c r="S254" s="228"/>
      <c r="T254" s="305"/>
      <c r="U254" s="226"/>
      <c r="V254" s="229">
        <f t="shared" ref="V254:V268" si="188">V253</f>
        <v>15</v>
      </c>
      <c r="W254" s="229">
        <f t="shared" ref="W254:W268" si="189">W253</f>
        <v>16</v>
      </c>
      <c r="X254" s="52">
        <v>5</v>
      </c>
      <c r="Y254" s="87" t="str">
        <f t="shared" ref="Y254:Y268" si="190">IF(LEFT($A254,1)="x","",IFERROR(VLOOKUP($A254,LedenV,34,0),""))</f>
        <v>C1</v>
      </c>
      <c r="Z254" s="87" t="str">
        <f t="shared" ref="Z254:Z268" si="191">IF(LEFT($A254,1)="x","",IFERROR(VLOOKUP($A254,LedenV,35,0),""))</f>
        <v>C1</v>
      </c>
      <c r="AA254" s="87" t="str">
        <f t="shared" ref="AA254:AA268" si="192">IF(LEFT($A254,1)="x","",IFERROR(VLOOKUP($A254,LedenV,36,0),""))</f>
        <v>C1</v>
      </c>
      <c r="AB254" s="34">
        <f t="shared" ref="AB254:AB268" si="193">LEN(Y254&amp;Z254&amp;AA254)</f>
        <v>6</v>
      </c>
    </row>
    <row r="255" spans="1:32" x14ac:dyDescent="0.2">
      <c r="A255" s="34" t="str">
        <f>C251&amp;"x"&amp;B255</f>
        <v>B2x2</v>
      </c>
      <c r="B255" s="63">
        <v>2</v>
      </c>
      <c r="C255" s="87" t="str">
        <f t="shared" si="179"/>
        <v>V</v>
      </c>
      <c r="D255" s="87" t="str">
        <f t="shared" si="180"/>
        <v>NKS62Q7</v>
      </c>
      <c r="E255" s="88" t="str">
        <f t="shared" si="181"/>
        <v>Seijner, Fabiënne</v>
      </c>
      <c r="F255" s="88" t="str">
        <f t="shared" si="182"/>
        <v>Fabiënne</v>
      </c>
      <c r="G255" s="89">
        <f t="shared" si="183"/>
        <v>37673</v>
      </c>
      <c r="H255" s="90">
        <f t="shared" si="184"/>
        <v>15</v>
      </c>
      <c r="I255" s="91"/>
      <c r="J255" s="87" t="str">
        <f t="shared" si="185"/>
        <v>C2</v>
      </c>
      <c r="K255" s="87" t="str">
        <f t="shared" si="186"/>
        <v>C2</v>
      </c>
      <c r="L255" s="87" t="str">
        <f t="shared" si="187"/>
        <v>C2</v>
      </c>
      <c r="M255" s="92"/>
      <c r="N255" s="92"/>
      <c r="P255" s="223" t="str">
        <f ca="1">IF(OR(LEFT($A255,1)="x",AND(Y253+$AB255=0,$AB253&gt;0)),"",IFERROR(VLOOKUP($A255,LedenV,27,0),""))</f>
        <v/>
      </c>
      <c r="Q255" s="223" t="str">
        <f ca="1">IF(OR(LEFT($A255,1)="x",AND(Z253+$AB255=0,$AB253&gt;0)),"",IFERROR(VLOOKUP($A255,LedenV,28,0),""))</f>
        <v/>
      </c>
      <c r="R255" s="223" t="str">
        <f ca="1">IF(OR(LEFT($A255,1)="x",AND(AA253+$AB255=0,$AB253&gt;0)),"",IFERROR(VLOOKUP($A255,LedenV,29,0),""))</f>
        <v/>
      </c>
      <c r="S255" s="228"/>
      <c r="T255" s="305"/>
      <c r="U255" s="226"/>
      <c r="V255" s="229">
        <f t="shared" si="188"/>
        <v>15</v>
      </c>
      <c r="W255" s="229">
        <f t="shared" si="189"/>
        <v>16</v>
      </c>
      <c r="X255" s="52">
        <v>6</v>
      </c>
      <c r="Y255" s="87" t="str">
        <f t="shared" si="190"/>
        <v>C2</v>
      </c>
      <c r="Z255" s="87" t="str">
        <f t="shared" si="191"/>
        <v>C2</v>
      </c>
      <c r="AA255" s="87" t="str">
        <f t="shared" si="192"/>
        <v>C2</v>
      </c>
      <c r="AB255" s="34">
        <f t="shared" si="193"/>
        <v>6</v>
      </c>
    </row>
    <row r="256" spans="1:32" x14ac:dyDescent="0.2">
      <c r="A256" s="34" t="str">
        <f>C251&amp;"x"&amp;B256</f>
        <v>B2x3</v>
      </c>
      <c r="B256" s="63">
        <v>3</v>
      </c>
      <c r="C256" s="87" t="str">
        <f t="shared" si="179"/>
        <v>V</v>
      </c>
      <c r="D256" s="87" t="str">
        <f t="shared" si="180"/>
        <v>NKG18N7</v>
      </c>
      <c r="E256" s="88" t="str">
        <f t="shared" si="181"/>
        <v>Teerds, Eva</v>
      </c>
      <c r="F256" s="88" t="str">
        <f t="shared" si="182"/>
        <v>Eva</v>
      </c>
      <c r="G256" s="89">
        <f t="shared" si="183"/>
        <v>37551</v>
      </c>
      <c r="H256" s="90">
        <f t="shared" si="184"/>
        <v>16</v>
      </c>
      <c r="I256" s="91"/>
      <c r="J256" s="87" t="str">
        <f t="shared" si="185"/>
        <v>B2</v>
      </c>
      <c r="K256" s="87" t="str">
        <f t="shared" si="186"/>
        <v>B2</v>
      </c>
      <c r="L256" s="87" t="str">
        <f t="shared" si="187"/>
        <v>B2</v>
      </c>
      <c r="M256" s="92"/>
      <c r="N256" s="92"/>
      <c r="P256" s="223" t="str">
        <f ca="1">IF(OR(LEFT($A256,1)="x",AND(Y253+$AB256=0,$AB253&gt;0)),"",IFERROR(VLOOKUP($A256,LedenV,27,0),""))</f>
        <v/>
      </c>
      <c r="Q256" s="223" t="str">
        <f ca="1">IF(OR(LEFT($A256,1)="x",AND(Z253+$AB256=0,$AB253&gt;0)),"",IFERROR(VLOOKUP($A256,LedenV,28,0),""))</f>
        <v/>
      </c>
      <c r="R256" s="223" t="str">
        <f ca="1">IF(OR(LEFT($A256,1)="x",AND(AA253+$AB256=0,$AB253&gt;0)),"",IFERROR(VLOOKUP($A256,LedenV,29,0),""))</f>
        <v/>
      </c>
      <c r="S256" s="228"/>
      <c r="T256" s="305"/>
      <c r="U256" s="226"/>
      <c r="V256" s="229">
        <f t="shared" si="188"/>
        <v>15</v>
      </c>
      <c r="W256" s="229">
        <f t="shared" si="189"/>
        <v>16</v>
      </c>
      <c r="X256" s="52">
        <v>7</v>
      </c>
      <c r="Y256" s="87" t="str">
        <f t="shared" si="190"/>
        <v>B2</v>
      </c>
      <c r="Z256" s="87" t="str">
        <f t="shared" si="191"/>
        <v>B2</v>
      </c>
      <c r="AA256" s="87" t="str">
        <f t="shared" si="192"/>
        <v>B2</v>
      </c>
      <c r="AB256" s="34">
        <f t="shared" si="193"/>
        <v>6</v>
      </c>
    </row>
    <row r="257" spans="1:32" x14ac:dyDescent="0.2">
      <c r="A257" s="34" t="str">
        <f>C251&amp;"x"&amp;B257</f>
        <v>B2x4</v>
      </c>
      <c r="B257" s="63">
        <v>4</v>
      </c>
      <c r="C257" s="87" t="str">
        <f t="shared" si="179"/>
        <v>V</v>
      </c>
      <c r="D257" s="87" t="str">
        <f t="shared" si="180"/>
        <v>NKS24M5</v>
      </c>
      <c r="E257" s="88" t="str">
        <f t="shared" si="181"/>
        <v>Verbeek, Yente</v>
      </c>
      <c r="F257" s="88" t="str">
        <f t="shared" si="182"/>
        <v>Yente</v>
      </c>
      <c r="G257" s="89">
        <f t="shared" si="183"/>
        <v>38012</v>
      </c>
      <c r="H257" s="90">
        <f t="shared" si="184"/>
        <v>14</v>
      </c>
      <c r="I257" s="91"/>
      <c r="J257" s="87" t="str">
        <f t="shared" si="185"/>
        <v>C1</v>
      </c>
      <c r="K257" s="87" t="str">
        <f t="shared" si="186"/>
        <v>C1</v>
      </c>
      <c r="L257" s="87" t="str">
        <f t="shared" si="187"/>
        <v>C1</v>
      </c>
      <c r="M257" s="92"/>
      <c r="N257" s="92"/>
      <c r="P257" s="223" t="str">
        <f ca="1">IF(OR(LEFT($A257,1)="x",AND(Y253+$AB257=0,$AB253&gt;0)),"",IFERROR(VLOOKUP($A257,LedenV,27,0),""))</f>
        <v/>
      </c>
      <c r="Q257" s="223" t="str">
        <f ca="1">IF(OR(LEFT($A257,1)="x",AND(Z253+$AB257=0,$AB253&gt;0)),"",IFERROR(VLOOKUP($A257,LedenV,28,0),""))</f>
        <v/>
      </c>
      <c r="R257" s="223" t="str">
        <f ca="1">IF(OR(LEFT($A257,1)="x",AND(AA253+$AB257=0,$AB253&gt;0)),"",IFERROR(VLOOKUP($A257,LedenV,29,0),""))</f>
        <v/>
      </c>
      <c r="S257" s="228"/>
      <c r="T257" s="305"/>
      <c r="U257" s="226"/>
      <c r="V257" s="229">
        <f t="shared" si="188"/>
        <v>15</v>
      </c>
      <c r="W257" s="229">
        <f t="shared" si="189"/>
        <v>16</v>
      </c>
      <c r="X257" s="52">
        <v>8</v>
      </c>
      <c r="Y257" s="87" t="str">
        <f t="shared" si="190"/>
        <v>C1</v>
      </c>
      <c r="Z257" s="87" t="str">
        <f t="shared" si="191"/>
        <v>C1</v>
      </c>
      <c r="AA257" s="87" t="str">
        <f t="shared" si="192"/>
        <v>C1</v>
      </c>
      <c r="AB257" s="34">
        <f t="shared" si="193"/>
        <v>6</v>
      </c>
    </row>
    <row r="258" spans="1:32" x14ac:dyDescent="0.2">
      <c r="A258" s="34" t="str">
        <f>C251&amp;"x"&amp;B258</f>
        <v>B2x5</v>
      </c>
      <c r="B258" s="63">
        <v>5</v>
      </c>
      <c r="C258" s="87" t="str">
        <f t="shared" si="179"/>
        <v>V</v>
      </c>
      <c r="D258" s="87" t="str">
        <f t="shared" si="180"/>
        <v>NKW49Y8</v>
      </c>
      <c r="E258" s="88" t="str">
        <f t="shared" si="181"/>
        <v>Volker, Lisa</v>
      </c>
      <c r="F258" s="88" t="str">
        <f t="shared" si="182"/>
        <v>Lisa</v>
      </c>
      <c r="G258" s="89">
        <f t="shared" si="183"/>
        <v>37712</v>
      </c>
      <c r="H258" s="90">
        <f t="shared" si="184"/>
        <v>15</v>
      </c>
      <c r="I258" s="91"/>
      <c r="J258" s="87" t="str">
        <f t="shared" si="185"/>
        <v>B2</v>
      </c>
      <c r="K258" s="87" t="str">
        <f t="shared" si="186"/>
        <v>B2</v>
      </c>
      <c r="L258" s="87" t="str">
        <f t="shared" si="187"/>
        <v>B2</v>
      </c>
      <c r="M258" s="92"/>
      <c r="N258" s="92"/>
      <c r="P258" s="223" t="str">
        <f ca="1">IF(OR(LEFT($A258,1)="x",AND(Y253+$AB258=0,$AB253&gt;0)),"",IFERROR(VLOOKUP($A258,LedenV,27,0),""))</f>
        <v/>
      </c>
      <c r="Q258" s="223" t="str">
        <f ca="1">IF(OR(LEFT($A258,1)="x",AND(Z253+$AB258=0,$AB253&gt;0)),"",IFERROR(VLOOKUP($A258,LedenV,28,0),""))</f>
        <v/>
      </c>
      <c r="R258" s="223" t="str">
        <f ca="1">IF(OR(LEFT($A258,1)="x",AND(AA253+$AB258=0,$AB253&gt;0)),"",IFERROR(VLOOKUP($A258,LedenV,29,0),""))</f>
        <v/>
      </c>
      <c r="S258" s="228"/>
      <c r="T258" s="305"/>
      <c r="U258" s="226"/>
      <c r="V258" s="229">
        <f t="shared" si="188"/>
        <v>15</v>
      </c>
      <c r="W258" s="229">
        <f t="shared" si="189"/>
        <v>16</v>
      </c>
      <c r="X258" s="52">
        <v>9</v>
      </c>
      <c r="Y258" s="87" t="str">
        <f t="shared" si="190"/>
        <v>B2</v>
      </c>
      <c r="Z258" s="87" t="str">
        <f t="shared" si="191"/>
        <v>B2</v>
      </c>
      <c r="AA258" s="87" t="str">
        <f t="shared" si="192"/>
        <v>B2</v>
      </c>
      <c r="AB258" s="34">
        <f t="shared" si="193"/>
        <v>6</v>
      </c>
    </row>
    <row r="259" spans="1:32" x14ac:dyDescent="0.2">
      <c r="A259" s="34" t="str">
        <f>C251&amp;"x"&amp;B259</f>
        <v>B2x6</v>
      </c>
      <c r="B259" s="63">
        <v>6</v>
      </c>
      <c r="C259" s="87" t="str">
        <f t="shared" si="179"/>
        <v>M</v>
      </c>
      <c r="D259" s="87" t="str">
        <f t="shared" si="180"/>
        <v>NKT15G2</v>
      </c>
      <c r="E259" s="88" t="str">
        <f t="shared" si="181"/>
        <v>Alberts, Sem</v>
      </c>
      <c r="F259" s="88" t="str">
        <f t="shared" si="182"/>
        <v>Sem</v>
      </c>
      <c r="G259" s="89">
        <f t="shared" si="183"/>
        <v>38150</v>
      </c>
      <c r="H259" s="90">
        <f t="shared" si="184"/>
        <v>14</v>
      </c>
      <c r="I259" s="91"/>
      <c r="J259" s="87" t="str">
        <f t="shared" si="185"/>
        <v>B2</v>
      </c>
      <c r="K259" s="87" t="str">
        <f t="shared" si="186"/>
        <v>B2</v>
      </c>
      <c r="L259" s="87" t="str">
        <f t="shared" si="187"/>
        <v>B2</v>
      </c>
      <c r="M259" s="92"/>
      <c r="N259" s="92"/>
      <c r="P259" s="223" t="str">
        <f ca="1">IF(OR(LEFT($A259,1)="x",AND(Y253+$AB259=0,$AB253&gt;0)),"",IFERROR(VLOOKUP($A259,LedenV,27,0),""))</f>
        <v/>
      </c>
      <c r="Q259" s="223" t="str">
        <f ca="1">IF(OR(LEFT($A259,1)="x",AND(Z253+$AB259=0,$AB253&gt;0)),"",IFERROR(VLOOKUP($A259,LedenV,28,0),""))</f>
        <v/>
      </c>
      <c r="R259" s="223" t="str">
        <f ca="1">IF(OR(LEFT($A259,1)="x",AND(AA253+$AB259=0,$AB253&gt;0)),"",IFERROR(VLOOKUP($A259,LedenV,29,0),""))</f>
        <v/>
      </c>
      <c r="S259" s="228"/>
      <c r="T259" s="305"/>
      <c r="U259" s="226"/>
      <c r="V259" s="229">
        <f t="shared" si="188"/>
        <v>15</v>
      </c>
      <c r="W259" s="229">
        <f t="shared" si="189"/>
        <v>16</v>
      </c>
      <c r="X259" s="52">
        <v>10</v>
      </c>
      <c r="Y259" s="87" t="str">
        <f t="shared" si="190"/>
        <v>B2</v>
      </c>
      <c r="Z259" s="87" t="str">
        <f t="shared" si="191"/>
        <v>B2</v>
      </c>
      <c r="AA259" s="87" t="str">
        <f t="shared" si="192"/>
        <v>B2</v>
      </c>
      <c r="AB259" s="34">
        <f t="shared" si="193"/>
        <v>6</v>
      </c>
    </row>
    <row r="260" spans="1:32" x14ac:dyDescent="0.2">
      <c r="A260" s="34" t="str">
        <f>C251&amp;"x"&amp;B260</f>
        <v>B2x7</v>
      </c>
      <c r="B260" s="63">
        <v>7</v>
      </c>
      <c r="C260" s="87" t="str">
        <f t="shared" si="179"/>
        <v>M</v>
      </c>
      <c r="D260" s="87" t="str">
        <f t="shared" si="180"/>
        <v>NKN65J2</v>
      </c>
      <c r="E260" s="88" t="str">
        <f t="shared" si="181"/>
        <v>Dalen, Freek van</v>
      </c>
      <c r="F260" s="88" t="str">
        <f t="shared" si="182"/>
        <v>Freek</v>
      </c>
      <c r="G260" s="89">
        <f t="shared" si="183"/>
        <v>37823</v>
      </c>
      <c r="H260" s="90">
        <f t="shared" si="184"/>
        <v>15</v>
      </c>
      <c r="I260" s="91"/>
      <c r="J260" s="87" t="str">
        <f t="shared" si="185"/>
        <v>B2</v>
      </c>
      <c r="K260" s="87" t="str">
        <f t="shared" si="186"/>
        <v>B2</v>
      </c>
      <c r="L260" s="87" t="str">
        <f t="shared" si="187"/>
        <v>B2</v>
      </c>
      <c r="M260" s="92"/>
      <c r="N260" s="92"/>
      <c r="P260" s="223" t="str">
        <f ca="1">IF(OR(LEFT($A260,1)="x",AND(Y253+$AB260=0,$AB253&gt;0)),"",IFERROR(VLOOKUP($A260,LedenV,27,0),""))</f>
        <v/>
      </c>
      <c r="Q260" s="223" t="str">
        <f ca="1">IF(OR(LEFT($A260,1)="x",AND(Z253+$AB260=0,$AB253&gt;0)),"",IFERROR(VLOOKUP($A260,LedenV,28,0),""))</f>
        <v/>
      </c>
      <c r="R260" s="223" t="str">
        <f ca="1">IF(OR(LEFT($A260,1)="x",AND(AA253+$AB260=0,$AB253&gt;0)),"",IFERROR(VLOOKUP($A260,LedenV,29,0),""))</f>
        <v/>
      </c>
      <c r="S260" s="228"/>
      <c r="T260" s="305"/>
      <c r="U260" s="226"/>
      <c r="V260" s="229">
        <f t="shared" si="188"/>
        <v>15</v>
      </c>
      <c r="W260" s="229">
        <f t="shared" si="189"/>
        <v>16</v>
      </c>
      <c r="X260" s="52">
        <v>11</v>
      </c>
      <c r="Y260" s="87" t="str">
        <f t="shared" si="190"/>
        <v>B2</v>
      </c>
      <c r="Z260" s="87" t="str">
        <f t="shared" si="191"/>
        <v>B2</v>
      </c>
      <c r="AA260" s="87" t="str">
        <f t="shared" si="192"/>
        <v>B2</v>
      </c>
      <c r="AB260" s="34">
        <f t="shared" si="193"/>
        <v>6</v>
      </c>
    </row>
    <row r="261" spans="1:32" x14ac:dyDescent="0.2">
      <c r="A261" s="34" t="str">
        <f>C251&amp;"x"&amp;B261</f>
        <v>B2x8</v>
      </c>
      <c r="B261" s="63">
        <v>8</v>
      </c>
      <c r="C261" s="87" t="str">
        <f t="shared" si="179"/>
        <v>M</v>
      </c>
      <c r="D261" s="87" t="str">
        <f t="shared" si="180"/>
        <v>NKR24P5</v>
      </c>
      <c r="E261" s="88" t="str">
        <f t="shared" si="181"/>
        <v>Hoeve, Milan ten</v>
      </c>
      <c r="F261" s="88" t="str">
        <f t="shared" si="182"/>
        <v>Milan</v>
      </c>
      <c r="G261" s="89">
        <f t="shared" si="183"/>
        <v>37897</v>
      </c>
      <c r="H261" s="90">
        <f t="shared" si="184"/>
        <v>15</v>
      </c>
      <c r="I261" s="91"/>
      <c r="J261" s="87" t="str">
        <f t="shared" si="185"/>
        <v>C1</v>
      </c>
      <c r="K261" s="87" t="str">
        <f t="shared" si="186"/>
        <v>C1</v>
      </c>
      <c r="L261" s="87" t="str">
        <f t="shared" si="187"/>
        <v>C1</v>
      </c>
      <c r="M261" s="92"/>
      <c r="N261" s="92"/>
      <c r="P261" s="223" t="str">
        <f ca="1">IF(OR(LEFT($A261,1)="x",AND(Y253+$AB261=0,$AB253&gt;0)),"",IFERROR(VLOOKUP($A261,LedenV,27,0),""))</f>
        <v/>
      </c>
      <c r="Q261" s="223" t="str">
        <f ca="1">IF(OR(LEFT($A261,1)="x",AND(Z253+$AB261=0,$AB253&gt;0)),"",IFERROR(VLOOKUP($A261,LedenV,28,0),""))</f>
        <v/>
      </c>
      <c r="R261" s="223" t="str">
        <f ca="1">IF(OR(LEFT($A261,1)="x",AND(AA253+$AB261=0,$AB253&gt;0)),"",IFERROR(VLOOKUP($A261,LedenV,29,0),""))</f>
        <v/>
      </c>
      <c r="S261" s="228"/>
      <c r="T261" s="305"/>
      <c r="U261" s="226"/>
      <c r="V261" s="229">
        <f t="shared" si="188"/>
        <v>15</v>
      </c>
      <c r="W261" s="229">
        <f t="shared" si="189"/>
        <v>16</v>
      </c>
      <c r="X261" s="52">
        <v>12</v>
      </c>
      <c r="Y261" s="87" t="str">
        <f t="shared" si="190"/>
        <v>C1</v>
      </c>
      <c r="Z261" s="87" t="str">
        <f t="shared" si="191"/>
        <v>C1</v>
      </c>
      <c r="AA261" s="87" t="str">
        <f t="shared" si="192"/>
        <v>C1</v>
      </c>
      <c r="AB261" s="34">
        <f t="shared" si="193"/>
        <v>6</v>
      </c>
    </row>
    <row r="262" spans="1:32" x14ac:dyDescent="0.2">
      <c r="A262" s="34" t="str">
        <f>C251&amp;"x"&amp;B262</f>
        <v>B2x9</v>
      </c>
      <c r="B262" s="63">
        <v>9</v>
      </c>
      <c r="C262" s="87" t="str">
        <f t="shared" si="179"/>
        <v>M</v>
      </c>
      <c r="D262" s="87" t="str">
        <f t="shared" si="180"/>
        <v>NKG15N8</v>
      </c>
      <c r="E262" s="88" t="str">
        <f t="shared" si="181"/>
        <v>Vinken, Jesper</v>
      </c>
      <c r="F262" s="88" t="str">
        <f t="shared" si="182"/>
        <v>Jesper</v>
      </c>
      <c r="G262" s="89">
        <f t="shared" si="183"/>
        <v>38128</v>
      </c>
      <c r="H262" s="90">
        <f t="shared" si="184"/>
        <v>14</v>
      </c>
      <c r="I262" s="91"/>
      <c r="J262" s="87" t="str">
        <f t="shared" si="185"/>
        <v>B1</v>
      </c>
      <c r="K262" s="87" t="str">
        <f t="shared" si="186"/>
        <v>B1</v>
      </c>
      <c r="L262" s="87" t="str">
        <f t="shared" si="187"/>
        <v>B1</v>
      </c>
      <c r="M262" s="92"/>
      <c r="N262" s="92"/>
      <c r="P262" s="223" t="str">
        <f ca="1">IF(OR(LEFT($A262,1)="x",AND(Y253+$AB262=0,$AB253&gt;0)),"",IFERROR(VLOOKUP($A262,LedenV,27,0),""))</f>
        <v/>
      </c>
      <c r="Q262" s="223" t="str">
        <f ca="1">IF(OR(LEFT($A262,1)="x",AND(Z253+$AB262=0,$AB253&gt;0)),"",IFERROR(VLOOKUP($A262,LedenV,28,0),""))</f>
        <v/>
      </c>
      <c r="R262" s="223" t="str">
        <f ca="1">IF(OR(LEFT($A262,1)="x",AND(AA253+$AB262=0,$AB253&gt;0)),"",IFERROR(VLOOKUP($A262,LedenV,29,0),""))</f>
        <v/>
      </c>
      <c r="S262" s="228"/>
      <c r="T262" s="305"/>
      <c r="U262" s="226"/>
      <c r="V262" s="229">
        <f t="shared" si="188"/>
        <v>15</v>
      </c>
      <c r="W262" s="229">
        <f t="shared" si="189"/>
        <v>16</v>
      </c>
      <c r="X262" s="52">
        <v>13</v>
      </c>
      <c r="Y262" s="87" t="str">
        <f t="shared" si="190"/>
        <v>B1</v>
      </c>
      <c r="Z262" s="87" t="str">
        <f t="shared" si="191"/>
        <v>B1</v>
      </c>
      <c r="AA262" s="87" t="str">
        <f t="shared" si="192"/>
        <v>B1</v>
      </c>
      <c r="AB262" s="34">
        <f t="shared" si="193"/>
        <v>6</v>
      </c>
    </row>
    <row r="263" spans="1:32" x14ac:dyDescent="0.2">
      <c r="A263" s="34" t="str">
        <f>C251&amp;"x"&amp;B263</f>
        <v>B2x10</v>
      </c>
      <c r="B263" s="63">
        <v>10</v>
      </c>
      <c r="C263" s="87" t="str">
        <f t="shared" si="179"/>
        <v/>
      </c>
      <c r="D263" s="87" t="str">
        <f t="shared" si="180"/>
        <v/>
      </c>
      <c r="E263" s="88" t="str">
        <f t="shared" si="181"/>
        <v/>
      </c>
      <c r="F263" s="88" t="str">
        <f t="shared" si="182"/>
        <v/>
      </c>
      <c r="G263" s="89" t="str">
        <f t="shared" si="183"/>
        <v/>
      </c>
      <c r="H263" s="90" t="str">
        <f t="shared" si="184"/>
        <v/>
      </c>
      <c r="I263" s="91"/>
      <c r="J263" s="87" t="str">
        <f t="shared" si="185"/>
        <v/>
      </c>
      <c r="K263" s="87" t="str">
        <f t="shared" si="186"/>
        <v/>
      </c>
      <c r="L263" s="87" t="str">
        <f t="shared" si="187"/>
        <v/>
      </c>
      <c r="M263" s="92"/>
      <c r="N263" s="92"/>
      <c r="P263" s="223" t="str">
        <f>IF(OR(LEFT($A263,1)="x",AND(Y253+$AB263=0,$AB253&gt;0)),"",IFERROR(VLOOKUP($A263,LedenV,27,0),""))</f>
        <v/>
      </c>
      <c r="Q263" s="223" t="str">
        <f>IF(OR(LEFT($A263,1)="x",AND(Z253+$AB263=0,$AB253&gt;0)),"",IFERROR(VLOOKUP($A263,LedenV,28,0),""))</f>
        <v/>
      </c>
      <c r="R263" s="223" t="str">
        <f>IF(OR(LEFT($A263,1)="x",AND(AA253+$AB263=0,$AB253&gt;0)),"",IFERROR(VLOOKUP($A263,LedenV,29,0),""))</f>
        <v/>
      </c>
      <c r="S263" s="228"/>
      <c r="T263" s="305"/>
      <c r="U263" s="226"/>
      <c r="V263" s="229">
        <f t="shared" si="188"/>
        <v>15</v>
      </c>
      <c r="W263" s="229">
        <f t="shared" si="189"/>
        <v>16</v>
      </c>
      <c r="X263" s="52">
        <v>14</v>
      </c>
      <c r="Y263" s="87" t="str">
        <f t="shared" si="190"/>
        <v/>
      </c>
      <c r="Z263" s="87" t="str">
        <f t="shared" si="191"/>
        <v/>
      </c>
      <c r="AA263" s="87" t="str">
        <f t="shared" si="192"/>
        <v/>
      </c>
      <c r="AB263" s="34">
        <f t="shared" si="193"/>
        <v>0</v>
      </c>
    </row>
    <row r="264" spans="1:32" x14ac:dyDescent="0.2">
      <c r="A264" s="34" t="str">
        <f>C251&amp;"x"&amp;B264</f>
        <v>B2x11</v>
      </c>
      <c r="B264" s="63">
        <v>11</v>
      </c>
      <c r="C264" s="87" t="str">
        <f t="shared" si="179"/>
        <v/>
      </c>
      <c r="D264" s="87" t="str">
        <f t="shared" si="180"/>
        <v/>
      </c>
      <c r="E264" s="88" t="str">
        <f t="shared" si="181"/>
        <v/>
      </c>
      <c r="F264" s="88" t="str">
        <f t="shared" si="182"/>
        <v/>
      </c>
      <c r="G264" s="89" t="str">
        <f t="shared" si="183"/>
        <v/>
      </c>
      <c r="H264" s="90" t="str">
        <f t="shared" si="184"/>
        <v/>
      </c>
      <c r="I264" s="91"/>
      <c r="J264" s="87" t="str">
        <f t="shared" si="185"/>
        <v/>
      </c>
      <c r="K264" s="87" t="str">
        <f t="shared" si="186"/>
        <v/>
      </c>
      <c r="L264" s="87" t="str">
        <f t="shared" si="187"/>
        <v/>
      </c>
      <c r="M264" s="92"/>
      <c r="N264" s="92"/>
      <c r="P264" s="223" t="str">
        <f>IF(OR(LEFT($A264,1)="x",AND(Y253+$AB264=0,$AB253&gt;0)),"",IFERROR(VLOOKUP($A264,LedenV,27,0),""))</f>
        <v/>
      </c>
      <c r="Q264" s="223" t="str">
        <f>IF(OR(LEFT($A264,1)="x",AND(Z253+$AB264=0,$AB253&gt;0)),"",IFERROR(VLOOKUP($A264,LedenV,28,0),""))</f>
        <v/>
      </c>
      <c r="R264" s="223" t="str">
        <f>IF(OR(LEFT($A264,1)="x",AND(AA253+$AB264=0,$AB253&gt;0)),"",IFERROR(VLOOKUP($A264,LedenV,29,0),""))</f>
        <v/>
      </c>
      <c r="V264" s="229">
        <f t="shared" si="188"/>
        <v>15</v>
      </c>
      <c r="W264" s="229">
        <f t="shared" si="189"/>
        <v>16</v>
      </c>
      <c r="X264" s="52">
        <v>15</v>
      </c>
      <c r="Y264" s="87" t="str">
        <f t="shared" si="190"/>
        <v/>
      </c>
      <c r="Z264" s="87" t="str">
        <f t="shared" si="191"/>
        <v/>
      </c>
      <c r="AA264" s="87" t="str">
        <f t="shared" si="192"/>
        <v/>
      </c>
      <c r="AB264" s="34">
        <f t="shared" si="193"/>
        <v>0</v>
      </c>
    </row>
    <row r="265" spans="1:32" x14ac:dyDescent="0.2">
      <c r="A265" s="34" t="str">
        <f>C251&amp;"x"&amp;B265</f>
        <v>B2x12</v>
      </c>
      <c r="B265" s="63">
        <v>12</v>
      </c>
      <c r="C265" s="87" t="str">
        <f t="shared" si="179"/>
        <v/>
      </c>
      <c r="D265" s="87" t="str">
        <f t="shared" si="180"/>
        <v/>
      </c>
      <c r="E265" s="88" t="str">
        <f t="shared" si="181"/>
        <v/>
      </c>
      <c r="F265" s="88" t="str">
        <f t="shared" si="182"/>
        <v/>
      </c>
      <c r="G265" s="89" t="str">
        <f t="shared" si="183"/>
        <v/>
      </c>
      <c r="H265" s="90" t="str">
        <f t="shared" si="184"/>
        <v/>
      </c>
      <c r="I265" s="91"/>
      <c r="J265" s="87" t="str">
        <f t="shared" si="185"/>
        <v/>
      </c>
      <c r="K265" s="87" t="str">
        <f t="shared" si="186"/>
        <v/>
      </c>
      <c r="L265" s="87" t="str">
        <f t="shared" si="187"/>
        <v/>
      </c>
      <c r="M265" s="92"/>
      <c r="N265" s="92"/>
      <c r="P265" s="223" t="str">
        <f>IF(OR(LEFT($A265,1)="x",AND(Y253+$AB265=0,$AB253&gt;0)),"",IFERROR(VLOOKUP($A265,LedenV,27,0),""))</f>
        <v/>
      </c>
      <c r="Q265" s="223" t="str">
        <f>IF(OR(LEFT($A265,1)="x",AND(Z253+$AB265=0,$AB253&gt;0)),"",IFERROR(VLOOKUP($A265,LedenV,28,0),""))</f>
        <v/>
      </c>
      <c r="R265" s="223" t="str">
        <f>IF(OR(LEFT($A265,1)="x",AND(AA253+$AB265=0,$AB253&gt;0)),"",IFERROR(VLOOKUP($A265,LedenV,29,0),""))</f>
        <v/>
      </c>
      <c r="V265" s="229">
        <f t="shared" si="188"/>
        <v>15</v>
      </c>
      <c r="W265" s="229">
        <f t="shared" si="189"/>
        <v>16</v>
      </c>
      <c r="X265" s="52">
        <v>16</v>
      </c>
      <c r="Y265" s="87" t="str">
        <f t="shared" si="190"/>
        <v/>
      </c>
      <c r="Z265" s="87" t="str">
        <f t="shared" si="191"/>
        <v/>
      </c>
      <c r="AA265" s="87" t="str">
        <f t="shared" si="192"/>
        <v/>
      </c>
      <c r="AB265" s="34">
        <f t="shared" si="193"/>
        <v>0</v>
      </c>
    </row>
    <row r="266" spans="1:32" x14ac:dyDescent="0.2">
      <c r="A266" s="34" t="str">
        <f>C251&amp;"x"&amp;B266</f>
        <v>B2x13</v>
      </c>
      <c r="B266" s="63">
        <v>13</v>
      </c>
      <c r="C266" s="87" t="str">
        <f t="shared" si="179"/>
        <v/>
      </c>
      <c r="D266" s="87" t="str">
        <f t="shared" si="180"/>
        <v/>
      </c>
      <c r="E266" s="88" t="str">
        <f t="shared" si="181"/>
        <v/>
      </c>
      <c r="F266" s="88" t="str">
        <f t="shared" si="182"/>
        <v/>
      </c>
      <c r="G266" s="89" t="str">
        <f t="shared" si="183"/>
        <v/>
      </c>
      <c r="H266" s="90" t="str">
        <f t="shared" si="184"/>
        <v/>
      </c>
      <c r="I266" s="91"/>
      <c r="J266" s="87" t="str">
        <f t="shared" si="185"/>
        <v/>
      </c>
      <c r="K266" s="87" t="str">
        <f t="shared" si="186"/>
        <v/>
      </c>
      <c r="L266" s="87" t="str">
        <f t="shared" si="187"/>
        <v/>
      </c>
      <c r="M266" s="92"/>
      <c r="N266" s="92"/>
      <c r="P266" s="223" t="str">
        <f>IF(OR(LEFT($A266,1)="x",AND(Y253+$AB266=0,$AB253&gt;0)),"",IFERROR(VLOOKUP($A266,LedenV,27,0),""))</f>
        <v/>
      </c>
      <c r="Q266" s="223" t="str">
        <f>IF(OR(LEFT($A266,1)="x",AND(Z253+$AB266=0,$AB253&gt;0)),"",IFERROR(VLOOKUP($A266,LedenV,28,0),""))</f>
        <v/>
      </c>
      <c r="R266" s="223" t="str">
        <f>IF(OR(LEFT($A266,1)="x",AND(AA253+$AB266=0,$AB253&gt;0)),"",IFERROR(VLOOKUP($A266,LedenV,29,0),""))</f>
        <v/>
      </c>
      <c r="V266" s="229">
        <f t="shared" si="188"/>
        <v>15</v>
      </c>
      <c r="W266" s="229">
        <f t="shared" si="189"/>
        <v>16</v>
      </c>
      <c r="X266" s="52">
        <v>17</v>
      </c>
      <c r="Y266" s="87" t="str">
        <f t="shared" si="190"/>
        <v/>
      </c>
      <c r="Z266" s="87" t="str">
        <f t="shared" si="191"/>
        <v/>
      </c>
      <c r="AA266" s="87" t="str">
        <f t="shared" si="192"/>
        <v/>
      </c>
      <c r="AB266" s="34">
        <f t="shared" si="193"/>
        <v>0</v>
      </c>
    </row>
    <row r="267" spans="1:32" x14ac:dyDescent="0.2">
      <c r="A267" s="34" t="str">
        <f>C251&amp;"x"&amp;B267</f>
        <v>B2x14</v>
      </c>
      <c r="B267" s="63">
        <v>14</v>
      </c>
      <c r="C267" s="87" t="str">
        <f t="shared" si="179"/>
        <v/>
      </c>
      <c r="D267" s="87" t="str">
        <f t="shared" si="180"/>
        <v/>
      </c>
      <c r="E267" s="88" t="str">
        <f t="shared" si="181"/>
        <v/>
      </c>
      <c r="F267" s="88" t="str">
        <f t="shared" si="182"/>
        <v/>
      </c>
      <c r="G267" s="89" t="str">
        <f t="shared" si="183"/>
        <v/>
      </c>
      <c r="H267" s="90" t="str">
        <f t="shared" si="184"/>
        <v/>
      </c>
      <c r="I267" s="91"/>
      <c r="J267" s="87" t="str">
        <f t="shared" si="185"/>
        <v/>
      </c>
      <c r="K267" s="87" t="str">
        <f t="shared" si="186"/>
        <v/>
      </c>
      <c r="L267" s="87" t="str">
        <f t="shared" si="187"/>
        <v/>
      </c>
      <c r="M267" s="92"/>
      <c r="N267" s="92"/>
      <c r="P267" s="223" t="str">
        <f>IF(OR(LEFT($A267,1)="x",AND(Y253+$AB267=0,$AB253&gt;0)),"",IFERROR(VLOOKUP($A267,LedenV,27,0),""))</f>
        <v/>
      </c>
      <c r="Q267" s="223" t="str">
        <f>IF(OR(LEFT($A267,1)="x",AND(Z253+$AB267=0,$AB253&gt;0)),"",IFERROR(VLOOKUP($A267,LedenV,28,0),""))</f>
        <v/>
      </c>
      <c r="R267" s="223" t="str">
        <f>IF(OR(LEFT($A267,1)="x",AND(AA253+$AB267=0,$AB253&gt;0)),"",IFERROR(VLOOKUP($A267,LedenV,29,0),""))</f>
        <v/>
      </c>
      <c r="V267" s="229">
        <f t="shared" si="188"/>
        <v>15</v>
      </c>
      <c r="W267" s="229">
        <f t="shared" si="189"/>
        <v>16</v>
      </c>
      <c r="X267" s="52">
        <v>18</v>
      </c>
      <c r="Y267" s="87" t="str">
        <f t="shared" si="190"/>
        <v/>
      </c>
      <c r="Z267" s="87" t="str">
        <f t="shared" si="191"/>
        <v/>
      </c>
      <c r="AA267" s="87" t="str">
        <f t="shared" si="192"/>
        <v/>
      </c>
      <c r="AB267" s="34">
        <f t="shared" si="193"/>
        <v>0</v>
      </c>
    </row>
    <row r="268" spans="1:32" x14ac:dyDescent="0.2">
      <c r="A268" s="34" t="str">
        <f>C251&amp;"x"&amp;B268</f>
        <v>B2x15</v>
      </c>
      <c r="B268" s="63">
        <v>15</v>
      </c>
      <c r="C268" s="87" t="str">
        <f t="shared" si="179"/>
        <v/>
      </c>
      <c r="D268" s="87" t="str">
        <f t="shared" si="180"/>
        <v/>
      </c>
      <c r="E268" s="88" t="str">
        <f t="shared" si="181"/>
        <v/>
      </c>
      <c r="F268" s="88" t="str">
        <f t="shared" si="182"/>
        <v/>
      </c>
      <c r="G268" s="89" t="str">
        <f t="shared" si="183"/>
        <v/>
      </c>
      <c r="H268" s="90" t="str">
        <f t="shared" si="184"/>
        <v/>
      </c>
      <c r="I268" s="91"/>
      <c r="J268" s="87" t="str">
        <f t="shared" si="185"/>
        <v/>
      </c>
      <c r="K268" s="87" t="str">
        <f t="shared" si="186"/>
        <v/>
      </c>
      <c r="L268" s="87" t="str">
        <f t="shared" si="187"/>
        <v/>
      </c>
      <c r="M268" s="92"/>
      <c r="N268" s="92"/>
      <c r="P268" s="223" t="str">
        <f>IF(OR(LEFT($A268,1)="x",AND(Y253+$AB268=0,$AB253&gt;0)),"",IFERROR(VLOOKUP($A268,LedenV,27,0),""))</f>
        <v/>
      </c>
      <c r="Q268" s="223" t="str">
        <f>IF(OR(LEFT($A268,1)="x",AND(Z253+$AB268=0,$AB253&gt;0)),"",IFERROR(VLOOKUP($A268,LedenV,28,0),""))</f>
        <v/>
      </c>
      <c r="R268" s="223" t="str">
        <f>IF(OR(LEFT($A268,1)="x",AND(AA253+$AB268=0,$AB253&gt;0)),"",IFERROR(VLOOKUP($A268,LedenV,29,0),""))</f>
        <v/>
      </c>
      <c r="V268" s="229">
        <f t="shared" si="188"/>
        <v>15</v>
      </c>
      <c r="W268" s="229">
        <f t="shared" si="189"/>
        <v>16</v>
      </c>
      <c r="X268" s="52">
        <v>19</v>
      </c>
      <c r="Y268" s="87" t="str">
        <f t="shared" si="190"/>
        <v/>
      </c>
      <c r="Z268" s="87" t="str">
        <f t="shared" si="191"/>
        <v/>
      </c>
      <c r="AA268" s="87" t="str">
        <f t="shared" si="192"/>
        <v/>
      </c>
      <c r="AB268" s="34">
        <f t="shared" si="193"/>
        <v>0</v>
      </c>
    </row>
    <row r="269" spans="1:32" ht="13.5" thickBot="1" x14ac:dyDescent="0.25">
      <c r="B269" s="93"/>
      <c r="C269" s="94"/>
      <c r="D269" s="93"/>
      <c r="E269" s="93"/>
      <c r="F269" s="93"/>
      <c r="G269" s="95"/>
      <c r="H269" s="95"/>
      <c r="I269" s="95"/>
      <c r="J269" s="94"/>
      <c r="K269" s="94"/>
      <c r="L269" s="94"/>
      <c r="M269" s="92"/>
      <c r="N269" s="92"/>
      <c r="X269" s="52">
        <v>20</v>
      </c>
    </row>
    <row r="270" spans="1:32" ht="13.5" thickTop="1" x14ac:dyDescent="0.2">
      <c r="A270" s="62"/>
      <c r="B270" s="63"/>
      <c r="C270" s="392" t="s">
        <v>6547</v>
      </c>
      <c r="D270" s="392"/>
      <c r="E270" s="178" t="s">
        <v>6548</v>
      </c>
      <c r="F270" s="178" t="s">
        <v>6549</v>
      </c>
      <c r="G270" s="65" t="s">
        <v>6550</v>
      </c>
      <c r="H270" s="66"/>
      <c r="I270" s="67"/>
      <c r="J270" s="68" t="s">
        <v>6551</v>
      </c>
      <c r="K270" s="68" t="s">
        <v>6552</v>
      </c>
      <c r="L270" s="68" t="s">
        <v>6553</v>
      </c>
      <c r="M270" s="69"/>
      <c r="N270" s="69"/>
      <c r="O270" s="70"/>
      <c r="P270" s="71">
        <f ca="1">COUNT(P274:P288)</f>
        <v>0</v>
      </c>
      <c r="Q270" s="71">
        <f ca="1">COUNT(Q274:Q288)</f>
        <v>0</v>
      </c>
      <c r="R270" s="71">
        <f ca="1">COUNT(R274:R288)</f>
        <v>0</v>
      </c>
      <c r="S270" s="72"/>
      <c r="T270" s="104">
        <f ca="1">R270-(15-COUNTBLANK(AA274:AA288))</f>
        <v>-11</v>
      </c>
      <c r="U270" s="70"/>
      <c r="V270" s="70"/>
      <c r="W270" s="70"/>
      <c r="X270" s="70">
        <v>1</v>
      </c>
      <c r="Y270" s="62"/>
      <c r="Z270" s="62"/>
      <c r="AA270" s="62"/>
      <c r="AB270" s="62"/>
    </row>
    <row r="271" spans="1:32" x14ac:dyDescent="0.2">
      <c r="A271" s="43">
        <v>17</v>
      </c>
      <c r="B271" s="73"/>
      <c r="C271" s="391" t="str">
        <f>Leden!AQ19</f>
        <v>B3</v>
      </c>
      <c r="D271" s="391"/>
      <c r="E271" s="177" t="str">
        <f>IF($C271="","",LEFT(IFERROR(VLOOKUP($C271,TeamsV,2,0),"")&amp;"??",2))</f>
        <v>BK</v>
      </c>
      <c r="F271" s="177" t="str">
        <f>IF($C271="","",LEFT(IFERROR(VLOOKUP($C271,TeamsV,3,0),"")&amp;"??",2))</f>
        <v>Za</v>
      </c>
      <c r="G271" s="177" t="str">
        <f>IF($C271="","",LEFT(IFERROR(VLOOKUP($C271,TeamsV,4,0),"")&amp;"?",1))</f>
        <v>8</v>
      </c>
      <c r="H271" s="75"/>
      <c r="I271" s="76"/>
      <c r="J271" s="295">
        <f>COUNTIF(C274:C288,"V")</f>
        <v>6</v>
      </c>
      <c r="K271" s="300">
        <f>COUNTIF(C274:C288,"M")</f>
        <v>5</v>
      </c>
      <c r="L271" s="77">
        <f>IFERROR(AVERAGE(H274:H288),"")</f>
        <v>14.363636363636363</v>
      </c>
      <c r="M271" s="78"/>
      <c r="N271" s="78"/>
      <c r="O271" s="79" t="s">
        <v>6554</v>
      </c>
      <c r="P271" s="223" t="str">
        <f ca="1">IF(COUNT(P274:P288)=0,"",TeamPunten(P274:P288,$V271))</f>
        <v/>
      </c>
      <c r="Q271" s="223" t="str">
        <f ca="1">IF(COUNT(Q274:Q288)=0,"",TeamPunten(Q274:Q288,$V271))</f>
        <v/>
      </c>
      <c r="R271" s="223" t="str">
        <f ca="1">IF(COUNT(R274:R288)=0,"",TeamPunten(R274:R288,$V271))</f>
        <v/>
      </c>
      <c r="S271" s="224"/>
      <c r="T271" s="51"/>
      <c r="U271" s="225" t="str">
        <f>MID($C271,1,1)</f>
        <v>B</v>
      </c>
      <c r="V271" s="225" t="str">
        <f>MID($C271,1,1)</f>
        <v>B</v>
      </c>
      <c r="W271" s="225" t="str">
        <f>MID($C271,1,1)</f>
        <v>B</v>
      </c>
      <c r="X271" s="52">
        <v>2</v>
      </c>
      <c r="Y271" s="43"/>
      <c r="Z271" s="43"/>
      <c r="AA271" s="43"/>
      <c r="AB271" s="43"/>
      <c r="AD271" s="20" t="str">
        <f>IF($C271="","",IFERROR(VLOOKUP($C271,TeamsV,6,0),""))</f>
        <v>A</v>
      </c>
      <c r="AE271" s="20" t="str">
        <f>IF($AD271="","",IFERROR(VLOOKUP($AD271,Teams!$B$4:$G$8,2,0),""))</f>
        <v>3312 AD</v>
      </c>
      <c r="AF271" s="20" t="str">
        <f>IF($AD271="","",IFERROR(VLOOKUP($AD271,Teams!$B$4:$G$8,4,0),""))</f>
        <v>Dordrecht</v>
      </c>
    </row>
    <row r="272" spans="1:32" x14ac:dyDescent="0.2">
      <c r="B272" s="63"/>
      <c r="C272" s="178"/>
      <c r="D272" s="63"/>
      <c r="E272" s="63"/>
      <c r="F272" s="63"/>
      <c r="G272" s="67"/>
      <c r="H272" s="67"/>
      <c r="I272" s="67"/>
      <c r="J272" s="296"/>
      <c r="K272" s="296"/>
      <c r="L272" s="296"/>
      <c r="M272" s="80"/>
      <c r="N272" s="80"/>
      <c r="P272" s="224"/>
      <c r="Q272" s="224"/>
      <c r="R272" s="224"/>
      <c r="S272" s="224"/>
      <c r="T272" s="51"/>
      <c r="U272" s="226"/>
      <c r="V272" s="226"/>
      <c r="W272" s="226"/>
      <c r="X272" s="52">
        <v>3</v>
      </c>
    </row>
    <row r="273" spans="1:28" x14ac:dyDescent="0.2">
      <c r="A273" s="81"/>
      <c r="B273" s="82"/>
      <c r="C273" s="83" t="s">
        <v>6555</v>
      </c>
      <c r="D273" s="83" t="s">
        <v>6556</v>
      </c>
      <c r="E273" s="84" t="s">
        <v>6557</v>
      </c>
      <c r="F273" s="84" t="s">
        <v>6558</v>
      </c>
      <c r="G273" s="83" t="s">
        <v>6559</v>
      </c>
      <c r="H273" s="83" t="s">
        <v>6560</v>
      </c>
      <c r="I273" s="83" t="s">
        <v>6415</v>
      </c>
      <c r="J273" s="83" t="s">
        <v>7321</v>
      </c>
      <c r="K273" s="83" t="s">
        <v>8065</v>
      </c>
      <c r="L273" s="83" t="s">
        <v>8195</v>
      </c>
      <c r="M273" s="85"/>
      <c r="N273" s="85"/>
      <c r="O273" s="86"/>
      <c r="P273" s="227" t="s">
        <v>6425</v>
      </c>
      <c r="Q273" s="227" t="s">
        <v>6424</v>
      </c>
      <c r="R273" s="227" t="s">
        <v>6426</v>
      </c>
      <c r="S273" s="224"/>
      <c r="T273" s="51"/>
      <c r="U273" s="225">
        <f>IF(W271="","",VLOOKUP(W271,Leeftijdscat,2,FALSE))</f>
        <v>13</v>
      </c>
      <c r="V273" s="225">
        <f>IF(W271="","",VLOOKUP(W271,Leeftijdscat,3,FALSE))</f>
        <v>15</v>
      </c>
      <c r="W273" s="225">
        <f>IF(W271="","",VLOOKUP(W271,Leeftijdscat,4,FALSE))</f>
        <v>16</v>
      </c>
      <c r="X273" s="52">
        <v>4</v>
      </c>
      <c r="Y273" s="81">
        <f>LEN(Y274&amp;Y275&amp;Y276&amp;Y277&amp;Y278&amp;Y279&amp;Y280&amp;Y281&amp;Y282&amp;Y283&amp;Y284&amp;Y285&amp;Y286&amp;Y287&amp;Y288)</f>
        <v>22</v>
      </c>
      <c r="Z273" s="81">
        <f>LEN(Z274&amp;Z275&amp;Z276&amp;Z277&amp;Z278&amp;Z279&amp;Z280&amp;Z281&amp;Z282&amp;Z283&amp;Z284&amp;Z285&amp;Z286&amp;Z287&amp;Z288)</f>
        <v>22</v>
      </c>
      <c r="AA273" s="81">
        <f>LEN(AA274&amp;AA275&amp;AA276&amp;AA277&amp;AA278&amp;AA279&amp;AA280&amp;AA281&amp;AA282&amp;AA283&amp;AA284&amp;AA285&amp;AA286&amp;AA287&amp;AA288)</f>
        <v>22</v>
      </c>
      <c r="AB273" s="81">
        <f>SUM(Y273:AA273)</f>
        <v>66</v>
      </c>
    </row>
    <row r="274" spans="1:28" x14ac:dyDescent="0.2">
      <c r="A274" s="34" t="str">
        <f>C271&amp;"x"&amp;B274</f>
        <v>B3x1</v>
      </c>
      <c r="B274" s="63">
        <v>1</v>
      </c>
      <c r="C274" s="87" t="str">
        <f t="shared" ref="C274:C288" si="194">IF(LEFT($A274,1)="x","",IFERROR(VLOOKUP($A274,LedenV,6,0),""))</f>
        <v>V</v>
      </c>
      <c r="D274" s="87" t="str">
        <f t="shared" ref="D274:D288" si="195">IF(LEFT($A274,1)="x","",IFERROR(VLOOKUP($A274,LedenV,7,0),""))</f>
        <v>NKX66W6</v>
      </c>
      <c r="E274" s="88" t="str">
        <f t="shared" ref="E274:E288" si="196">IF(LEFT($A274,1)="x","",IFERROR(VLOOKUP($A274,LedenV,8,0),""))</f>
        <v>Bäcker, Sterre</v>
      </c>
      <c r="F274" s="88" t="str">
        <f t="shared" ref="F274:F288" si="197">IF(LEFT($A274,1)="x","",IFERROR(VLOOKUP($A274,LedenV,9,0),""))</f>
        <v>Sterre</v>
      </c>
      <c r="G274" s="89">
        <f t="shared" ref="G274:G288" si="198">IF(LEFT($A274,1)="x","",IFERROR(VLOOKUP($A274,LedenV,10,0),""))</f>
        <v>38342</v>
      </c>
      <c r="H274" s="90">
        <f t="shared" ref="H274:H288" si="199">IF(AND(ISNUMBER(G274),G274&lt;&gt;0),DATEDIF(G274,Peildatum,"Y"),"")</f>
        <v>14</v>
      </c>
      <c r="I274" s="91"/>
      <c r="J274" s="87" t="str">
        <f t="shared" ref="J274:J288" si="200">IF(LEFT($A274,1)="x","",IFERROR(VLOOKUP($A274,LedenV,16,0),""))</f>
        <v>C3</v>
      </c>
      <c r="K274" s="87" t="str">
        <f t="shared" ref="K274:K288" si="201">IF(LEFT($A274,1)="x","",IFERROR(VLOOKUP($A274,LedenV,17,0),""))</f>
        <v>C3</v>
      </c>
      <c r="L274" s="87" t="str">
        <f t="shared" ref="L274:L288" si="202">IF(LEFT($A274,1)="x","",IFERROR(VLOOKUP($A274,LedenV,18,0),""))</f>
        <v>C3</v>
      </c>
      <c r="M274" s="92"/>
      <c r="N274" s="92"/>
      <c r="P274" s="223" t="str">
        <f ca="1">IF(OR(LEFT($A274,1)="x",AND(Y273+$AB274=0,$AB273&gt;0)),"",IFERROR(VLOOKUP($A274,LedenV,27,0),""))</f>
        <v/>
      </c>
      <c r="Q274" s="223" t="str">
        <f ca="1">IF(OR(LEFT($A274,1)="x",AND(Z273+$AB274=0,$AB273&gt;0)),"",IFERROR(VLOOKUP($A274,LedenV,28,0),""))</f>
        <v/>
      </c>
      <c r="R274" s="223" t="str">
        <f ca="1">IF(OR(LEFT($A274,1)="x",AND(AA273+$AB274=0,$AB273&gt;0)),"",IFERROR(VLOOKUP($A274,LedenV,29,0),""))</f>
        <v/>
      </c>
      <c r="S274" s="228"/>
      <c r="T274" s="305"/>
      <c r="U274" s="226"/>
      <c r="V274" s="229">
        <f t="shared" ref="V274:V288" si="203">V273</f>
        <v>15</v>
      </c>
      <c r="W274" s="229">
        <f t="shared" ref="W274:W288" si="204">W273</f>
        <v>16</v>
      </c>
      <c r="X274" s="52">
        <v>5</v>
      </c>
      <c r="Y274" s="87" t="str">
        <f t="shared" ref="Y274:Y288" si="205">IF(LEFT($A274,1)="x","",IFERROR(VLOOKUP($A274,LedenV,34,0),""))</f>
        <v>C3</v>
      </c>
      <c r="Z274" s="87" t="str">
        <f t="shared" ref="Z274:Z288" si="206">IF(LEFT($A274,1)="x","",IFERROR(VLOOKUP($A274,LedenV,35,0),""))</f>
        <v>C3</v>
      </c>
      <c r="AA274" s="87" t="str">
        <f t="shared" ref="AA274:AA288" si="207">IF(LEFT($A274,1)="x","",IFERROR(VLOOKUP($A274,LedenV,36,0),""))</f>
        <v>C3</v>
      </c>
      <c r="AB274" s="34">
        <f t="shared" ref="AB274:AB288" si="208">LEN(Y274&amp;Z274&amp;AA274)</f>
        <v>6</v>
      </c>
    </row>
    <row r="275" spans="1:28" x14ac:dyDescent="0.2">
      <c r="A275" s="34" t="str">
        <f>C271&amp;"x"&amp;B275</f>
        <v>B3x2</v>
      </c>
      <c r="B275" s="63">
        <v>2</v>
      </c>
      <c r="C275" s="87" t="str">
        <f t="shared" si="194"/>
        <v>V</v>
      </c>
      <c r="D275" s="87" t="str">
        <f t="shared" si="195"/>
        <v>NKP41W3</v>
      </c>
      <c r="E275" s="88" t="str">
        <f t="shared" si="196"/>
        <v>Gent, Elsemieke van</v>
      </c>
      <c r="F275" s="88" t="str">
        <f t="shared" si="197"/>
        <v>Elsemieke</v>
      </c>
      <c r="G275" s="89">
        <f t="shared" si="198"/>
        <v>38113</v>
      </c>
      <c r="H275" s="90">
        <f t="shared" si="199"/>
        <v>14</v>
      </c>
      <c r="I275" s="91"/>
      <c r="J275" s="87" t="str">
        <f t="shared" si="200"/>
        <v>C3</v>
      </c>
      <c r="K275" s="87" t="str">
        <f t="shared" si="201"/>
        <v>C3</v>
      </c>
      <c r="L275" s="87" t="str">
        <f t="shared" si="202"/>
        <v>C3</v>
      </c>
      <c r="M275" s="92"/>
      <c r="N275" s="92"/>
      <c r="P275" s="223" t="str">
        <f ca="1">IF(OR(LEFT($A275,1)="x",AND(Y273+$AB275=0,$AB273&gt;0)),"",IFERROR(VLOOKUP($A275,LedenV,27,0),""))</f>
        <v/>
      </c>
      <c r="Q275" s="223" t="str">
        <f ca="1">IF(OR(LEFT($A275,1)="x",AND(Z273+$AB275=0,$AB273&gt;0)),"",IFERROR(VLOOKUP($A275,LedenV,28,0),""))</f>
        <v/>
      </c>
      <c r="R275" s="223" t="str">
        <f ca="1">IF(OR(LEFT($A275,1)="x",AND(AA273+$AB275=0,$AB273&gt;0)),"",IFERROR(VLOOKUP($A275,LedenV,29,0),""))</f>
        <v/>
      </c>
      <c r="S275" s="228"/>
      <c r="T275" s="305"/>
      <c r="U275" s="226"/>
      <c r="V275" s="229">
        <f t="shared" si="203"/>
        <v>15</v>
      </c>
      <c r="W275" s="229">
        <f t="shared" si="204"/>
        <v>16</v>
      </c>
      <c r="X275" s="52">
        <v>6</v>
      </c>
      <c r="Y275" s="87" t="str">
        <f t="shared" si="205"/>
        <v>C3</v>
      </c>
      <c r="Z275" s="87" t="str">
        <f t="shared" si="206"/>
        <v>C3</v>
      </c>
      <c r="AA275" s="87" t="str">
        <f t="shared" si="207"/>
        <v>C3</v>
      </c>
      <c r="AB275" s="34">
        <f t="shared" si="208"/>
        <v>6</v>
      </c>
    </row>
    <row r="276" spans="1:28" x14ac:dyDescent="0.2">
      <c r="A276" s="34" t="str">
        <f>C271&amp;"x"&amp;B276</f>
        <v>B3x3</v>
      </c>
      <c r="B276" s="63">
        <v>3</v>
      </c>
      <c r="C276" s="87" t="str">
        <f t="shared" si="194"/>
        <v>V</v>
      </c>
      <c r="D276" s="87" t="str">
        <f t="shared" si="195"/>
        <v>NLB70Z9</v>
      </c>
      <c r="E276" s="88" t="str">
        <f t="shared" si="196"/>
        <v>Lievaart, Carlijn</v>
      </c>
      <c r="F276" s="88" t="str">
        <f t="shared" si="197"/>
        <v>Carlijn</v>
      </c>
      <c r="G276" s="89">
        <f t="shared" si="198"/>
        <v>38267</v>
      </c>
      <c r="H276" s="90">
        <f t="shared" si="199"/>
        <v>14</v>
      </c>
      <c r="I276" s="91"/>
      <c r="J276" s="87" t="str">
        <f t="shared" si="200"/>
        <v>C2</v>
      </c>
      <c r="K276" s="87" t="str">
        <f t="shared" si="201"/>
        <v>C2</v>
      </c>
      <c r="L276" s="87" t="str">
        <f t="shared" si="202"/>
        <v>C2</v>
      </c>
      <c r="M276" s="92"/>
      <c r="N276" s="92"/>
      <c r="P276" s="223" t="str">
        <f ca="1">IF(OR(LEFT($A276,1)="x",AND(Y273+$AB276=0,$AB273&gt;0)),"",IFERROR(VLOOKUP($A276,LedenV,27,0),""))</f>
        <v/>
      </c>
      <c r="Q276" s="223" t="str">
        <f ca="1">IF(OR(LEFT($A276,1)="x",AND(Z273+$AB276=0,$AB273&gt;0)),"",IFERROR(VLOOKUP($A276,LedenV,28,0),""))</f>
        <v/>
      </c>
      <c r="R276" s="223" t="str">
        <f ca="1">IF(OR(LEFT($A276,1)="x",AND(AA273+$AB276=0,$AB273&gt;0)),"",IFERROR(VLOOKUP($A276,LedenV,29,0),""))</f>
        <v/>
      </c>
      <c r="S276" s="228"/>
      <c r="T276" s="305"/>
      <c r="U276" s="226"/>
      <c r="V276" s="229">
        <f t="shared" si="203"/>
        <v>15</v>
      </c>
      <c r="W276" s="229">
        <f t="shared" si="204"/>
        <v>16</v>
      </c>
      <c r="X276" s="52">
        <v>7</v>
      </c>
      <c r="Y276" s="87" t="str">
        <f t="shared" si="205"/>
        <v>C2</v>
      </c>
      <c r="Z276" s="87" t="str">
        <f t="shared" si="206"/>
        <v>C2</v>
      </c>
      <c r="AA276" s="87" t="str">
        <f t="shared" si="207"/>
        <v>C2</v>
      </c>
      <c r="AB276" s="34">
        <f t="shared" si="208"/>
        <v>6</v>
      </c>
    </row>
    <row r="277" spans="1:28" x14ac:dyDescent="0.2">
      <c r="A277" s="34" t="str">
        <f>C271&amp;"x"&amp;B277</f>
        <v>B3x4</v>
      </c>
      <c r="B277" s="63">
        <v>4</v>
      </c>
      <c r="C277" s="87" t="str">
        <f t="shared" si="194"/>
        <v>V</v>
      </c>
      <c r="D277" s="87" t="str">
        <f t="shared" si="195"/>
        <v>NKW30H7</v>
      </c>
      <c r="E277" s="88" t="str">
        <f t="shared" si="196"/>
        <v>Manduapessy, Vera</v>
      </c>
      <c r="F277" s="88" t="str">
        <f t="shared" si="197"/>
        <v>Vera</v>
      </c>
      <c r="G277" s="89">
        <f t="shared" si="198"/>
        <v>38303</v>
      </c>
      <c r="H277" s="90">
        <f t="shared" si="199"/>
        <v>14</v>
      </c>
      <c r="I277" s="91"/>
      <c r="J277" s="87" t="str">
        <f t="shared" si="200"/>
        <v>C3</v>
      </c>
      <c r="K277" s="87" t="str">
        <f t="shared" si="201"/>
        <v>C3</v>
      </c>
      <c r="L277" s="87" t="str">
        <f t="shared" si="202"/>
        <v>C3</v>
      </c>
      <c r="M277" s="92"/>
      <c r="N277" s="92"/>
      <c r="P277" s="223" t="str">
        <f ca="1">IF(OR(LEFT($A277,1)="x",AND(Y273+$AB277=0,$AB273&gt;0)),"",IFERROR(VLOOKUP($A277,LedenV,27,0),""))</f>
        <v/>
      </c>
      <c r="Q277" s="223" t="str">
        <f ca="1">IF(OR(LEFT($A277,1)="x",AND(Z273+$AB277=0,$AB273&gt;0)),"",IFERROR(VLOOKUP($A277,LedenV,28,0),""))</f>
        <v/>
      </c>
      <c r="R277" s="223" t="str">
        <f ca="1">IF(OR(LEFT($A277,1)="x",AND(AA273+$AB277=0,$AB273&gt;0)),"",IFERROR(VLOOKUP($A277,LedenV,29,0),""))</f>
        <v/>
      </c>
      <c r="S277" s="228"/>
      <c r="T277" s="305"/>
      <c r="U277" s="226"/>
      <c r="V277" s="229">
        <f t="shared" si="203"/>
        <v>15</v>
      </c>
      <c r="W277" s="229">
        <f t="shared" si="204"/>
        <v>16</v>
      </c>
      <c r="X277" s="52">
        <v>8</v>
      </c>
      <c r="Y277" s="87" t="str">
        <f t="shared" si="205"/>
        <v>C3</v>
      </c>
      <c r="Z277" s="87" t="str">
        <f t="shared" si="206"/>
        <v>C3</v>
      </c>
      <c r="AA277" s="87" t="str">
        <f t="shared" si="207"/>
        <v>C3</v>
      </c>
      <c r="AB277" s="34">
        <f t="shared" si="208"/>
        <v>6</v>
      </c>
    </row>
    <row r="278" spans="1:28" x14ac:dyDescent="0.2">
      <c r="A278" s="34" t="str">
        <f>C271&amp;"x"&amp;B278</f>
        <v>B3x5</v>
      </c>
      <c r="B278" s="63">
        <v>5</v>
      </c>
      <c r="C278" s="87" t="str">
        <f t="shared" si="194"/>
        <v>V</v>
      </c>
      <c r="D278" s="87" t="str">
        <f t="shared" si="195"/>
        <v>NKL60P7</v>
      </c>
      <c r="E278" s="88" t="str">
        <f t="shared" si="196"/>
        <v>Reus, Kim de</v>
      </c>
      <c r="F278" s="88" t="str">
        <f t="shared" si="197"/>
        <v>Kim</v>
      </c>
      <c r="G278" s="89">
        <f t="shared" si="198"/>
        <v>38159</v>
      </c>
      <c r="H278" s="90">
        <f t="shared" si="199"/>
        <v>14</v>
      </c>
      <c r="I278" s="91"/>
      <c r="J278" s="87" t="str">
        <f t="shared" si="200"/>
        <v>C3</v>
      </c>
      <c r="K278" s="87" t="str">
        <f t="shared" si="201"/>
        <v>C3</v>
      </c>
      <c r="L278" s="87" t="str">
        <f t="shared" si="202"/>
        <v>C3</v>
      </c>
      <c r="M278" s="92"/>
      <c r="N278" s="92"/>
      <c r="P278" s="223" t="str">
        <f ca="1">IF(OR(LEFT($A278,1)="x",AND(Y273+$AB278=0,$AB273&gt;0)),"",IFERROR(VLOOKUP($A278,LedenV,27,0),""))</f>
        <v/>
      </c>
      <c r="Q278" s="223" t="str">
        <f ca="1">IF(OR(LEFT($A278,1)="x",AND(Z273+$AB278=0,$AB273&gt;0)),"",IFERROR(VLOOKUP($A278,LedenV,28,0),""))</f>
        <v/>
      </c>
      <c r="R278" s="223" t="str">
        <f ca="1">IF(OR(LEFT($A278,1)="x",AND(AA273+$AB278=0,$AB273&gt;0)),"",IFERROR(VLOOKUP($A278,LedenV,29,0),""))</f>
        <v/>
      </c>
      <c r="S278" s="228"/>
      <c r="T278" s="305"/>
      <c r="U278" s="226"/>
      <c r="V278" s="229">
        <f t="shared" si="203"/>
        <v>15</v>
      </c>
      <c r="W278" s="229">
        <f t="shared" si="204"/>
        <v>16</v>
      </c>
      <c r="X278" s="52">
        <v>9</v>
      </c>
      <c r="Y278" s="87" t="str">
        <f t="shared" si="205"/>
        <v>C3</v>
      </c>
      <c r="Z278" s="87" t="str">
        <f t="shared" si="206"/>
        <v>C3</v>
      </c>
      <c r="AA278" s="87" t="str">
        <f t="shared" si="207"/>
        <v>C3</v>
      </c>
      <c r="AB278" s="34">
        <f t="shared" si="208"/>
        <v>6</v>
      </c>
    </row>
    <row r="279" spans="1:28" x14ac:dyDescent="0.2">
      <c r="A279" s="34" t="str">
        <f>C271&amp;"x"&amp;B279</f>
        <v>B3x6</v>
      </c>
      <c r="B279" s="63">
        <v>6</v>
      </c>
      <c r="C279" s="87" t="str">
        <f t="shared" si="194"/>
        <v>V</v>
      </c>
      <c r="D279" s="87" t="str">
        <f t="shared" si="195"/>
        <v>NLL49V3</v>
      </c>
      <c r="E279" s="88" t="str">
        <f t="shared" si="196"/>
        <v>Veen, Bente van der</v>
      </c>
      <c r="F279" s="88" t="str">
        <f t="shared" si="197"/>
        <v>Bente</v>
      </c>
      <c r="G279" s="89">
        <f t="shared" si="198"/>
        <v>38275</v>
      </c>
      <c r="H279" s="90">
        <f t="shared" si="199"/>
        <v>14</v>
      </c>
      <c r="I279" s="91"/>
      <c r="J279" s="87" t="str">
        <f t="shared" si="200"/>
        <v>C3</v>
      </c>
      <c r="K279" s="87" t="str">
        <f t="shared" si="201"/>
        <v>C3</v>
      </c>
      <c r="L279" s="87" t="str">
        <f t="shared" si="202"/>
        <v>C3</v>
      </c>
      <c r="M279" s="92"/>
      <c r="N279" s="92"/>
      <c r="P279" s="223" t="str">
        <f ca="1">IF(OR(LEFT($A279,1)="x",AND(Y273+$AB279=0,$AB273&gt;0)),"",IFERROR(VLOOKUP($A279,LedenV,27,0),""))</f>
        <v/>
      </c>
      <c r="Q279" s="223" t="str">
        <f ca="1">IF(OR(LEFT($A279,1)="x",AND(Z273+$AB279=0,$AB273&gt;0)),"",IFERROR(VLOOKUP($A279,LedenV,28,0),""))</f>
        <v/>
      </c>
      <c r="R279" s="223" t="str">
        <f ca="1">IF(OR(LEFT($A279,1)="x",AND(AA273+$AB279=0,$AB273&gt;0)),"",IFERROR(VLOOKUP($A279,LedenV,29,0),""))</f>
        <v/>
      </c>
      <c r="S279" s="228"/>
      <c r="T279" s="305"/>
      <c r="U279" s="226"/>
      <c r="V279" s="229">
        <f t="shared" si="203"/>
        <v>15</v>
      </c>
      <c r="W279" s="229">
        <f t="shared" si="204"/>
        <v>16</v>
      </c>
      <c r="X279" s="52">
        <v>10</v>
      </c>
      <c r="Y279" s="87" t="str">
        <f t="shared" si="205"/>
        <v>C3</v>
      </c>
      <c r="Z279" s="87" t="str">
        <f t="shared" si="206"/>
        <v>C3</v>
      </c>
      <c r="AA279" s="87" t="str">
        <f t="shared" si="207"/>
        <v>C3</v>
      </c>
      <c r="AB279" s="34">
        <f t="shared" si="208"/>
        <v>6</v>
      </c>
    </row>
    <row r="280" spans="1:28" x14ac:dyDescent="0.2">
      <c r="A280" s="34" t="str">
        <f>C271&amp;"x"&amp;B280</f>
        <v>B3x7</v>
      </c>
      <c r="B280" s="63">
        <v>7</v>
      </c>
      <c r="C280" s="87" t="str">
        <f t="shared" si="194"/>
        <v>M</v>
      </c>
      <c r="D280" s="87" t="str">
        <f t="shared" si="195"/>
        <v>NKW50C2</v>
      </c>
      <c r="E280" s="88" t="str">
        <f t="shared" si="196"/>
        <v>Boon, Thijs</v>
      </c>
      <c r="F280" s="88" t="str">
        <f t="shared" si="197"/>
        <v>Thijs</v>
      </c>
      <c r="G280" s="89">
        <f t="shared" si="198"/>
        <v>37960</v>
      </c>
      <c r="H280" s="90">
        <f t="shared" si="199"/>
        <v>15</v>
      </c>
      <c r="I280" s="91"/>
      <c r="J280" s="87" t="str">
        <f t="shared" si="200"/>
        <v>B4</v>
      </c>
      <c r="K280" s="87" t="str">
        <f t="shared" si="201"/>
        <v>B4</v>
      </c>
      <c r="L280" s="87" t="str">
        <f t="shared" si="202"/>
        <v>B4</v>
      </c>
      <c r="M280" s="92"/>
      <c r="N280" s="92"/>
      <c r="P280" s="223" t="str">
        <f ca="1">IF(OR(LEFT($A280,1)="x",AND(Y273+$AB280=0,$AB273&gt;0)),"",IFERROR(VLOOKUP($A280,LedenV,27,0),""))</f>
        <v/>
      </c>
      <c r="Q280" s="223" t="str">
        <f ca="1">IF(OR(LEFT($A280,1)="x",AND(Z273+$AB280=0,$AB273&gt;0)),"",IFERROR(VLOOKUP($A280,LedenV,28,0),""))</f>
        <v/>
      </c>
      <c r="R280" s="223" t="str">
        <f ca="1">IF(OR(LEFT($A280,1)="x",AND(AA273+$AB280=0,$AB273&gt;0)),"",IFERROR(VLOOKUP($A280,LedenV,29,0),""))</f>
        <v/>
      </c>
      <c r="S280" s="228"/>
      <c r="T280" s="305"/>
      <c r="U280" s="226"/>
      <c r="V280" s="229">
        <f t="shared" si="203"/>
        <v>15</v>
      </c>
      <c r="W280" s="229">
        <f t="shared" si="204"/>
        <v>16</v>
      </c>
      <c r="X280" s="52">
        <v>11</v>
      </c>
      <c r="Y280" s="87" t="str">
        <f t="shared" si="205"/>
        <v>B4</v>
      </c>
      <c r="Z280" s="87" t="str">
        <f t="shared" si="206"/>
        <v>B4</v>
      </c>
      <c r="AA280" s="87" t="str">
        <f t="shared" si="207"/>
        <v>B4</v>
      </c>
      <c r="AB280" s="34">
        <f t="shared" si="208"/>
        <v>6</v>
      </c>
    </row>
    <row r="281" spans="1:28" x14ac:dyDescent="0.2">
      <c r="A281" s="34" t="str">
        <f>C271&amp;"x"&amp;B281</f>
        <v>B3x8</v>
      </c>
      <c r="B281" s="63">
        <v>8</v>
      </c>
      <c r="C281" s="87" t="str">
        <f t="shared" si="194"/>
        <v>M</v>
      </c>
      <c r="D281" s="87" t="str">
        <f t="shared" si="195"/>
        <v>NKV95Q4</v>
      </c>
      <c r="E281" s="88" t="str">
        <f t="shared" si="196"/>
        <v>Fasbender, Tijmen</v>
      </c>
      <c r="F281" s="88" t="str">
        <f t="shared" si="197"/>
        <v>Tijmen</v>
      </c>
      <c r="G281" s="89">
        <f t="shared" si="198"/>
        <v>37810</v>
      </c>
      <c r="H281" s="90">
        <f t="shared" si="199"/>
        <v>15</v>
      </c>
      <c r="I281" s="91"/>
      <c r="J281" s="87" t="str">
        <f t="shared" si="200"/>
        <v>B3</v>
      </c>
      <c r="K281" s="87" t="str">
        <f t="shared" si="201"/>
        <v>B3</v>
      </c>
      <c r="L281" s="87" t="str">
        <f t="shared" si="202"/>
        <v>B3</v>
      </c>
      <c r="M281" s="92"/>
      <c r="N281" s="92"/>
      <c r="P281" s="223" t="str">
        <f ca="1">IF(OR(LEFT($A281,1)="x",AND(Y273+$AB281=0,$AB273&gt;0)),"",IFERROR(VLOOKUP($A281,LedenV,27,0),""))</f>
        <v/>
      </c>
      <c r="Q281" s="223" t="str">
        <f ca="1">IF(OR(LEFT($A281,1)="x",AND(Z273+$AB281=0,$AB273&gt;0)),"",IFERROR(VLOOKUP($A281,LedenV,28,0),""))</f>
        <v/>
      </c>
      <c r="R281" s="223" t="str">
        <f ca="1">IF(OR(LEFT($A281,1)="x",AND(AA273+$AB281=0,$AB273&gt;0)),"",IFERROR(VLOOKUP($A281,LedenV,29,0),""))</f>
        <v/>
      </c>
      <c r="S281" s="228"/>
      <c r="T281" s="305"/>
      <c r="U281" s="226"/>
      <c r="V281" s="229">
        <f t="shared" si="203"/>
        <v>15</v>
      </c>
      <c r="W281" s="229">
        <f t="shared" si="204"/>
        <v>16</v>
      </c>
      <c r="X281" s="52">
        <v>12</v>
      </c>
      <c r="Y281" s="87" t="str">
        <f t="shared" si="205"/>
        <v>B3</v>
      </c>
      <c r="Z281" s="87" t="str">
        <f t="shared" si="206"/>
        <v>B3</v>
      </c>
      <c r="AA281" s="87" t="str">
        <f t="shared" si="207"/>
        <v>B3</v>
      </c>
      <c r="AB281" s="34">
        <f t="shared" si="208"/>
        <v>6</v>
      </c>
    </row>
    <row r="282" spans="1:28" x14ac:dyDescent="0.2">
      <c r="A282" s="34" t="str">
        <f>C271&amp;"x"&amp;B282</f>
        <v>B3x9</v>
      </c>
      <c r="B282" s="63">
        <v>9</v>
      </c>
      <c r="C282" s="87" t="str">
        <f t="shared" si="194"/>
        <v>M</v>
      </c>
      <c r="D282" s="87" t="str">
        <f t="shared" si="195"/>
        <v>NKW21H5</v>
      </c>
      <c r="E282" s="88" t="str">
        <f t="shared" si="196"/>
        <v>Kuijper, David</v>
      </c>
      <c r="F282" s="88" t="str">
        <f t="shared" si="197"/>
        <v>David</v>
      </c>
      <c r="G282" s="89">
        <f t="shared" si="198"/>
        <v>37971</v>
      </c>
      <c r="H282" s="90">
        <f t="shared" si="199"/>
        <v>15</v>
      </c>
      <c r="I282" s="91"/>
      <c r="J282" s="87" t="str">
        <f t="shared" si="200"/>
        <v>C2</v>
      </c>
      <c r="K282" s="87" t="str">
        <f t="shared" si="201"/>
        <v>C2</v>
      </c>
      <c r="L282" s="87" t="str">
        <f t="shared" si="202"/>
        <v>C2</v>
      </c>
      <c r="M282" s="92"/>
      <c r="N282" s="92"/>
      <c r="P282" s="223" t="str">
        <f ca="1">IF(OR(LEFT($A282,1)="x",AND(Y273+$AB282=0,$AB273&gt;0)),"",IFERROR(VLOOKUP($A282,LedenV,27,0),""))</f>
        <v/>
      </c>
      <c r="Q282" s="223" t="str">
        <f ca="1">IF(OR(LEFT($A282,1)="x",AND(Z273+$AB282=0,$AB273&gt;0)),"",IFERROR(VLOOKUP($A282,LedenV,28,0),""))</f>
        <v/>
      </c>
      <c r="R282" s="223" t="str">
        <f ca="1">IF(OR(LEFT($A282,1)="x",AND(AA273+$AB282=0,$AB273&gt;0)),"",IFERROR(VLOOKUP($A282,LedenV,29,0),""))</f>
        <v/>
      </c>
      <c r="S282" s="228"/>
      <c r="T282" s="305"/>
      <c r="U282" s="226"/>
      <c r="V282" s="229">
        <f t="shared" si="203"/>
        <v>15</v>
      </c>
      <c r="W282" s="229">
        <f t="shared" si="204"/>
        <v>16</v>
      </c>
      <c r="X282" s="52">
        <v>13</v>
      </c>
      <c r="Y282" s="87" t="str">
        <f t="shared" si="205"/>
        <v>C2</v>
      </c>
      <c r="Z282" s="87" t="str">
        <f t="shared" si="206"/>
        <v>C2</v>
      </c>
      <c r="AA282" s="87" t="str">
        <f t="shared" si="207"/>
        <v>C2</v>
      </c>
      <c r="AB282" s="34">
        <f t="shared" si="208"/>
        <v>6</v>
      </c>
    </row>
    <row r="283" spans="1:28" x14ac:dyDescent="0.2">
      <c r="A283" s="34" t="str">
        <f>C271&amp;"x"&amp;B283</f>
        <v>B3x10</v>
      </c>
      <c r="B283" s="63">
        <v>10</v>
      </c>
      <c r="C283" s="87" t="str">
        <f t="shared" si="194"/>
        <v>M</v>
      </c>
      <c r="D283" s="87" t="str">
        <f t="shared" si="195"/>
        <v>NLL37Q7</v>
      </c>
      <c r="E283" s="88" t="str">
        <f t="shared" si="196"/>
        <v>Timmer, Jordan</v>
      </c>
      <c r="F283" s="88" t="str">
        <f t="shared" si="197"/>
        <v>Jordan</v>
      </c>
      <c r="G283" s="89">
        <f t="shared" si="198"/>
        <v>38010</v>
      </c>
      <c r="H283" s="90">
        <f t="shared" si="199"/>
        <v>14</v>
      </c>
      <c r="I283" s="91"/>
      <c r="J283" s="87" t="str">
        <f t="shared" si="200"/>
        <v>C4</v>
      </c>
      <c r="K283" s="87" t="str">
        <f t="shared" si="201"/>
        <v>C4</v>
      </c>
      <c r="L283" s="87" t="str">
        <f t="shared" si="202"/>
        <v>C4</v>
      </c>
      <c r="M283" s="92"/>
      <c r="N283" s="92"/>
      <c r="P283" s="223" t="str">
        <f ca="1">IF(OR(LEFT($A283,1)="x",AND(Y273+$AB283=0,$AB273&gt;0)),"",IFERROR(VLOOKUP($A283,LedenV,27,0),""))</f>
        <v/>
      </c>
      <c r="Q283" s="223" t="str">
        <f ca="1">IF(OR(LEFT($A283,1)="x",AND(Z273+$AB283=0,$AB273&gt;0)),"",IFERROR(VLOOKUP($A283,LedenV,28,0),""))</f>
        <v/>
      </c>
      <c r="R283" s="223" t="str">
        <f ca="1">IF(OR(LEFT($A283,1)="x",AND(AA273+$AB283=0,$AB273&gt;0)),"",IFERROR(VLOOKUP($A283,LedenV,29,0),""))</f>
        <v/>
      </c>
      <c r="S283" s="228"/>
      <c r="T283" s="305"/>
      <c r="U283" s="226"/>
      <c r="V283" s="229">
        <f t="shared" si="203"/>
        <v>15</v>
      </c>
      <c r="W283" s="229">
        <f t="shared" si="204"/>
        <v>16</v>
      </c>
      <c r="X283" s="52">
        <v>14</v>
      </c>
      <c r="Y283" s="87" t="str">
        <f t="shared" si="205"/>
        <v>C4</v>
      </c>
      <c r="Z283" s="87" t="str">
        <f t="shared" si="206"/>
        <v>C4</v>
      </c>
      <c r="AA283" s="87" t="str">
        <f t="shared" si="207"/>
        <v>C4</v>
      </c>
      <c r="AB283" s="34">
        <f t="shared" si="208"/>
        <v>6</v>
      </c>
    </row>
    <row r="284" spans="1:28" x14ac:dyDescent="0.2">
      <c r="A284" s="34" t="str">
        <f>C271&amp;"x"&amp;B284</f>
        <v>B3x11</v>
      </c>
      <c r="B284" s="63">
        <v>11</v>
      </c>
      <c r="C284" s="87" t="str">
        <f t="shared" si="194"/>
        <v>M</v>
      </c>
      <c r="D284" s="87" t="str">
        <f t="shared" si="195"/>
        <v>NKW30G0</v>
      </c>
      <c r="E284" s="88" t="str">
        <f t="shared" si="196"/>
        <v>Vlaming, Jens de</v>
      </c>
      <c r="F284" s="88" t="str">
        <f t="shared" si="197"/>
        <v>Jens</v>
      </c>
      <c r="G284" s="89">
        <f t="shared" si="198"/>
        <v>37974</v>
      </c>
      <c r="H284" s="90">
        <f t="shared" si="199"/>
        <v>15</v>
      </c>
      <c r="I284" s="91"/>
      <c r="J284" s="87" t="str">
        <f t="shared" si="200"/>
        <v>B4</v>
      </c>
      <c r="K284" s="87" t="str">
        <f t="shared" si="201"/>
        <v>B4</v>
      </c>
      <c r="L284" s="87" t="str">
        <f t="shared" si="202"/>
        <v>B4</v>
      </c>
      <c r="M284" s="92"/>
      <c r="N284" s="92"/>
      <c r="P284" s="223" t="str">
        <f ca="1">IF(OR(LEFT($A284,1)="x",AND(Y273+$AB284=0,$AB273&gt;0)),"",IFERROR(VLOOKUP($A284,LedenV,27,0),""))</f>
        <v/>
      </c>
      <c r="Q284" s="223" t="str">
        <f ca="1">IF(OR(LEFT($A284,1)="x",AND(Z273+$AB284=0,$AB273&gt;0)),"",IFERROR(VLOOKUP($A284,LedenV,28,0),""))</f>
        <v/>
      </c>
      <c r="R284" s="223" t="str">
        <f ca="1">IF(OR(LEFT($A284,1)="x",AND(AA273+$AB284=0,$AB273&gt;0)),"",IFERROR(VLOOKUP($A284,LedenV,29,0),""))</f>
        <v/>
      </c>
      <c r="V284" s="229">
        <f t="shared" si="203"/>
        <v>15</v>
      </c>
      <c r="W284" s="229">
        <f t="shared" si="204"/>
        <v>16</v>
      </c>
      <c r="X284" s="52">
        <v>15</v>
      </c>
      <c r="Y284" s="87" t="str">
        <f t="shared" si="205"/>
        <v>B4</v>
      </c>
      <c r="Z284" s="87" t="str">
        <f t="shared" si="206"/>
        <v>B4</v>
      </c>
      <c r="AA284" s="87" t="str">
        <f t="shared" si="207"/>
        <v>B4</v>
      </c>
      <c r="AB284" s="34">
        <f t="shared" si="208"/>
        <v>6</v>
      </c>
    </row>
    <row r="285" spans="1:28" x14ac:dyDescent="0.2">
      <c r="A285" s="34" t="str">
        <f>C271&amp;"x"&amp;B285</f>
        <v>B3x12</v>
      </c>
      <c r="B285" s="63">
        <v>12</v>
      </c>
      <c r="C285" s="87" t="str">
        <f t="shared" si="194"/>
        <v/>
      </c>
      <c r="D285" s="87" t="str">
        <f t="shared" si="195"/>
        <v/>
      </c>
      <c r="E285" s="88" t="str">
        <f t="shared" si="196"/>
        <v/>
      </c>
      <c r="F285" s="88" t="str">
        <f t="shared" si="197"/>
        <v/>
      </c>
      <c r="G285" s="89" t="str">
        <f t="shared" si="198"/>
        <v/>
      </c>
      <c r="H285" s="90" t="str">
        <f t="shared" si="199"/>
        <v/>
      </c>
      <c r="I285" s="91"/>
      <c r="J285" s="87" t="str">
        <f t="shared" si="200"/>
        <v/>
      </c>
      <c r="K285" s="87" t="str">
        <f t="shared" si="201"/>
        <v/>
      </c>
      <c r="L285" s="87" t="str">
        <f t="shared" si="202"/>
        <v/>
      </c>
      <c r="M285" s="92"/>
      <c r="N285" s="92"/>
      <c r="P285" s="223" t="str">
        <f>IF(OR(LEFT($A285,1)="x",AND(Y273+$AB285=0,$AB273&gt;0)),"",IFERROR(VLOOKUP($A285,LedenV,27,0),""))</f>
        <v/>
      </c>
      <c r="Q285" s="223" t="str">
        <f>IF(OR(LEFT($A285,1)="x",AND(Z273+$AB285=0,$AB273&gt;0)),"",IFERROR(VLOOKUP($A285,LedenV,28,0),""))</f>
        <v/>
      </c>
      <c r="R285" s="223" t="str">
        <f>IF(OR(LEFT($A285,1)="x",AND(AA273+$AB285=0,$AB273&gt;0)),"",IFERROR(VLOOKUP($A285,LedenV,29,0),""))</f>
        <v/>
      </c>
      <c r="V285" s="229">
        <f t="shared" si="203"/>
        <v>15</v>
      </c>
      <c r="W285" s="229">
        <f t="shared" si="204"/>
        <v>16</v>
      </c>
      <c r="X285" s="52">
        <v>16</v>
      </c>
      <c r="Y285" s="87" t="str">
        <f t="shared" si="205"/>
        <v/>
      </c>
      <c r="Z285" s="87" t="str">
        <f t="shared" si="206"/>
        <v/>
      </c>
      <c r="AA285" s="87" t="str">
        <f t="shared" si="207"/>
        <v/>
      </c>
      <c r="AB285" s="34">
        <f t="shared" si="208"/>
        <v>0</v>
      </c>
    </row>
    <row r="286" spans="1:28" x14ac:dyDescent="0.2">
      <c r="A286" s="34" t="str">
        <f>C271&amp;"x"&amp;B286</f>
        <v>B3x13</v>
      </c>
      <c r="B286" s="63">
        <v>13</v>
      </c>
      <c r="C286" s="87" t="str">
        <f t="shared" si="194"/>
        <v/>
      </c>
      <c r="D286" s="87" t="str">
        <f t="shared" si="195"/>
        <v/>
      </c>
      <c r="E286" s="88" t="str">
        <f t="shared" si="196"/>
        <v/>
      </c>
      <c r="F286" s="88" t="str">
        <f t="shared" si="197"/>
        <v/>
      </c>
      <c r="G286" s="89" t="str">
        <f t="shared" si="198"/>
        <v/>
      </c>
      <c r="H286" s="90" t="str">
        <f t="shared" si="199"/>
        <v/>
      </c>
      <c r="I286" s="91"/>
      <c r="J286" s="87" t="str">
        <f t="shared" si="200"/>
        <v/>
      </c>
      <c r="K286" s="87" t="str">
        <f t="shared" si="201"/>
        <v/>
      </c>
      <c r="L286" s="87" t="str">
        <f t="shared" si="202"/>
        <v/>
      </c>
      <c r="M286" s="92"/>
      <c r="N286" s="92"/>
      <c r="P286" s="223" t="str">
        <f>IF(OR(LEFT($A286,1)="x",AND(Y273+$AB286=0,$AB273&gt;0)),"",IFERROR(VLOOKUP($A286,LedenV,27,0),""))</f>
        <v/>
      </c>
      <c r="Q286" s="223" t="str">
        <f>IF(OR(LEFT($A286,1)="x",AND(Z273+$AB286=0,$AB273&gt;0)),"",IFERROR(VLOOKUP($A286,LedenV,28,0),""))</f>
        <v/>
      </c>
      <c r="R286" s="223" t="str">
        <f>IF(OR(LEFT($A286,1)="x",AND(AA273+$AB286=0,$AB273&gt;0)),"",IFERROR(VLOOKUP($A286,LedenV,29,0),""))</f>
        <v/>
      </c>
      <c r="V286" s="229">
        <f t="shared" si="203"/>
        <v>15</v>
      </c>
      <c r="W286" s="229">
        <f t="shared" si="204"/>
        <v>16</v>
      </c>
      <c r="X286" s="52">
        <v>17</v>
      </c>
      <c r="Y286" s="87" t="str">
        <f t="shared" si="205"/>
        <v/>
      </c>
      <c r="Z286" s="87" t="str">
        <f t="shared" si="206"/>
        <v/>
      </c>
      <c r="AA286" s="87" t="str">
        <f t="shared" si="207"/>
        <v/>
      </c>
      <c r="AB286" s="34">
        <f t="shared" si="208"/>
        <v>0</v>
      </c>
    </row>
    <row r="287" spans="1:28" x14ac:dyDescent="0.2">
      <c r="A287" s="34" t="str">
        <f>C271&amp;"x"&amp;B287</f>
        <v>B3x14</v>
      </c>
      <c r="B287" s="63">
        <v>14</v>
      </c>
      <c r="C287" s="87" t="str">
        <f t="shared" si="194"/>
        <v/>
      </c>
      <c r="D287" s="87" t="str">
        <f t="shared" si="195"/>
        <v/>
      </c>
      <c r="E287" s="88" t="str">
        <f t="shared" si="196"/>
        <v/>
      </c>
      <c r="F287" s="88" t="str">
        <f t="shared" si="197"/>
        <v/>
      </c>
      <c r="G287" s="89" t="str">
        <f t="shared" si="198"/>
        <v/>
      </c>
      <c r="H287" s="90" t="str">
        <f t="shared" si="199"/>
        <v/>
      </c>
      <c r="I287" s="91"/>
      <c r="J287" s="87" t="str">
        <f t="shared" si="200"/>
        <v/>
      </c>
      <c r="K287" s="87" t="str">
        <f t="shared" si="201"/>
        <v/>
      </c>
      <c r="L287" s="87" t="str">
        <f t="shared" si="202"/>
        <v/>
      </c>
      <c r="M287" s="92"/>
      <c r="N287" s="92"/>
      <c r="P287" s="223" t="str">
        <f>IF(OR(LEFT($A287,1)="x",AND(Y273+$AB287=0,$AB273&gt;0)),"",IFERROR(VLOOKUP($A287,LedenV,27,0),""))</f>
        <v/>
      </c>
      <c r="Q287" s="223" t="str">
        <f>IF(OR(LEFT($A287,1)="x",AND(Z273+$AB287=0,$AB273&gt;0)),"",IFERROR(VLOOKUP($A287,LedenV,28,0),""))</f>
        <v/>
      </c>
      <c r="R287" s="223" t="str">
        <f>IF(OR(LEFT($A287,1)="x",AND(AA273+$AB287=0,$AB273&gt;0)),"",IFERROR(VLOOKUP($A287,LedenV,29,0),""))</f>
        <v/>
      </c>
      <c r="V287" s="229">
        <f t="shared" si="203"/>
        <v>15</v>
      </c>
      <c r="W287" s="229">
        <f t="shared" si="204"/>
        <v>16</v>
      </c>
      <c r="X287" s="52">
        <v>18</v>
      </c>
      <c r="Y287" s="87" t="str">
        <f t="shared" si="205"/>
        <v/>
      </c>
      <c r="Z287" s="87" t="str">
        <f t="shared" si="206"/>
        <v/>
      </c>
      <c r="AA287" s="87" t="str">
        <f t="shared" si="207"/>
        <v/>
      </c>
      <c r="AB287" s="34">
        <f t="shared" si="208"/>
        <v>0</v>
      </c>
    </row>
    <row r="288" spans="1:28" x14ac:dyDescent="0.2">
      <c r="A288" s="34" t="str">
        <f>C271&amp;"x"&amp;B288</f>
        <v>B3x15</v>
      </c>
      <c r="B288" s="63">
        <v>15</v>
      </c>
      <c r="C288" s="87" t="str">
        <f t="shared" si="194"/>
        <v/>
      </c>
      <c r="D288" s="87" t="str">
        <f t="shared" si="195"/>
        <v/>
      </c>
      <c r="E288" s="88" t="str">
        <f t="shared" si="196"/>
        <v/>
      </c>
      <c r="F288" s="88" t="str">
        <f t="shared" si="197"/>
        <v/>
      </c>
      <c r="G288" s="89" t="str">
        <f t="shared" si="198"/>
        <v/>
      </c>
      <c r="H288" s="90" t="str">
        <f t="shared" si="199"/>
        <v/>
      </c>
      <c r="I288" s="91"/>
      <c r="J288" s="87" t="str">
        <f t="shared" si="200"/>
        <v/>
      </c>
      <c r="K288" s="87" t="str">
        <f t="shared" si="201"/>
        <v/>
      </c>
      <c r="L288" s="87" t="str">
        <f t="shared" si="202"/>
        <v/>
      </c>
      <c r="M288" s="92"/>
      <c r="N288" s="92"/>
      <c r="P288" s="223" t="str">
        <f>IF(OR(LEFT($A288,1)="x",AND(Y273+$AB288=0,$AB273&gt;0)),"",IFERROR(VLOOKUP($A288,LedenV,27,0),""))</f>
        <v/>
      </c>
      <c r="Q288" s="223" t="str">
        <f>IF(OR(LEFT($A288,1)="x",AND(Z273+$AB288=0,$AB273&gt;0)),"",IFERROR(VLOOKUP($A288,LedenV,28,0),""))</f>
        <v/>
      </c>
      <c r="R288" s="223" t="str">
        <f>IF(OR(LEFT($A288,1)="x",AND(AA273+$AB288=0,$AB273&gt;0)),"",IFERROR(VLOOKUP($A288,LedenV,29,0),""))</f>
        <v/>
      </c>
      <c r="V288" s="229">
        <f t="shared" si="203"/>
        <v>15</v>
      </c>
      <c r="W288" s="229">
        <f t="shared" si="204"/>
        <v>16</v>
      </c>
      <c r="X288" s="52">
        <v>19</v>
      </c>
      <c r="Y288" s="87" t="str">
        <f t="shared" si="205"/>
        <v/>
      </c>
      <c r="Z288" s="87" t="str">
        <f t="shared" si="206"/>
        <v/>
      </c>
      <c r="AA288" s="87" t="str">
        <f t="shared" si="207"/>
        <v/>
      </c>
      <c r="AB288" s="34">
        <f t="shared" si="208"/>
        <v>0</v>
      </c>
    </row>
    <row r="289" spans="1:32" ht="13.5" thickBot="1" x14ac:dyDescent="0.25">
      <c r="B289" s="93"/>
      <c r="C289" s="94"/>
      <c r="D289" s="93"/>
      <c r="E289" s="93"/>
      <c r="F289" s="93"/>
      <c r="G289" s="95"/>
      <c r="H289" s="95"/>
      <c r="I289" s="95"/>
      <c r="J289" s="94"/>
      <c r="K289" s="94"/>
      <c r="L289" s="94"/>
      <c r="M289" s="92"/>
      <c r="N289" s="92"/>
      <c r="X289" s="52">
        <v>20</v>
      </c>
    </row>
    <row r="290" spans="1:32" ht="13.5" thickTop="1" x14ac:dyDescent="0.2">
      <c r="A290" s="62"/>
      <c r="B290" s="63"/>
      <c r="C290" s="392" t="s">
        <v>6547</v>
      </c>
      <c r="D290" s="392"/>
      <c r="E290" s="178" t="s">
        <v>6548</v>
      </c>
      <c r="F290" s="178" t="s">
        <v>6549</v>
      </c>
      <c r="G290" s="65" t="s">
        <v>6550</v>
      </c>
      <c r="H290" s="66"/>
      <c r="I290" s="67"/>
      <c r="J290" s="68" t="s">
        <v>6551</v>
      </c>
      <c r="K290" s="68" t="s">
        <v>6552</v>
      </c>
      <c r="L290" s="68" t="s">
        <v>6553</v>
      </c>
      <c r="M290" s="69"/>
      <c r="N290" s="69"/>
      <c r="O290" s="70"/>
      <c r="P290" s="71">
        <f ca="1">COUNT(P294:P308)</f>
        <v>0</v>
      </c>
      <c r="Q290" s="71">
        <f ca="1">COUNT(Q294:Q308)</f>
        <v>0</v>
      </c>
      <c r="R290" s="71">
        <f ca="1">COUNT(R294:R308)</f>
        <v>0</v>
      </c>
      <c r="S290" s="72"/>
      <c r="T290" s="104">
        <f ca="1">R290-(15-COUNTBLANK(AA294:AA308))</f>
        <v>-12</v>
      </c>
      <c r="U290" s="70"/>
      <c r="V290" s="70"/>
      <c r="W290" s="70"/>
      <c r="X290" s="70">
        <v>1</v>
      </c>
      <c r="Y290" s="62"/>
      <c r="Z290" s="62"/>
      <c r="AA290" s="62"/>
      <c r="AB290" s="62"/>
    </row>
    <row r="291" spans="1:32" x14ac:dyDescent="0.2">
      <c r="A291" s="43">
        <v>18</v>
      </c>
      <c r="B291" s="73"/>
      <c r="C291" s="391" t="str">
        <f>Leden!AQ20</f>
        <v>B4</v>
      </c>
      <c r="D291" s="391"/>
      <c r="E291" s="177" t="str">
        <f>IF($C291="","",LEFT(IFERROR(VLOOKUP($C291,TeamsV,2,0),"")&amp;"??",2))</f>
        <v>BK</v>
      </c>
      <c r="F291" s="177" t="str">
        <f>IF($C291="","",LEFT(IFERROR(VLOOKUP($C291,TeamsV,3,0),"")&amp;"??",2))</f>
        <v>Za</v>
      </c>
      <c r="G291" s="177" t="str">
        <f>IF($C291="","",LEFT(IFERROR(VLOOKUP($C291,TeamsV,4,0),"")&amp;"?",1))</f>
        <v>8</v>
      </c>
      <c r="H291" s="75"/>
      <c r="I291" s="76"/>
      <c r="J291" s="295">
        <f>COUNTIF(C294:C308,"V")</f>
        <v>6</v>
      </c>
      <c r="K291" s="300">
        <f>COUNTIF(C294:C308,"M")</f>
        <v>6</v>
      </c>
      <c r="L291" s="77">
        <f>IFERROR(AVERAGE(H294:H308),"")</f>
        <v>14.416666666666666</v>
      </c>
      <c r="M291" s="78"/>
      <c r="N291" s="78"/>
      <c r="O291" s="79" t="s">
        <v>6554</v>
      </c>
      <c r="P291" s="223" t="str">
        <f ca="1">IF(COUNT(P294:P308)=0,"",TeamPunten(P294:P308,$V291))</f>
        <v/>
      </c>
      <c r="Q291" s="223" t="str">
        <f ca="1">IF(COUNT(Q294:Q308)=0,"",TeamPunten(Q294:Q308,$V291))</f>
        <v/>
      </c>
      <c r="R291" s="223" t="str">
        <f ca="1">IF(COUNT(R294:R308)=0,"",TeamPunten(R294:R308,$V291))</f>
        <v/>
      </c>
      <c r="S291" s="224"/>
      <c r="T291" s="51"/>
      <c r="U291" s="225" t="str">
        <f>MID($C291,1,1)</f>
        <v>B</v>
      </c>
      <c r="V291" s="225" t="str">
        <f>MID($C291,1,1)</f>
        <v>B</v>
      </c>
      <c r="W291" s="225" t="str">
        <f>MID($C291,1,1)</f>
        <v>B</v>
      </c>
      <c r="X291" s="52">
        <v>2</v>
      </c>
      <c r="Y291" s="43"/>
      <c r="Z291" s="43"/>
      <c r="AA291" s="43"/>
      <c r="AB291" s="43"/>
      <c r="AD291" s="20" t="str">
        <f>IF($C291="","",IFERROR(VLOOKUP($C291,TeamsV,6,0),""))</f>
        <v>A</v>
      </c>
      <c r="AE291" s="20" t="str">
        <f>IF($AD291="","",IFERROR(VLOOKUP($AD291,Teams!$B$4:$G$8,2,0),""))</f>
        <v>3312 AD</v>
      </c>
      <c r="AF291" s="20" t="str">
        <f>IF($AD291="","",IFERROR(VLOOKUP($AD291,Teams!$B$4:$G$8,4,0),""))</f>
        <v>Dordrecht</v>
      </c>
    </row>
    <row r="292" spans="1:32" x14ac:dyDescent="0.2">
      <c r="B292" s="63"/>
      <c r="C292" s="178"/>
      <c r="D292" s="63"/>
      <c r="E292" s="63"/>
      <c r="F292" s="63"/>
      <c r="G292" s="67"/>
      <c r="H292" s="67"/>
      <c r="I292" s="67"/>
      <c r="J292" s="296"/>
      <c r="K292" s="296"/>
      <c r="L292" s="296"/>
      <c r="M292" s="80"/>
      <c r="N292" s="80"/>
      <c r="P292" s="224"/>
      <c r="Q292" s="224"/>
      <c r="R292" s="224"/>
      <c r="S292" s="224"/>
      <c r="T292" s="51"/>
      <c r="U292" s="226"/>
      <c r="V292" s="226"/>
      <c r="W292" s="226"/>
      <c r="X292" s="52">
        <v>3</v>
      </c>
    </row>
    <row r="293" spans="1:32" x14ac:dyDescent="0.2">
      <c r="A293" s="81"/>
      <c r="B293" s="82"/>
      <c r="C293" s="83" t="s">
        <v>6555</v>
      </c>
      <c r="D293" s="83" t="s">
        <v>6556</v>
      </c>
      <c r="E293" s="84" t="s">
        <v>6557</v>
      </c>
      <c r="F293" s="84" t="s">
        <v>6558</v>
      </c>
      <c r="G293" s="83" t="s">
        <v>6559</v>
      </c>
      <c r="H293" s="83" t="s">
        <v>6560</v>
      </c>
      <c r="I293" s="83" t="s">
        <v>6415</v>
      </c>
      <c r="J293" s="83" t="s">
        <v>7321</v>
      </c>
      <c r="K293" s="83" t="s">
        <v>8065</v>
      </c>
      <c r="L293" s="83" t="s">
        <v>8195</v>
      </c>
      <c r="M293" s="85"/>
      <c r="N293" s="85"/>
      <c r="O293" s="86"/>
      <c r="P293" s="227" t="s">
        <v>6425</v>
      </c>
      <c r="Q293" s="227" t="s">
        <v>6424</v>
      </c>
      <c r="R293" s="227" t="s">
        <v>6426</v>
      </c>
      <c r="S293" s="224"/>
      <c r="T293" s="51"/>
      <c r="U293" s="225">
        <f>IF(W291="","",VLOOKUP(W291,Leeftijdscat,2,FALSE))</f>
        <v>13</v>
      </c>
      <c r="V293" s="225">
        <f>IF(W291="","",VLOOKUP(W291,Leeftijdscat,3,FALSE))</f>
        <v>15</v>
      </c>
      <c r="W293" s="225">
        <f>IF(W291="","",VLOOKUP(W291,Leeftijdscat,4,FALSE))</f>
        <v>16</v>
      </c>
      <c r="X293" s="52">
        <v>4</v>
      </c>
      <c r="Y293" s="81">
        <f>LEN(Y294&amp;Y295&amp;Y296&amp;Y297&amp;Y298&amp;Y299&amp;Y300&amp;Y301&amp;Y302&amp;Y303&amp;Y304&amp;Y305&amp;Y306&amp;Y307&amp;Y308)</f>
        <v>24</v>
      </c>
      <c r="Z293" s="81">
        <f>LEN(Z294&amp;Z295&amp;Z296&amp;Z297&amp;Z298&amp;Z299&amp;Z300&amp;Z301&amp;Z302&amp;Z303&amp;Z304&amp;Z305&amp;Z306&amp;Z307&amp;Z308)</f>
        <v>24</v>
      </c>
      <c r="AA293" s="81">
        <f>LEN(AA294&amp;AA295&amp;AA296&amp;AA297&amp;AA298&amp;AA299&amp;AA300&amp;AA301&amp;AA302&amp;AA303&amp;AA304&amp;AA305&amp;AA306&amp;AA307&amp;AA308)</f>
        <v>24</v>
      </c>
      <c r="AB293" s="81">
        <f>SUM(Y293:AA293)</f>
        <v>72</v>
      </c>
    </row>
    <row r="294" spans="1:32" x14ac:dyDescent="0.2">
      <c r="A294" s="34" t="str">
        <f>C291&amp;"x"&amp;B294</f>
        <v>B4x1</v>
      </c>
      <c r="B294" s="63">
        <v>1</v>
      </c>
      <c r="C294" s="87" t="str">
        <f t="shared" ref="C294:C308" si="209">IF(LEFT($A294,1)="x","",IFERROR(VLOOKUP($A294,LedenV,6,0),""))</f>
        <v>V</v>
      </c>
      <c r="D294" s="87" t="str">
        <f t="shared" ref="D294:D308" si="210">IF(LEFT($A294,1)="x","",IFERROR(VLOOKUP($A294,LedenV,7,0),""))</f>
        <v>NKR62S0</v>
      </c>
      <c r="E294" s="88" t="str">
        <f t="shared" ref="E294:E308" si="211">IF(LEFT($A294,1)="x","",IFERROR(VLOOKUP($A294,LedenV,8,0),""))</f>
        <v>Dekker, Daniëlle</v>
      </c>
      <c r="F294" s="88" t="str">
        <f t="shared" ref="F294:F308" si="212">IF(LEFT($A294,1)="x","",IFERROR(VLOOKUP($A294,LedenV,9,0),""))</f>
        <v>DaniÃ«lle</v>
      </c>
      <c r="G294" s="89">
        <f t="shared" ref="G294:G308" si="213">IF(LEFT($A294,1)="x","",IFERROR(VLOOKUP($A294,LedenV,10,0),""))</f>
        <v>38035</v>
      </c>
      <c r="H294" s="90">
        <f t="shared" ref="H294:H308" si="214">IF(AND(ISNUMBER(G294),G294&lt;&gt;0),DATEDIF(G294,Peildatum,"Y"),"")</f>
        <v>14</v>
      </c>
      <c r="I294" s="91"/>
      <c r="J294" s="87" t="str">
        <f t="shared" ref="J294:J308" si="215">IF(LEFT($A294,1)="x","",IFERROR(VLOOKUP($A294,LedenV,16,0),""))</f>
        <v>C4</v>
      </c>
      <c r="K294" s="87" t="str">
        <f t="shared" ref="K294:K308" si="216">IF(LEFT($A294,1)="x","",IFERROR(VLOOKUP($A294,LedenV,17,0),""))</f>
        <v>C4</v>
      </c>
      <c r="L294" s="87" t="str">
        <f t="shared" ref="L294:L308" si="217">IF(LEFT($A294,1)="x","",IFERROR(VLOOKUP($A294,LedenV,18,0),""))</f>
        <v>C4</v>
      </c>
      <c r="M294" s="92"/>
      <c r="N294" s="92"/>
      <c r="P294" s="223" t="str">
        <f ca="1">IF(OR(LEFT($A294,1)="x",AND(Y293+$AB294=0,$AB293&gt;0)),"",IFERROR(VLOOKUP($A294,LedenV,27,0),""))</f>
        <v/>
      </c>
      <c r="Q294" s="223" t="str">
        <f ca="1">IF(OR(LEFT($A294,1)="x",AND(Z293+$AB294=0,$AB293&gt;0)),"",IFERROR(VLOOKUP($A294,LedenV,28,0),""))</f>
        <v/>
      </c>
      <c r="R294" s="223" t="str">
        <f ca="1">IF(OR(LEFT($A294,1)="x",AND(AA293+$AB294=0,$AB293&gt;0)),"",IFERROR(VLOOKUP($A294,LedenV,29,0),""))</f>
        <v/>
      </c>
      <c r="S294" s="228"/>
      <c r="T294" s="305"/>
      <c r="U294" s="226"/>
      <c r="V294" s="229">
        <f t="shared" ref="V294:V308" si="218">V293</f>
        <v>15</v>
      </c>
      <c r="W294" s="229">
        <f t="shared" ref="W294:W308" si="219">W293</f>
        <v>16</v>
      </c>
      <c r="X294" s="52">
        <v>5</v>
      </c>
      <c r="Y294" s="87" t="str">
        <f t="shared" ref="Y294:Y308" si="220">IF(LEFT($A294,1)="x","",IFERROR(VLOOKUP($A294,LedenV,34,0),""))</f>
        <v>C4</v>
      </c>
      <c r="Z294" s="87" t="str">
        <f t="shared" ref="Z294:Z308" si="221">IF(LEFT($A294,1)="x","",IFERROR(VLOOKUP($A294,LedenV,35,0),""))</f>
        <v>C4</v>
      </c>
      <c r="AA294" s="87" t="str">
        <f t="shared" ref="AA294:AA308" si="222">IF(LEFT($A294,1)="x","",IFERROR(VLOOKUP($A294,LedenV,36,0),""))</f>
        <v>C4</v>
      </c>
      <c r="AB294" s="34">
        <f t="shared" ref="AB294:AB308" si="223">LEN(Y294&amp;Z294&amp;AA294)</f>
        <v>6</v>
      </c>
    </row>
    <row r="295" spans="1:32" x14ac:dyDescent="0.2">
      <c r="A295" s="34" t="str">
        <f>C291&amp;"x"&amp;B295</f>
        <v>B4x2</v>
      </c>
      <c r="B295" s="63">
        <v>2</v>
      </c>
      <c r="C295" s="87" t="str">
        <f t="shared" si="209"/>
        <v>V</v>
      </c>
      <c r="D295" s="87" t="str">
        <f t="shared" si="210"/>
        <v>NLD55M5</v>
      </c>
      <c r="E295" s="88" t="str">
        <f t="shared" si="211"/>
        <v>Klerk, Ayda de</v>
      </c>
      <c r="F295" s="88" t="str">
        <f t="shared" si="212"/>
        <v>Ayda</v>
      </c>
      <c r="G295" s="89">
        <f t="shared" si="213"/>
        <v>37720</v>
      </c>
      <c r="H295" s="90">
        <f t="shared" si="214"/>
        <v>15</v>
      </c>
      <c r="I295" s="91"/>
      <c r="J295" s="87" t="str">
        <f t="shared" si="215"/>
        <v>B4</v>
      </c>
      <c r="K295" s="87" t="str">
        <f t="shared" si="216"/>
        <v>B4</v>
      </c>
      <c r="L295" s="87" t="str">
        <f t="shared" si="217"/>
        <v>B4</v>
      </c>
      <c r="M295" s="92"/>
      <c r="N295" s="92"/>
      <c r="P295" s="223" t="str">
        <f ca="1">IF(OR(LEFT($A295,1)="x",AND(Y293+$AB295=0,$AB293&gt;0)),"",IFERROR(VLOOKUP($A295,LedenV,27,0),""))</f>
        <v/>
      </c>
      <c r="Q295" s="223" t="str">
        <f ca="1">IF(OR(LEFT($A295,1)="x",AND(Z293+$AB295=0,$AB293&gt;0)),"",IFERROR(VLOOKUP($A295,LedenV,28,0),""))</f>
        <v/>
      </c>
      <c r="R295" s="223" t="str">
        <f ca="1">IF(OR(LEFT($A295,1)="x",AND(AA293+$AB295=0,$AB293&gt;0)),"",IFERROR(VLOOKUP($A295,LedenV,29,0),""))</f>
        <v/>
      </c>
      <c r="S295" s="228"/>
      <c r="T295" s="305"/>
      <c r="U295" s="226"/>
      <c r="V295" s="229">
        <f t="shared" si="218"/>
        <v>15</v>
      </c>
      <c r="W295" s="229">
        <f t="shared" si="219"/>
        <v>16</v>
      </c>
      <c r="X295" s="52">
        <v>6</v>
      </c>
      <c r="Y295" s="87" t="str">
        <f t="shared" si="220"/>
        <v>B4</v>
      </c>
      <c r="Z295" s="87" t="str">
        <f t="shared" si="221"/>
        <v>B4</v>
      </c>
      <c r="AA295" s="87" t="str">
        <f t="shared" si="222"/>
        <v>B4</v>
      </c>
      <c r="AB295" s="34">
        <f t="shared" si="223"/>
        <v>6</v>
      </c>
    </row>
    <row r="296" spans="1:32" x14ac:dyDescent="0.2">
      <c r="A296" s="34" t="str">
        <f>C291&amp;"x"&amp;B296</f>
        <v>B4x3</v>
      </c>
      <c r="B296" s="63">
        <v>3</v>
      </c>
      <c r="C296" s="87" t="str">
        <f t="shared" si="209"/>
        <v>V</v>
      </c>
      <c r="D296" s="87" t="str">
        <f t="shared" si="210"/>
        <v>NKW49Z5</v>
      </c>
      <c r="E296" s="88" t="str">
        <f t="shared" si="211"/>
        <v>Kloot, Elin</v>
      </c>
      <c r="F296" s="88" t="str">
        <f t="shared" si="212"/>
        <v>Elin</v>
      </c>
      <c r="G296" s="89">
        <f t="shared" si="213"/>
        <v>37956</v>
      </c>
      <c r="H296" s="90">
        <f t="shared" si="214"/>
        <v>15</v>
      </c>
      <c r="I296" s="91"/>
      <c r="J296" s="87" t="str">
        <f t="shared" si="215"/>
        <v>B5</v>
      </c>
      <c r="K296" s="87" t="str">
        <f t="shared" si="216"/>
        <v>B5</v>
      </c>
      <c r="L296" s="87" t="str">
        <f t="shared" si="217"/>
        <v>B5</v>
      </c>
      <c r="M296" s="92"/>
      <c r="N296" s="92"/>
      <c r="P296" s="223" t="str">
        <f ca="1">IF(OR(LEFT($A296,1)="x",AND(Y293+$AB296=0,$AB293&gt;0)),"",IFERROR(VLOOKUP($A296,LedenV,27,0),""))</f>
        <v/>
      </c>
      <c r="Q296" s="223" t="str">
        <f ca="1">IF(OR(LEFT($A296,1)="x",AND(Z293+$AB296=0,$AB293&gt;0)),"",IFERROR(VLOOKUP($A296,LedenV,28,0),""))</f>
        <v/>
      </c>
      <c r="R296" s="223" t="str">
        <f ca="1">IF(OR(LEFT($A296,1)="x",AND(AA293+$AB296=0,$AB293&gt;0)),"",IFERROR(VLOOKUP($A296,LedenV,29,0),""))</f>
        <v/>
      </c>
      <c r="S296" s="228"/>
      <c r="T296" s="305"/>
      <c r="U296" s="226"/>
      <c r="V296" s="229">
        <f t="shared" si="218"/>
        <v>15</v>
      </c>
      <c r="W296" s="229">
        <f t="shared" si="219"/>
        <v>16</v>
      </c>
      <c r="X296" s="52">
        <v>7</v>
      </c>
      <c r="Y296" s="87" t="str">
        <f t="shared" si="220"/>
        <v>B5</v>
      </c>
      <c r="Z296" s="87" t="str">
        <f t="shared" si="221"/>
        <v>B5</v>
      </c>
      <c r="AA296" s="87" t="str">
        <f t="shared" si="222"/>
        <v>B5</v>
      </c>
      <c r="AB296" s="34">
        <f t="shared" si="223"/>
        <v>6</v>
      </c>
    </row>
    <row r="297" spans="1:32" x14ac:dyDescent="0.2">
      <c r="A297" s="34" t="str">
        <f>C291&amp;"x"&amp;B297</f>
        <v>B4x4</v>
      </c>
      <c r="B297" s="63">
        <v>4</v>
      </c>
      <c r="C297" s="87" t="str">
        <f t="shared" si="209"/>
        <v>V</v>
      </c>
      <c r="D297" s="87" t="str">
        <f t="shared" si="210"/>
        <v>NLG15C8</v>
      </c>
      <c r="E297" s="88" t="str">
        <f t="shared" si="211"/>
        <v>Spaanbroek, Yzan</v>
      </c>
      <c r="F297" s="88" t="str">
        <f t="shared" si="212"/>
        <v>Yzan</v>
      </c>
      <c r="G297" s="89">
        <f t="shared" si="213"/>
        <v>38000</v>
      </c>
      <c r="H297" s="90">
        <f t="shared" si="214"/>
        <v>14</v>
      </c>
      <c r="I297" s="91"/>
      <c r="J297" s="87" t="str">
        <f t="shared" si="215"/>
        <v>C4</v>
      </c>
      <c r="K297" s="87" t="str">
        <f t="shared" si="216"/>
        <v>C4</v>
      </c>
      <c r="L297" s="87" t="str">
        <f t="shared" si="217"/>
        <v>C4</v>
      </c>
      <c r="M297" s="92"/>
      <c r="N297" s="92"/>
      <c r="P297" s="223" t="str">
        <f ca="1">IF(OR(LEFT($A297,1)="x",AND(Y293+$AB297=0,$AB293&gt;0)),"",IFERROR(VLOOKUP($A297,LedenV,27,0),""))</f>
        <v/>
      </c>
      <c r="Q297" s="223" t="str">
        <f ca="1">IF(OR(LEFT($A297,1)="x",AND(Z293+$AB297=0,$AB293&gt;0)),"",IFERROR(VLOOKUP($A297,LedenV,28,0),""))</f>
        <v/>
      </c>
      <c r="R297" s="223" t="str">
        <f ca="1">IF(OR(LEFT($A297,1)="x",AND(AA293+$AB297=0,$AB293&gt;0)),"",IFERROR(VLOOKUP($A297,LedenV,29,0),""))</f>
        <v/>
      </c>
      <c r="S297" s="228"/>
      <c r="T297" s="305"/>
      <c r="U297" s="226"/>
      <c r="V297" s="229">
        <f t="shared" si="218"/>
        <v>15</v>
      </c>
      <c r="W297" s="229">
        <f t="shared" si="219"/>
        <v>16</v>
      </c>
      <c r="X297" s="52">
        <v>8</v>
      </c>
      <c r="Y297" s="87" t="str">
        <f t="shared" si="220"/>
        <v>C4</v>
      </c>
      <c r="Z297" s="87" t="str">
        <f t="shared" si="221"/>
        <v>C4</v>
      </c>
      <c r="AA297" s="87" t="str">
        <f t="shared" si="222"/>
        <v>C4</v>
      </c>
      <c r="AB297" s="34">
        <f t="shared" si="223"/>
        <v>6</v>
      </c>
    </row>
    <row r="298" spans="1:32" x14ac:dyDescent="0.2">
      <c r="A298" s="34" t="str">
        <f>C291&amp;"x"&amp;B298</f>
        <v>B4x5</v>
      </c>
      <c r="B298" s="63">
        <v>5</v>
      </c>
      <c r="C298" s="87" t="str">
        <f t="shared" si="209"/>
        <v>V</v>
      </c>
      <c r="D298" s="87" t="str">
        <f t="shared" si="210"/>
        <v>NLD26P4</v>
      </c>
      <c r="E298" s="88" t="str">
        <f t="shared" si="211"/>
        <v>Taal, Lisa</v>
      </c>
      <c r="F298" s="88" t="str">
        <f t="shared" si="212"/>
        <v>Lisa</v>
      </c>
      <c r="G298" s="89">
        <f t="shared" si="213"/>
        <v>37931</v>
      </c>
      <c r="H298" s="90">
        <f t="shared" si="214"/>
        <v>15</v>
      </c>
      <c r="I298" s="91"/>
      <c r="J298" s="87" t="str">
        <f t="shared" si="215"/>
        <v>B5</v>
      </c>
      <c r="K298" s="87" t="str">
        <f t="shared" si="216"/>
        <v>B5</v>
      </c>
      <c r="L298" s="87" t="str">
        <f t="shared" si="217"/>
        <v>B5</v>
      </c>
      <c r="M298" s="92"/>
      <c r="N298" s="92"/>
      <c r="P298" s="223" t="str">
        <f ca="1">IF(OR(LEFT($A298,1)="x",AND(Y293+$AB298=0,$AB293&gt;0)),"",IFERROR(VLOOKUP($A298,LedenV,27,0),""))</f>
        <v/>
      </c>
      <c r="Q298" s="223" t="str">
        <f ca="1">IF(OR(LEFT($A298,1)="x",AND(Z293+$AB298=0,$AB293&gt;0)),"",IFERROR(VLOOKUP($A298,LedenV,28,0),""))</f>
        <v/>
      </c>
      <c r="R298" s="223" t="str">
        <f ca="1">IF(OR(LEFT($A298,1)="x",AND(AA293+$AB298=0,$AB293&gt;0)),"",IFERROR(VLOOKUP($A298,LedenV,29,0),""))</f>
        <v/>
      </c>
      <c r="S298" s="228"/>
      <c r="T298" s="305"/>
      <c r="U298" s="226"/>
      <c r="V298" s="229">
        <f t="shared" si="218"/>
        <v>15</v>
      </c>
      <c r="W298" s="229">
        <f t="shared" si="219"/>
        <v>16</v>
      </c>
      <c r="X298" s="52">
        <v>9</v>
      </c>
      <c r="Y298" s="87" t="str">
        <f t="shared" si="220"/>
        <v>B5</v>
      </c>
      <c r="Z298" s="87" t="str">
        <f t="shared" si="221"/>
        <v>B5</v>
      </c>
      <c r="AA298" s="87" t="str">
        <f t="shared" si="222"/>
        <v>B5</v>
      </c>
      <c r="AB298" s="34">
        <f t="shared" si="223"/>
        <v>6</v>
      </c>
    </row>
    <row r="299" spans="1:32" x14ac:dyDescent="0.2">
      <c r="A299" s="34" t="str">
        <f>C291&amp;"x"&amp;B299</f>
        <v>B4x6</v>
      </c>
      <c r="B299" s="63">
        <v>6</v>
      </c>
      <c r="C299" s="87" t="str">
        <f t="shared" si="209"/>
        <v>V</v>
      </c>
      <c r="D299" s="87" t="str">
        <f t="shared" si="210"/>
        <v>NLZ81W0</v>
      </c>
      <c r="E299" s="88" t="str">
        <f t="shared" si="211"/>
        <v>Wijnstekers, I.</v>
      </c>
      <c r="F299" s="88" t="str">
        <f t="shared" si="212"/>
        <v>Isis</v>
      </c>
      <c r="G299" s="89">
        <f t="shared" si="213"/>
        <v>37960</v>
      </c>
      <c r="H299" s="90">
        <f t="shared" si="214"/>
        <v>15</v>
      </c>
      <c r="I299" s="91"/>
      <c r="J299" s="87" t="str">
        <f t="shared" si="215"/>
        <v>B5</v>
      </c>
      <c r="K299" s="87" t="str">
        <f t="shared" si="216"/>
        <v>B5</v>
      </c>
      <c r="L299" s="87" t="str">
        <f t="shared" si="217"/>
        <v>B5</v>
      </c>
      <c r="M299" s="92"/>
      <c r="N299" s="92"/>
      <c r="P299" s="223" t="str">
        <f ca="1">IF(OR(LEFT($A299,1)="x",AND(Y293+$AB299=0,$AB293&gt;0)),"",IFERROR(VLOOKUP($A299,LedenV,27,0),""))</f>
        <v/>
      </c>
      <c r="Q299" s="223" t="str">
        <f ca="1">IF(OR(LEFT($A299,1)="x",AND(Z293+$AB299=0,$AB293&gt;0)),"",IFERROR(VLOOKUP($A299,LedenV,28,0),""))</f>
        <v/>
      </c>
      <c r="R299" s="223" t="str">
        <f ca="1">IF(OR(LEFT($A299,1)="x",AND(AA293+$AB299=0,$AB293&gt;0)),"",IFERROR(VLOOKUP($A299,LedenV,29,0),""))</f>
        <v/>
      </c>
      <c r="S299" s="228"/>
      <c r="T299" s="305"/>
      <c r="U299" s="226"/>
      <c r="V299" s="229">
        <f t="shared" si="218"/>
        <v>15</v>
      </c>
      <c r="W299" s="229">
        <f t="shared" si="219"/>
        <v>16</v>
      </c>
      <c r="X299" s="52">
        <v>10</v>
      </c>
      <c r="Y299" s="87" t="str">
        <f t="shared" si="220"/>
        <v>B5</v>
      </c>
      <c r="Z299" s="87" t="str">
        <f t="shared" si="221"/>
        <v>B5</v>
      </c>
      <c r="AA299" s="87" t="str">
        <f t="shared" si="222"/>
        <v>B5</v>
      </c>
      <c r="AB299" s="34">
        <f t="shared" si="223"/>
        <v>6</v>
      </c>
    </row>
    <row r="300" spans="1:32" x14ac:dyDescent="0.2">
      <c r="A300" s="34" t="str">
        <f>C291&amp;"x"&amp;B300</f>
        <v>B4x7</v>
      </c>
      <c r="B300" s="63">
        <v>7</v>
      </c>
      <c r="C300" s="87" t="str">
        <f t="shared" si="209"/>
        <v>M</v>
      </c>
      <c r="D300" s="87" t="str">
        <f t="shared" si="210"/>
        <v>NKX06P7</v>
      </c>
      <c r="E300" s="88" t="str">
        <f t="shared" si="211"/>
        <v>Bantis, Jorgos</v>
      </c>
      <c r="F300" s="88" t="str">
        <f t="shared" si="212"/>
        <v>Jorgos</v>
      </c>
      <c r="G300" s="89">
        <f t="shared" si="213"/>
        <v>38257</v>
      </c>
      <c r="H300" s="90">
        <f t="shared" si="214"/>
        <v>14</v>
      </c>
      <c r="I300" s="91"/>
      <c r="J300" s="87" t="str">
        <f t="shared" si="215"/>
        <v>C5</v>
      </c>
      <c r="K300" s="87" t="str">
        <f t="shared" si="216"/>
        <v>C5</v>
      </c>
      <c r="L300" s="87" t="str">
        <f t="shared" si="217"/>
        <v>C5</v>
      </c>
      <c r="M300" s="92"/>
      <c r="N300" s="92"/>
      <c r="P300" s="223" t="str">
        <f ca="1">IF(OR(LEFT($A300,1)="x",AND(Y293+$AB300=0,$AB293&gt;0)),"",IFERROR(VLOOKUP($A300,LedenV,27,0),""))</f>
        <v/>
      </c>
      <c r="Q300" s="223" t="str">
        <f ca="1">IF(OR(LEFT($A300,1)="x",AND(Z293+$AB300=0,$AB293&gt;0)),"",IFERROR(VLOOKUP($A300,LedenV,28,0),""))</f>
        <v/>
      </c>
      <c r="R300" s="223" t="str">
        <f ca="1">IF(OR(LEFT($A300,1)="x",AND(AA293+$AB300=0,$AB293&gt;0)),"",IFERROR(VLOOKUP($A300,LedenV,29,0),""))</f>
        <v/>
      </c>
      <c r="S300" s="228"/>
      <c r="T300" s="305"/>
      <c r="U300" s="226"/>
      <c r="V300" s="229">
        <f t="shared" si="218"/>
        <v>15</v>
      </c>
      <c r="W300" s="229">
        <f t="shared" si="219"/>
        <v>16</v>
      </c>
      <c r="X300" s="52">
        <v>11</v>
      </c>
      <c r="Y300" s="87" t="str">
        <f t="shared" si="220"/>
        <v>C5</v>
      </c>
      <c r="Z300" s="87" t="str">
        <f t="shared" si="221"/>
        <v>C5</v>
      </c>
      <c r="AA300" s="87" t="str">
        <f t="shared" si="222"/>
        <v>C5</v>
      </c>
      <c r="AB300" s="34">
        <f t="shared" si="223"/>
        <v>6</v>
      </c>
    </row>
    <row r="301" spans="1:32" x14ac:dyDescent="0.2">
      <c r="A301" s="34" t="str">
        <f>C291&amp;"x"&amp;B301</f>
        <v>B4x8</v>
      </c>
      <c r="B301" s="63">
        <v>8</v>
      </c>
      <c r="C301" s="87" t="str">
        <f t="shared" si="209"/>
        <v>M</v>
      </c>
      <c r="D301" s="87" t="str">
        <f t="shared" si="210"/>
        <v>NLG57K0</v>
      </c>
      <c r="E301" s="88" t="str">
        <f t="shared" si="211"/>
        <v>Barneveld, Rob van</v>
      </c>
      <c r="F301" s="88" t="str">
        <f t="shared" si="212"/>
        <v>Rob</v>
      </c>
      <c r="G301" s="89">
        <f t="shared" si="213"/>
        <v>37992</v>
      </c>
      <c r="H301" s="90">
        <f t="shared" si="214"/>
        <v>14</v>
      </c>
      <c r="I301" s="91"/>
      <c r="J301" s="87" t="str">
        <f t="shared" si="215"/>
        <v>C5</v>
      </c>
      <c r="K301" s="87" t="str">
        <f t="shared" si="216"/>
        <v>C5</v>
      </c>
      <c r="L301" s="87" t="str">
        <f t="shared" si="217"/>
        <v>C5</v>
      </c>
      <c r="M301" s="92"/>
      <c r="N301" s="92"/>
      <c r="P301" s="223" t="str">
        <f ca="1">IF(OR(LEFT($A301,1)="x",AND(Y293+$AB301=0,$AB293&gt;0)),"",IFERROR(VLOOKUP($A301,LedenV,27,0),""))</f>
        <v/>
      </c>
      <c r="Q301" s="223" t="str">
        <f ca="1">IF(OR(LEFT($A301,1)="x",AND(Z293+$AB301=0,$AB293&gt;0)),"",IFERROR(VLOOKUP($A301,LedenV,28,0),""))</f>
        <v/>
      </c>
      <c r="R301" s="223" t="str">
        <f ca="1">IF(OR(LEFT($A301,1)="x",AND(AA293+$AB301=0,$AB293&gt;0)),"",IFERROR(VLOOKUP($A301,LedenV,29,0),""))</f>
        <v/>
      </c>
      <c r="S301" s="228"/>
      <c r="T301" s="305"/>
      <c r="U301" s="226"/>
      <c r="V301" s="229">
        <f t="shared" si="218"/>
        <v>15</v>
      </c>
      <c r="W301" s="229">
        <f t="shared" si="219"/>
        <v>16</v>
      </c>
      <c r="X301" s="52">
        <v>12</v>
      </c>
      <c r="Y301" s="87" t="str">
        <f t="shared" si="220"/>
        <v>C5</v>
      </c>
      <c r="Z301" s="87" t="str">
        <f t="shared" si="221"/>
        <v>C5</v>
      </c>
      <c r="AA301" s="87" t="str">
        <f t="shared" si="222"/>
        <v>C5</v>
      </c>
      <c r="AB301" s="34">
        <f t="shared" si="223"/>
        <v>6</v>
      </c>
    </row>
    <row r="302" spans="1:32" x14ac:dyDescent="0.2">
      <c r="A302" s="34" t="str">
        <f>C291&amp;"x"&amp;B302</f>
        <v>B4x9</v>
      </c>
      <c r="B302" s="63">
        <v>9</v>
      </c>
      <c r="C302" s="87" t="str">
        <f t="shared" si="209"/>
        <v>M</v>
      </c>
      <c r="D302" s="87" t="str">
        <f t="shared" si="210"/>
        <v>NLC07T4</v>
      </c>
      <c r="E302" s="88" t="str">
        <f t="shared" si="211"/>
        <v>Everaarts, Jesse</v>
      </c>
      <c r="F302" s="88" t="str">
        <f t="shared" si="212"/>
        <v>Jesse</v>
      </c>
      <c r="G302" s="89">
        <f t="shared" si="213"/>
        <v>38346</v>
      </c>
      <c r="H302" s="90">
        <f t="shared" si="214"/>
        <v>14</v>
      </c>
      <c r="I302" s="91"/>
      <c r="J302" s="87" t="str">
        <f t="shared" si="215"/>
        <v>C5</v>
      </c>
      <c r="K302" s="87" t="str">
        <f t="shared" si="216"/>
        <v>C5</v>
      </c>
      <c r="L302" s="87" t="str">
        <f t="shared" si="217"/>
        <v>C5</v>
      </c>
      <c r="M302" s="92"/>
      <c r="N302" s="92"/>
      <c r="P302" s="223" t="str">
        <f ca="1">IF(OR(LEFT($A302,1)="x",AND(Y293+$AB302=0,$AB293&gt;0)),"",IFERROR(VLOOKUP($A302,LedenV,27,0),""))</f>
        <v/>
      </c>
      <c r="Q302" s="223" t="str">
        <f ca="1">IF(OR(LEFT($A302,1)="x",AND(Z293+$AB302=0,$AB293&gt;0)),"",IFERROR(VLOOKUP($A302,LedenV,28,0),""))</f>
        <v/>
      </c>
      <c r="R302" s="223" t="str">
        <f ca="1">IF(OR(LEFT($A302,1)="x",AND(AA293+$AB302=0,$AB293&gt;0)),"",IFERROR(VLOOKUP($A302,LedenV,29,0),""))</f>
        <v/>
      </c>
      <c r="S302" s="228"/>
      <c r="T302" s="305"/>
      <c r="U302" s="226"/>
      <c r="V302" s="229">
        <f t="shared" si="218"/>
        <v>15</v>
      </c>
      <c r="W302" s="229">
        <f t="shared" si="219"/>
        <v>16</v>
      </c>
      <c r="X302" s="52">
        <v>13</v>
      </c>
      <c r="Y302" s="87" t="str">
        <f t="shared" si="220"/>
        <v>C5</v>
      </c>
      <c r="Z302" s="87" t="str">
        <f t="shared" si="221"/>
        <v>C5</v>
      </c>
      <c r="AA302" s="87" t="str">
        <f t="shared" si="222"/>
        <v>C5</v>
      </c>
      <c r="AB302" s="34">
        <f t="shared" si="223"/>
        <v>6</v>
      </c>
    </row>
    <row r="303" spans="1:32" x14ac:dyDescent="0.2">
      <c r="A303" s="34" t="str">
        <f>C291&amp;"x"&amp;B303</f>
        <v>B4x10</v>
      </c>
      <c r="B303" s="63">
        <v>10</v>
      </c>
      <c r="C303" s="87" t="str">
        <f t="shared" si="209"/>
        <v>M</v>
      </c>
      <c r="D303" s="87" t="str">
        <f t="shared" si="210"/>
        <v>NKW50D9</v>
      </c>
      <c r="E303" s="88" t="str">
        <f t="shared" si="211"/>
        <v>Lange, Mathijs</v>
      </c>
      <c r="F303" s="88" t="str">
        <f t="shared" si="212"/>
        <v>Mathijs</v>
      </c>
      <c r="G303" s="89">
        <f t="shared" si="213"/>
        <v>38169</v>
      </c>
      <c r="H303" s="90">
        <f t="shared" si="214"/>
        <v>14</v>
      </c>
      <c r="I303" s="91"/>
      <c r="J303" s="87" t="str">
        <f t="shared" si="215"/>
        <v>C5</v>
      </c>
      <c r="K303" s="87" t="str">
        <f t="shared" si="216"/>
        <v>C5</v>
      </c>
      <c r="L303" s="87" t="str">
        <f t="shared" si="217"/>
        <v>C5</v>
      </c>
      <c r="M303" s="92"/>
      <c r="N303" s="92"/>
      <c r="P303" s="223" t="str">
        <f ca="1">IF(OR(LEFT($A303,1)="x",AND(Y293+$AB303=0,$AB293&gt;0)),"",IFERROR(VLOOKUP($A303,LedenV,27,0),""))</f>
        <v/>
      </c>
      <c r="Q303" s="223" t="str">
        <f ca="1">IF(OR(LEFT($A303,1)="x",AND(Z293+$AB303=0,$AB293&gt;0)),"",IFERROR(VLOOKUP($A303,LedenV,28,0),""))</f>
        <v/>
      </c>
      <c r="R303" s="223" t="str">
        <f ca="1">IF(OR(LEFT($A303,1)="x",AND(AA293+$AB303=0,$AB293&gt;0)),"",IFERROR(VLOOKUP($A303,LedenV,29,0),""))</f>
        <v/>
      </c>
      <c r="S303" s="228"/>
      <c r="T303" s="305"/>
      <c r="U303" s="226"/>
      <c r="V303" s="229">
        <f t="shared" si="218"/>
        <v>15</v>
      </c>
      <c r="W303" s="229">
        <f t="shared" si="219"/>
        <v>16</v>
      </c>
      <c r="X303" s="52">
        <v>14</v>
      </c>
      <c r="Y303" s="87" t="str">
        <f t="shared" si="220"/>
        <v>C5</v>
      </c>
      <c r="Z303" s="87" t="str">
        <f t="shared" si="221"/>
        <v>C5</v>
      </c>
      <c r="AA303" s="87" t="str">
        <f t="shared" si="222"/>
        <v>C5</v>
      </c>
      <c r="AB303" s="34">
        <f t="shared" si="223"/>
        <v>6</v>
      </c>
    </row>
    <row r="304" spans="1:32" x14ac:dyDescent="0.2">
      <c r="A304" s="34" t="str">
        <f>C291&amp;"x"&amp;B304</f>
        <v>B4x11</v>
      </c>
      <c r="B304" s="63">
        <v>11</v>
      </c>
      <c r="C304" s="87" t="str">
        <f t="shared" si="209"/>
        <v>M</v>
      </c>
      <c r="D304" s="87" t="str">
        <f t="shared" si="210"/>
        <v>NKX56T0</v>
      </c>
      <c r="E304" s="88" t="str">
        <f t="shared" si="211"/>
        <v>Verhagen, Laurens</v>
      </c>
      <c r="F304" s="88" t="str">
        <f t="shared" si="212"/>
        <v>Laurens</v>
      </c>
      <c r="G304" s="89">
        <f t="shared" si="213"/>
        <v>38090</v>
      </c>
      <c r="H304" s="90">
        <f t="shared" si="214"/>
        <v>14</v>
      </c>
      <c r="I304" s="91"/>
      <c r="J304" s="87" t="str">
        <f t="shared" si="215"/>
        <v>C5</v>
      </c>
      <c r="K304" s="87" t="str">
        <f t="shared" si="216"/>
        <v>C5</v>
      </c>
      <c r="L304" s="87" t="str">
        <f t="shared" si="217"/>
        <v>C5</v>
      </c>
      <c r="M304" s="92"/>
      <c r="N304" s="92"/>
      <c r="P304" s="223" t="str">
        <f ca="1">IF(OR(LEFT($A304,1)="x",AND(Y293+$AB304=0,$AB293&gt;0)),"",IFERROR(VLOOKUP($A304,LedenV,27,0),""))</f>
        <v/>
      </c>
      <c r="Q304" s="223" t="str">
        <f ca="1">IF(OR(LEFT($A304,1)="x",AND(Z293+$AB304=0,$AB293&gt;0)),"",IFERROR(VLOOKUP($A304,LedenV,28,0),""))</f>
        <v/>
      </c>
      <c r="R304" s="223" t="str">
        <f ca="1">IF(OR(LEFT($A304,1)="x",AND(AA293+$AB304=0,$AB293&gt;0)),"",IFERROR(VLOOKUP($A304,LedenV,29,0),""))</f>
        <v/>
      </c>
      <c r="V304" s="229">
        <f t="shared" si="218"/>
        <v>15</v>
      </c>
      <c r="W304" s="229">
        <f t="shared" si="219"/>
        <v>16</v>
      </c>
      <c r="X304" s="52">
        <v>15</v>
      </c>
      <c r="Y304" s="87" t="str">
        <f t="shared" si="220"/>
        <v>C5</v>
      </c>
      <c r="Z304" s="87" t="str">
        <f t="shared" si="221"/>
        <v>C5</v>
      </c>
      <c r="AA304" s="87" t="str">
        <f t="shared" si="222"/>
        <v>C5</v>
      </c>
      <c r="AB304" s="34">
        <f t="shared" si="223"/>
        <v>6</v>
      </c>
    </row>
    <row r="305" spans="1:32" x14ac:dyDescent="0.2">
      <c r="A305" s="34" t="str">
        <f>C291&amp;"x"&amp;B305</f>
        <v>B4x12</v>
      </c>
      <c r="B305" s="63">
        <v>12</v>
      </c>
      <c r="C305" s="87" t="str">
        <f t="shared" si="209"/>
        <v>M</v>
      </c>
      <c r="D305" s="87" t="str">
        <f t="shared" si="210"/>
        <v>NLR23F9</v>
      </c>
      <c r="E305" s="88" t="str">
        <f t="shared" si="211"/>
        <v>Wijgaart, Rick van de</v>
      </c>
      <c r="F305" s="88" t="str">
        <f t="shared" si="212"/>
        <v>Rick</v>
      </c>
      <c r="G305" s="89">
        <f t="shared" si="213"/>
        <v>37909</v>
      </c>
      <c r="H305" s="90">
        <f t="shared" si="214"/>
        <v>15</v>
      </c>
      <c r="I305" s="91"/>
      <c r="J305" s="87" t="str">
        <f t="shared" si="215"/>
        <v>B5</v>
      </c>
      <c r="K305" s="87" t="str">
        <f t="shared" si="216"/>
        <v>B5</v>
      </c>
      <c r="L305" s="87" t="str">
        <f t="shared" si="217"/>
        <v>B5</v>
      </c>
      <c r="M305" s="92"/>
      <c r="N305" s="92"/>
      <c r="P305" s="223" t="str">
        <f ca="1">IF(OR(LEFT($A305,1)="x",AND(Y293+$AB305=0,$AB293&gt;0)),"",IFERROR(VLOOKUP($A305,LedenV,27,0),""))</f>
        <v/>
      </c>
      <c r="Q305" s="223" t="str">
        <f ca="1">IF(OR(LEFT($A305,1)="x",AND(Z293+$AB305=0,$AB293&gt;0)),"",IFERROR(VLOOKUP($A305,LedenV,28,0),""))</f>
        <v/>
      </c>
      <c r="R305" s="223" t="str">
        <f ca="1">IF(OR(LEFT($A305,1)="x",AND(AA293+$AB305=0,$AB293&gt;0)),"",IFERROR(VLOOKUP($A305,LedenV,29,0),""))</f>
        <v/>
      </c>
      <c r="V305" s="229">
        <f t="shared" si="218"/>
        <v>15</v>
      </c>
      <c r="W305" s="229">
        <f t="shared" si="219"/>
        <v>16</v>
      </c>
      <c r="X305" s="52">
        <v>16</v>
      </c>
      <c r="Y305" s="87" t="str">
        <f t="shared" si="220"/>
        <v>B5</v>
      </c>
      <c r="Z305" s="87" t="str">
        <f t="shared" si="221"/>
        <v>B5</v>
      </c>
      <c r="AA305" s="87" t="str">
        <f t="shared" si="222"/>
        <v>B5</v>
      </c>
      <c r="AB305" s="34">
        <f t="shared" si="223"/>
        <v>6</v>
      </c>
    </row>
    <row r="306" spans="1:32" x14ac:dyDescent="0.2">
      <c r="A306" s="34" t="str">
        <f>C291&amp;"x"&amp;B306</f>
        <v>B4x13</v>
      </c>
      <c r="B306" s="63">
        <v>13</v>
      </c>
      <c r="C306" s="87" t="str">
        <f t="shared" si="209"/>
        <v/>
      </c>
      <c r="D306" s="87" t="str">
        <f t="shared" si="210"/>
        <v/>
      </c>
      <c r="E306" s="88" t="str">
        <f t="shared" si="211"/>
        <v/>
      </c>
      <c r="F306" s="88" t="str">
        <f t="shared" si="212"/>
        <v/>
      </c>
      <c r="G306" s="89" t="str">
        <f t="shared" si="213"/>
        <v/>
      </c>
      <c r="H306" s="90" t="str">
        <f t="shared" si="214"/>
        <v/>
      </c>
      <c r="I306" s="91"/>
      <c r="J306" s="87" t="str">
        <f t="shared" si="215"/>
        <v/>
      </c>
      <c r="K306" s="87" t="str">
        <f t="shared" si="216"/>
        <v/>
      </c>
      <c r="L306" s="87" t="str">
        <f t="shared" si="217"/>
        <v/>
      </c>
      <c r="M306" s="92"/>
      <c r="N306" s="92"/>
      <c r="P306" s="223" t="str">
        <f>IF(OR(LEFT($A306,1)="x",AND(Y293+$AB306=0,$AB293&gt;0)),"",IFERROR(VLOOKUP($A306,LedenV,27,0),""))</f>
        <v/>
      </c>
      <c r="Q306" s="223" t="str">
        <f>IF(OR(LEFT($A306,1)="x",AND(Z293+$AB306=0,$AB293&gt;0)),"",IFERROR(VLOOKUP($A306,LedenV,28,0),""))</f>
        <v/>
      </c>
      <c r="R306" s="223" t="str">
        <f>IF(OR(LEFT($A306,1)="x",AND(AA293+$AB306=0,$AB293&gt;0)),"",IFERROR(VLOOKUP($A306,LedenV,29,0),""))</f>
        <v/>
      </c>
      <c r="V306" s="229">
        <f t="shared" si="218"/>
        <v>15</v>
      </c>
      <c r="W306" s="229">
        <f t="shared" si="219"/>
        <v>16</v>
      </c>
      <c r="X306" s="52">
        <v>17</v>
      </c>
      <c r="Y306" s="87" t="str">
        <f t="shared" si="220"/>
        <v/>
      </c>
      <c r="Z306" s="87" t="str">
        <f t="shared" si="221"/>
        <v/>
      </c>
      <c r="AA306" s="87" t="str">
        <f t="shared" si="222"/>
        <v/>
      </c>
      <c r="AB306" s="34">
        <f t="shared" si="223"/>
        <v>0</v>
      </c>
    </row>
    <row r="307" spans="1:32" x14ac:dyDescent="0.2">
      <c r="A307" s="34" t="str">
        <f>C291&amp;"x"&amp;B307</f>
        <v>B4x14</v>
      </c>
      <c r="B307" s="63">
        <v>14</v>
      </c>
      <c r="C307" s="87" t="str">
        <f t="shared" si="209"/>
        <v/>
      </c>
      <c r="D307" s="87" t="str">
        <f t="shared" si="210"/>
        <v/>
      </c>
      <c r="E307" s="88" t="str">
        <f t="shared" si="211"/>
        <v/>
      </c>
      <c r="F307" s="88" t="str">
        <f t="shared" si="212"/>
        <v/>
      </c>
      <c r="G307" s="89" t="str">
        <f t="shared" si="213"/>
        <v/>
      </c>
      <c r="H307" s="90" t="str">
        <f t="shared" si="214"/>
        <v/>
      </c>
      <c r="I307" s="91"/>
      <c r="J307" s="87" t="str">
        <f t="shared" si="215"/>
        <v/>
      </c>
      <c r="K307" s="87" t="str">
        <f t="shared" si="216"/>
        <v/>
      </c>
      <c r="L307" s="87" t="str">
        <f t="shared" si="217"/>
        <v/>
      </c>
      <c r="M307" s="92"/>
      <c r="N307" s="92"/>
      <c r="P307" s="223" t="str">
        <f>IF(OR(LEFT($A307,1)="x",AND(Y293+$AB307=0,$AB293&gt;0)),"",IFERROR(VLOOKUP($A307,LedenV,27,0),""))</f>
        <v/>
      </c>
      <c r="Q307" s="223" t="str">
        <f>IF(OR(LEFT($A307,1)="x",AND(Z293+$AB307=0,$AB293&gt;0)),"",IFERROR(VLOOKUP($A307,LedenV,28,0),""))</f>
        <v/>
      </c>
      <c r="R307" s="223" t="str">
        <f>IF(OR(LEFT($A307,1)="x",AND(AA293+$AB307=0,$AB293&gt;0)),"",IFERROR(VLOOKUP($A307,LedenV,29,0),""))</f>
        <v/>
      </c>
      <c r="V307" s="229">
        <f t="shared" si="218"/>
        <v>15</v>
      </c>
      <c r="W307" s="229">
        <f t="shared" si="219"/>
        <v>16</v>
      </c>
      <c r="X307" s="52">
        <v>18</v>
      </c>
      <c r="Y307" s="87" t="str">
        <f t="shared" si="220"/>
        <v/>
      </c>
      <c r="Z307" s="87" t="str">
        <f t="shared" si="221"/>
        <v/>
      </c>
      <c r="AA307" s="87" t="str">
        <f t="shared" si="222"/>
        <v/>
      </c>
      <c r="AB307" s="34">
        <f t="shared" si="223"/>
        <v>0</v>
      </c>
    </row>
    <row r="308" spans="1:32" x14ac:dyDescent="0.2">
      <c r="A308" s="34" t="str">
        <f>C291&amp;"x"&amp;B308</f>
        <v>B4x15</v>
      </c>
      <c r="B308" s="63">
        <v>15</v>
      </c>
      <c r="C308" s="87" t="str">
        <f t="shared" si="209"/>
        <v/>
      </c>
      <c r="D308" s="87" t="str">
        <f t="shared" si="210"/>
        <v/>
      </c>
      <c r="E308" s="88" t="str">
        <f t="shared" si="211"/>
        <v/>
      </c>
      <c r="F308" s="88" t="str">
        <f t="shared" si="212"/>
        <v/>
      </c>
      <c r="G308" s="89" t="str">
        <f t="shared" si="213"/>
        <v/>
      </c>
      <c r="H308" s="90" t="str">
        <f t="shared" si="214"/>
        <v/>
      </c>
      <c r="I308" s="91"/>
      <c r="J308" s="87" t="str">
        <f t="shared" si="215"/>
        <v/>
      </c>
      <c r="K308" s="87" t="str">
        <f t="shared" si="216"/>
        <v/>
      </c>
      <c r="L308" s="87" t="str">
        <f t="shared" si="217"/>
        <v/>
      </c>
      <c r="M308" s="92"/>
      <c r="N308" s="92"/>
      <c r="P308" s="223" t="str">
        <f>IF(OR(LEFT($A308,1)="x",AND(Y293+$AB308=0,$AB293&gt;0)),"",IFERROR(VLOOKUP($A308,LedenV,27,0),""))</f>
        <v/>
      </c>
      <c r="Q308" s="223" t="str">
        <f>IF(OR(LEFT($A308,1)="x",AND(Z293+$AB308=0,$AB293&gt;0)),"",IFERROR(VLOOKUP($A308,LedenV,28,0),""))</f>
        <v/>
      </c>
      <c r="R308" s="223" t="str">
        <f>IF(OR(LEFT($A308,1)="x",AND(AA293+$AB308=0,$AB293&gt;0)),"",IFERROR(VLOOKUP($A308,LedenV,29,0),""))</f>
        <v/>
      </c>
      <c r="V308" s="229">
        <f t="shared" si="218"/>
        <v>15</v>
      </c>
      <c r="W308" s="229">
        <f t="shared" si="219"/>
        <v>16</v>
      </c>
      <c r="X308" s="52">
        <v>19</v>
      </c>
      <c r="Y308" s="87" t="str">
        <f t="shared" si="220"/>
        <v/>
      </c>
      <c r="Z308" s="87" t="str">
        <f t="shared" si="221"/>
        <v/>
      </c>
      <c r="AA308" s="87" t="str">
        <f t="shared" si="222"/>
        <v/>
      </c>
      <c r="AB308" s="34">
        <f t="shared" si="223"/>
        <v>0</v>
      </c>
    </row>
    <row r="309" spans="1:32" ht="13.5" thickBot="1" x14ac:dyDescent="0.25">
      <c r="B309" s="93"/>
      <c r="C309" s="94"/>
      <c r="D309" s="93"/>
      <c r="E309" s="93"/>
      <c r="F309" s="93"/>
      <c r="G309" s="95"/>
      <c r="H309" s="95"/>
      <c r="I309" s="95"/>
      <c r="J309" s="94"/>
      <c r="K309" s="94"/>
      <c r="L309" s="94"/>
      <c r="M309" s="92"/>
      <c r="N309" s="92"/>
      <c r="X309" s="52">
        <v>20</v>
      </c>
    </row>
    <row r="310" spans="1:32" ht="13.5" thickTop="1" x14ac:dyDescent="0.2">
      <c r="A310" s="62"/>
      <c r="B310" s="63"/>
      <c r="C310" s="392" t="s">
        <v>6547</v>
      </c>
      <c r="D310" s="392"/>
      <c r="E310" s="178" t="s">
        <v>6548</v>
      </c>
      <c r="F310" s="178" t="s">
        <v>6549</v>
      </c>
      <c r="G310" s="65" t="s">
        <v>6550</v>
      </c>
      <c r="H310" s="66"/>
      <c r="I310" s="67"/>
      <c r="J310" s="68" t="s">
        <v>6551</v>
      </c>
      <c r="K310" s="68" t="s">
        <v>6552</v>
      </c>
      <c r="L310" s="68" t="s">
        <v>6553</v>
      </c>
      <c r="M310" s="69"/>
      <c r="N310" s="69"/>
      <c r="O310" s="70"/>
      <c r="P310" s="71">
        <f ca="1">COUNT(P314:P328)</f>
        <v>0</v>
      </c>
      <c r="Q310" s="71">
        <f ca="1">COUNT(Q314:Q328)</f>
        <v>0</v>
      </c>
      <c r="R310" s="71">
        <f ca="1">COUNT(R314:R328)</f>
        <v>0</v>
      </c>
      <c r="S310" s="72"/>
      <c r="T310" s="104">
        <f ca="1">R310-(15-COUNTBLANK(AA314:AA328))</f>
        <v>-8</v>
      </c>
      <c r="U310" s="70"/>
      <c r="V310" s="70"/>
      <c r="W310" s="70"/>
      <c r="X310" s="70">
        <v>1</v>
      </c>
      <c r="Y310" s="62"/>
      <c r="Z310" s="62"/>
      <c r="AA310" s="62"/>
      <c r="AB310" s="62"/>
    </row>
    <row r="311" spans="1:32" x14ac:dyDescent="0.2">
      <c r="A311" s="43">
        <v>19</v>
      </c>
      <c r="B311" s="73"/>
      <c r="C311" s="391" t="str">
        <f>Leden!AQ21</f>
        <v>C1</v>
      </c>
      <c r="D311" s="391"/>
      <c r="E311" s="177" t="str">
        <f>IF($C311="","",LEFT(IFERROR(VLOOKUP($C311,TeamsV,2,0),"")&amp;"??",2))</f>
        <v>WK</v>
      </c>
      <c r="F311" s="177" t="str">
        <f>IF($C311="","",LEFT(IFERROR(VLOOKUP($C311,TeamsV,3,0),"")&amp;"??",2))</f>
        <v>Za</v>
      </c>
      <c r="G311" s="177" t="str">
        <f>IF($C311="","",LEFT(IFERROR(VLOOKUP($C311,TeamsV,4,0),"")&amp;"?",1))</f>
        <v>8</v>
      </c>
      <c r="H311" s="75"/>
      <c r="I311" s="76"/>
      <c r="J311" s="295">
        <f>COUNTIF(C314:C328,"V")</f>
        <v>4</v>
      </c>
      <c r="K311" s="300">
        <f>COUNTIF(C314:C328,"M")</f>
        <v>4</v>
      </c>
      <c r="L311" s="77">
        <f>IFERROR(AVERAGE(H314:H328),"")</f>
        <v>12.875</v>
      </c>
      <c r="M311" s="78"/>
      <c r="N311" s="78"/>
      <c r="O311" s="79" t="s">
        <v>6554</v>
      </c>
      <c r="P311" s="223" t="str">
        <f ca="1">IF(COUNT(P314:P328)=0,"",TeamPunten(P314:P328,$V311))</f>
        <v/>
      </c>
      <c r="Q311" s="223" t="str">
        <f ca="1">IF(COUNT(Q314:Q328)=0,"",TeamPunten(Q314:Q328,$V311))</f>
        <v/>
      </c>
      <c r="R311" s="223" t="str">
        <f ca="1">IF(COUNT(R314:R328)=0,"",TeamPunten(R314:R328,$V311))</f>
        <v/>
      </c>
      <c r="S311" s="224"/>
      <c r="T311" s="51"/>
      <c r="U311" s="225" t="str">
        <f>MID($C311,1,1)</f>
        <v>C</v>
      </c>
      <c r="V311" s="225" t="str">
        <f>MID($C311,1,1)</f>
        <v>C</v>
      </c>
      <c r="W311" s="225" t="str">
        <f>MID($C311,1,1)</f>
        <v>C</v>
      </c>
      <c r="X311" s="52">
        <v>2</v>
      </c>
      <c r="Y311" s="43"/>
      <c r="Z311" s="43"/>
      <c r="AA311" s="43"/>
      <c r="AB311" s="43"/>
      <c r="AD311" s="20" t="str">
        <f>IF($C311="","",IFERROR(VLOOKUP($C311,TeamsV,6,0),""))</f>
        <v>A</v>
      </c>
      <c r="AE311" s="20" t="str">
        <f>IF($AD311="","",IFERROR(VLOOKUP($AD311,Teams!$B$4:$G$8,2,0),""))</f>
        <v>3312 AD</v>
      </c>
      <c r="AF311" s="20" t="str">
        <f>IF($AD311="","",IFERROR(VLOOKUP($AD311,Teams!$B$4:$G$8,4,0),""))</f>
        <v>Dordrecht</v>
      </c>
    </row>
    <row r="312" spans="1:32" x14ac:dyDescent="0.2">
      <c r="B312" s="63"/>
      <c r="C312" s="178"/>
      <c r="D312" s="63"/>
      <c r="E312" s="63"/>
      <c r="F312" s="63"/>
      <c r="G312" s="67"/>
      <c r="H312" s="67"/>
      <c r="I312" s="67"/>
      <c r="J312" s="296"/>
      <c r="K312" s="296"/>
      <c r="L312" s="296"/>
      <c r="M312" s="80"/>
      <c r="N312" s="80"/>
      <c r="P312" s="224"/>
      <c r="Q312" s="224"/>
      <c r="R312" s="224"/>
      <c r="S312" s="224"/>
      <c r="T312" s="51"/>
      <c r="U312" s="226"/>
      <c r="V312" s="226"/>
      <c r="W312" s="226"/>
      <c r="X312" s="52">
        <v>3</v>
      </c>
    </row>
    <row r="313" spans="1:32" x14ac:dyDescent="0.2">
      <c r="A313" s="81"/>
      <c r="B313" s="82"/>
      <c r="C313" s="83" t="s">
        <v>6555</v>
      </c>
      <c r="D313" s="83" t="s">
        <v>6556</v>
      </c>
      <c r="E313" s="84" t="s">
        <v>6557</v>
      </c>
      <c r="F313" s="84" t="s">
        <v>6558</v>
      </c>
      <c r="G313" s="83" t="s">
        <v>6559</v>
      </c>
      <c r="H313" s="83" t="s">
        <v>6560</v>
      </c>
      <c r="I313" s="83" t="s">
        <v>6415</v>
      </c>
      <c r="J313" s="83" t="s">
        <v>7321</v>
      </c>
      <c r="K313" s="83" t="s">
        <v>8065</v>
      </c>
      <c r="L313" s="83" t="s">
        <v>8195</v>
      </c>
      <c r="M313" s="85"/>
      <c r="N313" s="85"/>
      <c r="O313" s="86"/>
      <c r="P313" s="227" t="s">
        <v>6425</v>
      </c>
      <c r="Q313" s="227" t="s">
        <v>6424</v>
      </c>
      <c r="R313" s="227" t="s">
        <v>6426</v>
      </c>
      <c r="S313" s="224"/>
      <c r="T313" s="51"/>
      <c r="U313" s="225">
        <f>IF(W311="","",VLOOKUP(W311,Leeftijdscat,2,FALSE))</f>
        <v>11</v>
      </c>
      <c r="V313" s="225">
        <f>IF(W311="","",VLOOKUP(W311,Leeftijdscat,3,FALSE))</f>
        <v>13</v>
      </c>
      <c r="W313" s="225">
        <f>IF(W311="","",VLOOKUP(W311,Leeftijdscat,4,FALSE))</f>
        <v>14</v>
      </c>
      <c r="X313" s="52">
        <v>4</v>
      </c>
      <c r="Y313" s="81">
        <f>LEN(Y314&amp;Y315&amp;Y316&amp;Y317&amp;Y318&amp;Y319&amp;Y320&amp;Y321&amp;Y322&amp;Y323&amp;Y324&amp;Y325&amp;Y326&amp;Y327&amp;Y328)</f>
        <v>16</v>
      </c>
      <c r="Z313" s="81">
        <f>LEN(Z314&amp;Z315&amp;Z316&amp;Z317&amp;Z318&amp;Z319&amp;Z320&amp;Z321&amp;Z322&amp;Z323&amp;Z324&amp;Z325&amp;Z326&amp;Z327&amp;Z328)</f>
        <v>16</v>
      </c>
      <c r="AA313" s="81">
        <f>LEN(AA314&amp;AA315&amp;AA316&amp;AA317&amp;AA318&amp;AA319&amp;AA320&amp;AA321&amp;AA322&amp;AA323&amp;AA324&amp;AA325&amp;AA326&amp;AA327&amp;AA328)</f>
        <v>16</v>
      </c>
      <c r="AB313" s="81">
        <f>SUM(Y313:AA313)</f>
        <v>48</v>
      </c>
    </row>
    <row r="314" spans="1:32" x14ac:dyDescent="0.2">
      <c r="A314" s="34" t="str">
        <f>C311&amp;"x"&amp;B314</f>
        <v>C1x1</v>
      </c>
      <c r="B314" s="63">
        <v>1</v>
      </c>
      <c r="C314" s="87" t="str">
        <f t="shared" ref="C314:C328" si="224">IF(LEFT($A314,1)="x","",IFERROR(VLOOKUP($A314,LedenV,6,0),""))</f>
        <v>V</v>
      </c>
      <c r="D314" s="87" t="str">
        <f t="shared" ref="D314:D328" si="225">IF(LEFT($A314,1)="x","",IFERROR(VLOOKUP($A314,LedenV,7,0),""))</f>
        <v>NLB71D8</v>
      </c>
      <c r="E314" s="88" t="str">
        <f t="shared" ref="E314:E328" si="226">IF(LEFT($A314,1)="x","",IFERROR(VLOOKUP($A314,LedenV,8,0),""))</f>
        <v>Boshoven, Sara</v>
      </c>
      <c r="F314" s="88" t="str">
        <f t="shared" ref="F314:F328" si="227">IF(LEFT($A314,1)="x","",IFERROR(VLOOKUP($A314,LedenV,9,0),""))</f>
        <v>Sara</v>
      </c>
      <c r="G314" s="89">
        <f t="shared" ref="G314:G328" si="228">IF(LEFT($A314,1)="x","",IFERROR(VLOOKUP($A314,LedenV,10,0),""))</f>
        <v>38635</v>
      </c>
      <c r="H314" s="90">
        <f t="shared" ref="H314:H328" si="229">IF(AND(ISNUMBER(G314),G314&lt;&gt;0),DATEDIF(G314,Peildatum,"Y"),"")</f>
        <v>13</v>
      </c>
      <c r="I314" s="91"/>
      <c r="J314" s="87" t="str">
        <f t="shared" ref="J314:J328" si="230">IF(LEFT($A314,1)="x","",IFERROR(VLOOKUP($A314,LedenV,16,0),""))</f>
        <v>C2</v>
      </c>
      <c r="K314" s="87" t="str">
        <f t="shared" ref="K314:K328" si="231">IF(LEFT($A314,1)="x","",IFERROR(VLOOKUP($A314,LedenV,17,0),""))</f>
        <v>C2</v>
      </c>
      <c r="L314" s="87" t="str">
        <f t="shared" ref="L314:L328" si="232">IF(LEFT($A314,1)="x","",IFERROR(VLOOKUP($A314,LedenV,18,0),""))</f>
        <v>C2</v>
      </c>
      <c r="M314" s="92"/>
      <c r="N314" s="92"/>
      <c r="P314" s="223" t="str">
        <f ca="1">IF(OR(LEFT($A314,1)="x",AND(Y313+$AB314=0,$AB313&gt;0)),"",IFERROR(VLOOKUP($A314,LedenV,27,0),""))</f>
        <v/>
      </c>
      <c r="Q314" s="223" t="str">
        <f ca="1">IF(OR(LEFT($A314,1)="x",AND(Z313+$AB314=0,$AB313&gt;0)),"",IFERROR(VLOOKUP($A314,LedenV,28,0),""))</f>
        <v/>
      </c>
      <c r="R314" s="223" t="str">
        <f ca="1">IF(OR(LEFT($A314,1)="x",AND(AA313+$AB314=0,$AB313&gt;0)),"",IFERROR(VLOOKUP($A314,LedenV,29,0),""))</f>
        <v/>
      </c>
      <c r="S314" s="228"/>
      <c r="T314" s="305"/>
      <c r="U314" s="226"/>
      <c r="V314" s="229">
        <f t="shared" ref="V314:V328" si="233">V313</f>
        <v>13</v>
      </c>
      <c r="W314" s="229">
        <f t="shared" ref="W314:W328" si="234">W313</f>
        <v>14</v>
      </c>
      <c r="X314" s="52">
        <v>5</v>
      </c>
      <c r="Y314" s="87" t="str">
        <f t="shared" ref="Y314:Y328" si="235">IF(LEFT($A314,1)="x","",IFERROR(VLOOKUP($A314,LedenV,34,0),""))</f>
        <v>C2</v>
      </c>
      <c r="Z314" s="87" t="str">
        <f t="shared" ref="Z314:Z328" si="236">IF(LEFT($A314,1)="x","",IFERROR(VLOOKUP($A314,LedenV,35,0),""))</f>
        <v>C2</v>
      </c>
      <c r="AA314" s="87" t="str">
        <f t="shared" ref="AA314:AA328" si="237">IF(LEFT($A314,1)="x","",IFERROR(VLOOKUP($A314,LedenV,36,0),""))</f>
        <v>C2</v>
      </c>
      <c r="AB314" s="34">
        <f t="shared" ref="AB314:AB328" si="238">LEN(Y314&amp;Z314&amp;AA314)</f>
        <v>6</v>
      </c>
    </row>
    <row r="315" spans="1:32" x14ac:dyDescent="0.2">
      <c r="A315" s="34" t="str">
        <f>C311&amp;"x"&amp;B315</f>
        <v>C1x2</v>
      </c>
      <c r="B315" s="63">
        <v>2</v>
      </c>
      <c r="C315" s="87" t="str">
        <f t="shared" si="224"/>
        <v>V</v>
      </c>
      <c r="D315" s="87" t="str">
        <f t="shared" si="225"/>
        <v>NLF50K8</v>
      </c>
      <c r="E315" s="88" t="str">
        <f t="shared" si="226"/>
        <v>Fasbender, Lindi</v>
      </c>
      <c r="F315" s="88" t="str">
        <f t="shared" si="227"/>
        <v>Lindi</v>
      </c>
      <c r="G315" s="89">
        <f t="shared" si="228"/>
        <v>38656</v>
      </c>
      <c r="H315" s="90">
        <f t="shared" si="229"/>
        <v>13</v>
      </c>
      <c r="I315" s="91"/>
      <c r="J315" s="87" t="str">
        <f t="shared" si="230"/>
        <v>D1</v>
      </c>
      <c r="K315" s="87" t="str">
        <f t="shared" si="231"/>
        <v>D1</v>
      </c>
      <c r="L315" s="87" t="str">
        <f t="shared" si="232"/>
        <v>D1</v>
      </c>
      <c r="M315" s="92"/>
      <c r="N315" s="92"/>
      <c r="P315" s="223" t="str">
        <f ca="1">IF(OR(LEFT($A315,1)="x",AND(Y313+$AB315=0,$AB313&gt;0)),"",IFERROR(VLOOKUP($A315,LedenV,27,0),""))</f>
        <v/>
      </c>
      <c r="Q315" s="223" t="str">
        <f ca="1">IF(OR(LEFT($A315,1)="x",AND(Z313+$AB315=0,$AB313&gt;0)),"",IFERROR(VLOOKUP($A315,LedenV,28,0),""))</f>
        <v/>
      </c>
      <c r="R315" s="223" t="str">
        <f ca="1">IF(OR(LEFT($A315,1)="x",AND(AA313+$AB315=0,$AB313&gt;0)),"",IFERROR(VLOOKUP($A315,LedenV,29,0),""))</f>
        <v/>
      </c>
      <c r="S315" s="228"/>
      <c r="T315" s="305"/>
      <c r="U315" s="226"/>
      <c r="V315" s="229">
        <f t="shared" si="233"/>
        <v>13</v>
      </c>
      <c r="W315" s="229">
        <f t="shared" si="234"/>
        <v>14</v>
      </c>
      <c r="X315" s="52">
        <v>6</v>
      </c>
      <c r="Y315" s="87" t="str">
        <f t="shared" si="235"/>
        <v>D1</v>
      </c>
      <c r="Z315" s="87" t="str">
        <f t="shared" si="236"/>
        <v>D1</v>
      </c>
      <c r="AA315" s="87" t="str">
        <f t="shared" si="237"/>
        <v>D1</v>
      </c>
      <c r="AB315" s="34">
        <f t="shared" si="238"/>
        <v>6</v>
      </c>
    </row>
    <row r="316" spans="1:32" x14ac:dyDescent="0.2">
      <c r="A316" s="34" t="str">
        <f>C311&amp;"x"&amp;B316</f>
        <v>C1x3</v>
      </c>
      <c r="B316" s="63">
        <v>3</v>
      </c>
      <c r="C316" s="87" t="str">
        <f t="shared" si="224"/>
        <v>V</v>
      </c>
      <c r="D316" s="87" t="str">
        <f t="shared" si="225"/>
        <v>NKQ39J2</v>
      </c>
      <c r="E316" s="88" t="str">
        <f t="shared" si="226"/>
        <v>Vinken, Merle</v>
      </c>
      <c r="F316" s="88" t="str">
        <f t="shared" si="227"/>
        <v>Merle</v>
      </c>
      <c r="G316" s="89">
        <f t="shared" si="228"/>
        <v>38807</v>
      </c>
      <c r="H316" s="90">
        <f t="shared" si="229"/>
        <v>12</v>
      </c>
      <c r="I316" s="91"/>
      <c r="J316" s="87" t="str">
        <f t="shared" si="230"/>
        <v>D1</v>
      </c>
      <c r="K316" s="87" t="str">
        <f t="shared" si="231"/>
        <v>D1</v>
      </c>
      <c r="L316" s="87" t="str">
        <f t="shared" si="232"/>
        <v>D1</v>
      </c>
      <c r="M316" s="92"/>
      <c r="N316" s="92"/>
      <c r="P316" s="223" t="str">
        <f ca="1">IF(OR(LEFT($A316,1)="x",AND(Y313+$AB316=0,$AB313&gt;0)),"",IFERROR(VLOOKUP($A316,LedenV,27,0),""))</f>
        <v/>
      </c>
      <c r="Q316" s="223" t="str">
        <f ca="1">IF(OR(LEFT($A316,1)="x",AND(Z313+$AB316=0,$AB313&gt;0)),"",IFERROR(VLOOKUP($A316,LedenV,28,0),""))</f>
        <v/>
      </c>
      <c r="R316" s="223" t="str">
        <f ca="1">IF(OR(LEFT($A316,1)="x",AND(AA313+$AB316=0,$AB313&gt;0)),"",IFERROR(VLOOKUP($A316,LedenV,29,0),""))</f>
        <v/>
      </c>
      <c r="S316" s="228"/>
      <c r="T316" s="305"/>
      <c r="U316" s="226"/>
      <c r="V316" s="229">
        <f t="shared" si="233"/>
        <v>13</v>
      </c>
      <c r="W316" s="229">
        <f t="shared" si="234"/>
        <v>14</v>
      </c>
      <c r="X316" s="52">
        <v>7</v>
      </c>
      <c r="Y316" s="87" t="str">
        <f t="shared" si="235"/>
        <v>D1</v>
      </c>
      <c r="Z316" s="87" t="str">
        <f t="shared" si="236"/>
        <v>D1</v>
      </c>
      <c r="AA316" s="87" t="str">
        <f t="shared" si="237"/>
        <v>D1</v>
      </c>
      <c r="AB316" s="34">
        <f t="shared" si="238"/>
        <v>6</v>
      </c>
    </row>
    <row r="317" spans="1:32" x14ac:dyDescent="0.2">
      <c r="A317" s="34" t="str">
        <f>C311&amp;"x"&amp;B317</f>
        <v>C1x4</v>
      </c>
      <c r="B317" s="63">
        <v>4</v>
      </c>
      <c r="C317" s="87" t="str">
        <f t="shared" si="224"/>
        <v>V</v>
      </c>
      <c r="D317" s="87" t="str">
        <f t="shared" si="225"/>
        <v>NKV67G5</v>
      </c>
      <c r="E317" s="88" t="str">
        <f t="shared" si="226"/>
        <v>Zuijderwijk, Britt</v>
      </c>
      <c r="F317" s="88" t="str">
        <f t="shared" si="227"/>
        <v>Britt</v>
      </c>
      <c r="G317" s="89">
        <f t="shared" si="228"/>
        <v>38401</v>
      </c>
      <c r="H317" s="90">
        <f t="shared" si="229"/>
        <v>13</v>
      </c>
      <c r="I317" s="91"/>
      <c r="J317" s="87" t="str">
        <f t="shared" si="230"/>
        <v>C1</v>
      </c>
      <c r="K317" s="87" t="str">
        <f t="shared" si="231"/>
        <v>C1</v>
      </c>
      <c r="L317" s="87" t="str">
        <f t="shared" si="232"/>
        <v>C1</v>
      </c>
      <c r="M317" s="92"/>
      <c r="N317" s="92"/>
      <c r="P317" s="223" t="str">
        <f ca="1">IF(OR(LEFT($A317,1)="x",AND(Y313+$AB317=0,$AB313&gt;0)),"",IFERROR(VLOOKUP($A317,LedenV,27,0),""))</f>
        <v/>
      </c>
      <c r="Q317" s="223" t="str">
        <f ca="1">IF(OR(LEFT($A317,1)="x",AND(Z313+$AB317=0,$AB313&gt;0)),"",IFERROR(VLOOKUP($A317,LedenV,28,0),""))</f>
        <v/>
      </c>
      <c r="R317" s="223" t="str">
        <f ca="1">IF(OR(LEFT($A317,1)="x",AND(AA313+$AB317=0,$AB313&gt;0)),"",IFERROR(VLOOKUP($A317,LedenV,29,0),""))</f>
        <v/>
      </c>
      <c r="S317" s="228"/>
      <c r="T317" s="305"/>
      <c r="U317" s="226"/>
      <c r="V317" s="229">
        <f t="shared" si="233"/>
        <v>13</v>
      </c>
      <c r="W317" s="229">
        <f t="shared" si="234"/>
        <v>14</v>
      </c>
      <c r="X317" s="52">
        <v>8</v>
      </c>
      <c r="Y317" s="87" t="str">
        <f t="shared" si="235"/>
        <v>C1</v>
      </c>
      <c r="Z317" s="87" t="str">
        <f t="shared" si="236"/>
        <v>C1</v>
      </c>
      <c r="AA317" s="87" t="str">
        <f t="shared" si="237"/>
        <v>C1</v>
      </c>
      <c r="AB317" s="34">
        <f t="shared" si="238"/>
        <v>6</v>
      </c>
    </row>
    <row r="318" spans="1:32" x14ac:dyDescent="0.2">
      <c r="A318" s="34" t="str">
        <f>C311&amp;"x"&amp;B318</f>
        <v>C1x5</v>
      </c>
      <c r="B318" s="63">
        <v>5</v>
      </c>
      <c r="C318" s="87" t="str">
        <f t="shared" si="224"/>
        <v>M</v>
      </c>
      <c r="D318" s="87" t="str">
        <f t="shared" si="225"/>
        <v>NLG59G8</v>
      </c>
      <c r="E318" s="88" t="str">
        <f t="shared" si="226"/>
        <v>Koster, Senne</v>
      </c>
      <c r="F318" s="88" t="str">
        <f t="shared" si="227"/>
        <v>Senne</v>
      </c>
      <c r="G318" s="89">
        <f t="shared" si="228"/>
        <v>38657</v>
      </c>
      <c r="H318" s="90">
        <f t="shared" si="229"/>
        <v>13</v>
      </c>
      <c r="I318" s="91"/>
      <c r="J318" s="87" t="str">
        <f t="shared" si="230"/>
        <v>D1</v>
      </c>
      <c r="K318" s="87" t="str">
        <f t="shared" si="231"/>
        <v>D1</v>
      </c>
      <c r="L318" s="87" t="str">
        <f t="shared" si="232"/>
        <v>D1</v>
      </c>
      <c r="M318" s="92"/>
      <c r="N318" s="92"/>
      <c r="P318" s="223" t="str">
        <f ca="1">IF(OR(LEFT($A318,1)="x",AND(Y313+$AB318=0,$AB313&gt;0)),"",IFERROR(VLOOKUP($A318,LedenV,27,0),""))</f>
        <v/>
      </c>
      <c r="Q318" s="223" t="str">
        <f ca="1">IF(OR(LEFT($A318,1)="x",AND(Z313+$AB318=0,$AB313&gt;0)),"",IFERROR(VLOOKUP($A318,LedenV,28,0),""))</f>
        <v/>
      </c>
      <c r="R318" s="223" t="str">
        <f ca="1">IF(OR(LEFT($A318,1)="x",AND(AA313+$AB318=0,$AB313&gt;0)),"",IFERROR(VLOOKUP($A318,LedenV,29,0),""))</f>
        <v/>
      </c>
      <c r="S318" s="228"/>
      <c r="T318" s="305"/>
      <c r="U318" s="226"/>
      <c r="V318" s="229">
        <f t="shared" si="233"/>
        <v>13</v>
      </c>
      <c r="W318" s="229">
        <f t="shared" si="234"/>
        <v>14</v>
      </c>
      <c r="X318" s="52">
        <v>9</v>
      </c>
      <c r="Y318" s="87" t="str">
        <f t="shared" si="235"/>
        <v>D1</v>
      </c>
      <c r="Z318" s="87" t="str">
        <f t="shared" si="236"/>
        <v>D1</v>
      </c>
      <c r="AA318" s="87" t="str">
        <f t="shared" si="237"/>
        <v>D1</v>
      </c>
      <c r="AB318" s="34">
        <f t="shared" si="238"/>
        <v>6</v>
      </c>
    </row>
    <row r="319" spans="1:32" x14ac:dyDescent="0.2">
      <c r="A319" s="34" t="str">
        <f>C311&amp;"x"&amp;B319</f>
        <v>C1x6</v>
      </c>
      <c r="B319" s="63">
        <v>6</v>
      </c>
      <c r="C319" s="87" t="str">
        <f t="shared" si="224"/>
        <v>M</v>
      </c>
      <c r="D319" s="87" t="str">
        <f t="shared" si="225"/>
        <v>NKW21L3</v>
      </c>
      <c r="E319" s="88" t="str">
        <f t="shared" si="226"/>
        <v>Minkelis, Jonathan van de</v>
      </c>
      <c r="F319" s="88" t="str">
        <f t="shared" si="227"/>
        <v>Jonathan</v>
      </c>
      <c r="G319" s="89">
        <f t="shared" si="228"/>
        <v>38317</v>
      </c>
      <c r="H319" s="90">
        <f t="shared" si="229"/>
        <v>14</v>
      </c>
      <c r="I319" s="91"/>
      <c r="J319" s="87" t="str">
        <f t="shared" si="230"/>
        <v>C1</v>
      </c>
      <c r="K319" s="87" t="str">
        <f t="shared" si="231"/>
        <v>C1</v>
      </c>
      <c r="L319" s="87" t="str">
        <f t="shared" si="232"/>
        <v>C1</v>
      </c>
      <c r="M319" s="92"/>
      <c r="N319" s="92"/>
      <c r="P319" s="223" t="str">
        <f ca="1">IF(OR(LEFT($A319,1)="x",AND(Y313+$AB319=0,$AB313&gt;0)),"",IFERROR(VLOOKUP($A319,LedenV,27,0),""))</f>
        <v/>
      </c>
      <c r="Q319" s="223" t="str">
        <f ca="1">IF(OR(LEFT($A319,1)="x",AND(Z313+$AB319=0,$AB313&gt;0)),"",IFERROR(VLOOKUP($A319,LedenV,28,0),""))</f>
        <v/>
      </c>
      <c r="R319" s="223" t="str">
        <f ca="1">IF(OR(LEFT($A319,1)="x",AND(AA313+$AB319=0,$AB313&gt;0)),"",IFERROR(VLOOKUP($A319,LedenV,29,0),""))</f>
        <v/>
      </c>
      <c r="S319" s="228"/>
      <c r="T319" s="305"/>
      <c r="U319" s="226"/>
      <c r="V319" s="229">
        <f t="shared" si="233"/>
        <v>13</v>
      </c>
      <c r="W319" s="229">
        <f t="shared" si="234"/>
        <v>14</v>
      </c>
      <c r="X319" s="52">
        <v>10</v>
      </c>
      <c r="Y319" s="87" t="str">
        <f t="shared" si="235"/>
        <v>C1</v>
      </c>
      <c r="Z319" s="87" t="str">
        <f t="shared" si="236"/>
        <v>C1</v>
      </c>
      <c r="AA319" s="87" t="str">
        <f t="shared" si="237"/>
        <v>C1</v>
      </c>
      <c r="AB319" s="34">
        <f t="shared" si="238"/>
        <v>6</v>
      </c>
    </row>
    <row r="320" spans="1:32" x14ac:dyDescent="0.2">
      <c r="A320" s="34" t="str">
        <f>C311&amp;"x"&amp;B320</f>
        <v>C1x7</v>
      </c>
      <c r="B320" s="63">
        <v>7</v>
      </c>
      <c r="C320" s="87" t="str">
        <f t="shared" si="224"/>
        <v>M</v>
      </c>
      <c r="D320" s="87" t="str">
        <f t="shared" si="225"/>
        <v>NLD42V4</v>
      </c>
      <c r="E320" s="88" t="str">
        <f t="shared" si="226"/>
        <v>Schot, D.</v>
      </c>
      <c r="F320" s="88" t="str">
        <f t="shared" si="227"/>
        <v>Dennis</v>
      </c>
      <c r="G320" s="89">
        <f t="shared" si="228"/>
        <v>38471</v>
      </c>
      <c r="H320" s="90">
        <f t="shared" si="229"/>
        <v>13</v>
      </c>
      <c r="I320" s="91"/>
      <c r="J320" s="87" t="str">
        <f t="shared" si="230"/>
        <v>C1</v>
      </c>
      <c r="K320" s="87" t="str">
        <f t="shared" si="231"/>
        <v>C1</v>
      </c>
      <c r="L320" s="87" t="str">
        <f t="shared" si="232"/>
        <v>C1</v>
      </c>
      <c r="M320" s="92"/>
      <c r="N320" s="92"/>
      <c r="P320" s="223" t="str">
        <f ca="1">IF(OR(LEFT($A320,1)="x",AND(Y313+$AB320=0,$AB313&gt;0)),"",IFERROR(VLOOKUP($A320,LedenV,27,0),""))</f>
        <v/>
      </c>
      <c r="Q320" s="223" t="str">
        <f ca="1">IF(OR(LEFT($A320,1)="x",AND(Z313+$AB320=0,$AB313&gt;0)),"",IFERROR(VLOOKUP($A320,LedenV,28,0),""))</f>
        <v/>
      </c>
      <c r="R320" s="223" t="str">
        <f ca="1">IF(OR(LEFT($A320,1)="x",AND(AA313+$AB320=0,$AB313&gt;0)),"",IFERROR(VLOOKUP($A320,LedenV,29,0),""))</f>
        <v/>
      </c>
      <c r="S320" s="228"/>
      <c r="T320" s="305"/>
      <c r="U320" s="226"/>
      <c r="V320" s="229">
        <f t="shared" si="233"/>
        <v>13</v>
      </c>
      <c r="W320" s="229">
        <f t="shared" si="234"/>
        <v>14</v>
      </c>
      <c r="X320" s="52">
        <v>11</v>
      </c>
      <c r="Y320" s="87" t="str">
        <f t="shared" si="235"/>
        <v>C1</v>
      </c>
      <c r="Z320" s="87" t="str">
        <f t="shared" si="236"/>
        <v>C1</v>
      </c>
      <c r="AA320" s="87" t="str">
        <f t="shared" si="237"/>
        <v>C1</v>
      </c>
      <c r="AB320" s="34">
        <f t="shared" si="238"/>
        <v>6</v>
      </c>
    </row>
    <row r="321" spans="1:32" x14ac:dyDescent="0.2">
      <c r="A321" s="34" t="str">
        <f>C311&amp;"x"&amp;B321</f>
        <v>C1x8</v>
      </c>
      <c r="B321" s="63">
        <v>8</v>
      </c>
      <c r="C321" s="87" t="str">
        <f t="shared" si="224"/>
        <v>M</v>
      </c>
      <c r="D321" s="87" t="str">
        <f t="shared" si="225"/>
        <v>NLG58W7</v>
      </c>
      <c r="E321" s="88" t="str">
        <f t="shared" si="226"/>
        <v>Vaartmans, Jordi</v>
      </c>
      <c r="F321" s="88" t="str">
        <f t="shared" si="227"/>
        <v>Jordi</v>
      </c>
      <c r="G321" s="89">
        <f t="shared" si="228"/>
        <v>39069</v>
      </c>
      <c r="H321" s="90">
        <f t="shared" si="229"/>
        <v>12</v>
      </c>
      <c r="I321" s="91"/>
      <c r="J321" s="87" t="str">
        <f t="shared" si="230"/>
        <v>D2</v>
      </c>
      <c r="K321" s="87" t="str">
        <f t="shared" si="231"/>
        <v>D1</v>
      </c>
      <c r="L321" s="87" t="str">
        <f t="shared" si="232"/>
        <v>D1</v>
      </c>
      <c r="M321" s="92"/>
      <c r="N321" s="92"/>
      <c r="P321" s="223" t="str">
        <f ca="1">IF(OR(LEFT($A321,1)="x",AND(Y313+$AB321=0,$AB313&gt;0)),"",IFERROR(VLOOKUP($A321,LedenV,27,0),""))</f>
        <v/>
      </c>
      <c r="Q321" s="223" t="str">
        <f ca="1">IF(OR(LEFT($A321,1)="x",AND(Z313+$AB321=0,$AB313&gt;0)),"",IFERROR(VLOOKUP($A321,LedenV,28,0),""))</f>
        <v/>
      </c>
      <c r="R321" s="223" t="str">
        <f ca="1">IF(OR(LEFT($A321,1)="x",AND(AA313+$AB321=0,$AB313&gt;0)),"",IFERROR(VLOOKUP($A321,LedenV,29,0),""))</f>
        <v/>
      </c>
      <c r="S321" s="228"/>
      <c r="T321" s="305"/>
      <c r="U321" s="226"/>
      <c r="V321" s="229">
        <f t="shared" si="233"/>
        <v>13</v>
      </c>
      <c r="W321" s="229">
        <f t="shared" si="234"/>
        <v>14</v>
      </c>
      <c r="X321" s="52">
        <v>12</v>
      </c>
      <c r="Y321" s="87" t="str">
        <f t="shared" si="235"/>
        <v>D2</v>
      </c>
      <c r="Z321" s="87" t="str">
        <f t="shared" si="236"/>
        <v>D1</v>
      </c>
      <c r="AA321" s="87" t="str">
        <f t="shared" si="237"/>
        <v>D1</v>
      </c>
      <c r="AB321" s="34">
        <f t="shared" si="238"/>
        <v>6</v>
      </c>
    </row>
    <row r="322" spans="1:32" x14ac:dyDescent="0.2">
      <c r="A322" s="34" t="str">
        <f>C311&amp;"x"&amp;B322</f>
        <v>C1x9</v>
      </c>
      <c r="B322" s="63">
        <v>9</v>
      </c>
      <c r="C322" s="87" t="str">
        <f t="shared" si="224"/>
        <v/>
      </c>
      <c r="D322" s="87" t="str">
        <f t="shared" si="225"/>
        <v/>
      </c>
      <c r="E322" s="88" t="str">
        <f t="shared" si="226"/>
        <v/>
      </c>
      <c r="F322" s="88" t="str">
        <f t="shared" si="227"/>
        <v/>
      </c>
      <c r="G322" s="89" t="str">
        <f t="shared" si="228"/>
        <v/>
      </c>
      <c r="H322" s="90" t="str">
        <f t="shared" si="229"/>
        <v/>
      </c>
      <c r="I322" s="91"/>
      <c r="J322" s="87" t="str">
        <f t="shared" si="230"/>
        <v/>
      </c>
      <c r="K322" s="87" t="str">
        <f t="shared" si="231"/>
        <v/>
      </c>
      <c r="L322" s="87" t="str">
        <f t="shared" si="232"/>
        <v/>
      </c>
      <c r="M322" s="92"/>
      <c r="N322" s="92"/>
      <c r="P322" s="223" t="str">
        <f>IF(OR(LEFT($A322,1)="x",AND(Y313+$AB322=0,$AB313&gt;0)),"",IFERROR(VLOOKUP($A322,LedenV,27,0),""))</f>
        <v/>
      </c>
      <c r="Q322" s="223" t="str">
        <f>IF(OR(LEFT($A322,1)="x",AND(Z313+$AB322=0,$AB313&gt;0)),"",IFERROR(VLOOKUP($A322,LedenV,28,0),""))</f>
        <v/>
      </c>
      <c r="R322" s="223" t="str">
        <f>IF(OR(LEFT($A322,1)="x",AND(AA313+$AB322=0,$AB313&gt;0)),"",IFERROR(VLOOKUP($A322,LedenV,29,0),""))</f>
        <v/>
      </c>
      <c r="S322" s="228"/>
      <c r="T322" s="305"/>
      <c r="U322" s="226"/>
      <c r="V322" s="229">
        <f t="shared" si="233"/>
        <v>13</v>
      </c>
      <c r="W322" s="229">
        <f t="shared" si="234"/>
        <v>14</v>
      </c>
      <c r="X322" s="52">
        <v>13</v>
      </c>
      <c r="Y322" s="87" t="str">
        <f t="shared" si="235"/>
        <v/>
      </c>
      <c r="Z322" s="87" t="str">
        <f t="shared" si="236"/>
        <v/>
      </c>
      <c r="AA322" s="87" t="str">
        <f t="shared" si="237"/>
        <v/>
      </c>
      <c r="AB322" s="34">
        <f t="shared" si="238"/>
        <v>0</v>
      </c>
    </row>
    <row r="323" spans="1:32" x14ac:dyDescent="0.2">
      <c r="A323" s="34" t="str">
        <f>C311&amp;"x"&amp;B323</f>
        <v>C1x10</v>
      </c>
      <c r="B323" s="63">
        <v>10</v>
      </c>
      <c r="C323" s="87" t="str">
        <f t="shared" si="224"/>
        <v/>
      </c>
      <c r="D323" s="87" t="str">
        <f t="shared" si="225"/>
        <v/>
      </c>
      <c r="E323" s="88" t="str">
        <f t="shared" si="226"/>
        <v/>
      </c>
      <c r="F323" s="88" t="str">
        <f t="shared" si="227"/>
        <v/>
      </c>
      <c r="G323" s="89" t="str">
        <f t="shared" si="228"/>
        <v/>
      </c>
      <c r="H323" s="90" t="str">
        <f t="shared" si="229"/>
        <v/>
      </c>
      <c r="I323" s="91"/>
      <c r="J323" s="87" t="str">
        <f t="shared" si="230"/>
        <v/>
      </c>
      <c r="K323" s="87" t="str">
        <f t="shared" si="231"/>
        <v/>
      </c>
      <c r="L323" s="87" t="str">
        <f t="shared" si="232"/>
        <v/>
      </c>
      <c r="M323" s="92"/>
      <c r="N323" s="92"/>
      <c r="P323" s="223" t="str">
        <f>IF(OR(LEFT($A323,1)="x",AND(Y313+$AB323=0,$AB313&gt;0)),"",IFERROR(VLOOKUP($A323,LedenV,27,0),""))</f>
        <v/>
      </c>
      <c r="Q323" s="223" t="str">
        <f>IF(OR(LEFT($A323,1)="x",AND(Z313+$AB323=0,$AB313&gt;0)),"",IFERROR(VLOOKUP($A323,LedenV,28,0),""))</f>
        <v/>
      </c>
      <c r="R323" s="223" t="str">
        <f>IF(OR(LEFT($A323,1)="x",AND(AA313+$AB323=0,$AB313&gt;0)),"",IFERROR(VLOOKUP($A323,LedenV,29,0),""))</f>
        <v/>
      </c>
      <c r="S323" s="228"/>
      <c r="T323" s="305"/>
      <c r="U323" s="226"/>
      <c r="V323" s="229">
        <f t="shared" si="233"/>
        <v>13</v>
      </c>
      <c r="W323" s="229">
        <f t="shared" si="234"/>
        <v>14</v>
      </c>
      <c r="X323" s="52">
        <v>14</v>
      </c>
      <c r="Y323" s="87" t="str">
        <f t="shared" si="235"/>
        <v/>
      </c>
      <c r="Z323" s="87" t="str">
        <f t="shared" si="236"/>
        <v/>
      </c>
      <c r="AA323" s="87" t="str">
        <f t="shared" si="237"/>
        <v/>
      </c>
      <c r="AB323" s="34">
        <f t="shared" si="238"/>
        <v>0</v>
      </c>
    </row>
    <row r="324" spans="1:32" x14ac:dyDescent="0.2">
      <c r="A324" s="34" t="str">
        <f>C311&amp;"x"&amp;B324</f>
        <v>C1x11</v>
      </c>
      <c r="B324" s="63">
        <v>11</v>
      </c>
      <c r="C324" s="87" t="str">
        <f t="shared" si="224"/>
        <v/>
      </c>
      <c r="D324" s="87" t="str">
        <f t="shared" si="225"/>
        <v/>
      </c>
      <c r="E324" s="88" t="str">
        <f t="shared" si="226"/>
        <v/>
      </c>
      <c r="F324" s="88" t="str">
        <f t="shared" si="227"/>
        <v/>
      </c>
      <c r="G324" s="89" t="str">
        <f t="shared" si="228"/>
        <v/>
      </c>
      <c r="H324" s="90" t="str">
        <f t="shared" si="229"/>
        <v/>
      </c>
      <c r="I324" s="91"/>
      <c r="J324" s="87" t="str">
        <f t="shared" si="230"/>
        <v/>
      </c>
      <c r="K324" s="87" t="str">
        <f t="shared" si="231"/>
        <v/>
      </c>
      <c r="L324" s="87" t="str">
        <f t="shared" si="232"/>
        <v/>
      </c>
      <c r="M324" s="92"/>
      <c r="N324" s="92"/>
      <c r="P324" s="223" t="str">
        <f>IF(OR(LEFT($A324,1)="x",AND(Y313+$AB324=0,$AB313&gt;0)),"",IFERROR(VLOOKUP($A324,LedenV,27,0),""))</f>
        <v/>
      </c>
      <c r="Q324" s="223" t="str">
        <f>IF(OR(LEFT($A324,1)="x",AND(Z313+$AB324=0,$AB313&gt;0)),"",IFERROR(VLOOKUP($A324,LedenV,28,0),""))</f>
        <v/>
      </c>
      <c r="R324" s="223" t="str">
        <f>IF(OR(LEFT($A324,1)="x",AND(AA313+$AB324=0,$AB313&gt;0)),"",IFERROR(VLOOKUP($A324,LedenV,29,0),""))</f>
        <v/>
      </c>
      <c r="V324" s="229">
        <f t="shared" si="233"/>
        <v>13</v>
      </c>
      <c r="W324" s="229">
        <f t="shared" si="234"/>
        <v>14</v>
      </c>
      <c r="X324" s="52">
        <v>15</v>
      </c>
      <c r="Y324" s="87" t="str">
        <f t="shared" si="235"/>
        <v/>
      </c>
      <c r="Z324" s="87" t="str">
        <f t="shared" si="236"/>
        <v/>
      </c>
      <c r="AA324" s="87" t="str">
        <f t="shared" si="237"/>
        <v/>
      </c>
      <c r="AB324" s="34">
        <f t="shared" si="238"/>
        <v>0</v>
      </c>
    </row>
    <row r="325" spans="1:32" x14ac:dyDescent="0.2">
      <c r="A325" s="34" t="str">
        <f>C311&amp;"x"&amp;B325</f>
        <v>C1x12</v>
      </c>
      <c r="B325" s="63">
        <v>12</v>
      </c>
      <c r="C325" s="87" t="str">
        <f t="shared" si="224"/>
        <v/>
      </c>
      <c r="D325" s="87" t="str">
        <f t="shared" si="225"/>
        <v/>
      </c>
      <c r="E325" s="88" t="str">
        <f t="shared" si="226"/>
        <v/>
      </c>
      <c r="F325" s="88" t="str">
        <f t="shared" si="227"/>
        <v/>
      </c>
      <c r="G325" s="89" t="str">
        <f t="shared" si="228"/>
        <v/>
      </c>
      <c r="H325" s="90" t="str">
        <f t="shared" si="229"/>
        <v/>
      </c>
      <c r="I325" s="91"/>
      <c r="J325" s="87" t="str">
        <f t="shared" si="230"/>
        <v/>
      </c>
      <c r="K325" s="87" t="str">
        <f t="shared" si="231"/>
        <v/>
      </c>
      <c r="L325" s="87" t="str">
        <f t="shared" si="232"/>
        <v/>
      </c>
      <c r="M325" s="92"/>
      <c r="N325" s="92"/>
      <c r="P325" s="223" t="str">
        <f>IF(OR(LEFT($A325,1)="x",AND(Y313+$AB325=0,$AB313&gt;0)),"",IFERROR(VLOOKUP($A325,LedenV,27,0),""))</f>
        <v/>
      </c>
      <c r="Q325" s="223" t="str">
        <f>IF(OR(LEFT($A325,1)="x",AND(Z313+$AB325=0,$AB313&gt;0)),"",IFERROR(VLOOKUP($A325,LedenV,28,0),""))</f>
        <v/>
      </c>
      <c r="R325" s="223" t="str">
        <f>IF(OR(LEFT($A325,1)="x",AND(AA313+$AB325=0,$AB313&gt;0)),"",IFERROR(VLOOKUP($A325,LedenV,29,0),""))</f>
        <v/>
      </c>
      <c r="V325" s="229">
        <f t="shared" si="233"/>
        <v>13</v>
      </c>
      <c r="W325" s="229">
        <f t="shared" si="234"/>
        <v>14</v>
      </c>
      <c r="X325" s="52">
        <v>16</v>
      </c>
      <c r="Y325" s="87" t="str">
        <f t="shared" si="235"/>
        <v/>
      </c>
      <c r="Z325" s="87" t="str">
        <f t="shared" si="236"/>
        <v/>
      </c>
      <c r="AA325" s="87" t="str">
        <f t="shared" si="237"/>
        <v/>
      </c>
      <c r="AB325" s="34">
        <f t="shared" si="238"/>
        <v>0</v>
      </c>
    </row>
    <row r="326" spans="1:32" x14ac:dyDescent="0.2">
      <c r="A326" s="34" t="str">
        <f>C311&amp;"x"&amp;B326</f>
        <v>C1x13</v>
      </c>
      <c r="B326" s="63">
        <v>13</v>
      </c>
      <c r="C326" s="87" t="str">
        <f t="shared" si="224"/>
        <v/>
      </c>
      <c r="D326" s="87" t="str">
        <f t="shared" si="225"/>
        <v/>
      </c>
      <c r="E326" s="88" t="str">
        <f t="shared" si="226"/>
        <v/>
      </c>
      <c r="F326" s="88" t="str">
        <f t="shared" si="227"/>
        <v/>
      </c>
      <c r="G326" s="89" t="str">
        <f t="shared" si="228"/>
        <v/>
      </c>
      <c r="H326" s="90" t="str">
        <f t="shared" si="229"/>
        <v/>
      </c>
      <c r="I326" s="91"/>
      <c r="J326" s="87" t="str">
        <f t="shared" si="230"/>
        <v/>
      </c>
      <c r="K326" s="87" t="str">
        <f t="shared" si="231"/>
        <v/>
      </c>
      <c r="L326" s="87" t="str">
        <f t="shared" si="232"/>
        <v/>
      </c>
      <c r="M326" s="92"/>
      <c r="N326" s="92"/>
      <c r="P326" s="223" t="str">
        <f>IF(OR(LEFT($A326,1)="x",AND(Y313+$AB326=0,$AB313&gt;0)),"",IFERROR(VLOOKUP($A326,LedenV,27,0),""))</f>
        <v/>
      </c>
      <c r="Q326" s="223" t="str">
        <f>IF(OR(LEFT($A326,1)="x",AND(Z313+$AB326=0,$AB313&gt;0)),"",IFERROR(VLOOKUP($A326,LedenV,28,0),""))</f>
        <v/>
      </c>
      <c r="R326" s="223" t="str">
        <f>IF(OR(LEFT($A326,1)="x",AND(AA313+$AB326=0,$AB313&gt;0)),"",IFERROR(VLOOKUP($A326,LedenV,29,0),""))</f>
        <v/>
      </c>
      <c r="V326" s="229">
        <f t="shared" si="233"/>
        <v>13</v>
      </c>
      <c r="W326" s="229">
        <f t="shared" si="234"/>
        <v>14</v>
      </c>
      <c r="X326" s="52">
        <v>17</v>
      </c>
      <c r="Y326" s="87" t="str">
        <f t="shared" si="235"/>
        <v/>
      </c>
      <c r="Z326" s="87" t="str">
        <f t="shared" si="236"/>
        <v/>
      </c>
      <c r="AA326" s="87" t="str">
        <f t="shared" si="237"/>
        <v/>
      </c>
      <c r="AB326" s="34">
        <f t="shared" si="238"/>
        <v>0</v>
      </c>
    </row>
    <row r="327" spans="1:32" x14ac:dyDescent="0.2">
      <c r="A327" s="34" t="str">
        <f>C311&amp;"x"&amp;B327</f>
        <v>C1x14</v>
      </c>
      <c r="B327" s="63">
        <v>14</v>
      </c>
      <c r="C327" s="87" t="str">
        <f t="shared" si="224"/>
        <v/>
      </c>
      <c r="D327" s="87" t="str">
        <f t="shared" si="225"/>
        <v/>
      </c>
      <c r="E327" s="88" t="str">
        <f t="shared" si="226"/>
        <v/>
      </c>
      <c r="F327" s="88" t="str">
        <f t="shared" si="227"/>
        <v/>
      </c>
      <c r="G327" s="89" t="str">
        <f t="shared" si="228"/>
        <v/>
      </c>
      <c r="H327" s="90" t="str">
        <f t="shared" si="229"/>
        <v/>
      </c>
      <c r="I327" s="91"/>
      <c r="J327" s="87" t="str">
        <f t="shared" si="230"/>
        <v/>
      </c>
      <c r="K327" s="87" t="str">
        <f t="shared" si="231"/>
        <v/>
      </c>
      <c r="L327" s="87" t="str">
        <f t="shared" si="232"/>
        <v/>
      </c>
      <c r="M327" s="92"/>
      <c r="N327" s="92"/>
      <c r="P327" s="223" t="str">
        <f>IF(OR(LEFT($A327,1)="x",AND(Y313+$AB327=0,$AB313&gt;0)),"",IFERROR(VLOOKUP($A327,LedenV,27,0),""))</f>
        <v/>
      </c>
      <c r="Q327" s="223" t="str">
        <f>IF(OR(LEFT($A327,1)="x",AND(Z313+$AB327=0,$AB313&gt;0)),"",IFERROR(VLOOKUP($A327,LedenV,28,0),""))</f>
        <v/>
      </c>
      <c r="R327" s="223" t="str">
        <f>IF(OR(LEFT($A327,1)="x",AND(AA313+$AB327=0,$AB313&gt;0)),"",IFERROR(VLOOKUP($A327,LedenV,29,0),""))</f>
        <v/>
      </c>
      <c r="V327" s="229">
        <f t="shared" si="233"/>
        <v>13</v>
      </c>
      <c r="W327" s="229">
        <f t="shared" si="234"/>
        <v>14</v>
      </c>
      <c r="X327" s="52">
        <v>18</v>
      </c>
      <c r="Y327" s="87" t="str">
        <f t="shared" si="235"/>
        <v/>
      </c>
      <c r="Z327" s="87" t="str">
        <f t="shared" si="236"/>
        <v/>
      </c>
      <c r="AA327" s="87" t="str">
        <f t="shared" si="237"/>
        <v/>
      </c>
      <c r="AB327" s="34">
        <f t="shared" si="238"/>
        <v>0</v>
      </c>
    </row>
    <row r="328" spans="1:32" x14ac:dyDescent="0.2">
      <c r="A328" s="34" t="str">
        <f>C311&amp;"x"&amp;B328</f>
        <v>C1x15</v>
      </c>
      <c r="B328" s="63">
        <v>15</v>
      </c>
      <c r="C328" s="87" t="str">
        <f t="shared" si="224"/>
        <v/>
      </c>
      <c r="D328" s="87" t="str">
        <f t="shared" si="225"/>
        <v/>
      </c>
      <c r="E328" s="88" t="str">
        <f t="shared" si="226"/>
        <v/>
      </c>
      <c r="F328" s="88" t="str">
        <f t="shared" si="227"/>
        <v/>
      </c>
      <c r="G328" s="89" t="str">
        <f t="shared" si="228"/>
        <v/>
      </c>
      <c r="H328" s="90" t="str">
        <f t="shared" si="229"/>
        <v/>
      </c>
      <c r="I328" s="91"/>
      <c r="J328" s="87" t="str">
        <f t="shared" si="230"/>
        <v/>
      </c>
      <c r="K328" s="87" t="str">
        <f t="shared" si="231"/>
        <v/>
      </c>
      <c r="L328" s="87" t="str">
        <f t="shared" si="232"/>
        <v/>
      </c>
      <c r="M328" s="92"/>
      <c r="N328" s="92"/>
      <c r="P328" s="223" t="str">
        <f>IF(OR(LEFT($A328,1)="x",AND(Y313+$AB328=0,$AB313&gt;0)),"",IFERROR(VLOOKUP($A328,LedenV,27,0),""))</f>
        <v/>
      </c>
      <c r="Q328" s="223" t="str">
        <f>IF(OR(LEFT($A328,1)="x",AND(Z313+$AB328=0,$AB313&gt;0)),"",IFERROR(VLOOKUP($A328,LedenV,28,0),""))</f>
        <v/>
      </c>
      <c r="R328" s="223" t="str">
        <f>IF(OR(LEFT($A328,1)="x",AND(AA313+$AB328=0,$AB313&gt;0)),"",IFERROR(VLOOKUP($A328,LedenV,29,0),""))</f>
        <v/>
      </c>
      <c r="V328" s="229">
        <f t="shared" si="233"/>
        <v>13</v>
      </c>
      <c r="W328" s="229">
        <f t="shared" si="234"/>
        <v>14</v>
      </c>
      <c r="X328" s="52">
        <v>19</v>
      </c>
      <c r="Y328" s="87" t="str">
        <f t="shared" si="235"/>
        <v/>
      </c>
      <c r="Z328" s="87" t="str">
        <f t="shared" si="236"/>
        <v/>
      </c>
      <c r="AA328" s="87" t="str">
        <f t="shared" si="237"/>
        <v/>
      </c>
      <c r="AB328" s="34">
        <f t="shared" si="238"/>
        <v>0</v>
      </c>
    </row>
    <row r="329" spans="1:32" ht="13.5" thickBot="1" x14ac:dyDescent="0.25">
      <c r="B329" s="93"/>
      <c r="C329" s="94"/>
      <c r="D329" s="93"/>
      <c r="E329" s="93"/>
      <c r="F329" s="93"/>
      <c r="G329" s="95"/>
      <c r="H329" s="95"/>
      <c r="I329" s="95"/>
      <c r="J329" s="94"/>
      <c r="K329" s="94"/>
      <c r="L329" s="94"/>
      <c r="M329" s="92"/>
      <c r="N329" s="92"/>
      <c r="X329" s="52">
        <v>20</v>
      </c>
    </row>
    <row r="330" spans="1:32" ht="13.5" thickTop="1" x14ac:dyDescent="0.2">
      <c r="A330" s="62"/>
      <c r="B330" s="63"/>
      <c r="C330" s="392" t="s">
        <v>6547</v>
      </c>
      <c r="D330" s="392"/>
      <c r="E330" s="178" t="s">
        <v>6548</v>
      </c>
      <c r="F330" s="178" t="s">
        <v>6549</v>
      </c>
      <c r="G330" s="65" t="s">
        <v>6550</v>
      </c>
      <c r="H330" s="66"/>
      <c r="I330" s="67"/>
      <c r="J330" s="68" t="s">
        <v>6551</v>
      </c>
      <c r="K330" s="68" t="s">
        <v>6552</v>
      </c>
      <c r="L330" s="68" t="s">
        <v>6553</v>
      </c>
      <c r="M330" s="69"/>
      <c r="N330" s="69"/>
      <c r="O330" s="70"/>
      <c r="P330" s="71">
        <f ca="1">COUNT(P334:P348)</f>
        <v>0</v>
      </c>
      <c r="Q330" s="71">
        <f ca="1">COUNT(Q334:Q348)</f>
        <v>0</v>
      </c>
      <c r="R330" s="71">
        <f ca="1">COUNT(R334:R348)</f>
        <v>0</v>
      </c>
      <c r="S330" s="72"/>
      <c r="T330" s="104">
        <f ca="1">R330-(15-COUNTBLANK(AA334:AA348))</f>
        <v>-10</v>
      </c>
      <c r="U330" s="70"/>
      <c r="V330" s="70"/>
      <c r="W330" s="70"/>
      <c r="X330" s="70">
        <v>1</v>
      </c>
      <c r="Y330" s="62"/>
      <c r="Z330" s="62"/>
      <c r="AA330" s="62"/>
      <c r="AB330" s="62"/>
    </row>
    <row r="331" spans="1:32" x14ac:dyDescent="0.2">
      <c r="A331" s="43">
        <v>20</v>
      </c>
      <c r="B331" s="73"/>
      <c r="C331" s="391" t="str">
        <f>Leden!AQ22</f>
        <v>C2</v>
      </c>
      <c r="D331" s="391"/>
      <c r="E331" s="177" t="str">
        <f>IF($C331="","",LEFT(IFERROR(VLOOKUP($C331,TeamsV,2,0),"")&amp;"??",2))</f>
        <v>WK</v>
      </c>
      <c r="F331" s="177" t="str">
        <f>IF($C331="","",LEFT(IFERROR(VLOOKUP($C331,TeamsV,3,0),"")&amp;"??",2))</f>
        <v>Za</v>
      </c>
      <c r="G331" s="177" t="str">
        <f>IF($C331="","",LEFT(IFERROR(VLOOKUP($C331,TeamsV,4,0),"")&amp;"?",1))</f>
        <v>8</v>
      </c>
      <c r="H331" s="75"/>
      <c r="I331" s="76"/>
      <c r="J331" s="295">
        <f>COUNTIF(C334:C348,"V")</f>
        <v>6</v>
      </c>
      <c r="K331" s="300">
        <f>COUNTIF(C334:C348,"M")</f>
        <v>4</v>
      </c>
      <c r="L331" s="77">
        <f>IFERROR(AVERAGE(H334:H348),"")</f>
        <v>12.9</v>
      </c>
      <c r="M331" s="78"/>
      <c r="N331" s="78"/>
      <c r="O331" s="79" t="s">
        <v>6554</v>
      </c>
      <c r="P331" s="223" t="str">
        <f ca="1">IF(COUNT(P334:P348)=0,"",TeamPunten(P334:P348,$V331))</f>
        <v/>
      </c>
      <c r="Q331" s="223" t="str">
        <f ca="1">IF(COUNT(Q334:Q348)=0,"",TeamPunten(Q334:Q348,$V331))</f>
        <v/>
      </c>
      <c r="R331" s="223" t="str">
        <f ca="1">IF(COUNT(R334:R348)=0,"",TeamPunten(R334:R348,$V331))</f>
        <v/>
      </c>
      <c r="S331" s="224"/>
      <c r="T331" s="51"/>
      <c r="U331" s="225" t="str">
        <f>MID($C331,1,1)</f>
        <v>C</v>
      </c>
      <c r="V331" s="225" t="str">
        <f>MID($C331,1,1)</f>
        <v>C</v>
      </c>
      <c r="W331" s="225" t="str">
        <f>MID($C331,1,1)</f>
        <v>C</v>
      </c>
      <c r="X331" s="52">
        <v>2</v>
      </c>
      <c r="Y331" s="43"/>
      <c r="Z331" s="43"/>
      <c r="AA331" s="43"/>
      <c r="AB331" s="43"/>
      <c r="AD331" s="20" t="str">
        <f>IF($C331="","",IFERROR(VLOOKUP($C331,TeamsV,6,0),""))</f>
        <v>A</v>
      </c>
      <c r="AE331" s="20" t="str">
        <f>IF($AD331="","",IFERROR(VLOOKUP($AD331,Teams!$B$4:$G$8,2,0),""))</f>
        <v>3312 AD</v>
      </c>
      <c r="AF331" s="20" t="str">
        <f>IF($AD331="","",IFERROR(VLOOKUP($AD331,Teams!$B$4:$G$8,4,0),""))</f>
        <v>Dordrecht</v>
      </c>
    </row>
    <row r="332" spans="1:32" x14ac:dyDescent="0.2">
      <c r="B332" s="63"/>
      <c r="C332" s="178"/>
      <c r="D332" s="63"/>
      <c r="E332" s="63"/>
      <c r="F332" s="63"/>
      <c r="G332" s="67"/>
      <c r="H332" s="67"/>
      <c r="I332" s="67"/>
      <c r="J332" s="296"/>
      <c r="K332" s="296"/>
      <c r="L332" s="296"/>
      <c r="M332" s="80"/>
      <c r="N332" s="80"/>
      <c r="P332" s="224"/>
      <c r="Q332" s="224"/>
      <c r="R332" s="224"/>
      <c r="S332" s="224"/>
      <c r="T332" s="51"/>
      <c r="U332" s="226"/>
      <c r="V332" s="226"/>
      <c r="W332" s="226"/>
      <c r="X332" s="52">
        <v>3</v>
      </c>
    </row>
    <row r="333" spans="1:32" x14ac:dyDescent="0.2">
      <c r="A333" s="81"/>
      <c r="B333" s="82"/>
      <c r="C333" s="83" t="s">
        <v>6555</v>
      </c>
      <c r="D333" s="83" t="s">
        <v>6556</v>
      </c>
      <c r="E333" s="84" t="s">
        <v>6557</v>
      </c>
      <c r="F333" s="84" t="s">
        <v>6558</v>
      </c>
      <c r="G333" s="83" t="s">
        <v>6559</v>
      </c>
      <c r="H333" s="83" t="s">
        <v>6560</v>
      </c>
      <c r="I333" s="83" t="s">
        <v>6415</v>
      </c>
      <c r="J333" s="83" t="s">
        <v>7321</v>
      </c>
      <c r="K333" s="83" t="s">
        <v>8065</v>
      </c>
      <c r="L333" s="83" t="s">
        <v>8195</v>
      </c>
      <c r="M333" s="85"/>
      <c r="N333" s="85"/>
      <c r="O333" s="86"/>
      <c r="P333" s="227" t="s">
        <v>6425</v>
      </c>
      <c r="Q333" s="227" t="s">
        <v>6424</v>
      </c>
      <c r="R333" s="227" t="s">
        <v>6426</v>
      </c>
      <c r="S333" s="224"/>
      <c r="T333" s="51"/>
      <c r="U333" s="225">
        <f>IF(W331="","",VLOOKUP(W331,Leeftijdscat,2,FALSE))</f>
        <v>11</v>
      </c>
      <c r="V333" s="225">
        <f>IF(W331="","",VLOOKUP(W331,Leeftijdscat,3,FALSE))</f>
        <v>13</v>
      </c>
      <c r="W333" s="225">
        <f>IF(W331="","",VLOOKUP(W331,Leeftijdscat,4,FALSE))</f>
        <v>14</v>
      </c>
      <c r="X333" s="52">
        <v>4</v>
      </c>
      <c r="Y333" s="81">
        <f>LEN(Y334&amp;Y335&amp;Y336&amp;Y337&amp;Y338&amp;Y339&amp;Y340&amp;Y341&amp;Y342&amp;Y343&amp;Y344&amp;Y345&amp;Y346&amp;Y347&amp;Y348)</f>
        <v>20</v>
      </c>
      <c r="Z333" s="81">
        <f>LEN(Z334&amp;Z335&amp;Z336&amp;Z337&amp;Z338&amp;Z339&amp;Z340&amp;Z341&amp;Z342&amp;Z343&amp;Z344&amp;Z345&amp;Z346&amp;Z347&amp;Z348)</f>
        <v>20</v>
      </c>
      <c r="AA333" s="81">
        <f>LEN(AA334&amp;AA335&amp;AA336&amp;AA337&amp;AA338&amp;AA339&amp;AA340&amp;AA341&amp;AA342&amp;AA343&amp;AA344&amp;AA345&amp;AA346&amp;AA347&amp;AA348)</f>
        <v>20</v>
      </c>
      <c r="AB333" s="81">
        <f>SUM(Y333:AA333)</f>
        <v>60</v>
      </c>
    </row>
    <row r="334" spans="1:32" x14ac:dyDescent="0.2">
      <c r="A334" s="34" t="str">
        <f>C331&amp;"x"&amp;B334</f>
        <v>C2x1</v>
      </c>
      <c r="B334" s="63">
        <v>1</v>
      </c>
      <c r="C334" s="87" t="str">
        <f t="shared" ref="C334:C348" si="239">IF(LEFT($A334,1)="x","",IFERROR(VLOOKUP($A334,LedenV,6,0),""))</f>
        <v>V</v>
      </c>
      <c r="D334" s="87" t="str">
        <f t="shared" ref="D334:D348" si="240">IF(LEFT($A334,1)="x","",IFERROR(VLOOKUP($A334,LedenV,7,0),""))</f>
        <v>NKY17P6</v>
      </c>
      <c r="E334" s="88" t="str">
        <f t="shared" ref="E334:E348" si="241">IF(LEFT($A334,1)="x","",IFERROR(VLOOKUP($A334,LedenV,8,0),""))</f>
        <v>Groeneweg, Roos</v>
      </c>
      <c r="F334" s="88" t="str">
        <f t="shared" ref="F334:F348" si="242">IF(LEFT($A334,1)="x","",IFERROR(VLOOKUP($A334,LedenV,9,0),""))</f>
        <v>Roos</v>
      </c>
      <c r="G334" s="89">
        <f t="shared" ref="G334:G348" si="243">IF(LEFT($A334,1)="x","",IFERROR(VLOOKUP($A334,LedenV,10,0),""))</f>
        <v>38432</v>
      </c>
      <c r="H334" s="90">
        <f t="shared" ref="H334:H348" si="244">IF(AND(ISNUMBER(G334),G334&lt;&gt;0),DATEDIF(G334,Peildatum,"Y"),"")</f>
        <v>13</v>
      </c>
      <c r="I334" s="91"/>
      <c r="J334" s="87" t="str">
        <f t="shared" ref="J334:J348" si="245">IF(LEFT($A334,1)="x","",IFERROR(VLOOKUP($A334,LedenV,16,0),""))</f>
        <v>C3</v>
      </c>
      <c r="K334" s="87" t="str">
        <f t="shared" ref="K334:K348" si="246">IF(LEFT($A334,1)="x","",IFERROR(VLOOKUP($A334,LedenV,17,0),""))</f>
        <v>C3</v>
      </c>
      <c r="L334" s="87" t="str">
        <f t="shared" ref="L334:L348" si="247">IF(LEFT($A334,1)="x","",IFERROR(VLOOKUP($A334,LedenV,18,0),""))</f>
        <v>C3</v>
      </c>
      <c r="M334" s="92"/>
      <c r="N334" s="92"/>
      <c r="P334" s="223" t="str">
        <f ca="1">IF(OR(LEFT($A334,1)="x",AND(Y333+$AB334=0,$AB333&gt;0)),"",IFERROR(VLOOKUP($A334,LedenV,27,0),""))</f>
        <v/>
      </c>
      <c r="Q334" s="223" t="str">
        <f ca="1">IF(OR(LEFT($A334,1)="x",AND(Z333+$AB334=0,$AB333&gt;0)),"",IFERROR(VLOOKUP($A334,LedenV,28,0),""))</f>
        <v/>
      </c>
      <c r="R334" s="223" t="str">
        <f ca="1">IF(OR(LEFT($A334,1)="x",AND(AA333+$AB334=0,$AB333&gt;0)),"",IFERROR(VLOOKUP($A334,LedenV,29,0),""))</f>
        <v/>
      </c>
      <c r="S334" s="228"/>
      <c r="T334" s="305"/>
      <c r="U334" s="226"/>
      <c r="V334" s="229">
        <f t="shared" ref="V334:V348" si="248">V333</f>
        <v>13</v>
      </c>
      <c r="W334" s="229">
        <f t="shared" ref="W334:W348" si="249">W333</f>
        <v>14</v>
      </c>
      <c r="X334" s="52">
        <v>5</v>
      </c>
      <c r="Y334" s="87" t="str">
        <f t="shared" ref="Y334:Y348" si="250">IF(LEFT($A334,1)="x","",IFERROR(VLOOKUP($A334,LedenV,34,0),""))</f>
        <v>C3</v>
      </c>
      <c r="Z334" s="87" t="str">
        <f t="shared" ref="Z334:Z348" si="251">IF(LEFT($A334,1)="x","",IFERROR(VLOOKUP($A334,LedenV,35,0),""))</f>
        <v>C3</v>
      </c>
      <c r="AA334" s="87" t="str">
        <f t="shared" ref="AA334:AA348" si="252">IF(LEFT($A334,1)="x","",IFERROR(VLOOKUP($A334,LedenV,36,0),""))</f>
        <v>C3</v>
      </c>
      <c r="AB334" s="34">
        <f t="shared" ref="AB334:AB348" si="253">LEN(Y334&amp;Z334&amp;AA334)</f>
        <v>6</v>
      </c>
    </row>
    <row r="335" spans="1:32" x14ac:dyDescent="0.2">
      <c r="A335" s="34" t="str">
        <f>C331&amp;"x"&amp;B335</f>
        <v>C2x2</v>
      </c>
      <c r="B335" s="63">
        <v>2</v>
      </c>
      <c r="C335" s="87" t="str">
        <f t="shared" si="239"/>
        <v>V</v>
      </c>
      <c r="D335" s="87" t="str">
        <f t="shared" si="240"/>
        <v>NKR88D3</v>
      </c>
      <c r="E335" s="88" t="str">
        <f t="shared" si="241"/>
        <v>Horst, Renee ter</v>
      </c>
      <c r="F335" s="88" t="str">
        <f t="shared" si="242"/>
        <v>Renee</v>
      </c>
      <c r="G335" s="89">
        <f t="shared" si="243"/>
        <v>38630</v>
      </c>
      <c r="H335" s="90">
        <f t="shared" si="244"/>
        <v>13</v>
      </c>
      <c r="I335" s="91"/>
      <c r="J335" s="87" t="str">
        <f t="shared" si="245"/>
        <v>C3</v>
      </c>
      <c r="K335" s="87" t="str">
        <f t="shared" si="246"/>
        <v>C3</v>
      </c>
      <c r="L335" s="87" t="str">
        <f t="shared" si="247"/>
        <v>C3</v>
      </c>
      <c r="M335" s="92"/>
      <c r="N335" s="92"/>
      <c r="P335" s="223" t="str">
        <f ca="1">IF(OR(LEFT($A335,1)="x",AND(Y333+$AB335=0,$AB333&gt;0)),"",IFERROR(VLOOKUP($A335,LedenV,27,0),""))</f>
        <v/>
      </c>
      <c r="Q335" s="223" t="str">
        <f ca="1">IF(OR(LEFT($A335,1)="x",AND(Z333+$AB335=0,$AB333&gt;0)),"",IFERROR(VLOOKUP($A335,LedenV,28,0),""))</f>
        <v/>
      </c>
      <c r="R335" s="223" t="str">
        <f ca="1">IF(OR(LEFT($A335,1)="x",AND(AA333+$AB335=0,$AB333&gt;0)),"",IFERROR(VLOOKUP($A335,LedenV,29,0),""))</f>
        <v/>
      </c>
      <c r="S335" s="228"/>
      <c r="T335" s="305"/>
      <c r="U335" s="226"/>
      <c r="V335" s="229">
        <f t="shared" si="248"/>
        <v>13</v>
      </c>
      <c r="W335" s="229">
        <f t="shared" si="249"/>
        <v>14</v>
      </c>
      <c r="X335" s="52">
        <v>6</v>
      </c>
      <c r="Y335" s="87" t="str">
        <f t="shared" si="250"/>
        <v>C3</v>
      </c>
      <c r="Z335" s="87" t="str">
        <f t="shared" si="251"/>
        <v>C3</v>
      </c>
      <c r="AA335" s="87" t="str">
        <f t="shared" si="252"/>
        <v>C3</v>
      </c>
      <c r="AB335" s="34">
        <f t="shared" si="253"/>
        <v>6</v>
      </c>
    </row>
    <row r="336" spans="1:32" x14ac:dyDescent="0.2">
      <c r="A336" s="34" t="str">
        <f>C331&amp;"x"&amp;B336</f>
        <v>C2x3</v>
      </c>
      <c r="B336" s="63">
        <v>3</v>
      </c>
      <c r="C336" s="87" t="str">
        <f t="shared" si="239"/>
        <v>V</v>
      </c>
      <c r="D336" s="87" t="str">
        <f t="shared" si="240"/>
        <v>NKT92K1</v>
      </c>
      <c r="E336" s="88" t="str">
        <f t="shared" si="241"/>
        <v>Jongh, Anouk de</v>
      </c>
      <c r="F336" s="88" t="str">
        <f t="shared" si="242"/>
        <v>Anouk</v>
      </c>
      <c r="G336" s="89">
        <f t="shared" si="243"/>
        <v>38597</v>
      </c>
      <c r="H336" s="90">
        <f t="shared" si="244"/>
        <v>13</v>
      </c>
      <c r="I336" s="91"/>
      <c r="J336" s="87" t="str">
        <f t="shared" si="245"/>
        <v>C3</v>
      </c>
      <c r="K336" s="87" t="str">
        <f t="shared" si="246"/>
        <v>C3</v>
      </c>
      <c r="L336" s="87" t="str">
        <f t="shared" si="247"/>
        <v>C3</v>
      </c>
      <c r="M336" s="92"/>
      <c r="N336" s="92"/>
      <c r="P336" s="223" t="str">
        <f ca="1">IF(OR(LEFT($A336,1)="x",AND(Y333+$AB336=0,$AB333&gt;0)),"",IFERROR(VLOOKUP($A336,LedenV,27,0),""))</f>
        <v/>
      </c>
      <c r="Q336" s="223" t="str">
        <f ca="1">IF(OR(LEFT($A336,1)="x",AND(Z333+$AB336=0,$AB333&gt;0)),"",IFERROR(VLOOKUP($A336,LedenV,28,0),""))</f>
        <v/>
      </c>
      <c r="R336" s="223" t="str">
        <f ca="1">IF(OR(LEFT($A336,1)="x",AND(AA333+$AB336=0,$AB333&gt;0)),"",IFERROR(VLOOKUP($A336,LedenV,29,0),""))</f>
        <v/>
      </c>
      <c r="S336" s="228"/>
      <c r="T336" s="305"/>
      <c r="U336" s="226"/>
      <c r="V336" s="229">
        <f t="shared" si="248"/>
        <v>13</v>
      </c>
      <c r="W336" s="229">
        <f t="shared" si="249"/>
        <v>14</v>
      </c>
      <c r="X336" s="52">
        <v>7</v>
      </c>
      <c r="Y336" s="87" t="str">
        <f t="shared" si="250"/>
        <v>C3</v>
      </c>
      <c r="Z336" s="87" t="str">
        <f t="shared" si="251"/>
        <v>C3</v>
      </c>
      <c r="AA336" s="87" t="str">
        <f t="shared" si="252"/>
        <v>C3</v>
      </c>
      <c r="AB336" s="34">
        <f t="shared" si="253"/>
        <v>6</v>
      </c>
    </row>
    <row r="337" spans="1:32" x14ac:dyDescent="0.2">
      <c r="A337" s="34" t="str">
        <f>C331&amp;"x"&amp;B337</f>
        <v>C2x4</v>
      </c>
      <c r="B337" s="63">
        <v>4</v>
      </c>
      <c r="C337" s="87" t="str">
        <f t="shared" si="239"/>
        <v>V</v>
      </c>
      <c r="D337" s="87" t="str">
        <f t="shared" si="240"/>
        <v>NLB70G6</v>
      </c>
      <c r="E337" s="88" t="str">
        <f t="shared" si="241"/>
        <v>Volker, Karlijn</v>
      </c>
      <c r="F337" s="88" t="str">
        <f t="shared" si="242"/>
        <v>Karlijn</v>
      </c>
      <c r="G337" s="89">
        <f t="shared" si="243"/>
        <v>38417</v>
      </c>
      <c r="H337" s="90">
        <f t="shared" si="244"/>
        <v>13</v>
      </c>
      <c r="I337" s="91"/>
      <c r="J337" s="87" t="str">
        <f t="shared" si="245"/>
        <v>C3</v>
      </c>
      <c r="K337" s="87" t="str">
        <f t="shared" si="246"/>
        <v>C3</v>
      </c>
      <c r="L337" s="87" t="str">
        <f t="shared" si="247"/>
        <v>C3</v>
      </c>
      <c r="M337" s="92"/>
      <c r="N337" s="92"/>
      <c r="P337" s="223" t="str">
        <f ca="1">IF(OR(LEFT($A337,1)="x",AND(Y333+$AB337=0,$AB333&gt;0)),"",IFERROR(VLOOKUP($A337,LedenV,27,0),""))</f>
        <v/>
      </c>
      <c r="Q337" s="223" t="str">
        <f ca="1">IF(OR(LEFT($A337,1)="x",AND(Z333+$AB337=0,$AB333&gt;0)),"",IFERROR(VLOOKUP($A337,LedenV,28,0),""))</f>
        <v/>
      </c>
      <c r="R337" s="223" t="str">
        <f ca="1">IF(OR(LEFT($A337,1)="x",AND(AA333+$AB337=0,$AB333&gt;0)),"",IFERROR(VLOOKUP($A337,LedenV,29,0),""))</f>
        <v/>
      </c>
      <c r="S337" s="228"/>
      <c r="T337" s="305"/>
      <c r="U337" s="226"/>
      <c r="V337" s="229">
        <f t="shared" si="248"/>
        <v>13</v>
      </c>
      <c r="W337" s="229">
        <f t="shared" si="249"/>
        <v>14</v>
      </c>
      <c r="X337" s="52">
        <v>8</v>
      </c>
      <c r="Y337" s="87" t="str">
        <f t="shared" si="250"/>
        <v>C3</v>
      </c>
      <c r="Z337" s="87" t="str">
        <f t="shared" si="251"/>
        <v>C3</v>
      </c>
      <c r="AA337" s="87" t="str">
        <f t="shared" si="252"/>
        <v>C3</v>
      </c>
      <c r="AB337" s="34">
        <f t="shared" si="253"/>
        <v>6</v>
      </c>
    </row>
    <row r="338" spans="1:32" x14ac:dyDescent="0.2">
      <c r="A338" s="34" t="str">
        <f>C331&amp;"x"&amp;B338</f>
        <v>C2x5</v>
      </c>
      <c r="B338" s="63">
        <v>5</v>
      </c>
      <c r="C338" s="87" t="str">
        <f t="shared" si="239"/>
        <v>V</v>
      </c>
      <c r="D338" s="87" t="str">
        <f t="shared" si="240"/>
        <v>NLL20B6</v>
      </c>
      <c r="E338" s="88" t="str">
        <f t="shared" si="241"/>
        <v>Wensen, Maud van</v>
      </c>
      <c r="F338" s="88" t="str">
        <f t="shared" si="242"/>
        <v>Maud</v>
      </c>
      <c r="G338" s="89">
        <f t="shared" si="243"/>
        <v>38451</v>
      </c>
      <c r="H338" s="90">
        <f t="shared" si="244"/>
        <v>13</v>
      </c>
      <c r="I338" s="91"/>
      <c r="J338" s="87" t="str">
        <f t="shared" si="245"/>
        <v>C2</v>
      </c>
      <c r="K338" s="87" t="str">
        <f t="shared" si="246"/>
        <v>C2</v>
      </c>
      <c r="L338" s="87" t="str">
        <f t="shared" si="247"/>
        <v>C2</v>
      </c>
      <c r="M338" s="92"/>
      <c r="N338" s="92"/>
      <c r="P338" s="223" t="str">
        <f ca="1">IF(OR(LEFT($A338,1)="x",AND(Y333+$AB338=0,$AB333&gt;0)),"",IFERROR(VLOOKUP($A338,LedenV,27,0),""))</f>
        <v/>
      </c>
      <c r="Q338" s="223" t="str">
        <f ca="1">IF(OR(LEFT($A338,1)="x",AND(Z333+$AB338=0,$AB333&gt;0)),"",IFERROR(VLOOKUP($A338,LedenV,28,0),""))</f>
        <v/>
      </c>
      <c r="R338" s="223" t="str">
        <f ca="1">IF(OR(LEFT($A338,1)="x",AND(AA333+$AB338=0,$AB333&gt;0)),"",IFERROR(VLOOKUP($A338,LedenV,29,0),""))</f>
        <v/>
      </c>
      <c r="S338" s="228"/>
      <c r="T338" s="305"/>
      <c r="U338" s="226"/>
      <c r="V338" s="229">
        <f t="shared" si="248"/>
        <v>13</v>
      </c>
      <c r="W338" s="229">
        <f t="shared" si="249"/>
        <v>14</v>
      </c>
      <c r="X338" s="52">
        <v>9</v>
      </c>
      <c r="Y338" s="87" t="str">
        <f t="shared" si="250"/>
        <v>C2</v>
      </c>
      <c r="Z338" s="87" t="str">
        <f t="shared" si="251"/>
        <v>C2</v>
      </c>
      <c r="AA338" s="87" t="str">
        <f t="shared" si="252"/>
        <v>C2</v>
      </c>
      <c r="AB338" s="34">
        <f t="shared" si="253"/>
        <v>6</v>
      </c>
    </row>
    <row r="339" spans="1:32" x14ac:dyDescent="0.2">
      <c r="A339" s="34" t="str">
        <f>C331&amp;"x"&amp;B339</f>
        <v>C2x6</v>
      </c>
      <c r="B339" s="63">
        <v>6</v>
      </c>
      <c r="C339" s="87" t="str">
        <f t="shared" si="239"/>
        <v>V</v>
      </c>
      <c r="D339" s="87" t="str">
        <f t="shared" si="240"/>
        <v>NKS24S7</v>
      </c>
      <c r="E339" s="88" t="str">
        <f t="shared" si="241"/>
        <v>Wijngaarden, Bente van</v>
      </c>
      <c r="F339" s="88" t="str">
        <f t="shared" si="242"/>
        <v>Bente</v>
      </c>
      <c r="G339" s="89">
        <f t="shared" si="243"/>
        <v>38928</v>
      </c>
      <c r="H339" s="90">
        <f t="shared" si="244"/>
        <v>12</v>
      </c>
      <c r="I339" s="91"/>
      <c r="J339" s="87" t="str">
        <f t="shared" si="245"/>
        <v>D2</v>
      </c>
      <c r="K339" s="87" t="str">
        <f t="shared" si="246"/>
        <v>D2</v>
      </c>
      <c r="L339" s="87" t="str">
        <f t="shared" si="247"/>
        <v>D2</v>
      </c>
      <c r="M339" s="92"/>
      <c r="N339" s="92"/>
      <c r="P339" s="223" t="str">
        <f ca="1">IF(OR(LEFT($A339,1)="x",AND(Y333+$AB339=0,$AB333&gt;0)),"",IFERROR(VLOOKUP($A339,LedenV,27,0),""))</f>
        <v/>
      </c>
      <c r="Q339" s="223" t="str">
        <f ca="1">IF(OR(LEFT($A339,1)="x",AND(Z333+$AB339=0,$AB333&gt;0)),"",IFERROR(VLOOKUP($A339,LedenV,28,0),""))</f>
        <v/>
      </c>
      <c r="R339" s="223" t="str">
        <f ca="1">IF(OR(LEFT($A339,1)="x",AND(AA333+$AB339=0,$AB333&gt;0)),"",IFERROR(VLOOKUP($A339,LedenV,29,0),""))</f>
        <v/>
      </c>
      <c r="S339" s="228"/>
      <c r="T339" s="305"/>
      <c r="U339" s="226"/>
      <c r="V339" s="229">
        <f t="shared" si="248"/>
        <v>13</v>
      </c>
      <c r="W339" s="229">
        <f t="shared" si="249"/>
        <v>14</v>
      </c>
      <c r="X339" s="52">
        <v>10</v>
      </c>
      <c r="Y339" s="87" t="str">
        <f t="shared" si="250"/>
        <v>D2</v>
      </c>
      <c r="Z339" s="87" t="str">
        <f t="shared" si="251"/>
        <v>D2</v>
      </c>
      <c r="AA339" s="87" t="str">
        <f t="shared" si="252"/>
        <v>D2</v>
      </c>
      <c r="AB339" s="34">
        <f t="shared" si="253"/>
        <v>6</v>
      </c>
    </row>
    <row r="340" spans="1:32" x14ac:dyDescent="0.2">
      <c r="A340" s="34" t="str">
        <f>C331&amp;"x"&amp;B340</f>
        <v>C2x7</v>
      </c>
      <c r="B340" s="63">
        <v>7</v>
      </c>
      <c r="C340" s="87" t="str">
        <f t="shared" si="239"/>
        <v>M</v>
      </c>
      <c r="D340" s="87" t="str">
        <f t="shared" si="240"/>
        <v>NKW50B5</v>
      </c>
      <c r="E340" s="88" t="str">
        <f t="shared" si="241"/>
        <v>Geffen, Arend van</v>
      </c>
      <c r="F340" s="88" t="str">
        <f t="shared" si="242"/>
        <v>Arend</v>
      </c>
      <c r="G340" s="89">
        <f t="shared" si="243"/>
        <v>38487</v>
      </c>
      <c r="H340" s="90">
        <f t="shared" si="244"/>
        <v>13</v>
      </c>
      <c r="I340" s="91"/>
      <c r="J340" s="87" t="str">
        <f t="shared" si="245"/>
        <v>C2</v>
      </c>
      <c r="K340" s="87" t="str">
        <f t="shared" si="246"/>
        <v>C2</v>
      </c>
      <c r="L340" s="87" t="str">
        <f t="shared" si="247"/>
        <v>C2</v>
      </c>
      <c r="M340" s="92"/>
      <c r="N340" s="92"/>
      <c r="P340" s="223" t="str">
        <f ca="1">IF(OR(LEFT($A340,1)="x",AND(Y333+$AB340=0,$AB333&gt;0)),"",IFERROR(VLOOKUP($A340,LedenV,27,0),""))</f>
        <v/>
      </c>
      <c r="Q340" s="223" t="str">
        <f ca="1">IF(OR(LEFT($A340,1)="x",AND(Z333+$AB340=0,$AB333&gt;0)),"",IFERROR(VLOOKUP($A340,LedenV,28,0),""))</f>
        <v/>
      </c>
      <c r="R340" s="223" t="str">
        <f ca="1">IF(OR(LEFT($A340,1)="x",AND(AA333+$AB340=0,$AB333&gt;0)),"",IFERROR(VLOOKUP($A340,LedenV,29,0),""))</f>
        <v/>
      </c>
      <c r="S340" s="228"/>
      <c r="T340" s="305"/>
      <c r="U340" s="226"/>
      <c r="V340" s="229">
        <f t="shared" si="248"/>
        <v>13</v>
      </c>
      <c r="W340" s="229">
        <f t="shared" si="249"/>
        <v>14</v>
      </c>
      <c r="X340" s="52">
        <v>11</v>
      </c>
      <c r="Y340" s="87" t="str">
        <f t="shared" si="250"/>
        <v>C2</v>
      </c>
      <c r="Z340" s="87" t="str">
        <f t="shared" si="251"/>
        <v>C2</v>
      </c>
      <c r="AA340" s="87" t="str">
        <f t="shared" si="252"/>
        <v>C2</v>
      </c>
      <c r="AB340" s="34">
        <f t="shared" si="253"/>
        <v>6</v>
      </c>
    </row>
    <row r="341" spans="1:32" x14ac:dyDescent="0.2">
      <c r="A341" s="34" t="str">
        <f>C331&amp;"x"&amp;B341</f>
        <v>C2x8</v>
      </c>
      <c r="B341" s="63">
        <v>8</v>
      </c>
      <c r="C341" s="87" t="str">
        <f t="shared" si="239"/>
        <v>M</v>
      </c>
      <c r="D341" s="87" t="str">
        <f t="shared" si="240"/>
        <v>NLB71F2</v>
      </c>
      <c r="E341" s="88" t="str">
        <f t="shared" si="241"/>
        <v>Koornneef, Wouter</v>
      </c>
      <c r="F341" s="88" t="str">
        <f t="shared" si="242"/>
        <v>Wouter</v>
      </c>
      <c r="G341" s="89">
        <f t="shared" si="243"/>
        <v>38517</v>
      </c>
      <c r="H341" s="90">
        <f t="shared" si="244"/>
        <v>13</v>
      </c>
      <c r="I341" s="91"/>
      <c r="J341" s="87" t="str">
        <f t="shared" si="245"/>
        <v>C2</v>
      </c>
      <c r="K341" s="87" t="str">
        <f t="shared" si="246"/>
        <v>C2</v>
      </c>
      <c r="L341" s="87" t="str">
        <f t="shared" si="247"/>
        <v>C2</v>
      </c>
      <c r="M341" s="92"/>
      <c r="N341" s="92"/>
      <c r="P341" s="223" t="str">
        <f ca="1">IF(OR(LEFT($A341,1)="x",AND(Y333+$AB341=0,$AB333&gt;0)),"",IFERROR(VLOOKUP($A341,LedenV,27,0),""))</f>
        <v/>
      </c>
      <c r="Q341" s="223" t="str">
        <f ca="1">IF(OR(LEFT($A341,1)="x",AND(Z333+$AB341=0,$AB333&gt;0)),"",IFERROR(VLOOKUP($A341,LedenV,28,0),""))</f>
        <v/>
      </c>
      <c r="R341" s="223" t="str">
        <f ca="1">IF(OR(LEFT($A341,1)="x",AND(AA333+$AB341=0,$AB333&gt;0)),"",IFERROR(VLOOKUP($A341,LedenV,29,0),""))</f>
        <v/>
      </c>
      <c r="S341" s="228"/>
      <c r="T341" s="305"/>
      <c r="U341" s="226"/>
      <c r="V341" s="229">
        <f t="shared" si="248"/>
        <v>13</v>
      </c>
      <c r="W341" s="229">
        <f t="shared" si="249"/>
        <v>14</v>
      </c>
      <c r="X341" s="52">
        <v>12</v>
      </c>
      <c r="Y341" s="87" t="str">
        <f t="shared" si="250"/>
        <v>C2</v>
      </c>
      <c r="Z341" s="87" t="str">
        <f t="shared" si="251"/>
        <v>C2</v>
      </c>
      <c r="AA341" s="87" t="str">
        <f t="shared" si="252"/>
        <v>C2</v>
      </c>
      <c r="AB341" s="34">
        <f t="shared" si="253"/>
        <v>6</v>
      </c>
    </row>
    <row r="342" spans="1:32" x14ac:dyDescent="0.2">
      <c r="A342" s="34" t="str">
        <f>C331&amp;"x"&amp;B342</f>
        <v>C2x9</v>
      </c>
      <c r="B342" s="63">
        <v>9</v>
      </c>
      <c r="C342" s="87" t="str">
        <f t="shared" si="239"/>
        <v>M</v>
      </c>
      <c r="D342" s="87" t="str">
        <f t="shared" si="240"/>
        <v>NLG59F1</v>
      </c>
      <c r="E342" s="88" t="str">
        <f t="shared" si="241"/>
        <v>Lohuis, Jens</v>
      </c>
      <c r="F342" s="88" t="str">
        <f t="shared" si="242"/>
        <v>Jens</v>
      </c>
      <c r="G342" s="89">
        <f t="shared" si="243"/>
        <v>38578</v>
      </c>
      <c r="H342" s="90">
        <f t="shared" si="244"/>
        <v>13</v>
      </c>
      <c r="I342" s="91"/>
      <c r="J342" s="87" t="str">
        <f t="shared" si="245"/>
        <v>C1</v>
      </c>
      <c r="K342" s="87" t="str">
        <f t="shared" si="246"/>
        <v>C1</v>
      </c>
      <c r="L342" s="87" t="str">
        <f t="shared" si="247"/>
        <v>C1</v>
      </c>
      <c r="M342" s="92"/>
      <c r="N342" s="92"/>
      <c r="P342" s="223" t="str">
        <f ca="1">IF(OR(LEFT($A342,1)="x",AND(Y333+$AB342=0,$AB333&gt;0)),"",IFERROR(VLOOKUP($A342,LedenV,27,0),""))</f>
        <v/>
      </c>
      <c r="Q342" s="223" t="str">
        <f ca="1">IF(OR(LEFT($A342,1)="x",AND(Z333+$AB342=0,$AB333&gt;0)),"",IFERROR(VLOOKUP($A342,LedenV,28,0),""))</f>
        <v/>
      </c>
      <c r="R342" s="223" t="str">
        <f ca="1">IF(OR(LEFT($A342,1)="x",AND(AA333+$AB342=0,$AB333&gt;0)),"",IFERROR(VLOOKUP($A342,LedenV,29,0),""))</f>
        <v/>
      </c>
      <c r="S342" s="228"/>
      <c r="T342" s="305"/>
      <c r="U342" s="226"/>
      <c r="V342" s="229">
        <f t="shared" si="248"/>
        <v>13</v>
      </c>
      <c r="W342" s="229">
        <f t="shared" si="249"/>
        <v>14</v>
      </c>
      <c r="X342" s="52">
        <v>13</v>
      </c>
      <c r="Y342" s="87" t="str">
        <f t="shared" si="250"/>
        <v>C1</v>
      </c>
      <c r="Z342" s="87" t="str">
        <f t="shared" si="251"/>
        <v>C1</v>
      </c>
      <c r="AA342" s="87" t="str">
        <f t="shared" si="252"/>
        <v>C1</v>
      </c>
      <c r="AB342" s="34">
        <f t="shared" si="253"/>
        <v>6</v>
      </c>
    </row>
    <row r="343" spans="1:32" x14ac:dyDescent="0.2">
      <c r="A343" s="34" t="str">
        <f>C331&amp;"x"&amp;B343</f>
        <v>C2x10</v>
      </c>
      <c r="B343" s="63">
        <v>10</v>
      </c>
      <c r="C343" s="87" t="str">
        <f t="shared" si="239"/>
        <v>M</v>
      </c>
      <c r="D343" s="87" t="str">
        <f t="shared" si="240"/>
        <v>NLB70Y2</v>
      </c>
      <c r="E343" s="88" t="str">
        <f t="shared" si="241"/>
        <v>Meijer, Joeke</v>
      </c>
      <c r="F343" s="88" t="str">
        <f t="shared" si="242"/>
        <v>Joeke</v>
      </c>
      <c r="G343" s="89">
        <f t="shared" si="243"/>
        <v>38617</v>
      </c>
      <c r="H343" s="90">
        <f t="shared" si="244"/>
        <v>13</v>
      </c>
      <c r="I343" s="91"/>
      <c r="J343" s="87" t="str">
        <f t="shared" si="245"/>
        <v>C3</v>
      </c>
      <c r="K343" s="87" t="str">
        <f t="shared" si="246"/>
        <v>C3</v>
      </c>
      <c r="L343" s="87" t="str">
        <f t="shared" si="247"/>
        <v>C3</v>
      </c>
      <c r="M343" s="92"/>
      <c r="N343" s="92"/>
      <c r="P343" s="223" t="str">
        <f ca="1">IF(OR(LEFT($A343,1)="x",AND(Y333+$AB343=0,$AB333&gt;0)),"",IFERROR(VLOOKUP($A343,LedenV,27,0),""))</f>
        <v/>
      </c>
      <c r="Q343" s="223" t="str">
        <f ca="1">IF(OR(LEFT($A343,1)="x",AND(Z333+$AB343=0,$AB333&gt;0)),"",IFERROR(VLOOKUP($A343,LedenV,28,0),""))</f>
        <v/>
      </c>
      <c r="R343" s="223" t="str">
        <f ca="1">IF(OR(LEFT($A343,1)="x",AND(AA333+$AB343=0,$AB333&gt;0)),"",IFERROR(VLOOKUP($A343,LedenV,29,0),""))</f>
        <v/>
      </c>
      <c r="S343" s="228"/>
      <c r="T343" s="305"/>
      <c r="U343" s="226"/>
      <c r="V343" s="229">
        <f t="shared" si="248"/>
        <v>13</v>
      </c>
      <c r="W343" s="229">
        <f t="shared" si="249"/>
        <v>14</v>
      </c>
      <c r="X343" s="52">
        <v>14</v>
      </c>
      <c r="Y343" s="87" t="str">
        <f t="shared" si="250"/>
        <v>C3</v>
      </c>
      <c r="Z343" s="87" t="str">
        <f t="shared" si="251"/>
        <v>C3</v>
      </c>
      <c r="AA343" s="87" t="str">
        <f t="shared" si="252"/>
        <v>C3</v>
      </c>
      <c r="AB343" s="34">
        <f t="shared" si="253"/>
        <v>6</v>
      </c>
    </row>
    <row r="344" spans="1:32" x14ac:dyDescent="0.2">
      <c r="A344" s="34" t="str">
        <f>C331&amp;"x"&amp;B344</f>
        <v>C2x11</v>
      </c>
      <c r="B344" s="63">
        <v>11</v>
      </c>
      <c r="C344" s="87" t="str">
        <f t="shared" si="239"/>
        <v/>
      </c>
      <c r="D344" s="87" t="str">
        <f t="shared" si="240"/>
        <v/>
      </c>
      <c r="E344" s="88" t="str">
        <f t="shared" si="241"/>
        <v/>
      </c>
      <c r="F344" s="88" t="str">
        <f t="shared" si="242"/>
        <v/>
      </c>
      <c r="G344" s="89" t="str">
        <f t="shared" si="243"/>
        <v/>
      </c>
      <c r="H344" s="90" t="str">
        <f t="shared" si="244"/>
        <v/>
      </c>
      <c r="I344" s="91"/>
      <c r="J344" s="87" t="str">
        <f t="shared" si="245"/>
        <v/>
      </c>
      <c r="K344" s="87" t="str">
        <f t="shared" si="246"/>
        <v/>
      </c>
      <c r="L344" s="87" t="str">
        <f t="shared" si="247"/>
        <v/>
      </c>
      <c r="M344" s="92"/>
      <c r="N344" s="92"/>
      <c r="P344" s="223" t="str">
        <f>IF(OR(LEFT($A344,1)="x",AND(Y333+$AB344=0,$AB333&gt;0)),"",IFERROR(VLOOKUP($A344,LedenV,27,0),""))</f>
        <v/>
      </c>
      <c r="Q344" s="223" t="str">
        <f>IF(OR(LEFT($A344,1)="x",AND(Z333+$AB344=0,$AB333&gt;0)),"",IFERROR(VLOOKUP($A344,LedenV,28,0),""))</f>
        <v/>
      </c>
      <c r="R344" s="223" t="str">
        <f>IF(OR(LEFT($A344,1)="x",AND(AA333+$AB344=0,$AB333&gt;0)),"",IFERROR(VLOOKUP($A344,LedenV,29,0),""))</f>
        <v/>
      </c>
      <c r="V344" s="229">
        <f t="shared" si="248"/>
        <v>13</v>
      </c>
      <c r="W344" s="229">
        <f t="shared" si="249"/>
        <v>14</v>
      </c>
      <c r="X344" s="52">
        <v>15</v>
      </c>
      <c r="Y344" s="87" t="str">
        <f t="shared" si="250"/>
        <v/>
      </c>
      <c r="Z344" s="87" t="str">
        <f t="shared" si="251"/>
        <v/>
      </c>
      <c r="AA344" s="87" t="str">
        <f t="shared" si="252"/>
        <v/>
      </c>
      <c r="AB344" s="34">
        <f t="shared" si="253"/>
        <v>0</v>
      </c>
    </row>
    <row r="345" spans="1:32" x14ac:dyDescent="0.2">
      <c r="A345" s="34" t="str">
        <f>C331&amp;"x"&amp;B345</f>
        <v>C2x12</v>
      </c>
      <c r="B345" s="63">
        <v>12</v>
      </c>
      <c r="C345" s="87" t="str">
        <f t="shared" si="239"/>
        <v/>
      </c>
      <c r="D345" s="87" t="str">
        <f t="shared" si="240"/>
        <v/>
      </c>
      <c r="E345" s="88" t="str">
        <f t="shared" si="241"/>
        <v/>
      </c>
      <c r="F345" s="88" t="str">
        <f t="shared" si="242"/>
        <v/>
      </c>
      <c r="G345" s="89" t="str">
        <f t="shared" si="243"/>
        <v/>
      </c>
      <c r="H345" s="90" t="str">
        <f t="shared" si="244"/>
        <v/>
      </c>
      <c r="I345" s="91"/>
      <c r="J345" s="87" t="str">
        <f t="shared" si="245"/>
        <v/>
      </c>
      <c r="K345" s="87" t="str">
        <f t="shared" si="246"/>
        <v/>
      </c>
      <c r="L345" s="87" t="str">
        <f t="shared" si="247"/>
        <v/>
      </c>
      <c r="M345" s="92"/>
      <c r="N345" s="92"/>
      <c r="P345" s="223" t="str">
        <f>IF(OR(LEFT($A345,1)="x",AND(Y333+$AB345=0,$AB333&gt;0)),"",IFERROR(VLOOKUP($A345,LedenV,27,0),""))</f>
        <v/>
      </c>
      <c r="Q345" s="223" t="str">
        <f>IF(OR(LEFT($A345,1)="x",AND(Z333+$AB345=0,$AB333&gt;0)),"",IFERROR(VLOOKUP($A345,LedenV,28,0),""))</f>
        <v/>
      </c>
      <c r="R345" s="223" t="str">
        <f>IF(OR(LEFT($A345,1)="x",AND(AA333+$AB345=0,$AB333&gt;0)),"",IFERROR(VLOOKUP($A345,LedenV,29,0),""))</f>
        <v/>
      </c>
      <c r="V345" s="229">
        <f t="shared" si="248"/>
        <v>13</v>
      </c>
      <c r="W345" s="229">
        <f t="shared" si="249"/>
        <v>14</v>
      </c>
      <c r="X345" s="52">
        <v>16</v>
      </c>
      <c r="Y345" s="87" t="str">
        <f t="shared" si="250"/>
        <v/>
      </c>
      <c r="Z345" s="87" t="str">
        <f t="shared" si="251"/>
        <v/>
      </c>
      <c r="AA345" s="87" t="str">
        <f t="shared" si="252"/>
        <v/>
      </c>
      <c r="AB345" s="34">
        <f t="shared" si="253"/>
        <v>0</v>
      </c>
    </row>
    <row r="346" spans="1:32" x14ac:dyDescent="0.2">
      <c r="A346" s="34" t="str">
        <f>C331&amp;"x"&amp;B346</f>
        <v>C2x13</v>
      </c>
      <c r="B346" s="63">
        <v>13</v>
      </c>
      <c r="C346" s="87" t="str">
        <f t="shared" si="239"/>
        <v/>
      </c>
      <c r="D346" s="87" t="str">
        <f t="shared" si="240"/>
        <v/>
      </c>
      <c r="E346" s="88" t="str">
        <f t="shared" si="241"/>
        <v/>
      </c>
      <c r="F346" s="88" t="str">
        <f t="shared" si="242"/>
        <v/>
      </c>
      <c r="G346" s="89" t="str">
        <f t="shared" si="243"/>
        <v/>
      </c>
      <c r="H346" s="90" t="str">
        <f t="shared" si="244"/>
        <v/>
      </c>
      <c r="I346" s="91"/>
      <c r="J346" s="87" t="str">
        <f t="shared" si="245"/>
        <v/>
      </c>
      <c r="K346" s="87" t="str">
        <f t="shared" si="246"/>
        <v/>
      </c>
      <c r="L346" s="87" t="str">
        <f t="shared" si="247"/>
        <v/>
      </c>
      <c r="M346" s="92"/>
      <c r="N346" s="92"/>
      <c r="P346" s="223" t="str">
        <f>IF(OR(LEFT($A346,1)="x",AND(Y333+$AB346=0,$AB333&gt;0)),"",IFERROR(VLOOKUP($A346,LedenV,27,0),""))</f>
        <v/>
      </c>
      <c r="Q346" s="223" t="str">
        <f>IF(OR(LEFT($A346,1)="x",AND(Z333+$AB346=0,$AB333&gt;0)),"",IFERROR(VLOOKUP($A346,LedenV,28,0),""))</f>
        <v/>
      </c>
      <c r="R346" s="223" t="str">
        <f>IF(OR(LEFT($A346,1)="x",AND(AA333+$AB346=0,$AB333&gt;0)),"",IFERROR(VLOOKUP($A346,LedenV,29,0),""))</f>
        <v/>
      </c>
      <c r="V346" s="229">
        <f t="shared" si="248"/>
        <v>13</v>
      </c>
      <c r="W346" s="229">
        <f t="shared" si="249"/>
        <v>14</v>
      </c>
      <c r="X346" s="52">
        <v>17</v>
      </c>
      <c r="Y346" s="87" t="str">
        <f t="shared" si="250"/>
        <v/>
      </c>
      <c r="Z346" s="87" t="str">
        <f t="shared" si="251"/>
        <v/>
      </c>
      <c r="AA346" s="87" t="str">
        <f t="shared" si="252"/>
        <v/>
      </c>
      <c r="AB346" s="34">
        <f t="shared" si="253"/>
        <v>0</v>
      </c>
    </row>
    <row r="347" spans="1:32" x14ac:dyDescent="0.2">
      <c r="A347" s="34" t="str">
        <f>C331&amp;"x"&amp;B347</f>
        <v>C2x14</v>
      </c>
      <c r="B347" s="63">
        <v>14</v>
      </c>
      <c r="C347" s="87" t="str">
        <f t="shared" si="239"/>
        <v/>
      </c>
      <c r="D347" s="87" t="str">
        <f t="shared" si="240"/>
        <v/>
      </c>
      <c r="E347" s="88" t="str">
        <f t="shared" si="241"/>
        <v/>
      </c>
      <c r="F347" s="88" t="str">
        <f t="shared" si="242"/>
        <v/>
      </c>
      <c r="G347" s="89" t="str">
        <f t="shared" si="243"/>
        <v/>
      </c>
      <c r="H347" s="90" t="str">
        <f t="shared" si="244"/>
        <v/>
      </c>
      <c r="I347" s="91"/>
      <c r="J347" s="87" t="str">
        <f t="shared" si="245"/>
        <v/>
      </c>
      <c r="K347" s="87" t="str">
        <f t="shared" si="246"/>
        <v/>
      </c>
      <c r="L347" s="87" t="str">
        <f t="shared" si="247"/>
        <v/>
      </c>
      <c r="M347" s="92"/>
      <c r="N347" s="92"/>
      <c r="P347" s="223" t="str">
        <f>IF(OR(LEFT($A347,1)="x",AND(Y333+$AB347=0,$AB333&gt;0)),"",IFERROR(VLOOKUP($A347,LedenV,27,0),""))</f>
        <v/>
      </c>
      <c r="Q347" s="223" t="str">
        <f>IF(OR(LEFT($A347,1)="x",AND(Z333+$AB347=0,$AB333&gt;0)),"",IFERROR(VLOOKUP($A347,LedenV,28,0),""))</f>
        <v/>
      </c>
      <c r="R347" s="223" t="str">
        <f>IF(OR(LEFT($A347,1)="x",AND(AA333+$AB347=0,$AB333&gt;0)),"",IFERROR(VLOOKUP($A347,LedenV,29,0),""))</f>
        <v/>
      </c>
      <c r="V347" s="229">
        <f t="shared" si="248"/>
        <v>13</v>
      </c>
      <c r="W347" s="229">
        <f t="shared" si="249"/>
        <v>14</v>
      </c>
      <c r="X347" s="52">
        <v>18</v>
      </c>
      <c r="Y347" s="87" t="str">
        <f t="shared" si="250"/>
        <v/>
      </c>
      <c r="Z347" s="87" t="str">
        <f t="shared" si="251"/>
        <v/>
      </c>
      <c r="AA347" s="87" t="str">
        <f t="shared" si="252"/>
        <v/>
      </c>
      <c r="AB347" s="34">
        <f t="shared" si="253"/>
        <v>0</v>
      </c>
    </row>
    <row r="348" spans="1:32" x14ac:dyDescent="0.2">
      <c r="A348" s="34" t="str">
        <f>C331&amp;"x"&amp;B348</f>
        <v>C2x15</v>
      </c>
      <c r="B348" s="63">
        <v>15</v>
      </c>
      <c r="C348" s="87" t="str">
        <f t="shared" si="239"/>
        <v/>
      </c>
      <c r="D348" s="87" t="str">
        <f t="shared" si="240"/>
        <v/>
      </c>
      <c r="E348" s="88" t="str">
        <f t="shared" si="241"/>
        <v/>
      </c>
      <c r="F348" s="88" t="str">
        <f t="shared" si="242"/>
        <v/>
      </c>
      <c r="G348" s="89" t="str">
        <f t="shared" si="243"/>
        <v/>
      </c>
      <c r="H348" s="90" t="str">
        <f t="shared" si="244"/>
        <v/>
      </c>
      <c r="I348" s="91"/>
      <c r="J348" s="87" t="str">
        <f t="shared" si="245"/>
        <v/>
      </c>
      <c r="K348" s="87" t="str">
        <f t="shared" si="246"/>
        <v/>
      </c>
      <c r="L348" s="87" t="str">
        <f t="shared" si="247"/>
        <v/>
      </c>
      <c r="M348" s="92"/>
      <c r="N348" s="92"/>
      <c r="P348" s="223" t="str">
        <f>IF(OR(LEFT($A348,1)="x",AND(Y333+$AB348=0,$AB333&gt;0)),"",IFERROR(VLOOKUP($A348,LedenV,27,0),""))</f>
        <v/>
      </c>
      <c r="Q348" s="223" t="str">
        <f>IF(OR(LEFT($A348,1)="x",AND(Z333+$AB348=0,$AB333&gt;0)),"",IFERROR(VLOOKUP($A348,LedenV,28,0),""))</f>
        <v/>
      </c>
      <c r="R348" s="223" t="str">
        <f>IF(OR(LEFT($A348,1)="x",AND(AA333+$AB348=0,$AB333&gt;0)),"",IFERROR(VLOOKUP($A348,LedenV,29,0),""))</f>
        <v/>
      </c>
      <c r="V348" s="229">
        <f t="shared" si="248"/>
        <v>13</v>
      </c>
      <c r="W348" s="229">
        <f t="shared" si="249"/>
        <v>14</v>
      </c>
      <c r="X348" s="52">
        <v>19</v>
      </c>
      <c r="Y348" s="87" t="str">
        <f t="shared" si="250"/>
        <v/>
      </c>
      <c r="Z348" s="87" t="str">
        <f t="shared" si="251"/>
        <v/>
      </c>
      <c r="AA348" s="87" t="str">
        <f t="shared" si="252"/>
        <v/>
      </c>
      <c r="AB348" s="34">
        <f t="shared" si="253"/>
        <v>0</v>
      </c>
    </row>
    <row r="349" spans="1:32" ht="13.5" thickBot="1" x14ac:dyDescent="0.25">
      <c r="B349" s="93"/>
      <c r="C349" s="94"/>
      <c r="D349" s="93"/>
      <c r="E349" s="93"/>
      <c r="F349" s="93"/>
      <c r="G349" s="95"/>
      <c r="H349" s="95"/>
      <c r="I349" s="95"/>
      <c r="J349" s="94"/>
      <c r="K349" s="94"/>
      <c r="L349" s="94"/>
      <c r="M349" s="92"/>
      <c r="N349" s="92"/>
      <c r="X349" s="52">
        <v>20</v>
      </c>
    </row>
    <row r="350" spans="1:32" ht="13.5" thickTop="1" x14ac:dyDescent="0.2">
      <c r="A350" s="62"/>
      <c r="B350" s="63"/>
      <c r="C350" s="392" t="s">
        <v>6547</v>
      </c>
      <c r="D350" s="392"/>
      <c r="E350" s="178" t="s">
        <v>6548</v>
      </c>
      <c r="F350" s="178" t="s">
        <v>6549</v>
      </c>
      <c r="G350" s="65" t="s">
        <v>6550</v>
      </c>
      <c r="H350" s="66"/>
      <c r="I350" s="67"/>
      <c r="J350" s="68" t="s">
        <v>6551</v>
      </c>
      <c r="K350" s="68" t="s">
        <v>6552</v>
      </c>
      <c r="L350" s="68" t="s">
        <v>6553</v>
      </c>
      <c r="M350" s="69"/>
      <c r="N350" s="69"/>
      <c r="O350" s="70"/>
      <c r="P350" s="71">
        <f ca="1">COUNT(P354:P368)</f>
        <v>0</v>
      </c>
      <c r="Q350" s="71">
        <f ca="1">COUNT(Q354:Q368)</f>
        <v>0</v>
      </c>
      <c r="R350" s="71">
        <f ca="1">COUNT(R354:R368)</f>
        <v>0</v>
      </c>
      <c r="S350" s="72"/>
      <c r="T350" s="104">
        <f ca="1">R350-(15-COUNTBLANK(AA354:AA368))</f>
        <v>-9</v>
      </c>
      <c r="U350" s="70"/>
      <c r="V350" s="70"/>
      <c r="W350" s="70"/>
      <c r="X350" s="70">
        <v>1</v>
      </c>
      <c r="Y350" s="62"/>
      <c r="Z350" s="62"/>
      <c r="AA350" s="62"/>
      <c r="AB350" s="62"/>
    </row>
    <row r="351" spans="1:32" x14ac:dyDescent="0.2">
      <c r="A351" s="43">
        <v>21</v>
      </c>
      <c r="B351" s="73"/>
      <c r="C351" s="391" t="str">
        <f>Leden!AQ23</f>
        <v>C3</v>
      </c>
      <c r="D351" s="391"/>
      <c r="E351" s="177" t="str">
        <f>IF($C351="","",LEFT(IFERROR(VLOOKUP($C351,TeamsV,2,0),"")&amp;"??",2))</f>
        <v>BK</v>
      </c>
      <c r="F351" s="177" t="str">
        <f>IF($C351="","",LEFT(IFERROR(VLOOKUP($C351,TeamsV,3,0),"")&amp;"??",2))</f>
        <v>Za</v>
      </c>
      <c r="G351" s="177" t="str">
        <f>IF($C351="","",LEFT(IFERROR(VLOOKUP($C351,TeamsV,4,0),"")&amp;"?",1))</f>
        <v>8</v>
      </c>
      <c r="H351" s="75"/>
      <c r="I351" s="76"/>
      <c r="J351" s="295">
        <f>COUNTIF(C354:C368,"V")</f>
        <v>9</v>
      </c>
      <c r="K351" s="300">
        <f>COUNTIF(C354:C368,"M")</f>
        <v>0</v>
      </c>
      <c r="L351" s="77">
        <f>IFERROR(AVERAGE(H354:H368),"")</f>
        <v>12.555555555555555</v>
      </c>
      <c r="M351" s="78"/>
      <c r="N351" s="78"/>
      <c r="O351" s="79" t="s">
        <v>6554</v>
      </c>
      <c r="P351" s="223" t="str">
        <f ca="1">IF(COUNT(P354:P368)=0,"",TeamPunten(P354:P368,$V351))</f>
        <v/>
      </c>
      <c r="Q351" s="223" t="str">
        <f ca="1">IF(COUNT(Q354:Q368)=0,"",TeamPunten(Q354:Q368,$V351))</f>
        <v/>
      </c>
      <c r="R351" s="223" t="str">
        <f ca="1">IF(COUNT(R354:R368)=0,"",TeamPunten(R354:R368,$V351))</f>
        <v/>
      </c>
      <c r="S351" s="224"/>
      <c r="T351" s="51"/>
      <c r="U351" s="225" t="str">
        <f>MID($C351,1,1)</f>
        <v>C</v>
      </c>
      <c r="V351" s="225" t="str">
        <f>MID($C351,1,1)</f>
        <v>C</v>
      </c>
      <c r="W351" s="225" t="str">
        <f>MID($C351,1,1)</f>
        <v>C</v>
      </c>
      <c r="X351" s="52">
        <v>2</v>
      </c>
      <c r="Y351" s="43"/>
      <c r="Z351" s="43"/>
      <c r="AA351" s="43"/>
      <c r="AB351" s="43"/>
      <c r="AD351" s="20" t="str">
        <f>IF($C351="","",IFERROR(VLOOKUP($C351,TeamsV,6,0),""))</f>
        <v>A</v>
      </c>
      <c r="AE351" s="20" t="str">
        <f>IF($AD351="","",IFERROR(VLOOKUP($AD351,Teams!$B$4:$G$8,2,0),""))</f>
        <v>3312 AD</v>
      </c>
      <c r="AF351" s="20" t="str">
        <f>IF($AD351="","",IFERROR(VLOOKUP($AD351,Teams!$B$4:$G$8,4,0),""))</f>
        <v>Dordrecht</v>
      </c>
    </row>
    <row r="352" spans="1:32" x14ac:dyDescent="0.2">
      <c r="B352" s="63"/>
      <c r="C352" s="178"/>
      <c r="D352" s="63"/>
      <c r="E352" s="63"/>
      <c r="F352" s="63"/>
      <c r="G352" s="67"/>
      <c r="H352" s="67"/>
      <c r="I352" s="67"/>
      <c r="J352" s="296"/>
      <c r="K352" s="296"/>
      <c r="L352" s="296"/>
      <c r="M352" s="80"/>
      <c r="N352" s="80"/>
      <c r="P352" s="224"/>
      <c r="Q352" s="224"/>
      <c r="R352" s="224"/>
      <c r="S352" s="224"/>
      <c r="T352" s="51"/>
      <c r="U352" s="226"/>
      <c r="V352" s="226"/>
      <c r="W352" s="226"/>
      <c r="X352" s="52">
        <v>3</v>
      </c>
    </row>
    <row r="353" spans="1:28" x14ac:dyDescent="0.2">
      <c r="A353" s="81"/>
      <c r="B353" s="82"/>
      <c r="C353" s="83" t="s">
        <v>6555</v>
      </c>
      <c r="D353" s="83" t="s">
        <v>6556</v>
      </c>
      <c r="E353" s="84" t="s">
        <v>6557</v>
      </c>
      <c r="F353" s="84" t="s">
        <v>6558</v>
      </c>
      <c r="G353" s="83" t="s">
        <v>6559</v>
      </c>
      <c r="H353" s="83" t="s">
        <v>6560</v>
      </c>
      <c r="I353" s="83" t="s">
        <v>6415</v>
      </c>
      <c r="J353" s="83" t="s">
        <v>7321</v>
      </c>
      <c r="K353" s="83" t="s">
        <v>8065</v>
      </c>
      <c r="L353" s="83" t="s">
        <v>8195</v>
      </c>
      <c r="M353" s="85"/>
      <c r="N353" s="85"/>
      <c r="O353" s="86"/>
      <c r="P353" s="227" t="s">
        <v>6425</v>
      </c>
      <c r="Q353" s="227" t="s">
        <v>6424</v>
      </c>
      <c r="R353" s="227" t="s">
        <v>6426</v>
      </c>
      <c r="S353" s="224"/>
      <c r="T353" s="51"/>
      <c r="U353" s="225">
        <f>IF(W351="","",VLOOKUP(W351,Leeftijdscat,2,FALSE))</f>
        <v>11</v>
      </c>
      <c r="V353" s="225">
        <f>IF(W351="","",VLOOKUP(W351,Leeftijdscat,3,FALSE))</f>
        <v>13</v>
      </c>
      <c r="W353" s="225">
        <f>IF(W351="","",VLOOKUP(W351,Leeftijdscat,4,FALSE))</f>
        <v>14</v>
      </c>
      <c r="X353" s="52">
        <v>4</v>
      </c>
      <c r="Y353" s="81">
        <f>LEN(Y354&amp;Y355&amp;Y356&amp;Y357&amp;Y358&amp;Y359&amp;Y360&amp;Y361&amp;Y362&amp;Y363&amp;Y364&amp;Y365&amp;Y366&amp;Y367&amp;Y368)</f>
        <v>18</v>
      </c>
      <c r="Z353" s="81">
        <f>LEN(Z354&amp;Z355&amp;Z356&amp;Z357&amp;Z358&amp;Z359&amp;Z360&amp;Z361&amp;Z362&amp;Z363&amp;Z364&amp;Z365&amp;Z366&amp;Z367&amp;Z368)</f>
        <v>18</v>
      </c>
      <c r="AA353" s="81">
        <f>LEN(AA354&amp;AA355&amp;AA356&amp;AA357&amp;AA358&amp;AA359&amp;AA360&amp;AA361&amp;AA362&amp;AA363&amp;AA364&amp;AA365&amp;AA366&amp;AA367&amp;AA368)</f>
        <v>18</v>
      </c>
      <c r="AB353" s="81">
        <f>SUM(Y353:AA353)</f>
        <v>54</v>
      </c>
    </row>
    <row r="354" spans="1:28" x14ac:dyDescent="0.2">
      <c r="A354" s="34" t="str">
        <f>C351&amp;"x"&amp;B354</f>
        <v>C3x1</v>
      </c>
      <c r="B354" s="63">
        <v>1</v>
      </c>
      <c r="C354" s="87" t="str">
        <f t="shared" ref="C354:C368" si="254">IF(LEFT($A354,1)="x","",IFERROR(VLOOKUP($A354,LedenV,6,0),""))</f>
        <v>V</v>
      </c>
      <c r="D354" s="87" t="str">
        <f t="shared" ref="D354:D368" si="255">IF(LEFT($A354,1)="x","",IFERROR(VLOOKUP($A354,LedenV,7,0),""))</f>
        <v>NLB70F9</v>
      </c>
      <c r="E354" s="88" t="str">
        <f t="shared" ref="E354:E368" si="256">IF(LEFT($A354,1)="x","",IFERROR(VLOOKUP($A354,LedenV,8,0),""))</f>
        <v>Auerbach, Lincy</v>
      </c>
      <c r="F354" s="88" t="str">
        <f t="shared" ref="F354:F368" si="257">IF(LEFT($A354,1)="x","",IFERROR(VLOOKUP($A354,LedenV,9,0),""))</f>
        <v>Lincy</v>
      </c>
      <c r="G354" s="89">
        <f t="shared" ref="G354:G368" si="258">IF(LEFT($A354,1)="x","",IFERROR(VLOOKUP($A354,LedenV,10,0),""))</f>
        <v>38693</v>
      </c>
      <c r="H354" s="90">
        <f t="shared" ref="H354:H368" si="259">IF(AND(ISNUMBER(G354),G354&lt;&gt;0),DATEDIF(G354,Peildatum,"Y"),"")</f>
        <v>13</v>
      </c>
      <c r="I354" s="91"/>
      <c r="J354" s="87" t="str">
        <f t="shared" ref="J354:J368" si="260">IF(LEFT($A354,1)="x","",IFERROR(VLOOKUP($A354,LedenV,16,0),""))</f>
        <v>C5</v>
      </c>
      <c r="K354" s="87" t="str">
        <f t="shared" ref="K354:K368" si="261">IF(LEFT($A354,1)="x","",IFERROR(VLOOKUP($A354,LedenV,17,0),""))</f>
        <v>C5</v>
      </c>
      <c r="L354" s="87" t="str">
        <f t="shared" ref="L354:L368" si="262">IF(LEFT($A354,1)="x","",IFERROR(VLOOKUP($A354,LedenV,18,0),""))</f>
        <v>C5</v>
      </c>
      <c r="M354" s="92"/>
      <c r="N354" s="92"/>
      <c r="P354" s="223" t="str">
        <f ca="1">IF(OR(LEFT($A354,1)="x",AND(Y353+$AB354=0,$AB353&gt;0)),"",IFERROR(VLOOKUP($A354,LedenV,27,0),""))</f>
        <v/>
      </c>
      <c r="Q354" s="223" t="str">
        <f ca="1">IF(OR(LEFT($A354,1)="x",AND(Z353+$AB354=0,$AB353&gt;0)),"",IFERROR(VLOOKUP($A354,LedenV,28,0),""))</f>
        <v/>
      </c>
      <c r="R354" s="223" t="str">
        <f ca="1">IF(OR(LEFT($A354,1)="x",AND(AA353+$AB354=0,$AB353&gt;0)),"",IFERROR(VLOOKUP($A354,LedenV,29,0),""))</f>
        <v/>
      </c>
      <c r="S354" s="228"/>
      <c r="T354" s="305"/>
      <c r="U354" s="226"/>
      <c r="V354" s="229">
        <f t="shared" ref="V354:V368" si="263">V353</f>
        <v>13</v>
      </c>
      <c r="W354" s="229">
        <f t="shared" ref="W354:W368" si="264">W353</f>
        <v>14</v>
      </c>
      <c r="X354" s="52">
        <v>5</v>
      </c>
      <c r="Y354" s="87" t="str">
        <f t="shared" ref="Y354:Y368" si="265">IF(LEFT($A354,1)="x","",IFERROR(VLOOKUP($A354,LedenV,34,0),""))</f>
        <v>C5</v>
      </c>
      <c r="Z354" s="87" t="str">
        <f t="shared" ref="Z354:Z368" si="266">IF(LEFT($A354,1)="x","",IFERROR(VLOOKUP($A354,LedenV,35,0),""))</f>
        <v>C5</v>
      </c>
      <c r="AA354" s="87" t="str">
        <f t="shared" ref="AA354:AA368" si="267">IF(LEFT($A354,1)="x","",IFERROR(VLOOKUP($A354,LedenV,36,0),""))</f>
        <v>C5</v>
      </c>
      <c r="AB354" s="34">
        <f t="shared" ref="AB354:AB368" si="268">LEN(Y354&amp;Z354&amp;AA354)</f>
        <v>6</v>
      </c>
    </row>
    <row r="355" spans="1:28" x14ac:dyDescent="0.2">
      <c r="A355" s="34" t="str">
        <f>C351&amp;"x"&amp;B355</f>
        <v>C3x2</v>
      </c>
      <c r="B355" s="63">
        <v>2</v>
      </c>
      <c r="C355" s="87" t="str">
        <f t="shared" si="254"/>
        <v>V</v>
      </c>
      <c r="D355" s="87" t="str">
        <f t="shared" si="255"/>
        <v>NLB70T7</v>
      </c>
      <c r="E355" s="88" t="str">
        <f t="shared" si="256"/>
        <v>Boeije, Amber</v>
      </c>
      <c r="F355" s="88" t="str">
        <f t="shared" si="257"/>
        <v>Amber</v>
      </c>
      <c r="G355" s="89">
        <f t="shared" si="258"/>
        <v>38480</v>
      </c>
      <c r="H355" s="90">
        <f t="shared" si="259"/>
        <v>13</v>
      </c>
      <c r="I355" s="91"/>
      <c r="J355" s="87" t="str">
        <f t="shared" si="260"/>
        <v>C4</v>
      </c>
      <c r="K355" s="87" t="str">
        <f t="shared" si="261"/>
        <v>C4</v>
      </c>
      <c r="L355" s="87" t="str">
        <f t="shared" si="262"/>
        <v>C4</v>
      </c>
      <c r="M355" s="92"/>
      <c r="N355" s="92"/>
      <c r="P355" s="223" t="str">
        <f ca="1">IF(OR(LEFT($A355,1)="x",AND(Y353+$AB355=0,$AB353&gt;0)),"",IFERROR(VLOOKUP($A355,LedenV,27,0),""))</f>
        <v/>
      </c>
      <c r="Q355" s="223" t="str">
        <f ca="1">IF(OR(LEFT($A355,1)="x",AND(Z353+$AB355=0,$AB353&gt;0)),"",IFERROR(VLOOKUP($A355,LedenV,28,0),""))</f>
        <v/>
      </c>
      <c r="R355" s="223" t="str">
        <f ca="1">IF(OR(LEFT($A355,1)="x",AND(AA353+$AB355=0,$AB353&gt;0)),"",IFERROR(VLOOKUP($A355,LedenV,29,0),""))</f>
        <v/>
      </c>
      <c r="S355" s="228"/>
      <c r="T355" s="305"/>
      <c r="U355" s="226"/>
      <c r="V355" s="229">
        <f t="shared" si="263"/>
        <v>13</v>
      </c>
      <c r="W355" s="229">
        <f t="shared" si="264"/>
        <v>14</v>
      </c>
      <c r="X355" s="52">
        <v>6</v>
      </c>
      <c r="Y355" s="87" t="str">
        <f t="shared" si="265"/>
        <v>C4</v>
      </c>
      <c r="Z355" s="87" t="str">
        <f t="shared" si="266"/>
        <v>C4</v>
      </c>
      <c r="AA355" s="87" t="str">
        <f t="shared" si="267"/>
        <v>C4</v>
      </c>
      <c r="AB355" s="34">
        <f t="shared" si="268"/>
        <v>6</v>
      </c>
    </row>
    <row r="356" spans="1:28" x14ac:dyDescent="0.2">
      <c r="A356" s="34" t="str">
        <f>C351&amp;"x"&amp;B356</f>
        <v>C3x3</v>
      </c>
      <c r="B356" s="63">
        <v>3</v>
      </c>
      <c r="C356" s="87" t="str">
        <f t="shared" si="254"/>
        <v>V</v>
      </c>
      <c r="D356" s="87" t="str">
        <f t="shared" si="255"/>
        <v>NLR59C1</v>
      </c>
      <c r="E356" s="88" t="str">
        <f t="shared" si="256"/>
        <v>Bonnier, Fenna</v>
      </c>
      <c r="F356" s="88" t="str">
        <f t="shared" si="257"/>
        <v>Fenna</v>
      </c>
      <c r="G356" s="89">
        <f t="shared" si="258"/>
        <v>38778</v>
      </c>
      <c r="H356" s="90">
        <f t="shared" si="259"/>
        <v>12</v>
      </c>
      <c r="I356" s="91"/>
      <c r="J356" s="87" t="str">
        <f t="shared" si="260"/>
        <v>D4</v>
      </c>
      <c r="K356" s="87" t="str">
        <f t="shared" si="261"/>
        <v>D3</v>
      </c>
      <c r="L356" s="87" t="str">
        <f t="shared" si="262"/>
        <v>D3</v>
      </c>
      <c r="M356" s="92"/>
      <c r="N356" s="92"/>
      <c r="P356" s="223" t="str">
        <f ca="1">IF(OR(LEFT($A356,1)="x",AND(Y353+$AB356=0,$AB353&gt;0)),"",IFERROR(VLOOKUP($A356,LedenV,27,0),""))</f>
        <v/>
      </c>
      <c r="Q356" s="223" t="str">
        <f ca="1">IF(OR(LEFT($A356,1)="x",AND(Z353+$AB356=0,$AB353&gt;0)),"",IFERROR(VLOOKUP($A356,LedenV,28,0),""))</f>
        <v/>
      </c>
      <c r="R356" s="223" t="str">
        <f ca="1">IF(OR(LEFT($A356,1)="x",AND(AA353+$AB356=0,$AB353&gt;0)),"",IFERROR(VLOOKUP($A356,LedenV,29,0),""))</f>
        <v/>
      </c>
      <c r="S356" s="228"/>
      <c r="T356" s="305"/>
      <c r="U356" s="226"/>
      <c r="V356" s="229">
        <f t="shared" si="263"/>
        <v>13</v>
      </c>
      <c r="W356" s="229">
        <f t="shared" si="264"/>
        <v>14</v>
      </c>
      <c r="X356" s="52">
        <v>7</v>
      </c>
      <c r="Y356" s="87" t="str">
        <f t="shared" si="265"/>
        <v>D4</v>
      </c>
      <c r="Z356" s="87" t="str">
        <f t="shared" si="266"/>
        <v>D3</v>
      </c>
      <c r="AA356" s="87" t="str">
        <f t="shared" si="267"/>
        <v>D3</v>
      </c>
      <c r="AB356" s="34">
        <f t="shared" si="268"/>
        <v>6</v>
      </c>
    </row>
    <row r="357" spans="1:28" x14ac:dyDescent="0.2">
      <c r="A357" s="34" t="str">
        <f>C351&amp;"x"&amp;B357</f>
        <v>C3x4</v>
      </c>
      <c r="B357" s="63">
        <v>4</v>
      </c>
      <c r="C357" s="87" t="str">
        <f t="shared" si="254"/>
        <v>V</v>
      </c>
      <c r="D357" s="87" t="str">
        <f t="shared" si="255"/>
        <v>NKQ46X6</v>
      </c>
      <c r="E357" s="88" t="str">
        <f t="shared" si="256"/>
        <v>Don, Emma</v>
      </c>
      <c r="F357" s="88" t="str">
        <f t="shared" si="257"/>
        <v>Emma</v>
      </c>
      <c r="G357" s="89">
        <f t="shared" si="258"/>
        <v>38555</v>
      </c>
      <c r="H357" s="90">
        <f t="shared" si="259"/>
        <v>13</v>
      </c>
      <c r="I357" s="91"/>
      <c r="J357" s="87" t="str">
        <f t="shared" si="260"/>
        <v>C4</v>
      </c>
      <c r="K357" s="87" t="str">
        <f t="shared" si="261"/>
        <v>C4</v>
      </c>
      <c r="L357" s="87" t="str">
        <f t="shared" si="262"/>
        <v>C4</v>
      </c>
      <c r="M357" s="92"/>
      <c r="N357" s="92"/>
      <c r="P357" s="223" t="str">
        <f ca="1">IF(OR(LEFT($A357,1)="x",AND(Y353+$AB357=0,$AB353&gt;0)),"",IFERROR(VLOOKUP($A357,LedenV,27,0),""))</f>
        <v/>
      </c>
      <c r="Q357" s="223" t="str">
        <f ca="1">IF(OR(LEFT($A357,1)="x",AND(Z353+$AB357=0,$AB353&gt;0)),"",IFERROR(VLOOKUP($A357,LedenV,28,0),""))</f>
        <v/>
      </c>
      <c r="R357" s="223" t="str">
        <f ca="1">IF(OR(LEFT($A357,1)="x",AND(AA353+$AB357=0,$AB353&gt;0)),"",IFERROR(VLOOKUP($A357,LedenV,29,0),""))</f>
        <v/>
      </c>
      <c r="S357" s="228"/>
      <c r="T357" s="305"/>
      <c r="U357" s="226"/>
      <c r="V357" s="229">
        <f t="shared" si="263"/>
        <v>13</v>
      </c>
      <c r="W357" s="229">
        <f t="shared" si="264"/>
        <v>14</v>
      </c>
      <c r="X357" s="52">
        <v>8</v>
      </c>
      <c r="Y357" s="87" t="str">
        <f t="shared" si="265"/>
        <v>C4</v>
      </c>
      <c r="Z357" s="87" t="str">
        <f t="shared" si="266"/>
        <v>C4</v>
      </c>
      <c r="AA357" s="87" t="str">
        <f t="shared" si="267"/>
        <v>C4</v>
      </c>
      <c r="AB357" s="34">
        <f t="shared" si="268"/>
        <v>6</v>
      </c>
    </row>
    <row r="358" spans="1:28" x14ac:dyDescent="0.2">
      <c r="A358" s="34" t="str">
        <f>C351&amp;"x"&amp;B358</f>
        <v>C3x5</v>
      </c>
      <c r="B358" s="63">
        <v>5</v>
      </c>
      <c r="C358" s="87" t="str">
        <f t="shared" si="254"/>
        <v>V</v>
      </c>
      <c r="D358" s="87" t="str">
        <f t="shared" si="255"/>
        <v>NLJ47P3</v>
      </c>
      <c r="E358" s="88" t="str">
        <f t="shared" si="256"/>
        <v>Everdingen, Tessa van</v>
      </c>
      <c r="F358" s="88" t="str">
        <f t="shared" si="257"/>
        <v>Tessa</v>
      </c>
      <c r="G358" s="89">
        <f t="shared" si="258"/>
        <v>38900</v>
      </c>
      <c r="H358" s="90">
        <f t="shared" si="259"/>
        <v>12</v>
      </c>
      <c r="I358" s="91"/>
      <c r="J358" s="87" t="str">
        <f t="shared" si="260"/>
        <v>D3</v>
      </c>
      <c r="K358" s="87" t="str">
        <f t="shared" si="261"/>
        <v>D3</v>
      </c>
      <c r="L358" s="87" t="str">
        <f t="shared" si="262"/>
        <v>D3</v>
      </c>
      <c r="M358" s="92"/>
      <c r="N358" s="92"/>
      <c r="P358" s="223" t="str">
        <f ca="1">IF(OR(LEFT($A358,1)="x",AND(Y353+$AB358=0,$AB353&gt;0)),"",IFERROR(VLOOKUP($A358,LedenV,27,0),""))</f>
        <v/>
      </c>
      <c r="Q358" s="223" t="str">
        <f ca="1">IF(OR(LEFT($A358,1)="x",AND(Z353+$AB358=0,$AB353&gt;0)),"",IFERROR(VLOOKUP($A358,LedenV,28,0),""))</f>
        <v/>
      </c>
      <c r="R358" s="223" t="str">
        <f ca="1">IF(OR(LEFT($A358,1)="x",AND(AA353+$AB358=0,$AB353&gt;0)),"",IFERROR(VLOOKUP($A358,LedenV,29,0),""))</f>
        <v/>
      </c>
      <c r="S358" s="228"/>
      <c r="T358" s="305"/>
      <c r="U358" s="226"/>
      <c r="V358" s="229">
        <f t="shared" si="263"/>
        <v>13</v>
      </c>
      <c r="W358" s="229">
        <f t="shared" si="264"/>
        <v>14</v>
      </c>
      <c r="X358" s="52">
        <v>9</v>
      </c>
      <c r="Y358" s="87" t="str">
        <f t="shared" si="265"/>
        <v>D3</v>
      </c>
      <c r="Z358" s="87" t="str">
        <f t="shared" si="266"/>
        <v>D3</v>
      </c>
      <c r="AA358" s="87" t="str">
        <f t="shared" si="267"/>
        <v>D3</v>
      </c>
      <c r="AB358" s="34">
        <f t="shared" si="268"/>
        <v>6</v>
      </c>
    </row>
    <row r="359" spans="1:28" x14ac:dyDescent="0.2">
      <c r="A359" s="34" t="str">
        <f>C351&amp;"x"&amp;B359</f>
        <v>C3x6</v>
      </c>
      <c r="B359" s="63">
        <v>6</v>
      </c>
      <c r="C359" s="87" t="str">
        <f t="shared" si="254"/>
        <v>V</v>
      </c>
      <c r="D359" s="87" t="str">
        <f t="shared" si="255"/>
        <v>NLP77W3</v>
      </c>
      <c r="E359" s="88" t="str">
        <f t="shared" si="256"/>
        <v>Mert, Rezzan</v>
      </c>
      <c r="F359" s="88" t="str">
        <f t="shared" si="257"/>
        <v>Rezzan</v>
      </c>
      <c r="G359" s="89">
        <f t="shared" si="258"/>
        <v>38848</v>
      </c>
      <c r="H359" s="90">
        <f t="shared" si="259"/>
        <v>12</v>
      </c>
      <c r="I359" s="91"/>
      <c r="J359" s="87" t="str">
        <f t="shared" si="260"/>
        <v>D3</v>
      </c>
      <c r="K359" s="87" t="str">
        <f t="shared" si="261"/>
        <v>D3</v>
      </c>
      <c r="L359" s="87" t="str">
        <f t="shared" si="262"/>
        <v>D3</v>
      </c>
      <c r="M359" s="92"/>
      <c r="N359" s="92"/>
      <c r="P359" s="223" t="str">
        <f ca="1">IF(OR(LEFT($A359,1)="x",AND(Y353+$AB359=0,$AB353&gt;0)),"",IFERROR(VLOOKUP($A359,LedenV,27,0),""))</f>
        <v/>
      </c>
      <c r="Q359" s="223" t="str">
        <f ca="1">IF(OR(LEFT($A359,1)="x",AND(Z353+$AB359=0,$AB353&gt;0)),"",IFERROR(VLOOKUP($A359,LedenV,28,0),""))</f>
        <v/>
      </c>
      <c r="R359" s="223" t="str">
        <f ca="1">IF(OR(LEFT($A359,1)="x",AND(AA353+$AB359=0,$AB353&gt;0)),"",IFERROR(VLOOKUP($A359,LedenV,29,0),""))</f>
        <v/>
      </c>
      <c r="S359" s="228"/>
      <c r="T359" s="305"/>
      <c r="U359" s="226"/>
      <c r="V359" s="229">
        <f t="shared" si="263"/>
        <v>13</v>
      </c>
      <c r="W359" s="229">
        <f t="shared" si="264"/>
        <v>14</v>
      </c>
      <c r="X359" s="52">
        <v>10</v>
      </c>
      <c r="Y359" s="87" t="str">
        <f t="shared" si="265"/>
        <v>D3</v>
      </c>
      <c r="Z359" s="87" t="str">
        <f t="shared" si="266"/>
        <v>D3</v>
      </c>
      <c r="AA359" s="87" t="str">
        <f t="shared" si="267"/>
        <v>D3</v>
      </c>
      <c r="AB359" s="34">
        <f t="shared" si="268"/>
        <v>6</v>
      </c>
    </row>
    <row r="360" spans="1:28" x14ac:dyDescent="0.2">
      <c r="A360" s="34" t="str">
        <f>C351&amp;"x"&amp;B360</f>
        <v>C3x7</v>
      </c>
      <c r="B360" s="63">
        <v>7</v>
      </c>
      <c r="C360" s="87" t="str">
        <f t="shared" si="254"/>
        <v>V</v>
      </c>
      <c r="D360" s="87" t="str">
        <f t="shared" si="255"/>
        <v>NLF26P6</v>
      </c>
      <c r="E360" s="88" t="str">
        <f t="shared" si="256"/>
        <v>Prosman, Ann-Sophie</v>
      </c>
      <c r="F360" s="88" t="str">
        <f t="shared" si="257"/>
        <v>Ann-Sophie</v>
      </c>
      <c r="G360" s="89">
        <f t="shared" si="258"/>
        <v>38811</v>
      </c>
      <c r="H360" s="90">
        <f t="shared" si="259"/>
        <v>12</v>
      </c>
      <c r="I360" s="91"/>
      <c r="J360" s="87" t="str">
        <f t="shared" si="260"/>
        <v>D3</v>
      </c>
      <c r="K360" s="87" t="str">
        <f t="shared" si="261"/>
        <v>D3</v>
      </c>
      <c r="L360" s="87" t="str">
        <f t="shared" si="262"/>
        <v>D3</v>
      </c>
      <c r="M360" s="92"/>
      <c r="N360" s="92"/>
      <c r="P360" s="223" t="str">
        <f ca="1">IF(OR(LEFT($A360,1)="x",AND(Y353+$AB360=0,$AB353&gt;0)),"",IFERROR(VLOOKUP($A360,LedenV,27,0),""))</f>
        <v/>
      </c>
      <c r="Q360" s="223" t="str">
        <f ca="1">IF(OR(LEFT($A360,1)="x",AND(Z353+$AB360=0,$AB353&gt;0)),"",IFERROR(VLOOKUP($A360,LedenV,28,0),""))</f>
        <v/>
      </c>
      <c r="R360" s="223" t="str">
        <f ca="1">IF(OR(LEFT($A360,1)="x",AND(AA353+$AB360=0,$AB353&gt;0)),"",IFERROR(VLOOKUP($A360,LedenV,29,0),""))</f>
        <v/>
      </c>
      <c r="S360" s="228"/>
      <c r="T360" s="305"/>
      <c r="U360" s="226"/>
      <c r="V360" s="229">
        <f t="shared" si="263"/>
        <v>13</v>
      </c>
      <c r="W360" s="229">
        <f t="shared" si="264"/>
        <v>14</v>
      </c>
      <c r="X360" s="52">
        <v>11</v>
      </c>
      <c r="Y360" s="87" t="str">
        <f t="shared" si="265"/>
        <v>D3</v>
      </c>
      <c r="Z360" s="87" t="str">
        <f t="shared" si="266"/>
        <v>D3</v>
      </c>
      <c r="AA360" s="87" t="str">
        <f t="shared" si="267"/>
        <v>D3</v>
      </c>
      <c r="AB360" s="34">
        <f t="shared" si="268"/>
        <v>6</v>
      </c>
    </row>
    <row r="361" spans="1:28" x14ac:dyDescent="0.2">
      <c r="A361" s="34" t="str">
        <f>C351&amp;"x"&amp;B361</f>
        <v>C3x8</v>
      </c>
      <c r="B361" s="63">
        <v>8</v>
      </c>
      <c r="C361" s="87" t="str">
        <f t="shared" si="254"/>
        <v>V</v>
      </c>
      <c r="D361" s="87" t="str">
        <f t="shared" si="255"/>
        <v>NLB70S0</v>
      </c>
      <c r="E361" s="88" t="str">
        <f t="shared" si="256"/>
        <v>Quarrë, Elena</v>
      </c>
      <c r="F361" s="88" t="str">
        <f t="shared" si="257"/>
        <v>Elena</v>
      </c>
      <c r="G361" s="89">
        <f t="shared" si="258"/>
        <v>38509</v>
      </c>
      <c r="H361" s="90">
        <f t="shared" si="259"/>
        <v>13</v>
      </c>
      <c r="I361" s="91"/>
      <c r="J361" s="87" t="str">
        <f t="shared" si="260"/>
        <v>C4</v>
      </c>
      <c r="K361" s="87" t="str">
        <f t="shared" si="261"/>
        <v>C4</v>
      </c>
      <c r="L361" s="87" t="str">
        <f t="shared" si="262"/>
        <v>C4</v>
      </c>
      <c r="M361" s="92"/>
      <c r="N361" s="92"/>
      <c r="P361" s="223" t="str">
        <f ca="1">IF(OR(LEFT($A361,1)="x",AND(Y353+$AB361=0,$AB353&gt;0)),"",IFERROR(VLOOKUP($A361,LedenV,27,0),""))</f>
        <v/>
      </c>
      <c r="Q361" s="223" t="str">
        <f ca="1">IF(OR(LEFT($A361,1)="x",AND(Z353+$AB361=0,$AB353&gt;0)),"",IFERROR(VLOOKUP($A361,LedenV,28,0),""))</f>
        <v/>
      </c>
      <c r="R361" s="223" t="str">
        <f ca="1">IF(OR(LEFT($A361,1)="x",AND(AA353+$AB361=0,$AB353&gt;0)),"",IFERROR(VLOOKUP($A361,LedenV,29,0),""))</f>
        <v/>
      </c>
      <c r="S361" s="228"/>
      <c r="T361" s="305"/>
      <c r="U361" s="226"/>
      <c r="V361" s="229">
        <f t="shared" si="263"/>
        <v>13</v>
      </c>
      <c r="W361" s="229">
        <f t="shared" si="264"/>
        <v>14</v>
      </c>
      <c r="X361" s="52">
        <v>12</v>
      </c>
      <c r="Y361" s="87" t="str">
        <f t="shared" si="265"/>
        <v>C4</v>
      </c>
      <c r="Z361" s="87" t="str">
        <f t="shared" si="266"/>
        <v>C4</v>
      </c>
      <c r="AA361" s="87" t="str">
        <f t="shared" si="267"/>
        <v>C4</v>
      </c>
      <c r="AB361" s="34">
        <f t="shared" si="268"/>
        <v>6</v>
      </c>
    </row>
    <row r="362" spans="1:28" x14ac:dyDescent="0.2">
      <c r="A362" s="34" t="str">
        <f>C351&amp;"x"&amp;B362</f>
        <v>C3x9</v>
      </c>
      <c r="B362" s="63">
        <v>9</v>
      </c>
      <c r="C362" s="87" t="str">
        <f t="shared" si="254"/>
        <v>V</v>
      </c>
      <c r="D362" s="87" t="str">
        <f t="shared" si="255"/>
        <v>NLG57S6</v>
      </c>
      <c r="E362" s="88" t="str">
        <f t="shared" si="256"/>
        <v>Raab, Ilse</v>
      </c>
      <c r="F362" s="88" t="str">
        <f t="shared" si="257"/>
        <v>Ilse</v>
      </c>
      <c r="G362" s="89">
        <f t="shared" si="258"/>
        <v>38506</v>
      </c>
      <c r="H362" s="90">
        <f t="shared" si="259"/>
        <v>13</v>
      </c>
      <c r="I362" s="91"/>
      <c r="J362" s="87" t="str">
        <f t="shared" si="260"/>
        <v>C5</v>
      </c>
      <c r="K362" s="87" t="str">
        <f t="shared" si="261"/>
        <v>C5</v>
      </c>
      <c r="L362" s="87" t="str">
        <f t="shared" si="262"/>
        <v>C5</v>
      </c>
      <c r="M362" s="92"/>
      <c r="N362" s="92"/>
      <c r="P362" s="223" t="str">
        <f ca="1">IF(OR(LEFT($A362,1)="x",AND(Y353+$AB362=0,$AB353&gt;0)),"",IFERROR(VLOOKUP($A362,LedenV,27,0),""))</f>
        <v/>
      </c>
      <c r="Q362" s="223" t="str">
        <f ca="1">IF(OR(LEFT($A362,1)="x",AND(Z353+$AB362=0,$AB353&gt;0)),"",IFERROR(VLOOKUP($A362,LedenV,28,0),""))</f>
        <v/>
      </c>
      <c r="R362" s="223" t="str">
        <f ca="1">IF(OR(LEFT($A362,1)="x",AND(AA353+$AB362=0,$AB353&gt;0)),"",IFERROR(VLOOKUP($A362,LedenV,29,0),""))</f>
        <v/>
      </c>
      <c r="S362" s="228"/>
      <c r="T362" s="305"/>
      <c r="U362" s="226"/>
      <c r="V362" s="229">
        <f t="shared" si="263"/>
        <v>13</v>
      </c>
      <c r="W362" s="229">
        <f t="shared" si="264"/>
        <v>14</v>
      </c>
      <c r="X362" s="52">
        <v>13</v>
      </c>
      <c r="Y362" s="87" t="str">
        <f t="shared" si="265"/>
        <v>C5</v>
      </c>
      <c r="Z362" s="87" t="str">
        <f t="shared" si="266"/>
        <v>C5</v>
      </c>
      <c r="AA362" s="87" t="str">
        <f t="shared" si="267"/>
        <v>C5</v>
      </c>
      <c r="AB362" s="34">
        <f t="shared" si="268"/>
        <v>6</v>
      </c>
    </row>
    <row r="363" spans="1:28" x14ac:dyDescent="0.2">
      <c r="A363" s="34" t="str">
        <f>C351&amp;"x"&amp;B363</f>
        <v>C3x10</v>
      </c>
      <c r="B363" s="63">
        <v>10</v>
      </c>
      <c r="C363" s="87" t="str">
        <f t="shared" si="254"/>
        <v/>
      </c>
      <c r="D363" s="87" t="str">
        <f t="shared" si="255"/>
        <v/>
      </c>
      <c r="E363" s="88" t="str">
        <f t="shared" si="256"/>
        <v/>
      </c>
      <c r="F363" s="88" t="str">
        <f t="shared" si="257"/>
        <v/>
      </c>
      <c r="G363" s="89" t="str">
        <f t="shared" si="258"/>
        <v/>
      </c>
      <c r="H363" s="90" t="str">
        <f t="shared" si="259"/>
        <v/>
      </c>
      <c r="I363" s="91"/>
      <c r="J363" s="87" t="str">
        <f t="shared" si="260"/>
        <v/>
      </c>
      <c r="K363" s="87" t="str">
        <f t="shared" si="261"/>
        <v/>
      </c>
      <c r="L363" s="87" t="str">
        <f t="shared" si="262"/>
        <v/>
      </c>
      <c r="M363" s="92"/>
      <c r="N363" s="92"/>
      <c r="P363" s="223" t="str">
        <f>IF(OR(LEFT($A363,1)="x",AND(Y353+$AB363=0,$AB353&gt;0)),"",IFERROR(VLOOKUP($A363,LedenV,27,0),""))</f>
        <v/>
      </c>
      <c r="Q363" s="223" t="str">
        <f>IF(OR(LEFT($A363,1)="x",AND(Z353+$AB363=0,$AB353&gt;0)),"",IFERROR(VLOOKUP($A363,LedenV,28,0),""))</f>
        <v/>
      </c>
      <c r="R363" s="223" t="str">
        <f>IF(OR(LEFT($A363,1)="x",AND(AA353+$AB363=0,$AB353&gt;0)),"",IFERROR(VLOOKUP($A363,LedenV,29,0),""))</f>
        <v/>
      </c>
      <c r="S363" s="228"/>
      <c r="T363" s="305"/>
      <c r="U363" s="226"/>
      <c r="V363" s="229">
        <f t="shared" si="263"/>
        <v>13</v>
      </c>
      <c r="W363" s="229">
        <f t="shared" si="264"/>
        <v>14</v>
      </c>
      <c r="X363" s="52">
        <v>14</v>
      </c>
      <c r="Y363" s="87" t="str">
        <f t="shared" si="265"/>
        <v/>
      </c>
      <c r="Z363" s="87" t="str">
        <f t="shared" si="266"/>
        <v/>
      </c>
      <c r="AA363" s="87" t="str">
        <f t="shared" si="267"/>
        <v/>
      </c>
      <c r="AB363" s="34">
        <f t="shared" si="268"/>
        <v>0</v>
      </c>
    </row>
    <row r="364" spans="1:28" x14ac:dyDescent="0.2">
      <c r="A364" s="34" t="str">
        <f>C351&amp;"x"&amp;B364</f>
        <v>C3x11</v>
      </c>
      <c r="B364" s="63">
        <v>11</v>
      </c>
      <c r="C364" s="87" t="str">
        <f t="shared" si="254"/>
        <v/>
      </c>
      <c r="D364" s="87" t="str">
        <f t="shared" si="255"/>
        <v/>
      </c>
      <c r="E364" s="88" t="str">
        <f t="shared" si="256"/>
        <v/>
      </c>
      <c r="F364" s="88" t="str">
        <f t="shared" si="257"/>
        <v/>
      </c>
      <c r="G364" s="89" t="str">
        <f t="shared" si="258"/>
        <v/>
      </c>
      <c r="H364" s="90" t="str">
        <f t="shared" si="259"/>
        <v/>
      </c>
      <c r="I364" s="91"/>
      <c r="J364" s="87" t="str">
        <f t="shared" si="260"/>
        <v/>
      </c>
      <c r="K364" s="87" t="str">
        <f t="shared" si="261"/>
        <v/>
      </c>
      <c r="L364" s="87" t="str">
        <f t="shared" si="262"/>
        <v/>
      </c>
      <c r="M364" s="92"/>
      <c r="N364" s="92"/>
      <c r="P364" s="223" t="str">
        <f>IF(OR(LEFT($A364,1)="x",AND(Y353+$AB364=0,$AB353&gt;0)),"",IFERROR(VLOOKUP($A364,LedenV,27,0),""))</f>
        <v/>
      </c>
      <c r="Q364" s="223" t="str">
        <f>IF(OR(LEFT($A364,1)="x",AND(Z353+$AB364=0,$AB353&gt;0)),"",IFERROR(VLOOKUP($A364,LedenV,28,0),""))</f>
        <v/>
      </c>
      <c r="R364" s="223" t="str">
        <f>IF(OR(LEFT($A364,1)="x",AND(AA353+$AB364=0,$AB353&gt;0)),"",IFERROR(VLOOKUP($A364,LedenV,29,0),""))</f>
        <v/>
      </c>
      <c r="V364" s="229">
        <f t="shared" si="263"/>
        <v>13</v>
      </c>
      <c r="W364" s="229">
        <f t="shared" si="264"/>
        <v>14</v>
      </c>
      <c r="X364" s="52">
        <v>15</v>
      </c>
      <c r="Y364" s="87" t="str">
        <f t="shared" si="265"/>
        <v/>
      </c>
      <c r="Z364" s="87" t="str">
        <f t="shared" si="266"/>
        <v/>
      </c>
      <c r="AA364" s="87" t="str">
        <f t="shared" si="267"/>
        <v/>
      </c>
      <c r="AB364" s="34">
        <f t="shared" si="268"/>
        <v>0</v>
      </c>
    </row>
    <row r="365" spans="1:28" x14ac:dyDescent="0.2">
      <c r="A365" s="34" t="str">
        <f>C351&amp;"x"&amp;B365</f>
        <v>C3x12</v>
      </c>
      <c r="B365" s="63">
        <v>12</v>
      </c>
      <c r="C365" s="87" t="str">
        <f t="shared" si="254"/>
        <v/>
      </c>
      <c r="D365" s="87" t="str">
        <f t="shared" si="255"/>
        <v/>
      </c>
      <c r="E365" s="88" t="str">
        <f t="shared" si="256"/>
        <v/>
      </c>
      <c r="F365" s="88" t="str">
        <f t="shared" si="257"/>
        <v/>
      </c>
      <c r="G365" s="89" t="str">
        <f t="shared" si="258"/>
        <v/>
      </c>
      <c r="H365" s="90" t="str">
        <f t="shared" si="259"/>
        <v/>
      </c>
      <c r="I365" s="91"/>
      <c r="J365" s="87" t="str">
        <f t="shared" si="260"/>
        <v/>
      </c>
      <c r="K365" s="87" t="str">
        <f t="shared" si="261"/>
        <v/>
      </c>
      <c r="L365" s="87" t="str">
        <f t="shared" si="262"/>
        <v/>
      </c>
      <c r="M365" s="92"/>
      <c r="N365" s="92"/>
      <c r="P365" s="223" t="str">
        <f>IF(OR(LEFT($A365,1)="x",AND(Y353+$AB365=0,$AB353&gt;0)),"",IFERROR(VLOOKUP($A365,LedenV,27,0),""))</f>
        <v/>
      </c>
      <c r="Q365" s="223" t="str">
        <f>IF(OR(LEFT($A365,1)="x",AND(Z353+$AB365=0,$AB353&gt;0)),"",IFERROR(VLOOKUP($A365,LedenV,28,0),""))</f>
        <v/>
      </c>
      <c r="R365" s="223" t="str">
        <f>IF(OR(LEFT($A365,1)="x",AND(AA353+$AB365=0,$AB353&gt;0)),"",IFERROR(VLOOKUP($A365,LedenV,29,0),""))</f>
        <v/>
      </c>
      <c r="V365" s="229">
        <f t="shared" si="263"/>
        <v>13</v>
      </c>
      <c r="W365" s="229">
        <f t="shared" si="264"/>
        <v>14</v>
      </c>
      <c r="X365" s="52">
        <v>16</v>
      </c>
      <c r="Y365" s="87" t="str">
        <f t="shared" si="265"/>
        <v/>
      </c>
      <c r="Z365" s="87" t="str">
        <f t="shared" si="266"/>
        <v/>
      </c>
      <c r="AA365" s="87" t="str">
        <f t="shared" si="267"/>
        <v/>
      </c>
      <c r="AB365" s="34">
        <f t="shared" si="268"/>
        <v>0</v>
      </c>
    </row>
    <row r="366" spans="1:28" x14ac:dyDescent="0.2">
      <c r="A366" s="34" t="str">
        <f>C351&amp;"x"&amp;B366</f>
        <v>C3x13</v>
      </c>
      <c r="B366" s="63">
        <v>13</v>
      </c>
      <c r="C366" s="87" t="str">
        <f t="shared" si="254"/>
        <v/>
      </c>
      <c r="D366" s="87" t="str">
        <f t="shared" si="255"/>
        <v/>
      </c>
      <c r="E366" s="88" t="str">
        <f t="shared" si="256"/>
        <v/>
      </c>
      <c r="F366" s="88" t="str">
        <f t="shared" si="257"/>
        <v/>
      </c>
      <c r="G366" s="89" t="str">
        <f t="shared" si="258"/>
        <v/>
      </c>
      <c r="H366" s="90" t="str">
        <f t="shared" si="259"/>
        <v/>
      </c>
      <c r="I366" s="91"/>
      <c r="J366" s="87" t="str">
        <f t="shared" si="260"/>
        <v/>
      </c>
      <c r="K366" s="87" t="str">
        <f t="shared" si="261"/>
        <v/>
      </c>
      <c r="L366" s="87" t="str">
        <f t="shared" si="262"/>
        <v/>
      </c>
      <c r="M366" s="92"/>
      <c r="N366" s="92"/>
      <c r="P366" s="223" t="str">
        <f>IF(OR(LEFT($A366,1)="x",AND(Y353+$AB366=0,$AB353&gt;0)),"",IFERROR(VLOOKUP($A366,LedenV,27,0),""))</f>
        <v/>
      </c>
      <c r="Q366" s="223" t="str">
        <f>IF(OR(LEFT($A366,1)="x",AND(Z353+$AB366=0,$AB353&gt;0)),"",IFERROR(VLOOKUP($A366,LedenV,28,0),""))</f>
        <v/>
      </c>
      <c r="R366" s="223" t="str">
        <f>IF(OR(LEFT($A366,1)="x",AND(AA353+$AB366=0,$AB353&gt;0)),"",IFERROR(VLOOKUP($A366,LedenV,29,0),""))</f>
        <v/>
      </c>
      <c r="V366" s="229">
        <f t="shared" si="263"/>
        <v>13</v>
      </c>
      <c r="W366" s="229">
        <f t="shared" si="264"/>
        <v>14</v>
      </c>
      <c r="X366" s="52">
        <v>17</v>
      </c>
      <c r="Y366" s="87" t="str">
        <f t="shared" si="265"/>
        <v/>
      </c>
      <c r="Z366" s="87" t="str">
        <f t="shared" si="266"/>
        <v/>
      </c>
      <c r="AA366" s="87" t="str">
        <f t="shared" si="267"/>
        <v/>
      </c>
      <c r="AB366" s="34">
        <f t="shared" si="268"/>
        <v>0</v>
      </c>
    </row>
    <row r="367" spans="1:28" x14ac:dyDescent="0.2">
      <c r="A367" s="34" t="str">
        <f>C351&amp;"x"&amp;B367</f>
        <v>C3x14</v>
      </c>
      <c r="B367" s="63">
        <v>14</v>
      </c>
      <c r="C367" s="87" t="str">
        <f t="shared" si="254"/>
        <v/>
      </c>
      <c r="D367" s="87" t="str">
        <f t="shared" si="255"/>
        <v/>
      </c>
      <c r="E367" s="88" t="str">
        <f t="shared" si="256"/>
        <v/>
      </c>
      <c r="F367" s="88" t="str">
        <f t="shared" si="257"/>
        <v/>
      </c>
      <c r="G367" s="89" t="str">
        <f t="shared" si="258"/>
        <v/>
      </c>
      <c r="H367" s="90" t="str">
        <f t="shared" si="259"/>
        <v/>
      </c>
      <c r="I367" s="91"/>
      <c r="J367" s="87" t="str">
        <f t="shared" si="260"/>
        <v/>
      </c>
      <c r="K367" s="87" t="str">
        <f t="shared" si="261"/>
        <v/>
      </c>
      <c r="L367" s="87" t="str">
        <f t="shared" si="262"/>
        <v/>
      </c>
      <c r="M367" s="92"/>
      <c r="N367" s="92"/>
      <c r="P367" s="223" t="str">
        <f>IF(OR(LEFT($A367,1)="x",AND(Y353+$AB367=0,$AB353&gt;0)),"",IFERROR(VLOOKUP($A367,LedenV,27,0),""))</f>
        <v/>
      </c>
      <c r="Q367" s="223" t="str">
        <f>IF(OR(LEFT($A367,1)="x",AND(Z353+$AB367=0,$AB353&gt;0)),"",IFERROR(VLOOKUP($A367,LedenV,28,0),""))</f>
        <v/>
      </c>
      <c r="R367" s="223" t="str">
        <f>IF(OR(LEFT($A367,1)="x",AND(AA353+$AB367=0,$AB353&gt;0)),"",IFERROR(VLOOKUP($A367,LedenV,29,0),""))</f>
        <v/>
      </c>
      <c r="V367" s="229">
        <f t="shared" si="263"/>
        <v>13</v>
      </c>
      <c r="W367" s="229">
        <f t="shared" si="264"/>
        <v>14</v>
      </c>
      <c r="X367" s="52">
        <v>18</v>
      </c>
      <c r="Y367" s="87" t="str">
        <f t="shared" si="265"/>
        <v/>
      </c>
      <c r="Z367" s="87" t="str">
        <f t="shared" si="266"/>
        <v/>
      </c>
      <c r="AA367" s="87" t="str">
        <f t="shared" si="267"/>
        <v/>
      </c>
      <c r="AB367" s="34">
        <f t="shared" si="268"/>
        <v>0</v>
      </c>
    </row>
    <row r="368" spans="1:28" x14ac:dyDescent="0.2">
      <c r="A368" s="34" t="str">
        <f>C351&amp;"x"&amp;B368</f>
        <v>C3x15</v>
      </c>
      <c r="B368" s="63">
        <v>15</v>
      </c>
      <c r="C368" s="87" t="str">
        <f t="shared" si="254"/>
        <v/>
      </c>
      <c r="D368" s="87" t="str">
        <f t="shared" si="255"/>
        <v/>
      </c>
      <c r="E368" s="88" t="str">
        <f t="shared" si="256"/>
        <v/>
      </c>
      <c r="F368" s="88" t="str">
        <f t="shared" si="257"/>
        <v/>
      </c>
      <c r="G368" s="89" t="str">
        <f t="shared" si="258"/>
        <v/>
      </c>
      <c r="H368" s="90" t="str">
        <f t="shared" si="259"/>
        <v/>
      </c>
      <c r="I368" s="91"/>
      <c r="J368" s="87" t="str">
        <f t="shared" si="260"/>
        <v/>
      </c>
      <c r="K368" s="87" t="str">
        <f t="shared" si="261"/>
        <v/>
      </c>
      <c r="L368" s="87" t="str">
        <f t="shared" si="262"/>
        <v/>
      </c>
      <c r="M368" s="92"/>
      <c r="N368" s="92"/>
      <c r="P368" s="223" t="str">
        <f>IF(OR(LEFT($A368,1)="x",AND(Y353+$AB368=0,$AB353&gt;0)),"",IFERROR(VLOOKUP($A368,LedenV,27,0),""))</f>
        <v/>
      </c>
      <c r="Q368" s="223" t="str">
        <f>IF(OR(LEFT($A368,1)="x",AND(Z353+$AB368=0,$AB353&gt;0)),"",IFERROR(VLOOKUP($A368,LedenV,28,0),""))</f>
        <v/>
      </c>
      <c r="R368" s="223" t="str">
        <f>IF(OR(LEFT($A368,1)="x",AND(AA353+$AB368=0,$AB353&gt;0)),"",IFERROR(VLOOKUP($A368,LedenV,29,0),""))</f>
        <v/>
      </c>
      <c r="V368" s="229">
        <f t="shared" si="263"/>
        <v>13</v>
      </c>
      <c r="W368" s="229">
        <f t="shared" si="264"/>
        <v>14</v>
      </c>
      <c r="X368" s="52">
        <v>19</v>
      </c>
      <c r="Y368" s="87" t="str">
        <f t="shared" si="265"/>
        <v/>
      </c>
      <c r="Z368" s="87" t="str">
        <f t="shared" si="266"/>
        <v/>
      </c>
      <c r="AA368" s="87" t="str">
        <f t="shared" si="267"/>
        <v/>
      </c>
      <c r="AB368" s="34">
        <f t="shared" si="268"/>
        <v>0</v>
      </c>
    </row>
    <row r="369" spans="1:32" ht="13.5" thickBot="1" x14ac:dyDescent="0.25">
      <c r="B369" s="93"/>
      <c r="C369" s="94"/>
      <c r="D369" s="93"/>
      <c r="E369" s="93"/>
      <c r="F369" s="93"/>
      <c r="G369" s="95"/>
      <c r="H369" s="95"/>
      <c r="I369" s="95"/>
      <c r="J369" s="94"/>
      <c r="K369" s="94"/>
      <c r="L369" s="94"/>
      <c r="M369" s="92"/>
      <c r="N369" s="92"/>
      <c r="X369" s="52">
        <v>20</v>
      </c>
    </row>
    <row r="370" spans="1:32" ht="13.5" thickTop="1" x14ac:dyDescent="0.2">
      <c r="A370" s="62"/>
      <c r="B370" s="63"/>
      <c r="C370" s="392" t="s">
        <v>6547</v>
      </c>
      <c r="D370" s="392"/>
      <c r="E370" s="178" t="s">
        <v>6548</v>
      </c>
      <c r="F370" s="178" t="s">
        <v>6549</v>
      </c>
      <c r="G370" s="65" t="s">
        <v>6550</v>
      </c>
      <c r="H370" s="66"/>
      <c r="I370" s="67"/>
      <c r="J370" s="68" t="s">
        <v>6551</v>
      </c>
      <c r="K370" s="68" t="s">
        <v>6552</v>
      </c>
      <c r="L370" s="68" t="s">
        <v>6553</v>
      </c>
      <c r="M370" s="69"/>
      <c r="N370" s="69"/>
      <c r="O370" s="70"/>
      <c r="P370" s="71">
        <f ca="1">COUNT(P374:P388)</f>
        <v>0</v>
      </c>
      <c r="Q370" s="71">
        <f ca="1">COUNT(Q374:Q388)</f>
        <v>0</v>
      </c>
      <c r="R370" s="71">
        <f ca="1">COUNT(R374:R388)</f>
        <v>0</v>
      </c>
      <c r="S370" s="72"/>
      <c r="T370" s="104">
        <f ca="1">R370-(15-COUNTBLANK(AA374:AA388))</f>
        <v>-10</v>
      </c>
      <c r="U370" s="70"/>
      <c r="V370" s="70"/>
      <c r="W370" s="70"/>
      <c r="X370" s="70">
        <v>1</v>
      </c>
      <c r="Y370" s="62"/>
      <c r="Z370" s="62"/>
      <c r="AA370" s="62"/>
      <c r="AB370" s="62"/>
    </row>
    <row r="371" spans="1:32" x14ac:dyDescent="0.2">
      <c r="A371" s="43">
        <v>22</v>
      </c>
      <c r="B371" s="73"/>
      <c r="C371" s="391" t="str">
        <f>Leden!AQ24</f>
        <v>C4</v>
      </c>
      <c r="D371" s="391"/>
      <c r="E371" s="177" t="str">
        <f>IF($C371="","",LEFT(IFERROR(VLOOKUP($C371,TeamsV,2,0),"")&amp;"??",2))</f>
        <v>BK</v>
      </c>
      <c r="F371" s="177" t="str">
        <f>IF($C371="","",LEFT(IFERROR(VLOOKUP($C371,TeamsV,3,0),"")&amp;"??",2))</f>
        <v>Za</v>
      </c>
      <c r="G371" s="177" t="str">
        <f>IF($C371="","",LEFT(IFERROR(VLOOKUP($C371,TeamsV,4,0),"")&amp;"?",1))</f>
        <v>8</v>
      </c>
      <c r="H371" s="75"/>
      <c r="I371" s="76"/>
      <c r="J371" s="295">
        <f>COUNTIF(C374:C388,"V")</f>
        <v>6</v>
      </c>
      <c r="K371" s="300">
        <f>COUNTIF(C374:C388,"M")</f>
        <v>4</v>
      </c>
      <c r="L371" s="77">
        <f>IFERROR(AVERAGE(H374:H388),"")</f>
        <v>12.3</v>
      </c>
      <c r="M371" s="78"/>
      <c r="N371" s="78"/>
      <c r="O371" s="79" t="s">
        <v>6554</v>
      </c>
      <c r="P371" s="223" t="str">
        <f ca="1">IF(COUNT(P374:P388)=0,"",TeamPunten(P374:P388,$V371))</f>
        <v/>
      </c>
      <c r="Q371" s="223" t="str">
        <f ca="1">IF(COUNT(Q374:Q388)=0,"",TeamPunten(Q374:Q388,$V371))</f>
        <v/>
      </c>
      <c r="R371" s="223" t="str">
        <f ca="1">IF(COUNT(R374:R388)=0,"",TeamPunten(R374:R388,$V371))</f>
        <v/>
      </c>
      <c r="S371" s="224"/>
      <c r="T371" s="51"/>
      <c r="U371" s="225" t="str">
        <f>MID($C371,1,1)</f>
        <v>C</v>
      </c>
      <c r="V371" s="225" t="str">
        <f>MID($C371,1,1)</f>
        <v>C</v>
      </c>
      <c r="W371" s="225" t="str">
        <f>MID($C371,1,1)</f>
        <v>C</v>
      </c>
      <c r="X371" s="52">
        <v>2</v>
      </c>
      <c r="Y371" s="43"/>
      <c r="Z371" s="43"/>
      <c r="AA371" s="43"/>
      <c r="AB371" s="43"/>
      <c r="AD371" s="20" t="str">
        <f>IF($C371="","",IFERROR(VLOOKUP($C371,TeamsV,6,0),""))</f>
        <v>A</v>
      </c>
      <c r="AE371" s="20" t="str">
        <f>IF($AD371="","",VLOOKUP($AD371,Teams!$B$4:$G$8,2,0))</f>
        <v>3312 AD</v>
      </c>
      <c r="AF371" s="20" t="str">
        <f>IF($AD371="","",VLOOKUP($AD371,Teams!$B$4:$G$8,4,0))</f>
        <v>Dordrecht</v>
      </c>
    </row>
    <row r="372" spans="1:32" x14ac:dyDescent="0.2">
      <c r="B372" s="63"/>
      <c r="C372" s="178"/>
      <c r="D372" s="63"/>
      <c r="E372" s="63"/>
      <c r="F372" s="63"/>
      <c r="G372" s="67"/>
      <c r="H372" s="67"/>
      <c r="I372" s="67"/>
      <c r="J372" s="296"/>
      <c r="K372" s="296"/>
      <c r="L372" s="296"/>
      <c r="M372" s="80"/>
      <c r="N372" s="80"/>
      <c r="P372" s="224"/>
      <c r="Q372" s="224"/>
      <c r="R372" s="224"/>
      <c r="S372" s="224"/>
      <c r="T372" s="51"/>
      <c r="U372" s="226"/>
      <c r="V372" s="226"/>
      <c r="W372" s="226"/>
      <c r="X372" s="52">
        <v>3</v>
      </c>
    </row>
    <row r="373" spans="1:32" x14ac:dyDescent="0.2">
      <c r="A373" s="81"/>
      <c r="B373" s="82"/>
      <c r="C373" s="83" t="s">
        <v>6555</v>
      </c>
      <c r="D373" s="83" t="s">
        <v>6556</v>
      </c>
      <c r="E373" s="84" t="s">
        <v>6557</v>
      </c>
      <c r="F373" s="84" t="s">
        <v>6558</v>
      </c>
      <c r="G373" s="83" t="s">
        <v>6559</v>
      </c>
      <c r="H373" s="83" t="s">
        <v>6560</v>
      </c>
      <c r="I373" s="83" t="s">
        <v>6415</v>
      </c>
      <c r="J373" s="83" t="s">
        <v>7321</v>
      </c>
      <c r="K373" s="83" t="s">
        <v>8065</v>
      </c>
      <c r="L373" s="83" t="s">
        <v>8195</v>
      </c>
      <c r="M373" s="85"/>
      <c r="N373" s="85"/>
      <c r="O373" s="86"/>
      <c r="P373" s="227" t="s">
        <v>6425</v>
      </c>
      <c r="Q373" s="227" t="s">
        <v>6424</v>
      </c>
      <c r="R373" s="227" t="s">
        <v>6426</v>
      </c>
      <c r="S373" s="224"/>
      <c r="T373" s="51"/>
      <c r="U373" s="225">
        <f>IF(W371="","",VLOOKUP(W371,Leeftijdscat,2,FALSE))</f>
        <v>11</v>
      </c>
      <c r="V373" s="225">
        <f>IF(W371="","",VLOOKUP(W371,Leeftijdscat,3,FALSE))</f>
        <v>13</v>
      </c>
      <c r="W373" s="225">
        <f>IF(W371="","",VLOOKUP(W371,Leeftijdscat,4,FALSE))</f>
        <v>14</v>
      </c>
      <c r="X373" s="52">
        <v>4</v>
      </c>
      <c r="Y373" s="81">
        <f>LEN(Y374&amp;Y375&amp;Y376&amp;Y377&amp;Y378&amp;Y379&amp;Y380&amp;Y381&amp;Y382&amp;Y383&amp;Y384&amp;Y385&amp;Y386&amp;Y387&amp;Y388)</f>
        <v>20</v>
      </c>
      <c r="Z373" s="81">
        <f>LEN(Z374&amp;Z375&amp;Z376&amp;Z377&amp;Z378&amp;Z379&amp;Z380&amp;Z381&amp;Z382&amp;Z383&amp;Z384&amp;Z385&amp;Z386&amp;Z387&amp;Z388)</f>
        <v>20</v>
      </c>
      <c r="AA373" s="81">
        <f>LEN(AA374&amp;AA375&amp;AA376&amp;AA377&amp;AA378&amp;AA379&amp;AA380&amp;AA381&amp;AA382&amp;AA383&amp;AA384&amp;AA385&amp;AA386&amp;AA387&amp;AA388)</f>
        <v>20</v>
      </c>
      <c r="AB373" s="81">
        <f>SUM(Y373:AA373)</f>
        <v>60</v>
      </c>
    </row>
    <row r="374" spans="1:32" x14ac:dyDescent="0.2">
      <c r="A374" s="34" t="str">
        <f>C371&amp;"x"&amp;B374</f>
        <v>C4x1</v>
      </c>
      <c r="B374" s="63">
        <v>1</v>
      </c>
      <c r="C374" s="87" t="str">
        <f t="shared" ref="C374:C388" si="269">IF(LEFT($A374,1)="x","",IFERROR(VLOOKUP($A374,LedenV,6,0),""))</f>
        <v>V</v>
      </c>
      <c r="D374" s="87" t="str">
        <f t="shared" ref="D374:D388" si="270">IF(LEFT($A374,1)="x","",IFERROR(VLOOKUP($A374,LedenV,7,0),""))</f>
        <v>NLS45P6</v>
      </c>
      <c r="E374" s="88" t="str">
        <f t="shared" ref="E374:E388" si="271">IF(LEFT($A374,1)="x","",IFERROR(VLOOKUP($A374,LedenV,8,0),""))</f>
        <v>Geus, Noa de</v>
      </c>
      <c r="F374" s="88" t="str">
        <f t="shared" ref="F374:F388" si="272">IF(LEFT($A374,1)="x","",IFERROR(VLOOKUP($A374,LedenV,9,0),""))</f>
        <v>Noa</v>
      </c>
      <c r="G374" s="89">
        <f t="shared" ref="G374:G388" si="273">IF(LEFT($A374,1)="x","",IFERROR(VLOOKUP($A374,LedenV,10,0),""))</f>
        <v>38733</v>
      </c>
      <c r="H374" s="90">
        <f t="shared" ref="H374:H388" si="274">IF(AND(ISNUMBER(G374),G374&lt;&gt;0),DATEDIF(G374,Peildatum,"Y"),"")</f>
        <v>12</v>
      </c>
      <c r="I374" s="91"/>
      <c r="J374" s="87" t="str">
        <f t="shared" ref="J374:J388" si="275">IF(LEFT($A374,1)="x","",IFERROR(VLOOKUP($A374,LedenV,16,0),""))</f>
        <v>D4</v>
      </c>
      <c r="K374" s="87" t="str">
        <f t="shared" ref="K374:K388" si="276">IF(LEFT($A374,1)="x","",IFERROR(VLOOKUP($A374,LedenV,17,0),""))</f>
        <v>D4</v>
      </c>
      <c r="L374" s="87" t="str">
        <f t="shared" ref="L374:L388" si="277">IF(LEFT($A374,1)="x","",IFERROR(VLOOKUP($A374,LedenV,18,0),""))</f>
        <v>D4</v>
      </c>
      <c r="M374" s="92"/>
      <c r="N374" s="92"/>
      <c r="P374" s="223" t="str">
        <f ca="1">IF(OR(LEFT($A374,1)="x",AND(Y373+$AB374=0,$AB373&gt;0)),"",IFERROR(VLOOKUP($A374,LedenV,27,0),""))</f>
        <v/>
      </c>
      <c r="Q374" s="223" t="str">
        <f ca="1">IF(OR(LEFT($A374,1)="x",AND(Z373+$AB374=0,$AB373&gt;0)),"",IFERROR(VLOOKUP($A374,LedenV,28,0),""))</f>
        <v/>
      </c>
      <c r="R374" s="223" t="str">
        <f ca="1">IF(OR(LEFT($A374,1)="x",AND(AA373+$AB374=0,$AB373&gt;0)),"",IFERROR(VLOOKUP($A374,LedenV,29,0),""))</f>
        <v/>
      </c>
      <c r="S374" s="228"/>
      <c r="T374" s="305"/>
      <c r="U374" s="226"/>
      <c r="V374" s="229">
        <f t="shared" ref="V374:V388" si="278">V373</f>
        <v>13</v>
      </c>
      <c r="W374" s="229">
        <f t="shared" ref="W374:W388" si="279">W373</f>
        <v>14</v>
      </c>
      <c r="X374" s="52">
        <v>5</v>
      </c>
      <c r="Y374" s="87" t="str">
        <f t="shared" ref="Y374:Y388" si="280">IF(LEFT($A374,1)="x","",IFERROR(VLOOKUP($A374,LedenV,34,0),""))</f>
        <v>D4</v>
      </c>
      <c r="Z374" s="87" t="str">
        <f t="shared" ref="Z374:Z388" si="281">IF(LEFT($A374,1)="x","",IFERROR(VLOOKUP($A374,LedenV,35,0),""))</f>
        <v>D4</v>
      </c>
      <c r="AA374" s="87" t="str">
        <f t="shared" ref="AA374:AA388" si="282">IF(LEFT($A374,1)="x","",IFERROR(VLOOKUP($A374,LedenV,36,0),""))</f>
        <v>D4</v>
      </c>
      <c r="AB374" s="34">
        <f t="shared" ref="AB374:AB388" si="283">LEN(Y374&amp;Z374&amp;AA374)</f>
        <v>6</v>
      </c>
    </row>
    <row r="375" spans="1:32" x14ac:dyDescent="0.2">
      <c r="A375" s="34" t="str">
        <f>C371&amp;"x"&amp;B375</f>
        <v>C4x2</v>
      </c>
      <c r="B375" s="63">
        <v>2</v>
      </c>
      <c r="C375" s="87" t="str">
        <f t="shared" si="269"/>
        <v>V</v>
      </c>
      <c r="D375" s="87" t="str">
        <f t="shared" si="270"/>
        <v>NLG58Z8</v>
      </c>
      <c r="E375" s="88" t="str">
        <f t="shared" si="271"/>
        <v>Nobel, Merle</v>
      </c>
      <c r="F375" s="88" t="str">
        <f t="shared" si="272"/>
        <v>Merle</v>
      </c>
      <c r="G375" s="89">
        <f t="shared" si="273"/>
        <v>38847</v>
      </c>
      <c r="H375" s="90">
        <f t="shared" si="274"/>
        <v>12</v>
      </c>
      <c r="I375" s="91"/>
      <c r="J375" s="87" t="str">
        <f t="shared" si="275"/>
        <v>D3</v>
      </c>
      <c r="K375" s="87" t="str">
        <f t="shared" si="276"/>
        <v>D3</v>
      </c>
      <c r="L375" s="87" t="str">
        <f t="shared" si="277"/>
        <v>D3</v>
      </c>
      <c r="M375" s="92"/>
      <c r="N375" s="92"/>
      <c r="P375" s="223" t="str">
        <f ca="1">IF(OR(LEFT($A375,1)="x",AND(Y373+$AB375=0,$AB373&gt;0)),"",IFERROR(VLOOKUP($A375,LedenV,27,0),""))</f>
        <v/>
      </c>
      <c r="Q375" s="223" t="str">
        <f ca="1">IF(OR(LEFT($A375,1)="x",AND(Z373+$AB375=0,$AB373&gt;0)),"",IFERROR(VLOOKUP($A375,LedenV,28,0),""))</f>
        <v/>
      </c>
      <c r="R375" s="223" t="str">
        <f ca="1">IF(OR(LEFT($A375,1)="x",AND(AA373+$AB375=0,$AB373&gt;0)),"",IFERROR(VLOOKUP($A375,LedenV,29,0),""))</f>
        <v/>
      </c>
      <c r="S375" s="228"/>
      <c r="T375" s="305"/>
      <c r="U375" s="226"/>
      <c r="V375" s="229">
        <f t="shared" si="278"/>
        <v>13</v>
      </c>
      <c r="W375" s="229">
        <f t="shared" si="279"/>
        <v>14</v>
      </c>
      <c r="X375" s="52">
        <v>6</v>
      </c>
      <c r="Y375" s="87" t="str">
        <f t="shared" si="280"/>
        <v>D3</v>
      </c>
      <c r="Z375" s="87" t="str">
        <f t="shared" si="281"/>
        <v>D3</v>
      </c>
      <c r="AA375" s="87" t="str">
        <f t="shared" si="282"/>
        <v>D3</v>
      </c>
      <c r="AB375" s="34">
        <f t="shared" si="283"/>
        <v>6</v>
      </c>
    </row>
    <row r="376" spans="1:32" x14ac:dyDescent="0.2">
      <c r="A376" s="34" t="str">
        <f>C371&amp;"x"&amp;B376</f>
        <v>C4x3</v>
      </c>
      <c r="B376" s="63">
        <v>3</v>
      </c>
      <c r="C376" s="87" t="str">
        <f t="shared" si="269"/>
        <v>V</v>
      </c>
      <c r="D376" s="87" t="str">
        <f t="shared" si="270"/>
        <v>NLY98N2</v>
      </c>
      <c r="E376" s="88" t="str">
        <f t="shared" si="271"/>
        <v>Rek, S.R. de</v>
      </c>
      <c r="F376" s="88" t="str">
        <f t="shared" si="272"/>
        <v>Stella</v>
      </c>
      <c r="G376" s="89">
        <f t="shared" si="273"/>
        <v>38980</v>
      </c>
      <c r="H376" s="90">
        <f t="shared" si="274"/>
        <v>12</v>
      </c>
      <c r="I376" s="91"/>
      <c r="J376" s="87" t="str">
        <f t="shared" si="275"/>
        <v>D5</v>
      </c>
      <c r="K376" s="87" t="str">
        <f t="shared" si="276"/>
        <v>D5</v>
      </c>
      <c r="L376" s="87" t="str">
        <f t="shared" si="277"/>
        <v>D5</v>
      </c>
      <c r="M376" s="92"/>
      <c r="N376" s="92"/>
      <c r="P376" s="223" t="str">
        <f ca="1">IF(OR(LEFT($A376,1)="x",AND(Y373+$AB376=0,$AB373&gt;0)),"",IFERROR(VLOOKUP($A376,LedenV,27,0),""))</f>
        <v/>
      </c>
      <c r="Q376" s="223" t="str">
        <f ca="1">IF(OR(LEFT($A376,1)="x",AND(Z373+$AB376=0,$AB373&gt;0)),"",IFERROR(VLOOKUP($A376,LedenV,28,0),""))</f>
        <v/>
      </c>
      <c r="R376" s="223" t="str">
        <f ca="1">IF(OR(LEFT($A376,1)="x",AND(AA373+$AB376=0,$AB373&gt;0)),"",IFERROR(VLOOKUP($A376,LedenV,29,0),""))</f>
        <v/>
      </c>
      <c r="S376" s="228"/>
      <c r="T376" s="305"/>
      <c r="U376" s="226"/>
      <c r="V376" s="229">
        <f t="shared" si="278"/>
        <v>13</v>
      </c>
      <c r="W376" s="229">
        <f t="shared" si="279"/>
        <v>14</v>
      </c>
      <c r="X376" s="52">
        <v>7</v>
      </c>
      <c r="Y376" s="87" t="str">
        <f t="shared" si="280"/>
        <v>D5</v>
      </c>
      <c r="Z376" s="87" t="str">
        <f t="shared" si="281"/>
        <v>D5</v>
      </c>
      <c r="AA376" s="87" t="str">
        <f t="shared" si="282"/>
        <v>D5</v>
      </c>
      <c r="AB376" s="34">
        <f t="shared" si="283"/>
        <v>6</v>
      </c>
    </row>
    <row r="377" spans="1:32" x14ac:dyDescent="0.2">
      <c r="A377" s="34" t="str">
        <f>C371&amp;"x"&amp;B377</f>
        <v>C4x4</v>
      </c>
      <c r="B377" s="63">
        <v>4</v>
      </c>
      <c r="C377" s="87" t="str">
        <f t="shared" si="269"/>
        <v>V</v>
      </c>
      <c r="D377" s="87" t="str">
        <f t="shared" si="270"/>
        <v>NLP78J5</v>
      </c>
      <c r="E377" s="88" t="str">
        <f t="shared" si="271"/>
        <v>Rijkers, Ilse</v>
      </c>
      <c r="F377" s="88" t="str">
        <f t="shared" si="272"/>
        <v>Ilse</v>
      </c>
      <c r="G377" s="89">
        <f t="shared" si="273"/>
        <v>38820</v>
      </c>
      <c r="H377" s="90">
        <f t="shared" si="274"/>
        <v>12</v>
      </c>
      <c r="I377" s="91"/>
      <c r="J377" s="87" t="str">
        <f t="shared" si="275"/>
        <v>D4</v>
      </c>
      <c r="K377" s="87" t="str">
        <f t="shared" si="276"/>
        <v>D4</v>
      </c>
      <c r="L377" s="87" t="str">
        <f t="shared" si="277"/>
        <v>D4</v>
      </c>
      <c r="M377" s="92"/>
      <c r="N377" s="92"/>
      <c r="P377" s="223" t="str">
        <f ca="1">IF(OR(LEFT($A377,1)="x",AND(Y373+$AB377=0,$AB373&gt;0)),"",IFERROR(VLOOKUP($A377,LedenV,27,0),""))</f>
        <v/>
      </c>
      <c r="Q377" s="223" t="str">
        <f ca="1">IF(OR(LEFT($A377,1)="x",AND(Z373+$AB377=0,$AB373&gt;0)),"",IFERROR(VLOOKUP($A377,LedenV,28,0),""))</f>
        <v/>
      </c>
      <c r="R377" s="223" t="str">
        <f ca="1">IF(OR(LEFT($A377,1)="x",AND(AA373+$AB377=0,$AB373&gt;0)),"",IFERROR(VLOOKUP($A377,LedenV,29,0),""))</f>
        <v/>
      </c>
      <c r="S377" s="228"/>
      <c r="T377" s="305"/>
      <c r="U377" s="226"/>
      <c r="V377" s="229">
        <f t="shared" si="278"/>
        <v>13</v>
      </c>
      <c r="W377" s="229">
        <f t="shared" si="279"/>
        <v>14</v>
      </c>
      <c r="X377" s="52">
        <v>8</v>
      </c>
      <c r="Y377" s="87" t="str">
        <f t="shared" si="280"/>
        <v>D4</v>
      </c>
      <c r="Z377" s="87" t="str">
        <f t="shared" si="281"/>
        <v>D4</v>
      </c>
      <c r="AA377" s="87" t="str">
        <f t="shared" si="282"/>
        <v>D4</v>
      </c>
      <c r="AB377" s="34">
        <f t="shared" si="283"/>
        <v>6</v>
      </c>
    </row>
    <row r="378" spans="1:32" x14ac:dyDescent="0.2">
      <c r="A378" s="34" t="str">
        <f>C371&amp;"x"&amp;B378</f>
        <v>C4x5</v>
      </c>
      <c r="B378" s="63">
        <v>5</v>
      </c>
      <c r="C378" s="87" t="str">
        <f t="shared" si="269"/>
        <v>V</v>
      </c>
      <c r="D378" s="87" t="str">
        <f t="shared" si="270"/>
        <v>NLP78K2</v>
      </c>
      <c r="E378" s="88" t="str">
        <f t="shared" si="271"/>
        <v>Timmer, Edith</v>
      </c>
      <c r="F378" s="88" t="str">
        <f t="shared" si="272"/>
        <v>Edith</v>
      </c>
      <c r="G378" s="89">
        <f t="shared" si="273"/>
        <v>38929</v>
      </c>
      <c r="H378" s="90">
        <f t="shared" si="274"/>
        <v>12</v>
      </c>
      <c r="I378" s="91"/>
      <c r="J378" s="87" t="str">
        <f t="shared" si="275"/>
        <v>D4</v>
      </c>
      <c r="K378" s="87" t="str">
        <f t="shared" si="276"/>
        <v>D4</v>
      </c>
      <c r="L378" s="87" t="str">
        <f t="shared" si="277"/>
        <v>D4</v>
      </c>
      <c r="M378" s="92"/>
      <c r="N378" s="92"/>
      <c r="P378" s="223" t="str">
        <f ca="1">IF(OR(LEFT($A378,1)="x",AND(Y373+$AB378=0,$AB373&gt;0)),"",IFERROR(VLOOKUP($A378,LedenV,27,0),""))</f>
        <v/>
      </c>
      <c r="Q378" s="223" t="str">
        <f ca="1">IF(OR(LEFT($A378,1)="x",AND(Z373+$AB378=0,$AB373&gt;0)),"",IFERROR(VLOOKUP($A378,LedenV,28,0),""))</f>
        <v/>
      </c>
      <c r="R378" s="223" t="str">
        <f ca="1">IF(OR(LEFT($A378,1)="x",AND(AA373+$AB378=0,$AB373&gt;0)),"",IFERROR(VLOOKUP($A378,LedenV,29,0),""))</f>
        <v/>
      </c>
      <c r="S378" s="228"/>
      <c r="T378" s="305"/>
      <c r="U378" s="226"/>
      <c r="V378" s="229">
        <f t="shared" si="278"/>
        <v>13</v>
      </c>
      <c r="W378" s="229">
        <f t="shared" si="279"/>
        <v>14</v>
      </c>
      <c r="X378" s="52">
        <v>9</v>
      </c>
      <c r="Y378" s="87" t="str">
        <f t="shared" si="280"/>
        <v>D4</v>
      </c>
      <c r="Z378" s="87" t="str">
        <f t="shared" si="281"/>
        <v>D4</v>
      </c>
      <c r="AA378" s="87" t="str">
        <f t="shared" si="282"/>
        <v>D4</v>
      </c>
      <c r="AB378" s="34">
        <f t="shared" si="283"/>
        <v>6</v>
      </c>
    </row>
    <row r="379" spans="1:32" x14ac:dyDescent="0.2">
      <c r="A379" s="34" t="str">
        <f>C371&amp;"x"&amp;B379</f>
        <v>C4x6</v>
      </c>
      <c r="B379" s="63">
        <v>6</v>
      </c>
      <c r="C379" s="87" t="str">
        <f t="shared" si="269"/>
        <v>V</v>
      </c>
      <c r="D379" s="87" t="str">
        <f t="shared" si="270"/>
        <v>NLP78B9</v>
      </c>
      <c r="E379" s="88" t="str">
        <f t="shared" si="271"/>
        <v>Verkerke, Julia</v>
      </c>
      <c r="F379" s="88" t="str">
        <f t="shared" si="272"/>
        <v>Julia</v>
      </c>
      <c r="G379" s="89">
        <f t="shared" si="273"/>
        <v>39044</v>
      </c>
      <c r="H379" s="90">
        <f t="shared" si="274"/>
        <v>12</v>
      </c>
      <c r="I379" s="91"/>
      <c r="J379" s="87" t="str">
        <f t="shared" si="275"/>
        <v>D4</v>
      </c>
      <c r="K379" s="87" t="str">
        <f t="shared" si="276"/>
        <v>D4</v>
      </c>
      <c r="L379" s="87" t="str">
        <f t="shared" si="277"/>
        <v>D4</v>
      </c>
      <c r="M379" s="92"/>
      <c r="N379" s="92"/>
      <c r="P379" s="223" t="str">
        <f ca="1">IF(OR(LEFT($A379,1)="x",AND(Y373+$AB379=0,$AB373&gt;0)),"",IFERROR(VLOOKUP($A379,LedenV,27,0),""))</f>
        <v/>
      </c>
      <c r="Q379" s="223" t="str">
        <f ca="1">IF(OR(LEFT($A379,1)="x",AND(Z373+$AB379=0,$AB373&gt;0)),"",IFERROR(VLOOKUP($A379,LedenV,28,0),""))</f>
        <v/>
      </c>
      <c r="R379" s="223" t="str">
        <f ca="1">IF(OR(LEFT($A379,1)="x",AND(AA373+$AB379=0,$AB373&gt;0)),"",IFERROR(VLOOKUP($A379,LedenV,29,0),""))</f>
        <v/>
      </c>
      <c r="S379" s="228"/>
      <c r="T379" s="305"/>
      <c r="U379" s="226"/>
      <c r="V379" s="229">
        <f t="shared" si="278"/>
        <v>13</v>
      </c>
      <c r="W379" s="229">
        <f t="shared" si="279"/>
        <v>14</v>
      </c>
      <c r="X379" s="52">
        <v>10</v>
      </c>
      <c r="Y379" s="87" t="str">
        <f t="shared" si="280"/>
        <v>D4</v>
      </c>
      <c r="Z379" s="87" t="str">
        <f t="shared" si="281"/>
        <v>D4</v>
      </c>
      <c r="AA379" s="87" t="str">
        <f t="shared" si="282"/>
        <v>D4</v>
      </c>
      <c r="AB379" s="34">
        <f t="shared" si="283"/>
        <v>6</v>
      </c>
    </row>
    <row r="380" spans="1:32" x14ac:dyDescent="0.2">
      <c r="A380" s="34" t="str">
        <f>C371&amp;"x"&amp;B380</f>
        <v>C4x7</v>
      </c>
      <c r="B380" s="63">
        <v>7</v>
      </c>
      <c r="C380" s="87" t="str">
        <f t="shared" si="269"/>
        <v>M</v>
      </c>
      <c r="D380" s="87" t="str">
        <f t="shared" si="270"/>
        <v>NLJ47N9</v>
      </c>
      <c r="E380" s="88" t="str">
        <f t="shared" si="271"/>
        <v>IJben, Chris</v>
      </c>
      <c r="F380" s="88" t="str">
        <f t="shared" si="272"/>
        <v>Chris</v>
      </c>
      <c r="G380" s="89">
        <f t="shared" si="273"/>
        <v>38519</v>
      </c>
      <c r="H380" s="90">
        <f t="shared" si="274"/>
        <v>13</v>
      </c>
      <c r="I380" s="91"/>
      <c r="J380" s="87" t="str">
        <f t="shared" si="275"/>
        <v>C4</v>
      </c>
      <c r="K380" s="87" t="str">
        <f t="shared" si="276"/>
        <v>C4</v>
      </c>
      <c r="L380" s="87" t="str">
        <f t="shared" si="277"/>
        <v>C4</v>
      </c>
      <c r="M380" s="92"/>
      <c r="N380" s="92"/>
      <c r="P380" s="223" t="str">
        <f ca="1">IF(OR(LEFT($A380,1)="x",AND(Y373+$AB380=0,$AB373&gt;0)),"",IFERROR(VLOOKUP($A380,LedenV,27,0),""))</f>
        <v/>
      </c>
      <c r="Q380" s="223" t="str">
        <f ca="1">IF(OR(LEFT($A380,1)="x",AND(Z373+$AB380=0,$AB373&gt;0)),"",IFERROR(VLOOKUP($A380,LedenV,28,0),""))</f>
        <v/>
      </c>
      <c r="R380" s="223" t="str">
        <f ca="1">IF(OR(LEFT($A380,1)="x",AND(AA373+$AB380=0,$AB373&gt;0)),"",IFERROR(VLOOKUP($A380,LedenV,29,0),""))</f>
        <v/>
      </c>
      <c r="S380" s="228"/>
      <c r="T380" s="305"/>
      <c r="U380" s="226"/>
      <c r="V380" s="229">
        <f t="shared" si="278"/>
        <v>13</v>
      </c>
      <c r="W380" s="229">
        <f t="shared" si="279"/>
        <v>14</v>
      </c>
      <c r="X380" s="52">
        <v>11</v>
      </c>
      <c r="Y380" s="87" t="str">
        <f t="shared" si="280"/>
        <v>C4</v>
      </c>
      <c r="Z380" s="87" t="str">
        <f t="shared" si="281"/>
        <v>C4</v>
      </c>
      <c r="AA380" s="87" t="str">
        <f t="shared" si="282"/>
        <v>C4</v>
      </c>
      <c r="AB380" s="34">
        <f t="shared" si="283"/>
        <v>6</v>
      </c>
    </row>
    <row r="381" spans="1:32" x14ac:dyDescent="0.2">
      <c r="A381" s="34" t="str">
        <f>C371&amp;"x"&amp;B381</f>
        <v>C4x8</v>
      </c>
      <c r="B381" s="63">
        <v>8</v>
      </c>
      <c r="C381" s="87" t="str">
        <f t="shared" si="269"/>
        <v>M</v>
      </c>
      <c r="D381" s="87" t="str">
        <f t="shared" si="270"/>
        <v>NLP77Y7</v>
      </c>
      <c r="E381" s="88" t="str">
        <f t="shared" si="271"/>
        <v>Klein, Daan</v>
      </c>
      <c r="F381" s="88" t="str">
        <f t="shared" si="272"/>
        <v>Daan</v>
      </c>
      <c r="G381" s="89">
        <f t="shared" si="273"/>
        <v>38667</v>
      </c>
      <c r="H381" s="90">
        <f t="shared" si="274"/>
        <v>13</v>
      </c>
      <c r="I381" s="91"/>
      <c r="J381" s="87" t="str">
        <f t="shared" si="275"/>
        <v>D4</v>
      </c>
      <c r="K381" s="87" t="str">
        <f t="shared" si="276"/>
        <v>D4</v>
      </c>
      <c r="L381" s="87" t="str">
        <f t="shared" si="277"/>
        <v>D4</v>
      </c>
      <c r="M381" s="92"/>
      <c r="N381" s="92"/>
      <c r="P381" s="223" t="str">
        <f ca="1">IF(OR(LEFT($A381,1)="x",AND(Y373+$AB381=0,$AB373&gt;0)),"",IFERROR(VLOOKUP($A381,LedenV,27,0),""))</f>
        <v/>
      </c>
      <c r="Q381" s="223" t="str">
        <f ca="1">IF(OR(LEFT($A381,1)="x",AND(Z373+$AB381=0,$AB373&gt;0)),"",IFERROR(VLOOKUP($A381,LedenV,28,0),""))</f>
        <v/>
      </c>
      <c r="R381" s="223" t="str">
        <f ca="1">IF(OR(LEFT($A381,1)="x",AND(AA373+$AB381=0,$AB373&gt;0)),"",IFERROR(VLOOKUP($A381,LedenV,29,0),""))</f>
        <v/>
      </c>
      <c r="S381" s="228"/>
      <c r="T381" s="305"/>
      <c r="U381" s="226"/>
      <c r="V381" s="229">
        <f t="shared" si="278"/>
        <v>13</v>
      </c>
      <c r="W381" s="229">
        <f t="shared" si="279"/>
        <v>14</v>
      </c>
      <c r="X381" s="52">
        <v>12</v>
      </c>
      <c r="Y381" s="87" t="str">
        <f t="shared" si="280"/>
        <v>D4</v>
      </c>
      <c r="Z381" s="87" t="str">
        <f t="shared" si="281"/>
        <v>D4</v>
      </c>
      <c r="AA381" s="87" t="str">
        <f t="shared" si="282"/>
        <v>D4</v>
      </c>
      <c r="AB381" s="34">
        <f t="shared" si="283"/>
        <v>6</v>
      </c>
    </row>
    <row r="382" spans="1:32" x14ac:dyDescent="0.2">
      <c r="A382" s="34" t="str">
        <f>C371&amp;"x"&amp;B382</f>
        <v>C4x9</v>
      </c>
      <c r="B382" s="63">
        <v>9</v>
      </c>
      <c r="C382" s="87" t="str">
        <f t="shared" si="269"/>
        <v>M</v>
      </c>
      <c r="D382" s="87" t="str">
        <f t="shared" si="270"/>
        <v>NLW81C7</v>
      </c>
      <c r="E382" s="88" t="str">
        <f t="shared" si="271"/>
        <v>Maas, Gijsbert</v>
      </c>
      <c r="F382" s="88" t="str">
        <f t="shared" si="272"/>
        <v>Gijsbert</v>
      </c>
      <c r="G382" s="89">
        <f t="shared" si="273"/>
        <v>38835</v>
      </c>
      <c r="H382" s="90">
        <f t="shared" si="274"/>
        <v>12</v>
      </c>
      <c r="I382" s="91"/>
      <c r="J382" s="87" t="str">
        <f t="shared" si="275"/>
        <v>D5</v>
      </c>
      <c r="K382" s="87" t="str">
        <f t="shared" si="276"/>
        <v>D4</v>
      </c>
      <c r="L382" s="87" t="str">
        <f t="shared" si="277"/>
        <v>D4</v>
      </c>
      <c r="M382" s="92"/>
      <c r="N382" s="92"/>
      <c r="P382" s="223" t="str">
        <f ca="1">IF(OR(LEFT($A382,1)="x",AND(Y373+$AB382=0,$AB373&gt;0)),"",IFERROR(VLOOKUP($A382,LedenV,27,0),""))</f>
        <v/>
      </c>
      <c r="Q382" s="223" t="str">
        <f ca="1">IF(OR(LEFT($A382,1)="x",AND(Z373+$AB382=0,$AB373&gt;0)),"",IFERROR(VLOOKUP($A382,LedenV,28,0),""))</f>
        <v/>
      </c>
      <c r="R382" s="223" t="str">
        <f ca="1">IF(OR(LEFT($A382,1)="x",AND(AA373+$AB382=0,$AB373&gt;0)),"",IFERROR(VLOOKUP($A382,LedenV,29,0),""))</f>
        <v/>
      </c>
      <c r="S382" s="228"/>
      <c r="T382" s="305"/>
      <c r="U382" s="226"/>
      <c r="V382" s="229">
        <f t="shared" si="278"/>
        <v>13</v>
      </c>
      <c r="W382" s="229">
        <f t="shared" si="279"/>
        <v>14</v>
      </c>
      <c r="X382" s="52">
        <v>13</v>
      </c>
      <c r="Y382" s="87" t="str">
        <f t="shared" si="280"/>
        <v>D5</v>
      </c>
      <c r="Z382" s="87" t="str">
        <f t="shared" si="281"/>
        <v>D4</v>
      </c>
      <c r="AA382" s="87" t="str">
        <f t="shared" si="282"/>
        <v>D4</v>
      </c>
      <c r="AB382" s="34">
        <f t="shared" si="283"/>
        <v>6</v>
      </c>
    </row>
    <row r="383" spans="1:32" x14ac:dyDescent="0.2">
      <c r="A383" s="34" t="str">
        <f>C371&amp;"x"&amp;B383</f>
        <v>C4x10</v>
      </c>
      <c r="B383" s="63">
        <v>10</v>
      </c>
      <c r="C383" s="87" t="str">
        <f t="shared" si="269"/>
        <v>M</v>
      </c>
      <c r="D383" s="87" t="str">
        <f t="shared" si="270"/>
        <v>NKX66T5</v>
      </c>
      <c r="E383" s="88" t="str">
        <f t="shared" si="271"/>
        <v>Wietses, JoÃ«l</v>
      </c>
      <c r="F383" s="88" t="str">
        <f t="shared" si="272"/>
        <v>Joël</v>
      </c>
      <c r="G383" s="89">
        <f t="shared" si="273"/>
        <v>38502</v>
      </c>
      <c r="H383" s="90">
        <f t="shared" si="274"/>
        <v>13</v>
      </c>
      <c r="I383" s="91"/>
      <c r="J383" s="87" t="str">
        <f t="shared" si="275"/>
        <v>C4</v>
      </c>
      <c r="K383" s="87" t="str">
        <f t="shared" si="276"/>
        <v>C4</v>
      </c>
      <c r="L383" s="87" t="str">
        <f t="shared" si="277"/>
        <v>C4</v>
      </c>
      <c r="M383" s="92"/>
      <c r="N383" s="92"/>
      <c r="P383" s="223" t="str">
        <f ca="1">IF(OR(LEFT($A383,1)="x",AND(Y373+$AB383=0,$AB373&gt;0)),"",IFERROR(VLOOKUP($A383,LedenV,27,0),""))</f>
        <v/>
      </c>
      <c r="Q383" s="223" t="str">
        <f ca="1">IF(OR(LEFT($A383,1)="x",AND(Z373+$AB383=0,$AB373&gt;0)),"",IFERROR(VLOOKUP($A383,LedenV,28,0),""))</f>
        <v/>
      </c>
      <c r="R383" s="223" t="str">
        <f ca="1">IF(OR(LEFT($A383,1)="x",AND(AA373+$AB383=0,$AB373&gt;0)),"",IFERROR(VLOOKUP($A383,LedenV,29,0),""))</f>
        <v/>
      </c>
      <c r="S383" s="228"/>
      <c r="T383" s="305"/>
      <c r="U383" s="226"/>
      <c r="V383" s="229">
        <f t="shared" si="278"/>
        <v>13</v>
      </c>
      <c r="W383" s="229">
        <f t="shared" si="279"/>
        <v>14</v>
      </c>
      <c r="X383" s="52">
        <v>14</v>
      </c>
      <c r="Y383" s="87" t="str">
        <f t="shared" si="280"/>
        <v>C4</v>
      </c>
      <c r="Z383" s="87" t="str">
        <f t="shared" si="281"/>
        <v>C4</v>
      </c>
      <c r="AA383" s="87" t="str">
        <f t="shared" si="282"/>
        <v>C4</v>
      </c>
      <c r="AB383" s="34">
        <f t="shared" si="283"/>
        <v>6</v>
      </c>
    </row>
    <row r="384" spans="1:32" x14ac:dyDescent="0.2">
      <c r="A384" s="34" t="str">
        <f>C371&amp;"x"&amp;B384</f>
        <v>C4x11</v>
      </c>
      <c r="B384" s="63">
        <v>11</v>
      </c>
      <c r="C384" s="87" t="str">
        <f t="shared" si="269"/>
        <v/>
      </c>
      <c r="D384" s="87" t="str">
        <f t="shared" si="270"/>
        <v/>
      </c>
      <c r="E384" s="88" t="str">
        <f t="shared" si="271"/>
        <v/>
      </c>
      <c r="F384" s="88" t="str">
        <f t="shared" si="272"/>
        <v/>
      </c>
      <c r="G384" s="89" t="str">
        <f t="shared" si="273"/>
        <v/>
      </c>
      <c r="H384" s="90" t="str">
        <f t="shared" si="274"/>
        <v/>
      </c>
      <c r="I384" s="91"/>
      <c r="J384" s="87" t="str">
        <f t="shared" si="275"/>
        <v/>
      </c>
      <c r="K384" s="87" t="str">
        <f t="shared" si="276"/>
        <v/>
      </c>
      <c r="L384" s="87" t="str">
        <f t="shared" si="277"/>
        <v/>
      </c>
      <c r="M384" s="92"/>
      <c r="N384" s="92"/>
      <c r="P384" s="223" t="str">
        <f>IF(OR(LEFT($A384,1)="x",AND(Y373+$AB384=0,$AB373&gt;0)),"",IFERROR(VLOOKUP($A384,LedenV,27,0),""))</f>
        <v/>
      </c>
      <c r="Q384" s="223" t="str">
        <f>IF(OR(LEFT($A384,1)="x",AND(Z373+$AB384=0,$AB373&gt;0)),"",IFERROR(VLOOKUP($A384,LedenV,28,0),""))</f>
        <v/>
      </c>
      <c r="R384" s="223" t="str">
        <f>IF(OR(LEFT($A384,1)="x",AND(AA373+$AB384=0,$AB373&gt;0)),"",IFERROR(VLOOKUP($A384,LedenV,29,0),""))</f>
        <v/>
      </c>
      <c r="V384" s="229">
        <f t="shared" si="278"/>
        <v>13</v>
      </c>
      <c r="W384" s="229">
        <f t="shared" si="279"/>
        <v>14</v>
      </c>
      <c r="X384" s="52">
        <v>15</v>
      </c>
      <c r="Y384" s="87" t="str">
        <f t="shared" si="280"/>
        <v/>
      </c>
      <c r="Z384" s="87" t="str">
        <f t="shared" si="281"/>
        <v/>
      </c>
      <c r="AA384" s="87" t="str">
        <f t="shared" si="282"/>
        <v/>
      </c>
      <c r="AB384" s="34">
        <f t="shared" si="283"/>
        <v>0</v>
      </c>
    </row>
    <row r="385" spans="1:32" x14ac:dyDescent="0.2">
      <c r="A385" s="34" t="str">
        <f>C371&amp;"x"&amp;B385</f>
        <v>C4x12</v>
      </c>
      <c r="B385" s="63">
        <v>12</v>
      </c>
      <c r="C385" s="87" t="str">
        <f t="shared" si="269"/>
        <v/>
      </c>
      <c r="D385" s="87" t="str">
        <f t="shared" si="270"/>
        <v/>
      </c>
      <c r="E385" s="88" t="str">
        <f t="shared" si="271"/>
        <v/>
      </c>
      <c r="F385" s="88" t="str">
        <f t="shared" si="272"/>
        <v/>
      </c>
      <c r="G385" s="89" t="str">
        <f t="shared" si="273"/>
        <v/>
      </c>
      <c r="H385" s="90" t="str">
        <f t="shared" si="274"/>
        <v/>
      </c>
      <c r="I385" s="91"/>
      <c r="J385" s="87" t="str">
        <f t="shared" si="275"/>
        <v/>
      </c>
      <c r="K385" s="87" t="str">
        <f t="shared" si="276"/>
        <v/>
      </c>
      <c r="L385" s="87" t="str">
        <f t="shared" si="277"/>
        <v/>
      </c>
      <c r="M385" s="92"/>
      <c r="N385" s="92"/>
      <c r="P385" s="223" t="str">
        <f>IF(OR(LEFT($A385,1)="x",AND(Y373+$AB385=0,$AB373&gt;0)),"",IFERROR(VLOOKUP($A385,LedenV,27,0),""))</f>
        <v/>
      </c>
      <c r="Q385" s="223" t="str">
        <f>IF(OR(LEFT($A385,1)="x",AND(Z373+$AB385=0,$AB373&gt;0)),"",IFERROR(VLOOKUP($A385,LedenV,28,0),""))</f>
        <v/>
      </c>
      <c r="R385" s="223" t="str">
        <f>IF(OR(LEFT($A385,1)="x",AND(AA373+$AB385=0,$AB373&gt;0)),"",IFERROR(VLOOKUP($A385,LedenV,29,0),""))</f>
        <v/>
      </c>
      <c r="V385" s="229">
        <f t="shared" si="278"/>
        <v>13</v>
      </c>
      <c r="W385" s="229">
        <f t="shared" si="279"/>
        <v>14</v>
      </c>
      <c r="X385" s="52">
        <v>16</v>
      </c>
      <c r="Y385" s="87" t="str">
        <f t="shared" si="280"/>
        <v/>
      </c>
      <c r="Z385" s="87" t="str">
        <f t="shared" si="281"/>
        <v/>
      </c>
      <c r="AA385" s="87" t="str">
        <f t="shared" si="282"/>
        <v/>
      </c>
      <c r="AB385" s="34">
        <f t="shared" si="283"/>
        <v>0</v>
      </c>
    </row>
    <row r="386" spans="1:32" x14ac:dyDescent="0.2">
      <c r="A386" s="34" t="str">
        <f>C371&amp;"x"&amp;B386</f>
        <v>C4x13</v>
      </c>
      <c r="B386" s="63">
        <v>13</v>
      </c>
      <c r="C386" s="87" t="str">
        <f t="shared" si="269"/>
        <v/>
      </c>
      <c r="D386" s="87" t="str">
        <f t="shared" si="270"/>
        <v/>
      </c>
      <c r="E386" s="88" t="str">
        <f t="shared" si="271"/>
        <v/>
      </c>
      <c r="F386" s="88" t="str">
        <f t="shared" si="272"/>
        <v/>
      </c>
      <c r="G386" s="89" t="str">
        <f t="shared" si="273"/>
        <v/>
      </c>
      <c r="H386" s="90" t="str">
        <f t="shared" si="274"/>
        <v/>
      </c>
      <c r="I386" s="91"/>
      <c r="J386" s="87" t="str">
        <f t="shared" si="275"/>
        <v/>
      </c>
      <c r="K386" s="87" t="str">
        <f t="shared" si="276"/>
        <v/>
      </c>
      <c r="L386" s="87" t="str">
        <f t="shared" si="277"/>
        <v/>
      </c>
      <c r="M386" s="92"/>
      <c r="N386" s="92"/>
      <c r="P386" s="223" t="str">
        <f>IF(OR(LEFT($A386,1)="x",AND(Y373+$AB386=0,$AB373&gt;0)),"",IFERROR(VLOOKUP($A386,LedenV,27,0),""))</f>
        <v/>
      </c>
      <c r="Q386" s="223" t="str">
        <f>IF(OR(LEFT($A386,1)="x",AND(Z373+$AB386=0,$AB373&gt;0)),"",IFERROR(VLOOKUP($A386,LedenV,28,0),""))</f>
        <v/>
      </c>
      <c r="R386" s="223" t="str">
        <f>IF(OR(LEFT($A386,1)="x",AND(AA373+$AB386=0,$AB373&gt;0)),"",IFERROR(VLOOKUP($A386,LedenV,29,0),""))</f>
        <v/>
      </c>
      <c r="V386" s="229">
        <f t="shared" si="278"/>
        <v>13</v>
      </c>
      <c r="W386" s="229">
        <f t="shared" si="279"/>
        <v>14</v>
      </c>
      <c r="X386" s="52">
        <v>17</v>
      </c>
      <c r="Y386" s="87" t="str">
        <f t="shared" si="280"/>
        <v/>
      </c>
      <c r="Z386" s="87" t="str">
        <f t="shared" si="281"/>
        <v/>
      </c>
      <c r="AA386" s="87" t="str">
        <f t="shared" si="282"/>
        <v/>
      </c>
      <c r="AB386" s="34">
        <f t="shared" si="283"/>
        <v>0</v>
      </c>
    </row>
    <row r="387" spans="1:32" x14ac:dyDescent="0.2">
      <c r="A387" s="34" t="str">
        <f>C371&amp;"x"&amp;B387</f>
        <v>C4x14</v>
      </c>
      <c r="B387" s="63">
        <v>14</v>
      </c>
      <c r="C387" s="87" t="str">
        <f t="shared" si="269"/>
        <v/>
      </c>
      <c r="D387" s="87" t="str">
        <f t="shared" si="270"/>
        <v/>
      </c>
      <c r="E387" s="88" t="str">
        <f t="shared" si="271"/>
        <v/>
      </c>
      <c r="F387" s="88" t="str">
        <f t="shared" si="272"/>
        <v/>
      </c>
      <c r="G387" s="89" t="str">
        <f t="shared" si="273"/>
        <v/>
      </c>
      <c r="H387" s="90" t="str">
        <f t="shared" si="274"/>
        <v/>
      </c>
      <c r="I387" s="91"/>
      <c r="J387" s="87" t="str">
        <f t="shared" si="275"/>
        <v/>
      </c>
      <c r="K387" s="87" t="str">
        <f t="shared" si="276"/>
        <v/>
      </c>
      <c r="L387" s="87" t="str">
        <f t="shared" si="277"/>
        <v/>
      </c>
      <c r="M387" s="92"/>
      <c r="N387" s="92"/>
      <c r="P387" s="223" t="str">
        <f>IF(OR(LEFT($A387,1)="x",AND(Y373+$AB387=0,$AB373&gt;0)),"",IFERROR(VLOOKUP($A387,LedenV,27,0),""))</f>
        <v/>
      </c>
      <c r="Q387" s="223" t="str">
        <f>IF(OR(LEFT($A387,1)="x",AND(Z373+$AB387=0,$AB373&gt;0)),"",IFERROR(VLOOKUP($A387,LedenV,28,0),""))</f>
        <v/>
      </c>
      <c r="R387" s="223" t="str">
        <f>IF(OR(LEFT($A387,1)="x",AND(AA373+$AB387=0,$AB373&gt;0)),"",IFERROR(VLOOKUP($A387,LedenV,29,0),""))</f>
        <v/>
      </c>
      <c r="V387" s="229">
        <f t="shared" si="278"/>
        <v>13</v>
      </c>
      <c r="W387" s="229">
        <f t="shared" si="279"/>
        <v>14</v>
      </c>
      <c r="X387" s="52">
        <v>18</v>
      </c>
      <c r="Y387" s="87" t="str">
        <f t="shared" si="280"/>
        <v/>
      </c>
      <c r="Z387" s="87" t="str">
        <f t="shared" si="281"/>
        <v/>
      </c>
      <c r="AA387" s="87" t="str">
        <f t="shared" si="282"/>
        <v/>
      </c>
      <c r="AB387" s="34">
        <f t="shared" si="283"/>
        <v>0</v>
      </c>
    </row>
    <row r="388" spans="1:32" x14ac:dyDescent="0.2">
      <c r="A388" s="34" t="str">
        <f>C371&amp;"x"&amp;B388</f>
        <v>C4x15</v>
      </c>
      <c r="B388" s="63">
        <v>15</v>
      </c>
      <c r="C388" s="87" t="str">
        <f t="shared" si="269"/>
        <v/>
      </c>
      <c r="D388" s="87" t="str">
        <f t="shared" si="270"/>
        <v/>
      </c>
      <c r="E388" s="88" t="str">
        <f t="shared" si="271"/>
        <v/>
      </c>
      <c r="F388" s="88" t="str">
        <f t="shared" si="272"/>
        <v/>
      </c>
      <c r="G388" s="89" t="str">
        <f t="shared" si="273"/>
        <v/>
      </c>
      <c r="H388" s="90" t="str">
        <f t="shared" si="274"/>
        <v/>
      </c>
      <c r="I388" s="91"/>
      <c r="J388" s="87" t="str">
        <f t="shared" si="275"/>
        <v/>
      </c>
      <c r="K388" s="87" t="str">
        <f t="shared" si="276"/>
        <v/>
      </c>
      <c r="L388" s="87" t="str">
        <f t="shared" si="277"/>
        <v/>
      </c>
      <c r="M388" s="92"/>
      <c r="N388" s="92"/>
      <c r="P388" s="223" t="str">
        <f>IF(OR(LEFT($A388,1)="x",AND(Y373+$AB388=0,$AB373&gt;0)),"",IFERROR(VLOOKUP($A388,LedenV,27,0),""))</f>
        <v/>
      </c>
      <c r="Q388" s="223" t="str">
        <f>IF(OR(LEFT($A388,1)="x",AND(Z373+$AB388=0,$AB373&gt;0)),"",IFERROR(VLOOKUP($A388,LedenV,28,0),""))</f>
        <v/>
      </c>
      <c r="R388" s="223" t="str">
        <f>IF(OR(LEFT($A388,1)="x",AND(AA373+$AB388=0,$AB373&gt;0)),"",IFERROR(VLOOKUP($A388,LedenV,29,0),""))</f>
        <v/>
      </c>
      <c r="V388" s="229">
        <f t="shared" si="278"/>
        <v>13</v>
      </c>
      <c r="W388" s="229">
        <f t="shared" si="279"/>
        <v>14</v>
      </c>
      <c r="X388" s="52">
        <v>19</v>
      </c>
      <c r="Y388" s="87" t="str">
        <f t="shared" si="280"/>
        <v/>
      </c>
      <c r="Z388" s="87" t="str">
        <f t="shared" si="281"/>
        <v/>
      </c>
      <c r="AA388" s="87" t="str">
        <f t="shared" si="282"/>
        <v/>
      </c>
      <c r="AB388" s="34">
        <f t="shared" si="283"/>
        <v>0</v>
      </c>
    </row>
    <row r="389" spans="1:32" ht="13.5" thickBot="1" x14ac:dyDescent="0.25">
      <c r="B389" s="93"/>
      <c r="C389" s="94"/>
      <c r="D389" s="93"/>
      <c r="E389" s="93"/>
      <c r="F389" s="93"/>
      <c r="G389" s="95"/>
      <c r="H389" s="95"/>
      <c r="I389" s="95"/>
      <c r="J389" s="94"/>
      <c r="K389" s="94"/>
      <c r="L389" s="94"/>
      <c r="M389" s="92"/>
      <c r="N389" s="92"/>
      <c r="X389" s="52">
        <v>20</v>
      </c>
    </row>
    <row r="390" spans="1:32" ht="13.5" thickTop="1" x14ac:dyDescent="0.2">
      <c r="A390" s="62"/>
      <c r="B390" s="63"/>
      <c r="C390" s="392" t="s">
        <v>6547</v>
      </c>
      <c r="D390" s="392"/>
      <c r="E390" s="178" t="s">
        <v>6548</v>
      </c>
      <c r="F390" s="178" t="s">
        <v>6549</v>
      </c>
      <c r="G390" s="65" t="s">
        <v>6550</v>
      </c>
      <c r="H390" s="66"/>
      <c r="I390" s="67"/>
      <c r="J390" s="68" t="s">
        <v>6551</v>
      </c>
      <c r="K390" s="68" t="s">
        <v>6552</v>
      </c>
      <c r="L390" s="68" t="s">
        <v>6553</v>
      </c>
      <c r="M390" s="69"/>
      <c r="N390" s="69"/>
      <c r="O390" s="70"/>
      <c r="P390" s="71">
        <f ca="1">COUNT(P394:P408)</f>
        <v>0</v>
      </c>
      <c r="Q390" s="71">
        <f ca="1">COUNT(Q394:Q408)</f>
        <v>0</v>
      </c>
      <c r="R390" s="71">
        <f ca="1">COUNT(R394:R408)</f>
        <v>0</v>
      </c>
      <c r="S390" s="72"/>
      <c r="T390" s="104">
        <f ca="1">R390-(15-COUNTBLANK(AA394:AA408))</f>
        <v>-10</v>
      </c>
      <c r="U390" s="70"/>
      <c r="V390" s="70"/>
      <c r="W390" s="70"/>
      <c r="X390" s="70">
        <v>1</v>
      </c>
      <c r="Y390" s="62"/>
      <c r="Z390" s="62"/>
      <c r="AA390" s="62"/>
      <c r="AB390" s="62"/>
    </row>
    <row r="391" spans="1:32" x14ac:dyDescent="0.2">
      <c r="A391" s="43">
        <v>23</v>
      </c>
      <c r="B391" s="73"/>
      <c r="C391" s="391" t="str">
        <f>Leden!AQ25</f>
        <v>D1</v>
      </c>
      <c r="D391" s="391"/>
      <c r="E391" s="177" t="str">
        <f>IF($C391="","",LEFT(IFERROR(VLOOKUP($C391,TeamsV,2,0),"")&amp;"??",2))</f>
        <v>WK</v>
      </c>
      <c r="F391" s="177" t="str">
        <f>IF($C391="","",LEFT(IFERROR(VLOOKUP($C391,TeamsV,3,0),"")&amp;"??",2))</f>
        <v>Za</v>
      </c>
      <c r="G391" s="177" t="str">
        <f>IF($C391="","",LEFT(IFERROR(VLOOKUP($C391,TeamsV,4,0),"")&amp;"?",1))</f>
        <v>8</v>
      </c>
      <c r="H391" s="75"/>
      <c r="I391" s="76"/>
      <c r="J391" s="295">
        <f>COUNTIF(C394:C408,"V")</f>
        <v>5</v>
      </c>
      <c r="K391" s="300">
        <f>COUNTIF(C394:C408,"M")</f>
        <v>5</v>
      </c>
      <c r="L391" s="77">
        <f>IFERROR(AVERAGE(H394:H408),"")</f>
        <v>10.8</v>
      </c>
      <c r="M391" s="78"/>
      <c r="N391" s="78"/>
      <c r="O391" s="79" t="s">
        <v>6554</v>
      </c>
      <c r="P391" s="223" t="str">
        <f ca="1">IF(COUNT(P394:P408)=0,"",TeamPunten(P394:P408,$V391))</f>
        <v/>
      </c>
      <c r="Q391" s="223" t="str">
        <f ca="1">IF(COUNT(Q394:Q408)=0,"",TeamPunten(Q394:Q408,$V391))</f>
        <v/>
      </c>
      <c r="R391" s="223" t="str">
        <f ca="1">IF(COUNT(R394:R408)=0,"",TeamPunten(R394:R408,$V391))</f>
        <v/>
      </c>
      <c r="S391" s="224"/>
      <c r="T391" s="51"/>
      <c r="U391" s="225" t="str">
        <f>MID($C391,1,1)</f>
        <v>D</v>
      </c>
      <c r="V391" s="225" t="str">
        <f>MID($C391,1,1)</f>
        <v>D</v>
      </c>
      <c r="W391" s="225" t="str">
        <f>MID($C391,1,1)</f>
        <v>D</v>
      </c>
      <c r="X391" s="52">
        <v>2</v>
      </c>
      <c r="Y391" s="43"/>
      <c r="Z391" s="43"/>
      <c r="AA391" s="43"/>
      <c r="AB391" s="43"/>
      <c r="AD391" s="20" t="str">
        <f>IF($C391="","",IFERROR(VLOOKUP($C391,TeamsV,6,0),""))</f>
        <v>A</v>
      </c>
      <c r="AE391" s="20" t="str">
        <f>IF($AD391="","",VLOOKUP($AD391,Teams!$B$4:$G$8,2,0))</f>
        <v>3312 AD</v>
      </c>
      <c r="AF391" s="20" t="str">
        <f>IF($AD391="","",VLOOKUP($AD391,Teams!$B$4:$G$8,4,0))</f>
        <v>Dordrecht</v>
      </c>
    </row>
    <row r="392" spans="1:32" x14ac:dyDescent="0.2">
      <c r="B392" s="63"/>
      <c r="C392" s="178"/>
      <c r="D392" s="63"/>
      <c r="E392" s="63"/>
      <c r="F392" s="63"/>
      <c r="G392" s="67"/>
      <c r="H392" s="67"/>
      <c r="I392" s="67"/>
      <c r="J392" s="296"/>
      <c r="K392" s="296"/>
      <c r="L392" s="296"/>
      <c r="M392" s="80"/>
      <c r="N392" s="80"/>
      <c r="P392" s="224"/>
      <c r="Q392" s="224"/>
      <c r="R392" s="224"/>
      <c r="S392" s="224"/>
      <c r="T392" s="51"/>
      <c r="U392" s="226"/>
      <c r="V392" s="226"/>
      <c r="W392" s="226"/>
      <c r="X392" s="52">
        <v>3</v>
      </c>
    </row>
    <row r="393" spans="1:32" x14ac:dyDescent="0.2">
      <c r="A393" s="81"/>
      <c r="B393" s="82"/>
      <c r="C393" s="83" t="s">
        <v>6555</v>
      </c>
      <c r="D393" s="83" t="s">
        <v>6556</v>
      </c>
      <c r="E393" s="84" t="s">
        <v>6557</v>
      </c>
      <c r="F393" s="84" t="s">
        <v>6558</v>
      </c>
      <c r="G393" s="83" t="s">
        <v>6559</v>
      </c>
      <c r="H393" s="83" t="s">
        <v>6560</v>
      </c>
      <c r="I393" s="83" t="s">
        <v>6415</v>
      </c>
      <c r="J393" s="83" t="s">
        <v>7321</v>
      </c>
      <c r="K393" s="83" t="s">
        <v>8065</v>
      </c>
      <c r="L393" s="83" t="s">
        <v>8195</v>
      </c>
      <c r="M393" s="85"/>
      <c r="N393" s="85"/>
      <c r="O393" s="86"/>
      <c r="P393" s="227" t="s">
        <v>6425</v>
      </c>
      <c r="Q393" s="227" t="s">
        <v>6424</v>
      </c>
      <c r="R393" s="227" t="s">
        <v>6426</v>
      </c>
      <c r="S393" s="224"/>
      <c r="T393" s="51"/>
      <c r="U393" s="225">
        <f>IF(W391="","",VLOOKUP(W391,Leeftijdscat,2,FALSE))</f>
        <v>9</v>
      </c>
      <c r="V393" s="225">
        <f>IF(W391="","",VLOOKUP(W391,Leeftijdscat,3,FALSE))</f>
        <v>11</v>
      </c>
      <c r="W393" s="225">
        <f>IF(W391="","",VLOOKUP(W391,Leeftijdscat,4,FALSE))</f>
        <v>12</v>
      </c>
      <c r="X393" s="52">
        <v>4</v>
      </c>
      <c r="Y393" s="81">
        <f>LEN(Y394&amp;Y395&amp;Y396&amp;Y397&amp;Y398&amp;Y399&amp;Y400&amp;Y401&amp;Y402&amp;Y403&amp;Y404&amp;Y405&amp;Y406&amp;Y407&amp;Y408)</f>
        <v>20</v>
      </c>
      <c r="Z393" s="81">
        <f>LEN(Z394&amp;Z395&amp;Z396&amp;Z397&amp;Z398&amp;Z399&amp;Z400&amp;Z401&amp;Z402&amp;Z403&amp;Z404&amp;Z405&amp;Z406&amp;Z407&amp;Z408)</f>
        <v>20</v>
      </c>
      <c r="AA393" s="81">
        <f>LEN(AA394&amp;AA395&amp;AA396&amp;AA397&amp;AA398&amp;AA399&amp;AA400&amp;AA401&amp;AA402&amp;AA403&amp;AA404&amp;AA405&amp;AA406&amp;AA407&amp;AA408)</f>
        <v>20</v>
      </c>
      <c r="AB393" s="81">
        <f>SUM(Y393:AA393)</f>
        <v>60</v>
      </c>
    </row>
    <row r="394" spans="1:32" x14ac:dyDescent="0.2">
      <c r="A394" s="34" t="str">
        <f>C391&amp;"x"&amp;B394</f>
        <v>D1x1</v>
      </c>
      <c r="B394" s="63">
        <v>1</v>
      </c>
      <c r="C394" s="87" t="str">
        <f t="shared" ref="C394:C408" si="284">IF(LEFT($A394,1)="x","",IFERROR(VLOOKUP($A394,LedenV,6,0),""))</f>
        <v>V</v>
      </c>
      <c r="D394" s="87" t="str">
        <f t="shared" ref="D394:D408" si="285">IF(LEFT($A394,1)="x","",IFERROR(VLOOKUP($A394,LedenV,7,0),""))</f>
        <v>NKW52X5</v>
      </c>
      <c r="E394" s="88" t="str">
        <f t="shared" ref="E394:E408" si="286">IF(LEFT($A394,1)="x","",IFERROR(VLOOKUP($A394,LedenV,8,0),""))</f>
        <v>Driesprong, Jana</v>
      </c>
      <c r="F394" s="88" t="str">
        <f t="shared" ref="F394:F408" si="287">IF(LEFT($A394,1)="x","",IFERROR(VLOOKUP($A394,LedenV,9,0),""))</f>
        <v>Jana</v>
      </c>
      <c r="G394" s="89">
        <f t="shared" ref="G394:G408" si="288">IF(LEFT($A394,1)="x","",IFERROR(VLOOKUP($A394,LedenV,10,0),""))</f>
        <v>39205</v>
      </c>
      <c r="H394" s="90">
        <f t="shared" ref="H394:H408" si="289">IF(AND(ISNUMBER(G394),G394&lt;&gt;0),DATEDIF(G394,Peildatum,"Y"),"")</f>
        <v>11</v>
      </c>
      <c r="I394" s="91"/>
      <c r="J394" s="87" t="str">
        <f t="shared" ref="J394:J408" si="290">IF(LEFT($A394,1)="x","",IFERROR(VLOOKUP($A394,LedenV,16,0),""))</f>
        <v>D1</v>
      </c>
      <c r="K394" s="87" t="str">
        <f t="shared" ref="K394:K408" si="291">IF(LEFT($A394,1)="x","",IFERROR(VLOOKUP($A394,LedenV,17,0),""))</f>
        <v>D1</v>
      </c>
      <c r="L394" s="87" t="str">
        <f t="shared" ref="L394:L408" si="292">IF(LEFT($A394,1)="x","",IFERROR(VLOOKUP($A394,LedenV,18,0),""))</f>
        <v>D1</v>
      </c>
      <c r="M394" s="92"/>
      <c r="N394" s="92"/>
      <c r="P394" s="223" t="str">
        <f ca="1">IF(OR(LEFT($A394,1)="x",AND(Y393+$AB394=0,$AB393&gt;0)),"",IFERROR(VLOOKUP($A394,LedenV,27,0),""))</f>
        <v/>
      </c>
      <c r="Q394" s="223" t="str">
        <f ca="1">IF(OR(LEFT($A394,1)="x",AND(Z393+$AB394=0,$AB393&gt;0)),"",IFERROR(VLOOKUP($A394,LedenV,28,0),""))</f>
        <v/>
      </c>
      <c r="R394" s="223" t="str">
        <f ca="1">IF(OR(LEFT($A394,1)="x",AND(AA393+$AB394=0,$AB393&gt;0)),"",IFERROR(VLOOKUP($A394,LedenV,29,0),""))</f>
        <v/>
      </c>
      <c r="S394" s="228"/>
      <c r="T394" s="305"/>
      <c r="U394" s="226"/>
      <c r="V394" s="229">
        <f t="shared" ref="V394:V408" si="293">V393</f>
        <v>11</v>
      </c>
      <c r="W394" s="229">
        <f t="shared" ref="W394:W408" si="294">W393</f>
        <v>12</v>
      </c>
      <c r="X394" s="52">
        <v>5</v>
      </c>
      <c r="Y394" s="87" t="str">
        <f t="shared" ref="Y394:Y408" si="295">IF(LEFT($A394,1)="x","",IFERROR(VLOOKUP($A394,LedenV,34,0),""))</f>
        <v>D1</v>
      </c>
      <c r="Z394" s="87" t="str">
        <f t="shared" ref="Z394:Z408" si="296">IF(LEFT($A394,1)="x","",IFERROR(VLOOKUP($A394,LedenV,35,0),""))</f>
        <v>D1</v>
      </c>
      <c r="AA394" s="87" t="str">
        <f t="shared" ref="AA394:AA408" si="297">IF(LEFT($A394,1)="x","",IFERROR(VLOOKUP($A394,LedenV,36,0),""))</f>
        <v>D1</v>
      </c>
      <c r="AB394" s="34">
        <f t="shared" ref="AB394:AB408" si="298">LEN(Y394&amp;Z394&amp;AA394)</f>
        <v>6</v>
      </c>
    </row>
    <row r="395" spans="1:32" x14ac:dyDescent="0.2">
      <c r="A395" s="34" t="str">
        <f>C391&amp;"x"&amp;B395</f>
        <v>D1x2</v>
      </c>
      <c r="B395" s="63">
        <v>2</v>
      </c>
      <c r="C395" s="87" t="str">
        <f t="shared" si="284"/>
        <v>V</v>
      </c>
      <c r="D395" s="87" t="str">
        <f t="shared" si="285"/>
        <v>NLN05N7</v>
      </c>
      <c r="E395" s="88" t="str">
        <f t="shared" si="286"/>
        <v>Klooster, Carmen van der</v>
      </c>
      <c r="F395" s="88" t="str">
        <f t="shared" si="287"/>
        <v>Carmen</v>
      </c>
      <c r="G395" s="89">
        <f t="shared" si="288"/>
        <v>39760</v>
      </c>
      <c r="H395" s="90">
        <f t="shared" si="289"/>
        <v>10</v>
      </c>
      <c r="I395" s="91"/>
      <c r="J395" s="87" t="str">
        <f t="shared" si="290"/>
        <v>E1</v>
      </c>
      <c r="K395" s="87" t="str">
        <f t="shared" si="291"/>
        <v>E1</v>
      </c>
      <c r="L395" s="87" t="str">
        <f t="shared" si="292"/>
        <v>E1</v>
      </c>
      <c r="M395" s="92"/>
      <c r="N395" s="92"/>
      <c r="P395" s="223" t="str">
        <f ca="1">IF(OR(LEFT($A395,1)="x",AND(Y393+$AB395=0,$AB393&gt;0)),"",IFERROR(VLOOKUP($A395,LedenV,27,0),""))</f>
        <v/>
      </c>
      <c r="Q395" s="223" t="str">
        <f ca="1">IF(OR(LEFT($A395,1)="x",AND(Z393+$AB395=0,$AB393&gt;0)),"",IFERROR(VLOOKUP($A395,LedenV,28,0),""))</f>
        <v/>
      </c>
      <c r="R395" s="223" t="str">
        <f ca="1">IF(OR(LEFT($A395,1)="x",AND(AA393+$AB395=0,$AB393&gt;0)),"",IFERROR(VLOOKUP($A395,LedenV,29,0),""))</f>
        <v/>
      </c>
      <c r="S395" s="228"/>
      <c r="T395" s="305"/>
      <c r="U395" s="226"/>
      <c r="V395" s="229">
        <f t="shared" si="293"/>
        <v>11</v>
      </c>
      <c r="W395" s="229">
        <f t="shared" si="294"/>
        <v>12</v>
      </c>
      <c r="X395" s="52">
        <v>6</v>
      </c>
      <c r="Y395" s="87" t="str">
        <f t="shared" si="295"/>
        <v>E1</v>
      </c>
      <c r="Z395" s="87" t="str">
        <f t="shared" si="296"/>
        <v>E1</v>
      </c>
      <c r="AA395" s="87" t="str">
        <f t="shared" si="297"/>
        <v>E1</v>
      </c>
      <c r="AB395" s="34">
        <f t="shared" si="298"/>
        <v>6</v>
      </c>
    </row>
    <row r="396" spans="1:32" x14ac:dyDescent="0.2">
      <c r="A396" s="34" t="str">
        <f>C391&amp;"x"&amp;B396</f>
        <v>D1x3</v>
      </c>
      <c r="B396" s="63">
        <v>3</v>
      </c>
      <c r="C396" s="87" t="str">
        <f t="shared" si="284"/>
        <v>V</v>
      </c>
      <c r="D396" s="87" t="str">
        <f t="shared" si="285"/>
        <v>NLL81G4</v>
      </c>
      <c r="E396" s="88" t="str">
        <f t="shared" si="286"/>
        <v>Manduapessy, Merel</v>
      </c>
      <c r="F396" s="88" t="str">
        <f t="shared" si="287"/>
        <v>Merel</v>
      </c>
      <c r="G396" s="89">
        <f t="shared" si="288"/>
        <v>39324</v>
      </c>
      <c r="H396" s="90">
        <f t="shared" si="289"/>
        <v>11</v>
      </c>
      <c r="I396" s="91"/>
      <c r="J396" s="87" t="str">
        <f t="shared" si="290"/>
        <v>D1</v>
      </c>
      <c r="K396" s="87" t="str">
        <f t="shared" si="291"/>
        <v>D1</v>
      </c>
      <c r="L396" s="87" t="str">
        <f t="shared" si="292"/>
        <v>D1</v>
      </c>
      <c r="M396" s="92"/>
      <c r="N396" s="92"/>
      <c r="P396" s="223" t="str">
        <f ca="1">IF(OR(LEFT($A396,1)="x",AND(Y393+$AB396=0,$AB393&gt;0)),"",IFERROR(VLOOKUP($A396,LedenV,27,0),""))</f>
        <v/>
      </c>
      <c r="Q396" s="223" t="str">
        <f ca="1">IF(OR(LEFT($A396,1)="x",AND(Z393+$AB396=0,$AB393&gt;0)),"",IFERROR(VLOOKUP($A396,LedenV,28,0),""))</f>
        <v/>
      </c>
      <c r="R396" s="223" t="str">
        <f ca="1">IF(OR(LEFT($A396,1)="x",AND(AA393+$AB396=0,$AB393&gt;0)),"",IFERROR(VLOOKUP($A396,LedenV,29,0),""))</f>
        <v/>
      </c>
      <c r="S396" s="228"/>
      <c r="T396" s="305"/>
      <c r="U396" s="226"/>
      <c r="V396" s="229">
        <f t="shared" si="293"/>
        <v>11</v>
      </c>
      <c r="W396" s="229">
        <f t="shared" si="294"/>
        <v>12</v>
      </c>
      <c r="X396" s="52">
        <v>7</v>
      </c>
      <c r="Y396" s="87" t="str">
        <f t="shared" si="295"/>
        <v>D1</v>
      </c>
      <c r="Z396" s="87" t="str">
        <f t="shared" si="296"/>
        <v>D1</v>
      </c>
      <c r="AA396" s="87" t="str">
        <f t="shared" si="297"/>
        <v>D1</v>
      </c>
      <c r="AB396" s="34">
        <f t="shared" si="298"/>
        <v>6</v>
      </c>
    </row>
    <row r="397" spans="1:32" x14ac:dyDescent="0.2">
      <c r="A397" s="34" t="str">
        <f>C391&amp;"x"&amp;B397</f>
        <v>D1x4</v>
      </c>
      <c r="B397" s="63">
        <v>4</v>
      </c>
      <c r="C397" s="87" t="str">
        <f t="shared" si="284"/>
        <v>V</v>
      </c>
      <c r="D397" s="87" t="str">
        <f t="shared" si="285"/>
        <v>NLL19T4</v>
      </c>
      <c r="E397" s="88" t="str">
        <f t="shared" si="286"/>
        <v>Wit, Mila de</v>
      </c>
      <c r="F397" s="88" t="str">
        <f t="shared" si="287"/>
        <v>Mila</v>
      </c>
      <c r="G397" s="89">
        <f t="shared" si="288"/>
        <v>39433</v>
      </c>
      <c r="H397" s="90">
        <f t="shared" si="289"/>
        <v>11</v>
      </c>
      <c r="I397" s="91"/>
      <c r="J397" s="87" t="str">
        <f t="shared" si="290"/>
        <v>D2</v>
      </c>
      <c r="K397" s="87" t="str">
        <f t="shared" si="291"/>
        <v>D2</v>
      </c>
      <c r="L397" s="87" t="str">
        <f t="shared" si="292"/>
        <v>D2</v>
      </c>
      <c r="M397" s="92"/>
      <c r="N397" s="92"/>
      <c r="P397" s="223" t="str">
        <f ca="1">IF(OR(LEFT($A397,1)="x",AND(Y393+$AB397=0,$AB393&gt;0)),"",IFERROR(VLOOKUP($A397,LedenV,27,0),""))</f>
        <v/>
      </c>
      <c r="Q397" s="223" t="str">
        <f ca="1">IF(OR(LEFT($A397,1)="x",AND(Z393+$AB397=0,$AB393&gt;0)),"",IFERROR(VLOOKUP($A397,LedenV,28,0),""))</f>
        <v/>
      </c>
      <c r="R397" s="223" t="str">
        <f ca="1">IF(OR(LEFT($A397,1)="x",AND(AA393+$AB397=0,$AB393&gt;0)),"",IFERROR(VLOOKUP($A397,LedenV,29,0),""))</f>
        <v/>
      </c>
      <c r="S397" s="228"/>
      <c r="T397" s="305"/>
      <c r="U397" s="226"/>
      <c r="V397" s="229">
        <f t="shared" si="293"/>
        <v>11</v>
      </c>
      <c r="W397" s="229">
        <f t="shared" si="294"/>
        <v>12</v>
      </c>
      <c r="X397" s="52">
        <v>8</v>
      </c>
      <c r="Y397" s="87" t="str">
        <f t="shared" si="295"/>
        <v>D2</v>
      </c>
      <c r="Z397" s="87" t="str">
        <f t="shared" si="296"/>
        <v>D2</v>
      </c>
      <c r="AA397" s="87" t="str">
        <f t="shared" si="297"/>
        <v>D2</v>
      </c>
      <c r="AB397" s="34">
        <f t="shared" si="298"/>
        <v>6</v>
      </c>
    </row>
    <row r="398" spans="1:32" x14ac:dyDescent="0.2">
      <c r="A398" s="34" t="str">
        <f>C391&amp;"x"&amp;B398</f>
        <v>D1x5</v>
      </c>
      <c r="B398" s="63">
        <v>5</v>
      </c>
      <c r="C398" s="87" t="str">
        <f t="shared" si="284"/>
        <v>V</v>
      </c>
      <c r="D398" s="87" t="str">
        <f t="shared" si="285"/>
        <v>NLP78N3</v>
      </c>
      <c r="E398" s="88" t="str">
        <f t="shared" si="286"/>
        <v>Wolleswinkel, Iza</v>
      </c>
      <c r="F398" s="88" t="str">
        <f t="shared" si="287"/>
        <v>Iza</v>
      </c>
      <c r="G398" s="89">
        <f t="shared" si="288"/>
        <v>39328</v>
      </c>
      <c r="H398" s="90">
        <f t="shared" si="289"/>
        <v>11</v>
      </c>
      <c r="I398" s="91"/>
      <c r="J398" s="87" t="str">
        <f t="shared" si="290"/>
        <v>D1</v>
      </c>
      <c r="K398" s="87" t="str">
        <f t="shared" si="291"/>
        <v>D1</v>
      </c>
      <c r="L398" s="87" t="str">
        <f t="shared" si="292"/>
        <v>D1</v>
      </c>
      <c r="M398" s="92"/>
      <c r="N398" s="92"/>
      <c r="P398" s="223" t="str">
        <f ca="1">IF(OR(LEFT($A398,1)="x",AND(Y393+$AB398=0,$AB393&gt;0)),"",IFERROR(VLOOKUP($A398,LedenV,27,0),""))</f>
        <v/>
      </c>
      <c r="Q398" s="223" t="str">
        <f ca="1">IF(OR(LEFT($A398,1)="x",AND(Z393+$AB398=0,$AB393&gt;0)),"",IFERROR(VLOOKUP($A398,LedenV,28,0),""))</f>
        <v/>
      </c>
      <c r="R398" s="223" t="str">
        <f ca="1">IF(OR(LEFT($A398,1)="x",AND(AA393+$AB398=0,$AB393&gt;0)),"",IFERROR(VLOOKUP($A398,LedenV,29,0),""))</f>
        <v/>
      </c>
      <c r="S398" s="228"/>
      <c r="T398" s="305"/>
      <c r="U398" s="226"/>
      <c r="V398" s="229">
        <f t="shared" si="293"/>
        <v>11</v>
      </c>
      <c r="W398" s="229">
        <f t="shared" si="294"/>
        <v>12</v>
      </c>
      <c r="X398" s="52">
        <v>9</v>
      </c>
      <c r="Y398" s="87" t="str">
        <f t="shared" si="295"/>
        <v>D1</v>
      </c>
      <c r="Z398" s="87" t="str">
        <f t="shared" si="296"/>
        <v>D1</v>
      </c>
      <c r="AA398" s="87" t="str">
        <f t="shared" si="297"/>
        <v>D1</v>
      </c>
      <c r="AB398" s="34">
        <f t="shared" si="298"/>
        <v>6</v>
      </c>
    </row>
    <row r="399" spans="1:32" x14ac:dyDescent="0.2">
      <c r="A399" s="34" t="str">
        <f>C391&amp;"x"&amp;B399</f>
        <v>D1x6</v>
      </c>
      <c r="B399" s="63">
        <v>6</v>
      </c>
      <c r="C399" s="87" t="str">
        <f t="shared" si="284"/>
        <v>M</v>
      </c>
      <c r="D399" s="87" t="str">
        <f t="shared" si="285"/>
        <v>NLG57P5</v>
      </c>
      <c r="E399" s="88" t="str">
        <f t="shared" si="286"/>
        <v>Bäcker, Tijn</v>
      </c>
      <c r="F399" s="88" t="str">
        <f t="shared" si="287"/>
        <v>Tijn</v>
      </c>
      <c r="G399" s="89">
        <f t="shared" si="288"/>
        <v>39239</v>
      </c>
      <c r="H399" s="90">
        <f t="shared" si="289"/>
        <v>11</v>
      </c>
      <c r="I399" s="91"/>
      <c r="J399" s="87" t="str">
        <f t="shared" si="290"/>
        <v>D1</v>
      </c>
      <c r="K399" s="87" t="str">
        <f t="shared" si="291"/>
        <v>D1</v>
      </c>
      <c r="L399" s="87" t="str">
        <f t="shared" si="292"/>
        <v>D1</v>
      </c>
      <c r="M399" s="92"/>
      <c r="N399" s="92"/>
      <c r="P399" s="223" t="str">
        <f ca="1">IF(OR(LEFT($A399,1)="x",AND(Y393+$AB399=0,$AB393&gt;0)),"",IFERROR(VLOOKUP($A399,LedenV,27,0),""))</f>
        <v/>
      </c>
      <c r="Q399" s="223" t="str">
        <f ca="1">IF(OR(LEFT($A399,1)="x",AND(Z393+$AB399=0,$AB393&gt;0)),"",IFERROR(VLOOKUP($A399,LedenV,28,0),""))</f>
        <v/>
      </c>
      <c r="R399" s="223" t="str">
        <f ca="1">IF(OR(LEFT($A399,1)="x",AND(AA393+$AB399=0,$AB393&gt;0)),"",IFERROR(VLOOKUP($A399,LedenV,29,0),""))</f>
        <v/>
      </c>
      <c r="S399" s="228"/>
      <c r="T399" s="305"/>
      <c r="U399" s="226"/>
      <c r="V399" s="229">
        <f t="shared" si="293"/>
        <v>11</v>
      </c>
      <c r="W399" s="229">
        <f t="shared" si="294"/>
        <v>12</v>
      </c>
      <c r="X399" s="52">
        <v>10</v>
      </c>
      <c r="Y399" s="87" t="str">
        <f t="shared" si="295"/>
        <v>D1</v>
      </c>
      <c r="Z399" s="87" t="str">
        <f t="shared" si="296"/>
        <v>D1</v>
      </c>
      <c r="AA399" s="87" t="str">
        <f t="shared" si="297"/>
        <v>D1</v>
      </c>
      <c r="AB399" s="34">
        <f t="shared" si="298"/>
        <v>6</v>
      </c>
    </row>
    <row r="400" spans="1:32" x14ac:dyDescent="0.2">
      <c r="A400" s="34" t="str">
        <f>C391&amp;"x"&amp;B400</f>
        <v>D1x7</v>
      </c>
      <c r="B400" s="63">
        <v>7</v>
      </c>
      <c r="C400" s="87" t="str">
        <f t="shared" si="284"/>
        <v>M</v>
      </c>
      <c r="D400" s="87" t="str">
        <f t="shared" si="285"/>
        <v>NLP77V6</v>
      </c>
      <c r="E400" s="88" t="str">
        <f t="shared" si="286"/>
        <v>Boeije, Thomas</v>
      </c>
      <c r="F400" s="88" t="str">
        <f t="shared" si="287"/>
        <v>Thomas</v>
      </c>
      <c r="G400" s="89">
        <f t="shared" si="288"/>
        <v>39425</v>
      </c>
      <c r="H400" s="90">
        <f t="shared" si="289"/>
        <v>11</v>
      </c>
      <c r="I400" s="91"/>
      <c r="J400" s="87" t="str">
        <f t="shared" si="290"/>
        <v>D2</v>
      </c>
      <c r="K400" s="87" t="str">
        <f t="shared" si="291"/>
        <v>D2</v>
      </c>
      <c r="L400" s="87" t="str">
        <f t="shared" si="292"/>
        <v>D2</v>
      </c>
      <c r="M400" s="92"/>
      <c r="N400" s="92"/>
      <c r="P400" s="223" t="str">
        <f ca="1">IF(OR(LEFT($A400,1)="x",AND(Y393+$AB400=0,$AB393&gt;0)),"",IFERROR(VLOOKUP($A400,LedenV,27,0),""))</f>
        <v/>
      </c>
      <c r="Q400" s="223" t="str">
        <f ca="1">IF(OR(LEFT($A400,1)="x",AND(Z393+$AB400=0,$AB393&gt;0)),"",IFERROR(VLOOKUP($A400,LedenV,28,0),""))</f>
        <v/>
      </c>
      <c r="R400" s="223" t="str">
        <f ca="1">IF(OR(LEFT($A400,1)="x",AND(AA393+$AB400=0,$AB393&gt;0)),"",IFERROR(VLOOKUP($A400,LedenV,29,0),""))</f>
        <v/>
      </c>
      <c r="S400" s="228"/>
      <c r="T400" s="305"/>
      <c r="U400" s="226"/>
      <c r="V400" s="229">
        <f t="shared" si="293"/>
        <v>11</v>
      </c>
      <c r="W400" s="229">
        <f t="shared" si="294"/>
        <v>12</v>
      </c>
      <c r="X400" s="52">
        <v>11</v>
      </c>
      <c r="Y400" s="87" t="str">
        <f t="shared" si="295"/>
        <v>D2</v>
      </c>
      <c r="Z400" s="87" t="str">
        <f t="shared" si="296"/>
        <v>D2</v>
      </c>
      <c r="AA400" s="87" t="str">
        <f t="shared" si="297"/>
        <v>D2</v>
      </c>
      <c r="AB400" s="34">
        <f t="shared" si="298"/>
        <v>6</v>
      </c>
    </row>
    <row r="401" spans="1:32" x14ac:dyDescent="0.2">
      <c r="A401" s="34" t="str">
        <f>C391&amp;"x"&amp;B401</f>
        <v>D1x8</v>
      </c>
      <c r="B401" s="63">
        <v>8</v>
      </c>
      <c r="C401" s="87" t="str">
        <f t="shared" si="284"/>
        <v>M</v>
      </c>
      <c r="D401" s="87" t="str">
        <f t="shared" si="285"/>
        <v>NLP78Q4</v>
      </c>
      <c r="E401" s="88" t="str">
        <f t="shared" si="286"/>
        <v>Sas, Maarten</v>
      </c>
      <c r="F401" s="88" t="str">
        <f t="shared" si="287"/>
        <v>Maarten</v>
      </c>
      <c r="G401" s="89">
        <f t="shared" si="288"/>
        <v>39686</v>
      </c>
      <c r="H401" s="90">
        <f t="shared" si="289"/>
        <v>10</v>
      </c>
      <c r="I401" s="91"/>
      <c r="J401" s="87" t="str">
        <f t="shared" si="290"/>
        <v>E1</v>
      </c>
      <c r="K401" s="87" t="str">
        <f t="shared" si="291"/>
        <v>E1</v>
      </c>
      <c r="L401" s="87" t="str">
        <f t="shared" si="292"/>
        <v>E1</v>
      </c>
      <c r="M401" s="92"/>
      <c r="N401" s="92"/>
      <c r="P401" s="223" t="str">
        <f ca="1">IF(OR(LEFT($A401,1)="x",AND(Y393+$AB401=0,$AB393&gt;0)),"",IFERROR(VLOOKUP($A401,LedenV,27,0),""))</f>
        <v/>
      </c>
      <c r="Q401" s="223" t="str">
        <f ca="1">IF(OR(LEFT($A401,1)="x",AND(Z393+$AB401=0,$AB393&gt;0)),"",IFERROR(VLOOKUP($A401,LedenV,28,0),""))</f>
        <v/>
      </c>
      <c r="R401" s="223" t="str">
        <f ca="1">IF(OR(LEFT($A401,1)="x",AND(AA393+$AB401=0,$AB393&gt;0)),"",IFERROR(VLOOKUP($A401,LedenV,29,0),""))</f>
        <v/>
      </c>
      <c r="S401" s="228"/>
      <c r="T401" s="305"/>
      <c r="U401" s="226"/>
      <c r="V401" s="229">
        <f t="shared" si="293"/>
        <v>11</v>
      </c>
      <c r="W401" s="229">
        <f t="shared" si="294"/>
        <v>12</v>
      </c>
      <c r="X401" s="52">
        <v>12</v>
      </c>
      <c r="Y401" s="87" t="str">
        <f t="shared" si="295"/>
        <v>E1</v>
      </c>
      <c r="Z401" s="87" t="str">
        <f t="shared" si="296"/>
        <v>E1</v>
      </c>
      <c r="AA401" s="87" t="str">
        <f t="shared" si="297"/>
        <v>E1</v>
      </c>
      <c r="AB401" s="34">
        <f t="shared" si="298"/>
        <v>6</v>
      </c>
    </row>
    <row r="402" spans="1:32" x14ac:dyDescent="0.2">
      <c r="A402" s="34" t="str">
        <f>C391&amp;"x"&amp;B402</f>
        <v>D1x9</v>
      </c>
      <c r="B402" s="63">
        <v>9</v>
      </c>
      <c r="C402" s="87" t="str">
        <f t="shared" si="284"/>
        <v>M</v>
      </c>
      <c r="D402" s="87" t="str">
        <f t="shared" si="285"/>
        <v>NLG57L7</v>
      </c>
      <c r="E402" s="88" t="str">
        <f t="shared" si="286"/>
        <v>Valk, Jarno</v>
      </c>
      <c r="F402" s="88" t="str">
        <f t="shared" si="287"/>
        <v>Jarno</v>
      </c>
      <c r="G402" s="89">
        <f t="shared" si="288"/>
        <v>39367</v>
      </c>
      <c r="H402" s="90">
        <f t="shared" si="289"/>
        <v>11</v>
      </c>
      <c r="I402" s="91"/>
      <c r="J402" s="87" t="str">
        <f t="shared" si="290"/>
        <v>D2</v>
      </c>
      <c r="K402" s="87" t="str">
        <f t="shared" si="291"/>
        <v>D1</v>
      </c>
      <c r="L402" s="87" t="str">
        <f t="shared" si="292"/>
        <v>D1</v>
      </c>
      <c r="M402" s="92"/>
      <c r="N402" s="92"/>
      <c r="P402" s="223" t="str">
        <f ca="1">IF(OR(LEFT($A402,1)="x",AND(Y393+$AB402=0,$AB393&gt;0)),"",IFERROR(VLOOKUP($A402,LedenV,27,0),""))</f>
        <v/>
      </c>
      <c r="Q402" s="223" t="str">
        <f ca="1">IF(OR(LEFT($A402,1)="x",AND(Z393+$AB402=0,$AB393&gt;0)),"",IFERROR(VLOOKUP($A402,LedenV,28,0),""))</f>
        <v/>
      </c>
      <c r="R402" s="223" t="str">
        <f ca="1">IF(OR(LEFT($A402,1)="x",AND(AA393+$AB402=0,$AB393&gt;0)),"",IFERROR(VLOOKUP($A402,LedenV,29,0),""))</f>
        <v/>
      </c>
      <c r="S402" s="228"/>
      <c r="T402" s="305"/>
      <c r="U402" s="226"/>
      <c r="V402" s="229">
        <f t="shared" si="293"/>
        <v>11</v>
      </c>
      <c r="W402" s="229">
        <f t="shared" si="294"/>
        <v>12</v>
      </c>
      <c r="X402" s="52">
        <v>13</v>
      </c>
      <c r="Y402" s="87" t="str">
        <f t="shared" si="295"/>
        <v>D2</v>
      </c>
      <c r="Z402" s="87" t="str">
        <f t="shared" si="296"/>
        <v>D1</v>
      </c>
      <c r="AA402" s="87" t="str">
        <f t="shared" si="297"/>
        <v>D1</v>
      </c>
      <c r="AB402" s="34">
        <f t="shared" si="298"/>
        <v>6</v>
      </c>
    </row>
    <row r="403" spans="1:32" x14ac:dyDescent="0.2">
      <c r="A403" s="34" t="str">
        <f>C391&amp;"x"&amp;B403</f>
        <v>D1x10</v>
      </c>
      <c r="B403" s="63">
        <v>10</v>
      </c>
      <c r="C403" s="87" t="str">
        <f t="shared" si="284"/>
        <v>M</v>
      </c>
      <c r="D403" s="87" t="str">
        <f t="shared" si="285"/>
        <v>NLL19V8</v>
      </c>
      <c r="E403" s="88" t="str">
        <f t="shared" si="286"/>
        <v>Zwanenburg, Jack</v>
      </c>
      <c r="F403" s="88" t="str">
        <f t="shared" si="287"/>
        <v>Jack</v>
      </c>
      <c r="G403" s="89">
        <f t="shared" si="288"/>
        <v>39356</v>
      </c>
      <c r="H403" s="90">
        <f t="shared" si="289"/>
        <v>11</v>
      </c>
      <c r="I403" s="91"/>
      <c r="J403" s="87" t="str">
        <f t="shared" si="290"/>
        <v>D2</v>
      </c>
      <c r="K403" s="87" t="str">
        <f t="shared" si="291"/>
        <v>D2</v>
      </c>
      <c r="L403" s="87" t="str">
        <f t="shared" si="292"/>
        <v>D2</v>
      </c>
      <c r="M403" s="92"/>
      <c r="N403" s="92"/>
      <c r="P403" s="223" t="str">
        <f ca="1">IF(OR(LEFT($A403,1)="x",AND(Y393+$AB403=0,$AB393&gt;0)),"",IFERROR(VLOOKUP($A403,LedenV,27,0),""))</f>
        <v/>
      </c>
      <c r="Q403" s="223" t="str">
        <f ca="1">IF(OR(LEFT($A403,1)="x",AND(Z393+$AB403=0,$AB393&gt;0)),"",IFERROR(VLOOKUP($A403,LedenV,28,0),""))</f>
        <v/>
      </c>
      <c r="R403" s="223" t="str">
        <f ca="1">IF(OR(LEFT($A403,1)="x",AND(AA393+$AB403=0,$AB393&gt;0)),"",IFERROR(VLOOKUP($A403,LedenV,29,0),""))</f>
        <v/>
      </c>
      <c r="S403" s="228"/>
      <c r="T403" s="305"/>
      <c r="U403" s="226"/>
      <c r="V403" s="229">
        <f t="shared" si="293"/>
        <v>11</v>
      </c>
      <c r="W403" s="229">
        <f t="shared" si="294"/>
        <v>12</v>
      </c>
      <c r="X403" s="52">
        <v>14</v>
      </c>
      <c r="Y403" s="87" t="str">
        <f t="shared" si="295"/>
        <v>D2</v>
      </c>
      <c r="Z403" s="87" t="str">
        <f t="shared" si="296"/>
        <v>D2</v>
      </c>
      <c r="AA403" s="87" t="str">
        <f t="shared" si="297"/>
        <v>D2</v>
      </c>
      <c r="AB403" s="34">
        <f t="shared" si="298"/>
        <v>6</v>
      </c>
    </row>
    <row r="404" spans="1:32" x14ac:dyDescent="0.2">
      <c r="A404" s="34" t="str">
        <f>C391&amp;"x"&amp;B404</f>
        <v>D1x11</v>
      </c>
      <c r="B404" s="63">
        <v>11</v>
      </c>
      <c r="C404" s="87" t="str">
        <f t="shared" si="284"/>
        <v/>
      </c>
      <c r="D404" s="87" t="str">
        <f t="shared" si="285"/>
        <v/>
      </c>
      <c r="E404" s="88" t="str">
        <f t="shared" si="286"/>
        <v/>
      </c>
      <c r="F404" s="88" t="str">
        <f t="shared" si="287"/>
        <v/>
      </c>
      <c r="G404" s="89" t="str">
        <f t="shared" si="288"/>
        <v/>
      </c>
      <c r="H404" s="90" t="str">
        <f t="shared" si="289"/>
        <v/>
      </c>
      <c r="I404" s="91"/>
      <c r="J404" s="87" t="str">
        <f t="shared" si="290"/>
        <v/>
      </c>
      <c r="K404" s="87" t="str">
        <f t="shared" si="291"/>
        <v/>
      </c>
      <c r="L404" s="87" t="str">
        <f t="shared" si="292"/>
        <v/>
      </c>
      <c r="M404" s="92"/>
      <c r="N404" s="92"/>
      <c r="P404" s="223" t="str">
        <f>IF(OR(LEFT($A404,1)="x",AND(Y393+$AB404=0,$AB393&gt;0)),"",IFERROR(VLOOKUP($A404,LedenV,27,0),""))</f>
        <v/>
      </c>
      <c r="Q404" s="223" t="str">
        <f>IF(OR(LEFT($A404,1)="x",AND(Z393+$AB404=0,$AB393&gt;0)),"",IFERROR(VLOOKUP($A404,LedenV,28,0),""))</f>
        <v/>
      </c>
      <c r="R404" s="223" t="str">
        <f>IF(OR(LEFT($A404,1)="x",AND(AA393+$AB404=0,$AB393&gt;0)),"",IFERROR(VLOOKUP($A404,LedenV,29,0),""))</f>
        <v/>
      </c>
      <c r="V404" s="229">
        <f t="shared" si="293"/>
        <v>11</v>
      </c>
      <c r="W404" s="229">
        <f t="shared" si="294"/>
        <v>12</v>
      </c>
      <c r="X404" s="52">
        <v>15</v>
      </c>
      <c r="Y404" s="87" t="str">
        <f t="shared" si="295"/>
        <v/>
      </c>
      <c r="Z404" s="87" t="str">
        <f t="shared" si="296"/>
        <v/>
      </c>
      <c r="AA404" s="87" t="str">
        <f t="shared" si="297"/>
        <v/>
      </c>
      <c r="AB404" s="34">
        <f t="shared" si="298"/>
        <v>0</v>
      </c>
    </row>
    <row r="405" spans="1:32" x14ac:dyDescent="0.2">
      <c r="A405" s="34" t="str">
        <f>C391&amp;"x"&amp;B405</f>
        <v>D1x12</v>
      </c>
      <c r="B405" s="63">
        <v>12</v>
      </c>
      <c r="C405" s="87" t="str">
        <f t="shared" si="284"/>
        <v/>
      </c>
      <c r="D405" s="87" t="str">
        <f t="shared" si="285"/>
        <v/>
      </c>
      <c r="E405" s="88" t="str">
        <f t="shared" si="286"/>
        <v/>
      </c>
      <c r="F405" s="88" t="str">
        <f t="shared" si="287"/>
        <v/>
      </c>
      <c r="G405" s="89" t="str">
        <f t="shared" si="288"/>
        <v/>
      </c>
      <c r="H405" s="90" t="str">
        <f t="shared" si="289"/>
        <v/>
      </c>
      <c r="I405" s="91"/>
      <c r="J405" s="87" t="str">
        <f t="shared" si="290"/>
        <v/>
      </c>
      <c r="K405" s="87" t="str">
        <f t="shared" si="291"/>
        <v/>
      </c>
      <c r="L405" s="87" t="str">
        <f t="shared" si="292"/>
        <v/>
      </c>
      <c r="M405" s="92"/>
      <c r="N405" s="92"/>
      <c r="P405" s="223" t="str">
        <f>IF(OR(LEFT($A405,1)="x",AND(Y393+$AB405=0,$AB393&gt;0)),"",IFERROR(VLOOKUP($A405,LedenV,27,0),""))</f>
        <v/>
      </c>
      <c r="Q405" s="223" t="str">
        <f>IF(OR(LEFT($A405,1)="x",AND(Z393+$AB405=0,$AB393&gt;0)),"",IFERROR(VLOOKUP($A405,LedenV,28,0),""))</f>
        <v/>
      </c>
      <c r="R405" s="223" t="str">
        <f>IF(OR(LEFT($A405,1)="x",AND(AA393+$AB405=0,$AB393&gt;0)),"",IFERROR(VLOOKUP($A405,LedenV,29,0),""))</f>
        <v/>
      </c>
      <c r="V405" s="229">
        <f t="shared" si="293"/>
        <v>11</v>
      </c>
      <c r="W405" s="229">
        <f t="shared" si="294"/>
        <v>12</v>
      </c>
      <c r="X405" s="52">
        <v>16</v>
      </c>
      <c r="Y405" s="87" t="str">
        <f t="shared" si="295"/>
        <v/>
      </c>
      <c r="Z405" s="87" t="str">
        <f t="shared" si="296"/>
        <v/>
      </c>
      <c r="AA405" s="87" t="str">
        <f t="shared" si="297"/>
        <v/>
      </c>
      <c r="AB405" s="34">
        <f t="shared" si="298"/>
        <v>0</v>
      </c>
    </row>
    <row r="406" spans="1:32" x14ac:dyDescent="0.2">
      <c r="A406" s="34" t="str">
        <f>C391&amp;"x"&amp;B406</f>
        <v>D1x13</v>
      </c>
      <c r="B406" s="63">
        <v>13</v>
      </c>
      <c r="C406" s="87" t="str">
        <f t="shared" si="284"/>
        <v/>
      </c>
      <c r="D406" s="87" t="str">
        <f t="shared" si="285"/>
        <v/>
      </c>
      <c r="E406" s="88" t="str">
        <f t="shared" si="286"/>
        <v/>
      </c>
      <c r="F406" s="88" t="str">
        <f t="shared" si="287"/>
        <v/>
      </c>
      <c r="G406" s="89" t="str">
        <f t="shared" si="288"/>
        <v/>
      </c>
      <c r="H406" s="90" t="str">
        <f t="shared" si="289"/>
        <v/>
      </c>
      <c r="I406" s="91"/>
      <c r="J406" s="87" t="str">
        <f t="shared" si="290"/>
        <v/>
      </c>
      <c r="K406" s="87" t="str">
        <f t="shared" si="291"/>
        <v/>
      </c>
      <c r="L406" s="87" t="str">
        <f t="shared" si="292"/>
        <v/>
      </c>
      <c r="M406" s="92"/>
      <c r="N406" s="92"/>
      <c r="P406" s="223" t="str">
        <f>IF(OR(LEFT($A406,1)="x",AND(Y393+$AB406=0,$AB393&gt;0)),"",IFERROR(VLOOKUP($A406,LedenV,27,0),""))</f>
        <v/>
      </c>
      <c r="Q406" s="223" t="str">
        <f>IF(OR(LEFT($A406,1)="x",AND(Z393+$AB406=0,$AB393&gt;0)),"",IFERROR(VLOOKUP($A406,LedenV,28,0),""))</f>
        <v/>
      </c>
      <c r="R406" s="223" t="str">
        <f>IF(OR(LEFT($A406,1)="x",AND(AA393+$AB406=0,$AB393&gt;0)),"",IFERROR(VLOOKUP($A406,LedenV,29,0),""))</f>
        <v/>
      </c>
      <c r="V406" s="229">
        <f t="shared" si="293"/>
        <v>11</v>
      </c>
      <c r="W406" s="229">
        <f t="shared" si="294"/>
        <v>12</v>
      </c>
      <c r="X406" s="52">
        <v>17</v>
      </c>
      <c r="Y406" s="87" t="str">
        <f t="shared" si="295"/>
        <v/>
      </c>
      <c r="Z406" s="87" t="str">
        <f t="shared" si="296"/>
        <v/>
      </c>
      <c r="AA406" s="87" t="str">
        <f t="shared" si="297"/>
        <v/>
      </c>
      <c r="AB406" s="34">
        <f t="shared" si="298"/>
        <v>0</v>
      </c>
    </row>
    <row r="407" spans="1:32" x14ac:dyDescent="0.2">
      <c r="A407" s="34" t="str">
        <f>C391&amp;"x"&amp;B407</f>
        <v>D1x14</v>
      </c>
      <c r="B407" s="63">
        <v>14</v>
      </c>
      <c r="C407" s="87" t="str">
        <f t="shared" si="284"/>
        <v/>
      </c>
      <c r="D407" s="87" t="str">
        <f t="shared" si="285"/>
        <v/>
      </c>
      <c r="E407" s="88" t="str">
        <f t="shared" si="286"/>
        <v/>
      </c>
      <c r="F407" s="88" t="str">
        <f t="shared" si="287"/>
        <v/>
      </c>
      <c r="G407" s="89" t="str">
        <f t="shared" si="288"/>
        <v/>
      </c>
      <c r="H407" s="90" t="str">
        <f t="shared" si="289"/>
        <v/>
      </c>
      <c r="I407" s="91"/>
      <c r="J407" s="87" t="str">
        <f t="shared" si="290"/>
        <v/>
      </c>
      <c r="K407" s="87" t="str">
        <f t="shared" si="291"/>
        <v/>
      </c>
      <c r="L407" s="87" t="str">
        <f t="shared" si="292"/>
        <v/>
      </c>
      <c r="M407" s="92"/>
      <c r="N407" s="92"/>
      <c r="P407" s="223" t="str">
        <f>IF(OR(LEFT($A407,1)="x",AND(Y393+$AB407=0,$AB393&gt;0)),"",IFERROR(VLOOKUP($A407,LedenV,27,0),""))</f>
        <v/>
      </c>
      <c r="Q407" s="223" t="str">
        <f>IF(OR(LEFT($A407,1)="x",AND(Z393+$AB407=0,$AB393&gt;0)),"",IFERROR(VLOOKUP($A407,LedenV,28,0),""))</f>
        <v/>
      </c>
      <c r="R407" s="223" t="str">
        <f>IF(OR(LEFT($A407,1)="x",AND(AA393+$AB407=0,$AB393&gt;0)),"",IFERROR(VLOOKUP($A407,LedenV,29,0),""))</f>
        <v/>
      </c>
      <c r="V407" s="229">
        <f t="shared" si="293"/>
        <v>11</v>
      </c>
      <c r="W407" s="229">
        <f t="shared" si="294"/>
        <v>12</v>
      </c>
      <c r="X407" s="52">
        <v>18</v>
      </c>
      <c r="Y407" s="87" t="str">
        <f t="shared" si="295"/>
        <v/>
      </c>
      <c r="Z407" s="87" t="str">
        <f t="shared" si="296"/>
        <v/>
      </c>
      <c r="AA407" s="87" t="str">
        <f t="shared" si="297"/>
        <v/>
      </c>
      <c r="AB407" s="34">
        <f t="shared" si="298"/>
        <v>0</v>
      </c>
    </row>
    <row r="408" spans="1:32" x14ac:dyDescent="0.2">
      <c r="A408" s="34" t="str">
        <f>C391&amp;"x"&amp;B408</f>
        <v>D1x15</v>
      </c>
      <c r="B408" s="63">
        <v>15</v>
      </c>
      <c r="C408" s="87" t="str">
        <f t="shared" si="284"/>
        <v/>
      </c>
      <c r="D408" s="87" t="str">
        <f t="shared" si="285"/>
        <v/>
      </c>
      <c r="E408" s="88" t="str">
        <f t="shared" si="286"/>
        <v/>
      </c>
      <c r="F408" s="88" t="str">
        <f t="shared" si="287"/>
        <v/>
      </c>
      <c r="G408" s="89" t="str">
        <f t="shared" si="288"/>
        <v/>
      </c>
      <c r="H408" s="90" t="str">
        <f t="shared" si="289"/>
        <v/>
      </c>
      <c r="I408" s="91"/>
      <c r="J408" s="87" t="str">
        <f t="shared" si="290"/>
        <v/>
      </c>
      <c r="K408" s="87" t="str">
        <f t="shared" si="291"/>
        <v/>
      </c>
      <c r="L408" s="87" t="str">
        <f t="shared" si="292"/>
        <v/>
      </c>
      <c r="M408" s="92"/>
      <c r="N408" s="92"/>
      <c r="P408" s="223" t="str">
        <f>IF(OR(LEFT($A408,1)="x",AND(Y393+$AB408=0,$AB393&gt;0)),"",IFERROR(VLOOKUP($A408,LedenV,27,0),""))</f>
        <v/>
      </c>
      <c r="Q408" s="223" t="str">
        <f>IF(OR(LEFT($A408,1)="x",AND(Z393+$AB408=0,$AB393&gt;0)),"",IFERROR(VLOOKUP($A408,LedenV,28,0),""))</f>
        <v/>
      </c>
      <c r="R408" s="223" t="str">
        <f>IF(OR(LEFT($A408,1)="x",AND(AA393+$AB408=0,$AB393&gt;0)),"",IFERROR(VLOOKUP($A408,LedenV,29,0),""))</f>
        <v/>
      </c>
      <c r="V408" s="229">
        <f t="shared" si="293"/>
        <v>11</v>
      </c>
      <c r="W408" s="229">
        <f t="shared" si="294"/>
        <v>12</v>
      </c>
      <c r="X408" s="52">
        <v>19</v>
      </c>
      <c r="Y408" s="87" t="str">
        <f t="shared" si="295"/>
        <v/>
      </c>
      <c r="Z408" s="87" t="str">
        <f t="shared" si="296"/>
        <v/>
      </c>
      <c r="AA408" s="87" t="str">
        <f t="shared" si="297"/>
        <v/>
      </c>
      <c r="AB408" s="34">
        <f t="shared" si="298"/>
        <v>0</v>
      </c>
    </row>
    <row r="409" spans="1:32" ht="13.5" thickBot="1" x14ac:dyDescent="0.25">
      <c r="B409" s="93"/>
      <c r="C409" s="94"/>
      <c r="D409" s="93"/>
      <c r="E409" s="93"/>
      <c r="F409" s="93"/>
      <c r="G409" s="95"/>
      <c r="H409" s="95"/>
      <c r="I409" s="95"/>
      <c r="J409" s="94"/>
      <c r="K409" s="94"/>
      <c r="L409" s="94"/>
      <c r="M409" s="92"/>
      <c r="N409" s="92"/>
      <c r="X409" s="52">
        <v>20</v>
      </c>
    </row>
    <row r="410" spans="1:32" ht="13.5" thickTop="1" x14ac:dyDescent="0.2">
      <c r="A410" s="62"/>
      <c r="B410" s="63"/>
      <c r="C410" s="392" t="s">
        <v>6547</v>
      </c>
      <c r="D410" s="392"/>
      <c r="E410" s="178" t="s">
        <v>6548</v>
      </c>
      <c r="F410" s="178" t="s">
        <v>6549</v>
      </c>
      <c r="G410" s="65" t="s">
        <v>6550</v>
      </c>
      <c r="H410" s="66"/>
      <c r="I410" s="67"/>
      <c r="J410" s="68" t="s">
        <v>6551</v>
      </c>
      <c r="K410" s="68" t="s">
        <v>6552</v>
      </c>
      <c r="L410" s="68" t="s">
        <v>6553</v>
      </c>
      <c r="M410" s="69"/>
      <c r="N410" s="69"/>
      <c r="O410" s="70"/>
      <c r="P410" s="71">
        <f ca="1">COUNT(P414:P428)</f>
        <v>0</v>
      </c>
      <c r="Q410" s="71">
        <f ca="1">COUNT(Q414:Q428)</f>
        <v>0</v>
      </c>
      <c r="R410" s="71">
        <f ca="1">COUNT(R414:R428)</f>
        <v>0</v>
      </c>
      <c r="S410" s="72"/>
      <c r="T410" s="104">
        <f ca="1">R410-(15-COUNTBLANK(AA414:AA428))</f>
        <v>-9</v>
      </c>
      <c r="U410" s="70"/>
      <c r="V410" s="70"/>
      <c r="W410" s="70"/>
      <c r="X410" s="70">
        <v>1</v>
      </c>
      <c r="Y410" s="62"/>
      <c r="Z410" s="62"/>
      <c r="AA410" s="62"/>
      <c r="AB410" s="62"/>
    </row>
    <row r="411" spans="1:32" x14ac:dyDescent="0.2">
      <c r="A411" s="43">
        <v>24</v>
      </c>
      <c r="B411" s="73"/>
      <c r="C411" s="391" t="str">
        <f>Leden!AQ26</f>
        <v>D2</v>
      </c>
      <c r="D411" s="391"/>
      <c r="E411" s="177" t="str">
        <f>IF($C411="","",LEFT(IFERROR(VLOOKUP($C411,TeamsV,2,0),"")&amp;"??",2))</f>
        <v>BK</v>
      </c>
      <c r="F411" s="177" t="str">
        <f>IF($C411="","",LEFT(IFERROR(VLOOKUP($C411,TeamsV,3,0),"")&amp;"??",2))</f>
        <v>Za</v>
      </c>
      <c r="G411" s="177" t="str">
        <f>IF($C411="","",LEFT(IFERROR(VLOOKUP($C411,TeamsV,4,0),"")&amp;"?",1))</f>
        <v>8</v>
      </c>
      <c r="H411" s="75"/>
      <c r="I411" s="76"/>
      <c r="J411" s="295">
        <f>COUNTIF(C414:C428,"V")</f>
        <v>4</v>
      </c>
      <c r="K411" s="300">
        <f>COUNTIF(C414:C428,"M")</f>
        <v>5</v>
      </c>
      <c r="L411" s="77">
        <f>IFERROR(AVERAGE(H414:H428),"")</f>
        <v>10.444444444444445</v>
      </c>
      <c r="M411" s="78"/>
      <c r="N411" s="78"/>
      <c r="O411" s="79" t="s">
        <v>6554</v>
      </c>
      <c r="P411" s="223" t="str">
        <f ca="1">IF(COUNT(P414:P428)=0,"",TeamPunten(P414:P428,$V411))</f>
        <v/>
      </c>
      <c r="Q411" s="223" t="str">
        <f ca="1">IF(COUNT(Q414:Q428)=0,"",TeamPunten(Q414:Q428,$V411))</f>
        <v/>
      </c>
      <c r="R411" s="223" t="str">
        <f ca="1">IF(COUNT(R414:R428)=0,"",TeamPunten(R414:R428,$V411))</f>
        <v/>
      </c>
      <c r="S411" s="224"/>
      <c r="T411" s="51"/>
      <c r="U411" s="225" t="str">
        <f>MID($C411,1,1)</f>
        <v>D</v>
      </c>
      <c r="V411" s="225" t="str">
        <f>MID($C411,1,1)</f>
        <v>D</v>
      </c>
      <c r="W411" s="225" t="str">
        <f>MID($C411,1,1)</f>
        <v>D</v>
      </c>
      <c r="X411" s="52">
        <v>2</v>
      </c>
      <c r="Y411" s="43"/>
      <c r="Z411" s="43"/>
      <c r="AA411" s="43"/>
      <c r="AB411" s="43"/>
      <c r="AD411" s="20" t="str">
        <f>IF($C411="","",IFERROR(VLOOKUP($C411,TeamsV,6,0),""))</f>
        <v>A</v>
      </c>
      <c r="AE411" s="20" t="str">
        <f>IF($AD411="","",VLOOKUP($AD411,Teams!$B$4:$G$8,2,0))</f>
        <v>3312 AD</v>
      </c>
      <c r="AF411" s="20" t="str">
        <f>IF($AD411="","",VLOOKUP($AD411,Teams!$B$4:$G$8,4,0))</f>
        <v>Dordrecht</v>
      </c>
    </row>
    <row r="412" spans="1:32" x14ac:dyDescent="0.2">
      <c r="B412" s="63"/>
      <c r="C412" s="178"/>
      <c r="D412" s="63"/>
      <c r="E412" s="63"/>
      <c r="F412" s="63"/>
      <c r="G412" s="67"/>
      <c r="H412" s="67"/>
      <c r="I412" s="67"/>
      <c r="J412" s="296"/>
      <c r="K412" s="296"/>
      <c r="L412" s="296"/>
      <c r="M412" s="80"/>
      <c r="N412" s="80"/>
      <c r="P412" s="224"/>
      <c r="Q412" s="224"/>
      <c r="R412" s="224"/>
      <c r="S412" s="224"/>
      <c r="T412" s="51"/>
      <c r="U412" s="226"/>
      <c r="V412" s="226"/>
      <c r="W412" s="226"/>
      <c r="X412" s="52">
        <v>3</v>
      </c>
    </row>
    <row r="413" spans="1:32" x14ac:dyDescent="0.2">
      <c r="A413" s="81"/>
      <c r="B413" s="82"/>
      <c r="C413" s="83" t="s">
        <v>6555</v>
      </c>
      <c r="D413" s="83" t="s">
        <v>6556</v>
      </c>
      <c r="E413" s="84" t="s">
        <v>6557</v>
      </c>
      <c r="F413" s="84" t="s">
        <v>6558</v>
      </c>
      <c r="G413" s="83" t="s">
        <v>6559</v>
      </c>
      <c r="H413" s="83" t="s">
        <v>6560</v>
      </c>
      <c r="I413" s="83" t="s">
        <v>6415</v>
      </c>
      <c r="J413" s="83" t="s">
        <v>7321</v>
      </c>
      <c r="K413" s="83" t="s">
        <v>8065</v>
      </c>
      <c r="L413" s="83" t="s">
        <v>8195</v>
      </c>
      <c r="M413" s="85"/>
      <c r="N413" s="85"/>
      <c r="O413" s="86"/>
      <c r="P413" s="227" t="s">
        <v>6425</v>
      </c>
      <c r="Q413" s="227" t="s">
        <v>6424</v>
      </c>
      <c r="R413" s="227" t="s">
        <v>6426</v>
      </c>
      <c r="S413" s="224"/>
      <c r="T413" s="51"/>
      <c r="U413" s="225">
        <f>IF(W411="","",VLOOKUP(W411,Leeftijdscat,2,FALSE))</f>
        <v>9</v>
      </c>
      <c r="V413" s="225">
        <f>IF(W411="","",VLOOKUP(W411,Leeftijdscat,3,FALSE))</f>
        <v>11</v>
      </c>
      <c r="W413" s="225">
        <f>IF(W411="","",VLOOKUP(W411,Leeftijdscat,4,FALSE))</f>
        <v>12</v>
      </c>
      <c r="X413" s="52">
        <v>4</v>
      </c>
      <c r="Y413" s="81">
        <f>LEN(Y414&amp;Y415&amp;Y416&amp;Y417&amp;Y418&amp;Y419&amp;Y420&amp;Y421&amp;Y422&amp;Y423&amp;Y424&amp;Y425&amp;Y426&amp;Y427&amp;Y428)</f>
        <v>18</v>
      </c>
      <c r="Z413" s="81">
        <f>LEN(Z414&amp;Z415&amp;Z416&amp;Z417&amp;Z418&amp;Z419&amp;Z420&amp;Z421&amp;Z422&amp;Z423&amp;Z424&amp;Z425&amp;Z426&amp;Z427&amp;Z428)</f>
        <v>18</v>
      </c>
      <c r="AA413" s="81">
        <f>LEN(AA414&amp;AA415&amp;AA416&amp;AA417&amp;AA418&amp;AA419&amp;AA420&amp;AA421&amp;AA422&amp;AA423&amp;AA424&amp;AA425&amp;AA426&amp;AA427&amp;AA428)</f>
        <v>18</v>
      </c>
      <c r="AB413" s="81">
        <f>SUM(Y413:AA413)</f>
        <v>54</v>
      </c>
    </row>
    <row r="414" spans="1:32" x14ac:dyDescent="0.2">
      <c r="A414" s="34" t="str">
        <f>C411&amp;"x"&amp;B414</f>
        <v>D2x1</v>
      </c>
      <c r="B414" s="63">
        <v>1</v>
      </c>
      <c r="C414" s="87" t="str">
        <f t="shared" ref="C414:C428" si="299">IF(LEFT($A414,1)="x","",IFERROR(VLOOKUP($A414,LedenV,6,0),""))</f>
        <v>V</v>
      </c>
      <c r="D414" s="87" t="str">
        <f t="shared" ref="D414:D428" si="300">IF(LEFT($A414,1)="x","",IFERROR(VLOOKUP($A414,LedenV,7,0),""))</f>
        <v>NLM86T1</v>
      </c>
      <c r="E414" s="88" t="str">
        <f t="shared" ref="E414:E428" si="301">IF(LEFT($A414,1)="x","",IFERROR(VLOOKUP($A414,LedenV,8,0),""))</f>
        <v>Blankenstijn, Naomi</v>
      </c>
      <c r="F414" s="88" t="str">
        <f t="shared" ref="F414:F428" si="302">IF(LEFT($A414,1)="x","",IFERROR(VLOOKUP($A414,LedenV,9,0),""))</f>
        <v>Naomi</v>
      </c>
      <c r="G414" s="89">
        <f t="shared" ref="G414:G428" si="303">IF(LEFT($A414,1)="x","",IFERROR(VLOOKUP($A414,LedenV,10,0),""))</f>
        <v>39220</v>
      </c>
      <c r="H414" s="90">
        <f t="shared" ref="H414:H428" si="304">IF(AND(ISNUMBER(G414),G414&lt;&gt;0),DATEDIF(G414,Peildatum,"Y"),"")</f>
        <v>11</v>
      </c>
      <c r="I414" s="91"/>
      <c r="J414" s="87" t="str">
        <f t="shared" ref="J414:J428" si="305">IF(LEFT($A414,1)="x","",IFERROR(VLOOKUP($A414,LedenV,16,0),""))</f>
        <v>D2</v>
      </c>
      <c r="K414" s="87" t="str">
        <f t="shared" ref="K414:K428" si="306">IF(LEFT($A414,1)="x","",IFERROR(VLOOKUP($A414,LedenV,17,0),""))</f>
        <v>D2</v>
      </c>
      <c r="L414" s="87" t="str">
        <f t="shared" ref="L414:L428" si="307">IF(LEFT($A414,1)="x","",IFERROR(VLOOKUP($A414,LedenV,18,0),""))</f>
        <v>D2</v>
      </c>
      <c r="M414" s="92"/>
      <c r="N414" s="92"/>
      <c r="P414" s="223" t="str">
        <f ca="1">IF(OR(LEFT($A414,1)="x",AND(Y413+$AB414=0,$AB413&gt;0)),"",IFERROR(VLOOKUP($A414,LedenV,27,0),""))</f>
        <v/>
      </c>
      <c r="Q414" s="223" t="str">
        <f ca="1">IF(OR(LEFT($A414,1)="x",AND(Z413+$AB414=0,$AB413&gt;0)),"",IFERROR(VLOOKUP($A414,LedenV,28,0),""))</f>
        <v/>
      </c>
      <c r="R414" s="223" t="str">
        <f ca="1">IF(OR(LEFT($A414,1)="x",AND(AA413+$AB414=0,$AB413&gt;0)),"",IFERROR(VLOOKUP($A414,LedenV,29,0),""))</f>
        <v/>
      </c>
      <c r="S414" s="228"/>
      <c r="T414" s="305"/>
      <c r="U414" s="226"/>
      <c r="V414" s="229">
        <f t="shared" ref="V414:V428" si="308">V413</f>
        <v>11</v>
      </c>
      <c r="W414" s="229">
        <f t="shared" ref="W414:W428" si="309">W413</f>
        <v>12</v>
      </c>
      <c r="X414" s="52">
        <v>5</v>
      </c>
      <c r="Y414" s="87" t="str">
        <f t="shared" ref="Y414:Y428" si="310">IF(LEFT($A414,1)="x","",IFERROR(VLOOKUP($A414,LedenV,34,0),""))</f>
        <v>D2</v>
      </c>
      <c r="Z414" s="87" t="str">
        <f t="shared" ref="Z414:Z428" si="311">IF(LEFT($A414,1)="x","",IFERROR(VLOOKUP($A414,LedenV,35,0),""))</f>
        <v>D2</v>
      </c>
      <c r="AA414" s="87" t="str">
        <f t="shared" ref="AA414:AA428" si="312">IF(LEFT($A414,1)="x","",IFERROR(VLOOKUP($A414,LedenV,36,0),""))</f>
        <v>D2</v>
      </c>
      <c r="AB414" s="34">
        <f t="shared" ref="AB414:AB428" si="313">LEN(Y414&amp;Z414&amp;AA414)</f>
        <v>6</v>
      </c>
    </row>
    <row r="415" spans="1:32" x14ac:dyDescent="0.2">
      <c r="A415" s="34" t="str">
        <f>C411&amp;"x"&amp;B415</f>
        <v>D2x2</v>
      </c>
      <c r="B415" s="63">
        <v>2</v>
      </c>
      <c r="C415" s="87" t="str">
        <f t="shared" si="299"/>
        <v>V</v>
      </c>
      <c r="D415" s="87" t="str">
        <f t="shared" si="300"/>
        <v>NLC07S7</v>
      </c>
      <c r="E415" s="88" t="str">
        <f t="shared" si="301"/>
        <v>Everaarts, Anna</v>
      </c>
      <c r="F415" s="88" t="str">
        <f t="shared" si="302"/>
        <v>Anna</v>
      </c>
      <c r="G415" s="89">
        <f t="shared" si="303"/>
        <v>39589</v>
      </c>
      <c r="H415" s="90">
        <f t="shared" si="304"/>
        <v>10</v>
      </c>
      <c r="I415" s="91"/>
      <c r="J415" s="87" t="str">
        <f t="shared" si="305"/>
        <v>E2</v>
      </c>
      <c r="K415" s="87" t="str">
        <f t="shared" si="306"/>
        <v>E2</v>
      </c>
      <c r="L415" s="87" t="str">
        <f t="shared" si="307"/>
        <v>E2</v>
      </c>
      <c r="M415" s="92"/>
      <c r="N415" s="92"/>
      <c r="P415" s="223" t="str">
        <f ca="1">IF(OR(LEFT($A415,1)="x",AND(Y413+$AB415=0,$AB413&gt;0)),"",IFERROR(VLOOKUP($A415,LedenV,27,0),""))</f>
        <v/>
      </c>
      <c r="Q415" s="223" t="str">
        <f ca="1">IF(OR(LEFT($A415,1)="x",AND(Z413+$AB415=0,$AB413&gt;0)),"",IFERROR(VLOOKUP($A415,LedenV,28,0),""))</f>
        <v/>
      </c>
      <c r="R415" s="223" t="str">
        <f ca="1">IF(OR(LEFT($A415,1)="x",AND(AA413+$AB415=0,$AB413&gt;0)),"",IFERROR(VLOOKUP($A415,LedenV,29,0),""))</f>
        <v/>
      </c>
      <c r="S415" s="228"/>
      <c r="T415" s="305"/>
      <c r="U415" s="226"/>
      <c r="V415" s="229">
        <f t="shared" si="308"/>
        <v>11</v>
      </c>
      <c r="W415" s="229">
        <f t="shared" si="309"/>
        <v>12</v>
      </c>
      <c r="X415" s="52">
        <v>6</v>
      </c>
      <c r="Y415" s="87" t="str">
        <f t="shared" si="310"/>
        <v>E2</v>
      </c>
      <c r="Z415" s="87" t="str">
        <f t="shared" si="311"/>
        <v>E2</v>
      </c>
      <c r="AA415" s="87" t="str">
        <f t="shared" si="312"/>
        <v>E2</v>
      </c>
      <c r="AB415" s="34">
        <f t="shared" si="313"/>
        <v>6</v>
      </c>
    </row>
    <row r="416" spans="1:32" x14ac:dyDescent="0.2">
      <c r="A416" s="34" t="str">
        <f>C411&amp;"x"&amp;B416</f>
        <v>D2x3</v>
      </c>
      <c r="B416" s="63">
        <v>3</v>
      </c>
      <c r="C416" s="87" t="str">
        <f t="shared" si="299"/>
        <v>V</v>
      </c>
      <c r="D416" s="87" t="str">
        <f t="shared" si="300"/>
        <v>NLS45N2</v>
      </c>
      <c r="E416" s="88" t="str">
        <f t="shared" si="301"/>
        <v>Kilsdonk, Sophie</v>
      </c>
      <c r="F416" s="88" t="str">
        <f t="shared" si="302"/>
        <v>Sophie</v>
      </c>
      <c r="G416" s="89">
        <f t="shared" si="303"/>
        <v>39538</v>
      </c>
      <c r="H416" s="90">
        <f t="shared" si="304"/>
        <v>10</v>
      </c>
      <c r="I416" s="91"/>
      <c r="J416" s="87" t="str">
        <f t="shared" si="305"/>
        <v>E2</v>
      </c>
      <c r="K416" s="87" t="str">
        <f t="shared" si="306"/>
        <v>E2</v>
      </c>
      <c r="L416" s="87" t="str">
        <f t="shared" si="307"/>
        <v>E2</v>
      </c>
      <c r="M416" s="92"/>
      <c r="N416" s="92"/>
      <c r="P416" s="223" t="str">
        <f ca="1">IF(OR(LEFT($A416,1)="x",AND(Y413+$AB416=0,$AB413&gt;0)),"",IFERROR(VLOOKUP($A416,LedenV,27,0),""))</f>
        <v/>
      </c>
      <c r="Q416" s="223" t="str">
        <f ca="1">IF(OR(LEFT($A416,1)="x",AND(Z413+$AB416=0,$AB413&gt;0)),"",IFERROR(VLOOKUP($A416,LedenV,28,0),""))</f>
        <v/>
      </c>
      <c r="R416" s="223" t="str">
        <f ca="1">IF(OR(LEFT($A416,1)="x",AND(AA413+$AB416=0,$AB413&gt;0)),"",IFERROR(VLOOKUP($A416,LedenV,29,0),""))</f>
        <v/>
      </c>
      <c r="S416" s="228"/>
      <c r="T416" s="305"/>
      <c r="U416" s="226"/>
      <c r="V416" s="229">
        <f t="shared" si="308"/>
        <v>11</v>
      </c>
      <c r="W416" s="229">
        <f t="shared" si="309"/>
        <v>12</v>
      </c>
      <c r="X416" s="52">
        <v>7</v>
      </c>
      <c r="Y416" s="87" t="str">
        <f t="shared" si="310"/>
        <v>E2</v>
      </c>
      <c r="Z416" s="87" t="str">
        <f t="shared" si="311"/>
        <v>E2</v>
      </c>
      <c r="AA416" s="87" t="str">
        <f t="shared" si="312"/>
        <v>E2</v>
      </c>
      <c r="AB416" s="34">
        <f t="shared" si="313"/>
        <v>6</v>
      </c>
    </row>
    <row r="417" spans="1:32" x14ac:dyDescent="0.2">
      <c r="A417" s="34" t="str">
        <f>C411&amp;"x"&amp;B417</f>
        <v>D2x4</v>
      </c>
      <c r="B417" s="63">
        <v>4</v>
      </c>
      <c r="C417" s="87" t="str">
        <f t="shared" si="299"/>
        <v>V</v>
      </c>
      <c r="D417" s="87" t="str">
        <f t="shared" si="300"/>
        <v>NLP78D3</v>
      </c>
      <c r="E417" s="88" t="str">
        <f t="shared" si="301"/>
        <v>Linden, Benthe van der</v>
      </c>
      <c r="F417" s="88" t="str">
        <f t="shared" si="302"/>
        <v>Benthe</v>
      </c>
      <c r="G417" s="89">
        <f t="shared" si="303"/>
        <v>39629</v>
      </c>
      <c r="H417" s="90">
        <f t="shared" si="304"/>
        <v>10</v>
      </c>
      <c r="I417" s="91"/>
      <c r="J417" s="87" t="str">
        <f t="shared" si="305"/>
        <v>E2</v>
      </c>
      <c r="K417" s="87" t="str">
        <f t="shared" si="306"/>
        <v>E2</v>
      </c>
      <c r="L417" s="87" t="str">
        <f t="shared" si="307"/>
        <v>E2</v>
      </c>
      <c r="M417" s="92"/>
      <c r="N417" s="92"/>
      <c r="P417" s="223" t="str">
        <f ca="1">IF(OR(LEFT($A417,1)="x",AND(Y413+$AB417=0,$AB413&gt;0)),"",IFERROR(VLOOKUP($A417,LedenV,27,0),""))</f>
        <v/>
      </c>
      <c r="Q417" s="223" t="str">
        <f ca="1">IF(OR(LEFT($A417,1)="x",AND(Z413+$AB417=0,$AB413&gt;0)),"",IFERROR(VLOOKUP($A417,LedenV,28,0),""))</f>
        <v/>
      </c>
      <c r="R417" s="223" t="str">
        <f ca="1">IF(OR(LEFT($A417,1)="x",AND(AA413+$AB417=0,$AB413&gt;0)),"",IFERROR(VLOOKUP($A417,LedenV,29,0),""))</f>
        <v/>
      </c>
      <c r="S417" s="228"/>
      <c r="T417" s="305"/>
      <c r="U417" s="226"/>
      <c r="V417" s="229">
        <f t="shared" si="308"/>
        <v>11</v>
      </c>
      <c r="W417" s="229">
        <f t="shared" si="309"/>
        <v>12</v>
      </c>
      <c r="X417" s="52">
        <v>8</v>
      </c>
      <c r="Y417" s="87" t="str">
        <f t="shared" si="310"/>
        <v>E2</v>
      </c>
      <c r="Z417" s="87" t="str">
        <f t="shared" si="311"/>
        <v>E2</v>
      </c>
      <c r="AA417" s="87" t="str">
        <f t="shared" si="312"/>
        <v>E2</v>
      </c>
      <c r="AB417" s="34">
        <f t="shared" si="313"/>
        <v>6</v>
      </c>
    </row>
    <row r="418" spans="1:32" x14ac:dyDescent="0.2">
      <c r="A418" s="34" t="str">
        <f>C411&amp;"x"&amp;B418</f>
        <v>D2x5</v>
      </c>
      <c r="B418" s="63">
        <v>5</v>
      </c>
      <c r="C418" s="87" t="str">
        <f t="shared" si="299"/>
        <v>M</v>
      </c>
      <c r="D418" s="87" t="str">
        <f t="shared" si="300"/>
        <v>NLL20F4</v>
      </c>
      <c r="E418" s="88" t="str">
        <f t="shared" si="301"/>
        <v>Burgt, Seth van de</v>
      </c>
      <c r="F418" s="88" t="str">
        <f t="shared" si="302"/>
        <v>Seth</v>
      </c>
      <c r="G418" s="89">
        <f t="shared" si="303"/>
        <v>39018</v>
      </c>
      <c r="H418" s="90">
        <f t="shared" si="304"/>
        <v>12</v>
      </c>
      <c r="I418" s="91"/>
      <c r="J418" s="87" t="str">
        <f t="shared" si="305"/>
        <v>D2</v>
      </c>
      <c r="K418" s="87" t="str">
        <f t="shared" si="306"/>
        <v>D2</v>
      </c>
      <c r="L418" s="87" t="str">
        <f t="shared" si="307"/>
        <v>D2</v>
      </c>
      <c r="M418" s="92"/>
      <c r="N418" s="92"/>
      <c r="P418" s="223" t="str">
        <f ca="1">IF(OR(LEFT($A418,1)="x",AND(Y413+$AB418=0,$AB413&gt;0)),"",IFERROR(VLOOKUP($A418,LedenV,27,0),""))</f>
        <v/>
      </c>
      <c r="Q418" s="223" t="str">
        <f ca="1">IF(OR(LEFT($A418,1)="x",AND(Z413+$AB418=0,$AB413&gt;0)),"",IFERROR(VLOOKUP($A418,LedenV,28,0),""))</f>
        <v/>
      </c>
      <c r="R418" s="223" t="str">
        <f ca="1">IF(OR(LEFT($A418,1)="x",AND(AA413+$AB418=0,$AB413&gt;0)),"",IFERROR(VLOOKUP($A418,LedenV,29,0),""))</f>
        <v/>
      </c>
      <c r="S418" s="228"/>
      <c r="T418" s="305"/>
      <c r="U418" s="226"/>
      <c r="V418" s="229">
        <f t="shared" si="308"/>
        <v>11</v>
      </c>
      <c r="W418" s="229">
        <f t="shared" si="309"/>
        <v>12</v>
      </c>
      <c r="X418" s="52">
        <v>9</v>
      </c>
      <c r="Y418" s="87" t="str">
        <f t="shared" si="310"/>
        <v>D2</v>
      </c>
      <c r="Z418" s="87" t="str">
        <f t="shared" si="311"/>
        <v>D2</v>
      </c>
      <c r="AA418" s="87" t="str">
        <f t="shared" si="312"/>
        <v>D2</v>
      </c>
      <c r="AB418" s="34">
        <f t="shared" si="313"/>
        <v>6</v>
      </c>
    </row>
    <row r="419" spans="1:32" x14ac:dyDescent="0.2">
      <c r="A419" s="34" t="str">
        <f>C411&amp;"x"&amp;B419</f>
        <v>D2x6</v>
      </c>
      <c r="B419" s="63">
        <v>6</v>
      </c>
      <c r="C419" s="87" t="str">
        <f t="shared" si="299"/>
        <v>M</v>
      </c>
      <c r="D419" s="87" t="str">
        <f t="shared" si="300"/>
        <v>NLL37S1</v>
      </c>
      <c r="E419" s="88" t="str">
        <f t="shared" si="301"/>
        <v>Camphens, Tijn</v>
      </c>
      <c r="F419" s="88" t="str">
        <f t="shared" si="302"/>
        <v>Tijn</v>
      </c>
      <c r="G419" s="89">
        <f t="shared" si="303"/>
        <v>39744</v>
      </c>
      <c r="H419" s="90">
        <f t="shared" si="304"/>
        <v>10</v>
      </c>
      <c r="I419" s="91"/>
      <c r="J419" s="87" t="str">
        <f t="shared" si="305"/>
        <v>E1</v>
      </c>
      <c r="K419" s="87" t="str">
        <f t="shared" si="306"/>
        <v>E1</v>
      </c>
      <c r="L419" s="87" t="str">
        <f t="shared" si="307"/>
        <v>E1</v>
      </c>
      <c r="M419" s="92"/>
      <c r="N419" s="92"/>
      <c r="P419" s="223" t="str">
        <f ca="1">IF(OR(LEFT($A419,1)="x",AND(Y413+$AB419=0,$AB413&gt;0)),"",IFERROR(VLOOKUP($A419,LedenV,27,0),""))</f>
        <v/>
      </c>
      <c r="Q419" s="223" t="str">
        <f ca="1">IF(OR(LEFT($A419,1)="x",AND(Z413+$AB419=0,$AB413&gt;0)),"",IFERROR(VLOOKUP($A419,LedenV,28,0),""))</f>
        <v/>
      </c>
      <c r="R419" s="223" t="str">
        <f ca="1">IF(OR(LEFT($A419,1)="x",AND(AA413+$AB419=0,$AB413&gt;0)),"",IFERROR(VLOOKUP($A419,LedenV,29,0),""))</f>
        <v/>
      </c>
      <c r="S419" s="228"/>
      <c r="T419" s="305"/>
      <c r="U419" s="226"/>
      <c r="V419" s="229">
        <f t="shared" si="308"/>
        <v>11</v>
      </c>
      <c r="W419" s="229">
        <f t="shared" si="309"/>
        <v>12</v>
      </c>
      <c r="X419" s="52">
        <v>10</v>
      </c>
      <c r="Y419" s="87" t="str">
        <f t="shared" si="310"/>
        <v>E1</v>
      </c>
      <c r="Z419" s="87" t="str">
        <f t="shared" si="311"/>
        <v>E1</v>
      </c>
      <c r="AA419" s="87" t="str">
        <f t="shared" si="312"/>
        <v>E1</v>
      </c>
      <c r="AB419" s="34">
        <f t="shared" si="313"/>
        <v>6</v>
      </c>
    </row>
    <row r="420" spans="1:32" x14ac:dyDescent="0.2">
      <c r="A420" s="34" t="str">
        <f>C411&amp;"x"&amp;B420</f>
        <v>D2x7</v>
      </c>
      <c r="B420" s="63">
        <v>7</v>
      </c>
      <c r="C420" s="87" t="str">
        <f t="shared" si="299"/>
        <v>M</v>
      </c>
      <c r="D420" s="87" t="str">
        <f t="shared" si="300"/>
        <v>NLG58X4</v>
      </c>
      <c r="E420" s="88" t="str">
        <f t="shared" si="301"/>
        <v>Dongen, Freek van</v>
      </c>
      <c r="F420" s="88" t="str">
        <f t="shared" si="302"/>
        <v>Freek</v>
      </c>
      <c r="G420" s="89">
        <f t="shared" si="303"/>
        <v>39196</v>
      </c>
      <c r="H420" s="90">
        <f t="shared" si="304"/>
        <v>11</v>
      </c>
      <c r="I420" s="91"/>
      <c r="J420" s="87" t="str">
        <f t="shared" si="305"/>
        <v>D3</v>
      </c>
      <c r="K420" s="87" t="str">
        <f t="shared" si="306"/>
        <v>D3</v>
      </c>
      <c r="L420" s="87" t="str">
        <f t="shared" si="307"/>
        <v>D3</v>
      </c>
      <c r="M420" s="92"/>
      <c r="N420" s="92"/>
      <c r="P420" s="223" t="str">
        <f ca="1">IF(OR(LEFT($A420,1)="x",AND(Y413+$AB420=0,$AB413&gt;0)),"",IFERROR(VLOOKUP($A420,LedenV,27,0),""))</f>
        <v/>
      </c>
      <c r="Q420" s="223" t="str">
        <f ca="1">IF(OR(LEFT($A420,1)="x",AND(Z413+$AB420=0,$AB413&gt;0)),"",IFERROR(VLOOKUP($A420,LedenV,28,0),""))</f>
        <v/>
      </c>
      <c r="R420" s="223" t="str">
        <f ca="1">IF(OR(LEFT($A420,1)="x",AND(AA413+$AB420=0,$AB413&gt;0)),"",IFERROR(VLOOKUP($A420,LedenV,29,0),""))</f>
        <v/>
      </c>
      <c r="S420" s="228"/>
      <c r="T420" s="305"/>
      <c r="U420" s="226"/>
      <c r="V420" s="229">
        <f t="shared" si="308"/>
        <v>11</v>
      </c>
      <c r="W420" s="229">
        <f t="shared" si="309"/>
        <v>12</v>
      </c>
      <c r="X420" s="52">
        <v>11</v>
      </c>
      <c r="Y420" s="87" t="str">
        <f t="shared" si="310"/>
        <v>D3</v>
      </c>
      <c r="Z420" s="87" t="str">
        <f t="shared" si="311"/>
        <v>D3</v>
      </c>
      <c r="AA420" s="87" t="str">
        <f t="shared" si="312"/>
        <v>D3</v>
      </c>
      <c r="AB420" s="34">
        <f t="shared" si="313"/>
        <v>6</v>
      </c>
    </row>
    <row r="421" spans="1:32" x14ac:dyDescent="0.2">
      <c r="A421" s="34" t="str">
        <f>C411&amp;"x"&amp;B421</f>
        <v>D2x8</v>
      </c>
      <c r="B421" s="63">
        <v>8</v>
      </c>
      <c r="C421" s="87" t="str">
        <f t="shared" si="299"/>
        <v>M</v>
      </c>
      <c r="D421" s="87" t="str">
        <f t="shared" si="300"/>
        <v>NLD36P9</v>
      </c>
      <c r="E421" s="88" t="str">
        <f t="shared" si="301"/>
        <v>Driesprong, Niek</v>
      </c>
      <c r="F421" s="88" t="str">
        <f t="shared" si="302"/>
        <v>Niek</v>
      </c>
      <c r="G421" s="89">
        <f t="shared" si="303"/>
        <v>39655</v>
      </c>
      <c r="H421" s="90">
        <f t="shared" si="304"/>
        <v>10</v>
      </c>
      <c r="I421" s="91"/>
      <c r="J421" s="87" t="str">
        <f t="shared" si="305"/>
        <v>E2</v>
      </c>
      <c r="K421" s="87" t="str">
        <f t="shared" si="306"/>
        <v>E2</v>
      </c>
      <c r="L421" s="87" t="str">
        <f t="shared" si="307"/>
        <v>E2</v>
      </c>
      <c r="M421" s="92"/>
      <c r="N421" s="92"/>
      <c r="P421" s="223" t="str">
        <f ca="1">IF(OR(LEFT($A421,1)="x",AND(Y413+$AB421=0,$AB413&gt;0)),"",IFERROR(VLOOKUP($A421,LedenV,27,0),""))</f>
        <v/>
      </c>
      <c r="Q421" s="223" t="str">
        <f ca="1">IF(OR(LEFT($A421,1)="x",AND(Z413+$AB421=0,$AB413&gt;0)),"",IFERROR(VLOOKUP($A421,LedenV,28,0),""))</f>
        <v/>
      </c>
      <c r="R421" s="223" t="str">
        <f ca="1">IF(OR(LEFT($A421,1)="x",AND(AA413+$AB421=0,$AB413&gt;0)),"",IFERROR(VLOOKUP($A421,LedenV,29,0),""))</f>
        <v/>
      </c>
      <c r="S421" s="228"/>
      <c r="T421" s="305"/>
      <c r="U421" s="226"/>
      <c r="V421" s="229">
        <f t="shared" si="308"/>
        <v>11</v>
      </c>
      <c r="W421" s="229">
        <f t="shared" si="309"/>
        <v>12</v>
      </c>
      <c r="X421" s="52">
        <v>12</v>
      </c>
      <c r="Y421" s="87" t="str">
        <f t="shared" si="310"/>
        <v>E2</v>
      </c>
      <c r="Z421" s="87" t="str">
        <f t="shared" si="311"/>
        <v>E2</v>
      </c>
      <c r="AA421" s="87" t="str">
        <f t="shared" si="312"/>
        <v>E2</v>
      </c>
      <c r="AB421" s="34">
        <f t="shared" si="313"/>
        <v>6</v>
      </c>
    </row>
    <row r="422" spans="1:32" x14ac:dyDescent="0.2">
      <c r="A422" s="34" t="str">
        <f>C411&amp;"x"&amp;B422</f>
        <v>D2x9</v>
      </c>
      <c r="B422" s="63">
        <v>9</v>
      </c>
      <c r="C422" s="87" t="str">
        <f t="shared" si="299"/>
        <v>M</v>
      </c>
      <c r="D422" s="87" t="str">
        <f t="shared" si="300"/>
        <v>NLL49T9</v>
      </c>
      <c r="E422" s="88" t="str">
        <f t="shared" si="301"/>
        <v>Mahabier, Jeevan</v>
      </c>
      <c r="F422" s="88" t="str">
        <f t="shared" si="302"/>
        <v>Jeevan</v>
      </c>
      <c r="G422" s="89">
        <f t="shared" si="303"/>
        <v>39646</v>
      </c>
      <c r="H422" s="90">
        <f t="shared" si="304"/>
        <v>10</v>
      </c>
      <c r="I422" s="91"/>
      <c r="J422" s="87" t="str">
        <f t="shared" si="305"/>
        <v>E2</v>
      </c>
      <c r="K422" s="87" t="str">
        <f t="shared" si="306"/>
        <v>E2</v>
      </c>
      <c r="L422" s="87" t="str">
        <f t="shared" si="307"/>
        <v>E2</v>
      </c>
      <c r="M422" s="92"/>
      <c r="N422" s="92"/>
      <c r="P422" s="223" t="str">
        <f ca="1">IF(OR(LEFT($A422,1)="x",AND(Y413+$AB422=0,$AB413&gt;0)),"",IFERROR(VLOOKUP($A422,LedenV,27,0),""))</f>
        <v/>
      </c>
      <c r="Q422" s="223" t="str">
        <f ca="1">IF(OR(LEFT($A422,1)="x",AND(Z413+$AB422=0,$AB413&gt;0)),"",IFERROR(VLOOKUP($A422,LedenV,28,0),""))</f>
        <v/>
      </c>
      <c r="R422" s="223" t="str">
        <f ca="1">IF(OR(LEFT($A422,1)="x",AND(AA413+$AB422=0,$AB413&gt;0)),"",IFERROR(VLOOKUP($A422,LedenV,29,0),""))</f>
        <v/>
      </c>
      <c r="S422" s="228"/>
      <c r="T422" s="305"/>
      <c r="U422" s="226"/>
      <c r="V422" s="229">
        <f t="shared" si="308"/>
        <v>11</v>
      </c>
      <c r="W422" s="229">
        <f t="shared" si="309"/>
        <v>12</v>
      </c>
      <c r="X422" s="52">
        <v>13</v>
      </c>
      <c r="Y422" s="87" t="str">
        <f t="shared" si="310"/>
        <v>E2</v>
      </c>
      <c r="Z422" s="87" t="str">
        <f t="shared" si="311"/>
        <v>E2</v>
      </c>
      <c r="AA422" s="87" t="str">
        <f t="shared" si="312"/>
        <v>E2</v>
      </c>
      <c r="AB422" s="34">
        <f t="shared" si="313"/>
        <v>6</v>
      </c>
    </row>
    <row r="423" spans="1:32" x14ac:dyDescent="0.2">
      <c r="A423" s="34" t="str">
        <f>C411&amp;"x"&amp;B423</f>
        <v>D2x10</v>
      </c>
      <c r="B423" s="63">
        <v>10</v>
      </c>
      <c r="C423" s="87" t="str">
        <f t="shared" si="299"/>
        <v/>
      </c>
      <c r="D423" s="87" t="str">
        <f t="shared" si="300"/>
        <v/>
      </c>
      <c r="E423" s="88" t="str">
        <f t="shared" si="301"/>
        <v/>
      </c>
      <c r="F423" s="88" t="str">
        <f t="shared" si="302"/>
        <v/>
      </c>
      <c r="G423" s="89" t="str">
        <f t="shared" si="303"/>
        <v/>
      </c>
      <c r="H423" s="90" t="str">
        <f t="shared" si="304"/>
        <v/>
      </c>
      <c r="I423" s="91"/>
      <c r="J423" s="87" t="str">
        <f t="shared" si="305"/>
        <v/>
      </c>
      <c r="K423" s="87" t="str">
        <f t="shared" si="306"/>
        <v/>
      </c>
      <c r="L423" s="87" t="str">
        <f t="shared" si="307"/>
        <v/>
      </c>
      <c r="M423" s="92"/>
      <c r="N423" s="92"/>
      <c r="P423" s="223" t="str">
        <f>IF(OR(LEFT($A423,1)="x",AND(Y413+$AB423=0,$AB413&gt;0)),"",IFERROR(VLOOKUP($A423,LedenV,27,0),""))</f>
        <v/>
      </c>
      <c r="Q423" s="223" t="str">
        <f>IF(OR(LEFT($A423,1)="x",AND(Z413+$AB423=0,$AB413&gt;0)),"",IFERROR(VLOOKUP($A423,LedenV,28,0),""))</f>
        <v/>
      </c>
      <c r="R423" s="223" t="str">
        <f>IF(OR(LEFT($A423,1)="x",AND(AA413+$AB423=0,$AB413&gt;0)),"",IFERROR(VLOOKUP($A423,LedenV,29,0),""))</f>
        <v/>
      </c>
      <c r="S423" s="228"/>
      <c r="T423" s="305"/>
      <c r="U423" s="226"/>
      <c r="V423" s="229">
        <f t="shared" si="308"/>
        <v>11</v>
      </c>
      <c r="W423" s="229">
        <f t="shared" si="309"/>
        <v>12</v>
      </c>
      <c r="X423" s="52">
        <v>14</v>
      </c>
      <c r="Y423" s="87" t="str">
        <f t="shared" si="310"/>
        <v/>
      </c>
      <c r="Z423" s="87" t="str">
        <f t="shared" si="311"/>
        <v/>
      </c>
      <c r="AA423" s="87" t="str">
        <f t="shared" si="312"/>
        <v/>
      </c>
      <c r="AB423" s="34">
        <f t="shared" si="313"/>
        <v>0</v>
      </c>
    </row>
    <row r="424" spans="1:32" x14ac:dyDescent="0.2">
      <c r="A424" s="34" t="str">
        <f>C411&amp;"x"&amp;B424</f>
        <v>D2x11</v>
      </c>
      <c r="B424" s="63">
        <v>11</v>
      </c>
      <c r="C424" s="87" t="str">
        <f t="shared" si="299"/>
        <v/>
      </c>
      <c r="D424" s="87" t="str">
        <f t="shared" si="300"/>
        <v/>
      </c>
      <c r="E424" s="88" t="str">
        <f t="shared" si="301"/>
        <v/>
      </c>
      <c r="F424" s="88" t="str">
        <f t="shared" si="302"/>
        <v/>
      </c>
      <c r="G424" s="89" t="str">
        <f t="shared" si="303"/>
        <v/>
      </c>
      <c r="H424" s="90" t="str">
        <f t="shared" si="304"/>
        <v/>
      </c>
      <c r="I424" s="91"/>
      <c r="J424" s="87" t="str">
        <f t="shared" si="305"/>
        <v/>
      </c>
      <c r="K424" s="87" t="str">
        <f t="shared" si="306"/>
        <v/>
      </c>
      <c r="L424" s="87" t="str">
        <f t="shared" si="307"/>
        <v/>
      </c>
      <c r="M424" s="92"/>
      <c r="N424" s="92"/>
      <c r="P424" s="223" t="str">
        <f>IF(OR(LEFT($A424,1)="x",AND(Y413+$AB424=0,$AB413&gt;0)),"",IFERROR(VLOOKUP($A424,LedenV,27,0),""))</f>
        <v/>
      </c>
      <c r="Q424" s="223" t="str">
        <f>IF(OR(LEFT($A424,1)="x",AND(Z413+$AB424=0,$AB413&gt;0)),"",IFERROR(VLOOKUP($A424,LedenV,28,0),""))</f>
        <v/>
      </c>
      <c r="R424" s="223" t="str">
        <f>IF(OR(LEFT($A424,1)="x",AND(AA413+$AB424=0,$AB413&gt;0)),"",IFERROR(VLOOKUP($A424,LedenV,29,0),""))</f>
        <v/>
      </c>
      <c r="V424" s="229">
        <f t="shared" si="308"/>
        <v>11</v>
      </c>
      <c r="W424" s="229">
        <f t="shared" si="309"/>
        <v>12</v>
      </c>
      <c r="X424" s="52">
        <v>15</v>
      </c>
      <c r="Y424" s="87" t="str">
        <f t="shared" si="310"/>
        <v/>
      </c>
      <c r="Z424" s="87" t="str">
        <f t="shared" si="311"/>
        <v/>
      </c>
      <c r="AA424" s="87" t="str">
        <f t="shared" si="312"/>
        <v/>
      </c>
      <c r="AB424" s="34">
        <f t="shared" si="313"/>
        <v>0</v>
      </c>
    </row>
    <row r="425" spans="1:32" x14ac:dyDescent="0.2">
      <c r="A425" s="34" t="str">
        <f>C411&amp;"x"&amp;B425</f>
        <v>D2x12</v>
      </c>
      <c r="B425" s="63">
        <v>12</v>
      </c>
      <c r="C425" s="87" t="str">
        <f t="shared" si="299"/>
        <v/>
      </c>
      <c r="D425" s="87" t="str">
        <f t="shared" si="300"/>
        <v/>
      </c>
      <c r="E425" s="88" t="str">
        <f t="shared" si="301"/>
        <v/>
      </c>
      <c r="F425" s="88" t="str">
        <f t="shared" si="302"/>
        <v/>
      </c>
      <c r="G425" s="89" t="str">
        <f t="shared" si="303"/>
        <v/>
      </c>
      <c r="H425" s="90" t="str">
        <f t="shared" si="304"/>
        <v/>
      </c>
      <c r="I425" s="91"/>
      <c r="J425" s="87" t="str">
        <f t="shared" si="305"/>
        <v/>
      </c>
      <c r="K425" s="87" t="str">
        <f t="shared" si="306"/>
        <v/>
      </c>
      <c r="L425" s="87" t="str">
        <f t="shared" si="307"/>
        <v/>
      </c>
      <c r="M425" s="92"/>
      <c r="N425" s="92"/>
      <c r="P425" s="223" t="str">
        <f>IF(OR(LEFT($A425,1)="x",AND(Y413+$AB425=0,$AB413&gt;0)),"",IFERROR(VLOOKUP($A425,LedenV,27,0),""))</f>
        <v/>
      </c>
      <c r="Q425" s="223" t="str">
        <f>IF(OR(LEFT($A425,1)="x",AND(Z413+$AB425=0,$AB413&gt;0)),"",IFERROR(VLOOKUP($A425,LedenV,28,0),""))</f>
        <v/>
      </c>
      <c r="R425" s="223" t="str">
        <f>IF(OR(LEFT($A425,1)="x",AND(AA413+$AB425=0,$AB413&gt;0)),"",IFERROR(VLOOKUP($A425,LedenV,29,0),""))</f>
        <v/>
      </c>
      <c r="V425" s="229">
        <f t="shared" si="308"/>
        <v>11</v>
      </c>
      <c r="W425" s="229">
        <f t="shared" si="309"/>
        <v>12</v>
      </c>
      <c r="X425" s="52">
        <v>16</v>
      </c>
      <c r="Y425" s="87" t="str">
        <f t="shared" si="310"/>
        <v/>
      </c>
      <c r="Z425" s="87" t="str">
        <f t="shared" si="311"/>
        <v/>
      </c>
      <c r="AA425" s="87" t="str">
        <f t="shared" si="312"/>
        <v/>
      </c>
      <c r="AB425" s="34">
        <f t="shared" si="313"/>
        <v>0</v>
      </c>
    </row>
    <row r="426" spans="1:32" x14ac:dyDescent="0.2">
      <c r="A426" s="34" t="str">
        <f>C411&amp;"x"&amp;B426</f>
        <v>D2x13</v>
      </c>
      <c r="B426" s="63">
        <v>13</v>
      </c>
      <c r="C426" s="87" t="str">
        <f t="shared" si="299"/>
        <v/>
      </c>
      <c r="D426" s="87" t="str">
        <f t="shared" si="300"/>
        <v/>
      </c>
      <c r="E426" s="88" t="str">
        <f t="shared" si="301"/>
        <v/>
      </c>
      <c r="F426" s="88" t="str">
        <f t="shared" si="302"/>
        <v/>
      </c>
      <c r="G426" s="89" t="str">
        <f t="shared" si="303"/>
        <v/>
      </c>
      <c r="H426" s="90" t="str">
        <f t="shared" si="304"/>
        <v/>
      </c>
      <c r="I426" s="91"/>
      <c r="J426" s="87" t="str">
        <f t="shared" si="305"/>
        <v/>
      </c>
      <c r="K426" s="87" t="str">
        <f t="shared" si="306"/>
        <v/>
      </c>
      <c r="L426" s="87" t="str">
        <f t="shared" si="307"/>
        <v/>
      </c>
      <c r="M426" s="92"/>
      <c r="N426" s="92"/>
      <c r="P426" s="223" t="str">
        <f>IF(OR(LEFT($A426,1)="x",AND(Y413+$AB426=0,$AB413&gt;0)),"",IFERROR(VLOOKUP($A426,LedenV,27,0),""))</f>
        <v/>
      </c>
      <c r="Q426" s="223" t="str">
        <f>IF(OR(LEFT($A426,1)="x",AND(Z413+$AB426=0,$AB413&gt;0)),"",IFERROR(VLOOKUP($A426,LedenV,28,0),""))</f>
        <v/>
      </c>
      <c r="R426" s="223" t="str">
        <f>IF(OR(LEFT($A426,1)="x",AND(AA413+$AB426=0,$AB413&gt;0)),"",IFERROR(VLOOKUP($A426,LedenV,29,0),""))</f>
        <v/>
      </c>
      <c r="V426" s="229">
        <f t="shared" si="308"/>
        <v>11</v>
      </c>
      <c r="W426" s="229">
        <f t="shared" si="309"/>
        <v>12</v>
      </c>
      <c r="X426" s="52">
        <v>17</v>
      </c>
      <c r="Y426" s="87" t="str">
        <f t="shared" si="310"/>
        <v/>
      </c>
      <c r="Z426" s="87" t="str">
        <f t="shared" si="311"/>
        <v/>
      </c>
      <c r="AA426" s="87" t="str">
        <f t="shared" si="312"/>
        <v/>
      </c>
      <c r="AB426" s="34">
        <f t="shared" si="313"/>
        <v>0</v>
      </c>
    </row>
    <row r="427" spans="1:32" x14ac:dyDescent="0.2">
      <c r="A427" s="34" t="str">
        <f>C411&amp;"x"&amp;B427</f>
        <v>D2x14</v>
      </c>
      <c r="B427" s="63">
        <v>14</v>
      </c>
      <c r="C427" s="87" t="str">
        <f t="shared" si="299"/>
        <v/>
      </c>
      <c r="D427" s="87" t="str">
        <f t="shared" si="300"/>
        <v/>
      </c>
      <c r="E427" s="88" t="str">
        <f t="shared" si="301"/>
        <v/>
      </c>
      <c r="F427" s="88" t="str">
        <f t="shared" si="302"/>
        <v/>
      </c>
      <c r="G427" s="89" t="str">
        <f t="shared" si="303"/>
        <v/>
      </c>
      <c r="H427" s="90" t="str">
        <f t="shared" si="304"/>
        <v/>
      </c>
      <c r="I427" s="91"/>
      <c r="J427" s="87" t="str">
        <f t="shared" si="305"/>
        <v/>
      </c>
      <c r="K427" s="87" t="str">
        <f t="shared" si="306"/>
        <v/>
      </c>
      <c r="L427" s="87" t="str">
        <f t="shared" si="307"/>
        <v/>
      </c>
      <c r="M427" s="92"/>
      <c r="N427" s="92"/>
      <c r="P427" s="223" t="str">
        <f>IF(OR(LEFT($A427,1)="x",AND(Y413+$AB427=0,$AB413&gt;0)),"",IFERROR(VLOOKUP($A427,LedenV,27,0),""))</f>
        <v/>
      </c>
      <c r="Q427" s="223" t="str">
        <f>IF(OR(LEFT($A427,1)="x",AND(Z413+$AB427=0,$AB413&gt;0)),"",IFERROR(VLOOKUP($A427,LedenV,28,0),""))</f>
        <v/>
      </c>
      <c r="R427" s="223" t="str">
        <f>IF(OR(LEFT($A427,1)="x",AND(AA413+$AB427=0,$AB413&gt;0)),"",IFERROR(VLOOKUP($A427,LedenV,29,0),""))</f>
        <v/>
      </c>
      <c r="V427" s="229">
        <f t="shared" si="308"/>
        <v>11</v>
      </c>
      <c r="W427" s="229">
        <f t="shared" si="309"/>
        <v>12</v>
      </c>
      <c r="X427" s="52">
        <v>18</v>
      </c>
      <c r="Y427" s="87" t="str">
        <f t="shared" si="310"/>
        <v/>
      </c>
      <c r="Z427" s="87" t="str">
        <f t="shared" si="311"/>
        <v/>
      </c>
      <c r="AA427" s="87" t="str">
        <f t="shared" si="312"/>
        <v/>
      </c>
      <c r="AB427" s="34">
        <f t="shared" si="313"/>
        <v>0</v>
      </c>
    </row>
    <row r="428" spans="1:32" x14ac:dyDescent="0.2">
      <c r="A428" s="34" t="str">
        <f>C411&amp;"x"&amp;B428</f>
        <v>D2x15</v>
      </c>
      <c r="B428" s="63">
        <v>15</v>
      </c>
      <c r="C428" s="87" t="str">
        <f t="shared" si="299"/>
        <v/>
      </c>
      <c r="D428" s="87" t="str">
        <f t="shared" si="300"/>
        <v/>
      </c>
      <c r="E428" s="88" t="str">
        <f t="shared" si="301"/>
        <v/>
      </c>
      <c r="F428" s="88" t="str">
        <f t="shared" si="302"/>
        <v/>
      </c>
      <c r="G428" s="89" t="str">
        <f t="shared" si="303"/>
        <v/>
      </c>
      <c r="H428" s="90" t="str">
        <f t="shared" si="304"/>
        <v/>
      </c>
      <c r="I428" s="91"/>
      <c r="J428" s="87" t="str">
        <f t="shared" si="305"/>
        <v/>
      </c>
      <c r="K428" s="87" t="str">
        <f t="shared" si="306"/>
        <v/>
      </c>
      <c r="L428" s="87" t="str">
        <f t="shared" si="307"/>
        <v/>
      </c>
      <c r="M428" s="92"/>
      <c r="N428" s="92"/>
      <c r="P428" s="223" t="str">
        <f>IF(OR(LEFT($A428,1)="x",AND(Y413+$AB428=0,$AB413&gt;0)),"",IFERROR(VLOOKUP($A428,LedenV,27,0),""))</f>
        <v/>
      </c>
      <c r="Q428" s="223" t="str">
        <f>IF(OR(LEFT($A428,1)="x",AND(Z413+$AB428=0,$AB413&gt;0)),"",IFERROR(VLOOKUP($A428,LedenV,28,0),""))</f>
        <v/>
      </c>
      <c r="R428" s="223" t="str">
        <f>IF(OR(LEFT($A428,1)="x",AND(AA413+$AB428=0,$AB413&gt;0)),"",IFERROR(VLOOKUP($A428,LedenV,29,0),""))</f>
        <v/>
      </c>
      <c r="V428" s="229">
        <f t="shared" si="308"/>
        <v>11</v>
      </c>
      <c r="W428" s="229">
        <f t="shared" si="309"/>
        <v>12</v>
      </c>
      <c r="X428" s="52">
        <v>19</v>
      </c>
      <c r="Y428" s="87" t="str">
        <f t="shared" si="310"/>
        <v/>
      </c>
      <c r="Z428" s="87" t="str">
        <f t="shared" si="311"/>
        <v/>
      </c>
      <c r="AA428" s="87" t="str">
        <f t="shared" si="312"/>
        <v/>
      </c>
      <c r="AB428" s="34">
        <f t="shared" si="313"/>
        <v>0</v>
      </c>
    </row>
    <row r="429" spans="1:32" ht="13.5" thickBot="1" x14ac:dyDescent="0.25">
      <c r="B429" s="93"/>
      <c r="C429" s="94"/>
      <c r="D429" s="93"/>
      <c r="E429" s="93"/>
      <c r="F429" s="93"/>
      <c r="G429" s="95"/>
      <c r="H429" s="95"/>
      <c r="I429" s="95"/>
      <c r="J429" s="94"/>
      <c r="K429" s="94"/>
      <c r="L429" s="94"/>
      <c r="M429" s="92"/>
      <c r="N429" s="92"/>
      <c r="X429" s="52">
        <v>20</v>
      </c>
    </row>
    <row r="430" spans="1:32" ht="13.5" thickTop="1" x14ac:dyDescent="0.2">
      <c r="A430" s="62"/>
      <c r="B430" s="63"/>
      <c r="C430" s="392" t="s">
        <v>6547</v>
      </c>
      <c r="D430" s="392"/>
      <c r="E430" s="178" t="s">
        <v>6548</v>
      </c>
      <c r="F430" s="178" t="s">
        <v>6549</v>
      </c>
      <c r="G430" s="65" t="s">
        <v>6550</v>
      </c>
      <c r="H430" s="66"/>
      <c r="I430" s="67"/>
      <c r="J430" s="68" t="s">
        <v>6551</v>
      </c>
      <c r="K430" s="68" t="s">
        <v>6552</v>
      </c>
      <c r="L430" s="68" t="s">
        <v>6553</v>
      </c>
      <c r="M430" s="69"/>
      <c r="N430" s="69"/>
      <c r="O430" s="70"/>
      <c r="P430" s="71">
        <f ca="1">COUNT(P434:P448)</f>
        <v>0</v>
      </c>
      <c r="Q430" s="71">
        <f ca="1">COUNT(Q434:Q448)</f>
        <v>0</v>
      </c>
      <c r="R430" s="71">
        <f ca="1">COUNT(R434:R448)</f>
        <v>0</v>
      </c>
      <c r="S430" s="72"/>
      <c r="T430" s="104">
        <f ca="1">R430-(15-COUNTBLANK(AA434:AA448))</f>
        <v>-12</v>
      </c>
      <c r="U430" s="70"/>
      <c r="V430" s="70"/>
      <c r="W430" s="70"/>
      <c r="X430" s="70">
        <v>1</v>
      </c>
      <c r="Y430" s="62"/>
      <c r="Z430" s="62"/>
      <c r="AA430" s="62"/>
      <c r="AB430" s="62"/>
    </row>
    <row r="431" spans="1:32" x14ac:dyDescent="0.2">
      <c r="A431" s="43">
        <v>25</v>
      </c>
      <c r="B431" s="73"/>
      <c r="C431" s="391" t="str">
        <f>Leden!AQ27</f>
        <v>D3</v>
      </c>
      <c r="D431" s="391"/>
      <c r="E431" s="177" t="str">
        <f>IF($C431="","",LEFT(IFERROR(VLOOKUP($C431,TeamsV,2,0),"")&amp;"??",2))</f>
        <v>BK</v>
      </c>
      <c r="F431" s="177" t="str">
        <f>IF($C431="","",LEFT(IFERROR(VLOOKUP($C431,TeamsV,3,0),"")&amp;"??",2))</f>
        <v>Za</v>
      </c>
      <c r="G431" s="177" t="str">
        <f>IF($C431="","",LEFT(IFERROR(VLOOKUP($C431,TeamsV,4,0),"")&amp;"?",1))</f>
        <v>8</v>
      </c>
      <c r="H431" s="75"/>
      <c r="I431" s="76"/>
      <c r="J431" s="295">
        <f>COUNTIF(C434:C448,"V")</f>
        <v>6</v>
      </c>
      <c r="K431" s="300">
        <f>COUNTIF(C434:C448,"M")</f>
        <v>6</v>
      </c>
      <c r="L431" s="77">
        <f>IFERROR(AVERAGE(H434:H448),"")</f>
        <v>10.333333333333334</v>
      </c>
      <c r="M431" s="78"/>
      <c r="N431" s="78"/>
      <c r="O431" s="79" t="s">
        <v>6554</v>
      </c>
      <c r="P431" s="223" t="str">
        <f ca="1">IF(COUNT(P434:P448)=0,"",TeamPunten(P434:P448,$V431))</f>
        <v/>
      </c>
      <c r="Q431" s="223" t="str">
        <f ca="1">IF(COUNT(Q434:Q448)=0,"",TeamPunten(Q434:Q448,$V431))</f>
        <v/>
      </c>
      <c r="R431" s="223" t="str">
        <f ca="1">IF(COUNT(R434:R448)=0,"",TeamPunten(R434:R448,$V431))</f>
        <v/>
      </c>
      <c r="S431" s="224"/>
      <c r="T431" s="51"/>
      <c r="U431" s="225" t="str">
        <f>MID($C431,1,1)</f>
        <v>D</v>
      </c>
      <c r="V431" s="225" t="str">
        <f>MID($C431,1,1)</f>
        <v>D</v>
      </c>
      <c r="W431" s="225" t="str">
        <f>MID($C431,1,1)</f>
        <v>D</v>
      </c>
      <c r="X431" s="52">
        <v>2</v>
      </c>
      <c r="Y431" s="43"/>
      <c r="Z431" s="43"/>
      <c r="AA431" s="43"/>
      <c r="AB431" s="43"/>
      <c r="AD431" s="20" t="str">
        <f>IF($C431="","",IFERROR(VLOOKUP($C431,TeamsV,6,0),""))</f>
        <v>A</v>
      </c>
      <c r="AE431" s="20" t="str">
        <f>IF($AD431="","",VLOOKUP($AD431,Teams!$B$4:$G$8,2,0))</f>
        <v>3312 AD</v>
      </c>
      <c r="AF431" s="20" t="str">
        <f>IF($AD431="","",VLOOKUP($AD431,Teams!$B$4:$G$8,4,0))</f>
        <v>Dordrecht</v>
      </c>
    </row>
    <row r="432" spans="1:32" x14ac:dyDescent="0.2">
      <c r="B432" s="63"/>
      <c r="C432" s="178"/>
      <c r="D432" s="63"/>
      <c r="E432" s="63"/>
      <c r="F432" s="63"/>
      <c r="G432" s="67"/>
      <c r="H432" s="67"/>
      <c r="I432" s="67"/>
      <c r="J432" s="296"/>
      <c r="K432" s="296"/>
      <c r="L432" s="296"/>
      <c r="M432" s="80"/>
      <c r="N432" s="80"/>
      <c r="P432" s="224"/>
      <c r="Q432" s="224"/>
      <c r="R432" s="224"/>
      <c r="S432" s="224"/>
      <c r="T432" s="51"/>
      <c r="U432" s="226"/>
      <c r="V432" s="226"/>
      <c r="W432" s="226"/>
      <c r="X432" s="52">
        <v>3</v>
      </c>
    </row>
    <row r="433" spans="1:28" x14ac:dyDescent="0.2">
      <c r="A433" s="81"/>
      <c r="B433" s="82"/>
      <c r="C433" s="83" t="s">
        <v>6555</v>
      </c>
      <c r="D433" s="83" t="s">
        <v>6556</v>
      </c>
      <c r="E433" s="84" t="s">
        <v>6557</v>
      </c>
      <c r="F433" s="84" t="s">
        <v>6558</v>
      </c>
      <c r="G433" s="83" t="s">
        <v>6559</v>
      </c>
      <c r="H433" s="83" t="s">
        <v>6560</v>
      </c>
      <c r="I433" s="83" t="s">
        <v>6415</v>
      </c>
      <c r="J433" s="83" t="s">
        <v>7321</v>
      </c>
      <c r="K433" s="83" t="s">
        <v>8065</v>
      </c>
      <c r="L433" s="83" t="s">
        <v>8195</v>
      </c>
      <c r="M433" s="85"/>
      <c r="N433" s="85"/>
      <c r="O433" s="86"/>
      <c r="P433" s="227" t="s">
        <v>6425</v>
      </c>
      <c r="Q433" s="227" t="s">
        <v>6424</v>
      </c>
      <c r="R433" s="227" t="s">
        <v>6426</v>
      </c>
      <c r="S433" s="224"/>
      <c r="T433" s="51"/>
      <c r="U433" s="225">
        <f>IF(W431="","",VLOOKUP(W431,Leeftijdscat,2,FALSE))</f>
        <v>9</v>
      </c>
      <c r="V433" s="225">
        <f>IF(W431="","",VLOOKUP(W431,Leeftijdscat,3,FALSE))</f>
        <v>11</v>
      </c>
      <c r="W433" s="225">
        <f>IF(W431="","",VLOOKUP(W431,Leeftijdscat,4,FALSE))</f>
        <v>12</v>
      </c>
      <c r="X433" s="52">
        <v>4</v>
      </c>
      <c r="Y433" s="81">
        <f>LEN(Y434&amp;Y435&amp;Y436&amp;Y437&amp;Y438&amp;Y439&amp;Y440&amp;Y441&amp;Y442&amp;Y443&amp;Y444&amp;Y445&amp;Y446&amp;Y447&amp;Y448)</f>
        <v>24</v>
      </c>
      <c r="Z433" s="81">
        <f>LEN(Z434&amp;Z435&amp;Z436&amp;Z437&amp;Z438&amp;Z439&amp;Z440&amp;Z441&amp;Z442&amp;Z443&amp;Z444&amp;Z445&amp;Z446&amp;Z447&amp;Z448)</f>
        <v>24</v>
      </c>
      <c r="AA433" s="81">
        <f>LEN(AA434&amp;AA435&amp;AA436&amp;AA437&amp;AA438&amp;AA439&amp;AA440&amp;AA441&amp;AA442&amp;AA443&amp;AA444&amp;AA445&amp;AA446&amp;AA447&amp;AA448)</f>
        <v>24</v>
      </c>
      <c r="AB433" s="81">
        <f>SUM(Y433:AA433)</f>
        <v>72</v>
      </c>
    </row>
    <row r="434" spans="1:28" x14ac:dyDescent="0.2">
      <c r="A434" s="34" t="str">
        <f>C431&amp;"x"&amp;B434</f>
        <v>D3x1</v>
      </c>
      <c r="B434" s="63">
        <v>1</v>
      </c>
      <c r="C434" s="87" t="str">
        <f t="shared" ref="C434:C448" si="314">IF(LEFT($A434,1)="x","",IFERROR(VLOOKUP($A434,LedenV,6,0),""))</f>
        <v>V</v>
      </c>
      <c r="D434" s="87" t="str">
        <f t="shared" ref="D434:D448" si="315">IF(LEFT($A434,1)="x","",IFERROR(VLOOKUP($A434,LedenV,7,0),""))</f>
        <v>NKY54N3</v>
      </c>
      <c r="E434" s="88" t="str">
        <f t="shared" ref="E434:E448" si="316">IF(LEFT($A434,1)="x","",IFERROR(VLOOKUP($A434,LedenV,8,0),""))</f>
        <v>Bouwknegt, Lianne</v>
      </c>
      <c r="F434" s="88" t="str">
        <f t="shared" ref="F434:F448" si="317">IF(LEFT($A434,1)="x","",IFERROR(VLOOKUP($A434,LedenV,9,0),""))</f>
        <v>Lianne</v>
      </c>
      <c r="G434" s="89">
        <f t="shared" ref="G434:G448" si="318">IF(LEFT($A434,1)="x","",IFERROR(VLOOKUP($A434,LedenV,10,0),""))</f>
        <v>39199</v>
      </c>
      <c r="H434" s="90">
        <f t="shared" ref="H434:H448" si="319">IF(AND(ISNUMBER(G434),G434&lt;&gt;0),DATEDIF(G434,Peildatum,"Y"),"")</f>
        <v>11</v>
      </c>
      <c r="I434" s="91"/>
      <c r="J434" s="87" t="str">
        <f t="shared" ref="J434:J448" si="320">IF(LEFT($A434,1)="x","",IFERROR(VLOOKUP($A434,LedenV,16,0),""))</f>
        <v>D4</v>
      </c>
      <c r="K434" s="87" t="str">
        <f t="shared" ref="K434:K448" si="321">IF(LEFT($A434,1)="x","",IFERROR(VLOOKUP($A434,LedenV,17,0),""))</f>
        <v>D4</v>
      </c>
      <c r="L434" s="87" t="str">
        <f t="shared" ref="L434:L448" si="322">IF(LEFT($A434,1)="x","",IFERROR(VLOOKUP($A434,LedenV,18,0),""))</f>
        <v>D4</v>
      </c>
      <c r="M434" s="92"/>
      <c r="N434" s="92"/>
      <c r="P434" s="223" t="str">
        <f ca="1">IF(OR(LEFT($A434,1)="x",AND(Y433+$AB434=0,$AB433&gt;0)),"",IFERROR(VLOOKUP($A434,LedenV,27,0),""))</f>
        <v/>
      </c>
      <c r="Q434" s="223" t="str">
        <f ca="1">IF(OR(LEFT($A434,1)="x",AND(Z433+$AB434=0,$AB433&gt;0)),"",IFERROR(VLOOKUP($A434,LedenV,28,0),""))</f>
        <v/>
      </c>
      <c r="R434" s="223" t="str">
        <f ca="1">IF(OR(LEFT($A434,1)="x",AND(AA433+$AB434=0,$AB433&gt;0)),"",IFERROR(VLOOKUP($A434,LedenV,29,0),""))</f>
        <v/>
      </c>
      <c r="S434" s="228"/>
      <c r="T434" s="305"/>
      <c r="U434" s="226"/>
      <c r="V434" s="229">
        <f t="shared" ref="V434:V448" si="323">V433</f>
        <v>11</v>
      </c>
      <c r="W434" s="229">
        <f t="shared" ref="W434:W448" si="324">W433</f>
        <v>12</v>
      </c>
      <c r="X434" s="52">
        <v>5</v>
      </c>
      <c r="Y434" s="87" t="str">
        <f t="shared" ref="Y434:Y448" si="325">IF(LEFT($A434,1)="x","",IFERROR(VLOOKUP($A434,LedenV,34,0),""))</f>
        <v>D4</v>
      </c>
      <c r="Z434" s="87" t="str">
        <f t="shared" ref="Z434:Z448" si="326">IF(LEFT($A434,1)="x","",IFERROR(VLOOKUP($A434,LedenV,35,0),""))</f>
        <v>D4</v>
      </c>
      <c r="AA434" s="87" t="str">
        <f t="shared" ref="AA434:AA448" si="327">IF(LEFT($A434,1)="x","",IFERROR(VLOOKUP($A434,LedenV,36,0),""))</f>
        <v>D4</v>
      </c>
      <c r="AB434" s="34">
        <f t="shared" ref="AB434:AB448" si="328">LEN(Y434&amp;Z434&amp;AA434)</f>
        <v>6</v>
      </c>
    </row>
    <row r="435" spans="1:28" x14ac:dyDescent="0.2">
      <c r="A435" s="34" t="str">
        <f>C431&amp;"x"&amp;B435</f>
        <v>D3x2</v>
      </c>
      <c r="B435" s="63">
        <v>2</v>
      </c>
      <c r="C435" s="87" t="str">
        <f t="shared" si="314"/>
        <v>V</v>
      </c>
      <c r="D435" s="87" t="str">
        <f t="shared" si="315"/>
        <v>NLL20G1</v>
      </c>
      <c r="E435" s="88" t="str">
        <f t="shared" si="316"/>
        <v>Burgt, Elize van de</v>
      </c>
      <c r="F435" s="88" t="str">
        <f t="shared" si="317"/>
        <v>Elize</v>
      </c>
      <c r="G435" s="89">
        <f t="shared" si="318"/>
        <v>39804</v>
      </c>
      <c r="H435" s="90">
        <f t="shared" si="319"/>
        <v>10</v>
      </c>
      <c r="I435" s="91"/>
      <c r="J435" s="87" t="str">
        <f t="shared" si="320"/>
        <v>E1</v>
      </c>
      <c r="K435" s="87" t="str">
        <f t="shared" si="321"/>
        <v>E1</v>
      </c>
      <c r="L435" s="87" t="str">
        <f t="shared" si="322"/>
        <v>E1</v>
      </c>
      <c r="M435" s="92"/>
      <c r="N435" s="92"/>
      <c r="P435" s="223" t="str">
        <f ca="1">IF(OR(LEFT($A435,1)="x",AND(Y433+$AB435=0,$AB433&gt;0)),"",IFERROR(VLOOKUP($A435,LedenV,27,0),""))</f>
        <v/>
      </c>
      <c r="Q435" s="223" t="str">
        <f ca="1">IF(OR(LEFT($A435,1)="x",AND(Z433+$AB435=0,$AB433&gt;0)),"",IFERROR(VLOOKUP($A435,LedenV,28,0),""))</f>
        <v/>
      </c>
      <c r="R435" s="223" t="str">
        <f ca="1">IF(OR(LEFT($A435,1)="x",AND(AA433+$AB435=0,$AB433&gt;0)),"",IFERROR(VLOOKUP($A435,LedenV,29,0),""))</f>
        <v/>
      </c>
      <c r="S435" s="228"/>
      <c r="T435" s="305"/>
      <c r="U435" s="226"/>
      <c r="V435" s="229">
        <f t="shared" si="323"/>
        <v>11</v>
      </c>
      <c r="W435" s="229">
        <f t="shared" si="324"/>
        <v>12</v>
      </c>
      <c r="X435" s="52">
        <v>6</v>
      </c>
      <c r="Y435" s="87" t="str">
        <f t="shared" si="325"/>
        <v>E1</v>
      </c>
      <c r="Z435" s="87" t="str">
        <f t="shared" si="326"/>
        <v>E1</v>
      </c>
      <c r="AA435" s="87" t="str">
        <f t="shared" si="327"/>
        <v>E1</v>
      </c>
      <c r="AB435" s="34">
        <f t="shared" si="328"/>
        <v>6</v>
      </c>
    </row>
    <row r="436" spans="1:28" x14ac:dyDescent="0.2">
      <c r="A436" s="34" t="str">
        <f>C431&amp;"x"&amp;B436</f>
        <v>D3x3</v>
      </c>
      <c r="B436" s="63">
        <v>3</v>
      </c>
      <c r="C436" s="87" t="str">
        <f t="shared" si="314"/>
        <v>V</v>
      </c>
      <c r="D436" s="87" t="str">
        <f t="shared" si="315"/>
        <v>NLS08K0</v>
      </c>
      <c r="E436" s="88" t="str">
        <f t="shared" si="316"/>
        <v>Oomens, Hanna</v>
      </c>
      <c r="F436" s="88" t="str">
        <f t="shared" si="317"/>
        <v>Hanna</v>
      </c>
      <c r="G436" s="89">
        <f t="shared" si="318"/>
        <v>39635</v>
      </c>
      <c r="H436" s="90">
        <f t="shared" si="319"/>
        <v>10</v>
      </c>
      <c r="I436" s="91"/>
      <c r="J436" s="87" t="str">
        <f t="shared" si="320"/>
        <v>E4</v>
      </c>
      <c r="K436" s="87" t="str">
        <f t="shared" si="321"/>
        <v>E4</v>
      </c>
      <c r="L436" s="87" t="str">
        <f t="shared" si="322"/>
        <v>E4</v>
      </c>
      <c r="M436" s="92"/>
      <c r="N436" s="92"/>
      <c r="P436" s="223" t="str">
        <f ca="1">IF(OR(LEFT($A436,1)="x",AND(Y433+$AB436=0,$AB433&gt;0)),"",IFERROR(VLOOKUP($A436,LedenV,27,0),""))</f>
        <v/>
      </c>
      <c r="Q436" s="223" t="str">
        <f ca="1">IF(OR(LEFT($A436,1)="x",AND(Z433+$AB436=0,$AB433&gt;0)),"",IFERROR(VLOOKUP($A436,LedenV,28,0),""))</f>
        <v/>
      </c>
      <c r="R436" s="223" t="str">
        <f ca="1">IF(OR(LEFT($A436,1)="x",AND(AA433+$AB436=0,$AB433&gt;0)),"",IFERROR(VLOOKUP($A436,LedenV,29,0),""))</f>
        <v/>
      </c>
      <c r="S436" s="228"/>
      <c r="T436" s="305"/>
      <c r="U436" s="226"/>
      <c r="V436" s="229">
        <f t="shared" si="323"/>
        <v>11</v>
      </c>
      <c r="W436" s="229">
        <f t="shared" si="324"/>
        <v>12</v>
      </c>
      <c r="X436" s="52">
        <v>7</v>
      </c>
      <c r="Y436" s="87" t="str">
        <f t="shared" si="325"/>
        <v>E4</v>
      </c>
      <c r="Z436" s="87" t="str">
        <f t="shared" si="326"/>
        <v>E4</v>
      </c>
      <c r="AA436" s="87" t="str">
        <f t="shared" si="327"/>
        <v>E4</v>
      </c>
      <c r="AB436" s="34">
        <f t="shared" si="328"/>
        <v>6</v>
      </c>
    </row>
    <row r="437" spans="1:28" x14ac:dyDescent="0.2">
      <c r="A437" s="34" t="str">
        <f>C431&amp;"x"&amp;B437</f>
        <v>D3x4</v>
      </c>
      <c r="B437" s="63">
        <v>4</v>
      </c>
      <c r="C437" s="87" t="str">
        <f t="shared" si="314"/>
        <v>V</v>
      </c>
      <c r="D437" s="87" t="str">
        <f t="shared" si="315"/>
        <v>NLJ05D3</v>
      </c>
      <c r="E437" s="88" t="str">
        <f t="shared" si="316"/>
        <v>Rubio Cubillos, Luana</v>
      </c>
      <c r="F437" s="88" t="str">
        <f t="shared" si="317"/>
        <v>Luana</v>
      </c>
      <c r="G437" s="89">
        <f t="shared" si="318"/>
        <v>39411</v>
      </c>
      <c r="H437" s="90">
        <f t="shared" si="319"/>
        <v>11</v>
      </c>
      <c r="I437" s="91"/>
      <c r="J437" s="87" t="str">
        <f t="shared" si="320"/>
        <v>D2</v>
      </c>
      <c r="K437" s="87" t="str">
        <f t="shared" si="321"/>
        <v>D2</v>
      </c>
      <c r="L437" s="87" t="str">
        <f t="shared" si="322"/>
        <v>D2</v>
      </c>
      <c r="M437" s="92"/>
      <c r="N437" s="92"/>
      <c r="P437" s="223" t="str">
        <f ca="1">IF(OR(LEFT($A437,1)="x",AND(Y433+$AB437=0,$AB433&gt;0)),"",IFERROR(VLOOKUP($A437,LedenV,27,0),""))</f>
        <v/>
      </c>
      <c r="Q437" s="223" t="str">
        <f ca="1">IF(OR(LEFT($A437,1)="x",AND(Z433+$AB437=0,$AB433&gt;0)),"",IFERROR(VLOOKUP($A437,LedenV,28,0),""))</f>
        <v/>
      </c>
      <c r="R437" s="223" t="str">
        <f ca="1">IF(OR(LEFT($A437,1)="x",AND(AA433+$AB437=0,$AB433&gt;0)),"",IFERROR(VLOOKUP($A437,LedenV,29,0),""))</f>
        <v/>
      </c>
      <c r="S437" s="228"/>
      <c r="T437" s="305"/>
      <c r="U437" s="226"/>
      <c r="V437" s="229">
        <f t="shared" si="323"/>
        <v>11</v>
      </c>
      <c r="W437" s="229">
        <f t="shared" si="324"/>
        <v>12</v>
      </c>
      <c r="X437" s="52">
        <v>8</v>
      </c>
      <c r="Y437" s="87" t="str">
        <f t="shared" si="325"/>
        <v>D2</v>
      </c>
      <c r="Z437" s="87" t="str">
        <f t="shared" si="326"/>
        <v>D2</v>
      </c>
      <c r="AA437" s="87" t="str">
        <f t="shared" si="327"/>
        <v>D2</v>
      </c>
      <c r="AB437" s="34">
        <f t="shared" si="328"/>
        <v>6</v>
      </c>
    </row>
    <row r="438" spans="1:28" x14ac:dyDescent="0.2">
      <c r="A438" s="34" t="str">
        <f>C431&amp;"x"&amp;B438</f>
        <v>D3x5</v>
      </c>
      <c r="B438" s="63">
        <v>5</v>
      </c>
      <c r="C438" s="87" t="str">
        <f t="shared" si="314"/>
        <v>V</v>
      </c>
      <c r="D438" s="87" t="str">
        <f t="shared" si="315"/>
        <v>NLP78C6</v>
      </c>
      <c r="E438" s="88" t="str">
        <f t="shared" si="316"/>
        <v>Verboom, Stella</v>
      </c>
      <c r="F438" s="88" t="str">
        <f t="shared" si="317"/>
        <v>Stella</v>
      </c>
      <c r="G438" s="89">
        <f t="shared" si="318"/>
        <v>39562</v>
      </c>
      <c r="H438" s="90">
        <f t="shared" si="319"/>
        <v>10</v>
      </c>
      <c r="I438" s="91"/>
      <c r="J438" s="87" t="str">
        <f t="shared" si="320"/>
        <v>E1</v>
      </c>
      <c r="K438" s="87" t="str">
        <f t="shared" si="321"/>
        <v>E1</v>
      </c>
      <c r="L438" s="87" t="str">
        <f t="shared" si="322"/>
        <v>E1</v>
      </c>
      <c r="M438" s="92"/>
      <c r="N438" s="92"/>
      <c r="P438" s="223" t="str">
        <f ca="1">IF(OR(LEFT($A438,1)="x",AND(Y433+$AB438=0,$AB433&gt;0)),"",IFERROR(VLOOKUP($A438,LedenV,27,0),""))</f>
        <v/>
      </c>
      <c r="Q438" s="223" t="str">
        <f ca="1">IF(OR(LEFT($A438,1)="x",AND(Z433+$AB438=0,$AB433&gt;0)),"",IFERROR(VLOOKUP($A438,LedenV,28,0),""))</f>
        <v/>
      </c>
      <c r="R438" s="223" t="str">
        <f ca="1">IF(OR(LEFT($A438,1)="x",AND(AA433+$AB438=0,$AB433&gt;0)),"",IFERROR(VLOOKUP($A438,LedenV,29,0),""))</f>
        <v/>
      </c>
      <c r="S438" s="228"/>
      <c r="T438" s="305"/>
      <c r="U438" s="226"/>
      <c r="V438" s="229">
        <f t="shared" si="323"/>
        <v>11</v>
      </c>
      <c r="W438" s="229">
        <f t="shared" si="324"/>
        <v>12</v>
      </c>
      <c r="X438" s="52">
        <v>9</v>
      </c>
      <c r="Y438" s="87" t="str">
        <f t="shared" si="325"/>
        <v>E1</v>
      </c>
      <c r="Z438" s="87" t="str">
        <f t="shared" si="326"/>
        <v>E1</v>
      </c>
      <c r="AA438" s="87" t="str">
        <f t="shared" si="327"/>
        <v>E1</v>
      </c>
      <c r="AB438" s="34">
        <f t="shared" si="328"/>
        <v>6</v>
      </c>
    </row>
    <row r="439" spans="1:28" x14ac:dyDescent="0.2">
      <c r="A439" s="34" t="str">
        <f>C431&amp;"x"&amp;B439</f>
        <v>D3x6</v>
      </c>
      <c r="B439" s="63">
        <v>6</v>
      </c>
      <c r="C439" s="87" t="str">
        <f t="shared" si="314"/>
        <v>V</v>
      </c>
      <c r="D439" s="87" t="str">
        <f t="shared" si="315"/>
        <v>NLT96R9</v>
      </c>
      <c r="E439" s="88" t="str">
        <f t="shared" si="316"/>
        <v>Voorbij, Doeska</v>
      </c>
      <c r="F439" s="88" t="str">
        <f t="shared" si="317"/>
        <v>Doeska</v>
      </c>
      <c r="G439" s="89">
        <f t="shared" si="318"/>
        <v>39751</v>
      </c>
      <c r="H439" s="90">
        <f t="shared" si="319"/>
        <v>10</v>
      </c>
      <c r="I439" s="91"/>
      <c r="J439" s="87" t="str">
        <f t="shared" si="320"/>
        <v>E4</v>
      </c>
      <c r="K439" s="87" t="str">
        <f t="shared" si="321"/>
        <v>E4</v>
      </c>
      <c r="L439" s="87" t="str">
        <f t="shared" si="322"/>
        <v>E4</v>
      </c>
      <c r="M439" s="92"/>
      <c r="N439" s="92"/>
      <c r="P439" s="223" t="str">
        <f ca="1">IF(OR(LEFT($A439,1)="x",AND(Y433+$AB439=0,$AB433&gt;0)),"",IFERROR(VLOOKUP($A439,LedenV,27,0),""))</f>
        <v/>
      </c>
      <c r="Q439" s="223" t="str">
        <f ca="1">IF(OR(LEFT($A439,1)="x",AND(Z433+$AB439=0,$AB433&gt;0)),"",IFERROR(VLOOKUP($A439,LedenV,28,0),""))</f>
        <v/>
      </c>
      <c r="R439" s="223" t="str">
        <f ca="1">IF(OR(LEFT($A439,1)="x",AND(AA433+$AB439=0,$AB433&gt;0)),"",IFERROR(VLOOKUP($A439,LedenV,29,0),""))</f>
        <v/>
      </c>
      <c r="S439" s="228"/>
      <c r="T439" s="305"/>
      <c r="U439" s="226"/>
      <c r="V439" s="229">
        <f t="shared" si="323"/>
        <v>11</v>
      </c>
      <c r="W439" s="229">
        <f t="shared" si="324"/>
        <v>12</v>
      </c>
      <c r="X439" s="52">
        <v>10</v>
      </c>
      <c r="Y439" s="87" t="str">
        <f t="shared" si="325"/>
        <v>E4</v>
      </c>
      <c r="Z439" s="87" t="str">
        <f t="shared" si="326"/>
        <v>E4</v>
      </c>
      <c r="AA439" s="87" t="str">
        <f t="shared" si="327"/>
        <v>E4</v>
      </c>
      <c r="AB439" s="34">
        <f t="shared" si="328"/>
        <v>6</v>
      </c>
    </row>
    <row r="440" spans="1:28" x14ac:dyDescent="0.2">
      <c r="A440" s="34" t="str">
        <f>C431&amp;"x"&amp;B440</f>
        <v>D3x7</v>
      </c>
      <c r="B440" s="63">
        <v>7</v>
      </c>
      <c r="C440" s="87" t="str">
        <f t="shared" si="314"/>
        <v>M</v>
      </c>
      <c r="D440" s="87" t="str">
        <f t="shared" si="315"/>
        <v>NLL19X2</v>
      </c>
      <c r="E440" s="88" t="str">
        <f t="shared" si="316"/>
        <v>Altena, Evan</v>
      </c>
      <c r="F440" s="88" t="str">
        <f t="shared" si="317"/>
        <v>Evan</v>
      </c>
      <c r="G440" s="89">
        <f t="shared" si="318"/>
        <v>39100</v>
      </c>
      <c r="H440" s="90">
        <f t="shared" si="319"/>
        <v>11</v>
      </c>
      <c r="I440" s="91"/>
      <c r="J440" s="87" t="str">
        <f t="shared" si="320"/>
        <v>D4</v>
      </c>
      <c r="K440" s="87" t="str">
        <f t="shared" si="321"/>
        <v>D4</v>
      </c>
      <c r="L440" s="87" t="str">
        <f t="shared" si="322"/>
        <v>D4</v>
      </c>
      <c r="M440" s="92"/>
      <c r="N440" s="92"/>
      <c r="P440" s="223" t="str">
        <f ca="1">IF(OR(LEFT($A440,1)="x",AND(Y433+$AB440=0,$AB433&gt;0)),"",IFERROR(VLOOKUP($A440,LedenV,27,0),""))</f>
        <v/>
      </c>
      <c r="Q440" s="223" t="str">
        <f ca="1">IF(OR(LEFT($A440,1)="x",AND(Z433+$AB440=0,$AB433&gt;0)),"",IFERROR(VLOOKUP($A440,LedenV,28,0),""))</f>
        <v/>
      </c>
      <c r="R440" s="223" t="str">
        <f ca="1">IF(OR(LEFT($A440,1)="x",AND(AA433+$AB440=0,$AB433&gt;0)),"",IFERROR(VLOOKUP($A440,LedenV,29,0),""))</f>
        <v/>
      </c>
      <c r="S440" s="228"/>
      <c r="T440" s="305"/>
      <c r="U440" s="226"/>
      <c r="V440" s="229">
        <f t="shared" si="323"/>
        <v>11</v>
      </c>
      <c r="W440" s="229">
        <f t="shared" si="324"/>
        <v>12</v>
      </c>
      <c r="X440" s="52">
        <v>11</v>
      </c>
      <c r="Y440" s="87" t="str">
        <f t="shared" si="325"/>
        <v>D4</v>
      </c>
      <c r="Z440" s="87" t="str">
        <f t="shared" si="326"/>
        <v>D4</v>
      </c>
      <c r="AA440" s="87" t="str">
        <f t="shared" si="327"/>
        <v>D4</v>
      </c>
      <c r="AB440" s="34">
        <f t="shared" si="328"/>
        <v>6</v>
      </c>
    </row>
    <row r="441" spans="1:28" x14ac:dyDescent="0.2">
      <c r="A441" s="34" t="str">
        <f>C431&amp;"x"&amp;B441</f>
        <v>D3x8</v>
      </c>
      <c r="B441" s="63">
        <v>8</v>
      </c>
      <c r="C441" s="87" t="str">
        <f t="shared" si="314"/>
        <v>M</v>
      </c>
      <c r="D441" s="87" t="str">
        <f t="shared" si="315"/>
        <v>NLS85H0</v>
      </c>
      <c r="E441" s="88" t="str">
        <f t="shared" si="316"/>
        <v>Dekker, Onno den</v>
      </c>
      <c r="F441" s="88" t="str">
        <f t="shared" si="317"/>
        <v>Onno</v>
      </c>
      <c r="G441" s="89">
        <f t="shared" si="318"/>
        <v>39623</v>
      </c>
      <c r="H441" s="90">
        <f t="shared" si="319"/>
        <v>10</v>
      </c>
      <c r="I441" s="91"/>
      <c r="J441" s="87" t="str">
        <f t="shared" si="320"/>
        <v>E2</v>
      </c>
      <c r="K441" s="87" t="str">
        <f t="shared" si="321"/>
        <v>E2</v>
      </c>
      <c r="L441" s="87" t="str">
        <f t="shared" si="322"/>
        <v>E2</v>
      </c>
      <c r="M441" s="92"/>
      <c r="N441" s="92"/>
      <c r="P441" s="223" t="str">
        <f ca="1">IF(OR(LEFT($A441,1)="x",AND(Y433+$AB441=0,$AB433&gt;0)),"",IFERROR(VLOOKUP($A441,LedenV,27,0),""))</f>
        <v/>
      </c>
      <c r="Q441" s="223" t="str">
        <f ca="1">IF(OR(LEFT($A441,1)="x",AND(Z433+$AB441=0,$AB433&gt;0)),"",IFERROR(VLOOKUP($A441,LedenV,28,0),""))</f>
        <v/>
      </c>
      <c r="R441" s="223" t="str">
        <f ca="1">IF(OR(LEFT($A441,1)="x",AND(AA433+$AB441=0,$AB433&gt;0)),"",IFERROR(VLOOKUP($A441,LedenV,29,0),""))</f>
        <v/>
      </c>
      <c r="S441" s="228"/>
      <c r="T441" s="305"/>
      <c r="U441" s="226"/>
      <c r="V441" s="229">
        <f t="shared" si="323"/>
        <v>11</v>
      </c>
      <c r="W441" s="229">
        <f t="shared" si="324"/>
        <v>12</v>
      </c>
      <c r="X441" s="52">
        <v>12</v>
      </c>
      <c r="Y441" s="87" t="str">
        <f t="shared" si="325"/>
        <v>E2</v>
      </c>
      <c r="Z441" s="87" t="str">
        <f t="shared" si="326"/>
        <v>E2</v>
      </c>
      <c r="AA441" s="87" t="str">
        <f t="shared" si="327"/>
        <v>E2</v>
      </c>
      <c r="AB441" s="34">
        <f t="shared" si="328"/>
        <v>6</v>
      </c>
    </row>
    <row r="442" spans="1:28" x14ac:dyDescent="0.2">
      <c r="A442" s="34" t="str">
        <f>C431&amp;"x"&amp;B442</f>
        <v>D3x9</v>
      </c>
      <c r="B442" s="63">
        <v>9</v>
      </c>
      <c r="C442" s="87" t="str">
        <f t="shared" si="314"/>
        <v>M</v>
      </c>
      <c r="D442" s="87" t="str">
        <f t="shared" si="315"/>
        <v>NLH06P8</v>
      </c>
      <c r="E442" s="88" t="str">
        <f t="shared" si="316"/>
        <v>Est, Koen van</v>
      </c>
      <c r="F442" s="88" t="str">
        <f t="shared" si="317"/>
        <v>Koen</v>
      </c>
      <c r="G442" s="89">
        <f t="shared" si="318"/>
        <v>39693</v>
      </c>
      <c r="H442" s="90">
        <f t="shared" si="319"/>
        <v>10</v>
      </c>
      <c r="I442" s="91"/>
      <c r="J442" s="87" t="str">
        <f t="shared" si="320"/>
        <v>E4</v>
      </c>
      <c r="K442" s="87" t="str">
        <f t="shared" si="321"/>
        <v>E4</v>
      </c>
      <c r="L442" s="87" t="str">
        <f t="shared" si="322"/>
        <v>E4</v>
      </c>
      <c r="M442" s="92"/>
      <c r="N442" s="92"/>
      <c r="P442" s="223" t="str">
        <f ca="1">IF(OR(LEFT($A442,1)="x",AND(Y433+$AB442=0,$AB433&gt;0)),"",IFERROR(VLOOKUP($A442,LedenV,27,0),""))</f>
        <v/>
      </c>
      <c r="Q442" s="223" t="str">
        <f ca="1">IF(OR(LEFT($A442,1)="x",AND(Z433+$AB442=0,$AB433&gt;0)),"",IFERROR(VLOOKUP($A442,LedenV,28,0),""))</f>
        <v/>
      </c>
      <c r="R442" s="223" t="str">
        <f ca="1">IF(OR(LEFT($A442,1)="x",AND(AA433+$AB442=0,$AB433&gt;0)),"",IFERROR(VLOOKUP($A442,LedenV,29,0),""))</f>
        <v/>
      </c>
      <c r="S442" s="228"/>
      <c r="T442" s="305"/>
      <c r="U442" s="226"/>
      <c r="V442" s="229">
        <f t="shared" si="323"/>
        <v>11</v>
      </c>
      <c r="W442" s="229">
        <f t="shared" si="324"/>
        <v>12</v>
      </c>
      <c r="X442" s="52">
        <v>13</v>
      </c>
      <c r="Y442" s="87" t="str">
        <f t="shared" si="325"/>
        <v>E4</v>
      </c>
      <c r="Z442" s="87" t="str">
        <f t="shared" si="326"/>
        <v>E4</v>
      </c>
      <c r="AA442" s="87" t="str">
        <f t="shared" si="327"/>
        <v>E4</v>
      </c>
      <c r="AB442" s="34">
        <f t="shared" si="328"/>
        <v>6</v>
      </c>
    </row>
    <row r="443" spans="1:28" x14ac:dyDescent="0.2">
      <c r="A443" s="34" t="str">
        <f>C431&amp;"x"&amp;B443</f>
        <v>D3x10</v>
      </c>
      <c r="B443" s="63">
        <v>10</v>
      </c>
      <c r="C443" s="87" t="str">
        <f t="shared" si="314"/>
        <v>M</v>
      </c>
      <c r="D443" s="87" t="str">
        <f t="shared" si="315"/>
        <v>NLS75Y4</v>
      </c>
      <c r="E443" s="88" t="str">
        <f t="shared" si="316"/>
        <v>Heersping, Dani</v>
      </c>
      <c r="F443" s="88" t="str">
        <f t="shared" si="317"/>
        <v>Dani</v>
      </c>
      <c r="G443" s="89">
        <f t="shared" si="318"/>
        <v>39753</v>
      </c>
      <c r="H443" s="90">
        <f t="shared" si="319"/>
        <v>10</v>
      </c>
      <c r="I443" s="91"/>
      <c r="J443" s="87" t="str">
        <f t="shared" si="320"/>
        <v>E1</v>
      </c>
      <c r="K443" s="87" t="str">
        <f t="shared" si="321"/>
        <v>E1</v>
      </c>
      <c r="L443" s="87" t="str">
        <f t="shared" si="322"/>
        <v>E1</v>
      </c>
      <c r="M443" s="92"/>
      <c r="N443" s="92"/>
      <c r="P443" s="223" t="str">
        <f ca="1">IF(OR(LEFT($A443,1)="x",AND(Y433+$AB443=0,$AB433&gt;0)),"",IFERROR(VLOOKUP($A443,LedenV,27,0),""))</f>
        <v/>
      </c>
      <c r="Q443" s="223" t="str">
        <f ca="1">IF(OR(LEFT($A443,1)="x",AND(Z433+$AB443=0,$AB433&gt;0)),"",IFERROR(VLOOKUP($A443,LedenV,28,0),""))</f>
        <v/>
      </c>
      <c r="R443" s="223" t="str">
        <f ca="1">IF(OR(LEFT($A443,1)="x",AND(AA433+$AB443=0,$AB433&gt;0)),"",IFERROR(VLOOKUP($A443,LedenV,29,0),""))</f>
        <v/>
      </c>
      <c r="S443" s="228"/>
      <c r="T443" s="305"/>
      <c r="U443" s="226"/>
      <c r="V443" s="229">
        <f t="shared" si="323"/>
        <v>11</v>
      </c>
      <c r="W443" s="229">
        <f t="shared" si="324"/>
        <v>12</v>
      </c>
      <c r="X443" s="52">
        <v>14</v>
      </c>
      <c r="Y443" s="87" t="str">
        <f t="shared" si="325"/>
        <v>E1</v>
      </c>
      <c r="Z443" s="87" t="str">
        <f t="shared" si="326"/>
        <v>E1</v>
      </c>
      <c r="AA443" s="87" t="str">
        <f t="shared" si="327"/>
        <v>E1</v>
      </c>
      <c r="AB443" s="34">
        <f t="shared" si="328"/>
        <v>6</v>
      </c>
    </row>
    <row r="444" spans="1:28" x14ac:dyDescent="0.2">
      <c r="A444" s="34" t="str">
        <f>C431&amp;"x"&amp;B444</f>
        <v>D3x11</v>
      </c>
      <c r="B444" s="63">
        <v>11</v>
      </c>
      <c r="C444" s="87" t="str">
        <f t="shared" si="314"/>
        <v>M</v>
      </c>
      <c r="D444" s="87" t="str">
        <f t="shared" si="315"/>
        <v>NLN28Y3</v>
      </c>
      <c r="E444" s="88" t="str">
        <f t="shared" si="316"/>
        <v>Kuijper, Raoul</v>
      </c>
      <c r="F444" s="88" t="str">
        <f t="shared" si="317"/>
        <v>Raoul</v>
      </c>
      <c r="G444" s="89">
        <f t="shared" si="318"/>
        <v>39629</v>
      </c>
      <c r="H444" s="90">
        <f t="shared" si="319"/>
        <v>10</v>
      </c>
      <c r="I444" s="91"/>
      <c r="J444" s="87" t="str">
        <f t="shared" si="320"/>
        <v>E4</v>
      </c>
      <c r="K444" s="87" t="str">
        <f t="shared" si="321"/>
        <v>E4</v>
      </c>
      <c r="L444" s="87" t="str">
        <f t="shared" si="322"/>
        <v>E4</v>
      </c>
      <c r="M444" s="92"/>
      <c r="N444" s="92"/>
      <c r="P444" s="223" t="str">
        <f ca="1">IF(OR(LEFT($A444,1)="x",AND(Y433+$AB444=0,$AB433&gt;0)),"",IFERROR(VLOOKUP($A444,LedenV,27,0),""))</f>
        <v/>
      </c>
      <c r="Q444" s="223" t="str">
        <f ca="1">IF(OR(LEFT($A444,1)="x",AND(Z433+$AB444=0,$AB433&gt;0)),"",IFERROR(VLOOKUP($A444,LedenV,28,0),""))</f>
        <v/>
      </c>
      <c r="R444" s="223" t="str">
        <f ca="1">IF(OR(LEFT($A444,1)="x",AND(AA433+$AB444=0,$AB433&gt;0)),"",IFERROR(VLOOKUP($A444,LedenV,29,0),""))</f>
        <v/>
      </c>
      <c r="V444" s="229">
        <f t="shared" si="323"/>
        <v>11</v>
      </c>
      <c r="W444" s="229">
        <f t="shared" si="324"/>
        <v>12</v>
      </c>
      <c r="X444" s="52">
        <v>15</v>
      </c>
      <c r="Y444" s="87" t="str">
        <f t="shared" si="325"/>
        <v>E4</v>
      </c>
      <c r="Z444" s="87" t="str">
        <f t="shared" si="326"/>
        <v>E4</v>
      </c>
      <c r="AA444" s="87" t="str">
        <f t="shared" si="327"/>
        <v>E4</v>
      </c>
      <c r="AB444" s="34">
        <f t="shared" si="328"/>
        <v>6</v>
      </c>
    </row>
    <row r="445" spans="1:28" x14ac:dyDescent="0.2">
      <c r="A445" s="34" t="str">
        <f>C431&amp;"x"&amp;B445</f>
        <v>D3x12</v>
      </c>
      <c r="B445" s="63">
        <v>12</v>
      </c>
      <c r="C445" s="87" t="str">
        <f t="shared" si="314"/>
        <v>M</v>
      </c>
      <c r="D445" s="87" t="str">
        <f t="shared" si="315"/>
        <v>NLS07T0</v>
      </c>
      <c r="E445" s="88" t="str">
        <f t="shared" si="316"/>
        <v>Pagter, Levi de</v>
      </c>
      <c r="F445" s="88" t="str">
        <f t="shared" si="317"/>
        <v>Levi</v>
      </c>
      <c r="G445" s="89">
        <f t="shared" si="318"/>
        <v>39335</v>
      </c>
      <c r="H445" s="90">
        <f t="shared" si="319"/>
        <v>11</v>
      </c>
      <c r="I445" s="91"/>
      <c r="J445" s="87" t="str">
        <f t="shared" si="320"/>
        <v>D3</v>
      </c>
      <c r="K445" s="87" t="str">
        <f t="shared" si="321"/>
        <v>D3</v>
      </c>
      <c r="L445" s="87" t="str">
        <f t="shared" si="322"/>
        <v>D3</v>
      </c>
      <c r="M445" s="92"/>
      <c r="N445" s="92"/>
      <c r="P445" s="223" t="str">
        <f ca="1">IF(OR(LEFT($A445,1)="x",AND(Y433+$AB445=0,$AB433&gt;0)),"",IFERROR(VLOOKUP($A445,LedenV,27,0),""))</f>
        <v/>
      </c>
      <c r="Q445" s="223" t="str">
        <f ca="1">IF(OR(LEFT($A445,1)="x",AND(Z433+$AB445=0,$AB433&gt;0)),"",IFERROR(VLOOKUP($A445,LedenV,28,0),""))</f>
        <v/>
      </c>
      <c r="R445" s="223" t="str">
        <f ca="1">IF(OR(LEFT($A445,1)="x",AND(AA433+$AB445=0,$AB433&gt;0)),"",IFERROR(VLOOKUP($A445,LedenV,29,0),""))</f>
        <v/>
      </c>
      <c r="V445" s="229">
        <f t="shared" si="323"/>
        <v>11</v>
      </c>
      <c r="W445" s="229">
        <f t="shared" si="324"/>
        <v>12</v>
      </c>
      <c r="X445" s="52">
        <v>16</v>
      </c>
      <c r="Y445" s="87" t="str">
        <f t="shared" si="325"/>
        <v>D3</v>
      </c>
      <c r="Z445" s="87" t="str">
        <f t="shared" si="326"/>
        <v>D3</v>
      </c>
      <c r="AA445" s="87" t="str">
        <f t="shared" si="327"/>
        <v>D3</v>
      </c>
      <c r="AB445" s="34">
        <f t="shared" si="328"/>
        <v>6</v>
      </c>
    </row>
    <row r="446" spans="1:28" x14ac:dyDescent="0.2">
      <c r="A446" s="34" t="str">
        <f>C431&amp;"x"&amp;B446</f>
        <v>D3x13</v>
      </c>
      <c r="B446" s="63">
        <v>13</v>
      </c>
      <c r="C446" s="87" t="str">
        <f t="shared" si="314"/>
        <v/>
      </c>
      <c r="D446" s="87" t="str">
        <f t="shared" si="315"/>
        <v/>
      </c>
      <c r="E446" s="88" t="str">
        <f t="shared" si="316"/>
        <v/>
      </c>
      <c r="F446" s="88" t="str">
        <f t="shared" si="317"/>
        <v/>
      </c>
      <c r="G446" s="89" t="str">
        <f t="shared" si="318"/>
        <v/>
      </c>
      <c r="H446" s="90" t="str">
        <f t="shared" si="319"/>
        <v/>
      </c>
      <c r="I446" s="91"/>
      <c r="J446" s="87" t="str">
        <f t="shared" si="320"/>
        <v/>
      </c>
      <c r="K446" s="87" t="str">
        <f t="shared" si="321"/>
        <v/>
      </c>
      <c r="L446" s="87" t="str">
        <f t="shared" si="322"/>
        <v/>
      </c>
      <c r="M446" s="92"/>
      <c r="N446" s="92"/>
      <c r="P446" s="223" t="str">
        <f>IF(OR(LEFT($A446,1)="x",AND(Y433+$AB446=0,$AB433&gt;0)),"",IFERROR(VLOOKUP($A446,LedenV,27,0),""))</f>
        <v/>
      </c>
      <c r="Q446" s="223" t="str">
        <f>IF(OR(LEFT($A446,1)="x",AND(Z433+$AB446=0,$AB433&gt;0)),"",IFERROR(VLOOKUP($A446,LedenV,28,0),""))</f>
        <v/>
      </c>
      <c r="R446" s="223" t="str">
        <f>IF(OR(LEFT($A446,1)="x",AND(AA433+$AB446=0,$AB433&gt;0)),"",IFERROR(VLOOKUP($A446,LedenV,29,0),""))</f>
        <v/>
      </c>
      <c r="V446" s="229">
        <f t="shared" si="323"/>
        <v>11</v>
      </c>
      <c r="W446" s="229">
        <f t="shared" si="324"/>
        <v>12</v>
      </c>
      <c r="X446" s="52">
        <v>17</v>
      </c>
      <c r="Y446" s="87" t="str">
        <f t="shared" si="325"/>
        <v/>
      </c>
      <c r="Z446" s="87" t="str">
        <f t="shared" si="326"/>
        <v/>
      </c>
      <c r="AA446" s="87" t="str">
        <f t="shared" si="327"/>
        <v/>
      </c>
      <c r="AB446" s="34">
        <f t="shared" si="328"/>
        <v>0</v>
      </c>
    </row>
    <row r="447" spans="1:28" x14ac:dyDescent="0.2">
      <c r="A447" s="34" t="str">
        <f>C431&amp;"x"&amp;B447</f>
        <v>D3x14</v>
      </c>
      <c r="B447" s="63">
        <v>14</v>
      </c>
      <c r="C447" s="87" t="str">
        <f t="shared" si="314"/>
        <v/>
      </c>
      <c r="D447" s="87" t="str">
        <f t="shared" si="315"/>
        <v/>
      </c>
      <c r="E447" s="88" t="str">
        <f t="shared" si="316"/>
        <v/>
      </c>
      <c r="F447" s="88" t="str">
        <f t="shared" si="317"/>
        <v/>
      </c>
      <c r="G447" s="89" t="str">
        <f t="shared" si="318"/>
        <v/>
      </c>
      <c r="H447" s="90" t="str">
        <f t="shared" si="319"/>
        <v/>
      </c>
      <c r="I447" s="91"/>
      <c r="J447" s="87" t="str">
        <f t="shared" si="320"/>
        <v/>
      </c>
      <c r="K447" s="87" t="str">
        <f t="shared" si="321"/>
        <v/>
      </c>
      <c r="L447" s="87" t="str">
        <f t="shared" si="322"/>
        <v/>
      </c>
      <c r="M447" s="92"/>
      <c r="N447" s="92"/>
      <c r="P447" s="223" t="str">
        <f>IF(OR(LEFT($A447,1)="x",AND(Y433+$AB447=0,$AB433&gt;0)),"",IFERROR(VLOOKUP($A447,LedenV,27,0),""))</f>
        <v/>
      </c>
      <c r="Q447" s="223" t="str">
        <f>IF(OR(LEFT($A447,1)="x",AND(Z433+$AB447=0,$AB433&gt;0)),"",IFERROR(VLOOKUP($A447,LedenV,28,0),""))</f>
        <v/>
      </c>
      <c r="R447" s="223" t="str">
        <f>IF(OR(LEFT($A447,1)="x",AND(AA433+$AB447=0,$AB433&gt;0)),"",IFERROR(VLOOKUP($A447,LedenV,29,0),""))</f>
        <v/>
      </c>
      <c r="V447" s="229">
        <f t="shared" si="323"/>
        <v>11</v>
      </c>
      <c r="W447" s="229">
        <f t="shared" si="324"/>
        <v>12</v>
      </c>
      <c r="X447" s="52">
        <v>18</v>
      </c>
      <c r="Y447" s="87" t="str">
        <f t="shared" si="325"/>
        <v/>
      </c>
      <c r="Z447" s="87" t="str">
        <f t="shared" si="326"/>
        <v/>
      </c>
      <c r="AA447" s="87" t="str">
        <f t="shared" si="327"/>
        <v/>
      </c>
      <c r="AB447" s="34">
        <f t="shared" si="328"/>
        <v>0</v>
      </c>
    </row>
    <row r="448" spans="1:28" x14ac:dyDescent="0.2">
      <c r="A448" s="34" t="str">
        <f>C431&amp;"x"&amp;B448</f>
        <v>D3x15</v>
      </c>
      <c r="B448" s="63">
        <v>15</v>
      </c>
      <c r="C448" s="87" t="str">
        <f t="shared" si="314"/>
        <v/>
      </c>
      <c r="D448" s="87" t="str">
        <f t="shared" si="315"/>
        <v/>
      </c>
      <c r="E448" s="88" t="str">
        <f t="shared" si="316"/>
        <v/>
      </c>
      <c r="F448" s="88" t="str">
        <f t="shared" si="317"/>
        <v/>
      </c>
      <c r="G448" s="89" t="str">
        <f t="shared" si="318"/>
        <v/>
      </c>
      <c r="H448" s="90" t="str">
        <f t="shared" si="319"/>
        <v/>
      </c>
      <c r="I448" s="91"/>
      <c r="J448" s="87" t="str">
        <f t="shared" si="320"/>
        <v/>
      </c>
      <c r="K448" s="87" t="str">
        <f t="shared" si="321"/>
        <v/>
      </c>
      <c r="L448" s="87" t="str">
        <f t="shared" si="322"/>
        <v/>
      </c>
      <c r="M448" s="92"/>
      <c r="N448" s="92"/>
      <c r="P448" s="223" t="str">
        <f>IF(OR(LEFT($A448,1)="x",AND(Y433+$AB448=0,$AB433&gt;0)),"",IFERROR(VLOOKUP($A448,LedenV,27,0),""))</f>
        <v/>
      </c>
      <c r="Q448" s="223" t="str">
        <f>IF(OR(LEFT($A448,1)="x",AND(Z433+$AB448=0,$AB433&gt;0)),"",IFERROR(VLOOKUP($A448,LedenV,28,0),""))</f>
        <v/>
      </c>
      <c r="R448" s="223" t="str">
        <f>IF(OR(LEFT($A448,1)="x",AND(AA433+$AB448=0,$AB433&gt;0)),"",IFERROR(VLOOKUP($A448,LedenV,29,0),""))</f>
        <v/>
      </c>
      <c r="V448" s="229">
        <f t="shared" si="323"/>
        <v>11</v>
      </c>
      <c r="W448" s="229">
        <f t="shared" si="324"/>
        <v>12</v>
      </c>
      <c r="X448" s="52">
        <v>19</v>
      </c>
      <c r="Y448" s="87" t="str">
        <f t="shared" si="325"/>
        <v/>
      </c>
      <c r="Z448" s="87" t="str">
        <f t="shared" si="326"/>
        <v/>
      </c>
      <c r="AA448" s="87" t="str">
        <f t="shared" si="327"/>
        <v/>
      </c>
      <c r="AB448" s="34">
        <f t="shared" si="328"/>
        <v>0</v>
      </c>
    </row>
    <row r="449" spans="1:32" ht="13.5" thickBot="1" x14ac:dyDescent="0.25">
      <c r="B449" s="93"/>
      <c r="C449" s="94"/>
      <c r="D449" s="93"/>
      <c r="E449" s="93"/>
      <c r="F449" s="93"/>
      <c r="G449" s="95"/>
      <c r="H449" s="95"/>
      <c r="I449" s="95"/>
      <c r="J449" s="94"/>
      <c r="K449" s="94"/>
      <c r="L449" s="94"/>
      <c r="M449" s="92"/>
      <c r="N449" s="92"/>
      <c r="X449" s="52">
        <v>20</v>
      </c>
    </row>
    <row r="450" spans="1:32" ht="13.5" thickTop="1" x14ac:dyDescent="0.2">
      <c r="A450" s="62"/>
      <c r="B450" s="63"/>
      <c r="C450" s="392" t="s">
        <v>6547</v>
      </c>
      <c r="D450" s="392"/>
      <c r="E450" s="178" t="s">
        <v>6548</v>
      </c>
      <c r="F450" s="178" t="s">
        <v>6549</v>
      </c>
      <c r="G450" s="65" t="s">
        <v>6550</v>
      </c>
      <c r="H450" s="66"/>
      <c r="I450" s="67"/>
      <c r="J450" s="68" t="s">
        <v>6551</v>
      </c>
      <c r="K450" s="68" t="s">
        <v>6552</v>
      </c>
      <c r="L450" s="68" t="s">
        <v>6553</v>
      </c>
      <c r="M450" s="69"/>
      <c r="N450" s="69"/>
      <c r="O450" s="70"/>
      <c r="P450" s="71">
        <f ca="1">COUNT(P454:P468)</f>
        <v>0</v>
      </c>
      <c r="Q450" s="71">
        <f ca="1">COUNT(Q454:Q468)</f>
        <v>0</v>
      </c>
      <c r="R450" s="71">
        <f ca="1">COUNT(R454:R468)</f>
        <v>0</v>
      </c>
      <c r="S450" s="72"/>
      <c r="T450" s="104">
        <f ca="1">R450-(15-COUNTBLANK(AA454:AA468))</f>
        <v>-12</v>
      </c>
      <c r="U450" s="70"/>
      <c r="V450" s="70"/>
      <c r="W450" s="70"/>
      <c r="X450" s="70">
        <v>1</v>
      </c>
      <c r="Y450" s="62"/>
      <c r="Z450" s="62"/>
      <c r="AA450" s="62"/>
      <c r="AB450" s="62"/>
    </row>
    <row r="451" spans="1:32" x14ac:dyDescent="0.2">
      <c r="A451" s="43">
        <v>26</v>
      </c>
      <c r="B451" s="73"/>
      <c r="C451" s="391" t="str">
        <f>Leden!AQ28</f>
        <v>D4</v>
      </c>
      <c r="D451" s="391"/>
      <c r="E451" s="177" t="str">
        <f>IF($C451="","",LEFT(IFERROR(VLOOKUP($C451,TeamsV,2,0),"")&amp;"??",2))</f>
        <v>BK</v>
      </c>
      <c r="F451" s="177" t="str">
        <f>IF($C451="","",LEFT(IFERROR(VLOOKUP($C451,TeamsV,3,0),"")&amp;"??",2))</f>
        <v>Za</v>
      </c>
      <c r="G451" s="177" t="str">
        <f>IF($C451="","",LEFT(IFERROR(VLOOKUP($C451,TeamsV,4,0),"")&amp;"?",1))</f>
        <v>8</v>
      </c>
      <c r="H451" s="75"/>
      <c r="I451" s="76"/>
      <c r="J451" s="295">
        <f>COUNTIF(C454:C468,"V")</f>
        <v>6</v>
      </c>
      <c r="K451" s="300">
        <f>COUNTIF(C454:C468,"M")</f>
        <v>6</v>
      </c>
      <c r="L451" s="77">
        <f>IFERROR(AVERAGE(H454:H468),"")</f>
        <v>10.75</v>
      </c>
      <c r="M451" s="78"/>
      <c r="N451" s="78"/>
      <c r="O451" s="79" t="s">
        <v>6554</v>
      </c>
      <c r="P451" s="223" t="str">
        <f ca="1">IF(COUNT(P454:P468)=0,"",TeamPunten(P454:P468,$V451))</f>
        <v/>
      </c>
      <c r="Q451" s="223" t="str">
        <f ca="1">IF(COUNT(Q454:Q468)=0,"",TeamPunten(Q454:Q468,$V451))</f>
        <v/>
      </c>
      <c r="R451" s="223" t="str">
        <f ca="1">IF(COUNT(R454:R468)=0,"",TeamPunten(R454:R468,$V451))</f>
        <v/>
      </c>
      <c r="S451" s="224"/>
      <c r="T451" s="51"/>
      <c r="U451" s="225" t="str">
        <f>MID($C451,1,1)</f>
        <v>D</v>
      </c>
      <c r="V451" s="225" t="str">
        <f>MID($C451,1,1)</f>
        <v>D</v>
      </c>
      <c r="W451" s="225" t="str">
        <f>MID($C451,1,1)</f>
        <v>D</v>
      </c>
      <c r="X451" s="52">
        <v>2</v>
      </c>
      <c r="Y451" s="43"/>
      <c r="Z451" s="43"/>
      <c r="AA451" s="43"/>
      <c r="AB451" s="43"/>
      <c r="AD451" s="20" t="str">
        <f>IF($C451="","",IFERROR(VLOOKUP($C451,TeamsV,6,0),""))</f>
        <v>A</v>
      </c>
      <c r="AE451" s="20" t="str">
        <f>IF($AD451="","",VLOOKUP($AD451,Teams!$B$4:$G$8,2,0))</f>
        <v>3312 AD</v>
      </c>
      <c r="AF451" s="20" t="str">
        <f>IF($AD451="","",VLOOKUP($AD451,Teams!$B$4:$G$8,4,0))</f>
        <v>Dordrecht</v>
      </c>
    </row>
    <row r="452" spans="1:32" x14ac:dyDescent="0.2">
      <c r="B452" s="63"/>
      <c r="C452" s="178"/>
      <c r="D452" s="63"/>
      <c r="E452" s="63"/>
      <c r="F452" s="63"/>
      <c r="G452" s="67"/>
      <c r="H452" s="67"/>
      <c r="I452" s="67"/>
      <c r="J452" s="296"/>
      <c r="K452" s="296"/>
      <c r="L452" s="296"/>
      <c r="M452" s="80"/>
      <c r="N452" s="80"/>
      <c r="P452" s="224"/>
      <c r="Q452" s="224"/>
      <c r="R452" s="224"/>
      <c r="S452" s="224"/>
      <c r="T452" s="51"/>
      <c r="U452" s="226"/>
      <c r="V452" s="226"/>
      <c r="W452" s="226"/>
      <c r="X452" s="52">
        <v>3</v>
      </c>
    </row>
    <row r="453" spans="1:32" x14ac:dyDescent="0.2">
      <c r="A453" s="81"/>
      <c r="B453" s="82"/>
      <c r="C453" s="83" t="s">
        <v>6555</v>
      </c>
      <c r="D453" s="83" t="s">
        <v>6556</v>
      </c>
      <c r="E453" s="84" t="s">
        <v>6557</v>
      </c>
      <c r="F453" s="84" t="s">
        <v>6558</v>
      </c>
      <c r="G453" s="83" t="s">
        <v>6559</v>
      </c>
      <c r="H453" s="83" t="s">
        <v>6560</v>
      </c>
      <c r="I453" s="83" t="s">
        <v>6415</v>
      </c>
      <c r="J453" s="83" t="s">
        <v>7321</v>
      </c>
      <c r="K453" s="83" t="s">
        <v>8065</v>
      </c>
      <c r="L453" s="83" t="s">
        <v>8195</v>
      </c>
      <c r="M453" s="85"/>
      <c r="N453" s="85"/>
      <c r="O453" s="86"/>
      <c r="P453" s="227" t="s">
        <v>6425</v>
      </c>
      <c r="Q453" s="227" t="s">
        <v>6424</v>
      </c>
      <c r="R453" s="227" t="s">
        <v>6426</v>
      </c>
      <c r="S453" s="224"/>
      <c r="T453" s="51"/>
      <c r="U453" s="225">
        <f>IF(W451="","",VLOOKUP(W451,Leeftijdscat,2,FALSE))</f>
        <v>9</v>
      </c>
      <c r="V453" s="225">
        <f>IF(W451="","",VLOOKUP(W451,Leeftijdscat,3,FALSE))</f>
        <v>11</v>
      </c>
      <c r="W453" s="225">
        <f>IF(W451="","",VLOOKUP(W451,Leeftijdscat,4,FALSE))</f>
        <v>12</v>
      </c>
      <c r="X453" s="52">
        <v>4</v>
      </c>
      <c r="Y453" s="81">
        <f>LEN(Y454&amp;Y455&amp;Y456&amp;Y457&amp;Y458&amp;Y459&amp;Y460&amp;Y461&amp;Y462&amp;Y463&amp;Y464&amp;Y465&amp;Y466&amp;Y467&amp;Y468)</f>
        <v>22</v>
      </c>
      <c r="Z453" s="81">
        <f>LEN(Z454&amp;Z455&amp;Z456&amp;Z457&amp;Z458&amp;Z459&amp;Z460&amp;Z461&amp;Z462&amp;Z463&amp;Z464&amp;Z465&amp;Z466&amp;Z467&amp;Z468)</f>
        <v>24</v>
      </c>
      <c r="AA453" s="81">
        <f>LEN(AA454&amp;AA455&amp;AA456&amp;AA457&amp;AA458&amp;AA459&amp;AA460&amp;AA461&amp;AA462&amp;AA463&amp;AA464&amp;AA465&amp;AA466&amp;AA467&amp;AA468)</f>
        <v>24</v>
      </c>
      <c r="AB453" s="81">
        <f>SUM(Y453:AA453)</f>
        <v>70</v>
      </c>
    </row>
    <row r="454" spans="1:32" x14ac:dyDescent="0.2">
      <c r="A454" s="34" t="str">
        <f>C451&amp;"x"&amp;B454</f>
        <v>D4x1</v>
      </c>
      <c r="B454" s="63">
        <v>1</v>
      </c>
      <c r="C454" s="87" t="str">
        <f t="shared" ref="C454:C468" si="329">IF(LEFT($A454,1)="x","",IFERROR(VLOOKUP($A454,LedenV,6,0),""))</f>
        <v>V</v>
      </c>
      <c r="D454" s="87" t="str">
        <f t="shared" ref="D454:D468" si="330">IF(LEFT($A454,1)="x","",IFERROR(VLOOKUP($A454,LedenV,7,0),""))</f>
        <v>NLV54V3</v>
      </c>
      <c r="E454" s="88" t="str">
        <f t="shared" ref="E454:E468" si="331">IF(LEFT($A454,1)="x","",IFERROR(VLOOKUP($A454,LedenV,8,0),""))</f>
        <v>Borsboom, Lis</v>
      </c>
      <c r="F454" s="88" t="str">
        <f t="shared" ref="F454:F468" si="332">IF(LEFT($A454,1)="x","",IFERROR(VLOOKUP($A454,LedenV,9,0),""))</f>
        <v>Lis</v>
      </c>
      <c r="G454" s="89">
        <f t="shared" ref="G454:G468" si="333">IF(LEFT($A454,1)="x","",IFERROR(VLOOKUP($A454,LedenV,10,0),""))</f>
        <v>39637</v>
      </c>
      <c r="H454" s="90">
        <f t="shared" ref="H454:H468" si="334">IF(AND(ISNUMBER(G454),G454&lt;&gt;0),DATEDIF(G454,Peildatum,"Y"),"")</f>
        <v>10</v>
      </c>
      <c r="I454" s="91"/>
      <c r="J454" s="87" t="str">
        <f t="shared" ref="J454:J468" si="335">IF(LEFT($A454,1)="x","",IFERROR(VLOOKUP($A454,LedenV,16,0),""))</f>
        <v>E4</v>
      </c>
      <c r="K454" s="87" t="str">
        <f t="shared" ref="K454:K468" si="336">IF(LEFT($A454,1)="x","",IFERROR(VLOOKUP($A454,LedenV,17,0),""))</f>
        <v>E4</v>
      </c>
      <c r="L454" s="87" t="str">
        <f t="shared" ref="L454:L468" si="337">IF(LEFT($A454,1)="x","",IFERROR(VLOOKUP($A454,LedenV,18,0),""))</f>
        <v>E4</v>
      </c>
      <c r="M454" s="92"/>
      <c r="N454" s="92"/>
      <c r="P454" s="223" t="str">
        <f ca="1">IF(OR(LEFT($A454,1)="x",AND(Y453+$AB454=0,$AB453&gt;0)),"",IFERROR(VLOOKUP($A454,LedenV,27,0),""))</f>
        <v/>
      </c>
      <c r="Q454" s="223" t="str">
        <f ca="1">IF(OR(LEFT($A454,1)="x",AND(Z453+$AB454=0,$AB453&gt;0)),"",IFERROR(VLOOKUP($A454,LedenV,28,0),""))</f>
        <v/>
      </c>
      <c r="R454" s="223" t="str">
        <f ca="1">IF(OR(LEFT($A454,1)="x",AND(AA453+$AB454=0,$AB453&gt;0)),"",IFERROR(VLOOKUP($A454,LedenV,29,0),""))</f>
        <v/>
      </c>
      <c r="S454" s="228"/>
      <c r="T454" s="305"/>
      <c r="U454" s="226"/>
      <c r="V454" s="229">
        <f t="shared" ref="V454:V468" si="338">V453</f>
        <v>11</v>
      </c>
      <c r="W454" s="229">
        <f t="shared" ref="W454:W468" si="339">W453</f>
        <v>12</v>
      </c>
      <c r="X454" s="52">
        <v>5</v>
      </c>
      <c r="Y454" s="87" t="str">
        <f t="shared" ref="Y454:Y468" si="340">IF(LEFT($A454,1)="x","",IFERROR(VLOOKUP($A454,LedenV,34,0),""))</f>
        <v>E4</v>
      </c>
      <c r="Z454" s="87" t="str">
        <f t="shared" ref="Z454:Z468" si="341">IF(LEFT($A454,1)="x","",IFERROR(VLOOKUP($A454,LedenV,35,0),""))</f>
        <v>E4</v>
      </c>
      <c r="AA454" s="87" t="str">
        <f t="shared" ref="AA454:AA468" si="342">IF(LEFT($A454,1)="x","",IFERROR(VLOOKUP($A454,LedenV,36,0),""))</f>
        <v>E4</v>
      </c>
      <c r="AB454" s="34">
        <f t="shared" ref="AB454:AB468" si="343">LEN(Y454&amp;Z454&amp;AA454)</f>
        <v>6</v>
      </c>
    </row>
    <row r="455" spans="1:32" x14ac:dyDescent="0.2">
      <c r="A455" s="34" t="str">
        <f>C451&amp;"x"&amp;B455</f>
        <v>D4x2</v>
      </c>
      <c r="B455" s="63">
        <v>2</v>
      </c>
      <c r="C455" s="87" t="str">
        <f t="shared" si="329"/>
        <v>V</v>
      </c>
      <c r="D455" s="87" t="str">
        <f t="shared" si="330"/>
        <v>NLP78G4</v>
      </c>
      <c r="E455" s="88" t="str">
        <f t="shared" si="331"/>
        <v>Bozuwa, Julia</v>
      </c>
      <c r="F455" s="88" t="str">
        <f t="shared" si="332"/>
        <v>Julia</v>
      </c>
      <c r="G455" s="89">
        <f t="shared" si="333"/>
        <v>39274</v>
      </c>
      <c r="H455" s="90">
        <f t="shared" si="334"/>
        <v>11</v>
      </c>
      <c r="I455" s="91"/>
      <c r="J455" s="87" t="str">
        <f t="shared" si="335"/>
        <v>D5</v>
      </c>
      <c r="K455" s="87" t="str">
        <f t="shared" si="336"/>
        <v>D5</v>
      </c>
      <c r="L455" s="87" t="str">
        <f t="shared" si="337"/>
        <v>D5</v>
      </c>
      <c r="M455" s="92"/>
      <c r="N455" s="92"/>
      <c r="P455" s="223" t="str">
        <f ca="1">IF(OR(LEFT($A455,1)="x",AND(Y453+$AB455=0,$AB453&gt;0)),"",IFERROR(VLOOKUP($A455,LedenV,27,0),""))</f>
        <v/>
      </c>
      <c r="Q455" s="223" t="str">
        <f ca="1">IF(OR(LEFT($A455,1)="x",AND(Z453+$AB455=0,$AB453&gt;0)),"",IFERROR(VLOOKUP($A455,LedenV,28,0),""))</f>
        <v/>
      </c>
      <c r="R455" s="223" t="str">
        <f ca="1">IF(OR(LEFT($A455,1)="x",AND(AA453+$AB455=0,$AB453&gt;0)),"",IFERROR(VLOOKUP($A455,LedenV,29,0),""))</f>
        <v/>
      </c>
      <c r="S455" s="228"/>
      <c r="T455" s="305"/>
      <c r="U455" s="226"/>
      <c r="V455" s="229">
        <f t="shared" si="338"/>
        <v>11</v>
      </c>
      <c r="W455" s="229">
        <f t="shared" si="339"/>
        <v>12</v>
      </c>
      <c r="X455" s="52">
        <v>6</v>
      </c>
      <c r="Y455" s="87" t="str">
        <f t="shared" si="340"/>
        <v>D5</v>
      </c>
      <c r="Z455" s="87" t="str">
        <f t="shared" si="341"/>
        <v>D5</v>
      </c>
      <c r="AA455" s="87" t="str">
        <f t="shared" si="342"/>
        <v>D5</v>
      </c>
      <c r="AB455" s="34">
        <f t="shared" si="343"/>
        <v>6</v>
      </c>
    </row>
    <row r="456" spans="1:32" x14ac:dyDescent="0.2">
      <c r="A456" s="34" t="str">
        <f>C451&amp;"x"&amp;B456</f>
        <v>D4x3</v>
      </c>
      <c r="B456" s="63">
        <v>3</v>
      </c>
      <c r="C456" s="87" t="str">
        <f t="shared" si="329"/>
        <v>V</v>
      </c>
      <c r="D456" s="87" t="str">
        <f t="shared" si="330"/>
        <v>NLP77X0</v>
      </c>
      <c r="E456" s="88" t="str">
        <f t="shared" si="331"/>
        <v>Hage, Quindsey</v>
      </c>
      <c r="F456" s="88" t="str">
        <f t="shared" si="332"/>
        <v>Quindsey</v>
      </c>
      <c r="G456" s="89">
        <f t="shared" si="333"/>
        <v>39361</v>
      </c>
      <c r="H456" s="90">
        <f t="shared" si="334"/>
        <v>11</v>
      </c>
      <c r="I456" s="91"/>
      <c r="J456" s="87" t="str">
        <f t="shared" si="335"/>
        <v>D5</v>
      </c>
      <c r="K456" s="87" t="str">
        <f t="shared" si="336"/>
        <v>D5</v>
      </c>
      <c r="L456" s="87" t="str">
        <f t="shared" si="337"/>
        <v>D5</v>
      </c>
      <c r="M456" s="92"/>
      <c r="N456" s="92"/>
      <c r="P456" s="223" t="str">
        <f ca="1">IF(OR(LEFT($A456,1)="x",AND(Y453+$AB456=0,$AB453&gt;0)),"",IFERROR(VLOOKUP($A456,LedenV,27,0),""))</f>
        <v/>
      </c>
      <c r="Q456" s="223" t="str">
        <f ca="1">IF(OR(LEFT($A456,1)="x",AND(Z453+$AB456=0,$AB453&gt;0)),"",IFERROR(VLOOKUP($A456,LedenV,28,0),""))</f>
        <v/>
      </c>
      <c r="R456" s="223" t="str">
        <f ca="1">IF(OR(LEFT($A456,1)="x",AND(AA453+$AB456=0,$AB453&gt;0)),"",IFERROR(VLOOKUP($A456,LedenV,29,0),""))</f>
        <v/>
      </c>
      <c r="S456" s="228"/>
      <c r="T456" s="305"/>
      <c r="U456" s="226"/>
      <c r="V456" s="229">
        <f t="shared" si="338"/>
        <v>11</v>
      </c>
      <c r="W456" s="229">
        <f t="shared" si="339"/>
        <v>12</v>
      </c>
      <c r="X456" s="52">
        <v>7</v>
      </c>
      <c r="Y456" s="87" t="str">
        <f t="shared" si="340"/>
        <v>D5</v>
      </c>
      <c r="Z456" s="87" t="str">
        <f t="shared" si="341"/>
        <v>D5</v>
      </c>
      <c r="AA456" s="87" t="str">
        <f t="shared" si="342"/>
        <v>D5</v>
      </c>
      <c r="AB456" s="34">
        <f t="shared" si="343"/>
        <v>6</v>
      </c>
    </row>
    <row r="457" spans="1:32" x14ac:dyDescent="0.2">
      <c r="A457" s="34" t="str">
        <f>C451&amp;"x"&amp;B457</f>
        <v>D4x4</v>
      </c>
      <c r="B457" s="63">
        <v>4</v>
      </c>
      <c r="C457" s="87" t="str">
        <f t="shared" si="329"/>
        <v>V</v>
      </c>
      <c r="D457" s="87" t="str">
        <f t="shared" si="330"/>
        <v>NLY95D3</v>
      </c>
      <c r="E457" s="88" t="str">
        <f t="shared" si="331"/>
        <v xml:space="preserve">Robbemond, J. </v>
      </c>
      <c r="F457" s="88" t="str">
        <f t="shared" si="332"/>
        <v>Jente</v>
      </c>
      <c r="G457" s="89">
        <f t="shared" si="333"/>
        <v>39709</v>
      </c>
      <c r="H457" s="90">
        <f t="shared" si="334"/>
        <v>10</v>
      </c>
      <c r="I457" s="91"/>
      <c r="J457" s="87" t="str">
        <f t="shared" si="335"/>
        <v/>
      </c>
      <c r="K457" s="87" t="str">
        <f t="shared" si="336"/>
        <v>E5</v>
      </c>
      <c r="L457" s="87" t="str">
        <f t="shared" si="337"/>
        <v>E5</v>
      </c>
      <c r="M457" s="92"/>
      <c r="N457" s="92"/>
      <c r="P457" s="223" t="str">
        <f ca="1">IF(OR(LEFT($A457,1)="x",AND(Y453+$AB457=0,$AB453&gt;0)),"",IFERROR(VLOOKUP($A457,LedenV,27,0),""))</f>
        <v/>
      </c>
      <c r="Q457" s="223" t="str">
        <f ca="1">IF(OR(LEFT($A457,1)="x",AND(Z453+$AB457=0,$AB453&gt;0)),"",IFERROR(VLOOKUP($A457,LedenV,28,0),""))</f>
        <v/>
      </c>
      <c r="R457" s="223" t="str">
        <f ca="1">IF(OR(LEFT($A457,1)="x",AND(AA453+$AB457=0,$AB453&gt;0)),"",IFERROR(VLOOKUP($A457,LedenV,29,0),""))</f>
        <v/>
      </c>
      <c r="S457" s="228"/>
      <c r="T457" s="305"/>
      <c r="U457" s="226"/>
      <c r="V457" s="229">
        <f t="shared" si="338"/>
        <v>11</v>
      </c>
      <c r="W457" s="229">
        <f t="shared" si="339"/>
        <v>12</v>
      </c>
      <c r="X457" s="52">
        <v>8</v>
      </c>
      <c r="Y457" s="87" t="str">
        <f t="shared" si="340"/>
        <v/>
      </c>
      <c r="Z457" s="87" t="str">
        <f t="shared" si="341"/>
        <v>E5</v>
      </c>
      <c r="AA457" s="87" t="str">
        <f t="shared" si="342"/>
        <v>E5</v>
      </c>
      <c r="AB457" s="34">
        <f t="shared" si="343"/>
        <v>4</v>
      </c>
    </row>
    <row r="458" spans="1:32" x14ac:dyDescent="0.2">
      <c r="A458" s="34" t="str">
        <f>C451&amp;"x"&amp;B458</f>
        <v>D4x5</v>
      </c>
      <c r="B458" s="63">
        <v>5</v>
      </c>
      <c r="C458" s="87" t="str">
        <f t="shared" si="329"/>
        <v>V</v>
      </c>
      <c r="D458" s="87" t="str">
        <f t="shared" si="330"/>
        <v>NLT04D0</v>
      </c>
      <c r="E458" s="88" t="str">
        <f t="shared" si="331"/>
        <v>Steenis, Yelena van</v>
      </c>
      <c r="F458" s="88" t="str">
        <f t="shared" si="332"/>
        <v>Yelena</v>
      </c>
      <c r="G458" s="89">
        <f t="shared" si="333"/>
        <v>39444</v>
      </c>
      <c r="H458" s="90">
        <f t="shared" si="334"/>
        <v>11</v>
      </c>
      <c r="I458" s="91"/>
      <c r="J458" s="87" t="str">
        <f t="shared" si="335"/>
        <v>D5</v>
      </c>
      <c r="K458" s="87" t="str">
        <f t="shared" si="336"/>
        <v>D5</v>
      </c>
      <c r="L458" s="87" t="str">
        <f t="shared" si="337"/>
        <v>D5</v>
      </c>
      <c r="M458" s="92"/>
      <c r="N458" s="92"/>
      <c r="P458" s="223" t="str">
        <f ca="1">IF(OR(LEFT($A458,1)="x",AND(Y453+$AB458=0,$AB453&gt;0)),"",IFERROR(VLOOKUP($A458,LedenV,27,0),""))</f>
        <v/>
      </c>
      <c r="Q458" s="223" t="str">
        <f ca="1">IF(OR(LEFT($A458,1)="x",AND(Z453+$AB458=0,$AB453&gt;0)),"",IFERROR(VLOOKUP($A458,LedenV,28,0),""))</f>
        <v/>
      </c>
      <c r="R458" s="223" t="str">
        <f ca="1">IF(OR(LEFT($A458,1)="x",AND(AA453+$AB458=0,$AB453&gt;0)),"",IFERROR(VLOOKUP($A458,LedenV,29,0),""))</f>
        <v/>
      </c>
      <c r="S458" s="228"/>
      <c r="T458" s="305"/>
      <c r="U458" s="226"/>
      <c r="V458" s="229">
        <f t="shared" si="338"/>
        <v>11</v>
      </c>
      <c r="W458" s="229">
        <f t="shared" si="339"/>
        <v>12</v>
      </c>
      <c r="X458" s="52">
        <v>9</v>
      </c>
      <c r="Y458" s="87" t="str">
        <f t="shared" si="340"/>
        <v>D5</v>
      </c>
      <c r="Z458" s="87" t="str">
        <f t="shared" si="341"/>
        <v>D5</v>
      </c>
      <c r="AA458" s="87" t="str">
        <f t="shared" si="342"/>
        <v>D5</v>
      </c>
      <c r="AB458" s="34">
        <f t="shared" si="343"/>
        <v>6</v>
      </c>
    </row>
    <row r="459" spans="1:32" x14ac:dyDescent="0.2">
      <c r="A459" s="34" t="str">
        <f>C451&amp;"x"&amp;B459</f>
        <v>D4x6</v>
      </c>
      <c r="B459" s="63">
        <v>6</v>
      </c>
      <c r="C459" s="87" t="str">
        <f t="shared" si="329"/>
        <v>V</v>
      </c>
      <c r="D459" s="87" t="str">
        <f t="shared" si="330"/>
        <v>NLL19W5</v>
      </c>
      <c r="E459" s="88" t="str">
        <f t="shared" si="331"/>
        <v>Varik, Roos van</v>
      </c>
      <c r="F459" s="88" t="str">
        <f t="shared" si="332"/>
        <v>Roos</v>
      </c>
      <c r="G459" s="89">
        <f t="shared" si="333"/>
        <v>39236</v>
      </c>
      <c r="H459" s="90">
        <f t="shared" si="334"/>
        <v>11</v>
      </c>
      <c r="I459" s="91"/>
      <c r="J459" s="87" t="str">
        <f t="shared" si="335"/>
        <v>D5</v>
      </c>
      <c r="K459" s="87" t="str">
        <f t="shared" si="336"/>
        <v>D5</v>
      </c>
      <c r="L459" s="87" t="str">
        <f t="shared" si="337"/>
        <v>D5</v>
      </c>
      <c r="M459" s="92"/>
      <c r="N459" s="92"/>
      <c r="P459" s="223" t="str">
        <f ca="1">IF(OR(LEFT($A459,1)="x",AND(Y453+$AB459=0,$AB453&gt;0)),"",IFERROR(VLOOKUP($A459,LedenV,27,0),""))</f>
        <v/>
      </c>
      <c r="Q459" s="223" t="str">
        <f ca="1">IF(OR(LEFT($A459,1)="x",AND(Z453+$AB459=0,$AB453&gt;0)),"",IFERROR(VLOOKUP($A459,LedenV,28,0),""))</f>
        <v/>
      </c>
      <c r="R459" s="223" t="str">
        <f ca="1">IF(OR(LEFT($A459,1)="x",AND(AA453+$AB459=0,$AB453&gt;0)),"",IFERROR(VLOOKUP($A459,LedenV,29,0),""))</f>
        <v/>
      </c>
      <c r="S459" s="228"/>
      <c r="T459" s="305"/>
      <c r="U459" s="226"/>
      <c r="V459" s="229">
        <f t="shared" si="338"/>
        <v>11</v>
      </c>
      <c r="W459" s="229">
        <f t="shared" si="339"/>
        <v>12</v>
      </c>
      <c r="X459" s="52">
        <v>10</v>
      </c>
      <c r="Y459" s="87" t="str">
        <f t="shared" si="340"/>
        <v>D5</v>
      </c>
      <c r="Z459" s="87" t="str">
        <f t="shared" si="341"/>
        <v>D5</v>
      </c>
      <c r="AA459" s="87" t="str">
        <f t="shared" si="342"/>
        <v>D5</v>
      </c>
      <c r="AB459" s="34">
        <f t="shared" si="343"/>
        <v>6</v>
      </c>
    </row>
    <row r="460" spans="1:32" x14ac:dyDescent="0.2">
      <c r="A460" s="34" t="str">
        <f>C451&amp;"x"&amp;B460</f>
        <v>D4x7</v>
      </c>
      <c r="B460" s="63">
        <v>7</v>
      </c>
      <c r="C460" s="87" t="str">
        <f t="shared" si="329"/>
        <v>M</v>
      </c>
      <c r="D460" s="87" t="str">
        <f t="shared" si="330"/>
        <v>NLW47J4</v>
      </c>
      <c r="E460" s="88" t="str">
        <f t="shared" si="331"/>
        <v>Hashmei, Ali</v>
      </c>
      <c r="F460" s="88" t="str">
        <f t="shared" si="332"/>
        <v>Ali</v>
      </c>
      <c r="G460" s="89">
        <f t="shared" si="333"/>
        <v>39402</v>
      </c>
      <c r="H460" s="90">
        <f t="shared" si="334"/>
        <v>11</v>
      </c>
      <c r="I460" s="91"/>
      <c r="J460" s="87" t="str">
        <f t="shared" si="335"/>
        <v>D5</v>
      </c>
      <c r="K460" s="87" t="str">
        <f t="shared" si="336"/>
        <v>D5</v>
      </c>
      <c r="L460" s="87" t="str">
        <f t="shared" si="337"/>
        <v>D5</v>
      </c>
      <c r="M460" s="92"/>
      <c r="N460" s="92"/>
      <c r="P460" s="223" t="str">
        <f ca="1">IF(OR(LEFT($A460,1)="x",AND(Y453+$AB460=0,$AB453&gt;0)),"",IFERROR(VLOOKUP($A460,LedenV,27,0),""))</f>
        <v/>
      </c>
      <c r="Q460" s="223" t="str">
        <f ca="1">IF(OR(LEFT($A460,1)="x",AND(Z453+$AB460=0,$AB453&gt;0)),"",IFERROR(VLOOKUP($A460,LedenV,28,0),""))</f>
        <v/>
      </c>
      <c r="R460" s="223" t="str">
        <f ca="1">IF(OR(LEFT($A460,1)="x",AND(AA453+$AB460=0,$AB453&gt;0)),"",IFERROR(VLOOKUP($A460,LedenV,29,0),""))</f>
        <v/>
      </c>
      <c r="S460" s="228"/>
      <c r="T460" s="305"/>
      <c r="U460" s="226"/>
      <c r="V460" s="229">
        <f t="shared" si="338"/>
        <v>11</v>
      </c>
      <c r="W460" s="229">
        <f t="shared" si="339"/>
        <v>12</v>
      </c>
      <c r="X460" s="52">
        <v>11</v>
      </c>
      <c r="Y460" s="87" t="str">
        <f t="shared" si="340"/>
        <v>D5</v>
      </c>
      <c r="Z460" s="87" t="str">
        <f t="shared" si="341"/>
        <v>D5</v>
      </c>
      <c r="AA460" s="87" t="str">
        <f t="shared" si="342"/>
        <v>D5</v>
      </c>
      <c r="AB460" s="34">
        <f t="shared" si="343"/>
        <v>6</v>
      </c>
    </row>
    <row r="461" spans="1:32" x14ac:dyDescent="0.2">
      <c r="A461" s="34" t="str">
        <f>C451&amp;"x"&amp;B461</f>
        <v>D4x8</v>
      </c>
      <c r="B461" s="63">
        <v>8</v>
      </c>
      <c r="C461" s="87" t="str">
        <f t="shared" si="329"/>
        <v>M</v>
      </c>
      <c r="D461" s="87" t="str">
        <f t="shared" si="330"/>
        <v>NLB71B4</v>
      </c>
      <c r="E461" s="88" t="str">
        <f t="shared" si="331"/>
        <v>Koornneef, Tommie</v>
      </c>
      <c r="F461" s="88" t="str">
        <f t="shared" si="332"/>
        <v>Tommie</v>
      </c>
      <c r="G461" s="89">
        <f t="shared" si="333"/>
        <v>39123</v>
      </c>
      <c r="H461" s="90">
        <f t="shared" si="334"/>
        <v>11</v>
      </c>
      <c r="I461" s="91"/>
      <c r="J461" s="87" t="str">
        <f t="shared" si="335"/>
        <v>D5</v>
      </c>
      <c r="K461" s="87" t="str">
        <f t="shared" si="336"/>
        <v>D5</v>
      </c>
      <c r="L461" s="87" t="str">
        <f t="shared" si="337"/>
        <v>D5</v>
      </c>
      <c r="M461" s="92"/>
      <c r="N461" s="92"/>
      <c r="P461" s="223" t="str">
        <f ca="1">IF(OR(LEFT($A461,1)="x",AND(Y453+$AB461=0,$AB453&gt;0)),"",IFERROR(VLOOKUP($A461,LedenV,27,0),""))</f>
        <v/>
      </c>
      <c r="Q461" s="223" t="str">
        <f ca="1">IF(OR(LEFT($A461,1)="x",AND(Z453+$AB461=0,$AB453&gt;0)),"",IFERROR(VLOOKUP($A461,LedenV,28,0),""))</f>
        <v/>
      </c>
      <c r="R461" s="223" t="str">
        <f ca="1">IF(OR(LEFT($A461,1)="x",AND(AA453+$AB461=0,$AB453&gt;0)),"",IFERROR(VLOOKUP($A461,LedenV,29,0),""))</f>
        <v/>
      </c>
      <c r="S461" s="228"/>
      <c r="T461" s="305"/>
      <c r="U461" s="226"/>
      <c r="V461" s="229">
        <f t="shared" si="338"/>
        <v>11</v>
      </c>
      <c r="W461" s="229">
        <f t="shared" si="339"/>
        <v>12</v>
      </c>
      <c r="X461" s="52">
        <v>12</v>
      </c>
      <c r="Y461" s="87" t="str">
        <f t="shared" si="340"/>
        <v>D5</v>
      </c>
      <c r="Z461" s="87" t="str">
        <f t="shared" si="341"/>
        <v>D5</v>
      </c>
      <c r="AA461" s="87" t="str">
        <f t="shared" si="342"/>
        <v>D5</v>
      </c>
      <c r="AB461" s="34">
        <f t="shared" si="343"/>
        <v>6</v>
      </c>
    </row>
    <row r="462" spans="1:32" x14ac:dyDescent="0.2">
      <c r="A462" s="34" t="str">
        <f>C451&amp;"x"&amp;B462</f>
        <v>D4x9</v>
      </c>
      <c r="B462" s="63">
        <v>9</v>
      </c>
      <c r="C462" s="87" t="str">
        <f t="shared" si="329"/>
        <v>M</v>
      </c>
      <c r="D462" s="87" t="str">
        <f t="shared" si="330"/>
        <v>NLR06X4</v>
      </c>
      <c r="E462" s="88" t="str">
        <f t="shared" si="331"/>
        <v>Pille, Menno</v>
      </c>
      <c r="F462" s="88" t="str">
        <f t="shared" si="332"/>
        <v>Menno</v>
      </c>
      <c r="G462" s="89">
        <f t="shared" si="333"/>
        <v>39187</v>
      </c>
      <c r="H462" s="90">
        <f t="shared" si="334"/>
        <v>11</v>
      </c>
      <c r="I462" s="91"/>
      <c r="J462" s="87" t="str">
        <f t="shared" si="335"/>
        <v>D5</v>
      </c>
      <c r="K462" s="87" t="str">
        <f t="shared" si="336"/>
        <v>D5</v>
      </c>
      <c r="L462" s="87" t="str">
        <f t="shared" si="337"/>
        <v>D5</v>
      </c>
      <c r="M462" s="92"/>
      <c r="N462" s="92"/>
      <c r="P462" s="223" t="str">
        <f ca="1">IF(OR(LEFT($A462,1)="x",AND(Y453+$AB462=0,$AB453&gt;0)),"",IFERROR(VLOOKUP($A462,LedenV,27,0),""))</f>
        <v/>
      </c>
      <c r="Q462" s="223" t="str">
        <f ca="1">IF(OR(LEFT($A462,1)="x",AND(Z453+$AB462=0,$AB453&gt;0)),"",IFERROR(VLOOKUP($A462,LedenV,28,0),""))</f>
        <v/>
      </c>
      <c r="R462" s="223" t="str">
        <f ca="1">IF(OR(LEFT($A462,1)="x",AND(AA453+$AB462=0,$AB453&gt;0)),"",IFERROR(VLOOKUP($A462,LedenV,29,0),""))</f>
        <v/>
      </c>
      <c r="S462" s="228"/>
      <c r="T462" s="305"/>
      <c r="U462" s="226"/>
      <c r="V462" s="229">
        <f t="shared" si="338"/>
        <v>11</v>
      </c>
      <c r="W462" s="229">
        <f t="shared" si="339"/>
        <v>12</v>
      </c>
      <c r="X462" s="52">
        <v>13</v>
      </c>
      <c r="Y462" s="87" t="str">
        <f t="shared" si="340"/>
        <v>D5</v>
      </c>
      <c r="Z462" s="87" t="str">
        <f t="shared" si="341"/>
        <v>D5</v>
      </c>
      <c r="AA462" s="87" t="str">
        <f t="shared" si="342"/>
        <v>D5</v>
      </c>
      <c r="AB462" s="34">
        <f t="shared" si="343"/>
        <v>6</v>
      </c>
    </row>
    <row r="463" spans="1:32" x14ac:dyDescent="0.2">
      <c r="A463" s="34" t="str">
        <f>C451&amp;"x"&amp;B463</f>
        <v>D4x10</v>
      </c>
      <c r="B463" s="63">
        <v>10</v>
      </c>
      <c r="C463" s="87" t="str">
        <f t="shared" si="329"/>
        <v>M</v>
      </c>
      <c r="D463" s="87" t="str">
        <f t="shared" si="330"/>
        <v>NLS75Z1</v>
      </c>
      <c r="E463" s="88" t="str">
        <f t="shared" si="331"/>
        <v>Verhoef, Stefan</v>
      </c>
      <c r="F463" s="88" t="str">
        <f t="shared" si="332"/>
        <v>Stefan</v>
      </c>
      <c r="G463" s="89">
        <f t="shared" si="333"/>
        <v>39810</v>
      </c>
      <c r="H463" s="90">
        <f t="shared" si="334"/>
        <v>10</v>
      </c>
      <c r="I463" s="91"/>
      <c r="J463" s="87" t="str">
        <f t="shared" si="335"/>
        <v>E3</v>
      </c>
      <c r="K463" s="87" t="str">
        <f t="shared" si="336"/>
        <v>E3</v>
      </c>
      <c r="L463" s="87" t="str">
        <f t="shared" si="337"/>
        <v>E3</v>
      </c>
      <c r="M463" s="92"/>
      <c r="N463" s="92"/>
      <c r="P463" s="223" t="str">
        <f ca="1">IF(OR(LEFT($A463,1)="x",AND(Y453+$AB463=0,$AB453&gt;0)),"",IFERROR(VLOOKUP($A463,LedenV,27,0),""))</f>
        <v/>
      </c>
      <c r="Q463" s="223" t="str">
        <f ca="1">IF(OR(LEFT($A463,1)="x",AND(Z453+$AB463=0,$AB453&gt;0)),"",IFERROR(VLOOKUP($A463,LedenV,28,0),""))</f>
        <v/>
      </c>
      <c r="R463" s="223" t="str">
        <f ca="1">IF(OR(LEFT($A463,1)="x",AND(AA453+$AB463=0,$AB453&gt;0)),"",IFERROR(VLOOKUP($A463,LedenV,29,0),""))</f>
        <v/>
      </c>
      <c r="S463" s="228"/>
      <c r="T463" s="305"/>
      <c r="U463" s="226"/>
      <c r="V463" s="229">
        <f t="shared" si="338"/>
        <v>11</v>
      </c>
      <c r="W463" s="229">
        <f t="shared" si="339"/>
        <v>12</v>
      </c>
      <c r="X463" s="52">
        <v>14</v>
      </c>
      <c r="Y463" s="87" t="str">
        <f t="shared" si="340"/>
        <v>E3</v>
      </c>
      <c r="Z463" s="87" t="str">
        <f t="shared" si="341"/>
        <v>E3</v>
      </c>
      <c r="AA463" s="87" t="str">
        <f t="shared" si="342"/>
        <v>E3</v>
      </c>
      <c r="AB463" s="34">
        <f t="shared" si="343"/>
        <v>6</v>
      </c>
    </row>
    <row r="464" spans="1:32" x14ac:dyDescent="0.2">
      <c r="A464" s="34" t="str">
        <f>C451&amp;"x"&amp;B464</f>
        <v>D4x11</v>
      </c>
      <c r="B464" s="63">
        <v>11</v>
      </c>
      <c r="C464" s="87" t="str">
        <f t="shared" si="329"/>
        <v>M</v>
      </c>
      <c r="D464" s="87" t="str">
        <f t="shared" si="330"/>
        <v>NLM05B2</v>
      </c>
      <c r="E464" s="88" t="str">
        <f t="shared" si="331"/>
        <v>Vliet, Tycho</v>
      </c>
      <c r="F464" s="88" t="str">
        <f t="shared" si="332"/>
        <v>Tycho</v>
      </c>
      <c r="G464" s="89">
        <f t="shared" si="333"/>
        <v>39346</v>
      </c>
      <c r="H464" s="90">
        <f t="shared" si="334"/>
        <v>11</v>
      </c>
      <c r="I464" s="91"/>
      <c r="J464" s="87" t="str">
        <f t="shared" si="335"/>
        <v>D3</v>
      </c>
      <c r="K464" s="87" t="str">
        <f t="shared" si="336"/>
        <v>D3</v>
      </c>
      <c r="L464" s="87" t="str">
        <f t="shared" si="337"/>
        <v>D3</v>
      </c>
      <c r="M464" s="92"/>
      <c r="N464" s="92"/>
      <c r="P464" s="223" t="str">
        <f ca="1">IF(OR(LEFT($A464,1)="x",AND(Y453+$AB464=0,$AB453&gt;0)),"",IFERROR(VLOOKUP($A464,LedenV,27,0),""))</f>
        <v/>
      </c>
      <c r="Q464" s="223" t="str">
        <f ca="1">IF(OR(LEFT($A464,1)="x",AND(Z453+$AB464=0,$AB453&gt;0)),"",IFERROR(VLOOKUP($A464,LedenV,28,0),""))</f>
        <v/>
      </c>
      <c r="R464" s="223" t="str">
        <f ca="1">IF(OR(LEFT($A464,1)="x",AND(AA453+$AB464=0,$AB453&gt;0)),"",IFERROR(VLOOKUP($A464,LedenV,29,0),""))</f>
        <v/>
      </c>
      <c r="V464" s="229">
        <f t="shared" si="338"/>
        <v>11</v>
      </c>
      <c r="W464" s="229">
        <f t="shared" si="339"/>
        <v>12</v>
      </c>
      <c r="X464" s="52">
        <v>15</v>
      </c>
      <c r="Y464" s="87" t="str">
        <f t="shared" si="340"/>
        <v>D3</v>
      </c>
      <c r="Z464" s="87" t="str">
        <f t="shared" si="341"/>
        <v>D3</v>
      </c>
      <c r="AA464" s="87" t="str">
        <f t="shared" si="342"/>
        <v>D3</v>
      </c>
      <c r="AB464" s="34">
        <f t="shared" si="343"/>
        <v>6</v>
      </c>
    </row>
    <row r="465" spans="1:32" x14ac:dyDescent="0.2">
      <c r="A465" s="34" t="str">
        <f>C451&amp;"x"&amp;B465</f>
        <v>D4x12</v>
      </c>
      <c r="B465" s="63">
        <v>12</v>
      </c>
      <c r="C465" s="87" t="str">
        <f t="shared" si="329"/>
        <v>M</v>
      </c>
      <c r="D465" s="87" t="str">
        <f t="shared" si="330"/>
        <v>NLT60Y5</v>
      </c>
      <c r="E465" s="88" t="str">
        <f t="shared" si="331"/>
        <v>Westerbeek, Manuel</v>
      </c>
      <c r="F465" s="88" t="str">
        <f t="shared" si="332"/>
        <v>Manuel</v>
      </c>
      <c r="G465" s="89">
        <f t="shared" si="333"/>
        <v>39087</v>
      </c>
      <c r="H465" s="90">
        <f t="shared" si="334"/>
        <v>11</v>
      </c>
      <c r="I465" s="91"/>
      <c r="J465" s="87" t="str">
        <f t="shared" si="335"/>
        <v>D4</v>
      </c>
      <c r="K465" s="87" t="str">
        <f t="shared" si="336"/>
        <v>D4</v>
      </c>
      <c r="L465" s="87" t="str">
        <f t="shared" si="337"/>
        <v>D4</v>
      </c>
      <c r="M465" s="92"/>
      <c r="N465" s="92"/>
      <c r="P465" s="223" t="str">
        <f ca="1">IF(OR(LEFT($A465,1)="x",AND(Y453+$AB465=0,$AB453&gt;0)),"",IFERROR(VLOOKUP($A465,LedenV,27,0),""))</f>
        <v/>
      </c>
      <c r="Q465" s="223" t="str">
        <f ca="1">IF(OR(LEFT($A465,1)="x",AND(Z453+$AB465=0,$AB453&gt;0)),"",IFERROR(VLOOKUP($A465,LedenV,28,0),""))</f>
        <v/>
      </c>
      <c r="R465" s="223" t="str">
        <f ca="1">IF(OR(LEFT($A465,1)="x",AND(AA453+$AB465=0,$AB453&gt;0)),"",IFERROR(VLOOKUP($A465,LedenV,29,0),""))</f>
        <v/>
      </c>
      <c r="V465" s="229">
        <f t="shared" si="338"/>
        <v>11</v>
      </c>
      <c r="W465" s="229">
        <f t="shared" si="339"/>
        <v>12</v>
      </c>
      <c r="X465" s="52">
        <v>16</v>
      </c>
      <c r="Y465" s="87" t="str">
        <f t="shared" si="340"/>
        <v>D4</v>
      </c>
      <c r="Z465" s="87" t="str">
        <f t="shared" si="341"/>
        <v>D4</v>
      </c>
      <c r="AA465" s="87" t="str">
        <f t="shared" si="342"/>
        <v>D4</v>
      </c>
      <c r="AB465" s="34">
        <f t="shared" si="343"/>
        <v>6</v>
      </c>
    </row>
    <row r="466" spans="1:32" x14ac:dyDescent="0.2">
      <c r="A466" s="34" t="str">
        <f>C451&amp;"x"&amp;B466</f>
        <v>D4x13</v>
      </c>
      <c r="B466" s="63">
        <v>13</v>
      </c>
      <c r="C466" s="87" t="str">
        <f t="shared" si="329"/>
        <v/>
      </c>
      <c r="D466" s="87" t="str">
        <f t="shared" si="330"/>
        <v/>
      </c>
      <c r="E466" s="88" t="str">
        <f t="shared" si="331"/>
        <v/>
      </c>
      <c r="F466" s="88" t="str">
        <f t="shared" si="332"/>
        <v/>
      </c>
      <c r="G466" s="89" t="str">
        <f t="shared" si="333"/>
        <v/>
      </c>
      <c r="H466" s="90" t="str">
        <f t="shared" si="334"/>
        <v/>
      </c>
      <c r="I466" s="91"/>
      <c r="J466" s="87" t="str">
        <f t="shared" si="335"/>
        <v/>
      </c>
      <c r="K466" s="87" t="str">
        <f t="shared" si="336"/>
        <v/>
      </c>
      <c r="L466" s="87" t="str">
        <f t="shared" si="337"/>
        <v/>
      </c>
      <c r="M466" s="92"/>
      <c r="N466" s="92"/>
      <c r="P466" s="223" t="str">
        <f>IF(OR(LEFT($A466,1)="x",AND(Y453+$AB466=0,$AB453&gt;0)),"",IFERROR(VLOOKUP($A466,LedenV,27,0),""))</f>
        <v/>
      </c>
      <c r="Q466" s="223" t="str">
        <f>IF(OR(LEFT($A466,1)="x",AND(Z453+$AB466=0,$AB453&gt;0)),"",IFERROR(VLOOKUP($A466,LedenV,28,0),""))</f>
        <v/>
      </c>
      <c r="R466" s="223" t="str">
        <f>IF(OR(LEFT($A466,1)="x",AND(AA453+$AB466=0,$AB453&gt;0)),"",IFERROR(VLOOKUP($A466,LedenV,29,0),""))</f>
        <v/>
      </c>
      <c r="V466" s="229">
        <f t="shared" si="338"/>
        <v>11</v>
      </c>
      <c r="W466" s="229">
        <f t="shared" si="339"/>
        <v>12</v>
      </c>
      <c r="X466" s="52">
        <v>17</v>
      </c>
      <c r="Y466" s="87" t="str">
        <f t="shared" si="340"/>
        <v/>
      </c>
      <c r="Z466" s="87" t="str">
        <f t="shared" si="341"/>
        <v/>
      </c>
      <c r="AA466" s="87" t="str">
        <f t="shared" si="342"/>
        <v/>
      </c>
      <c r="AB466" s="34">
        <f t="shared" si="343"/>
        <v>0</v>
      </c>
    </row>
    <row r="467" spans="1:32" x14ac:dyDescent="0.2">
      <c r="A467" s="34" t="str">
        <f>C451&amp;"x"&amp;B467</f>
        <v>D4x14</v>
      </c>
      <c r="B467" s="63">
        <v>14</v>
      </c>
      <c r="C467" s="87" t="str">
        <f t="shared" si="329"/>
        <v/>
      </c>
      <c r="D467" s="87" t="str">
        <f t="shared" si="330"/>
        <v/>
      </c>
      <c r="E467" s="88" t="str">
        <f t="shared" si="331"/>
        <v/>
      </c>
      <c r="F467" s="88" t="str">
        <f t="shared" si="332"/>
        <v/>
      </c>
      <c r="G467" s="89" t="str">
        <f t="shared" si="333"/>
        <v/>
      </c>
      <c r="H467" s="90" t="str">
        <f t="shared" si="334"/>
        <v/>
      </c>
      <c r="I467" s="91"/>
      <c r="J467" s="87" t="str">
        <f t="shared" si="335"/>
        <v/>
      </c>
      <c r="K467" s="87" t="str">
        <f t="shared" si="336"/>
        <v/>
      </c>
      <c r="L467" s="87" t="str">
        <f t="shared" si="337"/>
        <v/>
      </c>
      <c r="M467" s="92"/>
      <c r="N467" s="92"/>
      <c r="P467" s="223" t="str">
        <f>IF(OR(LEFT($A467,1)="x",AND(Y453+$AB467=0,$AB453&gt;0)),"",IFERROR(VLOOKUP($A467,LedenV,27,0),""))</f>
        <v/>
      </c>
      <c r="Q467" s="223" t="str">
        <f>IF(OR(LEFT($A467,1)="x",AND(Z453+$AB467=0,$AB453&gt;0)),"",IFERROR(VLOOKUP($A467,LedenV,28,0),""))</f>
        <v/>
      </c>
      <c r="R467" s="223" t="str">
        <f>IF(OR(LEFT($A467,1)="x",AND(AA453+$AB467=0,$AB453&gt;0)),"",IFERROR(VLOOKUP($A467,LedenV,29,0),""))</f>
        <v/>
      </c>
      <c r="V467" s="229">
        <f t="shared" si="338"/>
        <v>11</v>
      </c>
      <c r="W467" s="229">
        <f t="shared" si="339"/>
        <v>12</v>
      </c>
      <c r="X467" s="52">
        <v>18</v>
      </c>
      <c r="Y467" s="87" t="str">
        <f t="shared" si="340"/>
        <v/>
      </c>
      <c r="Z467" s="87" t="str">
        <f t="shared" si="341"/>
        <v/>
      </c>
      <c r="AA467" s="87" t="str">
        <f t="shared" si="342"/>
        <v/>
      </c>
      <c r="AB467" s="34">
        <f t="shared" si="343"/>
        <v>0</v>
      </c>
    </row>
    <row r="468" spans="1:32" x14ac:dyDescent="0.2">
      <c r="A468" s="34" t="str">
        <f>C451&amp;"x"&amp;B468</f>
        <v>D4x15</v>
      </c>
      <c r="B468" s="63">
        <v>15</v>
      </c>
      <c r="C468" s="87" t="str">
        <f t="shared" si="329"/>
        <v/>
      </c>
      <c r="D468" s="87" t="str">
        <f t="shared" si="330"/>
        <v/>
      </c>
      <c r="E468" s="88" t="str">
        <f t="shared" si="331"/>
        <v/>
      </c>
      <c r="F468" s="88" t="str">
        <f t="shared" si="332"/>
        <v/>
      </c>
      <c r="G468" s="89" t="str">
        <f t="shared" si="333"/>
        <v/>
      </c>
      <c r="H468" s="90" t="str">
        <f t="shared" si="334"/>
        <v/>
      </c>
      <c r="I468" s="91"/>
      <c r="J468" s="87" t="str">
        <f t="shared" si="335"/>
        <v/>
      </c>
      <c r="K468" s="87" t="str">
        <f t="shared" si="336"/>
        <v/>
      </c>
      <c r="L468" s="87" t="str">
        <f t="shared" si="337"/>
        <v/>
      </c>
      <c r="M468" s="92"/>
      <c r="N468" s="92"/>
      <c r="P468" s="223" t="str">
        <f>IF(OR(LEFT($A468,1)="x",AND(Y453+$AB468=0,$AB453&gt;0)),"",IFERROR(VLOOKUP($A468,LedenV,27,0),""))</f>
        <v/>
      </c>
      <c r="Q468" s="223" t="str">
        <f>IF(OR(LEFT($A468,1)="x",AND(Z453+$AB468=0,$AB453&gt;0)),"",IFERROR(VLOOKUP($A468,LedenV,28,0),""))</f>
        <v/>
      </c>
      <c r="R468" s="223" t="str">
        <f>IF(OR(LEFT($A468,1)="x",AND(AA453+$AB468=0,$AB453&gt;0)),"",IFERROR(VLOOKUP($A468,LedenV,29,0),""))</f>
        <v/>
      </c>
      <c r="V468" s="229">
        <f t="shared" si="338"/>
        <v>11</v>
      </c>
      <c r="W468" s="229">
        <f t="shared" si="339"/>
        <v>12</v>
      </c>
      <c r="X468" s="52">
        <v>19</v>
      </c>
      <c r="Y468" s="87" t="str">
        <f t="shared" si="340"/>
        <v/>
      </c>
      <c r="Z468" s="87" t="str">
        <f t="shared" si="341"/>
        <v/>
      </c>
      <c r="AA468" s="87" t="str">
        <f t="shared" si="342"/>
        <v/>
      </c>
      <c r="AB468" s="34">
        <f t="shared" si="343"/>
        <v>0</v>
      </c>
    </row>
    <row r="469" spans="1:32" ht="13.5" thickBot="1" x14ac:dyDescent="0.25">
      <c r="B469" s="93"/>
      <c r="C469" s="94"/>
      <c r="D469" s="93"/>
      <c r="E469" s="93"/>
      <c r="F469" s="93"/>
      <c r="G469" s="95"/>
      <c r="H469" s="95"/>
      <c r="I469" s="95"/>
      <c r="J469" s="94"/>
      <c r="K469" s="94"/>
      <c r="L469" s="94"/>
      <c r="M469" s="92"/>
      <c r="N469" s="92"/>
      <c r="X469" s="52">
        <v>20</v>
      </c>
    </row>
    <row r="470" spans="1:32" ht="13.5" thickTop="1" x14ac:dyDescent="0.2">
      <c r="A470" s="62"/>
      <c r="B470" s="63"/>
      <c r="C470" s="392" t="s">
        <v>6547</v>
      </c>
      <c r="D470" s="392"/>
      <c r="E470" s="178" t="s">
        <v>6548</v>
      </c>
      <c r="F470" s="178" t="s">
        <v>6549</v>
      </c>
      <c r="G470" s="65" t="s">
        <v>6550</v>
      </c>
      <c r="H470" s="66"/>
      <c r="I470" s="67"/>
      <c r="J470" s="68" t="s">
        <v>6551</v>
      </c>
      <c r="K470" s="68" t="s">
        <v>6552</v>
      </c>
      <c r="L470" s="68" t="s">
        <v>6553</v>
      </c>
      <c r="M470" s="69"/>
      <c r="N470" s="69"/>
      <c r="O470" s="70"/>
      <c r="P470" s="71">
        <f ca="1">COUNT(P474:P488)</f>
        <v>0</v>
      </c>
      <c r="Q470" s="71">
        <f ca="1">COUNT(Q474:Q488)</f>
        <v>0</v>
      </c>
      <c r="R470" s="71">
        <f ca="1">COUNT(R474:R488)</f>
        <v>0</v>
      </c>
      <c r="S470" s="72"/>
      <c r="T470" s="104">
        <f ca="1">R470-(15-COUNTBLANK(AA474:AA488))</f>
        <v>-5</v>
      </c>
      <c r="U470" s="70"/>
      <c r="V470" s="70"/>
      <c r="W470" s="70"/>
      <c r="X470" s="70">
        <v>1</v>
      </c>
      <c r="Y470" s="62"/>
      <c r="Z470" s="62"/>
      <c r="AA470" s="62"/>
      <c r="AB470" s="62"/>
    </row>
    <row r="471" spans="1:32" x14ac:dyDescent="0.2">
      <c r="A471" s="43">
        <v>27</v>
      </c>
      <c r="B471" s="73"/>
      <c r="C471" s="391" t="str">
        <f>Leden!AQ29</f>
        <v>E1</v>
      </c>
      <c r="D471" s="391"/>
      <c r="E471" s="177" t="str">
        <f>IF($C471="","",LEFT(IFERROR(VLOOKUP($C471,TeamsV,2,0),"")&amp;"??",2))</f>
        <v>BK</v>
      </c>
      <c r="F471" s="177" t="str">
        <f>IF($C471="","",LEFT(IFERROR(VLOOKUP($C471,TeamsV,3,0),"")&amp;"??",2))</f>
        <v>Za</v>
      </c>
      <c r="G471" s="177" t="str">
        <f>IF($C471="","",LEFT(IFERROR(VLOOKUP($C471,TeamsV,4,0),"")&amp;"?",1))</f>
        <v>4</v>
      </c>
      <c r="H471" s="75"/>
      <c r="I471" s="76"/>
      <c r="J471" s="295">
        <f>COUNTIF(C474:C488,"V")</f>
        <v>4</v>
      </c>
      <c r="K471" s="300">
        <f>COUNTIF(C474:C488,"M")</f>
        <v>2</v>
      </c>
      <c r="L471" s="77">
        <f>IFERROR(AVERAGE(H474:H488),"")</f>
        <v>9</v>
      </c>
      <c r="M471" s="78"/>
      <c r="N471" s="78"/>
      <c r="O471" s="79" t="s">
        <v>6554</v>
      </c>
      <c r="P471" s="223" t="str">
        <f ca="1">IF(COUNT(P474:P488)=0,"",TeamPunten(P474:P488,$V471))</f>
        <v/>
      </c>
      <c r="Q471" s="223" t="str">
        <f ca="1">IF(COUNT(Q474:Q488)=0,"",TeamPunten(Q474:Q488,$V471))</f>
        <v/>
      </c>
      <c r="R471" s="223" t="str">
        <f ca="1">IF(COUNT(R474:R488)=0,"",TeamPunten(R474:R488,$V471))</f>
        <v/>
      </c>
      <c r="S471" s="224"/>
      <c r="T471" s="51"/>
      <c r="U471" s="225" t="str">
        <f>MID($C471,1,1)</f>
        <v>E</v>
      </c>
      <c r="V471" s="225" t="str">
        <f>MID($C471,1,1)</f>
        <v>E</v>
      </c>
      <c r="W471" s="225" t="str">
        <f>MID($C471,1,1)</f>
        <v>E</v>
      </c>
      <c r="X471" s="52">
        <v>2</v>
      </c>
      <c r="Y471" s="43"/>
      <c r="Z471" s="43"/>
      <c r="AA471" s="43"/>
      <c r="AB471" s="43"/>
      <c r="AD471" s="20" t="str">
        <f>IF($C471="","",IFERROR(VLOOKUP($C471,TeamsV,6,0),""))</f>
        <v>A</v>
      </c>
      <c r="AE471" s="20" t="str">
        <f>IF($AD471="","",VLOOKUP($AD471,Teams!$B$4:$G$8,2,0))</f>
        <v>3312 AD</v>
      </c>
      <c r="AF471" s="20" t="str">
        <f>IF($AD471="","",VLOOKUP($AD471,Teams!$B$4:$G$8,4,0))</f>
        <v>Dordrecht</v>
      </c>
    </row>
    <row r="472" spans="1:32" x14ac:dyDescent="0.2">
      <c r="B472" s="63"/>
      <c r="C472" s="178"/>
      <c r="D472" s="63"/>
      <c r="E472" s="63"/>
      <c r="F472" s="63"/>
      <c r="G472" s="67"/>
      <c r="H472" s="67"/>
      <c r="I472" s="67"/>
      <c r="J472" s="296"/>
      <c r="K472" s="296"/>
      <c r="L472" s="296"/>
      <c r="M472" s="80"/>
      <c r="N472" s="80"/>
      <c r="P472" s="224"/>
      <c r="Q472" s="224"/>
      <c r="R472" s="224"/>
      <c r="S472" s="224"/>
      <c r="T472" s="51"/>
      <c r="U472" s="226"/>
      <c r="V472" s="226"/>
      <c r="W472" s="226"/>
      <c r="X472" s="52">
        <v>3</v>
      </c>
    </row>
    <row r="473" spans="1:32" x14ac:dyDescent="0.2">
      <c r="A473" s="81"/>
      <c r="B473" s="82"/>
      <c r="C473" s="83" t="s">
        <v>6555</v>
      </c>
      <c r="D473" s="83" t="s">
        <v>6556</v>
      </c>
      <c r="E473" s="84" t="s">
        <v>6557</v>
      </c>
      <c r="F473" s="84" t="s">
        <v>6558</v>
      </c>
      <c r="G473" s="83" t="s">
        <v>6559</v>
      </c>
      <c r="H473" s="83" t="s">
        <v>6560</v>
      </c>
      <c r="I473" s="83" t="s">
        <v>6415</v>
      </c>
      <c r="J473" s="83" t="s">
        <v>7321</v>
      </c>
      <c r="K473" s="83" t="s">
        <v>8065</v>
      </c>
      <c r="L473" s="83" t="s">
        <v>8195</v>
      </c>
      <c r="M473" s="85"/>
      <c r="N473" s="85"/>
      <c r="O473" s="86"/>
      <c r="P473" s="227" t="s">
        <v>6425</v>
      </c>
      <c r="Q473" s="227" t="s">
        <v>6424</v>
      </c>
      <c r="R473" s="227" t="s">
        <v>6426</v>
      </c>
      <c r="S473" s="224"/>
      <c r="T473" s="51"/>
      <c r="U473" s="225">
        <f>IF(W471="","",VLOOKUP(W471,Leeftijdscat,2,FALSE))</f>
        <v>7</v>
      </c>
      <c r="V473" s="225">
        <f>IF(W471="","",VLOOKUP(W471,Leeftijdscat,3,FALSE))</f>
        <v>9</v>
      </c>
      <c r="W473" s="225">
        <f>IF(W471="","",VLOOKUP(W471,Leeftijdscat,4,FALSE))</f>
        <v>10</v>
      </c>
      <c r="X473" s="52">
        <v>4</v>
      </c>
      <c r="Y473" s="81">
        <f>LEN(Y474&amp;Y475&amp;Y476&amp;Y477&amp;Y478&amp;Y479&amp;Y480&amp;Y481&amp;Y482&amp;Y483&amp;Y484&amp;Y485&amp;Y486&amp;Y487&amp;Y488)</f>
        <v>10</v>
      </c>
      <c r="Z473" s="81">
        <f>LEN(Z474&amp;Z475&amp;Z476&amp;Z477&amp;Z478&amp;Z479&amp;Z480&amp;Z481&amp;Z482&amp;Z483&amp;Z484&amp;Z485&amp;Z486&amp;Z487&amp;Z488)</f>
        <v>10</v>
      </c>
      <c r="AA473" s="81">
        <f>LEN(AA474&amp;AA475&amp;AA476&amp;AA477&amp;AA478&amp;AA479&amp;AA480&amp;AA481&amp;AA482&amp;AA483&amp;AA484&amp;AA485&amp;AA486&amp;AA487&amp;AA488)</f>
        <v>10</v>
      </c>
      <c r="AB473" s="81">
        <f>SUM(Y473:AA473)</f>
        <v>30</v>
      </c>
    </row>
    <row r="474" spans="1:32" x14ac:dyDescent="0.2">
      <c r="A474" s="34" t="str">
        <f>C471&amp;"x"&amp;B474</f>
        <v>E1x1</v>
      </c>
      <c r="B474" s="63">
        <v>1</v>
      </c>
      <c r="C474" s="87" t="str">
        <f t="shared" ref="C474:C488" si="344">IF(LEFT($A474,1)="x","",IFERROR(VLOOKUP($A474,LedenV,6,0),""))</f>
        <v>V</v>
      </c>
      <c r="D474" s="87" t="str">
        <f t="shared" ref="D474:D488" si="345">IF(LEFT($A474,1)="x","",IFERROR(VLOOKUP($A474,LedenV,7,0),""))</f>
        <v>NLJ04Z4</v>
      </c>
      <c r="E474" s="88" t="str">
        <f t="shared" ref="E474:E488" si="346">IF(LEFT($A474,1)="x","",IFERROR(VLOOKUP($A474,LedenV,8,0),""))</f>
        <v>Lohuis, Floor</v>
      </c>
      <c r="F474" s="88" t="str">
        <f t="shared" ref="F474:F488" si="347">IF(LEFT($A474,1)="x","",IFERROR(VLOOKUP($A474,LedenV,9,0),""))</f>
        <v>Floor</v>
      </c>
      <c r="G474" s="89">
        <f t="shared" ref="G474:G488" si="348">IF(LEFT($A474,1)="x","",IFERROR(VLOOKUP($A474,LedenV,10,0),""))</f>
        <v>39878</v>
      </c>
      <c r="H474" s="90">
        <f t="shared" ref="H474:H488" si="349">IF(AND(ISNUMBER(G474),G474&lt;&gt;0),DATEDIF(G474,Peildatum,"Y"),"")</f>
        <v>9</v>
      </c>
      <c r="I474" s="91"/>
      <c r="J474" s="87" t="str">
        <f t="shared" ref="J474:J488" si="350">IF(LEFT($A474,1)="x","",IFERROR(VLOOKUP($A474,LedenV,16,0),""))</f>
        <v>E3</v>
      </c>
      <c r="K474" s="87" t="str">
        <f t="shared" ref="K474:K488" si="351">IF(LEFT($A474,1)="x","",IFERROR(VLOOKUP($A474,LedenV,17,0),""))</f>
        <v>E3</v>
      </c>
      <c r="L474" s="87" t="str">
        <f t="shared" ref="L474:L488" si="352">IF(LEFT($A474,1)="x","",IFERROR(VLOOKUP($A474,LedenV,18,0),""))</f>
        <v>E3</v>
      </c>
      <c r="M474" s="92"/>
      <c r="N474" s="92"/>
      <c r="P474" s="223" t="str">
        <f ca="1">IF(OR(LEFT($A474,1)="x",AND(Y473+$AB474=0,$AB473&gt;0)),"",IFERROR(VLOOKUP($A474,LedenV,27,0),""))</f>
        <v/>
      </c>
      <c r="Q474" s="223" t="str">
        <f ca="1">IF(OR(LEFT($A474,1)="x",AND(Z473+$AB474=0,$AB473&gt;0)),"",IFERROR(VLOOKUP($A474,LedenV,28,0),""))</f>
        <v/>
      </c>
      <c r="R474" s="223" t="str">
        <f ca="1">IF(OR(LEFT($A474,1)="x",AND(AA473+$AB474=0,$AB473&gt;0)),"",IFERROR(VLOOKUP($A474,LedenV,29,0),""))</f>
        <v/>
      </c>
      <c r="S474" s="228"/>
      <c r="T474" s="305"/>
      <c r="U474" s="226"/>
      <c r="V474" s="229">
        <f t="shared" ref="V474:V488" si="353">V473</f>
        <v>9</v>
      </c>
      <c r="W474" s="229">
        <f t="shared" ref="W474:W488" si="354">W473</f>
        <v>10</v>
      </c>
      <c r="X474" s="52">
        <v>5</v>
      </c>
      <c r="Y474" s="87" t="str">
        <f t="shared" ref="Y474:Y488" si="355">IF(LEFT($A474,1)="x","",IFERROR(VLOOKUP($A474,LedenV,34,0),""))</f>
        <v>E3</v>
      </c>
      <c r="Z474" s="87" t="str">
        <f t="shared" ref="Z474:Z488" si="356">IF(LEFT($A474,1)="x","",IFERROR(VLOOKUP($A474,LedenV,35,0),""))</f>
        <v>E3</v>
      </c>
      <c r="AA474" s="87" t="str">
        <f t="shared" ref="AA474:AA488" si="357">IF(LEFT($A474,1)="x","",IFERROR(VLOOKUP($A474,LedenV,36,0),""))</f>
        <v>E3</v>
      </c>
      <c r="AB474" s="34">
        <f t="shared" ref="AB474:AB488" si="358">LEN(Y474&amp;Z474&amp;AA474)</f>
        <v>6</v>
      </c>
    </row>
    <row r="475" spans="1:32" x14ac:dyDescent="0.2">
      <c r="A475" s="34" t="str">
        <f>C471&amp;"x"&amp;B475</f>
        <v>E1x2</v>
      </c>
      <c r="B475" s="63">
        <v>2</v>
      </c>
      <c r="C475" s="87" t="str">
        <f t="shared" si="344"/>
        <v>V</v>
      </c>
      <c r="D475" s="87" t="str">
        <f t="shared" si="345"/>
        <v>NLX08D6</v>
      </c>
      <c r="E475" s="88" t="str">
        <f t="shared" si="346"/>
        <v>Reijerkerk, Sterre</v>
      </c>
      <c r="F475" s="88" t="str">
        <f t="shared" si="347"/>
        <v>Sterre</v>
      </c>
      <c r="G475" s="89">
        <f t="shared" si="348"/>
        <v>39861</v>
      </c>
      <c r="H475" s="90">
        <f t="shared" si="349"/>
        <v>9</v>
      </c>
      <c r="I475" s="91"/>
      <c r="J475" s="87" t="str">
        <f t="shared" si="350"/>
        <v>E5</v>
      </c>
      <c r="K475" s="87" t="str">
        <f t="shared" si="351"/>
        <v>E5</v>
      </c>
      <c r="L475" s="87" t="str">
        <f t="shared" si="352"/>
        <v>E5</v>
      </c>
      <c r="M475" s="92"/>
      <c r="N475" s="92"/>
      <c r="P475" s="223" t="str">
        <f ca="1">IF(OR(LEFT($A475,1)="x",AND(Y473+$AB475=0,$AB473&gt;0)),"",IFERROR(VLOOKUP($A475,LedenV,27,0),""))</f>
        <v/>
      </c>
      <c r="Q475" s="223" t="str">
        <f ca="1">IF(OR(LEFT($A475,1)="x",AND(Z473+$AB475=0,$AB473&gt;0)),"",IFERROR(VLOOKUP($A475,LedenV,28,0),""))</f>
        <v/>
      </c>
      <c r="R475" s="223" t="str">
        <f ca="1">IF(OR(LEFT($A475,1)="x",AND(AA473+$AB475=0,$AB473&gt;0)),"",IFERROR(VLOOKUP($A475,LedenV,29,0),""))</f>
        <v/>
      </c>
      <c r="S475" s="228"/>
      <c r="T475" s="305"/>
      <c r="U475" s="226"/>
      <c r="V475" s="229">
        <f t="shared" si="353"/>
        <v>9</v>
      </c>
      <c r="W475" s="229">
        <f t="shared" si="354"/>
        <v>10</v>
      </c>
      <c r="X475" s="52">
        <v>6</v>
      </c>
      <c r="Y475" s="87" t="str">
        <f t="shared" si="355"/>
        <v>E5</v>
      </c>
      <c r="Z475" s="87" t="str">
        <f t="shared" si="356"/>
        <v>E5</v>
      </c>
      <c r="AA475" s="87" t="str">
        <f t="shared" si="357"/>
        <v>E5</v>
      </c>
      <c r="AB475" s="34">
        <f t="shared" si="358"/>
        <v>6</v>
      </c>
    </row>
    <row r="476" spans="1:32" x14ac:dyDescent="0.2">
      <c r="A476" s="34" t="str">
        <f>C471&amp;"x"&amp;B476</f>
        <v>E1x3</v>
      </c>
      <c r="B476" s="63">
        <v>3</v>
      </c>
      <c r="C476" s="87" t="str">
        <f t="shared" si="344"/>
        <v>V</v>
      </c>
      <c r="D476" s="87" t="str">
        <f t="shared" si="345"/>
        <v>NLL19S7</v>
      </c>
      <c r="E476" s="88" t="str">
        <f t="shared" si="346"/>
        <v>Wit, Y. de</v>
      </c>
      <c r="F476" s="88" t="str">
        <f t="shared" si="347"/>
        <v>Yinthe</v>
      </c>
      <c r="G476" s="89">
        <f t="shared" si="348"/>
        <v>39958</v>
      </c>
      <c r="H476" s="90">
        <f t="shared" si="349"/>
        <v>9</v>
      </c>
      <c r="I476" s="91"/>
      <c r="J476" s="87">
        <f t="shared" si="350"/>
        <v>0</v>
      </c>
      <c r="K476" s="87">
        <f t="shared" si="351"/>
        <v>0</v>
      </c>
      <c r="L476" s="87">
        <f t="shared" si="352"/>
        <v>0</v>
      </c>
      <c r="M476" s="92"/>
      <c r="N476" s="92"/>
      <c r="P476" s="223" t="str">
        <f ca="1">IF(OR(LEFT($A476,1)="x",AND(Y473+$AB476=0,$AB473&gt;0)),"",IFERROR(VLOOKUP($A476,LedenV,27,0),""))</f>
        <v/>
      </c>
      <c r="Q476" s="223" t="str">
        <f ca="1">IF(OR(LEFT($A476,1)="x",AND(Z473+$AB476=0,$AB473&gt;0)),"",IFERROR(VLOOKUP($A476,LedenV,28,0),""))</f>
        <v/>
      </c>
      <c r="R476" s="223" t="str">
        <f ca="1">IF(OR(LEFT($A476,1)="x",AND(AA473+$AB476=0,$AB473&gt;0)),"",IFERROR(VLOOKUP($A476,LedenV,29,0),""))</f>
        <v/>
      </c>
      <c r="S476" s="228"/>
      <c r="T476" s="305"/>
      <c r="U476" s="226"/>
      <c r="V476" s="229">
        <f t="shared" si="353"/>
        <v>9</v>
      </c>
      <c r="W476" s="229">
        <f t="shared" si="354"/>
        <v>10</v>
      </c>
      <c r="X476" s="52">
        <v>7</v>
      </c>
      <c r="Y476" s="87" t="str">
        <f t="shared" si="355"/>
        <v/>
      </c>
      <c r="Z476" s="87" t="str">
        <f t="shared" si="356"/>
        <v/>
      </c>
      <c r="AA476" s="87" t="str">
        <f t="shared" si="357"/>
        <v/>
      </c>
      <c r="AB476" s="34">
        <f t="shared" si="358"/>
        <v>0</v>
      </c>
    </row>
    <row r="477" spans="1:32" x14ac:dyDescent="0.2">
      <c r="A477" s="34" t="str">
        <f>C471&amp;"x"&amp;B477</f>
        <v>E1x4</v>
      </c>
      <c r="B477" s="63">
        <v>4</v>
      </c>
      <c r="C477" s="87" t="str">
        <f t="shared" si="344"/>
        <v>V</v>
      </c>
      <c r="D477" s="87" t="str">
        <f t="shared" si="345"/>
        <v>NLS76C3</v>
      </c>
      <c r="E477" s="88" t="str">
        <f t="shared" si="346"/>
        <v>Zwanenburg, Robin</v>
      </c>
      <c r="F477" s="88" t="str">
        <f t="shared" si="347"/>
        <v>Robin</v>
      </c>
      <c r="G477" s="89">
        <f t="shared" si="348"/>
        <v>40097</v>
      </c>
      <c r="H477" s="90">
        <f t="shared" si="349"/>
        <v>9</v>
      </c>
      <c r="I477" s="91"/>
      <c r="J477" s="87" t="str">
        <f t="shared" si="350"/>
        <v>E3</v>
      </c>
      <c r="K477" s="87" t="str">
        <f t="shared" si="351"/>
        <v>E3</v>
      </c>
      <c r="L477" s="87" t="str">
        <f t="shared" si="352"/>
        <v>E3</v>
      </c>
      <c r="M477" s="92"/>
      <c r="N477" s="92"/>
      <c r="P477" s="223" t="str">
        <f ca="1">IF(OR(LEFT($A477,1)="x",AND(Y473+$AB477=0,$AB473&gt;0)),"",IFERROR(VLOOKUP($A477,LedenV,27,0),""))</f>
        <v/>
      </c>
      <c r="Q477" s="223" t="str">
        <f ca="1">IF(OR(LEFT($A477,1)="x",AND(Z473+$AB477=0,$AB473&gt;0)),"",IFERROR(VLOOKUP($A477,LedenV,28,0),""))</f>
        <v/>
      </c>
      <c r="R477" s="223" t="str">
        <f ca="1">IF(OR(LEFT($A477,1)="x",AND(AA473+$AB477=0,$AB473&gt;0)),"",IFERROR(VLOOKUP($A477,LedenV,29,0),""))</f>
        <v/>
      </c>
      <c r="S477" s="228"/>
      <c r="T477" s="305"/>
      <c r="U477" s="226"/>
      <c r="V477" s="229">
        <f t="shared" si="353"/>
        <v>9</v>
      </c>
      <c r="W477" s="229">
        <f t="shared" si="354"/>
        <v>10</v>
      </c>
      <c r="X477" s="52">
        <v>8</v>
      </c>
      <c r="Y477" s="87" t="str">
        <f t="shared" si="355"/>
        <v>E3</v>
      </c>
      <c r="Z477" s="87" t="str">
        <f t="shared" si="356"/>
        <v>E3</v>
      </c>
      <c r="AA477" s="87" t="str">
        <f t="shared" si="357"/>
        <v>E3</v>
      </c>
      <c r="AB477" s="34">
        <f t="shared" si="358"/>
        <v>6</v>
      </c>
    </row>
    <row r="478" spans="1:32" x14ac:dyDescent="0.2">
      <c r="A478" s="34" t="str">
        <f>C471&amp;"x"&amp;B478</f>
        <v>E1x5</v>
      </c>
      <c r="B478" s="63">
        <v>5</v>
      </c>
      <c r="C478" s="87" t="str">
        <f t="shared" si="344"/>
        <v>M</v>
      </c>
      <c r="D478" s="87" t="str">
        <f t="shared" si="345"/>
        <v>NLW88N5</v>
      </c>
      <c r="E478" s="88" t="str">
        <f t="shared" si="346"/>
        <v>Bonnier, Tijn</v>
      </c>
      <c r="F478" s="88" t="str">
        <f t="shared" si="347"/>
        <v>Tijn</v>
      </c>
      <c r="G478" s="89">
        <f t="shared" si="348"/>
        <v>39825</v>
      </c>
      <c r="H478" s="90">
        <f t="shared" si="349"/>
        <v>9</v>
      </c>
      <c r="I478" s="91"/>
      <c r="J478" s="87" t="str">
        <f t="shared" si="350"/>
        <v>E3</v>
      </c>
      <c r="K478" s="87" t="str">
        <f t="shared" si="351"/>
        <v>E3</v>
      </c>
      <c r="L478" s="87" t="str">
        <f t="shared" si="352"/>
        <v>E3</v>
      </c>
      <c r="M478" s="92"/>
      <c r="N478" s="92"/>
      <c r="P478" s="223" t="str">
        <f ca="1">IF(OR(LEFT($A478,1)="x",AND(Y473+$AB478=0,$AB473&gt;0)),"",IFERROR(VLOOKUP($A478,LedenV,27,0),""))</f>
        <v/>
      </c>
      <c r="Q478" s="223" t="str">
        <f ca="1">IF(OR(LEFT($A478,1)="x",AND(Z473+$AB478=0,$AB473&gt;0)),"",IFERROR(VLOOKUP($A478,LedenV,28,0),""))</f>
        <v/>
      </c>
      <c r="R478" s="223" t="str">
        <f ca="1">IF(OR(LEFT($A478,1)="x",AND(AA473+$AB478=0,$AB473&gt;0)),"",IFERROR(VLOOKUP($A478,LedenV,29,0),""))</f>
        <v/>
      </c>
      <c r="S478" s="228"/>
      <c r="T478" s="305"/>
      <c r="U478" s="226"/>
      <c r="V478" s="229">
        <f t="shared" si="353"/>
        <v>9</v>
      </c>
      <c r="W478" s="229">
        <f t="shared" si="354"/>
        <v>10</v>
      </c>
      <c r="X478" s="52">
        <v>9</v>
      </c>
      <c r="Y478" s="87" t="str">
        <f t="shared" si="355"/>
        <v>E3</v>
      </c>
      <c r="Z478" s="87" t="str">
        <f t="shared" si="356"/>
        <v>E3</v>
      </c>
      <c r="AA478" s="87" t="str">
        <f t="shared" si="357"/>
        <v>E3</v>
      </c>
      <c r="AB478" s="34">
        <f t="shared" si="358"/>
        <v>6</v>
      </c>
    </row>
    <row r="479" spans="1:32" x14ac:dyDescent="0.2">
      <c r="A479" s="34" t="str">
        <f>C471&amp;"x"&amp;B479</f>
        <v>E1x6</v>
      </c>
      <c r="B479" s="63">
        <v>6</v>
      </c>
      <c r="C479" s="87" t="str">
        <f t="shared" si="344"/>
        <v>M</v>
      </c>
      <c r="D479" s="87" t="str">
        <f t="shared" si="345"/>
        <v>NLS85J4</v>
      </c>
      <c r="E479" s="88" t="str">
        <f t="shared" si="346"/>
        <v>Vliet, Kian</v>
      </c>
      <c r="F479" s="88" t="str">
        <f t="shared" si="347"/>
        <v>Kian</v>
      </c>
      <c r="G479" s="89">
        <f t="shared" si="348"/>
        <v>40058</v>
      </c>
      <c r="H479" s="90">
        <f t="shared" si="349"/>
        <v>9</v>
      </c>
      <c r="I479" s="91"/>
      <c r="J479" s="87" t="str">
        <f t="shared" si="350"/>
        <v>E4</v>
      </c>
      <c r="K479" s="87" t="str">
        <f t="shared" si="351"/>
        <v>E4</v>
      </c>
      <c r="L479" s="87" t="str">
        <f t="shared" si="352"/>
        <v>E4</v>
      </c>
      <c r="M479" s="92"/>
      <c r="N479" s="92"/>
      <c r="P479" s="223" t="str">
        <f ca="1">IF(OR(LEFT($A479,1)="x",AND(Y473+$AB479=0,$AB473&gt;0)),"",IFERROR(VLOOKUP($A479,LedenV,27,0),""))</f>
        <v/>
      </c>
      <c r="Q479" s="223" t="str">
        <f ca="1">IF(OR(LEFT($A479,1)="x",AND(Z473+$AB479=0,$AB473&gt;0)),"",IFERROR(VLOOKUP($A479,LedenV,28,0),""))</f>
        <v/>
      </c>
      <c r="R479" s="223" t="str">
        <f ca="1">IF(OR(LEFT($A479,1)="x",AND(AA473+$AB479=0,$AB473&gt;0)),"",IFERROR(VLOOKUP($A479,LedenV,29,0),""))</f>
        <v/>
      </c>
      <c r="S479" s="228"/>
      <c r="T479" s="305"/>
      <c r="U479" s="226"/>
      <c r="V479" s="229">
        <f t="shared" si="353"/>
        <v>9</v>
      </c>
      <c r="W479" s="229">
        <f t="shared" si="354"/>
        <v>10</v>
      </c>
      <c r="X479" s="52">
        <v>10</v>
      </c>
      <c r="Y479" s="87" t="str">
        <f t="shared" si="355"/>
        <v>E4</v>
      </c>
      <c r="Z479" s="87" t="str">
        <f t="shared" si="356"/>
        <v>E4</v>
      </c>
      <c r="AA479" s="87" t="str">
        <f t="shared" si="357"/>
        <v>E4</v>
      </c>
      <c r="AB479" s="34">
        <f t="shared" si="358"/>
        <v>6</v>
      </c>
    </row>
    <row r="480" spans="1:32" x14ac:dyDescent="0.2">
      <c r="A480" s="34" t="str">
        <f>C471&amp;"x"&amp;B480</f>
        <v>E1x7</v>
      </c>
      <c r="B480" s="63">
        <v>7</v>
      </c>
      <c r="C480" s="87" t="str">
        <f t="shared" si="344"/>
        <v/>
      </c>
      <c r="D480" s="87" t="str">
        <f t="shared" si="345"/>
        <v/>
      </c>
      <c r="E480" s="88" t="str">
        <f t="shared" si="346"/>
        <v/>
      </c>
      <c r="F480" s="88" t="str">
        <f t="shared" si="347"/>
        <v/>
      </c>
      <c r="G480" s="89" t="str">
        <f t="shared" si="348"/>
        <v/>
      </c>
      <c r="H480" s="90" t="str">
        <f t="shared" si="349"/>
        <v/>
      </c>
      <c r="I480" s="91"/>
      <c r="J480" s="87" t="str">
        <f t="shared" si="350"/>
        <v/>
      </c>
      <c r="K480" s="87" t="str">
        <f t="shared" si="351"/>
        <v/>
      </c>
      <c r="L480" s="87" t="str">
        <f t="shared" si="352"/>
        <v/>
      </c>
      <c r="M480" s="92"/>
      <c r="N480" s="92"/>
      <c r="P480" s="223" t="str">
        <f>IF(OR(LEFT($A480,1)="x",AND(Y473+$AB480=0,$AB473&gt;0)),"",IFERROR(VLOOKUP($A480,LedenV,27,0),""))</f>
        <v/>
      </c>
      <c r="Q480" s="223" t="str">
        <f>IF(OR(LEFT($A480,1)="x",AND(Z473+$AB480=0,$AB473&gt;0)),"",IFERROR(VLOOKUP($A480,LedenV,28,0),""))</f>
        <v/>
      </c>
      <c r="R480" s="223" t="str">
        <f>IF(OR(LEFT($A480,1)="x",AND(AA473+$AB480=0,$AB473&gt;0)),"",IFERROR(VLOOKUP($A480,LedenV,29,0),""))</f>
        <v/>
      </c>
      <c r="S480" s="228"/>
      <c r="T480" s="305"/>
      <c r="U480" s="226"/>
      <c r="V480" s="229">
        <f t="shared" si="353"/>
        <v>9</v>
      </c>
      <c r="W480" s="229">
        <f t="shared" si="354"/>
        <v>10</v>
      </c>
      <c r="X480" s="52">
        <v>11</v>
      </c>
      <c r="Y480" s="87" t="str">
        <f t="shared" si="355"/>
        <v/>
      </c>
      <c r="Z480" s="87" t="str">
        <f t="shared" si="356"/>
        <v/>
      </c>
      <c r="AA480" s="87" t="str">
        <f t="shared" si="357"/>
        <v/>
      </c>
      <c r="AB480" s="34">
        <f t="shared" si="358"/>
        <v>0</v>
      </c>
    </row>
    <row r="481" spans="1:32" x14ac:dyDescent="0.2">
      <c r="A481" s="34" t="str">
        <f>C471&amp;"x"&amp;B481</f>
        <v>E1x8</v>
      </c>
      <c r="B481" s="63">
        <v>8</v>
      </c>
      <c r="C481" s="87" t="str">
        <f t="shared" si="344"/>
        <v/>
      </c>
      <c r="D481" s="87" t="str">
        <f t="shared" si="345"/>
        <v/>
      </c>
      <c r="E481" s="88" t="str">
        <f t="shared" si="346"/>
        <v/>
      </c>
      <c r="F481" s="88" t="str">
        <f t="shared" si="347"/>
        <v/>
      </c>
      <c r="G481" s="89" t="str">
        <f t="shared" si="348"/>
        <v/>
      </c>
      <c r="H481" s="90" t="str">
        <f t="shared" si="349"/>
        <v/>
      </c>
      <c r="I481" s="91"/>
      <c r="J481" s="87" t="str">
        <f t="shared" si="350"/>
        <v/>
      </c>
      <c r="K481" s="87" t="str">
        <f t="shared" si="351"/>
        <v/>
      </c>
      <c r="L481" s="87" t="str">
        <f t="shared" si="352"/>
        <v/>
      </c>
      <c r="M481" s="92"/>
      <c r="N481" s="92"/>
      <c r="P481" s="223" t="str">
        <f>IF(OR(LEFT($A481,1)="x",AND(Y473+$AB481=0,$AB473&gt;0)),"",IFERROR(VLOOKUP($A481,LedenV,27,0),""))</f>
        <v/>
      </c>
      <c r="Q481" s="223" t="str">
        <f>IF(OR(LEFT($A481,1)="x",AND(Z473+$AB481=0,$AB473&gt;0)),"",IFERROR(VLOOKUP($A481,LedenV,28,0),""))</f>
        <v/>
      </c>
      <c r="R481" s="223" t="str">
        <f>IF(OR(LEFT($A481,1)="x",AND(AA473+$AB481=0,$AB473&gt;0)),"",IFERROR(VLOOKUP($A481,LedenV,29,0),""))</f>
        <v/>
      </c>
      <c r="S481" s="228"/>
      <c r="T481" s="305"/>
      <c r="U481" s="226"/>
      <c r="V481" s="229">
        <f t="shared" si="353"/>
        <v>9</v>
      </c>
      <c r="W481" s="229">
        <f t="shared" si="354"/>
        <v>10</v>
      </c>
      <c r="X481" s="52">
        <v>12</v>
      </c>
      <c r="Y481" s="87" t="str">
        <f t="shared" si="355"/>
        <v/>
      </c>
      <c r="Z481" s="87" t="str">
        <f t="shared" si="356"/>
        <v/>
      </c>
      <c r="AA481" s="87" t="str">
        <f t="shared" si="357"/>
        <v/>
      </c>
      <c r="AB481" s="34">
        <f t="shared" si="358"/>
        <v>0</v>
      </c>
    </row>
    <row r="482" spans="1:32" x14ac:dyDescent="0.2">
      <c r="A482" s="34" t="str">
        <f>C471&amp;"x"&amp;B482</f>
        <v>E1x9</v>
      </c>
      <c r="B482" s="63">
        <v>9</v>
      </c>
      <c r="C482" s="87" t="str">
        <f t="shared" si="344"/>
        <v/>
      </c>
      <c r="D482" s="87" t="str">
        <f t="shared" si="345"/>
        <v/>
      </c>
      <c r="E482" s="88" t="str">
        <f t="shared" si="346"/>
        <v/>
      </c>
      <c r="F482" s="88" t="str">
        <f t="shared" si="347"/>
        <v/>
      </c>
      <c r="G482" s="89" t="str">
        <f t="shared" si="348"/>
        <v/>
      </c>
      <c r="H482" s="90" t="str">
        <f t="shared" si="349"/>
        <v/>
      </c>
      <c r="I482" s="91"/>
      <c r="J482" s="87" t="str">
        <f t="shared" si="350"/>
        <v/>
      </c>
      <c r="K482" s="87" t="str">
        <f t="shared" si="351"/>
        <v/>
      </c>
      <c r="L482" s="87" t="str">
        <f t="shared" si="352"/>
        <v/>
      </c>
      <c r="M482" s="92"/>
      <c r="N482" s="92"/>
      <c r="P482" s="223" t="str">
        <f>IF(OR(LEFT($A482,1)="x",AND(Y473+$AB482=0,$AB473&gt;0)),"",IFERROR(VLOOKUP($A482,LedenV,27,0),""))</f>
        <v/>
      </c>
      <c r="Q482" s="223" t="str">
        <f>IF(OR(LEFT($A482,1)="x",AND(Z473+$AB482=0,$AB473&gt;0)),"",IFERROR(VLOOKUP($A482,LedenV,28,0),""))</f>
        <v/>
      </c>
      <c r="R482" s="223" t="str">
        <f>IF(OR(LEFT($A482,1)="x",AND(AA473+$AB482=0,$AB473&gt;0)),"",IFERROR(VLOOKUP($A482,LedenV,29,0),""))</f>
        <v/>
      </c>
      <c r="S482" s="228"/>
      <c r="T482" s="305"/>
      <c r="U482" s="226"/>
      <c r="V482" s="229">
        <f t="shared" si="353"/>
        <v>9</v>
      </c>
      <c r="W482" s="229">
        <f t="shared" si="354"/>
        <v>10</v>
      </c>
      <c r="X482" s="52">
        <v>13</v>
      </c>
      <c r="Y482" s="87" t="str">
        <f t="shared" si="355"/>
        <v/>
      </c>
      <c r="Z482" s="87" t="str">
        <f t="shared" si="356"/>
        <v/>
      </c>
      <c r="AA482" s="87" t="str">
        <f t="shared" si="357"/>
        <v/>
      </c>
      <c r="AB482" s="34">
        <f t="shared" si="358"/>
        <v>0</v>
      </c>
    </row>
    <row r="483" spans="1:32" x14ac:dyDescent="0.2">
      <c r="A483" s="34" t="str">
        <f>C471&amp;"x"&amp;B483</f>
        <v>E1x10</v>
      </c>
      <c r="B483" s="63">
        <v>10</v>
      </c>
      <c r="C483" s="87" t="str">
        <f t="shared" si="344"/>
        <v/>
      </c>
      <c r="D483" s="87" t="str">
        <f t="shared" si="345"/>
        <v/>
      </c>
      <c r="E483" s="88" t="str">
        <f t="shared" si="346"/>
        <v/>
      </c>
      <c r="F483" s="88" t="str">
        <f t="shared" si="347"/>
        <v/>
      </c>
      <c r="G483" s="89" t="str">
        <f t="shared" si="348"/>
        <v/>
      </c>
      <c r="H483" s="90" t="str">
        <f t="shared" si="349"/>
        <v/>
      </c>
      <c r="I483" s="91"/>
      <c r="J483" s="87" t="str">
        <f t="shared" si="350"/>
        <v/>
      </c>
      <c r="K483" s="87" t="str">
        <f t="shared" si="351"/>
        <v/>
      </c>
      <c r="L483" s="87" t="str">
        <f t="shared" si="352"/>
        <v/>
      </c>
      <c r="M483" s="92"/>
      <c r="N483" s="92"/>
      <c r="P483" s="223" t="str">
        <f>IF(OR(LEFT($A483,1)="x",AND(Y473+$AB483=0,$AB473&gt;0)),"",IFERROR(VLOOKUP($A483,LedenV,27,0),""))</f>
        <v/>
      </c>
      <c r="Q483" s="223" t="str">
        <f>IF(OR(LEFT($A483,1)="x",AND(Z473+$AB483=0,$AB473&gt;0)),"",IFERROR(VLOOKUP($A483,LedenV,28,0),""))</f>
        <v/>
      </c>
      <c r="R483" s="223" t="str">
        <f>IF(OR(LEFT($A483,1)="x",AND(AA473+$AB483=0,$AB473&gt;0)),"",IFERROR(VLOOKUP($A483,LedenV,29,0),""))</f>
        <v/>
      </c>
      <c r="S483" s="228"/>
      <c r="T483" s="305"/>
      <c r="U483" s="226"/>
      <c r="V483" s="229">
        <f t="shared" si="353"/>
        <v>9</v>
      </c>
      <c r="W483" s="229">
        <f t="shared" si="354"/>
        <v>10</v>
      </c>
      <c r="X483" s="52">
        <v>14</v>
      </c>
      <c r="Y483" s="87" t="str">
        <f t="shared" si="355"/>
        <v/>
      </c>
      <c r="Z483" s="87" t="str">
        <f t="shared" si="356"/>
        <v/>
      </c>
      <c r="AA483" s="87" t="str">
        <f t="shared" si="357"/>
        <v/>
      </c>
      <c r="AB483" s="34">
        <f t="shared" si="358"/>
        <v>0</v>
      </c>
    </row>
    <row r="484" spans="1:32" x14ac:dyDescent="0.2">
      <c r="A484" s="34" t="str">
        <f>C471&amp;"x"&amp;B484</f>
        <v>E1x11</v>
      </c>
      <c r="B484" s="63">
        <v>11</v>
      </c>
      <c r="C484" s="87" t="str">
        <f t="shared" si="344"/>
        <v/>
      </c>
      <c r="D484" s="87" t="str">
        <f t="shared" si="345"/>
        <v/>
      </c>
      <c r="E484" s="88" t="str">
        <f t="shared" si="346"/>
        <v/>
      </c>
      <c r="F484" s="88" t="str">
        <f t="shared" si="347"/>
        <v/>
      </c>
      <c r="G484" s="89" t="str">
        <f t="shared" si="348"/>
        <v/>
      </c>
      <c r="H484" s="90" t="str">
        <f t="shared" si="349"/>
        <v/>
      </c>
      <c r="I484" s="91"/>
      <c r="J484" s="87" t="str">
        <f t="shared" si="350"/>
        <v/>
      </c>
      <c r="K484" s="87" t="str">
        <f t="shared" si="351"/>
        <v/>
      </c>
      <c r="L484" s="87" t="str">
        <f t="shared" si="352"/>
        <v/>
      </c>
      <c r="M484" s="92"/>
      <c r="N484" s="92"/>
      <c r="P484" s="223" t="str">
        <f>IF(OR(LEFT($A484,1)="x",AND(Y473+$AB484=0,$AB473&gt;0)),"",IFERROR(VLOOKUP($A484,LedenV,27,0),""))</f>
        <v/>
      </c>
      <c r="Q484" s="223" t="str">
        <f>IF(OR(LEFT($A484,1)="x",AND(Z473+$AB484=0,$AB473&gt;0)),"",IFERROR(VLOOKUP($A484,LedenV,28,0),""))</f>
        <v/>
      </c>
      <c r="R484" s="223" t="str">
        <f>IF(OR(LEFT($A484,1)="x",AND(AA473+$AB484=0,$AB473&gt;0)),"",IFERROR(VLOOKUP($A484,LedenV,29,0),""))</f>
        <v/>
      </c>
      <c r="V484" s="229">
        <f t="shared" si="353"/>
        <v>9</v>
      </c>
      <c r="W484" s="229">
        <f t="shared" si="354"/>
        <v>10</v>
      </c>
      <c r="X484" s="52">
        <v>15</v>
      </c>
      <c r="Y484" s="87" t="str">
        <f t="shared" si="355"/>
        <v/>
      </c>
      <c r="Z484" s="87" t="str">
        <f t="shared" si="356"/>
        <v/>
      </c>
      <c r="AA484" s="87" t="str">
        <f t="shared" si="357"/>
        <v/>
      </c>
      <c r="AB484" s="34">
        <f t="shared" si="358"/>
        <v>0</v>
      </c>
    </row>
    <row r="485" spans="1:32" x14ac:dyDescent="0.2">
      <c r="A485" s="34" t="str">
        <f>C471&amp;"x"&amp;B485</f>
        <v>E1x12</v>
      </c>
      <c r="B485" s="63">
        <v>12</v>
      </c>
      <c r="C485" s="87" t="str">
        <f t="shared" si="344"/>
        <v/>
      </c>
      <c r="D485" s="87" t="str">
        <f t="shared" si="345"/>
        <v/>
      </c>
      <c r="E485" s="88" t="str">
        <f t="shared" si="346"/>
        <v/>
      </c>
      <c r="F485" s="88" t="str">
        <f t="shared" si="347"/>
        <v/>
      </c>
      <c r="G485" s="89" t="str">
        <f t="shared" si="348"/>
        <v/>
      </c>
      <c r="H485" s="90" t="str">
        <f t="shared" si="349"/>
        <v/>
      </c>
      <c r="I485" s="91"/>
      <c r="J485" s="87" t="str">
        <f t="shared" si="350"/>
        <v/>
      </c>
      <c r="K485" s="87" t="str">
        <f t="shared" si="351"/>
        <v/>
      </c>
      <c r="L485" s="87" t="str">
        <f t="shared" si="352"/>
        <v/>
      </c>
      <c r="M485" s="92"/>
      <c r="N485" s="92"/>
      <c r="P485" s="223" t="str">
        <f>IF(OR(LEFT($A485,1)="x",AND(Y473+$AB485=0,$AB473&gt;0)),"",IFERROR(VLOOKUP($A485,LedenV,27,0),""))</f>
        <v/>
      </c>
      <c r="Q485" s="223" t="str">
        <f>IF(OR(LEFT($A485,1)="x",AND(Z473+$AB485=0,$AB473&gt;0)),"",IFERROR(VLOOKUP($A485,LedenV,28,0),""))</f>
        <v/>
      </c>
      <c r="R485" s="223" t="str">
        <f>IF(OR(LEFT($A485,1)="x",AND(AA473+$AB485=0,$AB473&gt;0)),"",IFERROR(VLOOKUP($A485,LedenV,29,0),""))</f>
        <v/>
      </c>
      <c r="V485" s="229">
        <f t="shared" si="353"/>
        <v>9</v>
      </c>
      <c r="W485" s="229">
        <f t="shared" si="354"/>
        <v>10</v>
      </c>
      <c r="X485" s="52">
        <v>16</v>
      </c>
      <c r="Y485" s="87" t="str">
        <f t="shared" si="355"/>
        <v/>
      </c>
      <c r="Z485" s="87" t="str">
        <f t="shared" si="356"/>
        <v/>
      </c>
      <c r="AA485" s="87" t="str">
        <f t="shared" si="357"/>
        <v/>
      </c>
      <c r="AB485" s="34">
        <f t="shared" si="358"/>
        <v>0</v>
      </c>
    </row>
    <row r="486" spans="1:32" x14ac:dyDescent="0.2">
      <c r="A486" s="34" t="str">
        <f>C471&amp;"x"&amp;B486</f>
        <v>E1x13</v>
      </c>
      <c r="B486" s="63">
        <v>13</v>
      </c>
      <c r="C486" s="87" t="str">
        <f t="shared" si="344"/>
        <v/>
      </c>
      <c r="D486" s="87" t="str">
        <f t="shared" si="345"/>
        <v/>
      </c>
      <c r="E486" s="88" t="str">
        <f t="shared" si="346"/>
        <v/>
      </c>
      <c r="F486" s="88" t="str">
        <f t="shared" si="347"/>
        <v/>
      </c>
      <c r="G486" s="89" t="str">
        <f t="shared" si="348"/>
        <v/>
      </c>
      <c r="H486" s="90" t="str">
        <f t="shared" si="349"/>
        <v/>
      </c>
      <c r="I486" s="91"/>
      <c r="J486" s="87" t="str">
        <f t="shared" si="350"/>
        <v/>
      </c>
      <c r="K486" s="87" t="str">
        <f t="shared" si="351"/>
        <v/>
      </c>
      <c r="L486" s="87" t="str">
        <f t="shared" si="352"/>
        <v/>
      </c>
      <c r="M486" s="92"/>
      <c r="N486" s="92"/>
      <c r="P486" s="223" t="str">
        <f>IF(OR(LEFT($A486,1)="x",AND(Y473+$AB486=0,$AB473&gt;0)),"",IFERROR(VLOOKUP($A486,LedenV,27,0),""))</f>
        <v/>
      </c>
      <c r="Q486" s="223" t="str">
        <f>IF(OR(LEFT($A486,1)="x",AND(Z473+$AB486=0,$AB473&gt;0)),"",IFERROR(VLOOKUP($A486,LedenV,28,0),""))</f>
        <v/>
      </c>
      <c r="R486" s="223" t="str">
        <f>IF(OR(LEFT($A486,1)="x",AND(AA473+$AB486=0,$AB473&gt;0)),"",IFERROR(VLOOKUP($A486,LedenV,29,0),""))</f>
        <v/>
      </c>
      <c r="V486" s="229">
        <f t="shared" si="353"/>
        <v>9</v>
      </c>
      <c r="W486" s="229">
        <f t="shared" si="354"/>
        <v>10</v>
      </c>
      <c r="X486" s="52">
        <v>17</v>
      </c>
      <c r="Y486" s="87" t="str">
        <f t="shared" si="355"/>
        <v/>
      </c>
      <c r="Z486" s="87" t="str">
        <f t="shared" si="356"/>
        <v/>
      </c>
      <c r="AA486" s="87" t="str">
        <f t="shared" si="357"/>
        <v/>
      </c>
      <c r="AB486" s="34">
        <f t="shared" si="358"/>
        <v>0</v>
      </c>
    </row>
    <row r="487" spans="1:32" x14ac:dyDescent="0.2">
      <c r="A487" s="34" t="str">
        <f>C471&amp;"x"&amp;B487</f>
        <v>E1x14</v>
      </c>
      <c r="B487" s="63">
        <v>14</v>
      </c>
      <c r="C487" s="87" t="str">
        <f t="shared" si="344"/>
        <v/>
      </c>
      <c r="D487" s="87" t="str">
        <f t="shared" si="345"/>
        <v/>
      </c>
      <c r="E487" s="88" t="str">
        <f t="shared" si="346"/>
        <v/>
      </c>
      <c r="F487" s="88" t="str">
        <f t="shared" si="347"/>
        <v/>
      </c>
      <c r="G487" s="89" t="str">
        <f t="shared" si="348"/>
        <v/>
      </c>
      <c r="H487" s="90" t="str">
        <f t="shared" si="349"/>
        <v/>
      </c>
      <c r="I487" s="91"/>
      <c r="J487" s="87" t="str">
        <f t="shared" si="350"/>
        <v/>
      </c>
      <c r="K487" s="87" t="str">
        <f t="shared" si="351"/>
        <v/>
      </c>
      <c r="L487" s="87" t="str">
        <f t="shared" si="352"/>
        <v/>
      </c>
      <c r="M487" s="92"/>
      <c r="N487" s="92"/>
      <c r="P487" s="223" t="str">
        <f>IF(OR(LEFT($A487,1)="x",AND(Y473+$AB487=0,$AB473&gt;0)),"",IFERROR(VLOOKUP($A487,LedenV,27,0),""))</f>
        <v/>
      </c>
      <c r="Q487" s="223" t="str">
        <f>IF(OR(LEFT($A487,1)="x",AND(Z473+$AB487=0,$AB473&gt;0)),"",IFERROR(VLOOKUP($A487,LedenV,28,0),""))</f>
        <v/>
      </c>
      <c r="R487" s="223" t="str">
        <f>IF(OR(LEFT($A487,1)="x",AND(AA473+$AB487=0,$AB473&gt;0)),"",IFERROR(VLOOKUP($A487,LedenV,29,0),""))</f>
        <v/>
      </c>
      <c r="V487" s="229">
        <f t="shared" si="353"/>
        <v>9</v>
      </c>
      <c r="W487" s="229">
        <f t="shared" si="354"/>
        <v>10</v>
      </c>
      <c r="X487" s="52">
        <v>18</v>
      </c>
      <c r="Y487" s="87" t="str">
        <f t="shared" si="355"/>
        <v/>
      </c>
      <c r="Z487" s="87" t="str">
        <f t="shared" si="356"/>
        <v/>
      </c>
      <c r="AA487" s="87" t="str">
        <f t="shared" si="357"/>
        <v/>
      </c>
      <c r="AB487" s="34">
        <f t="shared" si="358"/>
        <v>0</v>
      </c>
    </row>
    <row r="488" spans="1:32" x14ac:dyDescent="0.2">
      <c r="A488" s="34" t="str">
        <f>C471&amp;"x"&amp;B488</f>
        <v>E1x15</v>
      </c>
      <c r="B488" s="63">
        <v>15</v>
      </c>
      <c r="C488" s="87" t="str">
        <f t="shared" si="344"/>
        <v/>
      </c>
      <c r="D488" s="87" t="str">
        <f t="shared" si="345"/>
        <v/>
      </c>
      <c r="E488" s="88" t="str">
        <f t="shared" si="346"/>
        <v/>
      </c>
      <c r="F488" s="88" t="str">
        <f t="shared" si="347"/>
        <v/>
      </c>
      <c r="G488" s="89" t="str">
        <f t="shared" si="348"/>
        <v/>
      </c>
      <c r="H488" s="90" t="str">
        <f t="shared" si="349"/>
        <v/>
      </c>
      <c r="I488" s="91"/>
      <c r="J488" s="87" t="str">
        <f t="shared" si="350"/>
        <v/>
      </c>
      <c r="K488" s="87" t="str">
        <f t="shared" si="351"/>
        <v/>
      </c>
      <c r="L488" s="87" t="str">
        <f t="shared" si="352"/>
        <v/>
      </c>
      <c r="M488" s="92"/>
      <c r="N488" s="92"/>
      <c r="P488" s="223" t="str">
        <f>IF(OR(LEFT($A488,1)="x",AND(Y473+$AB488=0,$AB473&gt;0)),"",IFERROR(VLOOKUP($A488,LedenV,27,0),""))</f>
        <v/>
      </c>
      <c r="Q488" s="223" t="str">
        <f>IF(OR(LEFT($A488,1)="x",AND(Z473+$AB488=0,$AB473&gt;0)),"",IFERROR(VLOOKUP($A488,LedenV,28,0),""))</f>
        <v/>
      </c>
      <c r="R488" s="223" t="str">
        <f>IF(OR(LEFT($A488,1)="x",AND(AA473+$AB488=0,$AB473&gt;0)),"",IFERROR(VLOOKUP($A488,LedenV,29,0),""))</f>
        <v/>
      </c>
      <c r="V488" s="229">
        <f t="shared" si="353"/>
        <v>9</v>
      </c>
      <c r="W488" s="229">
        <f t="shared" si="354"/>
        <v>10</v>
      </c>
      <c r="X488" s="52">
        <v>19</v>
      </c>
      <c r="Y488" s="87" t="str">
        <f t="shared" si="355"/>
        <v/>
      </c>
      <c r="Z488" s="87" t="str">
        <f t="shared" si="356"/>
        <v/>
      </c>
      <c r="AA488" s="87" t="str">
        <f t="shared" si="357"/>
        <v/>
      </c>
      <c r="AB488" s="34">
        <f t="shared" si="358"/>
        <v>0</v>
      </c>
    </row>
    <row r="489" spans="1:32" ht="13.5" thickBot="1" x14ac:dyDescent="0.25">
      <c r="B489" s="93"/>
      <c r="C489" s="94"/>
      <c r="D489" s="93"/>
      <c r="E489" s="93"/>
      <c r="F489" s="93"/>
      <c r="G489" s="95"/>
      <c r="H489" s="95"/>
      <c r="I489" s="95"/>
      <c r="J489" s="94"/>
      <c r="K489" s="94"/>
      <c r="L489" s="94"/>
      <c r="M489" s="92"/>
      <c r="N489" s="92"/>
      <c r="X489" s="52">
        <v>20</v>
      </c>
    </row>
    <row r="490" spans="1:32" ht="13.5" thickTop="1" x14ac:dyDescent="0.2">
      <c r="A490" s="62"/>
      <c r="B490" s="63"/>
      <c r="C490" s="392" t="s">
        <v>6547</v>
      </c>
      <c r="D490" s="392"/>
      <c r="E490" s="178" t="s">
        <v>6548</v>
      </c>
      <c r="F490" s="178" t="s">
        <v>6549</v>
      </c>
      <c r="G490" s="65" t="s">
        <v>6550</v>
      </c>
      <c r="H490" s="66"/>
      <c r="I490" s="67"/>
      <c r="J490" s="68" t="s">
        <v>6551</v>
      </c>
      <c r="K490" s="68" t="s">
        <v>6552</v>
      </c>
      <c r="L490" s="68" t="s">
        <v>6553</v>
      </c>
      <c r="M490" s="69"/>
      <c r="N490" s="69"/>
      <c r="O490" s="70"/>
      <c r="P490" s="71">
        <f ca="1">COUNT(P494:P508)</f>
        <v>0</v>
      </c>
      <c r="Q490" s="71">
        <f ca="1">COUNT(Q494:Q508)</f>
        <v>0</v>
      </c>
      <c r="R490" s="71">
        <f ca="1">COUNT(R494:R508)</f>
        <v>0</v>
      </c>
      <c r="S490" s="72"/>
      <c r="T490" s="104">
        <f ca="1">R490-(15-COUNTBLANK(AA494:AA508))</f>
        <v>-6</v>
      </c>
      <c r="U490" s="70"/>
      <c r="V490" s="70"/>
      <c r="W490" s="70"/>
      <c r="X490" s="70">
        <v>1</v>
      </c>
      <c r="Y490" s="62"/>
      <c r="Z490" s="62"/>
      <c r="AA490" s="62"/>
      <c r="AB490" s="62"/>
    </row>
    <row r="491" spans="1:32" x14ac:dyDescent="0.2">
      <c r="A491" s="43">
        <v>28</v>
      </c>
      <c r="B491" s="73"/>
      <c r="C491" s="391" t="str">
        <f>Leden!AQ30</f>
        <v>E2</v>
      </c>
      <c r="D491" s="391"/>
      <c r="E491" s="177" t="str">
        <f>IF($C491="","",LEFT(IFERROR(VLOOKUP($C491,TeamsV,2,0),"")&amp;"??",2))</f>
        <v>BK</v>
      </c>
      <c r="F491" s="177" t="str">
        <f>IF($C491="","",LEFT(IFERROR(VLOOKUP($C491,TeamsV,3,0),"")&amp;"??",2))</f>
        <v>Za</v>
      </c>
      <c r="G491" s="177" t="str">
        <f>IF($C491="","",LEFT(IFERROR(VLOOKUP($C491,TeamsV,4,0),"")&amp;"?",1))</f>
        <v>4</v>
      </c>
      <c r="H491" s="75"/>
      <c r="I491" s="76"/>
      <c r="J491" s="295">
        <f>COUNTIF(C494:C508,"V")</f>
        <v>3</v>
      </c>
      <c r="K491" s="300">
        <f>COUNTIF(C494:C508,"M")</f>
        <v>3</v>
      </c>
      <c r="L491" s="77">
        <f>IFERROR(AVERAGE(H494:H508),"")</f>
        <v>9</v>
      </c>
      <c r="M491" s="78"/>
      <c r="N491" s="78"/>
      <c r="O491" s="79" t="s">
        <v>6554</v>
      </c>
      <c r="P491" s="223" t="str">
        <f ca="1">IF(COUNT(P494:P508)=0,"",TeamPunten(P494:P508,$V491))</f>
        <v/>
      </c>
      <c r="Q491" s="223" t="str">
        <f ca="1">IF(COUNT(Q494:Q508)=0,"",TeamPunten(Q494:Q508,$V491))</f>
        <v/>
      </c>
      <c r="R491" s="223" t="str">
        <f ca="1">IF(COUNT(R494:R508)=0,"",TeamPunten(R494:R508,$V491))</f>
        <v/>
      </c>
      <c r="S491" s="224"/>
      <c r="T491" s="51"/>
      <c r="U491" s="225" t="str">
        <f>MID($C491,1,1)</f>
        <v>E</v>
      </c>
      <c r="V491" s="225" t="str">
        <f>MID($C491,1,1)</f>
        <v>E</v>
      </c>
      <c r="W491" s="225" t="str">
        <f>MID($C491,1,1)</f>
        <v>E</v>
      </c>
      <c r="X491" s="52">
        <v>2</v>
      </c>
      <c r="Y491" s="43"/>
      <c r="Z491" s="43"/>
      <c r="AA491" s="43"/>
      <c r="AB491" s="43"/>
      <c r="AD491" s="20" t="str">
        <f>IF($C491="","",IFERROR(VLOOKUP($C491,TeamsV,6,0),""))</f>
        <v>A</v>
      </c>
      <c r="AE491" s="20" t="str">
        <f>IF($AD491="","",VLOOKUP($AD491,Teams!$B$4:$G$8,2,0))</f>
        <v>3312 AD</v>
      </c>
      <c r="AF491" s="20" t="str">
        <f>IF($AD491="","",VLOOKUP($AD491,Teams!$B$4:$G$8,4,0))</f>
        <v>Dordrecht</v>
      </c>
    </row>
    <row r="492" spans="1:32" x14ac:dyDescent="0.2">
      <c r="B492" s="63"/>
      <c r="C492" s="178"/>
      <c r="D492" s="63"/>
      <c r="E492" s="63"/>
      <c r="F492" s="63"/>
      <c r="G492" s="67"/>
      <c r="H492" s="67"/>
      <c r="I492" s="67"/>
      <c r="J492" s="296"/>
      <c r="K492" s="296"/>
      <c r="L492" s="296"/>
      <c r="M492" s="80"/>
      <c r="N492" s="80"/>
      <c r="P492" s="224"/>
      <c r="Q492" s="224"/>
      <c r="R492" s="224"/>
      <c r="S492" s="224"/>
      <c r="T492" s="51"/>
      <c r="U492" s="226"/>
      <c r="V492" s="226"/>
      <c r="W492" s="226"/>
      <c r="X492" s="52">
        <v>3</v>
      </c>
    </row>
    <row r="493" spans="1:32" x14ac:dyDescent="0.2">
      <c r="A493" s="81"/>
      <c r="B493" s="82"/>
      <c r="C493" s="83" t="s">
        <v>6555</v>
      </c>
      <c r="D493" s="83" t="s">
        <v>6556</v>
      </c>
      <c r="E493" s="84" t="s">
        <v>6557</v>
      </c>
      <c r="F493" s="84" t="s">
        <v>6558</v>
      </c>
      <c r="G493" s="83" t="s">
        <v>6559</v>
      </c>
      <c r="H493" s="83" t="s">
        <v>6560</v>
      </c>
      <c r="I493" s="83" t="s">
        <v>6415</v>
      </c>
      <c r="J493" s="83" t="s">
        <v>7321</v>
      </c>
      <c r="K493" s="83" t="s">
        <v>8065</v>
      </c>
      <c r="L493" s="83" t="s">
        <v>8195</v>
      </c>
      <c r="M493" s="85"/>
      <c r="N493" s="85"/>
      <c r="O493" s="86"/>
      <c r="P493" s="227" t="s">
        <v>6425</v>
      </c>
      <c r="Q493" s="227" t="s">
        <v>6424</v>
      </c>
      <c r="R493" s="227" t="s">
        <v>6426</v>
      </c>
      <c r="S493" s="224"/>
      <c r="T493" s="51"/>
      <c r="U493" s="225">
        <f>IF(W491="","",VLOOKUP(W491,Leeftijdscat,2,FALSE))</f>
        <v>7</v>
      </c>
      <c r="V493" s="225">
        <f>IF(W491="","",VLOOKUP(W491,Leeftijdscat,3,FALSE))</f>
        <v>9</v>
      </c>
      <c r="W493" s="225">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12</v>
      </c>
      <c r="AA493" s="81">
        <f>LEN(AA494&amp;AA495&amp;AA496&amp;AA497&amp;AA498&amp;AA499&amp;AA500&amp;AA501&amp;AA502&amp;AA503&amp;AA504&amp;AA505&amp;AA506&amp;AA507&amp;AA508)</f>
        <v>12</v>
      </c>
      <c r="AB493" s="81">
        <f>SUM(Y493:AA493)</f>
        <v>34</v>
      </c>
    </row>
    <row r="494" spans="1:32" x14ac:dyDescent="0.2">
      <c r="A494" s="34" t="str">
        <f>C491&amp;"x"&amp;B494</f>
        <v>E2x1</v>
      </c>
      <c r="B494" s="63">
        <v>1</v>
      </c>
      <c r="C494" s="87" t="str">
        <f t="shared" ref="C494:C508" si="359">IF(LEFT($A494,1)="x","",IFERROR(VLOOKUP($A494,LedenV,6,0),""))</f>
        <v>V</v>
      </c>
      <c r="D494" s="87" t="str">
        <f t="shared" ref="D494:D508" si="360">IF(LEFT($A494,1)="x","",IFERROR(VLOOKUP($A494,LedenV,7,0),""))</f>
        <v>NLX00H0</v>
      </c>
      <c r="E494" s="88" t="str">
        <f t="shared" ref="E494:E508" si="361">IF(LEFT($A494,1)="x","",IFERROR(VLOOKUP($A494,LedenV,8,0),""))</f>
        <v>Bemer, Githa</v>
      </c>
      <c r="F494" s="88" t="str">
        <f t="shared" ref="F494:F508" si="362">IF(LEFT($A494,1)="x","",IFERROR(VLOOKUP($A494,LedenV,9,0),""))</f>
        <v>Githa</v>
      </c>
      <c r="G494" s="89">
        <f t="shared" ref="G494:G508" si="363">IF(LEFT($A494,1)="x","",IFERROR(VLOOKUP($A494,LedenV,10,0),""))</f>
        <v>40169</v>
      </c>
      <c r="H494" s="90">
        <f t="shared" ref="H494:H508" si="364">IF(AND(ISNUMBER(G494),G494&lt;&gt;0),DATEDIF(G494,Peildatum,"Y"),"")</f>
        <v>9</v>
      </c>
      <c r="I494" s="91"/>
      <c r="J494" s="87" t="str">
        <f t="shared" ref="J494:J508" si="365">IF(LEFT($A494,1)="x","",IFERROR(VLOOKUP($A494,LedenV,16,0),""))</f>
        <v>E5</v>
      </c>
      <c r="K494" s="87" t="str">
        <f t="shared" ref="K494:K508" si="366">IF(LEFT($A494,1)="x","",IFERROR(VLOOKUP($A494,LedenV,17,0),""))</f>
        <v>E5</v>
      </c>
      <c r="L494" s="87" t="str">
        <f t="shared" ref="L494:L508" si="367">IF(LEFT($A494,1)="x","",IFERROR(VLOOKUP($A494,LedenV,18,0),""))</f>
        <v>E5</v>
      </c>
      <c r="M494" s="92"/>
      <c r="N494" s="92"/>
      <c r="P494" s="223" t="str">
        <f ca="1">IF(OR(LEFT($A494,1)="x",AND(Y493+$AB494=0,$AB493&gt;0)),"",IFERROR(VLOOKUP($A494,LedenV,27,0),""))</f>
        <v/>
      </c>
      <c r="Q494" s="223" t="str">
        <f ca="1">IF(OR(LEFT($A494,1)="x",AND(Z493+$AB494=0,$AB493&gt;0)),"",IFERROR(VLOOKUP($A494,LedenV,28,0),""))</f>
        <v/>
      </c>
      <c r="R494" s="223" t="str">
        <f ca="1">IF(OR(LEFT($A494,1)="x",AND(AA493+$AB494=0,$AB493&gt;0)),"",IFERROR(VLOOKUP($A494,LedenV,29,0),""))</f>
        <v/>
      </c>
      <c r="S494" s="228"/>
      <c r="T494" s="305"/>
      <c r="U494" s="226"/>
      <c r="V494" s="229">
        <f t="shared" ref="V494:V508" si="368">V493</f>
        <v>9</v>
      </c>
      <c r="W494" s="229">
        <f t="shared" ref="W494:W508" si="369">W493</f>
        <v>10</v>
      </c>
      <c r="X494" s="52">
        <v>5</v>
      </c>
      <c r="Y494" s="87" t="str">
        <f t="shared" ref="Y494:Y508" si="370">IF(LEFT($A494,1)="x","",IFERROR(VLOOKUP($A494,LedenV,34,0),""))</f>
        <v>E5</v>
      </c>
      <c r="Z494" s="87" t="str">
        <f t="shared" ref="Z494:Z508" si="371">IF(LEFT($A494,1)="x","",IFERROR(VLOOKUP($A494,LedenV,35,0),""))</f>
        <v>E5</v>
      </c>
      <c r="AA494" s="87" t="str">
        <f t="shared" ref="AA494:AA508" si="372">IF(LEFT($A494,1)="x","",IFERROR(VLOOKUP($A494,LedenV,36,0),""))</f>
        <v>E5</v>
      </c>
      <c r="AB494" s="34">
        <f t="shared" ref="AB494:AB508" si="373">LEN(Y494&amp;Z494&amp;AA494)</f>
        <v>6</v>
      </c>
    </row>
    <row r="495" spans="1:32" x14ac:dyDescent="0.2">
      <c r="A495" s="34" t="str">
        <f>C491&amp;"x"&amp;B495</f>
        <v>E2x2</v>
      </c>
      <c r="B495" s="63">
        <v>2</v>
      </c>
      <c r="C495" s="87" t="str">
        <f t="shared" si="359"/>
        <v>V</v>
      </c>
      <c r="D495" s="87" t="str">
        <f t="shared" si="360"/>
        <v>NLX08G7</v>
      </c>
      <c r="E495" s="88" t="str">
        <f t="shared" si="361"/>
        <v>Kamerman, Zoë</v>
      </c>
      <c r="F495" s="88" t="str">
        <f t="shared" si="362"/>
        <v>Zoë</v>
      </c>
      <c r="G495" s="89">
        <f t="shared" si="363"/>
        <v>40015</v>
      </c>
      <c r="H495" s="90">
        <f t="shared" si="364"/>
        <v>9</v>
      </c>
      <c r="I495" s="91"/>
      <c r="J495" s="87" t="str">
        <f t="shared" si="365"/>
        <v>E5</v>
      </c>
      <c r="K495" s="87" t="str">
        <f t="shared" si="366"/>
        <v>E5</v>
      </c>
      <c r="L495" s="87" t="str">
        <f t="shared" si="367"/>
        <v>E5</v>
      </c>
      <c r="M495" s="92"/>
      <c r="N495" s="92"/>
      <c r="P495" s="223" t="str">
        <f ca="1">IF(OR(LEFT($A495,1)="x",AND(Y493+$AB495=0,$AB493&gt;0)),"",IFERROR(VLOOKUP($A495,LedenV,27,0),""))</f>
        <v/>
      </c>
      <c r="Q495" s="223" t="str">
        <f ca="1">IF(OR(LEFT($A495,1)="x",AND(Z493+$AB495=0,$AB493&gt;0)),"",IFERROR(VLOOKUP($A495,LedenV,28,0),""))</f>
        <v/>
      </c>
      <c r="R495" s="223" t="str">
        <f ca="1">IF(OR(LEFT($A495,1)="x",AND(AA493+$AB495=0,$AB493&gt;0)),"",IFERROR(VLOOKUP($A495,LedenV,29,0),""))</f>
        <v/>
      </c>
      <c r="S495" s="228"/>
      <c r="T495" s="305"/>
      <c r="U495" s="226"/>
      <c r="V495" s="229">
        <f t="shared" si="368"/>
        <v>9</v>
      </c>
      <c r="W495" s="229">
        <f t="shared" si="369"/>
        <v>10</v>
      </c>
      <c r="X495" s="52">
        <v>6</v>
      </c>
      <c r="Y495" s="87" t="str">
        <f t="shared" si="370"/>
        <v>E5</v>
      </c>
      <c r="Z495" s="87" t="str">
        <f t="shared" si="371"/>
        <v>E5</v>
      </c>
      <c r="AA495" s="87" t="str">
        <f t="shared" si="372"/>
        <v>E5</v>
      </c>
      <c r="AB495" s="34">
        <f t="shared" si="373"/>
        <v>6</v>
      </c>
    </row>
    <row r="496" spans="1:32" x14ac:dyDescent="0.2">
      <c r="A496" s="34" t="str">
        <f>C491&amp;"x"&amp;B496</f>
        <v>E2x3</v>
      </c>
      <c r="B496" s="63">
        <v>3</v>
      </c>
      <c r="C496" s="87" t="str">
        <f t="shared" si="359"/>
        <v>V</v>
      </c>
      <c r="D496" s="87" t="str">
        <f t="shared" si="360"/>
        <v>NLS08H9</v>
      </c>
      <c r="E496" s="88" t="str">
        <f t="shared" si="361"/>
        <v>Reuvers, Lisa</v>
      </c>
      <c r="F496" s="88" t="str">
        <f t="shared" si="362"/>
        <v>Lisa</v>
      </c>
      <c r="G496" s="89">
        <f t="shared" si="363"/>
        <v>39993</v>
      </c>
      <c r="H496" s="90">
        <f t="shared" si="364"/>
        <v>9</v>
      </c>
      <c r="I496" s="91"/>
      <c r="J496" s="87" t="str">
        <f t="shared" si="365"/>
        <v>E3</v>
      </c>
      <c r="K496" s="87" t="str">
        <f t="shared" si="366"/>
        <v>E3</v>
      </c>
      <c r="L496" s="87" t="str">
        <f t="shared" si="367"/>
        <v>E3</v>
      </c>
      <c r="M496" s="92"/>
      <c r="N496" s="92"/>
      <c r="P496" s="223" t="str">
        <f ca="1">IF(OR(LEFT($A496,1)="x",AND(Y493+$AB496=0,$AB493&gt;0)),"",IFERROR(VLOOKUP($A496,LedenV,27,0),""))</f>
        <v/>
      </c>
      <c r="Q496" s="223" t="str">
        <f ca="1">IF(OR(LEFT($A496,1)="x",AND(Z493+$AB496=0,$AB493&gt;0)),"",IFERROR(VLOOKUP($A496,LedenV,28,0),""))</f>
        <v/>
      </c>
      <c r="R496" s="223" t="str">
        <f ca="1">IF(OR(LEFT($A496,1)="x",AND(AA493+$AB496=0,$AB493&gt;0)),"",IFERROR(VLOOKUP($A496,LedenV,29,0),""))</f>
        <v/>
      </c>
      <c r="S496" s="228"/>
      <c r="T496" s="305"/>
      <c r="U496" s="226"/>
      <c r="V496" s="229">
        <f t="shared" si="368"/>
        <v>9</v>
      </c>
      <c r="W496" s="229">
        <f t="shared" si="369"/>
        <v>10</v>
      </c>
      <c r="X496" s="52">
        <v>7</v>
      </c>
      <c r="Y496" s="87" t="str">
        <f t="shared" si="370"/>
        <v>E3</v>
      </c>
      <c r="Z496" s="87" t="str">
        <f t="shared" si="371"/>
        <v>E3</v>
      </c>
      <c r="AA496" s="87" t="str">
        <f t="shared" si="372"/>
        <v>E3</v>
      </c>
      <c r="AB496" s="34">
        <f t="shared" si="373"/>
        <v>6</v>
      </c>
    </row>
    <row r="497" spans="1:32" x14ac:dyDescent="0.2">
      <c r="A497" s="34" t="str">
        <f>C491&amp;"x"&amp;B497</f>
        <v>E2x4</v>
      </c>
      <c r="B497" s="63">
        <v>4</v>
      </c>
      <c r="C497" s="87" t="str">
        <f t="shared" si="359"/>
        <v>M</v>
      </c>
      <c r="D497" s="87" t="str">
        <f t="shared" si="360"/>
        <v>NLV35B6</v>
      </c>
      <c r="E497" s="88" t="str">
        <f t="shared" si="361"/>
        <v>Quarre, Stephan</v>
      </c>
      <c r="F497" s="88" t="str">
        <f t="shared" si="362"/>
        <v>Stephan</v>
      </c>
      <c r="G497" s="89">
        <f t="shared" si="363"/>
        <v>39878</v>
      </c>
      <c r="H497" s="90">
        <f t="shared" si="364"/>
        <v>9</v>
      </c>
      <c r="I497" s="91"/>
      <c r="J497" s="87" t="str">
        <f t="shared" si="365"/>
        <v>E3</v>
      </c>
      <c r="K497" s="87" t="str">
        <f t="shared" si="366"/>
        <v>E3</v>
      </c>
      <c r="L497" s="87" t="str">
        <f t="shared" si="367"/>
        <v>E3</v>
      </c>
      <c r="M497" s="92"/>
      <c r="N497" s="92"/>
      <c r="P497" s="223" t="str">
        <f ca="1">IF(OR(LEFT($A497,1)="x",AND(Y493+$AB497=0,$AB493&gt;0)),"",IFERROR(VLOOKUP($A497,LedenV,27,0),""))</f>
        <v/>
      </c>
      <c r="Q497" s="223" t="str">
        <f ca="1">IF(OR(LEFT($A497,1)="x",AND(Z493+$AB497=0,$AB493&gt;0)),"",IFERROR(VLOOKUP($A497,LedenV,28,0),""))</f>
        <v/>
      </c>
      <c r="R497" s="223" t="str">
        <f ca="1">IF(OR(LEFT($A497,1)="x",AND(AA493+$AB497=0,$AB493&gt;0)),"",IFERROR(VLOOKUP($A497,LedenV,29,0),""))</f>
        <v/>
      </c>
      <c r="S497" s="228"/>
      <c r="T497" s="305"/>
      <c r="U497" s="226"/>
      <c r="V497" s="229">
        <f t="shared" si="368"/>
        <v>9</v>
      </c>
      <c r="W497" s="229">
        <f t="shared" si="369"/>
        <v>10</v>
      </c>
      <c r="X497" s="52">
        <v>8</v>
      </c>
      <c r="Y497" s="87" t="str">
        <f t="shared" si="370"/>
        <v>E3</v>
      </c>
      <c r="Z497" s="87" t="str">
        <f t="shared" si="371"/>
        <v>E3</v>
      </c>
      <c r="AA497" s="87" t="str">
        <f t="shared" si="372"/>
        <v>E3</v>
      </c>
      <c r="AB497" s="34">
        <f t="shared" si="373"/>
        <v>6</v>
      </c>
    </row>
    <row r="498" spans="1:32" x14ac:dyDescent="0.2">
      <c r="A498" s="34" t="str">
        <f>C491&amp;"x"&amp;B498</f>
        <v>E2x5</v>
      </c>
      <c r="B498" s="63">
        <v>5</v>
      </c>
      <c r="C498" s="87" t="str">
        <f t="shared" si="359"/>
        <v>M</v>
      </c>
      <c r="D498" s="87" t="str">
        <f t="shared" si="360"/>
        <v>NLX00G3</v>
      </c>
      <c r="E498" s="88" t="str">
        <f t="shared" si="361"/>
        <v>Sempel, Jasper</v>
      </c>
      <c r="F498" s="88" t="str">
        <f t="shared" si="362"/>
        <v>Jasper</v>
      </c>
      <c r="G498" s="89">
        <f t="shared" si="363"/>
        <v>40100</v>
      </c>
      <c r="H498" s="90">
        <f t="shared" si="364"/>
        <v>9</v>
      </c>
      <c r="I498" s="91"/>
      <c r="J498" s="87" t="str">
        <f t="shared" si="365"/>
        <v>E5</v>
      </c>
      <c r="K498" s="87" t="str">
        <f t="shared" si="366"/>
        <v>E5</v>
      </c>
      <c r="L498" s="87" t="str">
        <f t="shared" si="367"/>
        <v>E5</v>
      </c>
      <c r="M498" s="92"/>
      <c r="N498" s="92"/>
      <c r="P498" s="223" t="str">
        <f ca="1">IF(OR(LEFT($A498,1)="x",AND(Y493+$AB498=0,$AB493&gt;0)),"",IFERROR(VLOOKUP($A498,LedenV,27,0),""))</f>
        <v/>
      </c>
      <c r="Q498" s="223" t="str">
        <f ca="1">IF(OR(LEFT($A498,1)="x",AND(Z493+$AB498=0,$AB493&gt;0)),"",IFERROR(VLOOKUP($A498,LedenV,28,0),""))</f>
        <v/>
      </c>
      <c r="R498" s="223" t="str">
        <f ca="1">IF(OR(LEFT($A498,1)="x",AND(AA493+$AB498=0,$AB493&gt;0)),"",IFERROR(VLOOKUP($A498,LedenV,29,0),""))</f>
        <v/>
      </c>
      <c r="S498" s="228"/>
      <c r="T498" s="305"/>
      <c r="U498" s="226"/>
      <c r="V498" s="229">
        <f t="shared" si="368"/>
        <v>9</v>
      </c>
      <c r="W498" s="229">
        <f t="shared" si="369"/>
        <v>10</v>
      </c>
      <c r="X498" s="52">
        <v>9</v>
      </c>
      <c r="Y498" s="87" t="str">
        <f t="shared" si="370"/>
        <v>E5</v>
      </c>
      <c r="Z498" s="87" t="str">
        <f t="shared" si="371"/>
        <v>E5</v>
      </c>
      <c r="AA498" s="87" t="str">
        <f t="shared" si="372"/>
        <v>E5</v>
      </c>
      <c r="AB498" s="34">
        <f t="shared" si="373"/>
        <v>6</v>
      </c>
    </row>
    <row r="499" spans="1:32" x14ac:dyDescent="0.2">
      <c r="A499" s="34" t="str">
        <f>C491&amp;"x"&amp;B499</f>
        <v>E2x6</v>
      </c>
      <c r="B499" s="63">
        <v>6</v>
      </c>
      <c r="C499" s="87" t="str">
        <f t="shared" si="359"/>
        <v>M</v>
      </c>
      <c r="D499" s="87" t="str">
        <f t="shared" si="360"/>
        <v>NLY54F4</v>
      </c>
      <c r="E499" s="88" t="str">
        <f t="shared" si="361"/>
        <v xml:space="preserve">Vos, J. </v>
      </c>
      <c r="F499" s="88" t="str">
        <f t="shared" si="362"/>
        <v>Justin</v>
      </c>
      <c r="G499" s="89">
        <f t="shared" si="363"/>
        <v>39829</v>
      </c>
      <c r="H499" s="90">
        <f t="shared" si="364"/>
        <v>9</v>
      </c>
      <c r="I499" s="91"/>
      <c r="J499" s="87" t="str">
        <f t="shared" si="365"/>
        <v/>
      </c>
      <c r="K499" s="87" t="str">
        <f t="shared" si="366"/>
        <v>E5</v>
      </c>
      <c r="L499" s="87" t="str">
        <f t="shared" si="367"/>
        <v>E5</v>
      </c>
      <c r="M499" s="92"/>
      <c r="N499" s="92"/>
      <c r="P499" s="223" t="str">
        <f ca="1">IF(OR(LEFT($A499,1)="x",AND(Y493+$AB499=0,$AB493&gt;0)),"",IFERROR(VLOOKUP($A499,LedenV,27,0),""))</f>
        <v/>
      </c>
      <c r="Q499" s="223" t="str">
        <f ca="1">IF(OR(LEFT($A499,1)="x",AND(Z493+$AB499=0,$AB493&gt;0)),"",IFERROR(VLOOKUP($A499,LedenV,28,0),""))</f>
        <v/>
      </c>
      <c r="R499" s="223" t="str">
        <f ca="1">IF(OR(LEFT($A499,1)="x",AND(AA493+$AB499=0,$AB493&gt;0)),"",IFERROR(VLOOKUP($A499,LedenV,29,0),""))</f>
        <v/>
      </c>
      <c r="S499" s="228"/>
      <c r="T499" s="305"/>
      <c r="U499" s="226"/>
      <c r="V499" s="229">
        <f t="shared" si="368"/>
        <v>9</v>
      </c>
      <c r="W499" s="229">
        <f t="shared" si="369"/>
        <v>10</v>
      </c>
      <c r="X499" s="52">
        <v>10</v>
      </c>
      <c r="Y499" s="87" t="str">
        <f t="shared" si="370"/>
        <v/>
      </c>
      <c r="Z499" s="87" t="str">
        <f t="shared" si="371"/>
        <v>E5</v>
      </c>
      <c r="AA499" s="87" t="str">
        <f t="shared" si="372"/>
        <v>E5</v>
      </c>
      <c r="AB499" s="34">
        <f t="shared" si="373"/>
        <v>4</v>
      </c>
    </row>
    <row r="500" spans="1:32" x14ac:dyDescent="0.2">
      <c r="A500" s="34" t="str">
        <f>C491&amp;"x"&amp;B500</f>
        <v>E2x7</v>
      </c>
      <c r="B500" s="63">
        <v>7</v>
      </c>
      <c r="C500" s="87" t="str">
        <f t="shared" si="359"/>
        <v/>
      </c>
      <c r="D500" s="87" t="str">
        <f t="shared" si="360"/>
        <v/>
      </c>
      <c r="E500" s="88" t="str">
        <f t="shared" si="361"/>
        <v/>
      </c>
      <c r="F500" s="88" t="str">
        <f t="shared" si="362"/>
        <v/>
      </c>
      <c r="G500" s="89" t="str">
        <f t="shared" si="363"/>
        <v/>
      </c>
      <c r="H500" s="90" t="str">
        <f t="shared" si="364"/>
        <v/>
      </c>
      <c r="I500" s="91"/>
      <c r="J500" s="87" t="str">
        <f t="shared" si="365"/>
        <v/>
      </c>
      <c r="K500" s="87" t="str">
        <f t="shared" si="366"/>
        <v/>
      </c>
      <c r="L500" s="87" t="str">
        <f t="shared" si="367"/>
        <v/>
      </c>
      <c r="M500" s="92"/>
      <c r="N500" s="92"/>
      <c r="P500" s="223" t="str">
        <f>IF(OR(LEFT($A500,1)="x",AND(Y493+$AB500=0,$AB493&gt;0)),"",IFERROR(VLOOKUP($A500,LedenV,27,0),""))</f>
        <v/>
      </c>
      <c r="Q500" s="223" t="str">
        <f>IF(OR(LEFT($A500,1)="x",AND(Z493+$AB500=0,$AB493&gt;0)),"",IFERROR(VLOOKUP($A500,LedenV,28,0),""))</f>
        <v/>
      </c>
      <c r="R500" s="223" t="str">
        <f>IF(OR(LEFT($A500,1)="x",AND(AA493+$AB500=0,$AB493&gt;0)),"",IFERROR(VLOOKUP($A500,LedenV,29,0),""))</f>
        <v/>
      </c>
      <c r="S500" s="228"/>
      <c r="T500" s="305"/>
      <c r="U500" s="226"/>
      <c r="V500" s="229">
        <f t="shared" si="368"/>
        <v>9</v>
      </c>
      <c r="W500" s="229">
        <f t="shared" si="369"/>
        <v>10</v>
      </c>
      <c r="X500" s="52">
        <v>11</v>
      </c>
      <c r="Y500" s="87" t="str">
        <f t="shared" si="370"/>
        <v/>
      </c>
      <c r="Z500" s="87" t="str">
        <f t="shared" si="371"/>
        <v/>
      </c>
      <c r="AA500" s="87" t="str">
        <f t="shared" si="372"/>
        <v/>
      </c>
      <c r="AB500" s="34">
        <f t="shared" si="373"/>
        <v>0</v>
      </c>
    </row>
    <row r="501" spans="1:32" x14ac:dyDescent="0.2">
      <c r="A501" s="34" t="str">
        <f>C491&amp;"x"&amp;B501</f>
        <v>E2x8</v>
      </c>
      <c r="B501" s="63">
        <v>8</v>
      </c>
      <c r="C501" s="87" t="str">
        <f t="shared" si="359"/>
        <v/>
      </c>
      <c r="D501" s="87" t="str">
        <f t="shared" si="360"/>
        <v/>
      </c>
      <c r="E501" s="88" t="str">
        <f t="shared" si="361"/>
        <v/>
      </c>
      <c r="F501" s="88" t="str">
        <f t="shared" si="362"/>
        <v/>
      </c>
      <c r="G501" s="89" t="str">
        <f t="shared" si="363"/>
        <v/>
      </c>
      <c r="H501" s="90" t="str">
        <f t="shared" si="364"/>
        <v/>
      </c>
      <c r="I501" s="91"/>
      <c r="J501" s="87" t="str">
        <f t="shared" si="365"/>
        <v/>
      </c>
      <c r="K501" s="87" t="str">
        <f t="shared" si="366"/>
        <v/>
      </c>
      <c r="L501" s="87" t="str">
        <f t="shared" si="367"/>
        <v/>
      </c>
      <c r="M501" s="92"/>
      <c r="N501" s="92"/>
      <c r="P501" s="223" t="str">
        <f>IF(OR(LEFT($A501,1)="x",AND(Y493+$AB501=0,$AB493&gt;0)),"",IFERROR(VLOOKUP($A501,LedenV,27,0),""))</f>
        <v/>
      </c>
      <c r="Q501" s="223" t="str">
        <f>IF(OR(LEFT($A501,1)="x",AND(Z493+$AB501=0,$AB493&gt;0)),"",IFERROR(VLOOKUP($A501,LedenV,28,0),""))</f>
        <v/>
      </c>
      <c r="R501" s="223" t="str">
        <f>IF(OR(LEFT($A501,1)="x",AND(AA493+$AB501=0,$AB493&gt;0)),"",IFERROR(VLOOKUP($A501,LedenV,29,0),""))</f>
        <v/>
      </c>
      <c r="S501" s="228"/>
      <c r="T501" s="305"/>
      <c r="U501" s="226"/>
      <c r="V501" s="229">
        <f t="shared" si="368"/>
        <v>9</v>
      </c>
      <c r="W501" s="229">
        <f t="shared" si="369"/>
        <v>10</v>
      </c>
      <c r="X501" s="52">
        <v>12</v>
      </c>
      <c r="Y501" s="87" t="str">
        <f t="shared" si="370"/>
        <v/>
      </c>
      <c r="Z501" s="87" t="str">
        <f t="shared" si="371"/>
        <v/>
      </c>
      <c r="AA501" s="87" t="str">
        <f t="shared" si="372"/>
        <v/>
      </c>
      <c r="AB501" s="34">
        <f t="shared" si="373"/>
        <v>0</v>
      </c>
    </row>
    <row r="502" spans="1:32" x14ac:dyDescent="0.2">
      <c r="A502" s="34" t="str">
        <f>C491&amp;"x"&amp;B502</f>
        <v>E2x9</v>
      </c>
      <c r="B502" s="63">
        <v>9</v>
      </c>
      <c r="C502" s="87" t="str">
        <f t="shared" si="359"/>
        <v/>
      </c>
      <c r="D502" s="87" t="str">
        <f t="shared" si="360"/>
        <v/>
      </c>
      <c r="E502" s="88" t="str">
        <f t="shared" si="361"/>
        <v/>
      </c>
      <c r="F502" s="88" t="str">
        <f t="shared" si="362"/>
        <v/>
      </c>
      <c r="G502" s="89" t="str">
        <f t="shared" si="363"/>
        <v/>
      </c>
      <c r="H502" s="90" t="str">
        <f t="shared" si="364"/>
        <v/>
      </c>
      <c r="I502" s="91"/>
      <c r="J502" s="87" t="str">
        <f t="shared" si="365"/>
        <v/>
      </c>
      <c r="K502" s="87" t="str">
        <f t="shared" si="366"/>
        <v/>
      </c>
      <c r="L502" s="87" t="str">
        <f t="shared" si="367"/>
        <v/>
      </c>
      <c r="M502" s="92"/>
      <c r="N502" s="92"/>
      <c r="P502" s="223" t="str">
        <f>IF(OR(LEFT($A502,1)="x",AND(Y493+$AB502=0,$AB493&gt;0)),"",IFERROR(VLOOKUP($A502,LedenV,27,0),""))</f>
        <v/>
      </c>
      <c r="Q502" s="223" t="str">
        <f>IF(OR(LEFT($A502,1)="x",AND(Z493+$AB502=0,$AB493&gt;0)),"",IFERROR(VLOOKUP($A502,LedenV,28,0),""))</f>
        <v/>
      </c>
      <c r="R502" s="223" t="str">
        <f>IF(OR(LEFT($A502,1)="x",AND(AA493+$AB502=0,$AB493&gt;0)),"",IFERROR(VLOOKUP($A502,LedenV,29,0),""))</f>
        <v/>
      </c>
      <c r="S502" s="228"/>
      <c r="T502" s="305"/>
      <c r="U502" s="226"/>
      <c r="V502" s="229">
        <f t="shared" si="368"/>
        <v>9</v>
      </c>
      <c r="W502" s="229">
        <f t="shared" si="369"/>
        <v>10</v>
      </c>
      <c r="X502" s="52">
        <v>13</v>
      </c>
      <c r="Y502" s="87" t="str">
        <f t="shared" si="370"/>
        <v/>
      </c>
      <c r="Z502" s="87" t="str">
        <f t="shared" si="371"/>
        <v/>
      </c>
      <c r="AA502" s="87" t="str">
        <f t="shared" si="372"/>
        <v/>
      </c>
      <c r="AB502" s="34">
        <f t="shared" si="373"/>
        <v>0</v>
      </c>
    </row>
    <row r="503" spans="1:32" x14ac:dyDescent="0.2">
      <c r="A503" s="34" t="str">
        <f>C491&amp;"x"&amp;B503</f>
        <v>E2x10</v>
      </c>
      <c r="B503" s="63">
        <v>10</v>
      </c>
      <c r="C503" s="87" t="str">
        <f t="shared" si="359"/>
        <v/>
      </c>
      <c r="D503" s="87" t="str">
        <f t="shared" si="360"/>
        <v/>
      </c>
      <c r="E503" s="88" t="str">
        <f t="shared" si="361"/>
        <v/>
      </c>
      <c r="F503" s="88" t="str">
        <f t="shared" si="362"/>
        <v/>
      </c>
      <c r="G503" s="89" t="str">
        <f t="shared" si="363"/>
        <v/>
      </c>
      <c r="H503" s="90" t="str">
        <f t="shared" si="364"/>
        <v/>
      </c>
      <c r="I503" s="91"/>
      <c r="J503" s="87" t="str">
        <f t="shared" si="365"/>
        <v/>
      </c>
      <c r="K503" s="87" t="str">
        <f t="shared" si="366"/>
        <v/>
      </c>
      <c r="L503" s="87" t="str">
        <f t="shared" si="367"/>
        <v/>
      </c>
      <c r="M503" s="92"/>
      <c r="N503" s="92"/>
      <c r="P503" s="223" t="str">
        <f>IF(OR(LEFT($A503,1)="x",AND(Y493+$AB503=0,$AB493&gt;0)),"",IFERROR(VLOOKUP($A503,LedenV,27,0),""))</f>
        <v/>
      </c>
      <c r="Q503" s="223" t="str">
        <f>IF(OR(LEFT($A503,1)="x",AND(Z493+$AB503=0,$AB493&gt;0)),"",IFERROR(VLOOKUP($A503,LedenV,28,0),""))</f>
        <v/>
      </c>
      <c r="R503" s="223" t="str">
        <f>IF(OR(LEFT($A503,1)="x",AND(AA493+$AB503=0,$AB493&gt;0)),"",IFERROR(VLOOKUP($A503,LedenV,29,0),""))</f>
        <v/>
      </c>
      <c r="S503" s="228"/>
      <c r="T503" s="305"/>
      <c r="U503" s="226"/>
      <c r="V503" s="229">
        <f t="shared" si="368"/>
        <v>9</v>
      </c>
      <c r="W503" s="229">
        <f t="shared" si="369"/>
        <v>10</v>
      </c>
      <c r="X503" s="52">
        <v>14</v>
      </c>
      <c r="Y503" s="87" t="str">
        <f t="shared" si="370"/>
        <v/>
      </c>
      <c r="Z503" s="87" t="str">
        <f t="shared" si="371"/>
        <v/>
      </c>
      <c r="AA503" s="87" t="str">
        <f t="shared" si="372"/>
        <v/>
      </c>
      <c r="AB503" s="34">
        <f t="shared" si="373"/>
        <v>0</v>
      </c>
    </row>
    <row r="504" spans="1:32" x14ac:dyDescent="0.2">
      <c r="A504" s="34" t="str">
        <f>C491&amp;"x"&amp;B504</f>
        <v>E2x11</v>
      </c>
      <c r="B504" s="63">
        <v>11</v>
      </c>
      <c r="C504" s="87" t="str">
        <f t="shared" si="359"/>
        <v/>
      </c>
      <c r="D504" s="87" t="str">
        <f t="shared" si="360"/>
        <v/>
      </c>
      <c r="E504" s="88" t="str">
        <f t="shared" si="361"/>
        <v/>
      </c>
      <c r="F504" s="88" t="str">
        <f t="shared" si="362"/>
        <v/>
      </c>
      <c r="G504" s="89" t="str">
        <f t="shared" si="363"/>
        <v/>
      </c>
      <c r="H504" s="90" t="str">
        <f t="shared" si="364"/>
        <v/>
      </c>
      <c r="I504" s="91"/>
      <c r="J504" s="87" t="str">
        <f t="shared" si="365"/>
        <v/>
      </c>
      <c r="K504" s="87" t="str">
        <f t="shared" si="366"/>
        <v/>
      </c>
      <c r="L504" s="87" t="str">
        <f t="shared" si="367"/>
        <v/>
      </c>
      <c r="M504" s="92"/>
      <c r="N504" s="92"/>
      <c r="P504" s="223" t="str">
        <f>IF(OR(LEFT($A504,1)="x",AND(Y493+$AB504=0,$AB493&gt;0)),"",IFERROR(VLOOKUP($A504,LedenV,27,0),""))</f>
        <v/>
      </c>
      <c r="Q504" s="223" t="str">
        <f>IF(OR(LEFT($A504,1)="x",AND(Z493+$AB504=0,$AB493&gt;0)),"",IFERROR(VLOOKUP($A504,LedenV,28,0),""))</f>
        <v/>
      </c>
      <c r="R504" s="223" t="str">
        <f>IF(OR(LEFT($A504,1)="x",AND(AA493+$AB504=0,$AB493&gt;0)),"",IFERROR(VLOOKUP($A504,LedenV,29,0),""))</f>
        <v/>
      </c>
      <c r="V504" s="229">
        <f t="shared" si="368"/>
        <v>9</v>
      </c>
      <c r="W504" s="229">
        <f t="shared" si="369"/>
        <v>10</v>
      </c>
      <c r="X504" s="52">
        <v>15</v>
      </c>
      <c r="Y504" s="87" t="str">
        <f t="shared" si="370"/>
        <v/>
      </c>
      <c r="Z504" s="87" t="str">
        <f t="shared" si="371"/>
        <v/>
      </c>
      <c r="AA504" s="87" t="str">
        <f t="shared" si="372"/>
        <v/>
      </c>
      <c r="AB504" s="34">
        <f t="shared" si="373"/>
        <v>0</v>
      </c>
    </row>
    <row r="505" spans="1:32" x14ac:dyDescent="0.2">
      <c r="A505" s="34" t="str">
        <f>C491&amp;"x"&amp;B505</f>
        <v>E2x12</v>
      </c>
      <c r="B505" s="63">
        <v>12</v>
      </c>
      <c r="C505" s="87" t="str">
        <f t="shared" si="359"/>
        <v/>
      </c>
      <c r="D505" s="87" t="str">
        <f t="shared" si="360"/>
        <v/>
      </c>
      <c r="E505" s="88" t="str">
        <f t="shared" si="361"/>
        <v/>
      </c>
      <c r="F505" s="88" t="str">
        <f t="shared" si="362"/>
        <v/>
      </c>
      <c r="G505" s="89" t="str">
        <f t="shared" si="363"/>
        <v/>
      </c>
      <c r="H505" s="90" t="str">
        <f t="shared" si="364"/>
        <v/>
      </c>
      <c r="I505" s="91"/>
      <c r="J505" s="87" t="str">
        <f t="shared" si="365"/>
        <v/>
      </c>
      <c r="K505" s="87" t="str">
        <f t="shared" si="366"/>
        <v/>
      </c>
      <c r="L505" s="87" t="str">
        <f t="shared" si="367"/>
        <v/>
      </c>
      <c r="M505" s="92"/>
      <c r="N505" s="92"/>
      <c r="P505" s="223" t="str">
        <f>IF(OR(LEFT($A505,1)="x",AND(Y493+$AB505=0,$AB493&gt;0)),"",IFERROR(VLOOKUP($A505,LedenV,27,0),""))</f>
        <v/>
      </c>
      <c r="Q505" s="223" t="str">
        <f>IF(OR(LEFT($A505,1)="x",AND(Z493+$AB505=0,$AB493&gt;0)),"",IFERROR(VLOOKUP($A505,LedenV,28,0),""))</f>
        <v/>
      </c>
      <c r="R505" s="223" t="str">
        <f>IF(OR(LEFT($A505,1)="x",AND(AA493+$AB505=0,$AB493&gt;0)),"",IFERROR(VLOOKUP($A505,LedenV,29,0),""))</f>
        <v/>
      </c>
      <c r="V505" s="229">
        <f t="shared" si="368"/>
        <v>9</v>
      </c>
      <c r="W505" s="229">
        <f t="shared" si="369"/>
        <v>10</v>
      </c>
      <c r="X505" s="52">
        <v>16</v>
      </c>
      <c r="Y505" s="87" t="str">
        <f t="shared" si="370"/>
        <v/>
      </c>
      <c r="Z505" s="87" t="str">
        <f t="shared" si="371"/>
        <v/>
      </c>
      <c r="AA505" s="87" t="str">
        <f t="shared" si="372"/>
        <v/>
      </c>
      <c r="AB505" s="34">
        <f t="shared" si="373"/>
        <v>0</v>
      </c>
    </row>
    <row r="506" spans="1:32" x14ac:dyDescent="0.2">
      <c r="A506" s="34" t="str">
        <f>C491&amp;"x"&amp;B506</f>
        <v>E2x13</v>
      </c>
      <c r="B506" s="63">
        <v>13</v>
      </c>
      <c r="C506" s="87" t="str">
        <f t="shared" si="359"/>
        <v/>
      </c>
      <c r="D506" s="87" t="str">
        <f t="shared" si="360"/>
        <v/>
      </c>
      <c r="E506" s="88" t="str">
        <f t="shared" si="361"/>
        <v/>
      </c>
      <c r="F506" s="88" t="str">
        <f t="shared" si="362"/>
        <v/>
      </c>
      <c r="G506" s="89" t="str">
        <f t="shared" si="363"/>
        <v/>
      </c>
      <c r="H506" s="90" t="str">
        <f t="shared" si="364"/>
        <v/>
      </c>
      <c r="I506" s="91"/>
      <c r="J506" s="87" t="str">
        <f t="shared" si="365"/>
        <v/>
      </c>
      <c r="K506" s="87" t="str">
        <f t="shared" si="366"/>
        <v/>
      </c>
      <c r="L506" s="87" t="str">
        <f t="shared" si="367"/>
        <v/>
      </c>
      <c r="M506" s="92"/>
      <c r="N506" s="92"/>
      <c r="P506" s="223" t="str">
        <f>IF(OR(LEFT($A506,1)="x",AND(Y493+$AB506=0,$AB493&gt;0)),"",IFERROR(VLOOKUP($A506,LedenV,27,0),""))</f>
        <v/>
      </c>
      <c r="Q506" s="223" t="str">
        <f>IF(OR(LEFT($A506,1)="x",AND(Z493+$AB506=0,$AB493&gt;0)),"",IFERROR(VLOOKUP($A506,LedenV,28,0),""))</f>
        <v/>
      </c>
      <c r="R506" s="223" t="str">
        <f>IF(OR(LEFT($A506,1)="x",AND(AA493+$AB506=0,$AB493&gt;0)),"",IFERROR(VLOOKUP($A506,LedenV,29,0),""))</f>
        <v/>
      </c>
      <c r="V506" s="229">
        <f t="shared" si="368"/>
        <v>9</v>
      </c>
      <c r="W506" s="229">
        <f t="shared" si="369"/>
        <v>10</v>
      </c>
      <c r="X506" s="52">
        <v>17</v>
      </c>
      <c r="Y506" s="87" t="str">
        <f t="shared" si="370"/>
        <v/>
      </c>
      <c r="Z506" s="87" t="str">
        <f t="shared" si="371"/>
        <v/>
      </c>
      <c r="AA506" s="87" t="str">
        <f t="shared" si="372"/>
        <v/>
      </c>
      <c r="AB506" s="34">
        <f t="shared" si="373"/>
        <v>0</v>
      </c>
    </row>
    <row r="507" spans="1:32" x14ac:dyDescent="0.2">
      <c r="A507" s="34" t="str">
        <f>C491&amp;"x"&amp;B507</f>
        <v>E2x14</v>
      </c>
      <c r="B507" s="63">
        <v>14</v>
      </c>
      <c r="C507" s="87" t="str">
        <f t="shared" si="359"/>
        <v/>
      </c>
      <c r="D507" s="87" t="str">
        <f t="shared" si="360"/>
        <v/>
      </c>
      <c r="E507" s="88" t="str">
        <f t="shared" si="361"/>
        <v/>
      </c>
      <c r="F507" s="88" t="str">
        <f t="shared" si="362"/>
        <v/>
      </c>
      <c r="G507" s="89" t="str">
        <f t="shared" si="363"/>
        <v/>
      </c>
      <c r="H507" s="90" t="str">
        <f t="shared" si="364"/>
        <v/>
      </c>
      <c r="I507" s="91"/>
      <c r="J507" s="87" t="str">
        <f t="shared" si="365"/>
        <v/>
      </c>
      <c r="K507" s="87" t="str">
        <f t="shared" si="366"/>
        <v/>
      </c>
      <c r="L507" s="87" t="str">
        <f t="shared" si="367"/>
        <v/>
      </c>
      <c r="M507" s="92"/>
      <c r="N507" s="92"/>
      <c r="P507" s="223" t="str">
        <f>IF(OR(LEFT($A507,1)="x",AND(Y493+$AB507=0,$AB493&gt;0)),"",IFERROR(VLOOKUP($A507,LedenV,27,0),""))</f>
        <v/>
      </c>
      <c r="Q507" s="223" t="str">
        <f>IF(OR(LEFT($A507,1)="x",AND(Z493+$AB507=0,$AB493&gt;0)),"",IFERROR(VLOOKUP($A507,LedenV,28,0),""))</f>
        <v/>
      </c>
      <c r="R507" s="223" t="str">
        <f>IF(OR(LEFT($A507,1)="x",AND(AA493+$AB507=0,$AB493&gt;0)),"",IFERROR(VLOOKUP($A507,LedenV,29,0),""))</f>
        <v/>
      </c>
      <c r="V507" s="229">
        <f t="shared" si="368"/>
        <v>9</v>
      </c>
      <c r="W507" s="229">
        <f t="shared" si="369"/>
        <v>10</v>
      </c>
      <c r="X507" s="52">
        <v>18</v>
      </c>
      <c r="Y507" s="87" t="str">
        <f t="shared" si="370"/>
        <v/>
      </c>
      <c r="Z507" s="87" t="str">
        <f t="shared" si="371"/>
        <v/>
      </c>
      <c r="AA507" s="87" t="str">
        <f t="shared" si="372"/>
        <v/>
      </c>
      <c r="AB507" s="34">
        <f t="shared" si="373"/>
        <v>0</v>
      </c>
    </row>
    <row r="508" spans="1:32" x14ac:dyDescent="0.2">
      <c r="A508" s="34" t="str">
        <f>C491&amp;"x"&amp;B508</f>
        <v>E2x15</v>
      </c>
      <c r="B508" s="63">
        <v>15</v>
      </c>
      <c r="C508" s="87" t="str">
        <f t="shared" si="359"/>
        <v/>
      </c>
      <c r="D508" s="87" t="str">
        <f t="shared" si="360"/>
        <v/>
      </c>
      <c r="E508" s="88" t="str">
        <f t="shared" si="361"/>
        <v/>
      </c>
      <c r="F508" s="88" t="str">
        <f t="shared" si="362"/>
        <v/>
      </c>
      <c r="G508" s="89" t="str">
        <f t="shared" si="363"/>
        <v/>
      </c>
      <c r="H508" s="90" t="str">
        <f t="shared" si="364"/>
        <v/>
      </c>
      <c r="I508" s="91"/>
      <c r="J508" s="87" t="str">
        <f t="shared" si="365"/>
        <v/>
      </c>
      <c r="K508" s="87" t="str">
        <f t="shared" si="366"/>
        <v/>
      </c>
      <c r="L508" s="87" t="str">
        <f t="shared" si="367"/>
        <v/>
      </c>
      <c r="M508" s="92"/>
      <c r="N508" s="92"/>
      <c r="P508" s="223" t="str">
        <f>IF(OR(LEFT($A508,1)="x",AND(Y493+$AB508=0,$AB493&gt;0)),"",IFERROR(VLOOKUP($A508,LedenV,27,0),""))</f>
        <v/>
      </c>
      <c r="Q508" s="223" t="str">
        <f>IF(OR(LEFT($A508,1)="x",AND(Z493+$AB508=0,$AB493&gt;0)),"",IFERROR(VLOOKUP($A508,LedenV,28,0),""))</f>
        <v/>
      </c>
      <c r="R508" s="223" t="str">
        <f>IF(OR(LEFT($A508,1)="x",AND(AA493+$AB508=0,$AB493&gt;0)),"",IFERROR(VLOOKUP($A508,LedenV,29,0),""))</f>
        <v/>
      </c>
      <c r="V508" s="229">
        <f t="shared" si="368"/>
        <v>9</v>
      </c>
      <c r="W508" s="229">
        <f t="shared" si="369"/>
        <v>10</v>
      </c>
      <c r="X508" s="52">
        <v>19</v>
      </c>
      <c r="Y508" s="87" t="str">
        <f t="shared" si="370"/>
        <v/>
      </c>
      <c r="Z508" s="87" t="str">
        <f t="shared" si="371"/>
        <v/>
      </c>
      <c r="AA508" s="87" t="str">
        <f t="shared" si="372"/>
        <v/>
      </c>
      <c r="AB508" s="34">
        <f t="shared" si="373"/>
        <v>0</v>
      </c>
    </row>
    <row r="509" spans="1:32" ht="13.5" thickBot="1" x14ac:dyDescent="0.25">
      <c r="B509" s="93"/>
      <c r="C509" s="94"/>
      <c r="D509" s="93"/>
      <c r="E509" s="93"/>
      <c r="F509" s="93"/>
      <c r="G509" s="95"/>
      <c r="H509" s="95"/>
      <c r="I509" s="95"/>
      <c r="J509" s="94"/>
      <c r="K509" s="94"/>
      <c r="L509" s="94"/>
      <c r="M509" s="92"/>
      <c r="N509" s="92"/>
      <c r="X509" s="52">
        <v>20</v>
      </c>
    </row>
    <row r="510" spans="1:32" ht="13.5" thickTop="1" x14ac:dyDescent="0.2">
      <c r="A510" s="62"/>
      <c r="B510" s="63"/>
      <c r="C510" s="392" t="s">
        <v>6547</v>
      </c>
      <c r="D510" s="392"/>
      <c r="E510" s="178" t="s">
        <v>6548</v>
      </c>
      <c r="F510" s="178" t="s">
        <v>6549</v>
      </c>
      <c r="G510" s="65" t="s">
        <v>6550</v>
      </c>
      <c r="H510" s="66"/>
      <c r="I510" s="67"/>
      <c r="J510" s="68" t="s">
        <v>6551</v>
      </c>
      <c r="K510" s="68" t="s">
        <v>6552</v>
      </c>
      <c r="L510" s="68" t="s">
        <v>6553</v>
      </c>
      <c r="M510" s="69"/>
      <c r="N510" s="69"/>
      <c r="O510" s="70"/>
      <c r="P510" s="71">
        <f ca="1">COUNT(P514:P528)</f>
        <v>0</v>
      </c>
      <c r="Q510" s="71">
        <f ca="1">COUNT(Q514:Q528)</f>
        <v>0</v>
      </c>
      <c r="R510" s="71">
        <f ca="1">COUNT(R514:R528)</f>
        <v>0</v>
      </c>
      <c r="S510" s="72"/>
      <c r="T510" s="104">
        <f ca="1">R510-(15-COUNTBLANK(AA514:AA528))</f>
        <v>-6</v>
      </c>
      <c r="U510" s="70"/>
      <c r="V510" s="70"/>
      <c r="W510" s="70"/>
      <c r="X510" s="70">
        <v>1</v>
      </c>
      <c r="Y510" s="62"/>
      <c r="Z510" s="62"/>
      <c r="AA510" s="62"/>
      <c r="AB510" s="62"/>
    </row>
    <row r="511" spans="1:32" x14ac:dyDescent="0.2">
      <c r="A511" s="43">
        <v>29</v>
      </c>
      <c r="B511" s="73"/>
      <c r="C511" s="391" t="str">
        <f>Leden!AQ31</f>
        <v>E3</v>
      </c>
      <c r="D511" s="391"/>
      <c r="E511" s="177" t="str">
        <f>IF($C511="","",LEFT(IFERROR(VLOOKUP($C511,TeamsV,2,0),"")&amp;"??",2))</f>
        <v>BK</v>
      </c>
      <c r="F511" s="177" t="str">
        <f>IF($C511="","",LEFT(IFERROR(VLOOKUP($C511,TeamsV,3,0),"")&amp;"??",2))</f>
        <v>Za</v>
      </c>
      <c r="G511" s="177" t="str">
        <f>IF($C511="","",LEFT(IFERROR(VLOOKUP($C511,TeamsV,4,0),"")&amp;"?",1))</f>
        <v>4</v>
      </c>
      <c r="H511" s="75"/>
      <c r="I511" s="76"/>
      <c r="J511" s="295">
        <f>COUNTIF(C514:C528,"V")</f>
        <v>3</v>
      </c>
      <c r="K511" s="300">
        <f>COUNTIF(C514:C528,"M")</f>
        <v>3</v>
      </c>
      <c r="L511" s="77">
        <f>IFERROR(AVERAGE(H514:H528),"")</f>
        <v>8</v>
      </c>
      <c r="M511" s="78"/>
      <c r="N511" s="78"/>
      <c r="O511" s="79" t="s">
        <v>6554</v>
      </c>
      <c r="P511" s="223" t="str">
        <f ca="1">IF(COUNT(P514:P528)=0,"",TeamPunten(P514:P528,$V511))</f>
        <v/>
      </c>
      <c r="Q511" s="223" t="str">
        <f ca="1">IF(COUNT(Q514:Q528)=0,"",TeamPunten(Q514:Q528,$V511))</f>
        <v/>
      </c>
      <c r="R511" s="223" t="str">
        <f ca="1">IF(COUNT(R514:R528)=0,"",TeamPunten(R514:R528,$V511))</f>
        <v/>
      </c>
      <c r="S511" s="224"/>
      <c r="T511" s="51"/>
      <c r="U511" s="225" t="str">
        <f>MID($C511,1,1)</f>
        <v>E</v>
      </c>
      <c r="V511" s="225" t="str">
        <f>MID($C511,1,1)</f>
        <v>E</v>
      </c>
      <c r="W511" s="225" t="str">
        <f>MID($C511,1,1)</f>
        <v>E</v>
      </c>
      <c r="X511" s="52">
        <v>2</v>
      </c>
      <c r="Y511" s="43"/>
      <c r="Z511" s="43"/>
      <c r="AA511" s="43"/>
      <c r="AB511" s="43"/>
      <c r="AD511" s="20" t="str">
        <f>IF($C511="","",IFERROR(VLOOKUP($C511,TeamsV,6,0),""))</f>
        <v>A</v>
      </c>
      <c r="AE511" s="20" t="str">
        <f>IF($AD511="","",VLOOKUP($AD511,Teams!$B$4:$G$8,2,0))</f>
        <v>3312 AD</v>
      </c>
      <c r="AF511" s="20" t="str">
        <f>IF($AD511="","",VLOOKUP($AD511,Teams!$B$4:$G$8,4,0))</f>
        <v>Dordrecht</v>
      </c>
    </row>
    <row r="512" spans="1:32" x14ac:dyDescent="0.2">
      <c r="B512" s="63"/>
      <c r="C512" s="178"/>
      <c r="D512" s="63"/>
      <c r="E512" s="63"/>
      <c r="F512" s="63"/>
      <c r="G512" s="67"/>
      <c r="H512" s="67"/>
      <c r="I512" s="67"/>
      <c r="J512" s="296"/>
      <c r="K512" s="296"/>
      <c r="L512" s="296"/>
      <c r="M512" s="80"/>
      <c r="N512" s="80"/>
      <c r="P512" s="224"/>
      <c r="Q512" s="224"/>
      <c r="R512" s="224"/>
      <c r="S512" s="224"/>
      <c r="T512" s="51"/>
      <c r="U512" s="226"/>
      <c r="V512" s="226"/>
      <c r="W512" s="226"/>
      <c r="X512" s="52">
        <v>3</v>
      </c>
    </row>
    <row r="513" spans="1:28" x14ac:dyDescent="0.2">
      <c r="A513" s="81"/>
      <c r="B513" s="82"/>
      <c r="C513" s="83" t="s">
        <v>6555</v>
      </c>
      <c r="D513" s="83" t="s">
        <v>6556</v>
      </c>
      <c r="E513" s="84" t="s">
        <v>6557</v>
      </c>
      <c r="F513" s="84" t="s">
        <v>6558</v>
      </c>
      <c r="G513" s="83" t="s">
        <v>6559</v>
      </c>
      <c r="H513" s="83" t="s">
        <v>6560</v>
      </c>
      <c r="I513" s="83" t="s">
        <v>6415</v>
      </c>
      <c r="J513" s="83" t="s">
        <v>7321</v>
      </c>
      <c r="K513" s="83" t="s">
        <v>8065</v>
      </c>
      <c r="L513" s="83" t="s">
        <v>8195</v>
      </c>
      <c r="M513" s="85"/>
      <c r="N513" s="85"/>
      <c r="O513" s="86"/>
      <c r="P513" s="227" t="s">
        <v>6425</v>
      </c>
      <c r="Q513" s="227" t="s">
        <v>6424</v>
      </c>
      <c r="R513" s="227" t="s">
        <v>6426</v>
      </c>
      <c r="S513" s="224"/>
      <c r="T513" s="51"/>
      <c r="U513" s="225">
        <f>IF(W511="","",VLOOKUP(W511,Leeftijdscat,2,FALSE))</f>
        <v>7</v>
      </c>
      <c r="V513" s="225">
        <f>IF(W511="","",VLOOKUP(W511,Leeftijdscat,3,FALSE))</f>
        <v>9</v>
      </c>
      <c r="W513" s="225">
        <f>IF(W511="","",VLOOKUP(W511,Leeftijdscat,4,FALSE))</f>
        <v>10</v>
      </c>
      <c r="X513" s="52">
        <v>4</v>
      </c>
      <c r="Y513" s="81">
        <f>LEN(Y514&amp;Y515&amp;Y516&amp;Y517&amp;Y518&amp;Y519&amp;Y520&amp;Y521&amp;Y522&amp;Y523&amp;Y524&amp;Y525&amp;Y526&amp;Y527&amp;Y528)</f>
        <v>8</v>
      </c>
      <c r="Z513" s="81">
        <f>LEN(Z514&amp;Z515&amp;Z516&amp;Z517&amp;Z518&amp;Z519&amp;Z520&amp;Z521&amp;Z522&amp;Z523&amp;Z524&amp;Z525&amp;Z526&amp;Z527&amp;Z528)</f>
        <v>12</v>
      </c>
      <c r="AA513" s="81">
        <f>LEN(AA514&amp;AA515&amp;AA516&amp;AA517&amp;AA518&amp;AA519&amp;AA520&amp;AA521&amp;AA522&amp;AA523&amp;AA524&amp;AA525&amp;AA526&amp;AA527&amp;AA528)</f>
        <v>12</v>
      </c>
      <c r="AB513" s="81">
        <f>SUM(Y513:AA513)</f>
        <v>32</v>
      </c>
    </row>
    <row r="514" spans="1:28" x14ac:dyDescent="0.2">
      <c r="A514" s="34" t="str">
        <f>C511&amp;"x"&amp;B514</f>
        <v>E3x1</v>
      </c>
      <c r="B514" s="63">
        <v>1</v>
      </c>
      <c r="C514" s="87" t="str">
        <f t="shared" ref="C514:C528" si="374">IF(LEFT($A514,1)="x","",IFERROR(VLOOKUP($A514,LedenV,6,0),""))</f>
        <v>V</v>
      </c>
      <c r="D514" s="87" t="str">
        <f t="shared" ref="D514:D528" si="375">IF(LEFT($A514,1)="x","",IFERROR(VLOOKUP($A514,LedenV,7,0),""))</f>
        <v>NLP77Z4</v>
      </c>
      <c r="E514" s="88" t="str">
        <f t="shared" ref="E514:E528" si="376">IF(LEFT($A514,1)="x","",IFERROR(VLOOKUP($A514,LedenV,8,0),""))</f>
        <v>Klooster, Danique van der</v>
      </c>
      <c r="F514" s="88" t="str">
        <f t="shared" ref="F514:F528" si="377">IF(LEFT($A514,1)="x","",IFERROR(VLOOKUP($A514,LedenV,9,0),""))</f>
        <v>Danique</v>
      </c>
      <c r="G514" s="89">
        <f t="shared" ref="G514:G528" si="378">IF(LEFT($A514,1)="x","",IFERROR(VLOOKUP($A514,LedenV,10,0),""))</f>
        <v>40239</v>
      </c>
      <c r="H514" s="90">
        <f t="shared" ref="H514:H528" si="379">IF(AND(ISNUMBER(G514),G514&lt;&gt;0),DATEDIF(G514,Peildatum,"Y"),"")</f>
        <v>8</v>
      </c>
      <c r="I514" s="91"/>
      <c r="J514" s="87" t="str">
        <f t="shared" ref="J514:J528" si="380">IF(LEFT($A514,1)="x","",IFERROR(VLOOKUP($A514,LedenV,16,0),""))</f>
        <v>F2</v>
      </c>
      <c r="K514" s="87" t="str">
        <f t="shared" ref="K514:K528" si="381">IF(LEFT($A514,1)="x","",IFERROR(VLOOKUP($A514,LedenV,17,0),""))</f>
        <v>F2</v>
      </c>
      <c r="L514" s="87" t="str">
        <f t="shared" ref="L514:L528" si="382">IF(LEFT($A514,1)="x","",IFERROR(VLOOKUP($A514,LedenV,18,0),""))</f>
        <v>F2</v>
      </c>
      <c r="M514" s="92"/>
      <c r="N514" s="92"/>
      <c r="P514" s="223" t="str">
        <f ca="1">IF(OR(LEFT($A514,1)="x",AND(Y513+$AB514=0,$AB513&gt;0)),"",IFERROR(VLOOKUP($A514,LedenV,27,0),""))</f>
        <v/>
      </c>
      <c r="Q514" s="223" t="str">
        <f ca="1">IF(OR(LEFT($A514,1)="x",AND(Z513+$AB514=0,$AB513&gt;0)),"",IFERROR(VLOOKUP($A514,LedenV,28,0),""))</f>
        <v/>
      </c>
      <c r="R514" s="223" t="str">
        <f ca="1">IF(OR(LEFT($A514,1)="x",AND(AA513+$AB514=0,$AB513&gt;0)),"",IFERROR(VLOOKUP($A514,LedenV,29,0),""))</f>
        <v/>
      </c>
      <c r="S514" s="228"/>
      <c r="T514" s="305"/>
      <c r="U514" s="226"/>
      <c r="V514" s="229">
        <f t="shared" ref="V514:V528" si="383">V513</f>
        <v>9</v>
      </c>
      <c r="W514" s="229">
        <f t="shared" ref="W514:W528" si="384">W513</f>
        <v>10</v>
      </c>
      <c r="X514" s="52">
        <v>5</v>
      </c>
      <c r="Y514" s="87" t="str">
        <f t="shared" ref="Y514:Y528" si="385">IF(LEFT($A514,1)="x","",IFERROR(VLOOKUP($A514,LedenV,34,0),""))</f>
        <v>F2</v>
      </c>
      <c r="Z514" s="87" t="str">
        <f t="shared" ref="Z514:Z528" si="386">IF(LEFT($A514,1)="x","",IFERROR(VLOOKUP($A514,LedenV,35,0),""))</f>
        <v>F2</v>
      </c>
      <c r="AA514" s="87" t="str">
        <f t="shared" ref="AA514:AA528" si="387">IF(LEFT($A514,1)="x","",IFERROR(VLOOKUP($A514,LedenV,36,0),""))</f>
        <v>F2</v>
      </c>
      <c r="AB514" s="34">
        <f t="shared" ref="AB514:AB528" si="388">LEN(Y514&amp;Z514&amp;AA514)</f>
        <v>6</v>
      </c>
    </row>
    <row r="515" spans="1:28" x14ac:dyDescent="0.2">
      <c r="A515" s="34" t="str">
        <f>C511&amp;"x"&amp;B515</f>
        <v>E3x2</v>
      </c>
      <c r="B515" s="63">
        <v>2</v>
      </c>
      <c r="C515" s="87" t="str">
        <f t="shared" si="374"/>
        <v>V</v>
      </c>
      <c r="D515" s="87" t="str">
        <f t="shared" si="375"/>
        <v>NLY51T3</v>
      </c>
      <c r="E515" s="88" t="str">
        <f t="shared" si="376"/>
        <v xml:space="preserve">Plaisier, F. </v>
      </c>
      <c r="F515" s="88" t="str">
        <f t="shared" si="377"/>
        <v>Floor</v>
      </c>
      <c r="G515" s="89">
        <f t="shared" si="378"/>
        <v>40205</v>
      </c>
      <c r="H515" s="90">
        <f t="shared" si="379"/>
        <v>8</v>
      </c>
      <c r="I515" s="91"/>
      <c r="J515" s="87" t="str">
        <f t="shared" si="380"/>
        <v/>
      </c>
      <c r="K515" s="87" t="str">
        <f t="shared" si="381"/>
        <v>F2</v>
      </c>
      <c r="L515" s="87" t="str">
        <f t="shared" si="382"/>
        <v>F2</v>
      </c>
      <c r="M515" s="92"/>
      <c r="N515" s="92"/>
      <c r="P515" s="223" t="str">
        <f ca="1">IF(OR(LEFT($A515,1)="x",AND(Y513+$AB515=0,$AB513&gt;0)),"",IFERROR(VLOOKUP($A515,LedenV,27,0),""))</f>
        <v/>
      </c>
      <c r="Q515" s="223" t="str">
        <f ca="1">IF(OR(LEFT($A515,1)="x",AND(Z513+$AB515=0,$AB513&gt;0)),"",IFERROR(VLOOKUP($A515,LedenV,28,0),""))</f>
        <v/>
      </c>
      <c r="R515" s="223" t="str">
        <f ca="1">IF(OR(LEFT($A515,1)="x",AND(AA513+$AB515=0,$AB513&gt;0)),"",IFERROR(VLOOKUP($A515,LedenV,29,0),""))</f>
        <v/>
      </c>
      <c r="S515" s="228"/>
      <c r="T515" s="305"/>
      <c r="U515" s="226"/>
      <c r="V515" s="229">
        <f t="shared" si="383"/>
        <v>9</v>
      </c>
      <c r="W515" s="229">
        <f t="shared" si="384"/>
        <v>10</v>
      </c>
      <c r="X515" s="52">
        <v>6</v>
      </c>
      <c r="Y515" s="87" t="str">
        <f t="shared" si="385"/>
        <v/>
      </c>
      <c r="Z515" s="87" t="str">
        <f t="shared" si="386"/>
        <v>F2</v>
      </c>
      <c r="AA515" s="87" t="str">
        <f t="shared" si="387"/>
        <v>F2</v>
      </c>
      <c r="AB515" s="34">
        <f t="shared" si="388"/>
        <v>4</v>
      </c>
    </row>
    <row r="516" spans="1:28" x14ac:dyDescent="0.2">
      <c r="A516" s="34" t="str">
        <f>C511&amp;"x"&amp;B516</f>
        <v>E3x3</v>
      </c>
      <c r="B516" s="63">
        <v>3</v>
      </c>
      <c r="C516" s="87" t="str">
        <f t="shared" si="374"/>
        <v>V</v>
      </c>
      <c r="D516" s="87" t="str">
        <f t="shared" si="375"/>
        <v>NLN41L1</v>
      </c>
      <c r="E516" s="88" t="str">
        <f t="shared" si="376"/>
        <v>Stomp, Noa</v>
      </c>
      <c r="F516" s="88" t="str">
        <f t="shared" si="377"/>
        <v>Noa</v>
      </c>
      <c r="G516" s="89">
        <f t="shared" si="378"/>
        <v>40439</v>
      </c>
      <c r="H516" s="90">
        <f t="shared" si="379"/>
        <v>8</v>
      </c>
      <c r="I516" s="91"/>
      <c r="J516" s="87" t="str">
        <f t="shared" si="380"/>
        <v>F1</v>
      </c>
      <c r="K516" s="87" t="str">
        <f t="shared" si="381"/>
        <v>F1</v>
      </c>
      <c r="L516" s="87" t="str">
        <f t="shared" si="382"/>
        <v>F1</v>
      </c>
      <c r="M516" s="92"/>
      <c r="N516" s="92"/>
      <c r="P516" s="223" t="str">
        <f ca="1">IF(OR(LEFT($A516,1)="x",AND(Y513+$AB516=0,$AB513&gt;0)),"",IFERROR(VLOOKUP($A516,LedenV,27,0),""))</f>
        <v/>
      </c>
      <c r="Q516" s="223" t="str">
        <f ca="1">IF(OR(LEFT($A516,1)="x",AND(Z513+$AB516=0,$AB513&gt;0)),"",IFERROR(VLOOKUP($A516,LedenV,28,0),""))</f>
        <v/>
      </c>
      <c r="R516" s="223" t="str">
        <f ca="1">IF(OR(LEFT($A516,1)="x",AND(AA513+$AB516=0,$AB513&gt;0)),"",IFERROR(VLOOKUP($A516,LedenV,29,0),""))</f>
        <v/>
      </c>
      <c r="S516" s="228"/>
      <c r="T516" s="305"/>
      <c r="U516" s="226"/>
      <c r="V516" s="229">
        <f t="shared" si="383"/>
        <v>9</v>
      </c>
      <c r="W516" s="229">
        <f t="shared" si="384"/>
        <v>10</v>
      </c>
      <c r="X516" s="52">
        <v>7</v>
      </c>
      <c r="Y516" s="87" t="str">
        <f t="shared" si="385"/>
        <v>F1</v>
      </c>
      <c r="Z516" s="87" t="str">
        <f t="shared" si="386"/>
        <v>F1</v>
      </c>
      <c r="AA516" s="87" t="str">
        <f t="shared" si="387"/>
        <v>F1</v>
      </c>
      <c r="AB516" s="34">
        <f t="shared" si="388"/>
        <v>6</v>
      </c>
    </row>
    <row r="517" spans="1:28" x14ac:dyDescent="0.2">
      <c r="A517" s="34" t="str">
        <f>C511&amp;"x"&amp;B517</f>
        <v>E3x4</v>
      </c>
      <c r="B517" s="63">
        <v>4</v>
      </c>
      <c r="C517" s="87" t="str">
        <f t="shared" si="374"/>
        <v>M</v>
      </c>
      <c r="D517" s="87" t="str">
        <f t="shared" si="375"/>
        <v>NLX08F0</v>
      </c>
      <c r="E517" s="88" t="str">
        <f t="shared" si="376"/>
        <v>Hart, Olav 't</v>
      </c>
      <c r="F517" s="88" t="str">
        <f t="shared" si="377"/>
        <v>Olav</v>
      </c>
      <c r="G517" s="89">
        <f t="shared" si="378"/>
        <v>40291</v>
      </c>
      <c r="H517" s="90">
        <f t="shared" si="379"/>
        <v>8</v>
      </c>
      <c r="I517" s="91"/>
      <c r="J517" s="87" t="str">
        <f t="shared" si="380"/>
        <v>F3</v>
      </c>
      <c r="K517" s="87" t="str">
        <f t="shared" si="381"/>
        <v>F3</v>
      </c>
      <c r="L517" s="87" t="str">
        <f t="shared" si="382"/>
        <v>F3</v>
      </c>
      <c r="M517" s="92"/>
      <c r="N517" s="92"/>
      <c r="P517" s="223" t="str">
        <f ca="1">IF(OR(LEFT($A517,1)="x",AND(Y513+$AB517=0,$AB513&gt;0)),"",IFERROR(VLOOKUP($A517,LedenV,27,0),""))</f>
        <v/>
      </c>
      <c r="Q517" s="223" t="str">
        <f ca="1">IF(OR(LEFT($A517,1)="x",AND(Z513+$AB517=0,$AB513&gt;0)),"",IFERROR(VLOOKUP($A517,LedenV,28,0),""))</f>
        <v/>
      </c>
      <c r="R517" s="223" t="str">
        <f ca="1">IF(OR(LEFT($A517,1)="x",AND(AA513+$AB517=0,$AB513&gt;0)),"",IFERROR(VLOOKUP($A517,LedenV,29,0),""))</f>
        <v/>
      </c>
      <c r="S517" s="228"/>
      <c r="T517" s="305"/>
      <c r="U517" s="226"/>
      <c r="V517" s="229">
        <f t="shared" si="383"/>
        <v>9</v>
      </c>
      <c r="W517" s="229">
        <f t="shared" si="384"/>
        <v>10</v>
      </c>
      <c r="X517" s="52">
        <v>8</v>
      </c>
      <c r="Y517" s="87" t="str">
        <f t="shared" si="385"/>
        <v>F3</v>
      </c>
      <c r="Z517" s="87" t="str">
        <f t="shared" si="386"/>
        <v>F3</v>
      </c>
      <c r="AA517" s="87" t="str">
        <f t="shared" si="387"/>
        <v>F3</v>
      </c>
      <c r="AB517" s="34">
        <f t="shared" si="388"/>
        <v>6</v>
      </c>
    </row>
    <row r="518" spans="1:28" x14ac:dyDescent="0.2">
      <c r="A518" s="34" t="str">
        <f>C511&amp;"x"&amp;B518</f>
        <v>E3x5</v>
      </c>
      <c r="B518" s="63">
        <v>5</v>
      </c>
      <c r="C518" s="87" t="str">
        <f t="shared" si="374"/>
        <v>M</v>
      </c>
      <c r="D518" s="87" t="str">
        <f t="shared" si="375"/>
        <v>NLP78P7</v>
      </c>
      <c r="E518" s="88" t="str">
        <f t="shared" si="376"/>
        <v>Sas, Niek</v>
      </c>
      <c r="F518" s="88" t="str">
        <f t="shared" si="377"/>
        <v>Niek</v>
      </c>
      <c r="G518" s="89">
        <f t="shared" si="378"/>
        <v>40381</v>
      </c>
      <c r="H518" s="90">
        <f t="shared" si="379"/>
        <v>8</v>
      </c>
      <c r="I518" s="91"/>
      <c r="J518" s="87" t="str">
        <f t="shared" si="380"/>
        <v>F1</v>
      </c>
      <c r="K518" s="87" t="str">
        <f t="shared" si="381"/>
        <v>F1</v>
      </c>
      <c r="L518" s="87" t="str">
        <f t="shared" si="382"/>
        <v>F1</v>
      </c>
      <c r="M518" s="92"/>
      <c r="N518" s="92"/>
      <c r="P518" s="223" t="str">
        <f ca="1">IF(OR(LEFT($A518,1)="x",AND(Y513+$AB518=0,$AB513&gt;0)),"",IFERROR(VLOOKUP($A518,LedenV,27,0),""))</f>
        <v/>
      </c>
      <c r="Q518" s="223" t="str">
        <f ca="1">IF(OR(LEFT($A518,1)="x",AND(Z513+$AB518=0,$AB513&gt;0)),"",IFERROR(VLOOKUP($A518,LedenV,28,0),""))</f>
        <v/>
      </c>
      <c r="R518" s="223" t="str">
        <f ca="1">IF(OR(LEFT($A518,1)="x",AND(AA513+$AB518=0,$AB513&gt;0)),"",IFERROR(VLOOKUP($A518,LedenV,29,0),""))</f>
        <v/>
      </c>
      <c r="S518" s="228"/>
      <c r="T518" s="305"/>
      <c r="U518" s="226"/>
      <c r="V518" s="229">
        <f t="shared" si="383"/>
        <v>9</v>
      </c>
      <c r="W518" s="229">
        <f t="shared" si="384"/>
        <v>10</v>
      </c>
      <c r="X518" s="52">
        <v>9</v>
      </c>
      <c r="Y518" s="87" t="str">
        <f t="shared" si="385"/>
        <v>F1</v>
      </c>
      <c r="Z518" s="87" t="str">
        <f t="shared" si="386"/>
        <v>F1</v>
      </c>
      <c r="AA518" s="87" t="str">
        <f t="shared" si="387"/>
        <v>F1</v>
      </c>
      <c r="AB518" s="34">
        <f t="shared" si="388"/>
        <v>6</v>
      </c>
    </row>
    <row r="519" spans="1:28" x14ac:dyDescent="0.2">
      <c r="A519" s="34" t="str">
        <f>C511&amp;"x"&amp;B519</f>
        <v>E3x6</v>
      </c>
      <c r="B519" s="63">
        <v>6</v>
      </c>
      <c r="C519" s="87" t="str">
        <f t="shared" si="374"/>
        <v>M</v>
      </c>
      <c r="D519" s="87" t="str">
        <f t="shared" si="375"/>
        <v>NLY32T6</v>
      </c>
      <c r="E519" s="88" t="str">
        <f t="shared" si="376"/>
        <v>Ven, J. van de</v>
      </c>
      <c r="F519" s="88" t="str">
        <f t="shared" si="377"/>
        <v>Jonas</v>
      </c>
      <c r="G519" s="89">
        <f t="shared" si="378"/>
        <v>40413</v>
      </c>
      <c r="H519" s="90">
        <f t="shared" si="379"/>
        <v>8</v>
      </c>
      <c r="I519" s="91"/>
      <c r="J519" s="87" t="str">
        <f t="shared" si="380"/>
        <v/>
      </c>
      <c r="K519" s="87" t="str">
        <f t="shared" si="381"/>
        <v>F1</v>
      </c>
      <c r="L519" s="87" t="str">
        <f t="shared" si="382"/>
        <v>F1</v>
      </c>
      <c r="M519" s="92"/>
      <c r="N519" s="92"/>
      <c r="P519" s="223" t="str">
        <f ca="1">IF(OR(LEFT($A519,1)="x",AND(Y513+$AB519=0,$AB513&gt;0)),"",IFERROR(VLOOKUP($A519,LedenV,27,0),""))</f>
        <v/>
      </c>
      <c r="Q519" s="223" t="str">
        <f ca="1">IF(OR(LEFT($A519,1)="x",AND(Z513+$AB519=0,$AB513&gt;0)),"",IFERROR(VLOOKUP($A519,LedenV,28,0),""))</f>
        <v/>
      </c>
      <c r="R519" s="223" t="str">
        <f ca="1">IF(OR(LEFT($A519,1)="x",AND(AA513+$AB519=0,$AB513&gt;0)),"",IFERROR(VLOOKUP($A519,LedenV,29,0),""))</f>
        <v/>
      </c>
      <c r="S519" s="228"/>
      <c r="T519" s="305"/>
      <c r="U519" s="226"/>
      <c r="V519" s="229">
        <f t="shared" si="383"/>
        <v>9</v>
      </c>
      <c r="W519" s="229">
        <f t="shared" si="384"/>
        <v>10</v>
      </c>
      <c r="X519" s="52">
        <v>10</v>
      </c>
      <c r="Y519" s="87" t="str">
        <f t="shared" si="385"/>
        <v/>
      </c>
      <c r="Z519" s="87" t="str">
        <f t="shared" si="386"/>
        <v>F1</v>
      </c>
      <c r="AA519" s="87" t="str">
        <f t="shared" si="387"/>
        <v>F1</v>
      </c>
      <c r="AB519" s="34">
        <f t="shared" si="388"/>
        <v>4</v>
      </c>
    </row>
    <row r="520" spans="1:28" x14ac:dyDescent="0.2">
      <c r="A520" s="34" t="str">
        <f>C511&amp;"x"&amp;B520</f>
        <v>E3x7</v>
      </c>
      <c r="B520" s="63">
        <v>7</v>
      </c>
      <c r="C520" s="87" t="str">
        <f t="shared" si="374"/>
        <v/>
      </c>
      <c r="D520" s="87" t="str">
        <f t="shared" si="375"/>
        <v/>
      </c>
      <c r="E520" s="88" t="str">
        <f t="shared" si="376"/>
        <v/>
      </c>
      <c r="F520" s="88" t="str">
        <f t="shared" si="377"/>
        <v/>
      </c>
      <c r="G520" s="89" t="str">
        <f t="shared" si="378"/>
        <v/>
      </c>
      <c r="H520" s="90" t="str">
        <f t="shared" si="379"/>
        <v/>
      </c>
      <c r="I520" s="91"/>
      <c r="J520" s="87" t="str">
        <f t="shared" si="380"/>
        <v/>
      </c>
      <c r="K520" s="87" t="str">
        <f t="shared" si="381"/>
        <v/>
      </c>
      <c r="L520" s="87" t="str">
        <f t="shared" si="382"/>
        <v/>
      </c>
      <c r="M520" s="92"/>
      <c r="N520" s="92"/>
      <c r="P520" s="223" t="str">
        <f>IF(OR(LEFT($A520,1)="x",AND(Y513+$AB520=0,$AB513&gt;0)),"",IFERROR(VLOOKUP($A520,LedenV,27,0),""))</f>
        <v/>
      </c>
      <c r="Q520" s="223" t="str">
        <f>IF(OR(LEFT($A520,1)="x",AND(Z513+$AB520=0,$AB513&gt;0)),"",IFERROR(VLOOKUP($A520,LedenV,28,0),""))</f>
        <v/>
      </c>
      <c r="R520" s="223" t="str">
        <f>IF(OR(LEFT($A520,1)="x",AND(AA513+$AB520=0,$AB513&gt;0)),"",IFERROR(VLOOKUP($A520,LedenV,29,0),""))</f>
        <v/>
      </c>
      <c r="S520" s="228"/>
      <c r="T520" s="305"/>
      <c r="U520" s="226"/>
      <c r="V520" s="229">
        <f t="shared" si="383"/>
        <v>9</v>
      </c>
      <c r="W520" s="229">
        <f t="shared" si="384"/>
        <v>10</v>
      </c>
      <c r="X520" s="52">
        <v>11</v>
      </c>
      <c r="Y520" s="87" t="str">
        <f t="shared" si="385"/>
        <v/>
      </c>
      <c r="Z520" s="87" t="str">
        <f t="shared" si="386"/>
        <v/>
      </c>
      <c r="AA520" s="87" t="str">
        <f t="shared" si="387"/>
        <v/>
      </c>
      <c r="AB520" s="34">
        <f t="shared" si="388"/>
        <v>0</v>
      </c>
    </row>
    <row r="521" spans="1:28" x14ac:dyDescent="0.2">
      <c r="A521" s="34" t="str">
        <f>C511&amp;"x"&amp;B521</f>
        <v>E3x8</v>
      </c>
      <c r="B521" s="63">
        <v>8</v>
      </c>
      <c r="C521" s="87" t="str">
        <f t="shared" si="374"/>
        <v/>
      </c>
      <c r="D521" s="87" t="str">
        <f t="shared" si="375"/>
        <v/>
      </c>
      <c r="E521" s="88" t="str">
        <f t="shared" si="376"/>
        <v/>
      </c>
      <c r="F521" s="88" t="str">
        <f t="shared" si="377"/>
        <v/>
      </c>
      <c r="G521" s="89" t="str">
        <f t="shared" si="378"/>
        <v/>
      </c>
      <c r="H521" s="90" t="str">
        <f t="shared" si="379"/>
        <v/>
      </c>
      <c r="I521" s="91"/>
      <c r="J521" s="87" t="str">
        <f t="shared" si="380"/>
        <v/>
      </c>
      <c r="K521" s="87" t="str">
        <f t="shared" si="381"/>
        <v/>
      </c>
      <c r="L521" s="87" t="str">
        <f t="shared" si="382"/>
        <v/>
      </c>
      <c r="M521" s="92"/>
      <c r="N521" s="92"/>
      <c r="P521" s="223" t="str">
        <f>IF(OR(LEFT($A521,1)="x",AND(Y513+$AB521=0,$AB513&gt;0)),"",IFERROR(VLOOKUP($A521,LedenV,27,0),""))</f>
        <v/>
      </c>
      <c r="Q521" s="223" t="str">
        <f>IF(OR(LEFT($A521,1)="x",AND(Z513+$AB521=0,$AB513&gt;0)),"",IFERROR(VLOOKUP($A521,LedenV,28,0),""))</f>
        <v/>
      </c>
      <c r="R521" s="223" t="str">
        <f>IF(OR(LEFT($A521,1)="x",AND(AA513+$AB521=0,$AB513&gt;0)),"",IFERROR(VLOOKUP($A521,LedenV,29,0),""))</f>
        <v/>
      </c>
      <c r="S521" s="228"/>
      <c r="T521" s="305"/>
      <c r="U521" s="226"/>
      <c r="V521" s="229">
        <f t="shared" si="383"/>
        <v>9</v>
      </c>
      <c r="W521" s="229">
        <f t="shared" si="384"/>
        <v>10</v>
      </c>
      <c r="X521" s="52">
        <v>12</v>
      </c>
      <c r="Y521" s="87" t="str">
        <f t="shared" si="385"/>
        <v/>
      </c>
      <c r="Z521" s="87" t="str">
        <f t="shared" si="386"/>
        <v/>
      </c>
      <c r="AA521" s="87" t="str">
        <f t="shared" si="387"/>
        <v/>
      </c>
      <c r="AB521" s="34">
        <f t="shared" si="388"/>
        <v>0</v>
      </c>
    </row>
    <row r="522" spans="1:28" x14ac:dyDescent="0.2">
      <c r="A522" s="34" t="str">
        <f>C511&amp;"x"&amp;B522</f>
        <v>E3x9</v>
      </c>
      <c r="B522" s="63">
        <v>9</v>
      </c>
      <c r="C522" s="87" t="str">
        <f t="shared" si="374"/>
        <v/>
      </c>
      <c r="D522" s="87" t="str">
        <f t="shared" si="375"/>
        <v/>
      </c>
      <c r="E522" s="88" t="str">
        <f t="shared" si="376"/>
        <v/>
      </c>
      <c r="F522" s="88" t="str">
        <f t="shared" si="377"/>
        <v/>
      </c>
      <c r="G522" s="89" t="str">
        <f t="shared" si="378"/>
        <v/>
      </c>
      <c r="H522" s="90" t="str">
        <f t="shared" si="379"/>
        <v/>
      </c>
      <c r="I522" s="91"/>
      <c r="J522" s="87" t="str">
        <f t="shared" si="380"/>
        <v/>
      </c>
      <c r="K522" s="87" t="str">
        <f t="shared" si="381"/>
        <v/>
      </c>
      <c r="L522" s="87" t="str">
        <f t="shared" si="382"/>
        <v/>
      </c>
      <c r="M522" s="92"/>
      <c r="N522" s="92"/>
      <c r="P522" s="223" t="str">
        <f>IF(OR(LEFT($A522,1)="x",AND(Y513+$AB522=0,$AB513&gt;0)),"",IFERROR(VLOOKUP($A522,LedenV,27,0),""))</f>
        <v/>
      </c>
      <c r="Q522" s="223" t="str">
        <f>IF(OR(LEFT($A522,1)="x",AND(Z513+$AB522=0,$AB513&gt;0)),"",IFERROR(VLOOKUP($A522,LedenV,28,0),""))</f>
        <v/>
      </c>
      <c r="R522" s="223" t="str">
        <f>IF(OR(LEFT($A522,1)="x",AND(AA513+$AB522=0,$AB513&gt;0)),"",IFERROR(VLOOKUP($A522,LedenV,29,0),""))</f>
        <v/>
      </c>
      <c r="S522" s="228"/>
      <c r="T522" s="305"/>
      <c r="U522" s="226"/>
      <c r="V522" s="229">
        <f t="shared" si="383"/>
        <v>9</v>
      </c>
      <c r="W522" s="229">
        <f t="shared" si="384"/>
        <v>10</v>
      </c>
      <c r="X522" s="52">
        <v>13</v>
      </c>
      <c r="Y522" s="87" t="str">
        <f t="shared" si="385"/>
        <v/>
      </c>
      <c r="Z522" s="87" t="str">
        <f t="shared" si="386"/>
        <v/>
      </c>
      <c r="AA522" s="87" t="str">
        <f t="shared" si="387"/>
        <v/>
      </c>
      <c r="AB522" s="34">
        <f t="shared" si="388"/>
        <v>0</v>
      </c>
    </row>
    <row r="523" spans="1:28" x14ac:dyDescent="0.2">
      <c r="A523" s="34" t="str">
        <f>C511&amp;"x"&amp;B523</f>
        <v>E3x10</v>
      </c>
      <c r="B523" s="63">
        <v>10</v>
      </c>
      <c r="C523" s="87" t="str">
        <f t="shared" si="374"/>
        <v/>
      </c>
      <c r="D523" s="87" t="str">
        <f t="shared" si="375"/>
        <v/>
      </c>
      <c r="E523" s="88" t="str">
        <f t="shared" si="376"/>
        <v/>
      </c>
      <c r="F523" s="88" t="str">
        <f t="shared" si="377"/>
        <v/>
      </c>
      <c r="G523" s="89" t="str">
        <f t="shared" si="378"/>
        <v/>
      </c>
      <c r="H523" s="90" t="str">
        <f t="shared" si="379"/>
        <v/>
      </c>
      <c r="I523" s="91"/>
      <c r="J523" s="87" t="str">
        <f t="shared" si="380"/>
        <v/>
      </c>
      <c r="K523" s="87" t="str">
        <f t="shared" si="381"/>
        <v/>
      </c>
      <c r="L523" s="87" t="str">
        <f t="shared" si="382"/>
        <v/>
      </c>
      <c r="M523" s="92"/>
      <c r="N523" s="92"/>
      <c r="P523" s="223" t="str">
        <f>IF(OR(LEFT($A523,1)="x",AND(Y513+$AB523=0,$AB513&gt;0)),"",IFERROR(VLOOKUP($A523,LedenV,27,0),""))</f>
        <v/>
      </c>
      <c r="Q523" s="223" t="str">
        <f>IF(OR(LEFT($A523,1)="x",AND(Z513+$AB523=0,$AB513&gt;0)),"",IFERROR(VLOOKUP($A523,LedenV,28,0),""))</f>
        <v/>
      </c>
      <c r="R523" s="223" t="str">
        <f>IF(OR(LEFT($A523,1)="x",AND(AA513+$AB523=0,$AB513&gt;0)),"",IFERROR(VLOOKUP($A523,LedenV,29,0),""))</f>
        <v/>
      </c>
      <c r="S523" s="228"/>
      <c r="T523" s="305"/>
      <c r="U523" s="226"/>
      <c r="V523" s="229">
        <f t="shared" si="383"/>
        <v>9</v>
      </c>
      <c r="W523" s="229">
        <f t="shared" si="384"/>
        <v>10</v>
      </c>
      <c r="X523" s="52">
        <v>14</v>
      </c>
      <c r="Y523" s="87" t="str">
        <f t="shared" si="385"/>
        <v/>
      </c>
      <c r="Z523" s="87" t="str">
        <f t="shared" si="386"/>
        <v/>
      </c>
      <c r="AA523" s="87" t="str">
        <f t="shared" si="387"/>
        <v/>
      </c>
      <c r="AB523" s="34">
        <f t="shared" si="388"/>
        <v>0</v>
      </c>
    </row>
    <row r="524" spans="1:28" x14ac:dyDescent="0.2">
      <c r="A524" s="34" t="str">
        <f>C511&amp;"x"&amp;B524</f>
        <v>E3x11</v>
      </c>
      <c r="B524" s="63">
        <v>11</v>
      </c>
      <c r="C524" s="87" t="str">
        <f t="shared" si="374"/>
        <v/>
      </c>
      <c r="D524" s="87" t="str">
        <f t="shared" si="375"/>
        <v/>
      </c>
      <c r="E524" s="88" t="str">
        <f t="shared" si="376"/>
        <v/>
      </c>
      <c r="F524" s="88" t="str">
        <f t="shared" si="377"/>
        <v/>
      </c>
      <c r="G524" s="89" t="str">
        <f t="shared" si="378"/>
        <v/>
      </c>
      <c r="H524" s="90" t="str">
        <f t="shared" si="379"/>
        <v/>
      </c>
      <c r="I524" s="91"/>
      <c r="J524" s="87" t="str">
        <f t="shared" si="380"/>
        <v/>
      </c>
      <c r="K524" s="87" t="str">
        <f t="shared" si="381"/>
        <v/>
      </c>
      <c r="L524" s="87" t="str">
        <f t="shared" si="382"/>
        <v/>
      </c>
      <c r="M524" s="92"/>
      <c r="N524" s="92"/>
      <c r="P524" s="223" t="str">
        <f>IF(OR(LEFT($A524,1)="x",AND(Y513+$AB524=0,$AB513&gt;0)),"",IFERROR(VLOOKUP($A524,LedenV,27,0),""))</f>
        <v/>
      </c>
      <c r="Q524" s="223" t="str">
        <f>IF(OR(LEFT($A524,1)="x",AND(Z513+$AB524=0,$AB513&gt;0)),"",IFERROR(VLOOKUP($A524,LedenV,28,0),""))</f>
        <v/>
      </c>
      <c r="R524" s="223" t="str">
        <f>IF(OR(LEFT($A524,1)="x",AND(AA513+$AB524=0,$AB513&gt;0)),"",IFERROR(VLOOKUP($A524,LedenV,29,0),""))</f>
        <v/>
      </c>
      <c r="V524" s="229">
        <f t="shared" si="383"/>
        <v>9</v>
      </c>
      <c r="W524" s="229">
        <f t="shared" si="384"/>
        <v>10</v>
      </c>
      <c r="X524" s="52">
        <v>15</v>
      </c>
      <c r="Y524" s="87" t="str">
        <f t="shared" si="385"/>
        <v/>
      </c>
      <c r="Z524" s="87" t="str">
        <f t="shared" si="386"/>
        <v/>
      </c>
      <c r="AA524" s="87" t="str">
        <f t="shared" si="387"/>
        <v/>
      </c>
      <c r="AB524" s="34">
        <f t="shared" si="388"/>
        <v>0</v>
      </c>
    </row>
    <row r="525" spans="1:28" x14ac:dyDescent="0.2">
      <c r="A525" s="34" t="str">
        <f>C511&amp;"x"&amp;B525</f>
        <v>E3x12</v>
      </c>
      <c r="B525" s="63">
        <v>12</v>
      </c>
      <c r="C525" s="87" t="str">
        <f t="shared" si="374"/>
        <v/>
      </c>
      <c r="D525" s="87" t="str">
        <f t="shared" si="375"/>
        <v/>
      </c>
      <c r="E525" s="88" t="str">
        <f t="shared" si="376"/>
        <v/>
      </c>
      <c r="F525" s="88" t="str">
        <f t="shared" si="377"/>
        <v/>
      </c>
      <c r="G525" s="89" t="str">
        <f t="shared" si="378"/>
        <v/>
      </c>
      <c r="H525" s="90" t="str">
        <f t="shared" si="379"/>
        <v/>
      </c>
      <c r="I525" s="91"/>
      <c r="J525" s="87" t="str">
        <f t="shared" si="380"/>
        <v/>
      </c>
      <c r="K525" s="87" t="str">
        <f t="shared" si="381"/>
        <v/>
      </c>
      <c r="L525" s="87" t="str">
        <f t="shared" si="382"/>
        <v/>
      </c>
      <c r="M525" s="92"/>
      <c r="N525" s="92"/>
      <c r="P525" s="223" t="str">
        <f>IF(OR(LEFT($A525,1)="x",AND(Y513+$AB525=0,$AB513&gt;0)),"",IFERROR(VLOOKUP($A525,LedenV,27,0),""))</f>
        <v/>
      </c>
      <c r="Q525" s="223" t="str">
        <f>IF(OR(LEFT($A525,1)="x",AND(Z513+$AB525=0,$AB513&gt;0)),"",IFERROR(VLOOKUP($A525,LedenV,28,0),""))</f>
        <v/>
      </c>
      <c r="R525" s="223" t="str">
        <f>IF(OR(LEFT($A525,1)="x",AND(AA513+$AB525=0,$AB513&gt;0)),"",IFERROR(VLOOKUP($A525,LedenV,29,0),""))</f>
        <v/>
      </c>
      <c r="V525" s="229">
        <f t="shared" si="383"/>
        <v>9</v>
      </c>
      <c r="W525" s="229">
        <f t="shared" si="384"/>
        <v>10</v>
      </c>
      <c r="X525" s="52">
        <v>16</v>
      </c>
      <c r="Y525" s="87" t="str">
        <f t="shared" si="385"/>
        <v/>
      </c>
      <c r="Z525" s="87" t="str">
        <f t="shared" si="386"/>
        <v/>
      </c>
      <c r="AA525" s="87" t="str">
        <f t="shared" si="387"/>
        <v/>
      </c>
      <c r="AB525" s="34">
        <f t="shared" si="388"/>
        <v>0</v>
      </c>
    </row>
    <row r="526" spans="1:28" x14ac:dyDescent="0.2">
      <c r="A526" s="34" t="str">
        <f>C511&amp;"x"&amp;B526</f>
        <v>E3x13</v>
      </c>
      <c r="B526" s="63">
        <v>13</v>
      </c>
      <c r="C526" s="87" t="str">
        <f t="shared" si="374"/>
        <v/>
      </c>
      <c r="D526" s="87" t="str">
        <f t="shared" si="375"/>
        <v/>
      </c>
      <c r="E526" s="88" t="str">
        <f t="shared" si="376"/>
        <v/>
      </c>
      <c r="F526" s="88" t="str">
        <f t="shared" si="377"/>
        <v/>
      </c>
      <c r="G526" s="89" t="str">
        <f t="shared" si="378"/>
        <v/>
      </c>
      <c r="H526" s="90" t="str">
        <f t="shared" si="379"/>
        <v/>
      </c>
      <c r="I526" s="91"/>
      <c r="J526" s="87" t="str">
        <f t="shared" si="380"/>
        <v/>
      </c>
      <c r="K526" s="87" t="str">
        <f t="shared" si="381"/>
        <v/>
      </c>
      <c r="L526" s="87" t="str">
        <f t="shared" si="382"/>
        <v/>
      </c>
      <c r="M526" s="92"/>
      <c r="N526" s="92"/>
      <c r="P526" s="223" t="str">
        <f>IF(OR(LEFT($A526,1)="x",AND(Y513+$AB526=0,$AB513&gt;0)),"",IFERROR(VLOOKUP($A526,LedenV,27,0),""))</f>
        <v/>
      </c>
      <c r="Q526" s="223" t="str">
        <f>IF(OR(LEFT($A526,1)="x",AND(Z513+$AB526=0,$AB513&gt;0)),"",IFERROR(VLOOKUP($A526,LedenV,28,0),""))</f>
        <v/>
      </c>
      <c r="R526" s="223" t="str">
        <f>IF(OR(LEFT($A526,1)="x",AND(AA513+$AB526=0,$AB513&gt;0)),"",IFERROR(VLOOKUP($A526,LedenV,29,0),""))</f>
        <v/>
      </c>
      <c r="V526" s="229">
        <f t="shared" si="383"/>
        <v>9</v>
      </c>
      <c r="W526" s="229">
        <f t="shared" si="384"/>
        <v>10</v>
      </c>
      <c r="X526" s="52">
        <v>17</v>
      </c>
      <c r="Y526" s="87" t="str">
        <f t="shared" si="385"/>
        <v/>
      </c>
      <c r="Z526" s="87" t="str">
        <f t="shared" si="386"/>
        <v/>
      </c>
      <c r="AA526" s="87" t="str">
        <f t="shared" si="387"/>
        <v/>
      </c>
      <c r="AB526" s="34">
        <f t="shared" si="388"/>
        <v>0</v>
      </c>
    </row>
    <row r="527" spans="1:28" x14ac:dyDescent="0.2">
      <c r="A527" s="34" t="str">
        <f>C511&amp;"x"&amp;B527</f>
        <v>E3x14</v>
      </c>
      <c r="B527" s="63">
        <v>14</v>
      </c>
      <c r="C527" s="87" t="str">
        <f t="shared" si="374"/>
        <v/>
      </c>
      <c r="D527" s="87" t="str">
        <f t="shared" si="375"/>
        <v/>
      </c>
      <c r="E527" s="88" t="str">
        <f t="shared" si="376"/>
        <v/>
      </c>
      <c r="F527" s="88" t="str">
        <f t="shared" si="377"/>
        <v/>
      </c>
      <c r="G527" s="89" t="str">
        <f t="shared" si="378"/>
        <v/>
      </c>
      <c r="H527" s="90" t="str">
        <f t="shared" si="379"/>
        <v/>
      </c>
      <c r="I527" s="91"/>
      <c r="J527" s="87" t="str">
        <f t="shared" si="380"/>
        <v/>
      </c>
      <c r="K527" s="87" t="str">
        <f t="shared" si="381"/>
        <v/>
      </c>
      <c r="L527" s="87" t="str">
        <f t="shared" si="382"/>
        <v/>
      </c>
      <c r="M527" s="92"/>
      <c r="N527" s="92"/>
      <c r="P527" s="223" t="str">
        <f>IF(OR(LEFT($A527,1)="x",AND(Y513+$AB527=0,$AB513&gt;0)),"",IFERROR(VLOOKUP($A527,LedenV,27,0),""))</f>
        <v/>
      </c>
      <c r="Q527" s="223" t="str">
        <f>IF(OR(LEFT($A527,1)="x",AND(Z513+$AB527=0,$AB513&gt;0)),"",IFERROR(VLOOKUP($A527,LedenV,28,0),""))</f>
        <v/>
      </c>
      <c r="R527" s="223" t="str">
        <f>IF(OR(LEFT($A527,1)="x",AND(AA513+$AB527=0,$AB513&gt;0)),"",IFERROR(VLOOKUP($A527,LedenV,29,0),""))</f>
        <v/>
      </c>
      <c r="V527" s="229">
        <f t="shared" si="383"/>
        <v>9</v>
      </c>
      <c r="W527" s="229">
        <f t="shared" si="384"/>
        <v>10</v>
      </c>
      <c r="X527" s="52">
        <v>18</v>
      </c>
      <c r="Y527" s="87" t="str">
        <f t="shared" si="385"/>
        <v/>
      </c>
      <c r="Z527" s="87" t="str">
        <f t="shared" si="386"/>
        <v/>
      </c>
      <c r="AA527" s="87" t="str">
        <f t="shared" si="387"/>
        <v/>
      </c>
      <c r="AB527" s="34">
        <f t="shared" si="388"/>
        <v>0</v>
      </c>
    </row>
    <row r="528" spans="1:28" x14ac:dyDescent="0.2">
      <c r="A528" s="34" t="str">
        <f>C511&amp;"x"&amp;B528</f>
        <v>E3x15</v>
      </c>
      <c r="B528" s="63">
        <v>15</v>
      </c>
      <c r="C528" s="87" t="str">
        <f t="shared" si="374"/>
        <v/>
      </c>
      <c r="D528" s="87" t="str">
        <f t="shared" si="375"/>
        <v/>
      </c>
      <c r="E528" s="88" t="str">
        <f t="shared" si="376"/>
        <v/>
      </c>
      <c r="F528" s="88" t="str">
        <f t="shared" si="377"/>
        <v/>
      </c>
      <c r="G528" s="89" t="str">
        <f t="shared" si="378"/>
        <v/>
      </c>
      <c r="H528" s="90" t="str">
        <f t="shared" si="379"/>
        <v/>
      </c>
      <c r="I528" s="91"/>
      <c r="J528" s="87" t="str">
        <f t="shared" si="380"/>
        <v/>
      </c>
      <c r="K528" s="87" t="str">
        <f t="shared" si="381"/>
        <v/>
      </c>
      <c r="L528" s="87" t="str">
        <f t="shared" si="382"/>
        <v/>
      </c>
      <c r="M528" s="92"/>
      <c r="N528" s="92"/>
      <c r="P528" s="223" t="str">
        <f>IF(OR(LEFT($A528,1)="x",AND(Y513+$AB528=0,$AB513&gt;0)),"",IFERROR(VLOOKUP($A528,LedenV,27,0),""))</f>
        <v/>
      </c>
      <c r="Q528" s="223" t="str">
        <f>IF(OR(LEFT($A528,1)="x",AND(Z513+$AB528=0,$AB513&gt;0)),"",IFERROR(VLOOKUP($A528,LedenV,28,0),""))</f>
        <v/>
      </c>
      <c r="R528" s="223" t="str">
        <f>IF(OR(LEFT($A528,1)="x",AND(AA513+$AB528=0,$AB513&gt;0)),"",IFERROR(VLOOKUP($A528,LedenV,29,0),""))</f>
        <v/>
      </c>
      <c r="V528" s="229">
        <f t="shared" si="383"/>
        <v>9</v>
      </c>
      <c r="W528" s="229">
        <f t="shared" si="384"/>
        <v>10</v>
      </c>
      <c r="X528" s="52">
        <v>19</v>
      </c>
      <c r="Y528" s="87" t="str">
        <f t="shared" si="385"/>
        <v/>
      </c>
      <c r="Z528" s="87" t="str">
        <f t="shared" si="386"/>
        <v/>
      </c>
      <c r="AA528" s="87" t="str">
        <f t="shared" si="387"/>
        <v/>
      </c>
      <c r="AB528" s="34">
        <f t="shared" si="388"/>
        <v>0</v>
      </c>
    </row>
    <row r="529" spans="1:32" ht="13.5" thickBot="1" x14ac:dyDescent="0.25">
      <c r="B529" s="93"/>
      <c r="C529" s="94"/>
      <c r="D529" s="93"/>
      <c r="E529" s="93"/>
      <c r="F529" s="93"/>
      <c r="G529" s="95"/>
      <c r="H529" s="95"/>
      <c r="I529" s="95"/>
      <c r="J529" s="94"/>
      <c r="K529" s="94"/>
      <c r="L529" s="94"/>
      <c r="M529" s="92"/>
      <c r="N529" s="92"/>
      <c r="X529" s="52">
        <v>20</v>
      </c>
    </row>
    <row r="530" spans="1:32" ht="13.5" thickTop="1" x14ac:dyDescent="0.2">
      <c r="A530" s="62"/>
      <c r="B530" s="63"/>
      <c r="C530" s="392" t="s">
        <v>6547</v>
      </c>
      <c r="D530" s="392"/>
      <c r="E530" s="178" t="s">
        <v>6548</v>
      </c>
      <c r="F530" s="178" t="s">
        <v>6549</v>
      </c>
      <c r="G530" s="65" t="s">
        <v>6550</v>
      </c>
      <c r="H530" s="66"/>
      <c r="I530" s="67"/>
      <c r="J530" s="68" t="s">
        <v>6551</v>
      </c>
      <c r="K530" s="68" t="s">
        <v>6552</v>
      </c>
      <c r="L530" s="68" t="s">
        <v>6553</v>
      </c>
      <c r="M530" s="69"/>
      <c r="N530" s="69"/>
      <c r="O530" s="70"/>
      <c r="P530" s="71">
        <f ca="1">COUNT(P534:P548)</f>
        <v>0</v>
      </c>
      <c r="Q530" s="71">
        <f ca="1">COUNT(Q534:Q548)</f>
        <v>0</v>
      </c>
      <c r="R530" s="71">
        <f ca="1">COUNT(R534:R548)</f>
        <v>0</v>
      </c>
      <c r="S530" s="72"/>
      <c r="T530" s="104">
        <f ca="1">R530-(15-COUNTBLANK(AA534:AA548))</f>
        <v>-5</v>
      </c>
      <c r="U530" s="70"/>
      <c r="V530" s="70"/>
      <c r="W530" s="70"/>
      <c r="X530" s="70">
        <v>1</v>
      </c>
      <c r="Y530" s="62"/>
      <c r="Z530" s="62"/>
      <c r="AA530" s="62"/>
      <c r="AB530" s="62"/>
    </row>
    <row r="531" spans="1:32" x14ac:dyDescent="0.2">
      <c r="A531" s="43">
        <v>30</v>
      </c>
      <c r="B531" s="73"/>
      <c r="C531" s="391" t="str">
        <f>Leden!AQ32</f>
        <v>E4</v>
      </c>
      <c r="D531" s="391"/>
      <c r="E531" s="177" t="str">
        <f>IF($C531="","",LEFT(IFERROR(VLOOKUP($C531,TeamsV,2,0),"")&amp;"??",2))</f>
        <v>BK</v>
      </c>
      <c r="F531" s="177" t="str">
        <f>IF($C531="","",LEFT(IFERROR(VLOOKUP($C531,TeamsV,3,0),"")&amp;"??",2))</f>
        <v>Za</v>
      </c>
      <c r="G531" s="177" t="str">
        <f>IF($C531="","",LEFT(IFERROR(VLOOKUP($C531,TeamsV,4,0),"")&amp;"?",1))</f>
        <v>4</v>
      </c>
      <c r="H531" s="75"/>
      <c r="I531" s="76"/>
      <c r="J531" s="295">
        <f>COUNTIF(C534:C548,"V")</f>
        <v>5</v>
      </c>
      <c r="K531" s="300">
        <f>COUNTIF(C534:C548,"M")</f>
        <v>0</v>
      </c>
      <c r="L531" s="77">
        <f>IFERROR(AVERAGE(H534:H548),"")</f>
        <v>8</v>
      </c>
      <c r="M531" s="78"/>
      <c r="N531" s="78"/>
      <c r="O531" s="79" t="s">
        <v>6554</v>
      </c>
      <c r="P531" s="223" t="str">
        <f ca="1">IF(COUNT(P534:P548)=0,"",TeamPunten(P534:P548,$V531))</f>
        <v/>
      </c>
      <c r="Q531" s="223" t="str">
        <f ca="1">IF(COUNT(Q534:Q548)=0,"",TeamPunten(Q534:Q548,$V531))</f>
        <v/>
      </c>
      <c r="R531" s="223" t="str">
        <f ca="1">IF(COUNT(R534:R548)=0,"",TeamPunten(R534:R548,$V531))</f>
        <v/>
      </c>
      <c r="S531" s="224"/>
      <c r="T531" s="51"/>
      <c r="U531" s="225" t="str">
        <f>MID($C531,1,1)</f>
        <v>E</v>
      </c>
      <c r="V531" s="225" t="str">
        <f>MID($C531,1,1)</f>
        <v>E</v>
      </c>
      <c r="W531" s="225" t="str">
        <f>MID($C531,1,1)</f>
        <v>E</v>
      </c>
      <c r="X531" s="52">
        <v>2</v>
      </c>
      <c r="Y531" s="43"/>
      <c r="Z531" s="43"/>
      <c r="AA531" s="43"/>
      <c r="AB531" s="43"/>
      <c r="AD531" s="20" t="str">
        <f>IF($C531="","",IFERROR(VLOOKUP($C531,TeamsV,6,0),""))</f>
        <v>A</v>
      </c>
      <c r="AE531" s="20" t="str">
        <f>IF($AD531="","",VLOOKUP($AD531,Teams!$B$4:$G$8,2,0))</f>
        <v>3312 AD</v>
      </c>
      <c r="AF531" s="20" t="str">
        <f>IF($AD531="","",VLOOKUP($AD531,Teams!$B$4:$G$8,4,0))</f>
        <v>Dordrecht</v>
      </c>
    </row>
    <row r="532" spans="1:32" x14ac:dyDescent="0.2">
      <c r="B532" s="63"/>
      <c r="C532" s="178"/>
      <c r="D532" s="63"/>
      <c r="E532" s="63"/>
      <c r="F532" s="63"/>
      <c r="G532" s="67"/>
      <c r="H532" s="67"/>
      <c r="I532" s="67"/>
      <c r="J532" s="296"/>
      <c r="K532" s="296"/>
      <c r="L532" s="296"/>
      <c r="M532" s="80"/>
      <c r="N532" s="80"/>
      <c r="P532" s="224"/>
      <c r="Q532" s="224"/>
      <c r="R532" s="224"/>
      <c r="S532" s="224"/>
      <c r="T532" s="51"/>
      <c r="U532" s="226"/>
      <c r="V532" s="226"/>
      <c r="W532" s="226"/>
      <c r="X532" s="52">
        <v>3</v>
      </c>
    </row>
    <row r="533" spans="1:32" x14ac:dyDescent="0.2">
      <c r="A533" s="81"/>
      <c r="B533" s="82"/>
      <c r="C533" s="83" t="s">
        <v>6555</v>
      </c>
      <c r="D533" s="83" t="s">
        <v>6556</v>
      </c>
      <c r="E533" s="84" t="s">
        <v>6557</v>
      </c>
      <c r="F533" s="84" t="s">
        <v>6558</v>
      </c>
      <c r="G533" s="83" t="s">
        <v>6559</v>
      </c>
      <c r="H533" s="83" t="s">
        <v>6560</v>
      </c>
      <c r="I533" s="83" t="s">
        <v>6415</v>
      </c>
      <c r="J533" s="83" t="s">
        <v>7321</v>
      </c>
      <c r="K533" s="83" t="s">
        <v>8065</v>
      </c>
      <c r="L533" s="83" t="s">
        <v>8195</v>
      </c>
      <c r="M533" s="85"/>
      <c r="N533" s="85"/>
      <c r="O533" s="86"/>
      <c r="P533" s="227" t="s">
        <v>6425</v>
      </c>
      <c r="Q533" s="227" t="s">
        <v>6424</v>
      </c>
      <c r="R533" s="227" t="s">
        <v>6426</v>
      </c>
      <c r="S533" s="224"/>
      <c r="T533" s="51"/>
      <c r="U533" s="225">
        <f>IF(W531="","",VLOOKUP(W531,Leeftijdscat,2,FALSE))</f>
        <v>7</v>
      </c>
      <c r="V533" s="225">
        <f>IF(W531="","",VLOOKUP(W531,Leeftijdscat,3,FALSE))</f>
        <v>9</v>
      </c>
      <c r="W533" s="225">
        <f>IF(W531="","",VLOOKUP(W531,Leeftijdscat,4,FALSE))</f>
        <v>10</v>
      </c>
      <c r="X533" s="52">
        <v>4</v>
      </c>
      <c r="Y533" s="81">
        <f>LEN(Y534&amp;Y535&amp;Y536&amp;Y537&amp;Y538&amp;Y539&amp;Y540&amp;Y541&amp;Y542&amp;Y543&amp;Y544&amp;Y545&amp;Y546&amp;Y547&amp;Y548)</f>
        <v>10</v>
      </c>
      <c r="Z533" s="81">
        <f>LEN(Z534&amp;Z535&amp;Z536&amp;Z537&amp;Z538&amp;Z539&amp;Z540&amp;Z541&amp;Z542&amp;Z543&amp;Z544&amp;Z545&amp;Z546&amp;Z547&amp;Z548)</f>
        <v>10</v>
      </c>
      <c r="AA533" s="81">
        <f>LEN(AA534&amp;AA535&amp;AA536&amp;AA537&amp;AA538&amp;AA539&amp;AA540&amp;AA541&amp;AA542&amp;AA543&amp;AA544&amp;AA545&amp;AA546&amp;AA547&amp;AA548)</f>
        <v>10</v>
      </c>
      <c r="AB533" s="81">
        <f>SUM(Y533:AA533)</f>
        <v>30</v>
      </c>
    </row>
    <row r="534" spans="1:32" x14ac:dyDescent="0.2">
      <c r="A534" s="34" t="str">
        <f>C531&amp;"x"&amp;B534</f>
        <v>E4x1</v>
      </c>
      <c r="B534" s="63">
        <v>1</v>
      </c>
      <c r="C534" s="87" t="str">
        <f t="shared" ref="C534:C548" si="389">IF(LEFT($A534,1)="x","",IFERROR(VLOOKUP($A534,LedenV,6,0),""))</f>
        <v>V</v>
      </c>
      <c r="D534" s="87" t="str">
        <f t="shared" ref="D534:D548" si="390">IF(LEFT($A534,1)="x","",IFERROR(VLOOKUP($A534,LedenV,7,0),""))</f>
        <v>NLS54M7</v>
      </c>
      <c r="E534" s="88" t="str">
        <f t="shared" ref="E534:E548" si="391">IF(LEFT($A534,1)="x","",IFERROR(VLOOKUP($A534,LedenV,8,0),""))</f>
        <v>Baas, Nikki</v>
      </c>
      <c r="F534" s="88" t="str">
        <f t="shared" ref="F534:F548" si="392">IF(LEFT($A534,1)="x","",IFERROR(VLOOKUP($A534,LedenV,9,0),""))</f>
        <v>Nikki</v>
      </c>
      <c r="G534" s="89">
        <f t="shared" ref="G534:G548" si="393">IF(LEFT($A534,1)="x","",IFERROR(VLOOKUP($A534,LedenV,10,0),""))</f>
        <v>40498</v>
      </c>
      <c r="H534" s="90">
        <f t="shared" ref="H534:H548" si="394">IF(AND(ISNUMBER(G534),G534&lt;&gt;0),DATEDIF(G534,Peildatum,"Y"),"")</f>
        <v>8</v>
      </c>
      <c r="I534" s="91"/>
      <c r="J534" s="87" t="str">
        <f t="shared" ref="J534:J548" si="395">IF(LEFT($A534,1)="x","",IFERROR(VLOOKUP($A534,LedenV,16,0),""))</f>
        <v>F2</v>
      </c>
      <c r="K534" s="87" t="str">
        <f t="shared" ref="K534:K548" si="396">IF(LEFT($A534,1)="x","",IFERROR(VLOOKUP($A534,LedenV,17,0),""))</f>
        <v>F2</v>
      </c>
      <c r="L534" s="87" t="str">
        <f t="shared" ref="L534:L548" si="397">IF(LEFT($A534,1)="x","",IFERROR(VLOOKUP($A534,LedenV,18,0),""))</f>
        <v>F2</v>
      </c>
      <c r="M534" s="92"/>
      <c r="N534" s="92"/>
      <c r="P534" s="223" t="str">
        <f ca="1">IF(OR(LEFT($A534,1)="x",AND(Y533+$AB534=0,$AB533&gt;0)),"",IFERROR(VLOOKUP($A534,LedenV,27,0),""))</f>
        <v/>
      </c>
      <c r="Q534" s="223" t="str">
        <f ca="1">IF(OR(LEFT($A534,1)="x",AND(Z533+$AB534=0,$AB533&gt;0)),"",IFERROR(VLOOKUP($A534,LedenV,28,0),""))</f>
        <v/>
      </c>
      <c r="R534" s="223" t="str">
        <f ca="1">IF(OR(LEFT($A534,1)="x",AND(AA533+$AB534=0,$AB533&gt;0)),"",IFERROR(VLOOKUP($A534,LedenV,29,0),""))</f>
        <v/>
      </c>
      <c r="S534" s="228"/>
      <c r="T534" s="305"/>
      <c r="U534" s="226"/>
      <c r="V534" s="229">
        <f t="shared" ref="V534:V548" si="398">V533</f>
        <v>9</v>
      </c>
      <c r="W534" s="229">
        <f t="shared" ref="W534:W548" si="399">W533</f>
        <v>10</v>
      </c>
      <c r="X534" s="52">
        <v>5</v>
      </c>
      <c r="Y534" s="87" t="str">
        <f t="shared" ref="Y534:Y548" si="400">IF(LEFT($A534,1)="x","",IFERROR(VLOOKUP($A534,LedenV,34,0),""))</f>
        <v>F2</v>
      </c>
      <c r="Z534" s="87" t="str">
        <f t="shared" ref="Z534:Z548" si="401">IF(LEFT($A534,1)="x","",IFERROR(VLOOKUP($A534,LedenV,35,0),""))</f>
        <v>F2</v>
      </c>
      <c r="AA534" s="87" t="str">
        <f t="shared" ref="AA534:AA548" si="402">IF(LEFT($A534,1)="x","",IFERROR(VLOOKUP($A534,LedenV,36,0),""))</f>
        <v>F2</v>
      </c>
      <c r="AB534" s="34">
        <f t="shared" ref="AB534:AB548" si="403">LEN(Y534&amp;Z534&amp;AA534)</f>
        <v>6</v>
      </c>
    </row>
    <row r="535" spans="1:32" x14ac:dyDescent="0.2">
      <c r="A535" s="34" t="str">
        <f>C531&amp;"x"&amp;B535</f>
        <v>E4x2</v>
      </c>
      <c r="B535" s="63">
        <v>2</v>
      </c>
      <c r="C535" s="87" t="str">
        <f t="shared" si="389"/>
        <v>V</v>
      </c>
      <c r="D535" s="87" t="str">
        <f t="shared" si="390"/>
        <v>NLL20H8</v>
      </c>
      <c r="E535" s="88" t="str">
        <f t="shared" si="391"/>
        <v>Burgt, Feline van de</v>
      </c>
      <c r="F535" s="88" t="str">
        <f t="shared" si="392"/>
        <v>Feline</v>
      </c>
      <c r="G535" s="89">
        <f t="shared" si="393"/>
        <v>40429</v>
      </c>
      <c r="H535" s="90">
        <f t="shared" si="394"/>
        <v>8</v>
      </c>
      <c r="I535" s="91"/>
      <c r="J535" s="87" t="str">
        <f t="shared" si="395"/>
        <v>F2</v>
      </c>
      <c r="K535" s="87" t="str">
        <f t="shared" si="396"/>
        <v>F2</v>
      </c>
      <c r="L535" s="87" t="str">
        <f t="shared" si="397"/>
        <v>F2</v>
      </c>
      <c r="M535" s="92"/>
      <c r="N535" s="92"/>
      <c r="P535" s="223" t="str">
        <f ca="1">IF(OR(LEFT($A535,1)="x",AND(Y533+$AB535=0,$AB533&gt;0)),"",IFERROR(VLOOKUP($A535,LedenV,27,0),""))</f>
        <v/>
      </c>
      <c r="Q535" s="223" t="str">
        <f ca="1">IF(OR(LEFT($A535,1)="x",AND(Z533+$AB535=0,$AB533&gt;0)),"",IFERROR(VLOOKUP($A535,LedenV,28,0),""))</f>
        <v/>
      </c>
      <c r="R535" s="223" t="str">
        <f ca="1">IF(OR(LEFT($A535,1)="x",AND(AA533+$AB535=0,$AB533&gt;0)),"",IFERROR(VLOOKUP($A535,LedenV,29,0),""))</f>
        <v/>
      </c>
      <c r="S535" s="228"/>
      <c r="T535" s="305"/>
      <c r="U535" s="226"/>
      <c r="V535" s="229">
        <f t="shared" si="398"/>
        <v>9</v>
      </c>
      <c r="W535" s="229">
        <f t="shared" si="399"/>
        <v>10</v>
      </c>
      <c r="X535" s="52">
        <v>6</v>
      </c>
      <c r="Y535" s="87" t="str">
        <f t="shared" si="400"/>
        <v>F2</v>
      </c>
      <c r="Z535" s="87" t="str">
        <f t="shared" si="401"/>
        <v>F2</v>
      </c>
      <c r="AA535" s="87" t="str">
        <f t="shared" si="402"/>
        <v>F2</v>
      </c>
      <c r="AB535" s="34">
        <f t="shared" si="403"/>
        <v>6</v>
      </c>
    </row>
    <row r="536" spans="1:32" x14ac:dyDescent="0.2">
      <c r="A536" s="34" t="str">
        <f>C531&amp;"x"&amp;B536</f>
        <v>E4x3</v>
      </c>
      <c r="B536" s="63">
        <v>3</v>
      </c>
      <c r="C536" s="87" t="str">
        <f t="shared" si="389"/>
        <v>V</v>
      </c>
      <c r="D536" s="87" t="str">
        <f t="shared" si="390"/>
        <v>NLV80N0</v>
      </c>
      <c r="E536" s="88" t="str">
        <f t="shared" si="391"/>
        <v>Est, Sarah van</v>
      </c>
      <c r="F536" s="88" t="str">
        <f t="shared" si="392"/>
        <v>Sarah</v>
      </c>
      <c r="G536" s="89">
        <f t="shared" si="393"/>
        <v>40213</v>
      </c>
      <c r="H536" s="90">
        <f t="shared" si="394"/>
        <v>8</v>
      </c>
      <c r="I536" s="91"/>
      <c r="J536" s="87" t="str">
        <f t="shared" si="395"/>
        <v>F2</v>
      </c>
      <c r="K536" s="87" t="str">
        <f t="shared" si="396"/>
        <v>F2</v>
      </c>
      <c r="L536" s="87" t="str">
        <f t="shared" si="397"/>
        <v>F2</v>
      </c>
      <c r="M536" s="92"/>
      <c r="N536" s="92"/>
      <c r="P536" s="223" t="str">
        <f ca="1">IF(OR(LEFT($A536,1)="x",AND(Y533+$AB536=0,$AB533&gt;0)),"",IFERROR(VLOOKUP($A536,LedenV,27,0),""))</f>
        <v/>
      </c>
      <c r="Q536" s="223" t="str">
        <f ca="1">IF(OR(LEFT($A536,1)="x",AND(Z533+$AB536=0,$AB533&gt;0)),"",IFERROR(VLOOKUP($A536,LedenV,28,0),""))</f>
        <v/>
      </c>
      <c r="R536" s="223" t="str">
        <f ca="1">IF(OR(LEFT($A536,1)="x",AND(AA533+$AB536=0,$AB533&gt;0)),"",IFERROR(VLOOKUP($A536,LedenV,29,0),""))</f>
        <v/>
      </c>
      <c r="S536" s="228"/>
      <c r="T536" s="305"/>
      <c r="U536" s="226"/>
      <c r="V536" s="229">
        <f t="shared" si="398"/>
        <v>9</v>
      </c>
      <c r="W536" s="229">
        <f t="shared" si="399"/>
        <v>10</v>
      </c>
      <c r="X536" s="52">
        <v>7</v>
      </c>
      <c r="Y536" s="87" t="str">
        <f t="shared" si="400"/>
        <v>F2</v>
      </c>
      <c r="Z536" s="87" t="str">
        <f t="shared" si="401"/>
        <v>F2</v>
      </c>
      <c r="AA536" s="87" t="str">
        <f t="shared" si="402"/>
        <v>F2</v>
      </c>
      <c r="AB536" s="34">
        <f t="shared" si="403"/>
        <v>6</v>
      </c>
    </row>
    <row r="537" spans="1:32" x14ac:dyDescent="0.2">
      <c r="A537" s="34" t="str">
        <f>C531&amp;"x"&amp;B537</f>
        <v>E4x4</v>
      </c>
      <c r="B537" s="63">
        <v>4</v>
      </c>
      <c r="C537" s="87" t="str">
        <f t="shared" si="389"/>
        <v>V</v>
      </c>
      <c r="D537" s="87" t="str">
        <f t="shared" si="390"/>
        <v>NKT65Z0</v>
      </c>
      <c r="E537" s="88" t="str">
        <f t="shared" si="391"/>
        <v>Kleingeld, Julia</v>
      </c>
      <c r="F537" s="88" t="str">
        <f t="shared" si="392"/>
        <v>Julia</v>
      </c>
      <c r="G537" s="89">
        <f t="shared" si="393"/>
        <v>40446</v>
      </c>
      <c r="H537" s="90">
        <f t="shared" si="394"/>
        <v>8</v>
      </c>
      <c r="I537" s="91"/>
      <c r="J537" s="87" t="str">
        <f t="shared" si="395"/>
        <v>F1</v>
      </c>
      <c r="K537" s="87" t="str">
        <f t="shared" si="396"/>
        <v>F1</v>
      </c>
      <c r="L537" s="87" t="str">
        <f t="shared" si="397"/>
        <v>F1</v>
      </c>
      <c r="M537" s="92"/>
      <c r="N537" s="92"/>
      <c r="P537" s="223" t="str">
        <f ca="1">IF(OR(LEFT($A537,1)="x",AND(Y533+$AB537=0,$AB533&gt;0)),"",IFERROR(VLOOKUP($A537,LedenV,27,0),""))</f>
        <v/>
      </c>
      <c r="Q537" s="223" t="str">
        <f ca="1">IF(OR(LEFT($A537,1)="x",AND(Z533+$AB537=0,$AB533&gt;0)),"",IFERROR(VLOOKUP($A537,LedenV,28,0),""))</f>
        <v/>
      </c>
      <c r="R537" s="223" t="str">
        <f ca="1">IF(OR(LEFT($A537,1)="x",AND(AA533+$AB537=0,$AB533&gt;0)),"",IFERROR(VLOOKUP($A537,LedenV,29,0),""))</f>
        <v/>
      </c>
      <c r="S537" s="228"/>
      <c r="T537" s="305"/>
      <c r="U537" s="226"/>
      <c r="V537" s="229">
        <f t="shared" si="398"/>
        <v>9</v>
      </c>
      <c r="W537" s="229">
        <f t="shared" si="399"/>
        <v>10</v>
      </c>
      <c r="X537" s="52">
        <v>8</v>
      </c>
      <c r="Y537" s="87" t="str">
        <f t="shared" si="400"/>
        <v>F1</v>
      </c>
      <c r="Z537" s="87" t="str">
        <f t="shared" si="401"/>
        <v>F1</v>
      </c>
      <c r="AA537" s="87" t="str">
        <f t="shared" si="402"/>
        <v>F1</v>
      </c>
      <c r="AB537" s="34">
        <f t="shared" si="403"/>
        <v>6</v>
      </c>
    </row>
    <row r="538" spans="1:32" x14ac:dyDescent="0.2">
      <c r="A538" s="34" t="str">
        <f>C531&amp;"x"&amp;B538</f>
        <v>E4x5</v>
      </c>
      <c r="B538" s="63">
        <v>5</v>
      </c>
      <c r="C538" s="87" t="str">
        <f t="shared" si="389"/>
        <v>V</v>
      </c>
      <c r="D538" s="87" t="str">
        <f t="shared" si="390"/>
        <v>NLP89W4</v>
      </c>
      <c r="E538" s="88" t="str">
        <f t="shared" si="391"/>
        <v>Volker, Tess</v>
      </c>
      <c r="F538" s="88" t="str">
        <f t="shared" si="392"/>
        <v>Tess</v>
      </c>
      <c r="G538" s="89">
        <f t="shared" si="393"/>
        <v>40227</v>
      </c>
      <c r="H538" s="90">
        <f t="shared" si="394"/>
        <v>8</v>
      </c>
      <c r="I538" s="91"/>
      <c r="J538" s="87" t="str">
        <f t="shared" si="395"/>
        <v>F1</v>
      </c>
      <c r="K538" s="87" t="str">
        <f t="shared" si="396"/>
        <v>F1</v>
      </c>
      <c r="L538" s="87" t="str">
        <f t="shared" si="397"/>
        <v>F1</v>
      </c>
      <c r="M538" s="92"/>
      <c r="N538" s="92"/>
      <c r="P538" s="223" t="str">
        <f ca="1">IF(OR(LEFT($A538,1)="x",AND(Y533+$AB538=0,$AB533&gt;0)),"",IFERROR(VLOOKUP($A538,LedenV,27,0),""))</f>
        <v/>
      </c>
      <c r="Q538" s="223" t="str">
        <f ca="1">IF(OR(LEFT($A538,1)="x",AND(Z533+$AB538=0,$AB533&gt;0)),"",IFERROR(VLOOKUP($A538,LedenV,28,0),""))</f>
        <v/>
      </c>
      <c r="R538" s="223" t="str">
        <f ca="1">IF(OR(LEFT($A538,1)="x",AND(AA533+$AB538=0,$AB533&gt;0)),"",IFERROR(VLOOKUP($A538,LedenV,29,0),""))</f>
        <v/>
      </c>
      <c r="S538" s="228"/>
      <c r="T538" s="305"/>
      <c r="U538" s="226"/>
      <c r="V538" s="229">
        <f t="shared" si="398"/>
        <v>9</v>
      </c>
      <c r="W538" s="229">
        <f t="shared" si="399"/>
        <v>10</v>
      </c>
      <c r="X538" s="52">
        <v>9</v>
      </c>
      <c r="Y538" s="87" t="str">
        <f t="shared" si="400"/>
        <v>F1</v>
      </c>
      <c r="Z538" s="87" t="str">
        <f t="shared" si="401"/>
        <v>F1</v>
      </c>
      <c r="AA538" s="87" t="str">
        <f t="shared" si="402"/>
        <v>F1</v>
      </c>
      <c r="AB538" s="34">
        <f t="shared" si="403"/>
        <v>6</v>
      </c>
    </row>
    <row r="539" spans="1:32" x14ac:dyDescent="0.2">
      <c r="A539" s="34" t="str">
        <f>C531&amp;"x"&amp;B539</f>
        <v>E4x6</v>
      </c>
      <c r="B539" s="63">
        <v>6</v>
      </c>
      <c r="C539" s="87" t="str">
        <f t="shared" si="389"/>
        <v/>
      </c>
      <c r="D539" s="87" t="str">
        <f t="shared" si="390"/>
        <v/>
      </c>
      <c r="E539" s="88" t="str">
        <f t="shared" si="391"/>
        <v/>
      </c>
      <c r="F539" s="88" t="str">
        <f t="shared" si="392"/>
        <v/>
      </c>
      <c r="G539" s="89" t="str">
        <f t="shared" si="393"/>
        <v/>
      </c>
      <c r="H539" s="90" t="str">
        <f t="shared" si="394"/>
        <v/>
      </c>
      <c r="I539" s="91"/>
      <c r="J539" s="87" t="str">
        <f t="shared" si="395"/>
        <v/>
      </c>
      <c r="K539" s="87" t="str">
        <f t="shared" si="396"/>
        <v/>
      </c>
      <c r="L539" s="87" t="str">
        <f t="shared" si="397"/>
        <v/>
      </c>
      <c r="M539" s="92"/>
      <c r="N539" s="92"/>
      <c r="P539" s="223" t="str">
        <f>IF(OR(LEFT($A539,1)="x",AND(Y533+$AB539=0,$AB533&gt;0)),"",IFERROR(VLOOKUP($A539,LedenV,27,0),""))</f>
        <v/>
      </c>
      <c r="Q539" s="223" t="str">
        <f>IF(OR(LEFT($A539,1)="x",AND(Z533+$AB539=0,$AB533&gt;0)),"",IFERROR(VLOOKUP($A539,LedenV,28,0),""))</f>
        <v/>
      </c>
      <c r="R539" s="223" t="str">
        <f>IF(OR(LEFT($A539,1)="x",AND(AA533+$AB539=0,$AB533&gt;0)),"",IFERROR(VLOOKUP($A539,LedenV,29,0),""))</f>
        <v/>
      </c>
      <c r="S539" s="228"/>
      <c r="T539" s="305"/>
      <c r="U539" s="226"/>
      <c r="V539" s="229">
        <f t="shared" si="398"/>
        <v>9</v>
      </c>
      <c r="W539" s="229">
        <f t="shared" si="399"/>
        <v>10</v>
      </c>
      <c r="X539" s="52">
        <v>10</v>
      </c>
      <c r="Y539" s="87" t="str">
        <f t="shared" si="400"/>
        <v/>
      </c>
      <c r="Z539" s="87" t="str">
        <f t="shared" si="401"/>
        <v/>
      </c>
      <c r="AA539" s="87" t="str">
        <f t="shared" si="402"/>
        <v/>
      </c>
      <c r="AB539" s="34">
        <f t="shared" si="403"/>
        <v>0</v>
      </c>
    </row>
    <row r="540" spans="1:32" x14ac:dyDescent="0.2">
      <c r="A540" s="34" t="str">
        <f>C531&amp;"x"&amp;B540</f>
        <v>E4x7</v>
      </c>
      <c r="B540" s="63">
        <v>7</v>
      </c>
      <c r="C540" s="87" t="str">
        <f t="shared" si="389"/>
        <v/>
      </c>
      <c r="D540" s="87" t="str">
        <f t="shared" si="390"/>
        <v/>
      </c>
      <c r="E540" s="88" t="str">
        <f t="shared" si="391"/>
        <v/>
      </c>
      <c r="F540" s="88" t="str">
        <f t="shared" si="392"/>
        <v/>
      </c>
      <c r="G540" s="89" t="str">
        <f t="shared" si="393"/>
        <v/>
      </c>
      <c r="H540" s="90" t="str">
        <f t="shared" si="394"/>
        <v/>
      </c>
      <c r="I540" s="91"/>
      <c r="J540" s="87" t="str">
        <f t="shared" si="395"/>
        <v/>
      </c>
      <c r="K540" s="87" t="str">
        <f t="shared" si="396"/>
        <v/>
      </c>
      <c r="L540" s="87" t="str">
        <f t="shared" si="397"/>
        <v/>
      </c>
      <c r="M540" s="92"/>
      <c r="N540" s="92"/>
      <c r="P540" s="223" t="str">
        <f>IF(OR(LEFT($A540,1)="x",AND(Y533+$AB540=0,$AB533&gt;0)),"",IFERROR(VLOOKUP($A540,LedenV,27,0),""))</f>
        <v/>
      </c>
      <c r="Q540" s="223" t="str">
        <f>IF(OR(LEFT($A540,1)="x",AND(Z533+$AB540=0,$AB533&gt;0)),"",IFERROR(VLOOKUP($A540,LedenV,28,0),""))</f>
        <v/>
      </c>
      <c r="R540" s="223" t="str">
        <f>IF(OR(LEFT($A540,1)="x",AND(AA533+$AB540=0,$AB533&gt;0)),"",IFERROR(VLOOKUP($A540,LedenV,29,0),""))</f>
        <v/>
      </c>
      <c r="S540" s="228"/>
      <c r="T540" s="305"/>
      <c r="U540" s="226"/>
      <c r="V540" s="229">
        <f t="shared" si="398"/>
        <v>9</v>
      </c>
      <c r="W540" s="229">
        <f t="shared" si="399"/>
        <v>10</v>
      </c>
      <c r="X540" s="52">
        <v>11</v>
      </c>
      <c r="Y540" s="87" t="str">
        <f t="shared" si="400"/>
        <v/>
      </c>
      <c r="Z540" s="87" t="str">
        <f t="shared" si="401"/>
        <v/>
      </c>
      <c r="AA540" s="87" t="str">
        <f t="shared" si="402"/>
        <v/>
      </c>
      <c r="AB540" s="34">
        <f t="shared" si="403"/>
        <v>0</v>
      </c>
    </row>
    <row r="541" spans="1:32" x14ac:dyDescent="0.2">
      <c r="A541" s="34" t="str">
        <f>C531&amp;"x"&amp;B541</f>
        <v>E4x8</v>
      </c>
      <c r="B541" s="63">
        <v>8</v>
      </c>
      <c r="C541" s="87" t="str">
        <f t="shared" si="389"/>
        <v/>
      </c>
      <c r="D541" s="87" t="str">
        <f t="shared" si="390"/>
        <v/>
      </c>
      <c r="E541" s="88" t="str">
        <f t="shared" si="391"/>
        <v/>
      </c>
      <c r="F541" s="88" t="str">
        <f t="shared" si="392"/>
        <v/>
      </c>
      <c r="G541" s="89" t="str">
        <f t="shared" si="393"/>
        <v/>
      </c>
      <c r="H541" s="90" t="str">
        <f t="shared" si="394"/>
        <v/>
      </c>
      <c r="I541" s="91"/>
      <c r="J541" s="87" t="str">
        <f t="shared" si="395"/>
        <v/>
      </c>
      <c r="K541" s="87" t="str">
        <f t="shared" si="396"/>
        <v/>
      </c>
      <c r="L541" s="87" t="str">
        <f t="shared" si="397"/>
        <v/>
      </c>
      <c r="M541" s="92"/>
      <c r="N541" s="92"/>
      <c r="P541" s="223" t="str">
        <f>IF(OR(LEFT($A541,1)="x",AND(Y533+$AB541=0,$AB533&gt;0)),"",IFERROR(VLOOKUP($A541,LedenV,27,0),""))</f>
        <v/>
      </c>
      <c r="Q541" s="223" t="str">
        <f>IF(OR(LEFT($A541,1)="x",AND(Z533+$AB541=0,$AB533&gt;0)),"",IFERROR(VLOOKUP($A541,LedenV,28,0),""))</f>
        <v/>
      </c>
      <c r="R541" s="223" t="str">
        <f>IF(OR(LEFT($A541,1)="x",AND(AA533+$AB541=0,$AB533&gt;0)),"",IFERROR(VLOOKUP($A541,LedenV,29,0),""))</f>
        <v/>
      </c>
      <c r="S541" s="228"/>
      <c r="T541" s="305"/>
      <c r="U541" s="226"/>
      <c r="V541" s="229">
        <f t="shared" si="398"/>
        <v>9</v>
      </c>
      <c r="W541" s="229">
        <f t="shared" si="399"/>
        <v>10</v>
      </c>
      <c r="X541" s="52">
        <v>12</v>
      </c>
      <c r="Y541" s="87" t="str">
        <f t="shared" si="400"/>
        <v/>
      </c>
      <c r="Z541" s="87" t="str">
        <f t="shared" si="401"/>
        <v/>
      </c>
      <c r="AA541" s="87" t="str">
        <f t="shared" si="402"/>
        <v/>
      </c>
      <c r="AB541" s="34">
        <f t="shared" si="403"/>
        <v>0</v>
      </c>
    </row>
    <row r="542" spans="1:32" x14ac:dyDescent="0.2">
      <c r="A542" s="34" t="str">
        <f>C531&amp;"x"&amp;B542</f>
        <v>E4x9</v>
      </c>
      <c r="B542" s="63">
        <v>9</v>
      </c>
      <c r="C542" s="87" t="str">
        <f t="shared" si="389"/>
        <v/>
      </c>
      <c r="D542" s="87" t="str">
        <f t="shared" si="390"/>
        <v/>
      </c>
      <c r="E542" s="88" t="str">
        <f t="shared" si="391"/>
        <v/>
      </c>
      <c r="F542" s="88" t="str">
        <f t="shared" si="392"/>
        <v/>
      </c>
      <c r="G542" s="89" t="str">
        <f t="shared" si="393"/>
        <v/>
      </c>
      <c r="H542" s="90" t="str">
        <f t="shared" si="394"/>
        <v/>
      </c>
      <c r="I542" s="91"/>
      <c r="J542" s="87" t="str">
        <f t="shared" si="395"/>
        <v/>
      </c>
      <c r="K542" s="87" t="str">
        <f t="shared" si="396"/>
        <v/>
      </c>
      <c r="L542" s="87" t="str">
        <f t="shared" si="397"/>
        <v/>
      </c>
      <c r="M542" s="92"/>
      <c r="N542" s="92"/>
      <c r="P542" s="223" t="str">
        <f>IF(OR(LEFT($A542,1)="x",AND(Y533+$AB542=0,$AB533&gt;0)),"",IFERROR(VLOOKUP($A542,LedenV,27,0),""))</f>
        <v/>
      </c>
      <c r="Q542" s="223" t="str">
        <f>IF(OR(LEFT($A542,1)="x",AND(Z533+$AB542=0,$AB533&gt;0)),"",IFERROR(VLOOKUP($A542,LedenV,28,0),""))</f>
        <v/>
      </c>
      <c r="R542" s="223" t="str">
        <f>IF(OR(LEFT($A542,1)="x",AND(AA533+$AB542=0,$AB533&gt;0)),"",IFERROR(VLOOKUP($A542,LedenV,29,0),""))</f>
        <v/>
      </c>
      <c r="S542" s="228"/>
      <c r="T542" s="305"/>
      <c r="U542" s="226"/>
      <c r="V542" s="229">
        <f t="shared" si="398"/>
        <v>9</v>
      </c>
      <c r="W542" s="229">
        <f t="shared" si="399"/>
        <v>10</v>
      </c>
      <c r="X542" s="52">
        <v>13</v>
      </c>
      <c r="Y542" s="87" t="str">
        <f t="shared" si="400"/>
        <v/>
      </c>
      <c r="Z542" s="87" t="str">
        <f t="shared" si="401"/>
        <v/>
      </c>
      <c r="AA542" s="87" t="str">
        <f t="shared" si="402"/>
        <v/>
      </c>
      <c r="AB542" s="34">
        <f t="shared" si="403"/>
        <v>0</v>
      </c>
    </row>
    <row r="543" spans="1:32" x14ac:dyDescent="0.2">
      <c r="A543" s="34" t="str">
        <f>C531&amp;"x"&amp;B543</f>
        <v>E4x10</v>
      </c>
      <c r="B543" s="63">
        <v>10</v>
      </c>
      <c r="C543" s="87" t="str">
        <f t="shared" si="389"/>
        <v/>
      </c>
      <c r="D543" s="87" t="str">
        <f t="shared" si="390"/>
        <v/>
      </c>
      <c r="E543" s="88" t="str">
        <f t="shared" si="391"/>
        <v/>
      </c>
      <c r="F543" s="88" t="str">
        <f t="shared" si="392"/>
        <v/>
      </c>
      <c r="G543" s="89" t="str">
        <f t="shared" si="393"/>
        <v/>
      </c>
      <c r="H543" s="90" t="str">
        <f t="shared" si="394"/>
        <v/>
      </c>
      <c r="I543" s="91"/>
      <c r="J543" s="87" t="str">
        <f t="shared" si="395"/>
        <v/>
      </c>
      <c r="K543" s="87" t="str">
        <f t="shared" si="396"/>
        <v/>
      </c>
      <c r="L543" s="87" t="str">
        <f t="shared" si="397"/>
        <v/>
      </c>
      <c r="M543" s="92"/>
      <c r="N543" s="92"/>
      <c r="P543" s="223" t="str">
        <f>IF(OR(LEFT($A543,1)="x",AND(Y533+$AB543=0,$AB533&gt;0)),"",IFERROR(VLOOKUP($A543,LedenV,27,0),""))</f>
        <v/>
      </c>
      <c r="Q543" s="223" t="str">
        <f>IF(OR(LEFT($A543,1)="x",AND(Z533+$AB543=0,$AB533&gt;0)),"",IFERROR(VLOOKUP($A543,LedenV,28,0),""))</f>
        <v/>
      </c>
      <c r="R543" s="223" t="str">
        <f>IF(OR(LEFT($A543,1)="x",AND(AA533+$AB543=0,$AB533&gt;0)),"",IFERROR(VLOOKUP($A543,LedenV,29,0),""))</f>
        <v/>
      </c>
      <c r="S543" s="228"/>
      <c r="T543" s="305"/>
      <c r="U543" s="226"/>
      <c r="V543" s="229">
        <f t="shared" si="398"/>
        <v>9</v>
      </c>
      <c r="W543" s="229">
        <f t="shared" si="399"/>
        <v>10</v>
      </c>
      <c r="X543" s="52">
        <v>14</v>
      </c>
      <c r="Y543" s="87" t="str">
        <f t="shared" si="400"/>
        <v/>
      </c>
      <c r="Z543" s="87" t="str">
        <f t="shared" si="401"/>
        <v/>
      </c>
      <c r="AA543" s="87" t="str">
        <f t="shared" si="402"/>
        <v/>
      </c>
      <c r="AB543" s="34">
        <f t="shared" si="403"/>
        <v>0</v>
      </c>
    </row>
    <row r="544" spans="1:32" x14ac:dyDescent="0.2">
      <c r="A544" s="34" t="str">
        <f>C531&amp;"x"&amp;B544</f>
        <v>E4x11</v>
      </c>
      <c r="B544" s="63">
        <v>11</v>
      </c>
      <c r="C544" s="87" t="str">
        <f t="shared" si="389"/>
        <v/>
      </c>
      <c r="D544" s="87" t="str">
        <f t="shared" si="390"/>
        <v/>
      </c>
      <c r="E544" s="88" t="str">
        <f t="shared" si="391"/>
        <v/>
      </c>
      <c r="F544" s="88" t="str">
        <f t="shared" si="392"/>
        <v/>
      </c>
      <c r="G544" s="89" t="str">
        <f t="shared" si="393"/>
        <v/>
      </c>
      <c r="H544" s="90" t="str">
        <f t="shared" si="394"/>
        <v/>
      </c>
      <c r="I544" s="91"/>
      <c r="J544" s="87" t="str">
        <f t="shared" si="395"/>
        <v/>
      </c>
      <c r="K544" s="87" t="str">
        <f t="shared" si="396"/>
        <v/>
      </c>
      <c r="L544" s="87" t="str">
        <f t="shared" si="397"/>
        <v/>
      </c>
      <c r="M544" s="92"/>
      <c r="N544" s="92"/>
      <c r="P544" s="223" t="str">
        <f>IF(OR(LEFT($A544,1)="x",AND(Y533+$AB544=0,$AB533&gt;0)),"",IFERROR(VLOOKUP($A544,LedenV,27,0),""))</f>
        <v/>
      </c>
      <c r="Q544" s="223" t="str">
        <f>IF(OR(LEFT($A544,1)="x",AND(Z533+$AB544=0,$AB533&gt;0)),"",IFERROR(VLOOKUP($A544,LedenV,28,0),""))</f>
        <v/>
      </c>
      <c r="R544" s="223" t="str">
        <f>IF(OR(LEFT($A544,1)="x",AND(AA533+$AB544=0,$AB533&gt;0)),"",IFERROR(VLOOKUP($A544,LedenV,29,0),""))</f>
        <v/>
      </c>
      <c r="V544" s="229">
        <f t="shared" si="398"/>
        <v>9</v>
      </c>
      <c r="W544" s="229">
        <f t="shared" si="399"/>
        <v>10</v>
      </c>
      <c r="X544" s="52">
        <v>15</v>
      </c>
      <c r="Y544" s="87" t="str">
        <f t="shared" si="400"/>
        <v/>
      </c>
      <c r="Z544" s="87" t="str">
        <f t="shared" si="401"/>
        <v/>
      </c>
      <c r="AA544" s="87" t="str">
        <f t="shared" si="402"/>
        <v/>
      </c>
      <c r="AB544" s="34">
        <f t="shared" si="403"/>
        <v>0</v>
      </c>
    </row>
    <row r="545" spans="1:32" x14ac:dyDescent="0.2">
      <c r="A545" s="34" t="str">
        <f>C531&amp;"x"&amp;B545</f>
        <v>E4x12</v>
      </c>
      <c r="B545" s="63">
        <v>12</v>
      </c>
      <c r="C545" s="87" t="str">
        <f t="shared" si="389"/>
        <v/>
      </c>
      <c r="D545" s="87" t="str">
        <f t="shared" si="390"/>
        <v/>
      </c>
      <c r="E545" s="88" t="str">
        <f t="shared" si="391"/>
        <v/>
      </c>
      <c r="F545" s="88" t="str">
        <f t="shared" si="392"/>
        <v/>
      </c>
      <c r="G545" s="89" t="str">
        <f t="shared" si="393"/>
        <v/>
      </c>
      <c r="H545" s="90" t="str">
        <f t="shared" si="394"/>
        <v/>
      </c>
      <c r="I545" s="91"/>
      <c r="J545" s="87" t="str">
        <f t="shared" si="395"/>
        <v/>
      </c>
      <c r="K545" s="87" t="str">
        <f t="shared" si="396"/>
        <v/>
      </c>
      <c r="L545" s="87" t="str">
        <f t="shared" si="397"/>
        <v/>
      </c>
      <c r="M545" s="92"/>
      <c r="N545" s="92"/>
      <c r="P545" s="223" t="str">
        <f>IF(OR(LEFT($A545,1)="x",AND(Y533+$AB545=0,$AB533&gt;0)),"",IFERROR(VLOOKUP($A545,LedenV,27,0),""))</f>
        <v/>
      </c>
      <c r="Q545" s="223" t="str">
        <f>IF(OR(LEFT($A545,1)="x",AND(Z533+$AB545=0,$AB533&gt;0)),"",IFERROR(VLOOKUP($A545,LedenV,28,0),""))</f>
        <v/>
      </c>
      <c r="R545" s="223" t="str">
        <f>IF(OR(LEFT($A545,1)="x",AND(AA533+$AB545=0,$AB533&gt;0)),"",IFERROR(VLOOKUP($A545,LedenV,29,0),""))</f>
        <v/>
      </c>
      <c r="V545" s="229">
        <f t="shared" si="398"/>
        <v>9</v>
      </c>
      <c r="W545" s="229">
        <f t="shared" si="399"/>
        <v>10</v>
      </c>
      <c r="X545" s="52">
        <v>16</v>
      </c>
      <c r="Y545" s="87" t="str">
        <f t="shared" si="400"/>
        <v/>
      </c>
      <c r="Z545" s="87" t="str">
        <f t="shared" si="401"/>
        <v/>
      </c>
      <c r="AA545" s="87" t="str">
        <f t="shared" si="402"/>
        <v/>
      </c>
      <c r="AB545" s="34">
        <f t="shared" si="403"/>
        <v>0</v>
      </c>
    </row>
    <row r="546" spans="1:32" x14ac:dyDescent="0.2">
      <c r="A546" s="34" t="str">
        <f>C531&amp;"x"&amp;B546</f>
        <v>E4x13</v>
      </c>
      <c r="B546" s="63">
        <v>13</v>
      </c>
      <c r="C546" s="87" t="str">
        <f t="shared" si="389"/>
        <v/>
      </c>
      <c r="D546" s="87" t="str">
        <f t="shared" si="390"/>
        <v/>
      </c>
      <c r="E546" s="88" t="str">
        <f t="shared" si="391"/>
        <v/>
      </c>
      <c r="F546" s="88" t="str">
        <f t="shared" si="392"/>
        <v/>
      </c>
      <c r="G546" s="89" t="str">
        <f t="shared" si="393"/>
        <v/>
      </c>
      <c r="H546" s="90" t="str">
        <f t="shared" si="394"/>
        <v/>
      </c>
      <c r="I546" s="91"/>
      <c r="J546" s="87" t="str">
        <f t="shared" si="395"/>
        <v/>
      </c>
      <c r="K546" s="87" t="str">
        <f t="shared" si="396"/>
        <v/>
      </c>
      <c r="L546" s="87" t="str">
        <f t="shared" si="397"/>
        <v/>
      </c>
      <c r="M546" s="92"/>
      <c r="N546" s="92"/>
      <c r="P546" s="223" t="str">
        <f>IF(OR(LEFT($A546,1)="x",AND(Y533+$AB546=0,$AB533&gt;0)),"",IFERROR(VLOOKUP($A546,LedenV,27,0),""))</f>
        <v/>
      </c>
      <c r="Q546" s="223" t="str">
        <f>IF(OR(LEFT($A546,1)="x",AND(Z533+$AB546=0,$AB533&gt;0)),"",IFERROR(VLOOKUP($A546,LedenV,28,0),""))</f>
        <v/>
      </c>
      <c r="R546" s="223" t="str">
        <f>IF(OR(LEFT($A546,1)="x",AND(AA533+$AB546=0,$AB533&gt;0)),"",IFERROR(VLOOKUP($A546,LedenV,29,0),""))</f>
        <v/>
      </c>
      <c r="V546" s="229">
        <f t="shared" si="398"/>
        <v>9</v>
      </c>
      <c r="W546" s="229">
        <f t="shared" si="399"/>
        <v>10</v>
      </c>
      <c r="X546" s="52">
        <v>17</v>
      </c>
      <c r="Y546" s="87" t="str">
        <f t="shared" si="400"/>
        <v/>
      </c>
      <c r="Z546" s="87" t="str">
        <f t="shared" si="401"/>
        <v/>
      </c>
      <c r="AA546" s="87" t="str">
        <f t="shared" si="402"/>
        <v/>
      </c>
      <c r="AB546" s="34">
        <f t="shared" si="403"/>
        <v>0</v>
      </c>
    </row>
    <row r="547" spans="1:32" x14ac:dyDescent="0.2">
      <c r="A547" s="34" t="str">
        <f>C531&amp;"x"&amp;B547</f>
        <v>E4x14</v>
      </c>
      <c r="B547" s="63">
        <v>14</v>
      </c>
      <c r="C547" s="87" t="str">
        <f t="shared" si="389"/>
        <v/>
      </c>
      <c r="D547" s="87" t="str">
        <f t="shared" si="390"/>
        <v/>
      </c>
      <c r="E547" s="88" t="str">
        <f t="shared" si="391"/>
        <v/>
      </c>
      <c r="F547" s="88" t="str">
        <f t="shared" si="392"/>
        <v/>
      </c>
      <c r="G547" s="89" t="str">
        <f t="shared" si="393"/>
        <v/>
      </c>
      <c r="H547" s="90" t="str">
        <f t="shared" si="394"/>
        <v/>
      </c>
      <c r="I547" s="91"/>
      <c r="J547" s="87" t="str">
        <f t="shared" si="395"/>
        <v/>
      </c>
      <c r="K547" s="87" t="str">
        <f t="shared" si="396"/>
        <v/>
      </c>
      <c r="L547" s="87" t="str">
        <f t="shared" si="397"/>
        <v/>
      </c>
      <c r="M547" s="92"/>
      <c r="N547" s="92"/>
      <c r="P547" s="223" t="str">
        <f>IF(OR(LEFT($A547,1)="x",AND(Y533+$AB547=0,$AB533&gt;0)),"",IFERROR(VLOOKUP($A547,LedenV,27,0),""))</f>
        <v/>
      </c>
      <c r="Q547" s="223" t="str">
        <f>IF(OR(LEFT($A547,1)="x",AND(Z533+$AB547=0,$AB533&gt;0)),"",IFERROR(VLOOKUP($A547,LedenV,28,0),""))</f>
        <v/>
      </c>
      <c r="R547" s="223" t="str">
        <f>IF(OR(LEFT($A547,1)="x",AND(AA533+$AB547=0,$AB533&gt;0)),"",IFERROR(VLOOKUP($A547,LedenV,29,0),""))</f>
        <v/>
      </c>
      <c r="V547" s="229">
        <f t="shared" si="398"/>
        <v>9</v>
      </c>
      <c r="W547" s="229">
        <f t="shared" si="399"/>
        <v>10</v>
      </c>
      <c r="X547" s="52">
        <v>18</v>
      </c>
      <c r="Y547" s="87" t="str">
        <f t="shared" si="400"/>
        <v/>
      </c>
      <c r="Z547" s="87" t="str">
        <f t="shared" si="401"/>
        <v/>
      </c>
      <c r="AA547" s="87" t="str">
        <f t="shared" si="402"/>
        <v/>
      </c>
      <c r="AB547" s="34">
        <f t="shared" si="403"/>
        <v>0</v>
      </c>
    </row>
    <row r="548" spans="1:32" x14ac:dyDescent="0.2">
      <c r="A548" s="34" t="str">
        <f>C531&amp;"x"&amp;B548</f>
        <v>E4x15</v>
      </c>
      <c r="B548" s="63">
        <v>15</v>
      </c>
      <c r="C548" s="87" t="str">
        <f t="shared" si="389"/>
        <v/>
      </c>
      <c r="D548" s="87" t="str">
        <f t="shared" si="390"/>
        <v/>
      </c>
      <c r="E548" s="88" t="str">
        <f t="shared" si="391"/>
        <v/>
      </c>
      <c r="F548" s="88" t="str">
        <f t="shared" si="392"/>
        <v/>
      </c>
      <c r="G548" s="89" t="str">
        <f t="shared" si="393"/>
        <v/>
      </c>
      <c r="H548" s="90" t="str">
        <f t="shared" si="394"/>
        <v/>
      </c>
      <c r="I548" s="91"/>
      <c r="J548" s="87" t="str">
        <f t="shared" si="395"/>
        <v/>
      </c>
      <c r="K548" s="87" t="str">
        <f t="shared" si="396"/>
        <v/>
      </c>
      <c r="L548" s="87" t="str">
        <f t="shared" si="397"/>
        <v/>
      </c>
      <c r="M548" s="92"/>
      <c r="N548" s="92"/>
      <c r="P548" s="223" t="str">
        <f>IF(OR(LEFT($A548,1)="x",AND(Y533+$AB548=0,$AB533&gt;0)),"",IFERROR(VLOOKUP($A548,LedenV,27,0),""))</f>
        <v/>
      </c>
      <c r="Q548" s="223" t="str">
        <f>IF(OR(LEFT($A548,1)="x",AND(Z533+$AB548=0,$AB533&gt;0)),"",IFERROR(VLOOKUP($A548,LedenV,28,0),""))</f>
        <v/>
      </c>
      <c r="R548" s="223" t="str">
        <f>IF(OR(LEFT($A548,1)="x",AND(AA533+$AB548=0,$AB533&gt;0)),"",IFERROR(VLOOKUP($A548,LedenV,29,0),""))</f>
        <v/>
      </c>
      <c r="V548" s="229">
        <f t="shared" si="398"/>
        <v>9</v>
      </c>
      <c r="W548" s="229">
        <f t="shared" si="399"/>
        <v>10</v>
      </c>
      <c r="X548" s="52">
        <v>19</v>
      </c>
      <c r="Y548" s="87" t="str">
        <f t="shared" si="400"/>
        <v/>
      </c>
      <c r="Z548" s="87" t="str">
        <f t="shared" si="401"/>
        <v/>
      </c>
      <c r="AA548" s="87" t="str">
        <f t="shared" si="402"/>
        <v/>
      </c>
      <c r="AB548" s="34">
        <f t="shared" si="403"/>
        <v>0</v>
      </c>
    </row>
    <row r="549" spans="1:32" ht="13.5" thickBot="1" x14ac:dyDescent="0.25">
      <c r="B549" s="93"/>
      <c r="C549" s="94"/>
      <c r="D549" s="93"/>
      <c r="E549" s="93"/>
      <c r="F549" s="93"/>
      <c r="G549" s="95"/>
      <c r="H549" s="95"/>
      <c r="I549" s="95"/>
      <c r="J549" s="94"/>
      <c r="K549" s="94"/>
      <c r="L549" s="94"/>
      <c r="M549" s="92"/>
      <c r="N549" s="92"/>
      <c r="X549" s="52">
        <v>20</v>
      </c>
    </row>
    <row r="550" spans="1:32" ht="13.5" thickTop="1" x14ac:dyDescent="0.2">
      <c r="A550" s="62"/>
      <c r="B550" s="63"/>
      <c r="C550" s="392" t="s">
        <v>6547</v>
      </c>
      <c r="D550" s="392"/>
      <c r="E550" s="178" t="s">
        <v>6548</v>
      </c>
      <c r="F550" s="178" t="s">
        <v>6549</v>
      </c>
      <c r="G550" s="65" t="s">
        <v>6550</v>
      </c>
      <c r="H550" s="66"/>
      <c r="I550" s="67"/>
      <c r="J550" s="68" t="s">
        <v>6551</v>
      </c>
      <c r="K550" s="68" t="s">
        <v>6552</v>
      </c>
      <c r="L550" s="68" t="s">
        <v>6553</v>
      </c>
      <c r="M550" s="69"/>
      <c r="N550" s="69"/>
      <c r="O550" s="70"/>
      <c r="P550" s="71">
        <f ca="1">COUNT(P554:P568)</f>
        <v>0</v>
      </c>
      <c r="Q550" s="71">
        <f ca="1">COUNT(Q554:Q568)</f>
        <v>0</v>
      </c>
      <c r="R550" s="71">
        <f ca="1">COUNT(R554:R568)</f>
        <v>0</v>
      </c>
      <c r="S550" s="72"/>
      <c r="T550" s="104">
        <f ca="1">R550-(15-COUNTBLANK(AA554:AA568))</f>
        <v>-6</v>
      </c>
      <c r="U550" s="70"/>
      <c r="V550" s="70"/>
      <c r="W550" s="70"/>
      <c r="X550" s="70">
        <v>1</v>
      </c>
      <c r="Y550" s="62"/>
      <c r="Z550" s="62"/>
      <c r="AA550" s="62"/>
      <c r="AB550" s="62"/>
    </row>
    <row r="551" spans="1:32" x14ac:dyDescent="0.2">
      <c r="A551" s="43">
        <v>31</v>
      </c>
      <c r="B551" s="73"/>
      <c r="C551" s="391" t="str">
        <f>Leden!AQ33</f>
        <v>E5</v>
      </c>
      <c r="D551" s="391"/>
      <c r="E551" s="177" t="str">
        <f>IF($C551="","",LEFT(IFERROR(VLOOKUP($C551,TeamsV,2,0),"")&amp;"??",2))</f>
        <v>BK</v>
      </c>
      <c r="F551" s="177" t="str">
        <f>IF($C551="","",LEFT(IFERROR(VLOOKUP($C551,TeamsV,3,0),"")&amp;"??",2))</f>
        <v>Za</v>
      </c>
      <c r="G551" s="177" t="str">
        <f>IF($C551="","",LEFT(IFERROR(VLOOKUP($C551,TeamsV,4,0),"")&amp;"?",1))</f>
        <v>4</v>
      </c>
      <c r="H551" s="75"/>
      <c r="I551" s="76"/>
      <c r="J551" s="295">
        <f>COUNTIF(C554:C568,"V")</f>
        <v>6</v>
      </c>
      <c r="K551" s="300">
        <f>COUNTIF(C554:C568,"M")</f>
        <v>0</v>
      </c>
      <c r="L551" s="77">
        <f>IFERROR(AVERAGE(H554:H568),"")</f>
        <v>8</v>
      </c>
      <c r="M551" s="78"/>
      <c r="N551" s="78"/>
      <c r="O551" s="79" t="s">
        <v>6554</v>
      </c>
      <c r="P551" s="223" t="str">
        <f ca="1">IF(COUNT(P554:P568)=0,"",TeamPunten(P554:P568,$V551))</f>
        <v/>
      </c>
      <c r="Q551" s="223" t="str">
        <f ca="1">IF(COUNT(Q554:Q568)=0,"",TeamPunten(Q554:Q568,$V551))</f>
        <v/>
      </c>
      <c r="R551" s="223" t="str">
        <f ca="1">IF(COUNT(R554:R568)=0,"",TeamPunten(R554:R568,$V551))</f>
        <v/>
      </c>
      <c r="S551" s="224"/>
      <c r="T551" s="51"/>
      <c r="U551" s="225" t="str">
        <f>MID($C551,1,1)</f>
        <v>E</v>
      </c>
      <c r="V551" s="225" t="str">
        <f>MID($C551,1,1)</f>
        <v>E</v>
      </c>
      <c r="W551" s="225" t="str">
        <f>MID($C551,1,1)</f>
        <v>E</v>
      </c>
      <c r="X551" s="52">
        <v>2</v>
      </c>
      <c r="Y551" s="43"/>
      <c r="Z551" s="43"/>
      <c r="AA551" s="43"/>
      <c r="AB551" s="43"/>
      <c r="AD551" s="20" t="str">
        <f>IF($C551="","",IFERROR(VLOOKUP($C551,TeamsV,6,0),""))</f>
        <v>A</v>
      </c>
      <c r="AE551" s="20" t="str">
        <f>IF($AD551="","",VLOOKUP($AD551,Teams!$B$4:$G$8,2,0))</f>
        <v>3312 AD</v>
      </c>
      <c r="AF551" s="20" t="str">
        <f>IF($AD551="","",VLOOKUP($AD551,Teams!$B$4:$G$8,4,0))</f>
        <v>Dordrecht</v>
      </c>
    </row>
    <row r="552" spans="1:32" x14ac:dyDescent="0.2">
      <c r="B552" s="63"/>
      <c r="C552" s="178"/>
      <c r="D552" s="63"/>
      <c r="E552" s="63"/>
      <c r="F552" s="63"/>
      <c r="G552" s="67"/>
      <c r="H552" s="67"/>
      <c r="I552" s="67"/>
      <c r="J552" s="296"/>
      <c r="K552" s="296"/>
      <c r="L552" s="296"/>
      <c r="M552" s="80"/>
      <c r="N552" s="80"/>
      <c r="P552" s="224"/>
      <c r="Q552" s="224"/>
      <c r="R552" s="224"/>
      <c r="S552" s="224"/>
      <c r="T552" s="51"/>
      <c r="U552" s="226"/>
      <c r="V552" s="226"/>
      <c r="W552" s="226"/>
      <c r="X552" s="52">
        <v>3</v>
      </c>
    </row>
    <row r="553" spans="1:32" x14ac:dyDescent="0.2">
      <c r="A553" s="81"/>
      <c r="B553" s="82"/>
      <c r="C553" s="83" t="s">
        <v>6555</v>
      </c>
      <c r="D553" s="83" t="s">
        <v>6556</v>
      </c>
      <c r="E553" s="84" t="s">
        <v>6557</v>
      </c>
      <c r="F553" s="84" t="s">
        <v>6558</v>
      </c>
      <c r="G553" s="83" t="s">
        <v>6559</v>
      </c>
      <c r="H553" s="83" t="s">
        <v>6560</v>
      </c>
      <c r="I553" s="83" t="s">
        <v>6415</v>
      </c>
      <c r="J553" s="83" t="s">
        <v>7321</v>
      </c>
      <c r="K553" s="83" t="s">
        <v>8065</v>
      </c>
      <c r="L553" s="83" t="s">
        <v>8195</v>
      </c>
      <c r="M553" s="85"/>
      <c r="N553" s="85"/>
      <c r="O553" s="86"/>
      <c r="P553" s="227" t="s">
        <v>6425</v>
      </c>
      <c r="Q553" s="227" t="s">
        <v>6424</v>
      </c>
      <c r="R553" s="227" t="s">
        <v>6426</v>
      </c>
      <c r="S553" s="224"/>
      <c r="T553" s="51"/>
      <c r="U553" s="225">
        <f>IF(W551="","",VLOOKUP(W551,Leeftijdscat,2,FALSE))</f>
        <v>7</v>
      </c>
      <c r="V553" s="225">
        <f>IF(W551="","",VLOOKUP(W551,Leeftijdscat,3,FALSE))</f>
        <v>9</v>
      </c>
      <c r="W553" s="225">
        <f>IF(W551="","",VLOOKUP(W551,Leeftijdscat,4,FALSE))</f>
        <v>10</v>
      </c>
      <c r="X553" s="52">
        <v>4</v>
      </c>
      <c r="Y553" s="81">
        <f>LEN(Y554&amp;Y555&amp;Y556&amp;Y557&amp;Y558&amp;Y559&amp;Y560&amp;Y561&amp;Y562&amp;Y563&amp;Y564&amp;Y565&amp;Y566&amp;Y567&amp;Y568)</f>
        <v>12</v>
      </c>
      <c r="Z553" s="81">
        <f>LEN(Z554&amp;Z555&amp;Z556&amp;Z557&amp;Z558&amp;Z559&amp;Z560&amp;Z561&amp;Z562&amp;Z563&amp;Z564&amp;Z565&amp;Z566&amp;Z567&amp;Z568)</f>
        <v>12</v>
      </c>
      <c r="AA553" s="81">
        <f>LEN(AA554&amp;AA555&amp;AA556&amp;AA557&amp;AA558&amp;AA559&amp;AA560&amp;AA561&amp;AA562&amp;AA563&amp;AA564&amp;AA565&amp;AA566&amp;AA567&amp;AA568)</f>
        <v>12</v>
      </c>
      <c r="AB553" s="81">
        <f>SUM(Y553:AA553)</f>
        <v>36</v>
      </c>
    </row>
    <row r="554" spans="1:32" x14ac:dyDescent="0.2">
      <c r="A554" s="34" t="str">
        <f>C551&amp;"x"&amp;B554</f>
        <v>E5x1</v>
      </c>
      <c r="B554" s="63">
        <v>1</v>
      </c>
      <c r="C554" s="87" t="str">
        <f t="shared" ref="C554:C568" si="404">IF(LEFT($A554,1)="x","",IFERROR(VLOOKUP($A554,LedenV,6,0),""))</f>
        <v>V</v>
      </c>
      <c r="D554" s="87" t="str">
        <f t="shared" ref="D554:D568" si="405">IF(LEFT($A554,1)="x","",IFERROR(VLOOKUP($A554,LedenV,7,0),""))</f>
        <v>NLQ98H2</v>
      </c>
      <c r="E554" s="88" t="str">
        <f t="shared" ref="E554:E568" si="406">IF(LEFT($A554,1)="x","",IFERROR(VLOOKUP($A554,LedenV,8,0),""))</f>
        <v>Bakker, Femke</v>
      </c>
      <c r="F554" s="88" t="str">
        <f t="shared" ref="F554:F568" si="407">IF(LEFT($A554,1)="x","",IFERROR(VLOOKUP($A554,LedenV,9,0),""))</f>
        <v>Femke</v>
      </c>
      <c r="G554" s="89">
        <f t="shared" ref="G554:G568" si="408">IF(LEFT($A554,1)="x","",IFERROR(VLOOKUP($A554,LedenV,10,0),""))</f>
        <v>40344</v>
      </c>
      <c r="H554" s="90">
        <f t="shared" ref="H554:H568" si="409">IF(AND(ISNUMBER(G554),G554&lt;&gt;0),DATEDIF(G554,Peildatum,"Y"),"")</f>
        <v>8</v>
      </c>
      <c r="I554" s="91"/>
      <c r="J554" s="87" t="str">
        <f t="shared" ref="J554:J568" si="410">IF(LEFT($A554,1)="x","",IFERROR(VLOOKUP($A554,LedenV,16,0),""))</f>
        <v>F3</v>
      </c>
      <c r="K554" s="87" t="str">
        <f t="shared" ref="K554:K568" si="411">IF(LEFT($A554,1)="x","",IFERROR(VLOOKUP($A554,LedenV,17,0),""))</f>
        <v>F3</v>
      </c>
      <c r="L554" s="87" t="str">
        <f t="shared" ref="L554:L568" si="412">IF(LEFT($A554,1)="x","",IFERROR(VLOOKUP($A554,LedenV,18,0),""))</f>
        <v>F3</v>
      </c>
      <c r="M554" s="92"/>
      <c r="N554" s="92"/>
      <c r="P554" s="223" t="str">
        <f ca="1">IF(OR(LEFT($A554,1)="x",AND(Y553+$AB554=0,$AB553&gt;0)),"",IFERROR(VLOOKUP($A554,LedenV,27,0),""))</f>
        <v/>
      </c>
      <c r="Q554" s="223" t="str">
        <f ca="1">IF(OR(LEFT($A554,1)="x",AND(Z553+$AB554=0,$AB553&gt;0)),"",IFERROR(VLOOKUP($A554,LedenV,28,0),""))</f>
        <v/>
      </c>
      <c r="R554" s="223" t="str">
        <f ca="1">IF(OR(LEFT($A554,1)="x",AND(AA553+$AB554=0,$AB553&gt;0)),"",IFERROR(VLOOKUP($A554,LedenV,29,0),""))</f>
        <v/>
      </c>
      <c r="S554" s="228"/>
      <c r="T554" s="305"/>
      <c r="U554" s="226"/>
      <c r="V554" s="229">
        <f t="shared" ref="V554:V568" si="413">V553</f>
        <v>9</v>
      </c>
      <c r="W554" s="229">
        <f t="shared" ref="W554:W568" si="414">W553</f>
        <v>10</v>
      </c>
      <c r="X554" s="52">
        <v>5</v>
      </c>
      <c r="Y554" s="87" t="str">
        <f t="shared" ref="Y554:Y568" si="415">IF(LEFT($A554,1)="x","",IFERROR(VLOOKUP($A554,LedenV,34,0),""))</f>
        <v>F3</v>
      </c>
      <c r="Z554" s="87" t="str">
        <f t="shared" ref="Z554:Z568" si="416">IF(LEFT($A554,1)="x","",IFERROR(VLOOKUP($A554,LedenV,35,0),""))</f>
        <v>F3</v>
      </c>
      <c r="AA554" s="87" t="str">
        <f t="shared" ref="AA554:AA568" si="417">IF(LEFT($A554,1)="x","",IFERROR(VLOOKUP($A554,LedenV,36,0),""))</f>
        <v>F3</v>
      </c>
      <c r="AB554" s="34">
        <f t="shared" ref="AB554:AB568" si="418">LEN(Y554&amp;Z554&amp;AA554)</f>
        <v>6</v>
      </c>
    </row>
    <row r="555" spans="1:32" x14ac:dyDescent="0.2">
      <c r="A555" s="34" t="str">
        <f>C551&amp;"x"&amp;B555</f>
        <v>E5x2</v>
      </c>
      <c r="B555" s="63">
        <v>2</v>
      </c>
      <c r="C555" s="87" t="str">
        <f t="shared" si="404"/>
        <v>V</v>
      </c>
      <c r="D555" s="87" t="str">
        <f t="shared" si="405"/>
        <v>NLX64V0</v>
      </c>
      <c r="E555" s="88" t="str">
        <f t="shared" si="406"/>
        <v>Boer, Esmee de</v>
      </c>
      <c r="F555" s="88" t="str">
        <f t="shared" si="407"/>
        <v>Esmee</v>
      </c>
      <c r="G555" s="89">
        <f t="shared" si="408"/>
        <v>40328</v>
      </c>
      <c r="H555" s="90">
        <f t="shared" si="409"/>
        <v>8</v>
      </c>
      <c r="I555" s="91"/>
      <c r="J555" s="87" t="str">
        <f t="shared" si="410"/>
        <v>F4</v>
      </c>
      <c r="K555" s="87" t="str">
        <f t="shared" si="411"/>
        <v>F4</v>
      </c>
      <c r="L555" s="87" t="str">
        <f t="shared" si="412"/>
        <v>F4</v>
      </c>
      <c r="M555" s="92"/>
      <c r="N555" s="92"/>
      <c r="P555" s="223" t="str">
        <f ca="1">IF(OR(LEFT($A555,1)="x",AND(Y553+$AB555=0,$AB553&gt;0)),"",IFERROR(VLOOKUP($A555,LedenV,27,0),""))</f>
        <v/>
      </c>
      <c r="Q555" s="223" t="str">
        <f ca="1">IF(OR(LEFT($A555,1)="x",AND(Z553+$AB555=0,$AB553&gt;0)),"",IFERROR(VLOOKUP($A555,LedenV,28,0),""))</f>
        <v/>
      </c>
      <c r="R555" s="223" t="str">
        <f ca="1">IF(OR(LEFT($A555,1)="x",AND(AA553+$AB555=0,$AB553&gt;0)),"",IFERROR(VLOOKUP($A555,LedenV,29,0),""))</f>
        <v/>
      </c>
      <c r="S555" s="228"/>
      <c r="T555" s="305"/>
      <c r="U555" s="226"/>
      <c r="V555" s="229">
        <f t="shared" si="413"/>
        <v>9</v>
      </c>
      <c r="W555" s="229">
        <f t="shared" si="414"/>
        <v>10</v>
      </c>
      <c r="X555" s="52">
        <v>6</v>
      </c>
      <c r="Y555" s="87" t="str">
        <f t="shared" si="415"/>
        <v>F4</v>
      </c>
      <c r="Z555" s="87" t="str">
        <f t="shared" si="416"/>
        <v>F4</v>
      </c>
      <c r="AA555" s="87" t="str">
        <f t="shared" si="417"/>
        <v>F4</v>
      </c>
      <c r="AB555" s="34">
        <f t="shared" si="418"/>
        <v>6</v>
      </c>
    </row>
    <row r="556" spans="1:32" x14ac:dyDescent="0.2">
      <c r="A556" s="34" t="str">
        <f>C551&amp;"x"&amp;B556</f>
        <v>E5x3</v>
      </c>
      <c r="B556" s="63">
        <v>3</v>
      </c>
      <c r="C556" s="87" t="str">
        <f t="shared" si="404"/>
        <v>V</v>
      </c>
      <c r="D556" s="87" t="str">
        <f t="shared" si="405"/>
        <v>NLM40K0</v>
      </c>
      <c r="E556" s="88" t="str">
        <f t="shared" si="406"/>
        <v>Bouwknegt, Enora</v>
      </c>
      <c r="F556" s="88" t="str">
        <f t="shared" si="407"/>
        <v>Enora</v>
      </c>
      <c r="G556" s="89">
        <f t="shared" si="408"/>
        <v>40512</v>
      </c>
      <c r="H556" s="90">
        <f t="shared" si="409"/>
        <v>8</v>
      </c>
      <c r="I556" s="91"/>
      <c r="J556" s="87" t="str">
        <f t="shared" si="410"/>
        <v>F3</v>
      </c>
      <c r="K556" s="87" t="str">
        <f t="shared" si="411"/>
        <v>F3</v>
      </c>
      <c r="L556" s="87" t="str">
        <f t="shared" si="412"/>
        <v>F3</v>
      </c>
      <c r="M556" s="92"/>
      <c r="N556" s="92"/>
      <c r="P556" s="223" t="str">
        <f ca="1">IF(OR(LEFT($A556,1)="x",AND(Y553+$AB556=0,$AB553&gt;0)),"",IFERROR(VLOOKUP($A556,LedenV,27,0),""))</f>
        <v/>
      </c>
      <c r="Q556" s="223" t="str">
        <f ca="1">IF(OR(LEFT($A556,1)="x",AND(Z553+$AB556=0,$AB553&gt;0)),"",IFERROR(VLOOKUP($A556,LedenV,28,0),""))</f>
        <v/>
      </c>
      <c r="R556" s="223" t="str">
        <f ca="1">IF(OR(LEFT($A556,1)="x",AND(AA553+$AB556=0,$AB553&gt;0)),"",IFERROR(VLOOKUP($A556,LedenV,29,0),""))</f>
        <v/>
      </c>
      <c r="S556" s="228"/>
      <c r="T556" s="305"/>
      <c r="U556" s="226"/>
      <c r="V556" s="229">
        <f t="shared" si="413"/>
        <v>9</v>
      </c>
      <c r="W556" s="229">
        <f t="shared" si="414"/>
        <v>10</v>
      </c>
      <c r="X556" s="52">
        <v>7</v>
      </c>
      <c r="Y556" s="87" t="str">
        <f t="shared" si="415"/>
        <v>F3</v>
      </c>
      <c r="Z556" s="87" t="str">
        <f t="shared" si="416"/>
        <v>F3</v>
      </c>
      <c r="AA556" s="87" t="str">
        <f t="shared" si="417"/>
        <v>F3</v>
      </c>
      <c r="AB556" s="34">
        <f t="shared" si="418"/>
        <v>6</v>
      </c>
    </row>
    <row r="557" spans="1:32" x14ac:dyDescent="0.2">
      <c r="A557" s="34" t="str">
        <f>C551&amp;"x"&amp;B557</f>
        <v>E5x4</v>
      </c>
      <c r="B557" s="63">
        <v>4</v>
      </c>
      <c r="C557" s="87" t="str">
        <f t="shared" si="404"/>
        <v>V</v>
      </c>
      <c r="D557" s="87" t="str">
        <f t="shared" si="405"/>
        <v>NLX25R5</v>
      </c>
      <c r="E557" s="88" t="str">
        <f t="shared" si="406"/>
        <v>Engelfriet, Demi</v>
      </c>
      <c r="F557" s="88" t="str">
        <f t="shared" si="407"/>
        <v>Demi</v>
      </c>
      <c r="G557" s="89">
        <f t="shared" si="408"/>
        <v>40327</v>
      </c>
      <c r="H557" s="90">
        <f t="shared" si="409"/>
        <v>8</v>
      </c>
      <c r="I557" s="91"/>
      <c r="J557" s="87" t="str">
        <f t="shared" si="410"/>
        <v>F4</v>
      </c>
      <c r="K557" s="87" t="str">
        <f t="shared" si="411"/>
        <v>F4</v>
      </c>
      <c r="L557" s="87" t="str">
        <f t="shared" si="412"/>
        <v>F4</v>
      </c>
      <c r="M557" s="92"/>
      <c r="N557" s="92"/>
      <c r="P557" s="223" t="str">
        <f ca="1">IF(OR(LEFT($A557,1)="x",AND(Y553+$AB557=0,$AB553&gt;0)),"",IFERROR(VLOOKUP($A557,LedenV,27,0),""))</f>
        <v/>
      </c>
      <c r="Q557" s="223" t="str">
        <f ca="1">IF(OR(LEFT($A557,1)="x",AND(Z553+$AB557=0,$AB553&gt;0)),"",IFERROR(VLOOKUP($A557,LedenV,28,0),""))</f>
        <v/>
      </c>
      <c r="R557" s="223" t="str">
        <f ca="1">IF(OR(LEFT($A557,1)="x",AND(AA553+$AB557=0,$AB553&gt;0)),"",IFERROR(VLOOKUP($A557,LedenV,29,0),""))</f>
        <v/>
      </c>
      <c r="S557" s="228"/>
      <c r="T557" s="305"/>
      <c r="U557" s="226"/>
      <c r="V557" s="229">
        <f t="shared" si="413"/>
        <v>9</v>
      </c>
      <c r="W557" s="229">
        <f t="shared" si="414"/>
        <v>10</v>
      </c>
      <c r="X557" s="52">
        <v>8</v>
      </c>
      <c r="Y557" s="87" t="str">
        <f t="shared" si="415"/>
        <v>F4</v>
      </c>
      <c r="Z557" s="87" t="str">
        <f t="shared" si="416"/>
        <v>F4</v>
      </c>
      <c r="AA557" s="87" t="str">
        <f t="shared" si="417"/>
        <v>F4</v>
      </c>
      <c r="AB557" s="34">
        <f t="shared" si="418"/>
        <v>6</v>
      </c>
    </row>
    <row r="558" spans="1:32" x14ac:dyDescent="0.2">
      <c r="A558" s="34" t="str">
        <f>C551&amp;"x"&amp;B558</f>
        <v>E5x5</v>
      </c>
      <c r="B558" s="63">
        <v>5</v>
      </c>
      <c r="C558" s="87" t="str">
        <f t="shared" si="404"/>
        <v>V</v>
      </c>
      <c r="D558" s="87" t="str">
        <f t="shared" si="405"/>
        <v>NLX00J4</v>
      </c>
      <c r="E558" s="88" t="str">
        <f t="shared" si="406"/>
        <v>Veld, Puck in 't</v>
      </c>
      <c r="F558" s="88" t="str">
        <f t="shared" si="407"/>
        <v>Puck</v>
      </c>
      <c r="G558" s="89">
        <f t="shared" si="408"/>
        <v>40409</v>
      </c>
      <c r="H558" s="90">
        <f t="shared" si="409"/>
        <v>8</v>
      </c>
      <c r="I558" s="91"/>
      <c r="J558" s="87" t="str">
        <f t="shared" si="410"/>
        <v>F3</v>
      </c>
      <c r="K558" s="87" t="str">
        <f t="shared" si="411"/>
        <v>F3</v>
      </c>
      <c r="L558" s="87" t="str">
        <f t="shared" si="412"/>
        <v>F3</v>
      </c>
      <c r="M558" s="92"/>
      <c r="N558" s="92"/>
      <c r="P558" s="223" t="str">
        <f ca="1">IF(OR(LEFT($A558,1)="x",AND(Y553+$AB558=0,$AB553&gt;0)),"",IFERROR(VLOOKUP($A558,LedenV,27,0),""))</f>
        <v/>
      </c>
      <c r="Q558" s="223" t="str">
        <f ca="1">IF(OR(LEFT($A558,1)="x",AND(Z553+$AB558=0,$AB553&gt;0)),"",IFERROR(VLOOKUP($A558,LedenV,28,0),""))</f>
        <v/>
      </c>
      <c r="R558" s="223" t="str">
        <f ca="1">IF(OR(LEFT($A558,1)="x",AND(AA553+$AB558=0,$AB553&gt;0)),"",IFERROR(VLOOKUP($A558,LedenV,29,0),""))</f>
        <v/>
      </c>
      <c r="S558" s="228"/>
      <c r="T558" s="305"/>
      <c r="U558" s="226"/>
      <c r="V558" s="229">
        <f t="shared" si="413"/>
        <v>9</v>
      </c>
      <c r="W558" s="229">
        <f t="shared" si="414"/>
        <v>10</v>
      </c>
      <c r="X558" s="52">
        <v>9</v>
      </c>
      <c r="Y558" s="87" t="str">
        <f t="shared" si="415"/>
        <v>F3</v>
      </c>
      <c r="Z558" s="87" t="str">
        <f t="shared" si="416"/>
        <v>F3</v>
      </c>
      <c r="AA558" s="87" t="str">
        <f t="shared" si="417"/>
        <v>F3</v>
      </c>
      <c r="AB558" s="34">
        <f t="shared" si="418"/>
        <v>6</v>
      </c>
    </row>
    <row r="559" spans="1:32" x14ac:dyDescent="0.2">
      <c r="A559" s="34" t="str">
        <f>C551&amp;"x"&amp;B559</f>
        <v>E5x6</v>
      </c>
      <c r="B559" s="63">
        <v>6</v>
      </c>
      <c r="C559" s="87" t="str">
        <f t="shared" si="404"/>
        <v>V</v>
      </c>
      <c r="D559" s="87" t="str">
        <f t="shared" si="405"/>
        <v>NLS76B6</v>
      </c>
      <c r="E559" s="88" t="str">
        <f t="shared" si="406"/>
        <v>Verhoef, Hanna</v>
      </c>
      <c r="F559" s="88" t="str">
        <f t="shared" si="407"/>
        <v>Hanna</v>
      </c>
      <c r="G559" s="89">
        <f t="shared" si="408"/>
        <v>40402</v>
      </c>
      <c r="H559" s="90">
        <f t="shared" si="409"/>
        <v>8</v>
      </c>
      <c r="I559" s="91"/>
      <c r="J559" s="87" t="str">
        <f t="shared" si="410"/>
        <v>F3</v>
      </c>
      <c r="K559" s="87" t="str">
        <f t="shared" si="411"/>
        <v>F3</v>
      </c>
      <c r="L559" s="87" t="str">
        <f t="shared" si="412"/>
        <v>F3</v>
      </c>
      <c r="M559" s="92"/>
      <c r="N559" s="92"/>
      <c r="P559" s="223" t="str">
        <f ca="1">IF(OR(LEFT($A559,1)="x",AND(Y553+$AB559=0,$AB553&gt;0)),"",IFERROR(VLOOKUP($A559,LedenV,27,0),""))</f>
        <v/>
      </c>
      <c r="Q559" s="223" t="str">
        <f ca="1">IF(OR(LEFT($A559,1)="x",AND(Z553+$AB559=0,$AB553&gt;0)),"",IFERROR(VLOOKUP($A559,LedenV,28,0),""))</f>
        <v/>
      </c>
      <c r="R559" s="223" t="str">
        <f ca="1">IF(OR(LEFT($A559,1)="x",AND(AA553+$AB559=0,$AB553&gt;0)),"",IFERROR(VLOOKUP($A559,LedenV,29,0),""))</f>
        <v/>
      </c>
      <c r="S559" s="228"/>
      <c r="T559" s="305"/>
      <c r="U559" s="226"/>
      <c r="V559" s="229">
        <f t="shared" si="413"/>
        <v>9</v>
      </c>
      <c r="W559" s="229">
        <f t="shared" si="414"/>
        <v>10</v>
      </c>
      <c r="X559" s="52">
        <v>10</v>
      </c>
      <c r="Y559" s="87" t="str">
        <f t="shared" si="415"/>
        <v>F3</v>
      </c>
      <c r="Z559" s="87" t="str">
        <f t="shared" si="416"/>
        <v>F3</v>
      </c>
      <c r="AA559" s="87" t="str">
        <f t="shared" si="417"/>
        <v>F3</v>
      </c>
      <c r="AB559" s="34">
        <f t="shared" si="418"/>
        <v>6</v>
      </c>
    </row>
    <row r="560" spans="1:32" x14ac:dyDescent="0.2">
      <c r="A560" s="34" t="str">
        <f>C551&amp;"x"&amp;B560</f>
        <v>E5x7</v>
      </c>
      <c r="B560" s="63">
        <v>7</v>
      </c>
      <c r="C560" s="87" t="str">
        <f t="shared" si="404"/>
        <v/>
      </c>
      <c r="D560" s="87" t="str">
        <f t="shared" si="405"/>
        <v/>
      </c>
      <c r="E560" s="88" t="str">
        <f t="shared" si="406"/>
        <v/>
      </c>
      <c r="F560" s="88" t="str">
        <f t="shared" si="407"/>
        <v/>
      </c>
      <c r="G560" s="89" t="str">
        <f t="shared" si="408"/>
        <v/>
      </c>
      <c r="H560" s="90" t="str">
        <f t="shared" si="409"/>
        <v/>
      </c>
      <c r="I560" s="91"/>
      <c r="J560" s="87" t="str">
        <f t="shared" si="410"/>
        <v/>
      </c>
      <c r="K560" s="87" t="str">
        <f t="shared" si="411"/>
        <v/>
      </c>
      <c r="L560" s="87" t="str">
        <f t="shared" si="412"/>
        <v/>
      </c>
      <c r="M560" s="92"/>
      <c r="N560" s="92"/>
      <c r="P560" s="223" t="str">
        <f>IF(OR(LEFT($A560,1)="x",AND(Y553+$AB560=0,$AB553&gt;0)),"",IFERROR(VLOOKUP($A560,LedenV,27,0),""))</f>
        <v/>
      </c>
      <c r="Q560" s="223" t="str">
        <f>IF(OR(LEFT($A560,1)="x",AND(Z553+$AB560=0,$AB553&gt;0)),"",IFERROR(VLOOKUP($A560,LedenV,28,0),""))</f>
        <v/>
      </c>
      <c r="R560" s="223" t="str">
        <f>IF(OR(LEFT($A560,1)="x",AND(AA553+$AB560=0,$AB553&gt;0)),"",IFERROR(VLOOKUP($A560,LedenV,29,0),""))</f>
        <v/>
      </c>
      <c r="S560" s="228"/>
      <c r="T560" s="305"/>
      <c r="U560" s="226"/>
      <c r="V560" s="229">
        <f t="shared" si="413"/>
        <v>9</v>
      </c>
      <c r="W560" s="229">
        <f t="shared" si="414"/>
        <v>10</v>
      </c>
      <c r="X560" s="52">
        <v>11</v>
      </c>
      <c r="Y560" s="87" t="str">
        <f t="shared" si="415"/>
        <v/>
      </c>
      <c r="Z560" s="87" t="str">
        <f t="shared" si="416"/>
        <v/>
      </c>
      <c r="AA560" s="87" t="str">
        <f t="shared" si="417"/>
        <v/>
      </c>
      <c r="AB560" s="34">
        <f t="shared" si="418"/>
        <v>0</v>
      </c>
    </row>
    <row r="561" spans="1:32" x14ac:dyDescent="0.2">
      <c r="A561" s="34" t="str">
        <f>C551&amp;"x"&amp;B561</f>
        <v>E5x8</v>
      </c>
      <c r="B561" s="63">
        <v>8</v>
      </c>
      <c r="C561" s="87" t="str">
        <f t="shared" si="404"/>
        <v/>
      </c>
      <c r="D561" s="87" t="str">
        <f t="shared" si="405"/>
        <v/>
      </c>
      <c r="E561" s="88" t="str">
        <f t="shared" si="406"/>
        <v/>
      </c>
      <c r="F561" s="88" t="str">
        <f t="shared" si="407"/>
        <v/>
      </c>
      <c r="G561" s="89" t="str">
        <f t="shared" si="408"/>
        <v/>
      </c>
      <c r="H561" s="90" t="str">
        <f t="shared" si="409"/>
        <v/>
      </c>
      <c r="I561" s="91"/>
      <c r="J561" s="87" t="str">
        <f t="shared" si="410"/>
        <v/>
      </c>
      <c r="K561" s="87" t="str">
        <f t="shared" si="411"/>
        <v/>
      </c>
      <c r="L561" s="87" t="str">
        <f t="shared" si="412"/>
        <v/>
      </c>
      <c r="M561" s="92"/>
      <c r="N561" s="92"/>
      <c r="P561" s="223" t="str">
        <f>IF(OR(LEFT($A561,1)="x",AND(Y553+$AB561=0,$AB553&gt;0)),"",IFERROR(VLOOKUP($A561,LedenV,27,0),""))</f>
        <v/>
      </c>
      <c r="Q561" s="223" t="str">
        <f>IF(OR(LEFT($A561,1)="x",AND(Z553+$AB561=0,$AB553&gt;0)),"",IFERROR(VLOOKUP($A561,LedenV,28,0),""))</f>
        <v/>
      </c>
      <c r="R561" s="223" t="str">
        <f>IF(OR(LEFT($A561,1)="x",AND(AA553+$AB561=0,$AB553&gt;0)),"",IFERROR(VLOOKUP($A561,LedenV,29,0),""))</f>
        <v/>
      </c>
      <c r="S561" s="228"/>
      <c r="T561" s="305"/>
      <c r="U561" s="226"/>
      <c r="V561" s="229">
        <f t="shared" si="413"/>
        <v>9</v>
      </c>
      <c r="W561" s="229">
        <f t="shared" si="414"/>
        <v>10</v>
      </c>
      <c r="X561" s="52">
        <v>12</v>
      </c>
      <c r="Y561" s="87" t="str">
        <f t="shared" si="415"/>
        <v/>
      </c>
      <c r="Z561" s="87" t="str">
        <f t="shared" si="416"/>
        <v/>
      </c>
      <c r="AA561" s="87" t="str">
        <f t="shared" si="417"/>
        <v/>
      </c>
      <c r="AB561" s="34">
        <f t="shared" si="418"/>
        <v>0</v>
      </c>
    </row>
    <row r="562" spans="1:32" x14ac:dyDescent="0.2">
      <c r="A562" s="34" t="str">
        <f>C551&amp;"x"&amp;B562</f>
        <v>E5x9</v>
      </c>
      <c r="B562" s="63">
        <v>9</v>
      </c>
      <c r="C562" s="87" t="str">
        <f t="shared" si="404"/>
        <v/>
      </c>
      <c r="D562" s="87" t="str">
        <f t="shared" si="405"/>
        <v/>
      </c>
      <c r="E562" s="88" t="str">
        <f t="shared" si="406"/>
        <v/>
      </c>
      <c r="F562" s="88" t="str">
        <f t="shared" si="407"/>
        <v/>
      </c>
      <c r="G562" s="89" t="str">
        <f t="shared" si="408"/>
        <v/>
      </c>
      <c r="H562" s="90" t="str">
        <f t="shared" si="409"/>
        <v/>
      </c>
      <c r="I562" s="91"/>
      <c r="J562" s="87" t="str">
        <f t="shared" si="410"/>
        <v/>
      </c>
      <c r="K562" s="87" t="str">
        <f t="shared" si="411"/>
        <v/>
      </c>
      <c r="L562" s="87" t="str">
        <f t="shared" si="412"/>
        <v/>
      </c>
      <c r="M562" s="92"/>
      <c r="N562" s="92"/>
      <c r="P562" s="223" t="str">
        <f>IF(OR(LEFT($A562,1)="x",AND(Y553+$AB562=0,$AB553&gt;0)),"",IFERROR(VLOOKUP($A562,LedenV,27,0),""))</f>
        <v/>
      </c>
      <c r="Q562" s="223" t="str">
        <f>IF(OR(LEFT($A562,1)="x",AND(Z553+$AB562=0,$AB553&gt;0)),"",IFERROR(VLOOKUP($A562,LedenV,28,0),""))</f>
        <v/>
      </c>
      <c r="R562" s="223" t="str">
        <f>IF(OR(LEFT($A562,1)="x",AND(AA553+$AB562=0,$AB553&gt;0)),"",IFERROR(VLOOKUP($A562,LedenV,29,0),""))</f>
        <v/>
      </c>
      <c r="S562" s="228"/>
      <c r="T562" s="305"/>
      <c r="U562" s="226"/>
      <c r="V562" s="229">
        <f t="shared" si="413"/>
        <v>9</v>
      </c>
      <c r="W562" s="229">
        <f t="shared" si="414"/>
        <v>10</v>
      </c>
      <c r="X562" s="52">
        <v>13</v>
      </c>
      <c r="Y562" s="87" t="str">
        <f t="shared" si="415"/>
        <v/>
      </c>
      <c r="Z562" s="87" t="str">
        <f t="shared" si="416"/>
        <v/>
      </c>
      <c r="AA562" s="87" t="str">
        <f t="shared" si="417"/>
        <v/>
      </c>
      <c r="AB562" s="34">
        <f t="shared" si="418"/>
        <v>0</v>
      </c>
    </row>
    <row r="563" spans="1:32" x14ac:dyDescent="0.2">
      <c r="A563" s="34" t="str">
        <f>C551&amp;"x"&amp;B563</f>
        <v>E5x10</v>
      </c>
      <c r="B563" s="63">
        <v>10</v>
      </c>
      <c r="C563" s="87" t="str">
        <f t="shared" si="404"/>
        <v/>
      </c>
      <c r="D563" s="87" t="str">
        <f t="shared" si="405"/>
        <v/>
      </c>
      <c r="E563" s="88" t="str">
        <f t="shared" si="406"/>
        <v/>
      </c>
      <c r="F563" s="88" t="str">
        <f t="shared" si="407"/>
        <v/>
      </c>
      <c r="G563" s="89" t="str">
        <f t="shared" si="408"/>
        <v/>
      </c>
      <c r="H563" s="90" t="str">
        <f t="shared" si="409"/>
        <v/>
      </c>
      <c r="I563" s="91"/>
      <c r="J563" s="87" t="str">
        <f t="shared" si="410"/>
        <v/>
      </c>
      <c r="K563" s="87" t="str">
        <f t="shared" si="411"/>
        <v/>
      </c>
      <c r="L563" s="87" t="str">
        <f t="shared" si="412"/>
        <v/>
      </c>
      <c r="M563" s="92"/>
      <c r="N563" s="92"/>
      <c r="P563" s="223" t="str">
        <f>IF(OR(LEFT($A563,1)="x",AND(Y553+$AB563=0,$AB553&gt;0)),"",IFERROR(VLOOKUP($A563,LedenV,27,0),""))</f>
        <v/>
      </c>
      <c r="Q563" s="223" t="str">
        <f>IF(OR(LEFT($A563,1)="x",AND(Z553+$AB563=0,$AB553&gt;0)),"",IFERROR(VLOOKUP($A563,LedenV,28,0),""))</f>
        <v/>
      </c>
      <c r="R563" s="223" t="str">
        <f>IF(OR(LEFT($A563,1)="x",AND(AA553+$AB563=0,$AB553&gt;0)),"",IFERROR(VLOOKUP($A563,LedenV,29,0),""))</f>
        <v/>
      </c>
      <c r="S563" s="228"/>
      <c r="T563" s="305"/>
      <c r="U563" s="226"/>
      <c r="V563" s="229">
        <f t="shared" si="413"/>
        <v>9</v>
      </c>
      <c r="W563" s="229">
        <f t="shared" si="414"/>
        <v>10</v>
      </c>
      <c r="X563" s="52">
        <v>14</v>
      </c>
      <c r="Y563" s="87" t="str">
        <f t="shared" si="415"/>
        <v/>
      </c>
      <c r="Z563" s="87" t="str">
        <f t="shared" si="416"/>
        <v/>
      </c>
      <c r="AA563" s="87" t="str">
        <f t="shared" si="417"/>
        <v/>
      </c>
      <c r="AB563" s="34">
        <f t="shared" si="418"/>
        <v>0</v>
      </c>
    </row>
    <row r="564" spans="1:32" x14ac:dyDescent="0.2">
      <c r="A564" s="34" t="str">
        <f>C551&amp;"x"&amp;B564</f>
        <v>E5x11</v>
      </c>
      <c r="B564" s="63">
        <v>11</v>
      </c>
      <c r="C564" s="87" t="str">
        <f t="shared" si="404"/>
        <v/>
      </c>
      <c r="D564" s="87" t="str">
        <f t="shared" si="405"/>
        <v/>
      </c>
      <c r="E564" s="88" t="str">
        <f t="shared" si="406"/>
        <v/>
      </c>
      <c r="F564" s="88" t="str">
        <f t="shared" si="407"/>
        <v/>
      </c>
      <c r="G564" s="89" t="str">
        <f t="shared" si="408"/>
        <v/>
      </c>
      <c r="H564" s="90" t="str">
        <f t="shared" si="409"/>
        <v/>
      </c>
      <c r="I564" s="91"/>
      <c r="J564" s="87" t="str">
        <f t="shared" si="410"/>
        <v/>
      </c>
      <c r="K564" s="87" t="str">
        <f t="shared" si="411"/>
        <v/>
      </c>
      <c r="L564" s="87" t="str">
        <f t="shared" si="412"/>
        <v/>
      </c>
      <c r="M564" s="92"/>
      <c r="N564" s="92"/>
      <c r="P564" s="223" t="str">
        <f>IF(OR(LEFT($A564,1)="x",AND(Y553+$AB564=0,$AB553&gt;0)),"",IFERROR(VLOOKUP($A564,LedenV,27,0),""))</f>
        <v/>
      </c>
      <c r="Q564" s="223" t="str">
        <f>IF(OR(LEFT($A564,1)="x",AND(Z553+$AB564=0,$AB553&gt;0)),"",IFERROR(VLOOKUP($A564,LedenV,28,0),""))</f>
        <v/>
      </c>
      <c r="R564" s="223" t="str">
        <f>IF(OR(LEFT($A564,1)="x",AND(AA553+$AB564=0,$AB553&gt;0)),"",IFERROR(VLOOKUP($A564,LedenV,29,0),""))</f>
        <v/>
      </c>
      <c r="V564" s="229">
        <f t="shared" si="413"/>
        <v>9</v>
      </c>
      <c r="W564" s="229">
        <f t="shared" si="414"/>
        <v>10</v>
      </c>
      <c r="X564" s="52">
        <v>15</v>
      </c>
      <c r="Y564" s="87" t="str">
        <f t="shared" si="415"/>
        <v/>
      </c>
      <c r="Z564" s="87" t="str">
        <f t="shared" si="416"/>
        <v/>
      </c>
      <c r="AA564" s="87" t="str">
        <f t="shared" si="417"/>
        <v/>
      </c>
      <c r="AB564" s="34">
        <f t="shared" si="418"/>
        <v>0</v>
      </c>
    </row>
    <row r="565" spans="1:32" x14ac:dyDescent="0.2">
      <c r="A565" s="34" t="str">
        <f>C551&amp;"x"&amp;B565</f>
        <v>E5x12</v>
      </c>
      <c r="B565" s="63">
        <v>12</v>
      </c>
      <c r="C565" s="87" t="str">
        <f t="shared" si="404"/>
        <v/>
      </c>
      <c r="D565" s="87" t="str">
        <f t="shared" si="405"/>
        <v/>
      </c>
      <c r="E565" s="88" t="str">
        <f t="shared" si="406"/>
        <v/>
      </c>
      <c r="F565" s="88" t="str">
        <f t="shared" si="407"/>
        <v/>
      </c>
      <c r="G565" s="89" t="str">
        <f t="shared" si="408"/>
        <v/>
      </c>
      <c r="H565" s="90" t="str">
        <f t="shared" si="409"/>
        <v/>
      </c>
      <c r="I565" s="91"/>
      <c r="J565" s="87" t="str">
        <f t="shared" si="410"/>
        <v/>
      </c>
      <c r="K565" s="87" t="str">
        <f t="shared" si="411"/>
        <v/>
      </c>
      <c r="L565" s="87" t="str">
        <f t="shared" si="412"/>
        <v/>
      </c>
      <c r="M565" s="92"/>
      <c r="N565" s="92"/>
      <c r="P565" s="223" t="str">
        <f>IF(OR(LEFT($A565,1)="x",AND(Y553+$AB565=0,$AB553&gt;0)),"",IFERROR(VLOOKUP($A565,LedenV,27,0),""))</f>
        <v/>
      </c>
      <c r="Q565" s="223" t="str">
        <f>IF(OR(LEFT($A565,1)="x",AND(Z553+$AB565=0,$AB553&gt;0)),"",IFERROR(VLOOKUP($A565,LedenV,28,0),""))</f>
        <v/>
      </c>
      <c r="R565" s="223" t="str">
        <f>IF(OR(LEFT($A565,1)="x",AND(AA553+$AB565=0,$AB553&gt;0)),"",IFERROR(VLOOKUP($A565,LedenV,29,0),""))</f>
        <v/>
      </c>
      <c r="V565" s="229">
        <f t="shared" si="413"/>
        <v>9</v>
      </c>
      <c r="W565" s="229">
        <f t="shared" si="414"/>
        <v>10</v>
      </c>
      <c r="X565" s="52">
        <v>16</v>
      </c>
      <c r="Y565" s="87" t="str">
        <f t="shared" si="415"/>
        <v/>
      </c>
      <c r="Z565" s="87" t="str">
        <f t="shared" si="416"/>
        <v/>
      </c>
      <c r="AA565" s="87" t="str">
        <f t="shared" si="417"/>
        <v/>
      </c>
      <c r="AB565" s="34">
        <f t="shared" si="418"/>
        <v>0</v>
      </c>
    </row>
    <row r="566" spans="1:32" x14ac:dyDescent="0.2">
      <c r="A566" s="34" t="str">
        <f>C551&amp;"x"&amp;B566</f>
        <v>E5x13</v>
      </c>
      <c r="B566" s="63">
        <v>13</v>
      </c>
      <c r="C566" s="87" t="str">
        <f t="shared" si="404"/>
        <v/>
      </c>
      <c r="D566" s="87" t="str">
        <f t="shared" si="405"/>
        <v/>
      </c>
      <c r="E566" s="88" t="str">
        <f t="shared" si="406"/>
        <v/>
      </c>
      <c r="F566" s="88" t="str">
        <f t="shared" si="407"/>
        <v/>
      </c>
      <c r="G566" s="89" t="str">
        <f t="shared" si="408"/>
        <v/>
      </c>
      <c r="H566" s="90" t="str">
        <f t="shared" si="409"/>
        <v/>
      </c>
      <c r="I566" s="91"/>
      <c r="J566" s="87" t="str">
        <f t="shared" si="410"/>
        <v/>
      </c>
      <c r="K566" s="87" t="str">
        <f t="shared" si="411"/>
        <v/>
      </c>
      <c r="L566" s="87" t="str">
        <f t="shared" si="412"/>
        <v/>
      </c>
      <c r="M566" s="92"/>
      <c r="N566" s="92"/>
      <c r="P566" s="223" t="str">
        <f>IF(OR(LEFT($A566,1)="x",AND(Y553+$AB566=0,$AB553&gt;0)),"",IFERROR(VLOOKUP($A566,LedenV,27,0),""))</f>
        <v/>
      </c>
      <c r="Q566" s="223" t="str">
        <f>IF(OR(LEFT($A566,1)="x",AND(Z553+$AB566=0,$AB553&gt;0)),"",IFERROR(VLOOKUP($A566,LedenV,28,0),""))</f>
        <v/>
      </c>
      <c r="R566" s="223" t="str">
        <f>IF(OR(LEFT($A566,1)="x",AND(AA553+$AB566=0,$AB553&gt;0)),"",IFERROR(VLOOKUP($A566,LedenV,29,0),""))</f>
        <v/>
      </c>
      <c r="V566" s="229">
        <f t="shared" si="413"/>
        <v>9</v>
      </c>
      <c r="W566" s="229">
        <f t="shared" si="414"/>
        <v>10</v>
      </c>
      <c r="X566" s="52">
        <v>17</v>
      </c>
      <c r="Y566" s="87" t="str">
        <f t="shared" si="415"/>
        <v/>
      </c>
      <c r="Z566" s="87" t="str">
        <f t="shared" si="416"/>
        <v/>
      </c>
      <c r="AA566" s="87" t="str">
        <f t="shared" si="417"/>
        <v/>
      </c>
      <c r="AB566" s="34">
        <f t="shared" si="418"/>
        <v>0</v>
      </c>
    </row>
    <row r="567" spans="1:32" x14ac:dyDescent="0.2">
      <c r="A567" s="34" t="str">
        <f>C551&amp;"x"&amp;B567</f>
        <v>E5x14</v>
      </c>
      <c r="B567" s="63">
        <v>14</v>
      </c>
      <c r="C567" s="87" t="str">
        <f t="shared" si="404"/>
        <v/>
      </c>
      <c r="D567" s="87" t="str">
        <f t="shared" si="405"/>
        <v/>
      </c>
      <c r="E567" s="88" t="str">
        <f t="shared" si="406"/>
        <v/>
      </c>
      <c r="F567" s="88" t="str">
        <f t="shared" si="407"/>
        <v/>
      </c>
      <c r="G567" s="89" t="str">
        <f t="shared" si="408"/>
        <v/>
      </c>
      <c r="H567" s="90" t="str">
        <f t="shared" si="409"/>
        <v/>
      </c>
      <c r="I567" s="91"/>
      <c r="J567" s="87" t="str">
        <f t="shared" si="410"/>
        <v/>
      </c>
      <c r="K567" s="87" t="str">
        <f t="shared" si="411"/>
        <v/>
      </c>
      <c r="L567" s="87" t="str">
        <f t="shared" si="412"/>
        <v/>
      </c>
      <c r="M567" s="92"/>
      <c r="N567" s="92"/>
      <c r="P567" s="223" t="str">
        <f>IF(OR(LEFT($A567,1)="x",AND(Y553+$AB567=0,$AB553&gt;0)),"",IFERROR(VLOOKUP($A567,LedenV,27,0),""))</f>
        <v/>
      </c>
      <c r="Q567" s="223" t="str">
        <f>IF(OR(LEFT($A567,1)="x",AND(Z553+$AB567=0,$AB553&gt;0)),"",IFERROR(VLOOKUP($A567,LedenV,28,0),""))</f>
        <v/>
      </c>
      <c r="R567" s="223" t="str">
        <f>IF(OR(LEFT($A567,1)="x",AND(AA553+$AB567=0,$AB553&gt;0)),"",IFERROR(VLOOKUP($A567,LedenV,29,0),""))</f>
        <v/>
      </c>
      <c r="V567" s="229">
        <f t="shared" si="413"/>
        <v>9</v>
      </c>
      <c r="W567" s="229">
        <f t="shared" si="414"/>
        <v>10</v>
      </c>
      <c r="X567" s="52">
        <v>18</v>
      </c>
      <c r="Y567" s="87" t="str">
        <f t="shared" si="415"/>
        <v/>
      </c>
      <c r="Z567" s="87" t="str">
        <f t="shared" si="416"/>
        <v/>
      </c>
      <c r="AA567" s="87" t="str">
        <f t="shared" si="417"/>
        <v/>
      </c>
      <c r="AB567" s="34">
        <f t="shared" si="418"/>
        <v>0</v>
      </c>
    </row>
    <row r="568" spans="1:32" x14ac:dyDescent="0.2">
      <c r="A568" s="34" t="str">
        <f>C551&amp;"x"&amp;B568</f>
        <v>E5x15</v>
      </c>
      <c r="B568" s="63">
        <v>15</v>
      </c>
      <c r="C568" s="87" t="str">
        <f t="shared" si="404"/>
        <v/>
      </c>
      <c r="D568" s="87" t="str">
        <f t="shared" si="405"/>
        <v/>
      </c>
      <c r="E568" s="88" t="str">
        <f t="shared" si="406"/>
        <v/>
      </c>
      <c r="F568" s="88" t="str">
        <f t="shared" si="407"/>
        <v/>
      </c>
      <c r="G568" s="89" t="str">
        <f t="shared" si="408"/>
        <v/>
      </c>
      <c r="H568" s="90" t="str">
        <f t="shared" si="409"/>
        <v/>
      </c>
      <c r="I568" s="91"/>
      <c r="J568" s="87" t="str">
        <f t="shared" si="410"/>
        <v/>
      </c>
      <c r="K568" s="87" t="str">
        <f t="shared" si="411"/>
        <v/>
      </c>
      <c r="L568" s="87" t="str">
        <f t="shared" si="412"/>
        <v/>
      </c>
      <c r="M568" s="92"/>
      <c r="N568" s="92"/>
      <c r="P568" s="223" t="str">
        <f>IF(OR(LEFT($A568,1)="x",AND(Y553+$AB568=0,$AB553&gt;0)),"",IFERROR(VLOOKUP($A568,LedenV,27,0),""))</f>
        <v/>
      </c>
      <c r="Q568" s="223" t="str">
        <f>IF(OR(LEFT($A568,1)="x",AND(Z553+$AB568=0,$AB553&gt;0)),"",IFERROR(VLOOKUP($A568,LedenV,28,0),""))</f>
        <v/>
      </c>
      <c r="R568" s="223" t="str">
        <f>IF(OR(LEFT($A568,1)="x",AND(AA553+$AB568=0,$AB553&gt;0)),"",IFERROR(VLOOKUP($A568,LedenV,29,0),""))</f>
        <v/>
      </c>
      <c r="V568" s="229">
        <f t="shared" si="413"/>
        <v>9</v>
      </c>
      <c r="W568" s="229">
        <f t="shared" si="414"/>
        <v>10</v>
      </c>
      <c r="X568" s="52">
        <v>19</v>
      </c>
      <c r="Y568" s="87" t="str">
        <f t="shared" si="415"/>
        <v/>
      </c>
      <c r="Z568" s="87" t="str">
        <f t="shared" si="416"/>
        <v/>
      </c>
      <c r="AA568" s="87" t="str">
        <f t="shared" si="417"/>
        <v/>
      </c>
      <c r="AB568" s="34">
        <f t="shared" si="418"/>
        <v>0</v>
      </c>
    </row>
    <row r="569" spans="1:32" ht="13.5" thickBot="1" x14ac:dyDescent="0.25">
      <c r="B569" s="93"/>
      <c r="C569" s="94"/>
      <c r="D569" s="93"/>
      <c r="E569" s="93"/>
      <c r="F569" s="93"/>
      <c r="G569" s="95"/>
      <c r="H569" s="95"/>
      <c r="I569" s="95"/>
      <c r="J569" s="94"/>
      <c r="K569" s="94"/>
      <c r="L569" s="94"/>
      <c r="M569" s="92"/>
      <c r="N569" s="92"/>
      <c r="X569" s="52">
        <v>20</v>
      </c>
    </row>
    <row r="570" spans="1:32" ht="13.5" thickTop="1" x14ac:dyDescent="0.2">
      <c r="A570" s="62"/>
      <c r="B570" s="63"/>
      <c r="C570" s="392" t="s">
        <v>6547</v>
      </c>
      <c r="D570" s="392"/>
      <c r="E570" s="178" t="s">
        <v>6548</v>
      </c>
      <c r="F570" s="178" t="s">
        <v>6549</v>
      </c>
      <c r="G570" s="65" t="s">
        <v>6550</v>
      </c>
      <c r="H570" s="66"/>
      <c r="I570" s="67"/>
      <c r="J570" s="68" t="s">
        <v>6551</v>
      </c>
      <c r="K570" s="68" t="s">
        <v>6552</v>
      </c>
      <c r="L570" s="68" t="s">
        <v>6553</v>
      </c>
      <c r="M570" s="69"/>
      <c r="N570" s="69"/>
      <c r="O570" s="70"/>
      <c r="P570" s="71">
        <f ca="1">COUNT(P574:P588)</f>
        <v>0</v>
      </c>
      <c r="Q570" s="71">
        <f ca="1">COUNT(Q574:Q588)</f>
        <v>0</v>
      </c>
      <c r="R570" s="71">
        <f ca="1">COUNT(R574:R588)</f>
        <v>0</v>
      </c>
      <c r="S570" s="72"/>
      <c r="T570" s="104">
        <f ca="1">R570-(15-COUNTBLANK(AA574:AA588))</f>
        <v>-5</v>
      </c>
      <c r="U570" s="70"/>
      <c r="V570" s="70"/>
      <c r="W570" s="70"/>
      <c r="X570" s="70">
        <v>1</v>
      </c>
      <c r="Y570" s="62"/>
      <c r="Z570" s="62"/>
      <c r="AA570" s="62"/>
      <c r="AB570" s="62"/>
    </row>
    <row r="571" spans="1:32" x14ac:dyDescent="0.2">
      <c r="A571" s="43">
        <v>32</v>
      </c>
      <c r="B571" s="73"/>
      <c r="C571" s="391" t="str">
        <f>Leden!AQ34</f>
        <v>E6</v>
      </c>
      <c r="D571" s="391"/>
      <c r="E571" s="177" t="str">
        <f>IF($C571="","",LEFT(IFERROR(VLOOKUP($C571,TeamsV,2,0),"")&amp;"??",2))</f>
        <v>BK</v>
      </c>
      <c r="F571" s="177" t="str">
        <f>IF($C571="","",LEFT(IFERROR(VLOOKUP($C571,TeamsV,3,0),"")&amp;"??",2))</f>
        <v>Za</v>
      </c>
      <c r="G571" s="177" t="str">
        <f>IF($C571="","",LEFT(IFERROR(VLOOKUP($C571,TeamsV,4,0),"")&amp;"?",1))</f>
        <v>4</v>
      </c>
      <c r="H571" s="75"/>
      <c r="I571" s="76"/>
      <c r="J571" s="295">
        <f>COUNTIF(C574:C588,"V")</f>
        <v>3</v>
      </c>
      <c r="K571" s="300">
        <f>COUNTIF(C574:C588,"M")</f>
        <v>2</v>
      </c>
      <c r="L571" s="77">
        <f>IFERROR(AVERAGE(H574:H588),"")</f>
        <v>8</v>
      </c>
      <c r="M571" s="78"/>
      <c r="N571" s="78"/>
      <c r="O571" s="79" t="s">
        <v>6554</v>
      </c>
      <c r="P571" s="223" t="str">
        <f ca="1">IF(COUNT(P574:P588)=0,"",TeamPunten(P574:P588,$V571))</f>
        <v/>
      </c>
      <c r="Q571" s="223" t="str">
        <f ca="1">IF(COUNT(Q574:Q588)=0,"",TeamPunten(Q574:Q588,$V571))</f>
        <v/>
      </c>
      <c r="R571" s="223" t="str">
        <f ca="1">IF(COUNT(R574:R588)=0,"",TeamPunten(R574:R588,$V571))</f>
        <v/>
      </c>
      <c r="S571" s="224"/>
      <c r="T571" s="51"/>
      <c r="U571" s="225" t="str">
        <f>MID($C571,1,1)</f>
        <v>E</v>
      </c>
      <c r="V571" s="225" t="str">
        <f>MID($C571,1,1)</f>
        <v>E</v>
      </c>
      <c r="W571" s="225" t="str">
        <f>MID($C571,1,1)</f>
        <v>E</v>
      </c>
      <c r="X571" s="52">
        <v>2</v>
      </c>
      <c r="Y571" s="43"/>
      <c r="Z571" s="43"/>
      <c r="AA571" s="43"/>
      <c r="AB571" s="43"/>
      <c r="AD571" s="20" t="str">
        <f>IF($C571="","",IFERROR(VLOOKUP($C571,TeamsV,6,0),""))</f>
        <v>A</v>
      </c>
      <c r="AE571" s="20" t="str">
        <f>IF($AD571="","",VLOOKUP($AD571,Teams!$B$4:$G$8,2,0))</f>
        <v>3312 AD</v>
      </c>
      <c r="AF571" s="20" t="str">
        <f>IF($AD571="","",VLOOKUP($AD571,Teams!$B$4:$G$8,4,0))</f>
        <v>Dordrecht</v>
      </c>
    </row>
    <row r="572" spans="1:32" x14ac:dyDescent="0.2">
      <c r="B572" s="63"/>
      <c r="C572" s="178"/>
      <c r="D572" s="63"/>
      <c r="E572" s="63"/>
      <c r="F572" s="63"/>
      <c r="G572" s="67"/>
      <c r="H572" s="67"/>
      <c r="I572" s="67"/>
      <c r="J572" s="296"/>
      <c r="K572" s="296"/>
      <c r="L572" s="296"/>
      <c r="M572" s="80"/>
      <c r="N572" s="80"/>
      <c r="P572" s="224"/>
      <c r="Q572" s="224"/>
      <c r="R572" s="224"/>
      <c r="S572" s="224"/>
      <c r="T572" s="51"/>
      <c r="U572" s="226"/>
      <c r="V572" s="226"/>
      <c r="W572" s="226"/>
      <c r="X572" s="52">
        <v>3</v>
      </c>
    </row>
    <row r="573" spans="1:32" x14ac:dyDescent="0.2">
      <c r="A573" s="81"/>
      <c r="B573" s="82"/>
      <c r="C573" s="83" t="s">
        <v>6555</v>
      </c>
      <c r="D573" s="83" t="s">
        <v>6556</v>
      </c>
      <c r="E573" s="84" t="s">
        <v>6557</v>
      </c>
      <c r="F573" s="84" t="s">
        <v>6558</v>
      </c>
      <c r="G573" s="83" t="s">
        <v>6559</v>
      </c>
      <c r="H573" s="83" t="s">
        <v>6560</v>
      </c>
      <c r="I573" s="83" t="s">
        <v>6415</v>
      </c>
      <c r="J573" s="83" t="s">
        <v>7321</v>
      </c>
      <c r="K573" s="83" t="s">
        <v>8065</v>
      </c>
      <c r="L573" s="83" t="s">
        <v>8195</v>
      </c>
      <c r="M573" s="85"/>
      <c r="N573" s="85"/>
      <c r="O573" s="86"/>
      <c r="P573" s="227" t="s">
        <v>6425</v>
      </c>
      <c r="Q573" s="227" t="s">
        <v>6424</v>
      </c>
      <c r="R573" s="227" t="s">
        <v>6426</v>
      </c>
      <c r="S573" s="224"/>
      <c r="T573" s="51"/>
      <c r="U573" s="225">
        <f>IF(W571="","",VLOOKUP(W571,Leeftijdscat,2,FALSE))</f>
        <v>7</v>
      </c>
      <c r="V573" s="225">
        <f>IF(W571="","",VLOOKUP(W571,Leeftijdscat,3,FALSE))</f>
        <v>9</v>
      </c>
      <c r="W573" s="225">
        <f>IF(W571="","",VLOOKUP(W571,Leeftijdscat,4,FALSE))</f>
        <v>10</v>
      </c>
      <c r="X573" s="52">
        <v>4</v>
      </c>
      <c r="Y573" s="81">
        <f>LEN(Y574&amp;Y575&amp;Y576&amp;Y577&amp;Y578&amp;Y579&amp;Y580&amp;Y581&amp;Y582&amp;Y583&amp;Y584&amp;Y585&amp;Y586&amp;Y587&amp;Y588)</f>
        <v>8</v>
      </c>
      <c r="Z573" s="81">
        <f>LEN(Z574&amp;Z575&amp;Z576&amp;Z577&amp;Z578&amp;Z579&amp;Z580&amp;Z581&amp;Z582&amp;Z583&amp;Z584&amp;Z585&amp;Z586&amp;Z587&amp;Z588)</f>
        <v>8</v>
      </c>
      <c r="AA573" s="81">
        <f>LEN(AA574&amp;AA575&amp;AA576&amp;AA577&amp;AA578&amp;AA579&amp;AA580&amp;AA581&amp;AA582&amp;AA583&amp;AA584&amp;AA585&amp;AA586&amp;AA587&amp;AA588)</f>
        <v>10</v>
      </c>
      <c r="AB573" s="81">
        <f>SUM(Y573:AA573)</f>
        <v>26</v>
      </c>
    </row>
    <row r="574" spans="1:32" x14ac:dyDescent="0.2">
      <c r="A574" s="34" t="str">
        <f>C571&amp;"x"&amp;B574</f>
        <v>E6x1</v>
      </c>
      <c r="B574" s="63">
        <v>1</v>
      </c>
      <c r="C574" s="87" t="str">
        <f t="shared" ref="C574:C588" si="419">IF(LEFT($A574,1)="x","",IFERROR(VLOOKUP($A574,LedenV,6,0),""))</f>
        <v>V</v>
      </c>
      <c r="D574" s="87" t="str">
        <f t="shared" ref="D574:D588" si="420">IF(LEFT($A574,1)="x","",IFERROR(VLOOKUP($A574,LedenV,7,0),""))</f>
        <v>NLR34F7</v>
      </c>
      <c r="E574" s="88" t="str">
        <f t="shared" ref="E574:E588" si="421">IF(LEFT($A574,1)="x","",IFERROR(VLOOKUP($A574,LedenV,8,0),""))</f>
        <v>Jongkind, Floortje</v>
      </c>
      <c r="F574" s="88" t="str">
        <f t="shared" ref="F574:F588" si="422">IF(LEFT($A574,1)="x","",IFERROR(VLOOKUP($A574,LedenV,9,0),""))</f>
        <v>Floortje</v>
      </c>
      <c r="G574" s="89">
        <f t="shared" ref="G574:G588" si="423">IF(LEFT($A574,1)="x","",IFERROR(VLOOKUP($A574,LedenV,10,0),""))</f>
        <v>40243</v>
      </c>
      <c r="H574" s="90">
        <f t="shared" ref="H574:H588" si="424">IF(AND(ISNUMBER(G574),G574&lt;&gt;0),DATEDIF(G574,Peildatum,"Y"),"")</f>
        <v>8</v>
      </c>
      <c r="I574" s="91"/>
      <c r="J574" s="87" t="str">
        <f t="shared" ref="J574:J588" si="425">IF(LEFT($A574,1)="x","",IFERROR(VLOOKUP($A574,LedenV,16,0),""))</f>
        <v>F5</v>
      </c>
      <c r="K574" s="87" t="str">
        <f t="shared" ref="K574:K588" si="426">IF(LEFT($A574,1)="x","",IFERROR(VLOOKUP($A574,LedenV,17,0),""))</f>
        <v>F5</v>
      </c>
      <c r="L574" s="87" t="str">
        <f t="shared" ref="L574:L588" si="427">IF(LEFT($A574,1)="x","",IFERROR(VLOOKUP($A574,LedenV,18,0),""))</f>
        <v>F5</v>
      </c>
      <c r="M574" s="92"/>
      <c r="N574" s="92"/>
      <c r="P574" s="223" t="str">
        <f ca="1">IF(OR(LEFT($A574,1)="x",AND(Y573+$AB574=0,$AB573&gt;0)),"",IFERROR(VLOOKUP($A574,LedenV,27,0),""))</f>
        <v/>
      </c>
      <c r="Q574" s="223" t="str">
        <f ca="1">IF(OR(LEFT($A574,1)="x",AND(Z573+$AB574=0,$AB573&gt;0)),"",IFERROR(VLOOKUP($A574,LedenV,28,0),""))</f>
        <v/>
      </c>
      <c r="R574" s="223" t="str">
        <f ca="1">IF(OR(LEFT($A574,1)="x",AND(AA573+$AB574=0,$AB573&gt;0)),"",IFERROR(VLOOKUP($A574,LedenV,29,0),""))</f>
        <v/>
      </c>
      <c r="S574" s="228"/>
      <c r="T574" s="305"/>
      <c r="U574" s="226"/>
      <c r="V574" s="229">
        <f t="shared" ref="V574:V588" si="428">V573</f>
        <v>9</v>
      </c>
      <c r="W574" s="229">
        <f t="shared" ref="W574:W588" si="429">W573</f>
        <v>10</v>
      </c>
      <c r="X574" s="52">
        <v>5</v>
      </c>
      <c r="Y574" s="87" t="str">
        <f t="shared" ref="Y574:Y588" si="430">IF(LEFT($A574,1)="x","",IFERROR(VLOOKUP($A574,LedenV,34,0),""))</f>
        <v>F5</v>
      </c>
      <c r="Z574" s="87" t="str">
        <f t="shared" ref="Z574:Z588" si="431">IF(LEFT($A574,1)="x","",IFERROR(VLOOKUP($A574,LedenV,35,0),""))</f>
        <v>F5</v>
      </c>
      <c r="AA574" s="87" t="str">
        <f t="shared" ref="AA574:AA588" si="432">IF(LEFT($A574,1)="x","",IFERROR(VLOOKUP($A574,LedenV,36,0),""))</f>
        <v>F5</v>
      </c>
      <c r="AB574" s="34">
        <f t="shared" ref="AB574:AB588" si="433">LEN(Y574&amp;Z574&amp;AA574)</f>
        <v>6</v>
      </c>
    </row>
    <row r="575" spans="1:32" x14ac:dyDescent="0.2">
      <c r="A575" s="34" t="str">
        <f>C571&amp;"x"&amp;B575</f>
        <v>E6x2</v>
      </c>
      <c r="B575" s="63">
        <v>2</v>
      </c>
      <c r="C575" s="87" t="str">
        <f t="shared" si="419"/>
        <v>V</v>
      </c>
      <c r="D575" s="87" t="str">
        <f t="shared" si="420"/>
        <v>NLV84L8</v>
      </c>
      <c r="E575" s="88" t="str">
        <f t="shared" si="421"/>
        <v>Vercouteren, Noortje</v>
      </c>
      <c r="F575" s="88" t="str">
        <f t="shared" si="422"/>
        <v>Noortje</v>
      </c>
      <c r="G575" s="89">
        <f t="shared" si="423"/>
        <v>40226</v>
      </c>
      <c r="H575" s="90">
        <f t="shared" si="424"/>
        <v>8</v>
      </c>
      <c r="I575" s="91"/>
      <c r="J575" s="87" t="str">
        <f t="shared" si="425"/>
        <v>F5</v>
      </c>
      <c r="K575" s="87" t="str">
        <f t="shared" si="426"/>
        <v>F5</v>
      </c>
      <c r="L575" s="87" t="str">
        <f t="shared" si="427"/>
        <v>F5</v>
      </c>
      <c r="M575" s="92"/>
      <c r="N575" s="92"/>
      <c r="P575" s="223" t="str">
        <f ca="1">IF(OR(LEFT($A575,1)="x",AND(Y573+$AB575=0,$AB573&gt;0)),"",IFERROR(VLOOKUP($A575,LedenV,27,0),""))</f>
        <v/>
      </c>
      <c r="Q575" s="223" t="str">
        <f ca="1">IF(OR(LEFT($A575,1)="x",AND(Z573+$AB575=0,$AB573&gt;0)),"",IFERROR(VLOOKUP($A575,LedenV,28,0),""))</f>
        <v/>
      </c>
      <c r="R575" s="223" t="str">
        <f ca="1">IF(OR(LEFT($A575,1)="x",AND(AA573+$AB575=0,$AB573&gt;0)),"",IFERROR(VLOOKUP($A575,LedenV,29,0),""))</f>
        <v/>
      </c>
      <c r="S575" s="228"/>
      <c r="T575" s="305"/>
      <c r="U575" s="226"/>
      <c r="V575" s="229">
        <f t="shared" si="428"/>
        <v>9</v>
      </c>
      <c r="W575" s="229">
        <f t="shared" si="429"/>
        <v>10</v>
      </c>
      <c r="X575" s="52">
        <v>6</v>
      </c>
      <c r="Y575" s="87" t="str">
        <f t="shared" si="430"/>
        <v>F5</v>
      </c>
      <c r="Z575" s="87" t="str">
        <f t="shared" si="431"/>
        <v>F5</v>
      </c>
      <c r="AA575" s="87" t="str">
        <f t="shared" si="432"/>
        <v>F5</v>
      </c>
      <c r="AB575" s="34">
        <f t="shared" si="433"/>
        <v>6</v>
      </c>
    </row>
    <row r="576" spans="1:32" x14ac:dyDescent="0.2">
      <c r="A576" s="34" t="str">
        <f>C571&amp;"x"&amp;B576</f>
        <v>E6x3</v>
      </c>
      <c r="B576" s="63">
        <v>3</v>
      </c>
      <c r="C576" s="87" t="str">
        <f t="shared" si="419"/>
        <v>V</v>
      </c>
      <c r="D576" s="87" t="str">
        <f t="shared" si="420"/>
        <v>NLP78L9</v>
      </c>
      <c r="E576" s="88" t="str">
        <f t="shared" si="421"/>
        <v>Wiel, Danique van der</v>
      </c>
      <c r="F576" s="88" t="str">
        <f t="shared" si="422"/>
        <v>Danique</v>
      </c>
      <c r="G576" s="89">
        <f t="shared" si="423"/>
        <v>40538</v>
      </c>
      <c r="H576" s="90">
        <f t="shared" si="424"/>
        <v>8</v>
      </c>
      <c r="I576" s="91"/>
      <c r="J576" s="87" t="str">
        <f t="shared" si="425"/>
        <v>F4</v>
      </c>
      <c r="K576" s="87" t="str">
        <f t="shared" si="426"/>
        <v>F4</v>
      </c>
      <c r="L576" s="87" t="str">
        <f t="shared" si="427"/>
        <v>F4</v>
      </c>
      <c r="M576" s="92"/>
      <c r="N576" s="92"/>
      <c r="P576" s="223" t="str">
        <f ca="1">IF(OR(LEFT($A576,1)="x",AND(Y573+$AB576=0,$AB573&gt;0)),"",IFERROR(VLOOKUP($A576,LedenV,27,0),""))</f>
        <v/>
      </c>
      <c r="Q576" s="223" t="str">
        <f ca="1">IF(OR(LEFT($A576,1)="x",AND(Z573+$AB576=0,$AB573&gt;0)),"",IFERROR(VLOOKUP($A576,LedenV,28,0),""))</f>
        <v/>
      </c>
      <c r="R576" s="223" t="str">
        <f ca="1">IF(OR(LEFT($A576,1)="x",AND(AA573+$AB576=0,$AB573&gt;0)),"",IFERROR(VLOOKUP($A576,LedenV,29,0),""))</f>
        <v/>
      </c>
      <c r="S576" s="228"/>
      <c r="T576" s="305"/>
      <c r="U576" s="226"/>
      <c r="V576" s="229">
        <f t="shared" si="428"/>
        <v>9</v>
      </c>
      <c r="W576" s="229">
        <f t="shared" si="429"/>
        <v>10</v>
      </c>
      <c r="X576" s="52">
        <v>7</v>
      </c>
      <c r="Y576" s="87" t="str">
        <f t="shared" si="430"/>
        <v>F4</v>
      </c>
      <c r="Z576" s="87" t="str">
        <f t="shared" si="431"/>
        <v>F4</v>
      </c>
      <c r="AA576" s="87" t="str">
        <f t="shared" si="432"/>
        <v>F4</v>
      </c>
      <c r="AB576" s="34">
        <f t="shared" si="433"/>
        <v>6</v>
      </c>
    </row>
    <row r="577" spans="1:32" x14ac:dyDescent="0.2">
      <c r="A577" s="34" t="str">
        <f>C571&amp;"x"&amp;B577</f>
        <v>E6x4</v>
      </c>
      <c r="B577" s="63">
        <v>4</v>
      </c>
      <c r="C577" s="87" t="str">
        <f t="shared" si="419"/>
        <v>M</v>
      </c>
      <c r="D577" s="87" t="str">
        <f t="shared" si="420"/>
        <v>NLZ36K6</v>
      </c>
      <c r="E577" s="88" t="str">
        <f t="shared" si="421"/>
        <v xml:space="preserve">Muller, A.J. </v>
      </c>
      <c r="F577" s="88" t="str">
        <f t="shared" si="422"/>
        <v>Joaz</v>
      </c>
      <c r="G577" s="89">
        <f t="shared" si="423"/>
        <v>40405</v>
      </c>
      <c r="H577" s="90">
        <f t="shared" si="424"/>
        <v>8</v>
      </c>
      <c r="I577" s="91"/>
      <c r="J577" s="87" t="str">
        <f t="shared" si="425"/>
        <v/>
      </c>
      <c r="K577" s="87" t="str">
        <f t="shared" si="426"/>
        <v/>
      </c>
      <c r="L577" s="87" t="str">
        <f t="shared" si="427"/>
        <v>F4</v>
      </c>
      <c r="M577" s="92"/>
      <c r="N577" s="92"/>
      <c r="P577" s="223" t="str">
        <f ca="1">IF(OR(LEFT($A577,1)="x",AND(Y573+$AB577=0,$AB573&gt;0)),"",IFERROR(VLOOKUP($A577,LedenV,27,0),""))</f>
        <v/>
      </c>
      <c r="Q577" s="223" t="str">
        <f ca="1">IF(OR(LEFT($A577,1)="x",AND(Z573+$AB577=0,$AB573&gt;0)),"",IFERROR(VLOOKUP($A577,LedenV,28,0),""))</f>
        <v/>
      </c>
      <c r="R577" s="223" t="str">
        <f ca="1">IF(OR(LEFT($A577,1)="x",AND(AA573+$AB577=0,$AB573&gt;0)),"",IFERROR(VLOOKUP($A577,LedenV,29,0),""))</f>
        <v/>
      </c>
      <c r="S577" s="228"/>
      <c r="T577" s="305"/>
      <c r="U577" s="226"/>
      <c r="V577" s="229">
        <f t="shared" si="428"/>
        <v>9</v>
      </c>
      <c r="W577" s="229">
        <f t="shared" si="429"/>
        <v>10</v>
      </c>
      <c r="X577" s="52">
        <v>8</v>
      </c>
      <c r="Y577" s="87" t="str">
        <f t="shared" si="430"/>
        <v/>
      </c>
      <c r="Z577" s="87" t="str">
        <f t="shared" si="431"/>
        <v/>
      </c>
      <c r="AA577" s="87" t="str">
        <f t="shared" si="432"/>
        <v>F4</v>
      </c>
      <c r="AB577" s="34">
        <f t="shared" si="433"/>
        <v>2</v>
      </c>
    </row>
    <row r="578" spans="1:32" x14ac:dyDescent="0.2">
      <c r="A578" s="34" t="str">
        <f>C571&amp;"x"&amp;B578</f>
        <v>E6x5</v>
      </c>
      <c r="B578" s="63">
        <v>5</v>
      </c>
      <c r="C578" s="87" t="str">
        <f t="shared" si="419"/>
        <v>M</v>
      </c>
      <c r="D578" s="87" t="str">
        <f t="shared" si="420"/>
        <v>NLX04H2</v>
      </c>
      <c r="E578" s="88" t="str">
        <f t="shared" si="421"/>
        <v>Post, Joaz</v>
      </c>
      <c r="F578" s="88" t="str">
        <f t="shared" si="422"/>
        <v>Joaz</v>
      </c>
      <c r="G578" s="89">
        <f t="shared" si="423"/>
        <v>40309</v>
      </c>
      <c r="H578" s="90">
        <f t="shared" si="424"/>
        <v>8</v>
      </c>
      <c r="I578" s="91"/>
      <c r="J578" s="87" t="str">
        <f t="shared" si="425"/>
        <v>F3</v>
      </c>
      <c r="K578" s="87" t="str">
        <f t="shared" si="426"/>
        <v>F3</v>
      </c>
      <c r="L578" s="87" t="str">
        <f t="shared" si="427"/>
        <v>F3</v>
      </c>
      <c r="M578" s="92"/>
      <c r="N578" s="92"/>
      <c r="P578" s="223" t="str">
        <f ca="1">IF(OR(LEFT($A578,1)="x",AND(Y573+$AB578=0,$AB573&gt;0)),"",IFERROR(VLOOKUP($A578,LedenV,27,0),""))</f>
        <v/>
      </c>
      <c r="Q578" s="223" t="str">
        <f ca="1">IF(OR(LEFT($A578,1)="x",AND(Z573+$AB578=0,$AB573&gt;0)),"",IFERROR(VLOOKUP($A578,LedenV,28,0),""))</f>
        <v/>
      </c>
      <c r="R578" s="223" t="str">
        <f ca="1">IF(OR(LEFT($A578,1)="x",AND(AA573+$AB578=0,$AB573&gt;0)),"",IFERROR(VLOOKUP($A578,LedenV,29,0),""))</f>
        <v/>
      </c>
      <c r="S578" s="228"/>
      <c r="T578" s="305"/>
      <c r="U578" s="226"/>
      <c r="V578" s="229">
        <f t="shared" si="428"/>
        <v>9</v>
      </c>
      <c r="W578" s="229">
        <f t="shared" si="429"/>
        <v>10</v>
      </c>
      <c r="X578" s="52">
        <v>9</v>
      </c>
      <c r="Y578" s="87" t="str">
        <f t="shared" si="430"/>
        <v>F3</v>
      </c>
      <c r="Z578" s="87" t="str">
        <f t="shared" si="431"/>
        <v>F3</v>
      </c>
      <c r="AA578" s="87" t="str">
        <f t="shared" si="432"/>
        <v>F3</v>
      </c>
      <c r="AB578" s="34">
        <f t="shared" si="433"/>
        <v>6</v>
      </c>
    </row>
    <row r="579" spans="1:32" x14ac:dyDescent="0.2">
      <c r="A579" s="34" t="str">
        <f>C571&amp;"x"&amp;B579</f>
        <v>E6x6</v>
      </c>
      <c r="B579" s="63">
        <v>6</v>
      </c>
      <c r="C579" s="87" t="str">
        <f t="shared" si="419"/>
        <v/>
      </c>
      <c r="D579" s="87" t="str">
        <f t="shared" si="420"/>
        <v/>
      </c>
      <c r="E579" s="88" t="str">
        <f t="shared" si="421"/>
        <v/>
      </c>
      <c r="F579" s="88" t="str">
        <f t="shared" si="422"/>
        <v/>
      </c>
      <c r="G579" s="89" t="str">
        <f t="shared" si="423"/>
        <v/>
      </c>
      <c r="H579" s="90" t="str">
        <f t="shared" si="424"/>
        <v/>
      </c>
      <c r="I579" s="91"/>
      <c r="J579" s="87" t="str">
        <f t="shared" si="425"/>
        <v/>
      </c>
      <c r="K579" s="87" t="str">
        <f t="shared" si="426"/>
        <v/>
      </c>
      <c r="L579" s="87" t="str">
        <f t="shared" si="427"/>
        <v/>
      </c>
      <c r="M579" s="92"/>
      <c r="N579" s="92"/>
      <c r="P579" s="223" t="str">
        <f>IF(OR(LEFT($A579,1)="x",AND(Y573+$AB579=0,$AB573&gt;0)),"",IFERROR(VLOOKUP($A579,LedenV,27,0),""))</f>
        <v/>
      </c>
      <c r="Q579" s="223" t="str">
        <f>IF(OR(LEFT($A579,1)="x",AND(Z573+$AB579=0,$AB573&gt;0)),"",IFERROR(VLOOKUP($A579,LedenV,28,0),""))</f>
        <v/>
      </c>
      <c r="R579" s="223" t="str">
        <f>IF(OR(LEFT($A579,1)="x",AND(AA573+$AB579=0,$AB573&gt;0)),"",IFERROR(VLOOKUP($A579,LedenV,29,0),""))</f>
        <v/>
      </c>
      <c r="S579" s="228"/>
      <c r="T579" s="305"/>
      <c r="U579" s="226"/>
      <c r="V579" s="229">
        <f t="shared" si="428"/>
        <v>9</v>
      </c>
      <c r="W579" s="229">
        <f t="shared" si="429"/>
        <v>10</v>
      </c>
      <c r="X579" s="52">
        <v>10</v>
      </c>
      <c r="Y579" s="87" t="str">
        <f t="shared" si="430"/>
        <v/>
      </c>
      <c r="Z579" s="87" t="str">
        <f t="shared" si="431"/>
        <v/>
      </c>
      <c r="AA579" s="87" t="str">
        <f t="shared" si="432"/>
        <v/>
      </c>
      <c r="AB579" s="34">
        <f t="shared" si="433"/>
        <v>0</v>
      </c>
    </row>
    <row r="580" spans="1:32" x14ac:dyDescent="0.2">
      <c r="A580" s="34" t="str">
        <f>C571&amp;"x"&amp;B580</f>
        <v>E6x7</v>
      </c>
      <c r="B580" s="63">
        <v>7</v>
      </c>
      <c r="C580" s="87" t="str">
        <f t="shared" si="419"/>
        <v/>
      </c>
      <c r="D580" s="87" t="str">
        <f t="shared" si="420"/>
        <v/>
      </c>
      <c r="E580" s="88" t="str">
        <f t="shared" si="421"/>
        <v/>
      </c>
      <c r="F580" s="88" t="str">
        <f t="shared" si="422"/>
        <v/>
      </c>
      <c r="G580" s="89" t="str">
        <f t="shared" si="423"/>
        <v/>
      </c>
      <c r="H580" s="90" t="str">
        <f t="shared" si="424"/>
        <v/>
      </c>
      <c r="I580" s="91"/>
      <c r="J580" s="87" t="str">
        <f t="shared" si="425"/>
        <v/>
      </c>
      <c r="K580" s="87" t="str">
        <f t="shared" si="426"/>
        <v/>
      </c>
      <c r="L580" s="87" t="str">
        <f t="shared" si="427"/>
        <v/>
      </c>
      <c r="M580" s="92"/>
      <c r="N580" s="92"/>
      <c r="P580" s="223" t="str">
        <f>IF(OR(LEFT($A580,1)="x",AND(Y573+$AB580=0,$AB573&gt;0)),"",IFERROR(VLOOKUP($A580,LedenV,27,0),""))</f>
        <v/>
      </c>
      <c r="Q580" s="223" t="str">
        <f>IF(OR(LEFT($A580,1)="x",AND(Z573+$AB580=0,$AB573&gt;0)),"",IFERROR(VLOOKUP($A580,LedenV,28,0),""))</f>
        <v/>
      </c>
      <c r="R580" s="223" t="str">
        <f>IF(OR(LEFT($A580,1)="x",AND(AA573+$AB580=0,$AB573&gt;0)),"",IFERROR(VLOOKUP($A580,LedenV,29,0),""))</f>
        <v/>
      </c>
      <c r="S580" s="228"/>
      <c r="T580" s="305"/>
      <c r="U580" s="226"/>
      <c r="V580" s="229">
        <f t="shared" si="428"/>
        <v>9</v>
      </c>
      <c r="W580" s="229">
        <f t="shared" si="429"/>
        <v>10</v>
      </c>
      <c r="X580" s="52">
        <v>11</v>
      </c>
      <c r="Y580" s="87" t="str">
        <f t="shared" si="430"/>
        <v/>
      </c>
      <c r="Z580" s="87" t="str">
        <f t="shared" si="431"/>
        <v/>
      </c>
      <c r="AA580" s="87" t="str">
        <f t="shared" si="432"/>
        <v/>
      </c>
      <c r="AB580" s="34">
        <f t="shared" si="433"/>
        <v>0</v>
      </c>
    </row>
    <row r="581" spans="1:32" x14ac:dyDescent="0.2">
      <c r="A581" s="34" t="str">
        <f>C571&amp;"x"&amp;B581</f>
        <v>E6x8</v>
      </c>
      <c r="B581" s="63">
        <v>8</v>
      </c>
      <c r="C581" s="87" t="str">
        <f t="shared" si="419"/>
        <v/>
      </c>
      <c r="D581" s="87" t="str">
        <f t="shared" si="420"/>
        <v/>
      </c>
      <c r="E581" s="88" t="str">
        <f t="shared" si="421"/>
        <v/>
      </c>
      <c r="F581" s="88" t="str">
        <f t="shared" si="422"/>
        <v/>
      </c>
      <c r="G581" s="89" t="str">
        <f t="shared" si="423"/>
        <v/>
      </c>
      <c r="H581" s="90" t="str">
        <f t="shared" si="424"/>
        <v/>
      </c>
      <c r="I581" s="91"/>
      <c r="J581" s="87" t="str">
        <f t="shared" si="425"/>
        <v/>
      </c>
      <c r="K581" s="87" t="str">
        <f t="shared" si="426"/>
        <v/>
      </c>
      <c r="L581" s="87" t="str">
        <f t="shared" si="427"/>
        <v/>
      </c>
      <c r="M581" s="92"/>
      <c r="N581" s="92"/>
      <c r="P581" s="223" t="str">
        <f>IF(OR(LEFT($A581,1)="x",AND(Y573+$AB581=0,$AB573&gt;0)),"",IFERROR(VLOOKUP($A581,LedenV,27,0),""))</f>
        <v/>
      </c>
      <c r="Q581" s="223" t="str">
        <f>IF(OR(LEFT($A581,1)="x",AND(Z573+$AB581=0,$AB573&gt;0)),"",IFERROR(VLOOKUP($A581,LedenV,28,0),""))</f>
        <v/>
      </c>
      <c r="R581" s="223" t="str">
        <f>IF(OR(LEFT($A581,1)="x",AND(AA573+$AB581=0,$AB573&gt;0)),"",IFERROR(VLOOKUP($A581,LedenV,29,0),""))</f>
        <v/>
      </c>
      <c r="S581" s="228"/>
      <c r="T581" s="305"/>
      <c r="U581" s="226"/>
      <c r="V581" s="229">
        <f t="shared" si="428"/>
        <v>9</v>
      </c>
      <c r="W581" s="229">
        <f t="shared" si="429"/>
        <v>10</v>
      </c>
      <c r="X581" s="52">
        <v>12</v>
      </c>
      <c r="Y581" s="87" t="str">
        <f t="shared" si="430"/>
        <v/>
      </c>
      <c r="Z581" s="87" t="str">
        <f t="shared" si="431"/>
        <v/>
      </c>
      <c r="AA581" s="87" t="str">
        <f t="shared" si="432"/>
        <v/>
      </c>
      <c r="AB581" s="34">
        <f t="shared" si="433"/>
        <v>0</v>
      </c>
    </row>
    <row r="582" spans="1:32" x14ac:dyDescent="0.2">
      <c r="A582" s="34" t="str">
        <f>C571&amp;"x"&amp;B582</f>
        <v>E6x9</v>
      </c>
      <c r="B582" s="63">
        <v>9</v>
      </c>
      <c r="C582" s="87" t="str">
        <f t="shared" si="419"/>
        <v/>
      </c>
      <c r="D582" s="87" t="str">
        <f t="shared" si="420"/>
        <v/>
      </c>
      <c r="E582" s="88" t="str">
        <f t="shared" si="421"/>
        <v/>
      </c>
      <c r="F582" s="88" t="str">
        <f t="shared" si="422"/>
        <v/>
      </c>
      <c r="G582" s="89" t="str">
        <f t="shared" si="423"/>
        <v/>
      </c>
      <c r="H582" s="90" t="str">
        <f t="shared" si="424"/>
        <v/>
      </c>
      <c r="I582" s="91"/>
      <c r="J582" s="87" t="str">
        <f t="shared" si="425"/>
        <v/>
      </c>
      <c r="K582" s="87" t="str">
        <f t="shared" si="426"/>
        <v/>
      </c>
      <c r="L582" s="87" t="str">
        <f t="shared" si="427"/>
        <v/>
      </c>
      <c r="M582" s="92"/>
      <c r="N582" s="92"/>
      <c r="P582" s="223" t="str">
        <f>IF(OR(LEFT($A582,1)="x",AND(Y573+$AB582=0,$AB573&gt;0)),"",IFERROR(VLOOKUP($A582,LedenV,27,0),""))</f>
        <v/>
      </c>
      <c r="Q582" s="223" t="str">
        <f>IF(OR(LEFT($A582,1)="x",AND(Z573+$AB582=0,$AB573&gt;0)),"",IFERROR(VLOOKUP($A582,LedenV,28,0),""))</f>
        <v/>
      </c>
      <c r="R582" s="223" t="str">
        <f>IF(OR(LEFT($A582,1)="x",AND(AA573+$AB582=0,$AB573&gt;0)),"",IFERROR(VLOOKUP($A582,LedenV,29,0),""))</f>
        <v/>
      </c>
      <c r="S582" s="228"/>
      <c r="T582" s="305"/>
      <c r="U582" s="226"/>
      <c r="V582" s="229">
        <f t="shared" si="428"/>
        <v>9</v>
      </c>
      <c r="W582" s="229">
        <f t="shared" si="429"/>
        <v>10</v>
      </c>
      <c r="X582" s="52">
        <v>13</v>
      </c>
      <c r="Y582" s="87" t="str">
        <f t="shared" si="430"/>
        <v/>
      </c>
      <c r="Z582" s="87" t="str">
        <f t="shared" si="431"/>
        <v/>
      </c>
      <c r="AA582" s="87" t="str">
        <f t="shared" si="432"/>
        <v/>
      </c>
      <c r="AB582" s="34">
        <f t="shared" si="433"/>
        <v>0</v>
      </c>
    </row>
    <row r="583" spans="1:32" x14ac:dyDescent="0.2">
      <c r="A583" s="34" t="str">
        <f>C571&amp;"x"&amp;B583</f>
        <v>E6x10</v>
      </c>
      <c r="B583" s="63">
        <v>10</v>
      </c>
      <c r="C583" s="87" t="str">
        <f t="shared" si="419"/>
        <v/>
      </c>
      <c r="D583" s="87" t="str">
        <f t="shared" si="420"/>
        <v/>
      </c>
      <c r="E583" s="88" t="str">
        <f t="shared" si="421"/>
        <v/>
      </c>
      <c r="F583" s="88" t="str">
        <f t="shared" si="422"/>
        <v/>
      </c>
      <c r="G583" s="89" t="str">
        <f t="shared" si="423"/>
        <v/>
      </c>
      <c r="H583" s="90" t="str">
        <f t="shared" si="424"/>
        <v/>
      </c>
      <c r="I583" s="91"/>
      <c r="J583" s="87" t="str">
        <f t="shared" si="425"/>
        <v/>
      </c>
      <c r="K583" s="87" t="str">
        <f t="shared" si="426"/>
        <v/>
      </c>
      <c r="L583" s="87" t="str">
        <f t="shared" si="427"/>
        <v/>
      </c>
      <c r="M583" s="92"/>
      <c r="N583" s="92"/>
      <c r="P583" s="223" t="str">
        <f>IF(OR(LEFT($A583,1)="x",AND(Y573+$AB583=0,$AB573&gt;0)),"",IFERROR(VLOOKUP($A583,LedenV,27,0),""))</f>
        <v/>
      </c>
      <c r="Q583" s="223" t="str">
        <f>IF(OR(LEFT($A583,1)="x",AND(Z573+$AB583=0,$AB573&gt;0)),"",IFERROR(VLOOKUP($A583,LedenV,28,0),""))</f>
        <v/>
      </c>
      <c r="R583" s="223" t="str">
        <f>IF(OR(LEFT($A583,1)="x",AND(AA573+$AB583=0,$AB573&gt;0)),"",IFERROR(VLOOKUP($A583,LedenV,29,0),""))</f>
        <v/>
      </c>
      <c r="S583" s="228"/>
      <c r="T583" s="305"/>
      <c r="U583" s="226"/>
      <c r="V583" s="229">
        <f t="shared" si="428"/>
        <v>9</v>
      </c>
      <c r="W583" s="229">
        <f t="shared" si="429"/>
        <v>10</v>
      </c>
      <c r="X583" s="52">
        <v>14</v>
      </c>
      <c r="Y583" s="87" t="str">
        <f t="shared" si="430"/>
        <v/>
      </c>
      <c r="Z583" s="87" t="str">
        <f t="shared" si="431"/>
        <v/>
      </c>
      <c r="AA583" s="87" t="str">
        <f t="shared" si="432"/>
        <v/>
      </c>
      <c r="AB583" s="34">
        <f t="shared" si="433"/>
        <v>0</v>
      </c>
    </row>
    <row r="584" spans="1:32" x14ac:dyDescent="0.2">
      <c r="A584" s="34" t="str">
        <f>C571&amp;"x"&amp;B584</f>
        <v>E6x11</v>
      </c>
      <c r="B584" s="63">
        <v>11</v>
      </c>
      <c r="C584" s="87" t="str">
        <f t="shared" si="419"/>
        <v/>
      </c>
      <c r="D584" s="87" t="str">
        <f t="shared" si="420"/>
        <v/>
      </c>
      <c r="E584" s="88" t="str">
        <f t="shared" si="421"/>
        <v/>
      </c>
      <c r="F584" s="88" t="str">
        <f t="shared" si="422"/>
        <v/>
      </c>
      <c r="G584" s="89" t="str">
        <f t="shared" si="423"/>
        <v/>
      </c>
      <c r="H584" s="90" t="str">
        <f t="shared" si="424"/>
        <v/>
      </c>
      <c r="I584" s="91"/>
      <c r="J584" s="87" t="str">
        <f t="shared" si="425"/>
        <v/>
      </c>
      <c r="K584" s="87" t="str">
        <f t="shared" si="426"/>
        <v/>
      </c>
      <c r="L584" s="87" t="str">
        <f t="shared" si="427"/>
        <v/>
      </c>
      <c r="M584" s="92"/>
      <c r="N584" s="92"/>
      <c r="P584" s="223" t="str">
        <f>IF(OR(LEFT($A584,1)="x",AND(Y573+$AB584=0,$AB573&gt;0)),"",IFERROR(VLOOKUP($A584,LedenV,27,0),""))</f>
        <v/>
      </c>
      <c r="Q584" s="223" t="str">
        <f>IF(OR(LEFT($A584,1)="x",AND(Z573+$AB584=0,$AB573&gt;0)),"",IFERROR(VLOOKUP($A584,LedenV,28,0),""))</f>
        <v/>
      </c>
      <c r="R584" s="223" t="str">
        <f>IF(OR(LEFT($A584,1)="x",AND(AA573+$AB584=0,$AB573&gt;0)),"",IFERROR(VLOOKUP($A584,LedenV,29,0),""))</f>
        <v/>
      </c>
      <c r="V584" s="229">
        <f t="shared" si="428"/>
        <v>9</v>
      </c>
      <c r="W584" s="229">
        <f t="shared" si="429"/>
        <v>10</v>
      </c>
      <c r="X584" s="52">
        <v>15</v>
      </c>
      <c r="Y584" s="87" t="str">
        <f t="shared" si="430"/>
        <v/>
      </c>
      <c r="Z584" s="87" t="str">
        <f t="shared" si="431"/>
        <v/>
      </c>
      <c r="AA584" s="87" t="str">
        <f t="shared" si="432"/>
        <v/>
      </c>
      <c r="AB584" s="34">
        <f t="shared" si="433"/>
        <v>0</v>
      </c>
    </row>
    <row r="585" spans="1:32" x14ac:dyDescent="0.2">
      <c r="A585" s="34" t="str">
        <f>C571&amp;"x"&amp;B585</f>
        <v>E6x12</v>
      </c>
      <c r="B585" s="63">
        <v>12</v>
      </c>
      <c r="C585" s="87" t="str">
        <f t="shared" si="419"/>
        <v/>
      </c>
      <c r="D585" s="87" t="str">
        <f t="shared" si="420"/>
        <v/>
      </c>
      <c r="E585" s="88" t="str">
        <f t="shared" si="421"/>
        <v/>
      </c>
      <c r="F585" s="88" t="str">
        <f t="shared" si="422"/>
        <v/>
      </c>
      <c r="G585" s="89" t="str">
        <f t="shared" si="423"/>
        <v/>
      </c>
      <c r="H585" s="90" t="str">
        <f t="shared" si="424"/>
        <v/>
      </c>
      <c r="I585" s="91"/>
      <c r="J585" s="87" t="str">
        <f t="shared" si="425"/>
        <v/>
      </c>
      <c r="K585" s="87" t="str">
        <f t="shared" si="426"/>
        <v/>
      </c>
      <c r="L585" s="87" t="str">
        <f t="shared" si="427"/>
        <v/>
      </c>
      <c r="M585" s="92"/>
      <c r="N585" s="92"/>
      <c r="P585" s="223" t="str">
        <f>IF(OR(LEFT($A585,1)="x",AND(Y573+$AB585=0,$AB573&gt;0)),"",IFERROR(VLOOKUP($A585,LedenV,27,0),""))</f>
        <v/>
      </c>
      <c r="Q585" s="223" t="str">
        <f>IF(OR(LEFT($A585,1)="x",AND(Z573+$AB585=0,$AB573&gt;0)),"",IFERROR(VLOOKUP($A585,LedenV,28,0),""))</f>
        <v/>
      </c>
      <c r="R585" s="223" t="str">
        <f>IF(OR(LEFT($A585,1)="x",AND(AA573+$AB585=0,$AB573&gt;0)),"",IFERROR(VLOOKUP($A585,LedenV,29,0),""))</f>
        <v/>
      </c>
      <c r="V585" s="229">
        <f t="shared" si="428"/>
        <v>9</v>
      </c>
      <c r="W585" s="229">
        <f t="shared" si="429"/>
        <v>10</v>
      </c>
      <c r="X585" s="52">
        <v>16</v>
      </c>
      <c r="Y585" s="87" t="str">
        <f t="shared" si="430"/>
        <v/>
      </c>
      <c r="Z585" s="87" t="str">
        <f t="shared" si="431"/>
        <v/>
      </c>
      <c r="AA585" s="87" t="str">
        <f t="shared" si="432"/>
        <v/>
      </c>
      <c r="AB585" s="34">
        <f t="shared" si="433"/>
        <v>0</v>
      </c>
    </row>
    <row r="586" spans="1:32" x14ac:dyDescent="0.2">
      <c r="A586" s="34" t="str">
        <f>C571&amp;"x"&amp;B586</f>
        <v>E6x13</v>
      </c>
      <c r="B586" s="63">
        <v>13</v>
      </c>
      <c r="C586" s="87" t="str">
        <f t="shared" si="419"/>
        <v/>
      </c>
      <c r="D586" s="87" t="str">
        <f t="shared" si="420"/>
        <v/>
      </c>
      <c r="E586" s="88" t="str">
        <f t="shared" si="421"/>
        <v/>
      </c>
      <c r="F586" s="88" t="str">
        <f t="shared" si="422"/>
        <v/>
      </c>
      <c r="G586" s="89" t="str">
        <f t="shared" si="423"/>
        <v/>
      </c>
      <c r="H586" s="90" t="str">
        <f t="shared" si="424"/>
        <v/>
      </c>
      <c r="I586" s="91"/>
      <c r="J586" s="87" t="str">
        <f t="shared" si="425"/>
        <v/>
      </c>
      <c r="K586" s="87" t="str">
        <f t="shared" si="426"/>
        <v/>
      </c>
      <c r="L586" s="87" t="str">
        <f t="shared" si="427"/>
        <v/>
      </c>
      <c r="M586" s="92"/>
      <c r="N586" s="92"/>
      <c r="P586" s="223" t="str">
        <f>IF(OR(LEFT($A586,1)="x",AND(Y573+$AB586=0,$AB573&gt;0)),"",IFERROR(VLOOKUP($A586,LedenV,27,0),""))</f>
        <v/>
      </c>
      <c r="Q586" s="223" t="str">
        <f>IF(OR(LEFT($A586,1)="x",AND(Z573+$AB586=0,$AB573&gt;0)),"",IFERROR(VLOOKUP($A586,LedenV,28,0),""))</f>
        <v/>
      </c>
      <c r="R586" s="223" t="str">
        <f>IF(OR(LEFT($A586,1)="x",AND(AA573+$AB586=0,$AB573&gt;0)),"",IFERROR(VLOOKUP($A586,LedenV,29,0),""))</f>
        <v/>
      </c>
      <c r="V586" s="229">
        <f t="shared" si="428"/>
        <v>9</v>
      </c>
      <c r="W586" s="229">
        <f t="shared" si="429"/>
        <v>10</v>
      </c>
      <c r="X586" s="52">
        <v>17</v>
      </c>
      <c r="Y586" s="87" t="str">
        <f t="shared" si="430"/>
        <v/>
      </c>
      <c r="Z586" s="87" t="str">
        <f t="shared" si="431"/>
        <v/>
      </c>
      <c r="AA586" s="87" t="str">
        <f t="shared" si="432"/>
        <v/>
      </c>
      <c r="AB586" s="34">
        <f t="shared" si="433"/>
        <v>0</v>
      </c>
    </row>
    <row r="587" spans="1:32" x14ac:dyDescent="0.2">
      <c r="A587" s="34" t="str">
        <f>C571&amp;"x"&amp;B587</f>
        <v>E6x14</v>
      </c>
      <c r="B587" s="63">
        <v>14</v>
      </c>
      <c r="C587" s="87" t="str">
        <f t="shared" si="419"/>
        <v/>
      </c>
      <c r="D587" s="87" t="str">
        <f t="shared" si="420"/>
        <v/>
      </c>
      <c r="E587" s="88" t="str">
        <f t="shared" si="421"/>
        <v/>
      </c>
      <c r="F587" s="88" t="str">
        <f t="shared" si="422"/>
        <v/>
      </c>
      <c r="G587" s="89" t="str">
        <f t="shared" si="423"/>
        <v/>
      </c>
      <c r="H587" s="90" t="str">
        <f t="shared" si="424"/>
        <v/>
      </c>
      <c r="I587" s="91"/>
      <c r="J587" s="87" t="str">
        <f t="shared" si="425"/>
        <v/>
      </c>
      <c r="K587" s="87" t="str">
        <f t="shared" si="426"/>
        <v/>
      </c>
      <c r="L587" s="87" t="str">
        <f t="shared" si="427"/>
        <v/>
      </c>
      <c r="M587" s="92"/>
      <c r="N587" s="92"/>
      <c r="P587" s="223" t="str">
        <f>IF(OR(LEFT($A587,1)="x",AND(Y573+$AB587=0,$AB573&gt;0)),"",IFERROR(VLOOKUP($A587,LedenV,27,0),""))</f>
        <v/>
      </c>
      <c r="Q587" s="223" t="str">
        <f>IF(OR(LEFT($A587,1)="x",AND(Z573+$AB587=0,$AB573&gt;0)),"",IFERROR(VLOOKUP($A587,LedenV,28,0),""))</f>
        <v/>
      </c>
      <c r="R587" s="223" t="str">
        <f>IF(OR(LEFT($A587,1)="x",AND(AA573+$AB587=0,$AB573&gt;0)),"",IFERROR(VLOOKUP($A587,LedenV,29,0),""))</f>
        <v/>
      </c>
      <c r="V587" s="229">
        <f t="shared" si="428"/>
        <v>9</v>
      </c>
      <c r="W587" s="229">
        <f t="shared" si="429"/>
        <v>10</v>
      </c>
      <c r="X587" s="52">
        <v>18</v>
      </c>
      <c r="Y587" s="87" t="str">
        <f t="shared" si="430"/>
        <v/>
      </c>
      <c r="Z587" s="87" t="str">
        <f t="shared" si="431"/>
        <v/>
      </c>
      <c r="AA587" s="87" t="str">
        <f t="shared" si="432"/>
        <v/>
      </c>
      <c r="AB587" s="34">
        <f t="shared" si="433"/>
        <v>0</v>
      </c>
    </row>
    <row r="588" spans="1:32" x14ac:dyDescent="0.2">
      <c r="A588" s="34" t="str">
        <f>C571&amp;"x"&amp;B588</f>
        <v>E6x15</v>
      </c>
      <c r="B588" s="63">
        <v>15</v>
      </c>
      <c r="C588" s="87" t="str">
        <f t="shared" si="419"/>
        <v/>
      </c>
      <c r="D588" s="87" t="str">
        <f t="shared" si="420"/>
        <v/>
      </c>
      <c r="E588" s="88" t="str">
        <f t="shared" si="421"/>
        <v/>
      </c>
      <c r="F588" s="88" t="str">
        <f t="shared" si="422"/>
        <v/>
      </c>
      <c r="G588" s="89" t="str">
        <f t="shared" si="423"/>
        <v/>
      </c>
      <c r="H588" s="90" t="str">
        <f t="shared" si="424"/>
        <v/>
      </c>
      <c r="I588" s="91"/>
      <c r="J588" s="87" t="str">
        <f t="shared" si="425"/>
        <v/>
      </c>
      <c r="K588" s="87" t="str">
        <f t="shared" si="426"/>
        <v/>
      </c>
      <c r="L588" s="87" t="str">
        <f t="shared" si="427"/>
        <v/>
      </c>
      <c r="M588" s="92"/>
      <c r="N588" s="92"/>
      <c r="P588" s="223" t="str">
        <f>IF(OR(LEFT($A588,1)="x",AND(Y573+$AB588=0,$AB573&gt;0)),"",IFERROR(VLOOKUP($A588,LedenV,27,0),""))</f>
        <v/>
      </c>
      <c r="Q588" s="223" t="str">
        <f>IF(OR(LEFT($A588,1)="x",AND(Z573+$AB588=0,$AB573&gt;0)),"",IFERROR(VLOOKUP($A588,LedenV,28,0),""))</f>
        <v/>
      </c>
      <c r="R588" s="223" t="str">
        <f>IF(OR(LEFT($A588,1)="x",AND(AA573+$AB588=0,$AB573&gt;0)),"",IFERROR(VLOOKUP($A588,LedenV,29,0),""))</f>
        <v/>
      </c>
      <c r="V588" s="229">
        <f t="shared" si="428"/>
        <v>9</v>
      </c>
      <c r="W588" s="229">
        <f t="shared" si="429"/>
        <v>10</v>
      </c>
      <c r="X588" s="52">
        <v>19</v>
      </c>
      <c r="Y588" s="87" t="str">
        <f t="shared" si="430"/>
        <v/>
      </c>
      <c r="Z588" s="87" t="str">
        <f t="shared" si="431"/>
        <v/>
      </c>
      <c r="AA588" s="87" t="str">
        <f t="shared" si="432"/>
        <v/>
      </c>
      <c r="AB588" s="34">
        <f t="shared" si="433"/>
        <v>0</v>
      </c>
    </row>
    <row r="589" spans="1:32" ht="13.5" thickBot="1" x14ac:dyDescent="0.25">
      <c r="B589" s="93"/>
      <c r="C589" s="94"/>
      <c r="D589" s="93"/>
      <c r="E589" s="93"/>
      <c r="F589" s="93"/>
      <c r="G589" s="95"/>
      <c r="H589" s="95"/>
      <c r="I589" s="95"/>
      <c r="J589" s="94"/>
      <c r="K589" s="94"/>
      <c r="L589" s="94"/>
      <c r="M589" s="92"/>
      <c r="N589" s="92"/>
      <c r="X589" s="52">
        <v>20</v>
      </c>
    </row>
    <row r="590" spans="1:32" ht="13.5" thickTop="1" x14ac:dyDescent="0.2">
      <c r="A590" s="62"/>
      <c r="B590" s="63"/>
      <c r="C590" s="392" t="s">
        <v>6547</v>
      </c>
      <c r="D590" s="392"/>
      <c r="E590" s="178" t="s">
        <v>6548</v>
      </c>
      <c r="F590" s="178" t="s">
        <v>6549</v>
      </c>
      <c r="G590" s="65" t="s">
        <v>6550</v>
      </c>
      <c r="H590" s="66"/>
      <c r="I590" s="67"/>
      <c r="J590" s="68" t="s">
        <v>6551</v>
      </c>
      <c r="K590" s="68" t="s">
        <v>6552</v>
      </c>
      <c r="L590" s="68" t="s">
        <v>6553</v>
      </c>
      <c r="M590" s="69"/>
      <c r="N590" s="69"/>
      <c r="O590" s="70"/>
      <c r="P590" s="71">
        <f ca="1">COUNT(P594:P608)</f>
        <v>0</v>
      </c>
      <c r="Q590" s="71">
        <f ca="1">COUNT(Q594:Q608)</f>
        <v>0</v>
      </c>
      <c r="R590" s="71">
        <f ca="1">COUNT(R594:R608)</f>
        <v>0</v>
      </c>
      <c r="S590" s="72"/>
      <c r="T590" s="104">
        <f ca="1">R590-(15-COUNTBLANK(AA594:AA608))</f>
        <v>-4</v>
      </c>
      <c r="U590" s="70"/>
      <c r="V590" s="70"/>
      <c r="W590" s="70"/>
      <c r="X590" s="70">
        <v>1</v>
      </c>
      <c r="Y590" s="62"/>
      <c r="Z590" s="62"/>
      <c r="AA590" s="62"/>
      <c r="AB590" s="62"/>
    </row>
    <row r="591" spans="1:32" x14ac:dyDescent="0.2">
      <c r="A591" s="43">
        <v>33</v>
      </c>
      <c r="B591" s="73"/>
      <c r="C591" s="391" t="str">
        <f>Leden!AQ35</f>
        <v>F1</v>
      </c>
      <c r="D591" s="391"/>
      <c r="E591" s="177" t="str">
        <f>IF($C591="","",LEFT(IFERROR(VLOOKUP($C591,TeamsV,2,0),"")&amp;"??",2))</f>
        <v>BK</v>
      </c>
      <c r="F591" s="177" t="str">
        <f>IF($C591="","",LEFT(IFERROR(VLOOKUP($C591,TeamsV,3,0),"")&amp;"??",2))</f>
        <v>Za</v>
      </c>
      <c r="G591" s="177" t="str">
        <f>IF($C591="","",LEFT(IFERROR(VLOOKUP($C591,TeamsV,4,0),"")&amp;"?",1))</f>
        <v>4</v>
      </c>
      <c r="H591" s="75"/>
      <c r="I591" s="76"/>
      <c r="J591" s="295">
        <f>COUNTIF(C594:C608,"V")</f>
        <v>3</v>
      </c>
      <c r="K591" s="300">
        <f>COUNTIF(C594:C608,"M")</f>
        <v>1</v>
      </c>
      <c r="L591" s="77">
        <f>IFERROR(AVERAGE(H594:H608),"")</f>
        <v>7</v>
      </c>
      <c r="M591" s="78"/>
      <c r="N591" s="78"/>
      <c r="O591" s="79" t="s">
        <v>6554</v>
      </c>
      <c r="P591" s="223" t="str">
        <f ca="1">IF(COUNT(P594:P608)=0,"",TeamPunten(P594:P608,$V591))</f>
        <v/>
      </c>
      <c r="Q591" s="223" t="str">
        <f ca="1">IF(COUNT(Q594:Q608)=0,"",TeamPunten(Q594:Q608,$V591))</f>
        <v/>
      </c>
      <c r="R591" s="223" t="str">
        <f ca="1">IF(COUNT(R594:R608)=0,"",TeamPunten(R594:R608,$V591))</f>
        <v/>
      </c>
      <c r="S591" s="224"/>
      <c r="T591" s="51"/>
      <c r="U591" s="225" t="str">
        <f>MID($C591,1,1)</f>
        <v>F</v>
      </c>
      <c r="V591" s="225" t="str">
        <f>MID($C591,1,1)</f>
        <v>F</v>
      </c>
      <c r="W591" s="225" t="str">
        <f>MID($C591,1,1)</f>
        <v>F</v>
      </c>
      <c r="X591" s="52">
        <v>2</v>
      </c>
      <c r="Y591" s="43"/>
      <c r="Z591" s="43"/>
      <c r="AA591" s="43"/>
      <c r="AB591" s="43"/>
      <c r="AD591" s="20" t="str">
        <f>IF($C591="","",IFERROR(VLOOKUP($C591,TeamsV,6,0),""))</f>
        <v>A</v>
      </c>
      <c r="AE591" s="20" t="str">
        <f>IF($AD591="","",VLOOKUP($AD591,Teams!$B$4:$G$8,2,0))</f>
        <v>3312 AD</v>
      </c>
      <c r="AF591" s="20" t="str">
        <f>IF($AD591="","",VLOOKUP($AD591,Teams!$B$4:$G$8,4,0))</f>
        <v>Dordrecht</v>
      </c>
    </row>
    <row r="592" spans="1:32" x14ac:dyDescent="0.2">
      <c r="B592" s="63"/>
      <c r="C592" s="178"/>
      <c r="D592" s="63"/>
      <c r="E592" s="63"/>
      <c r="F592" s="63"/>
      <c r="G592" s="67"/>
      <c r="H592" s="67"/>
      <c r="I592" s="67"/>
      <c r="J592" s="296"/>
      <c r="K592" s="296"/>
      <c r="L592" s="296"/>
      <c r="M592" s="80"/>
      <c r="N592" s="80"/>
      <c r="P592" s="224"/>
      <c r="Q592" s="224"/>
      <c r="R592" s="224"/>
      <c r="S592" s="224"/>
      <c r="T592" s="51"/>
      <c r="U592" s="226"/>
      <c r="V592" s="226"/>
      <c r="W592" s="226"/>
      <c r="X592" s="52">
        <v>3</v>
      </c>
    </row>
    <row r="593" spans="1:28" x14ac:dyDescent="0.2">
      <c r="A593" s="81"/>
      <c r="B593" s="82"/>
      <c r="C593" s="83" t="s">
        <v>6555</v>
      </c>
      <c r="D593" s="83" t="s">
        <v>6556</v>
      </c>
      <c r="E593" s="84" t="s">
        <v>6557</v>
      </c>
      <c r="F593" s="84" t="s">
        <v>6558</v>
      </c>
      <c r="G593" s="83" t="s">
        <v>6559</v>
      </c>
      <c r="H593" s="83" t="s">
        <v>6560</v>
      </c>
      <c r="I593" s="83" t="s">
        <v>6415</v>
      </c>
      <c r="J593" s="83" t="s">
        <v>7321</v>
      </c>
      <c r="K593" s="83" t="s">
        <v>8065</v>
      </c>
      <c r="L593" s="83" t="s">
        <v>8195</v>
      </c>
      <c r="M593" s="85"/>
      <c r="N593" s="85"/>
      <c r="O593" s="86"/>
      <c r="P593" s="227" t="s">
        <v>6425</v>
      </c>
      <c r="Q593" s="227" t="s">
        <v>6424</v>
      </c>
      <c r="R593" s="227" t="s">
        <v>6426</v>
      </c>
      <c r="S593" s="224"/>
      <c r="T593" s="51"/>
      <c r="U593" s="225">
        <f>IF(W591="","",VLOOKUP(W591,Leeftijdscat,2,FALSE))</f>
        <v>5</v>
      </c>
      <c r="V593" s="225">
        <f>IF(W591="","",VLOOKUP(W591,Leeftijdscat,3,FALSE))</f>
        <v>7</v>
      </c>
      <c r="W593" s="225">
        <f>IF(W591="","",VLOOKUP(W591,Leeftijdscat,4,FALSE))</f>
        <v>8</v>
      </c>
      <c r="X593" s="52">
        <v>4</v>
      </c>
      <c r="Y593" s="81">
        <f>LEN(Y594&amp;Y595&amp;Y596&amp;Y597&amp;Y598&amp;Y599&amp;Y600&amp;Y601&amp;Y602&amp;Y603&amp;Y604&amp;Y605&amp;Y606&amp;Y607&amp;Y608)</f>
        <v>8</v>
      </c>
      <c r="Z593" s="81">
        <f>LEN(Z594&amp;Z595&amp;Z596&amp;Z597&amp;Z598&amp;Z599&amp;Z600&amp;Z601&amp;Z602&amp;Z603&amp;Z604&amp;Z605&amp;Z606&amp;Z607&amp;Z608)</f>
        <v>8</v>
      </c>
      <c r="AA593" s="81">
        <f>LEN(AA594&amp;AA595&amp;AA596&amp;AA597&amp;AA598&amp;AA599&amp;AA600&amp;AA601&amp;AA602&amp;AA603&amp;AA604&amp;AA605&amp;AA606&amp;AA607&amp;AA608)</f>
        <v>8</v>
      </c>
      <c r="AB593" s="81">
        <f>SUM(Y593:AA593)</f>
        <v>24</v>
      </c>
    </row>
    <row r="594" spans="1:28" x14ac:dyDescent="0.2">
      <c r="A594" s="34" t="str">
        <f>C591&amp;"x"&amp;B594</f>
        <v>F1x1</v>
      </c>
      <c r="B594" s="63">
        <v>1</v>
      </c>
      <c r="C594" s="87" t="str">
        <f t="shared" ref="C594:C608" si="434">IF(LEFT($A594,1)="x","",IFERROR(VLOOKUP($A594,LedenV,6,0),""))</f>
        <v>V</v>
      </c>
      <c r="D594" s="87" t="str">
        <f t="shared" ref="D594:D608" si="435">IF(LEFT($A594,1)="x","",IFERROR(VLOOKUP($A594,LedenV,7,0),""))</f>
        <v>NLS34M7</v>
      </c>
      <c r="E594" s="88" t="str">
        <f t="shared" ref="E594:E608" si="436">IF(LEFT($A594,1)="x","",IFERROR(VLOOKUP($A594,LedenV,8,0),""))</f>
        <v>Camphens, Saar</v>
      </c>
      <c r="F594" s="88" t="str">
        <f t="shared" ref="F594:F608" si="437">IF(LEFT($A594,1)="x","",IFERROR(VLOOKUP($A594,LedenV,9,0),""))</f>
        <v>Saar</v>
      </c>
      <c r="G594" s="89">
        <f t="shared" ref="G594:G608" si="438">IF(LEFT($A594,1)="x","",IFERROR(VLOOKUP($A594,LedenV,10,0),""))</f>
        <v>40786</v>
      </c>
      <c r="H594" s="90">
        <f t="shared" ref="H594:H608" si="439">IF(AND(ISNUMBER(G594),G594&lt;&gt;0),DATEDIF(G594,Peildatum,"Y"),"")</f>
        <v>7</v>
      </c>
      <c r="I594" s="91"/>
      <c r="J594" s="87" t="str">
        <f t="shared" ref="J594:J608" si="440">IF(LEFT($A594,1)="x","",IFERROR(VLOOKUP($A594,LedenV,16,0),""))</f>
        <v>F5</v>
      </c>
      <c r="K594" s="87" t="str">
        <f t="shared" ref="K594:K608" si="441">IF(LEFT($A594,1)="x","",IFERROR(VLOOKUP($A594,LedenV,17,0),""))</f>
        <v>F5</v>
      </c>
      <c r="L594" s="87" t="str">
        <f t="shared" ref="L594:L608" si="442">IF(LEFT($A594,1)="x","",IFERROR(VLOOKUP($A594,LedenV,18,0),""))</f>
        <v>F5</v>
      </c>
      <c r="M594" s="92"/>
      <c r="N594" s="92"/>
      <c r="P594" s="223" t="str">
        <f ca="1">IF(OR(LEFT($A594,1)="x",AND(Y593+$AB594=0,$AB593&gt;0)),"",IFERROR(VLOOKUP($A594,LedenV,27,0),""))</f>
        <v/>
      </c>
      <c r="Q594" s="223" t="str">
        <f ca="1">IF(OR(LEFT($A594,1)="x",AND(Z593+$AB594=0,$AB593&gt;0)),"",IFERROR(VLOOKUP($A594,LedenV,28,0),""))</f>
        <v/>
      </c>
      <c r="R594" s="223" t="str">
        <f ca="1">IF(OR(LEFT($A594,1)="x",AND(AA593+$AB594=0,$AB593&gt;0)),"",IFERROR(VLOOKUP($A594,LedenV,29,0),""))</f>
        <v/>
      </c>
      <c r="S594" s="228"/>
      <c r="T594" s="305"/>
      <c r="U594" s="226"/>
      <c r="V594" s="229">
        <f t="shared" ref="V594:V608" si="443">V593</f>
        <v>7</v>
      </c>
      <c r="W594" s="229">
        <f t="shared" ref="W594:W608" si="444">W593</f>
        <v>8</v>
      </c>
      <c r="X594" s="52">
        <v>5</v>
      </c>
      <c r="Y594" s="87" t="str">
        <f t="shared" ref="Y594:Y608" si="445">IF(LEFT($A594,1)="x","",IFERROR(VLOOKUP($A594,LedenV,34,0),""))</f>
        <v>F5</v>
      </c>
      <c r="Z594" s="87" t="str">
        <f t="shared" ref="Z594:Z608" si="446">IF(LEFT($A594,1)="x","",IFERROR(VLOOKUP($A594,LedenV,35,0),""))</f>
        <v>F5</v>
      </c>
      <c r="AA594" s="87" t="str">
        <f t="shared" ref="AA594:AA608" si="447">IF(LEFT($A594,1)="x","",IFERROR(VLOOKUP($A594,LedenV,36,0),""))</f>
        <v>F5</v>
      </c>
      <c r="AB594" s="34">
        <f t="shared" ref="AB594:AB608" si="448">LEN(Y594&amp;Z594&amp;AA594)</f>
        <v>6</v>
      </c>
    </row>
    <row r="595" spans="1:28" x14ac:dyDescent="0.2">
      <c r="A595" s="34" t="str">
        <f>C591&amp;"x"&amp;B595</f>
        <v>F1x2</v>
      </c>
      <c r="B595" s="63">
        <v>2</v>
      </c>
      <c r="C595" s="87" t="str">
        <f t="shared" si="434"/>
        <v>V</v>
      </c>
      <c r="D595" s="87" t="str">
        <f t="shared" si="435"/>
        <v>NLT36L7</v>
      </c>
      <c r="E595" s="88" t="str">
        <f t="shared" si="436"/>
        <v>Nijhoff, Liv</v>
      </c>
      <c r="F595" s="88" t="str">
        <f t="shared" si="437"/>
        <v>Liv</v>
      </c>
      <c r="G595" s="89">
        <f t="shared" si="438"/>
        <v>40565</v>
      </c>
      <c r="H595" s="90">
        <f t="shared" si="439"/>
        <v>7</v>
      </c>
      <c r="I595" s="91"/>
      <c r="J595" s="87" t="str">
        <f t="shared" si="440"/>
        <v>F4</v>
      </c>
      <c r="K595" s="87" t="str">
        <f t="shared" si="441"/>
        <v>F4</v>
      </c>
      <c r="L595" s="87" t="str">
        <f t="shared" si="442"/>
        <v>F4</v>
      </c>
      <c r="M595" s="92"/>
      <c r="N595" s="92"/>
      <c r="P595" s="223" t="str">
        <f ca="1">IF(OR(LEFT($A595,1)="x",AND(Y593+$AB595=0,$AB593&gt;0)),"",IFERROR(VLOOKUP($A595,LedenV,27,0),""))</f>
        <v/>
      </c>
      <c r="Q595" s="223" t="str">
        <f ca="1">IF(OR(LEFT($A595,1)="x",AND(Z593+$AB595=0,$AB593&gt;0)),"",IFERROR(VLOOKUP($A595,LedenV,28,0),""))</f>
        <v/>
      </c>
      <c r="R595" s="223" t="str">
        <f ca="1">IF(OR(LEFT($A595,1)="x",AND(AA593+$AB595=0,$AB593&gt;0)),"",IFERROR(VLOOKUP($A595,LedenV,29,0),""))</f>
        <v/>
      </c>
      <c r="S595" s="228"/>
      <c r="T595" s="305"/>
      <c r="U595" s="226"/>
      <c r="V595" s="229">
        <f t="shared" si="443"/>
        <v>7</v>
      </c>
      <c r="W595" s="229">
        <f t="shared" si="444"/>
        <v>8</v>
      </c>
      <c r="X595" s="52">
        <v>6</v>
      </c>
      <c r="Y595" s="87" t="str">
        <f t="shared" si="445"/>
        <v>F4</v>
      </c>
      <c r="Z595" s="87" t="str">
        <f t="shared" si="446"/>
        <v>F4</v>
      </c>
      <c r="AA595" s="87" t="str">
        <f t="shared" si="447"/>
        <v>F4</v>
      </c>
      <c r="AB595" s="34">
        <f t="shared" si="448"/>
        <v>6</v>
      </c>
    </row>
    <row r="596" spans="1:28" x14ac:dyDescent="0.2">
      <c r="A596" s="34" t="str">
        <f>C591&amp;"x"&amp;B596</f>
        <v>F1x3</v>
      </c>
      <c r="B596" s="63">
        <v>3</v>
      </c>
      <c r="C596" s="87" t="str">
        <f t="shared" si="434"/>
        <v>V</v>
      </c>
      <c r="D596" s="87" t="str">
        <f t="shared" si="435"/>
        <v>NLM86V5</v>
      </c>
      <c r="E596" s="88" t="str">
        <f t="shared" si="436"/>
        <v>Vaartmans, Britt</v>
      </c>
      <c r="F596" s="88" t="str">
        <f t="shared" si="437"/>
        <v>Britt</v>
      </c>
      <c r="G596" s="89">
        <f t="shared" si="438"/>
        <v>40561</v>
      </c>
      <c r="H596" s="90">
        <f t="shared" si="439"/>
        <v>7</v>
      </c>
      <c r="I596" s="91"/>
      <c r="J596" s="87" t="str">
        <f t="shared" si="440"/>
        <v>F2</v>
      </c>
      <c r="K596" s="87" t="str">
        <f t="shared" si="441"/>
        <v>F2</v>
      </c>
      <c r="L596" s="87" t="str">
        <f t="shared" si="442"/>
        <v>F2</v>
      </c>
      <c r="M596" s="92"/>
      <c r="N596" s="92"/>
      <c r="P596" s="223" t="str">
        <f ca="1">IF(OR(LEFT($A596,1)="x",AND(Y593+$AB596=0,$AB593&gt;0)),"",IFERROR(VLOOKUP($A596,LedenV,27,0),""))</f>
        <v/>
      </c>
      <c r="Q596" s="223" t="str">
        <f ca="1">IF(OR(LEFT($A596,1)="x",AND(Z593+$AB596=0,$AB593&gt;0)),"",IFERROR(VLOOKUP($A596,LedenV,28,0),""))</f>
        <v/>
      </c>
      <c r="R596" s="223" t="str">
        <f ca="1">IF(OR(LEFT($A596,1)="x",AND(AA593+$AB596=0,$AB593&gt;0)),"",IFERROR(VLOOKUP($A596,LedenV,29,0),""))</f>
        <v/>
      </c>
      <c r="S596" s="228"/>
      <c r="T596" s="305"/>
      <c r="U596" s="226"/>
      <c r="V596" s="229">
        <f t="shared" si="443"/>
        <v>7</v>
      </c>
      <c r="W596" s="229">
        <f t="shared" si="444"/>
        <v>8</v>
      </c>
      <c r="X596" s="52">
        <v>7</v>
      </c>
      <c r="Y596" s="87" t="str">
        <f t="shared" si="445"/>
        <v>F2</v>
      </c>
      <c r="Z596" s="87" t="str">
        <f t="shared" si="446"/>
        <v>F2</v>
      </c>
      <c r="AA596" s="87" t="str">
        <f t="shared" si="447"/>
        <v>F2</v>
      </c>
      <c r="AB596" s="34">
        <f t="shared" si="448"/>
        <v>6</v>
      </c>
    </row>
    <row r="597" spans="1:28" x14ac:dyDescent="0.2">
      <c r="A597" s="34" t="str">
        <f>C591&amp;"x"&amp;B597</f>
        <v>F1x4</v>
      </c>
      <c r="B597" s="63">
        <v>4</v>
      </c>
      <c r="C597" s="87" t="str">
        <f t="shared" si="434"/>
        <v>M</v>
      </c>
      <c r="D597" s="87" t="str">
        <f t="shared" si="435"/>
        <v>NLV80P4</v>
      </c>
      <c r="E597" s="88" t="str">
        <f t="shared" si="436"/>
        <v>Heersping, Sander</v>
      </c>
      <c r="F597" s="88" t="str">
        <f t="shared" si="437"/>
        <v>Sander</v>
      </c>
      <c r="G597" s="89">
        <f t="shared" si="438"/>
        <v>40806</v>
      </c>
      <c r="H597" s="90">
        <f t="shared" si="439"/>
        <v>7</v>
      </c>
      <c r="I597" s="91"/>
      <c r="J597" s="87" t="str">
        <f t="shared" si="440"/>
        <v>F5</v>
      </c>
      <c r="K597" s="87" t="str">
        <f t="shared" si="441"/>
        <v>F5</v>
      </c>
      <c r="L597" s="87" t="str">
        <f t="shared" si="442"/>
        <v>F5</v>
      </c>
      <c r="M597" s="92"/>
      <c r="N597" s="92"/>
      <c r="P597" s="223" t="str">
        <f ca="1">IF(OR(LEFT($A597,1)="x",AND(Y593+$AB597=0,$AB593&gt;0)),"",IFERROR(VLOOKUP($A597,LedenV,27,0),""))</f>
        <v/>
      </c>
      <c r="Q597" s="223" t="str">
        <f ca="1">IF(OR(LEFT($A597,1)="x",AND(Z593+$AB597=0,$AB593&gt;0)),"",IFERROR(VLOOKUP($A597,LedenV,28,0),""))</f>
        <v/>
      </c>
      <c r="R597" s="223" t="str">
        <f ca="1">IF(OR(LEFT($A597,1)="x",AND(AA593+$AB597=0,$AB593&gt;0)),"",IFERROR(VLOOKUP($A597,LedenV,29,0),""))</f>
        <v/>
      </c>
      <c r="S597" s="228"/>
      <c r="T597" s="305"/>
      <c r="U597" s="226"/>
      <c r="V597" s="229">
        <f t="shared" si="443"/>
        <v>7</v>
      </c>
      <c r="W597" s="229">
        <f t="shared" si="444"/>
        <v>8</v>
      </c>
      <c r="X597" s="52">
        <v>8</v>
      </c>
      <c r="Y597" s="87" t="str">
        <f t="shared" si="445"/>
        <v>F5</v>
      </c>
      <c r="Z597" s="87" t="str">
        <f t="shared" si="446"/>
        <v>F5</v>
      </c>
      <c r="AA597" s="87" t="str">
        <f t="shared" si="447"/>
        <v>F5</v>
      </c>
      <c r="AB597" s="34">
        <f t="shared" si="448"/>
        <v>6</v>
      </c>
    </row>
    <row r="598" spans="1:28" x14ac:dyDescent="0.2">
      <c r="A598" s="34" t="str">
        <f>C591&amp;"x"&amp;B598</f>
        <v>F1x5</v>
      </c>
      <c r="B598" s="63">
        <v>5</v>
      </c>
      <c r="C598" s="87" t="str">
        <f t="shared" si="434"/>
        <v/>
      </c>
      <c r="D598" s="87" t="str">
        <f t="shared" si="435"/>
        <v/>
      </c>
      <c r="E598" s="88" t="str">
        <f t="shared" si="436"/>
        <v/>
      </c>
      <c r="F598" s="88" t="str">
        <f t="shared" si="437"/>
        <v/>
      </c>
      <c r="G598" s="89" t="str">
        <f t="shared" si="438"/>
        <v/>
      </c>
      <c r="H598" s="90" t="str">
        <f t="shared" si="439"/>
        <v/>
      </c>
      <c r="I598" s="91"/>
      <c r="J598" s="87" t="str">
        <f t="shared" si="440"/>
        <v/>
      </c>
      <c r="K598" s="87" t="str">
        <f t="shared" si="441"/>
        <v/>
      </c>
      <c r="L598" s="87" t="str">
        <f t="shared" si="442"/>
        <v/>
      </c>
      <c r="M598" s="92"/>
      <c r="N598" s="92"/>
      <c r="P598" s="223" t="str">
        <f>IF(OR(LEFT($A598,1)="x",AND(Y593+$AB598=0,$AB593&gt;0)),"",IFERROR(VLOOKUP($A598,LedenV,27,0),""))</f>
        <v/>
      </c>
      <c r="Q598" s="223" t="str">
        <f>IF(OR(LEFT($A598,1)="x",AND(Z593+$AB598=0,$AB593&gt;0)),"",IFERROR(VLOOKUP($A598,LedenV,28,0),""))</f>
        <v/>
      </c>
      <c r="R598" s="223" t="str">
        <f>IF(OR(LEFT($A598,1)="x",AND(AA593+$AB598=0,$AB593&gt;0)),"",IFERROR(VLOOKUP($A598,LedenV,29,0),""))</f>
        <v/>
      </c>
      <c r="S598" s="228"/>
      <c r="T598" s="305"/>
      <c r="U598" s="226"/>
      <c r="V598" s="229">
        <f t="shared" si="443"/>
        <v>7</v>
      </c>
      <c r="W598" s="229">
        <f t="shared" si="444"/>
        <v>8</v>
      </c>
      <c r="X598" s="52">
        <v>9</v>
      </c>
      <c r="Y598" s="87" t="str">
        <f t="shared" si="445"/>
        <v/>
      </c>
      <c r="Z598" s="87" t="str">
        <f t="shared" si="446"/>
        <v/>
      </c>
      <c r="AA598" s="87" t="str">
        <f t="shared" si="447"/>
        <v/>
      </c>
      <c r="AB598" s="34">
        <f t="shared" si="448"/>
        <v>0</v>
      </c>
    </row>
    <row r="599" spans="1:28" x14ac:dyDescent="0.2">
      <c r="A599" s="34" t="str">
        <f>C591&amp;"x"&amp;B599</f>
        <v>F1x6</v>
      </c>
      <c r="B599" s="63">
        <v>6</v>
      </c>
      <c r="C599" s="87" t="str">
        <f t="shared" si="434"/>
        <v/>
      </c>
      <c r="D599" s="87" t="str">
        <f t="shared" si="435"/>
        <v/>
      </c>
      <c r="E599" s="88" t="str">
        <f t="shared" si="436"/>
        <v/>
      </c>
      <c r="F599" s="88" t="str">
        <f t="shared" si="437"/>
        <v/>
      </c>
      <c r="G599" s="89" t="str">
        <f t="shared" si="438"/>
        <v/>
      </c>
      <c r="H599" s="90" t="str">
        <f t="shared" si="439"/>
        <v/>
      </c>
      <c r="I599" s="91"/>
      <c r="J599" s="87" t="str">
        <f t="shared" si="440"/>
        <v/>
      </c>
      <c r="K599" s="87" t="str">
        <f t="shared" si="441"/>
        <v/>
      </c>
      <c r="L599" s="87" t="str">
        <f t="shared" si="442"/>
        <v/>
      </c>
      <c r="M599" s="92"/>
      <c r="N599" s="92"/>
      <c r="P599" s="223" t="str">
        <f>IF(OR(LEFT($A599,1)="x",AND(Y593+$AB599=0,$AB593&gt;0)),"",IFERROR(VLOOKUP($A599,LedenV,27,0),""))</f>
        <v/>
      </c>
      <c r="Q599" s="223" t="str">
        <f>IF(OR(LEFT($A599,1)="x",AND(Z593+$AB599=0,$AB593&gt;0)),"",IFERROR(VLOOKUP($A599,LedenV,28,0),""))</f>
        <v/>
      </c>
      <c r="R599" s="223" t="str">
        <f>IF(OR(LEFT($A599,1)="x",AND(AA593+$AB599=0,$AB593&gt;0)),"",IFERROR(VLOOKUP($A599,LedenV,29,0),""))</f>
        <v/>
      </c>
      <c r="S599" s="228"/>
      <c r="T599" s="305"/>
      <c r="U599" s="226"/>
      <c r="V599" s="229">
        <f t="shared" si="443"/>
        <v>7</v>
      </c>
      <c r="W599" s="229">
        <f t="shared" si="444"/>
        <v>8</v>
      </c>
      <c r="X599" s="52">
        <v>10</v>
      </c>
      <c r="Y599" s="87" t="str">
        <f t="shared" si="445"/>
        <v/>
      </c>
      <c r="Z599" s="87" t="str">
        <f t="shared" si="446"/>
        <v/>
      </c>
      <c r="AA599" s="87" t="str">
        <f t="shared" si="447"/>
        <v/>
      </c>
      <c r="AB599" s="34">
        <f t="shared" si="448"/>
        <v>0</v>
      </c>
    </row>
    <row r="600" spans="1:28" x14ac:dyDescent="0.2">
      <c r="A600" s="34" t="str">
        <f>C591&amp;"x"&amp;B600</f>
        <v>F1x7</v>
      </c>
      <c r="B600" s="63">
        <v>7</v>
      </c>
      <c r="C600" s="87" t="str">
        <f t="shared" si="434"/>
        <v/>
      </c>
      <c r="D600" s="87" t="str">
        <f t="shared" si="435"/>
        <v/>
      </c>
      <c r="E600" s="88" t="str">
        <f t="shared" si="436"/>
        <v/>
      </c>
      <c r="F600" s="88" t="str">
        <f t="shared" si="437"/>
        <v/>
      </c>
      <c r="G600" s="89" t="str">
        <f t="shared" si="438"/>
        <v/>
      </c>
      <c r="H600" s="90" t="str">
        <f t="shared" si="439"/>
        <v/>
      </c>
      <c r="I600" s="91"/>
      <c r="J600" s="87" t="str">
        <f t="shared" si="440"/>
        <v/>
      </c>
      <c r="K600" s="87" t="str">
        <f t="shared" si="441"/>
        <v/>
      </c>
      <c r="L600" s="87" t="str">
        <f t="shared" si="442"/>
        <v/>
      </c>
      <c r="M600" s="92"/>
      <c r="N600" s="92"/>
      <c r="P600" s="223" t="str">
        <f>IF(OR(LEFT($A600,1)="x",AND(Y593+$AB600=0,$AB593&gt;0)),"",IFERROR(VLOOKUP($A600,LedenV,27,0),""))</f>
        <v/>
      </c>
      <c r="Q600" s="223" t="str">
        <f>IF(OR(LEFT($A600,1)="x",AND(Z593+$AB600=0,$AB593&gt;0)),"",IFERROR(VLOOKUP($A600,LedenV,28,0),""))</f>
        <v/>
      </c>
      <c r="R600" s="223" t="str">
        <f>IF(OR(LEFT($A600,1)="x",AND(AA593+$AB600=0,$AB593&gt;0)),"",IFERROR(VLOOKUP($A600,LedenV,29,0),""))</f>
        <v/>
      </c>
      <c r="S600" s="228"/>
      <c r="T600" s="305"/>
      <c r="U600" s="226"/>
      <c r="V600" s="229">
        <f t="shared" si="443"/>
        <v>7</v>
      </c>
      <c r="W600" s="229">
        <f t="shared" si="444"/>
        <v>8</v>
      </c>
      <c r="X600" s="52">
        <v>11</v>
      </c>
      <c r="Y600" s="87" t="str">
        <f t="shared" si="445"/>
        <v/>
      </c>
      <c r="Z600" s="87" t="str">
        <f t="shared" si="446"/>
        <v/>
      </c>
      <c r="AA600" s="87" t="str">
        <f t="shared" si="447"/>
        <v/>
      </c>
      <c r="AB600" s="34">
        <f t="shared" si="448"/>
        <v>0</v>
      </c>
    </row>
    <row r="601" spans="1:28" x14ac:dyDescent="0.2">
      <c r="A601" s="34" t="str">
        <f>C591&amp;"x"&amp;B601</f>
        <v>F1x8</v>
      </c>
      <c r="B601" s="63">
        <v>8</v>
      </c>
      <c r="C601" s="87" t="str">
        <f t="shared" si="434"/>
        <v/>
      </c>
      <c r="D601" s="87" t="str">
        <f t="shared" si="435"/>
        <v/>
      </c>
      <c r="E601" s="88" t="str">
        <f t="shared" si="436"/>
        <v/>
      </c>
      <c r="F601" s="88" t="str">
        <f t="shared" si="437"/>
        <v/>
      </c>
      <c r="G601" s="89" t="str">
        <f t="shared" si="438"/>
        <v/>
      </c>
      <c r="H601" s="90" t="str">
        <f t="shared" si="439"/>
        <v/>
      </c>
      <c r="I601" s="91"/>
      <c r="J601" s="87" t="str">
        <f t="shared" si="440"/>
        <v/>
      </c>
      <c r="K601" s="87" t="str">
        <f t="shared" si="441"/>
        <v/>
      </c>
      <c r="L601" s="87" t="str">
        <f t="shared" si="442"/>
        <v/>
      </c>
      <c r="M601" s="92"/>
      <c r="N601" s="92"/>
      <c r="P601" s="223" t="str">
        <f>IF(OR(LEFT($A601,1)="x",AND(Y593+$AB601=0,$AB593&gt;0)),"",IFERROR(VLOOKUP($A601,LedenV,27,0),""))</f>
        <v/>
      </c>
      <c r="Q601" s="223" t="str">
        <f>IF(OR(LEFT($A601,1)="x",AND(Z593+$AB601=0,$AB593&gt;0)),"",IFERROR(VLOOKUP($A601,LedenV,28,0),""))</f>
        <v/>
      </c>
      <c r="R601" s="223" t="str">
        <f>IF(OR(LEFT($A601,1)="x",AND(AA593+$AB601=0,$AB593&gt;0)),"",IFERROR(VLOOKUP($A601,LedenV,29,0),""))</f>
        <v/>
      </c>
      <c r="S601" s="228"/>
      <c r="T601" s="305"/>
      <c r="U601" s="226"/>
      <c r="V601" s="229">
        <f t="shared" si="443"/>
        <v>7</v>
      </c>
      <c r="W601" s="229">
        <f t="shared" si="444"/>
        <v>8</v>
      </c>
      <c r="X601" s="52">
        <v>12</v>
      </c>
      <c r="Y601" s="87" t="str">
        <f t="shared" si="445"/>
        <v/>
      </c>
      <c r="Z601" s="87" t="str">
        <f t="shared" si="446"/>
        <v/>
      </c>
      <c r="AA601" s="87" t="str">
        <f t="shared" si="447"/>
        <v/>
      </c>
      <c r="AB601" s="34">
        <f t="shared" si="448"/>
        <v>0</v>
      </c>
    </row>
    <row r="602" spans="1:28" x14ac:dyDescent="0.2">
      <c r="A602" s="34" t="str">
        <f>C591&amp;"x"&amp;B602</f>
        <v>F1x9</v>
      </c>
      <c r="B602" s="63">
        <v>9</v>
      </c>
      <c r="C602" s="87" t="str">
        <f t="shared" si="434"/>
        <v/>
      </c>
      <c r="D602" s="87" t="str">
        <f t="shared" si="435"/>
        <v/>
      </c>
      <c r="E602" s="88" t="str">
        <f t="shared" si="436"/>
        <v/>
      </c>
      <c r="F602" s="88" t="str">
        <f t="shared" si="437"/>
        <v/>
      </c>
      <c r="G602" s="89" t="str">
        <f t="shared" si="438"/>
        <v/>
      </c>
      <c r="H602" s="90" t="str">
        <f t="shared" si="439"/>
        <v/>
      </c>
      <c r="I602" s="91"/>
      <c r="J602" s="87" t="str">
        <f t="shared" si="440"/>
        <v/>
      </c>
      <c r="K602" s="87" t="str">
        <f t="shared" si="441"/>
        <v/>
      </c>
      <c r="L602" s="87" t="str">
        <f t="shared" si="442"/>
        <v/>
      </c>
      <c r="M602" s="92"/>
      <c r="N602" s="92"/>
      <c r="P602" s="223" t="str">
        <f>IF(OR(LEFT($A602,1)="x",AND(Y593+$AB602=0,$AB593&gt;0)),"",IFERROR(VLOOKUP($A602,LedenV,27,0),""))</f>
        <v/>
      </c>
      <c r="Q602" s="223" t="str">
        <f>IF(OR(LEFT($A602,1)="x",AND(Z593+$AB602=0,$AB593&gt;0)),"",IFERROR(VLOOKUP($A602,LedenV,28,0),""))</f>
        <v/>
      </c>
      <c r="R602" s="223" t="str">
        <f>IF(OR(LEFT($A602,1)="x",AND(AA593+$AB602=0,$AB593&gt;0)),"",IFERROR(VLOOKUP($A602,LedenV,29,0),""))</f>
        <v/>
      </c>
      <c r="S602" s="228"/>
      <c r="T602" s="305"/>
      <c r="U602" s="226"/>
      <c r="V602" s="229">
        <f t="shared" si="443"/>
        <v>7</v>
      </c>
      <c r="W602" s="229">
        <f t="shared" si="444"/>
        <v>8</v>
      </c>
      <c r="X602" s="52">
        <v>13</v>
      </c>
      <c r="Y602" s="87" t="str">
        <f t="shared" si="445"/>
        <v/>
      </c>
      <c r="Z602" s="87" t="str">
        <f t="shared" si="446"/>
        <v/>
      </c>
      <c r="AA602" s="87" t="str">
        <f t="shared" si="447"/>
        <v/>
      </c>
      <c r="AB602" s="34">
        <f t="shared" si="448"/>
        <v>0</v>
      </c>
    </row>
    <row r="603" spans="1:28" x14ac:dyDescent="0.2">
      <c r="A603" s="34" t="str">
        <f>C591&amp;"x"&amp;B603</f>
        <v>F1x10</v>
      </c>
      <c r="B603" s="63">
        <v>10</v>
      </c>
      <c r="C603" s="87" t="str">
        <f t="shared" si="434"/>
        <v/>
      </c>
      <c r="D603" s="87" t="str">
        <f t="shared" si="435"/>
        <v/>
      </c>
      <c r="E603" s="88" t="str">
        <f t="shared" si="436"/>
        <v/>
      </c>
      <c r="F603" s="88" t="str">
        <f t="shared" si="437"/>
        <v/>
      </c>
      <c r="G603" s="89" t="str">
        <f t="shared" si="438"/>
        <v/>
      </c>
      <c r="H603" s="90" t="str">
        <f t="shared" si="439"/>
        <v/>
      </c>
      <c r="I603" s="91"/>
      <c r="J603" s="87" t="str">
        <f t="shared" si="440"/>
        <v/>
      </c>
      <c r="K603" s="87" t="str">
        <f t="shared" si="441"/>
        <v/>
      </c>
      <c r="L603" s="87" t="str">
        <f t="shared" si="442"/>
        <v/>
      </c>
      <c r="M603" s="92"/>
      <c r="N603" s="92"/>
      <c r="P603" s="223" t="str">
        <f>IF(OR(LEFT($A603,1)="x",AND(Y593+$AB603=0,$AB593&gt;0)),"",IFERROR(VLOOKUP($A603,LedenV,27,0),""))</f>
        <v/>
      </c>
      <c r="Q603" s="223" t="str">
        <f>IF(OR(LEFT($A603,1)="x",AND(Z593+$AB603=0,$AB593&gt;0)),"",IFERROR(VLOOKUP($A603,LedenV,28,0),""))</f>
        <v/>
      </c>
      <c r="R603" s="223" t="str">
        <f>IF(OR(LEFT($A603,1)="x",AND(AA593+$AB603=0,$AB593&gt;0)),"",IFERROR(VLOOKUP($A603,LedenV,29,0),""))</f>
        <v/>
      </c>
      <c r="S603" s="228"/>
      <c r="T603" s="305"/>
      <c r="U603" s="226"/>
      <c r="V603" s="229">
        <f t="shared" si="443"/>
        <v>7</v>
      </c>
      <c r="W603" s="229">
        <f t="shared" si="444"/>
        <v>8</v>
      </c>
      <c r="X603" s="52">
        <v>14</v>
      </c>
      <c r="Y603" s="87" t="str">
        <f t="shared" si="445"/>
        <v/>
      </c>
      <c r="Z603" s="87" t="str">
        <f t="shared" si="446"/>
        <v/>
      </c>
      <c r="AA603" s="87" t="str">
        <f t="shared" si="447"/>
        <v/>
      </c>
      <c r="AB603" s="34">
        <f t="shared" si="448"/>
        <v>0</v>
      </c>
    </row>
    <row r="604" spans="1:28" x14ac:dyDescent="0.2">
      <c r="A604" s="34" t="str">
        <f>C591&amp;"x"&amp;B604</f>
        <v>F1x11</v>
      </c>
      <c r="B604" s="63">
        <v>11</v>
      </c>
      <c r="C604" s="87" t="str">
        <f t="shared" si="434"/>
        <v/>
      </c>
      <c r="D604" s="87" t="str">
        <f t="shared" si="435"/>
        <v/>
      </c>
      <c r="E604" s="88" t="str">
        <f t="shared" si="436"/>
        <v/>
      </c>
      <c r="F604" s="88" t="str">
        <f t="shared" si="437"/>
        <v/>
      </c>
      <c r="G604" s="89" t="str">
        <f t="shared" si="438"/>
        <v/>
      </c>
      <c r="H604" s="90" t="str">
        <f t="shared" si="439"/>
        <v/>
      </c>
      <c r="I604" s="91"/>
      <c r="J604" s="87" t="str">
        <f t="shared" si="440"/>
        <v/>
      </c>
      <c r="K604" s="87" t="str">
        <f t="shared" si="441"/>
        <v/>
      </c>
      <c r="L604" s="87" t="str">
        <f t="shared" si="442"/>
        <v/>
      </c>
      <c r="M604" s="92"/>
      <c r="N604" s="92"/>
      <c r="P604" s="223" t="str">
        <f>IF(OR(LEFT($A604,1)="x",AND(Y593+$AB604=0,$AB593&gt;0)),"",IFERROR(VLOOKUP($A604,LedenV,27,0),""))</f>
        <v/>
      </c>
      <c r="Q604" s="223" t="str">
        <f>IF(OR(LEFT($A604,1)="x",AND(Z593+$AB604=0,$AB593&gt;0)),"",IFERROR(VLOOKUP($A604,LedenV,28,0),""))</f>
        <v/>
      </c>
      <c r="R604" s="223" t="str">
        <f>IF(OR(LEFT($A604,1)="x",AND(AA593+$AB604=0,$AB593&gt;0)),"",IFERROR(VLOOKUP($A604,LedenV,29,0),""))</f>
        <v/>
      </c>
      <c r="V604" s="229">
        <f t="shared" si="443"/>
        <v>7</v>
      </c>
      <c r="W604" s="229">
        <f t="shared" si="444"/>
        <v>8</v>
      </c>
      <c r="X604" s="52">
        <v>15</v>
      </c>
      <c r="Y604" s="87" t="str">
        <f t="shared" si="445"/>
        <v/>
      </c>
      <c r="Z604" s="87" t="str">
        <f t="shared" si="446"/>
        <v/>
      </c>
      <c r="AA604" s="87" t="str">
        <f t="shared" si="447"/>
        <v/>
      </c>
      <c r="AB604" s="34">
        <f t="shared" si="448"/>
        <v>0</v>
      </c>
    </row>
    <row r="605" spans="1:28" x14ac:dyDescent="0.2">
      <c r="A605" s="34" t="str">
        <f>C591&amp;"x"&amp;B605</f>
        <v>F1x12</v>
      </c>
      <c r="B605" s="63">
        <v>12</v>
      </c>
      <c r="C605" s="87" t="str">
        <f t="shared" si="434"/>
        <v/>
      </c>
      <c r="D605" s="87" t="str">
        <f t="shared" si="435"/>
        <v/>
      </c>
      <c r="E605" s="88" t="str">
        <f t="shared" si="436"/>
        <v/>
      </c>
      <c r="F605" s="88" t="str">
        <f t="shared" si="437"/>
        <v/>
      </c>
      <c r="G605" s="89" t="str">
        <f t="shared" si="438"/>
        <v/>
      </c>
      <c r="H605" s="90" t="str">
        <f t="shared" si="439"/>
        <v/>
      </c>
      <c r="I605" s="91"/>
      <c r="J605" s="87" t="str">
        <f t="shared" si="440"/>
        <v/>
      </c>
      <c r="K605" s="87" t="str">
        <f t="shared" si="441"/>
        <v/>
      </c>
      <c r="L605" s="87" t="str">
        <f t="shared" si="442"/>
        <v/>
      </c>
      <c r="M605" s="92"/>
      <c r="N605" s="92"/>
      <c r="P605" s="223" t="str">
        <f>IF(OR(LEFT($A605,1)="x",AND(Y593+$AB605=0,$AB593&gt;0)),"",IFERROR(VLOOKUP($A605,LedenV,27,0),""))</f>
        <v/>
      </c>
      <c r="Q605" s="223" t="str">
        <f>IF(OR(LEFT($A605,1)="x",AND(Z593+$AB605=0,$AB593&gt;0)),"",IFERROR(VLOOKUP($A605,LedenV,28,0),""))</f>
        <v/>
      </c>
      <c r="R605" s="223" t="str">
        <f>IF(OR(LEFT($A605,1)="x",AND(AA593+$AB605=0,$AB593&gt;0)),"",IFERROR(VLOOKUP($A605,LedenV,29,0),""))</f>
        <v/>
      </c>
      <c r="V605" s="229">
        <f t="shared" si="443"/>
        <v>7</v>
      </c>
      <c r="W605" s="229">
        <f t="shared" si="444"/>
        <v>8</v>
      </c>
      <c r="X605" s="52">
        <v>16</v>
      </c>
      <c r="Y605" s="87" t="str">
        <f t="shared" si="445"/>
        <v/>
      </c>
      <c r="Z605" s="87" t="str">
        <f t="shared" si="446"/>
        <v/>
      </c>
      <c r="AA605" s="87" t="str">
        <f t="shared" si="447"/>
        <v/>
      </c>
      <c r="AB605" s="34">
        <f t="shared" si="448"/>
        <v>0</v>
      </c>
    </row>
    <row r="606" spans="1:28" x14ac:dyDescent="0.2">
      <c r="A606" s="34" t="str">
        <f>C591&amp;"x"&amp;B606</f>
        <v>F1x13</v>
      </c>
      <c r="B606" s="63">
        <v>13</v>
      </c>
      <c r="C606" s="87" t="str">
        <f t="shared" si="434"/>
        <v/>
      </c>
      <c r="D606" s="87" t="str">
        <f t="shared" si="435"/>
        <v/>
      </c>
      <c r="E606" s="88" t="str">
        <f t="shared" si="436"/>
        <v/>
      </c>
      <c r="F606" s="88" t="str">
        <f t="shared" si="437"/>
        <v/>
      </c>
      <c r="G606" s="89" t="str">
        <f t="shared" si="438"/>
        <v/>
      </c>
      <c r="H606" s="90" t="str">
        <f t="shared" si="439"/>
        <v/>
      </c>
      <c r="I606" s="91"/>
      <c r="J606" s="87" t="str">
        <f t="shared" si="440"/>
        <v/>
      </c>
      <c r="K606" s="87" t="str">
        <f t="shared" si="441"/>
        <v/>
      </c>
      <c r="L606" s="87" t="str">
        <f t="shared" si="442"/>
        <v/>
      </c>
      <c r="M606" s="92"/>
      <c r="N606" s="92"/>
      <c r="P606" s="223" t="str">
        <f>IF(OR(LEFT($A606,1)="x",AND(Y593+$AB606=0,$AB593&gt;0)),"",IFERROR(VLOOKUP($A606,LedenV,27,0),""))</f>
        <v/>
      </c>
      <c r="Q606" s="223" t="str">
        <f>IF(OR(LEFT($A606,1)="x",AND(Z593+$AB606=0,$AB593&gt;0)),"",IFERROR(VLOOKUP($A606,LedenV,28,0),""))</f>
        <v/>
      </c>
      <c r="R606" s="223" t="str">
        <f>IF(OR(LEFT($A606,1)="x",AND(AA593+$AB606=0,$AB593&gt;0)),"",IFERROR(VLOOKUP($A606,LedenV,29,0),""))</f>
        <v/>
      </c>
      <c r="V606" s="229">
        <f t="shared" si="443"/>
        <v>7</v>
      </c>
      <c r="W606" s="229">
        <f t="shared" si="444"/>
        <v>8</v>
      </c>
      <c r="X606" s="52">
        <v>17</v>
      </c>
      <c r="Y606" s="87" t="str">
        <f t="shared" si="445"/>
        <v/>
      </c>
      <c r="Z606" s="87" t="str">
        <f t="shared" si="446"/>
        <v/>
      </c>
      <c r="AA606" s="87" t="str">
        <f t="shared" si="447"/>
        <v/>
      </c>
      <c r="AB606" s="34">
        <f t="shared" si="448"/>
        <v>0</v>
      </c>
    </row>
    <row r="607" spans="1:28" x14ac:dyDescent="0.2">
      <c r="A607" s="34" t="str">
        <f>C591&amp;"x"&amp;B607</f>
        <v>F1x14</v>
      </c>
      <c r="B607" s="63">
        <v>14</v>
      </c>
      <c r="C607" s="87" t="str">
        <f t="shared" si="434"/>
        <v/>
      </c>
      <c r="D607" s="87" t="str">
        <f t="shared" si="435"/>
        <v/>
      </c>
      <c r="E607" s="88" t="str">
        <f t="shared" si="436"/>
        <v/>
      </c>
      <c r="F607" s="88" t="str">
        <f t="shared" si="437"/>
        <v/>
      </c>
      <c r="G607" s="89" t="str">
        <f t="shared" si="438"/>
        <v/>
      </c>
      <c r="H607" s="90" t="str">
        <f t="shared" si="439"/>
        <v/>
      </c>
      <c r="I607" s="91"/>
      <c r="J607" s="87" t="str">
        <f t="shared" si="440"/>
        <v/>
      </c>
      <c r="K607" s="87" t="str">
        <f t="shared" si="441"/>
        <v/>
      </c>
      <c r="L607" s="87" t="str">
        <f t="shared" si="442"/>
        <v/>
      </c>
      <c r="M607" s="92"/>
      <c r="N607" s="92"/>
      <c r="P607" s="223" t="str">
        <f>IF(OR(LEFT($A607,1)="x",AND(Y593+$AB607=0,$AB593&gt;0)),"",IFERROR(VLOOKUP($A607,LedenV,27,0),""))</f>
        <v/>
      </c>
      <c r="Q607" s="223" t="str">
        <f>IF(OR(LEFT($A607,1)="x",AND(Z593+$AB607=0,$AB593&gt;0)),"",IFERROR(VLOOKUP($A607,LedenV,28,0),""))</f>
        <v/>
      </c>
      <c r="R607" s="223" t="str">
        <f>IF(OR(LEFT($A607,1)="x",AND(AA593+$AB607=0,$AB593&gt;0)),"",IFERROR(VLOOKUP($A607,LedenV,29,0),""))</f>
        <v/>
      </c>
      <c r="V607" s="229">
        <f t="shared" si="443"/>
        <v>7</v>
      </c>
      <c r="W607" s="229">
        <f t="shared" si="444"/>
        <v>8</v>
      </c>
      <c r="X607" s="52">
        <v>18</v>
      </c>
      <c r="Y607" s="87" t="str">
        <f t="shared" si="445"/>
        <v/>
      </c>
      <c r="Z607" s="87" t="str">
        <f t="shared" si="446"/>
        <v/>
      </c>
      <c r="AA607" s="87" t="str">
        <f t="shared" si="447"/>
        <v/>
      </c>
      <c r="AB607" s="34">
        <f t="shared" si="448"/>
        <v>0</v>
      </c>
    </row>
    <row r="608" spans="1:28" x14ac:dyDescent="0.2">
      <c r="A608" s="34" t="str">
        <f>C591&amp;"x"&amp;B608</f>
        <v>F1x15</v>
      </c>
      <c r="B608" s="63">
        <v>15</v>
      </c>
      <c r="C608" s="87" t="str">
        <f t="shared" si="434"/>
        <v/>
      </c>
      <c r="D608" s="87" t="str">
        <f t="shared" si="435"/>
        <v/>
      </c>
      <c r="E608" s="88" t="str">
        <f t="shared" si="436"/>
        <v/>
      </c>
      <c r="F608" s="88" t="str">
        <f t="shared" si="437"/>
        <v/>
      </c>
      <c r="G608" s="89" t="str">
        <f t="shared" si="438"/>
        <v/>
      </c>
      <c r="H608" s="90" t="str">
        <f t="shared" si="439"/>
        <v/>
      </c>
      <c r="I608" s="91"/>
      <c r="J608" s="87" t="str">
        <f t="shared" si="440"/>
        <v/>
      </c>
      <c r="K608" s="87" t="str">
        <f t="shared" si="441"/>
        <v/>
      </c>
      <c r="L608" s="87" t="str">
        <f t="shared" si="442"/>
        <v/>
      </c>
      <c r="M608" s="92"/>
      <c r="N608" s="92"/>
      <c r="P608" s="223" t="str">
        <f>IF(OR(LEFT($A608,1)="x",AND(Y593+$AB608=0,$AB593&gt;0)),"",IFERROR(VLOOKUP($A608,LedenV,27,0),""))</f>
        <v/>
      </c>
      <c r="Q608" s="223" t="str">
        <f>IF(OR(LEFT($A608,1)="x",AND(Z593+$AB608=0,$AB593&gt;0)),"",IFERROR(VLOOKUP($A608,LedenV,28,0),""))</f>
        <v/>
      </c>
      <c r="R608" s="223" t="str">
        <f>IF(OR(LEFT($A608,1)="x",AND(AA593+$AB608=0,$AB593&gt;0)),"",IFERROR(VLOOKUP($A608,LedenV,29,0),""))</f>
        <v/>
      </c>
      <c r="V608" s="229">
        <f t="shared" si="443"/>
        <v>7</v>
      </c>
      <c r="W608" s="229">
        <f t="shared" si="444"/>
        <v>8</v>
      </c>
      <c r="X608" s="52">
        <v>19</v>
      </c>
      <c r="Y608" s="87" t="str">
        <f t="shared" si="445"/>
        <v/>
      </c>
      <c r="Z608" s="87" t="str">
        <f t="shared" si="446"/>
        <v/>
      </c>
      <c r="AA608" s="87" t="str">
        <f t="shared" si="447"/>
        <v/>
      </c>
      <c r="AB608" s="34">
        <f t="shared" si="448"/>
        <v>0</v>
      </c>
    </row>
    <row r="609" spans="1:32" ht="13.5" thickBot="1" x14ac:dyDescent="0.25">
      <c r="B609" s="93"/>
      <c r="C609" s="94"/>
      <c r="D609" s="93"/>
      <c r="E609" s="93"/>
      <c r="F609" s="93"/>
      <c r="G609" s="95"/>
      <c r="H609" s="95"/>
      <c r="I609" s="95"/>
      <c r="J609" s="94"/>
      <c r="K609" s="94"/>
      <c r="L609" s="94"/>
      <c r="M609" s="92"/>
      <c r="N609" s="92"/>
      <c r="X609" s="52">
        <v>20</v>
      </c>
    </row>
    <row r="610" spans="1:32" ht="13.5" thickTop="1" x14ac:dyDescent="0.2">
      <c r="A610" s="62"/>
      <c r="B610" s="63"/>
      <c r="C610" s="392" t="s">
        <v>6547</v>
      </c>
      <c r="D610" s="392"/>
      <c r="E610" s="178" t="s">
        <v>6548</v>
      </c>
      <c r="F610" s="178" t="s">
        <v>6549</v>
      </c>
      <c r="G610" s="65" t="s">
        <v>6550</v>
      </c>
      <c r="H610" s="66"/>
      <c r="I610" s="67"/>
      <c r="J610" s="68" t="s">
        <v>6551</v>
      </c>
      <c r="K610" s="68" t="s">
        <v>6552</v>
      </c>
      <c r="L610" s="68" t="s">
        <v>6553</v>
      </c>
      <c r="M610" s="69"/>
      <c r="N610" s="69"/>
      <c r="O610" s="70"/>
      <c r="P610" s="71">
        <f ca="1">COUNT(P614:P628)</f>
        <v>0</v>
      </c>
      <c r="Q610" s="71">
        <f ca="1">COUNT(Q614:Q628)</f>
        <v>0</v>
      </c>
      <c r="R610" s="71">
        <f ca="1">COUNT(R614:R628)</f>
        <v>0</v>
      </c>
      <c r="S610" s="72"/>
      <c r="T610" s="104">
        <f ca="1">R610-(15-COUNTBLANK(AA614:AA628))</f>
        <v>-3</v>
      </c>
      <c r="U610" s="70"/>
      <c r="V610" s="70"/>
      <c r="W610" s="70"/>
      <c r="X610" s="70">
        <v>1</v>
      </c>
      <c r="Y610" s="62"/>
      <c r="Z610" s="62"/>
      <c r="AA610" s="62"/>
      <c r="AB610" s="62"/>
    </row>
    <row r="611" spans="1:32" x14ac:dyDescent="0.2">
      <c r="A611" s="43">
        <v>34</v>
      </c>
      <c r="B611" s="73"/>
      <c r="C611" s="391" t="str">
        <f>Leden!AQ36</f>
        <v>F2</v>
      </c>
      <c r="D611" s="391"/>
      <c r="E611" s="177" t="str">
        <f>IF($C611="","",LEFT(IFERROR(VLOOKUP($C611,TeamsV,2,0),"")&amp;"??",2))</f>
        <v>BK</v>
      </c>
      <c r="F611" s="177" t="str">
        <f>IF($C611="","",LEFT(IFERROR(VLOOKUP($C611,TeamsV,3,0),"")&amp;"??",2))</f>
        <v>Za</v>
      </c>
      <c r="G611" s="177" t="str">
        <f>IF($C611="","",LEFT(IFERROR(VLOOKUP($C611,TeamsV,4,0),"")&amp;"?",1))</f>
        <v>4</v>
      </c>
      <c r="H611" s="75"/>
      <c r="I611" s="76"/>
      <c r="J611" s="295">
        <f>COUNTIF(C614:C628,"V")</f>
        <v>3</v>
      </c>
      <c r="K611" s="300">
        <f>COUNTIF(C614:C628,"M")</f>
        <v>1</v>
      </c>
      <c r="L611" s="77">
        <f>IFERROR(AVERAGE(H614:H628),"")</f>
        <v>6.5</v>
      </c>
      <c r="M611" s="78"/>
      <c r="N611" s="78"/>
      <c r="O611" s="79" t="s">
        <v>6554</v>
      </c>
      <c r="P611" s="223" t="str">
        <f ca="1">IF(COUNT(P614:P628)=0,"",TeamPunten(P614:P628,$V611))</f>
        <v/>
      </c>
      <c r="Q611" s="223" t="str">
        <f ca="1">IF(COUNT(Q614:Q628)=0,"",TeamPunten(Q614:Q628,$V611))</f>
        <v/>
      </c>
      <c r="R611" s="223" t="str">
        <f ca="1">IF(COUNT(R614:R628)=0,"",TeamPunten(R614:R628,$V611))</f>
        <v/>
      </c>
      <c r="S611" s="224"/>
      <c r="T611" s="51"/>
      <c r="U611" s="225" t="str">
        <f>MID($C611,1,1)</f>
        <v>F</v>
      </c>
      <c r="V611" s="225" t="str">
        <f>MID($C611,1,1)</f>
        <v>F</v>
      </c>
      <c r="W611" s="225" t="str">
        <f>MID($C611,1,1)</f>
        <v>F</v>
      </c>
      <c r="X611" s="52">
        <v>2</v>
      </c>
      <c r="Y611" s="43"/>
      <c r="Z611" s="43"/>
      <c r="AA611" s="43"/>
      <c r="AB611" s="43"/>
      <c r="AD611" s="20" t="str">
        <f>IF($C611="","",IFERROR(VLOOKUP($C611,TeamsV,6,0),""))</f>
        <v>A</v>
      </c>
      <c r="AE611" s="20" t="str">
        <f>IF($AD611="","",VLOOKUP($AD611,Teams!$B$4:$G$8,2,0))</f>
        <v>3312 AD</v>
      </c>
      <c r="AF611" s="20" t="str">
        <f>IF($AD611="","",VLOOKUP($AD611,Teams!$B$4:$G$8,4,0))</f>
        <v>Dordrecht</v>
      </c>
    </row>
    <row r="612" spans="1:32" x14ac:dyDescent="0.2">
      <c r="B612" s="63"/>
      <c r="C612" s="178"/>
      <c r="D612" s="63"/>
      <c r="E612" s="63"/>
      <c r="F612" s="63"/>
      <c r="G612" s="67"/>
      <c r="H612" s="67"/>
      <c r="I612" s="67"/>
      <c r="J612" s="296"/>
      <c r="K612" s="296"/>
      <c r="L612" s="296"/>
      <c r="M612" s="80"/>
      <c r="N612" s="80"/>
      <c r="P612" s="224"/>
      <c r="Q612" s="224"/>
      <c r="R612" s="224"/>
      <c r="S612" s="224"/>
      <c r="T612" s="51"/>
      <c r="U612" s="226"/>
      <c r="V612" s="226"/>
      <c r="W612" s="226"/>
      <c r="X612" s="52">
        <v>3</v>
      </c>
    </row>
    <row r="613" spans="1:32" x14ac:dyDescent="0.2">
      <c r="A613" s="81"/>
      <c r="B613" s="82"/>
      <c r="C613" s="83" t="s">
        <v>6555</v>
      </c>
      <c r="D613" s="83" t="s">
        <v>6556</v>
      </c>
      <c r="E613" s="84" t="s">
        <v>6557</v>
      </c>
      <c r="F613" s="84" t="s">
        <v>6558</v>
      </c>
      <c r="G613" s="83" t="s">
        <v>6559</v>
      </c>
      <c r="H613" s="83" t="s">
        <v>6560</v>
      </c>
      <c r="I613" s="83" t="s">
        <v>6415</v>
      </c>
      <c r="J613" s="83" t="s">
        <v>7321</v>
      </c>
      <c r="K613" s="83" t="s">
        <v>8065</v>
      </c>
      <c r="L613" s="83" t="s">
        <v>8195</v>
      </c>
      <c r="M613" s="85"/>
      <c r="N613" s="85"/>
      <c r="O613" s="86"/>
      <c r="P613" s="227" t="s">
        <v>6425</v>
      </c>
      <c r="Q613" s="227" t="s">
        <v>6424</v>
      </c>
      <c r="R613" s="227" t="s">
        <v>6426</v>
      </c>
      <c r="S613" s="224"/>
      <c r="T613" s="51"/>
      <c r="U613" s="225">
        <f>IF(W611="","",VLOOKUP(W611,Leeftijdscat,2,FALSE))</f>
        <v>5</v>
      </c>
      <c r="V613" s="225">
        <f>IF(W611="","",VLOOKUP(W611,Leeftijdscat,3,FALSE))</f>
        <v>7</v>
      </c>
      <c r="W613" s="225">
        <f>IF(W611="","",VLOOKUP(W611,Leeftijdscat,4,FALSE))</f>
        <v>8</v>
      </c>
      <c r="X613" s="52">
        <v>4</v>
      </c>
      <c r="Y613" s="81">
        <f>LEN(Y614&amp;Y615&amp;Y616&amp;Y617&amp;Y618&amp;Y619&amp;Y620&amp;Y621&amp;Y622&amp;Y623&amp;Y624&amp;Y625&amp;Y626&amp;Y627&amp;Y628)</f>
        <v>4</v>
      </c>
      <c r="Z613" s="81">
        <f>LEN(Z614&amp;Z615&amp;Z616&amp;Z617&amp;Z618&amp;Z619&amp;Z620&amp;Z621&amp;Z622&amp;Z623&amp;Z624&amp;Z625&amp;Z626&amp;Z627&amp;Z628)</f>
        <v>6</v>
      </c>
      <c r="AA613" s="81">
        <f>LEN(AA614&amp;AA615&amp;AA616&amp;AA617&amp;AA618&amp;AA619&amp;AA620&amp;AA621&amp;AA622&amp;AA623&amp;AA624&amp;AA625&amp;AA626&amp;AA627&amp;AA628)</f>
        <v>6</v>
      </c>
      <c r="AB613" s="81">
        <f>SUM(Y613:AA613)</f>
        <v>16</v>
      </c>
    </row>
    <row r="614" spans="1:32" x14ac:dyDescent="0.2">
      <c r="A614" s="34" t="str">
        <f>C611&amp;"x"&amp;B614</f>
        <v>F2x1</v>
      </c>
      <c r="B614" s="63">
        <v>1</v>
      </c>
      <c r="C614" s="87" t="str">
        <f t="shared" ref="C614:C628" si="449">IF(LEFT($A614,1)="x","",IFERROR(VLOOKUP($A614,LedenV,6,0),""))</f>
        <v>V</v>
      </c>
      <c r="D614" s="87" t="str">
        <f t="shared" ref="D614:D628" si="450">IF(LEFT($A614,1)="x","",IFERROR(VLOOKUP($A614,LedenV,7,0),""))</f>
        <v>NLP89T3</v>
      </c>
      <c r="E614" s="88" t="str">
        <f t="shared" ref="E614:E628" si="451">IF(LEFT($A614,1)="x","",IFERROR(VLOOKUP($A614,LedenV,8,0),""))</f>
        <v>Grootenboer, Tess</v>
      </c>
      <c r="F614" s="88" t="str">
        <f t="shared" ref="F614:F628" si="452">IF(LEFT($A614,1)="x","",IFERROR(VLOOKUP($A614,LedenV,9,0),""))</f>
        <v>Tess</v>
      </c>
      <c r="G614" s="89">
        <f t="shared" ref="G614:G628" si="453">IF(LEFT($A614,1)="x","",IFERROR(VLOOKUP($A614,LedenV,10,0),""))</f>
        <v>40652</v>
      </c>
      <c r="H614" s="90">
        <f t="shared" ref="H614:H628" si="454">IF(AND(ISNUMBER(G614),G614&lt;&gt;0),DATEDIF(G614,Peildatum,"Y"),"")</f>
        <v>7</v>
      </c>
      <c r="I614" s="91"/>
      <c r="J614" s="87" t="str">
        <f t="shared" ref="J614:J628" si="455">IF(LEFT($A614,1)="x","",IFERROR(VLOOKUP($A614,LedenV,16,0),""))</f>
        <v>F5</v>
      </c>
      <c r="K614" s="87" t="str">
        <f t="shared" ref="K614:K628" si="456">IF(LEFT($A614,1)="x","",IFERROR(VLOOKUP($A614,LedenV,17,0),""))</f>
        <v>F5</v>
      </c>
      <c r="L614" s="87" t="str">
        <f t="shared" ref="L614:L628" si="457">IF(LEFT($A614,1)="x","",IFERROR(VLOOKUP($A614,LedenV,18,0),""))</f>
        <v>F5</v>
      </c>
      <c r="M614" s="92"/>
      <c r="N614" s="92"/>
      <c r="P614" s="223" t="str">
        <f ca="1">IF(OR(LEFT($A614,1)="x",AND(Y613+$AB614=0,$AB613&gt;0)),"",IFERROR(VLOOKUP($A614,LedenV,27,0),""))</f>
        <v/>
      </c>
      <c r="Q614" s="223" t="str">
        <f ca="1">IF(OR(LEFT($A614,1)="x",AND(Z613+$AB614=0,$AB613&gt;0)),"",IFERROR(VLOOKUP($A614,LedenV,28,0),""))</f>
        <v/>
      </c>
      <c r="R614" s="223" t="str">
        <f ca="1">IF(OR(LEFT($A614,1)="x",AND(AA613+$AB614=0,$AB613&gt;0)),"",IFERROR(VLOOKUP($A614,LedenV,29,0),""))</f>
        <v/>
      </c>
      <c r="S614" s="228"/>
      <c r="T614" s="305"/>
      <c r="U614" s="226"/>
      <c r="V614" s="229">
        <f t="shared" ref="V614:V628" si="458">V613</f>
        <v>7</v>
      </c>
      <c r="W614" s="229">
        <f t="shared" ref="W614:W628" si="459">W613</f>
        <v>8</v>
      </c>
      <c r="X614" s="52">
        <v>5</v>
      </c>
      <c r="Y614" s="87" t="str">
        <f t="shared" ref="Y614:Y628" si="460">IF(LEFT($A614,1)="x","",IFERROR(VLOOKUP($A614,LedenV,34,0),""))</f>
        <v>F5</v>
      </c>
      <c r="Z614" s="87" t="str">
        <f t="shared" ref="Z614:Z628" si="461">IF(LEFT($A614,1)="x","",IFERROR(VLOOKUP($A614,LedenV,35,0),""))</f>
        <v>F5</v>
      </c>
      <c r="AA614" s="87" t="str">
        <f t="shared" ref="AA614:AA628" si="462">IF(LEFT($A614,1)="x","",IFERROR(VLOOKUP($A614,LedenV,36,0),""))</f>
        <v>F5</v>
      </c>
      <c r="AB614" s="34">
        <f t="shared" ref="AB614:AB628" si="463">LEN(Y614&amp;Z614&amp;AA614)</f>
        <v>6</v>
      </c>
    </row>
    <row r="615" spans="1:32" x14ac:dyDescent="0.2">
      <c r="A615" s="34" t="str">
        <f>C611&amp;"x"&amp;B615</f>
        <v>F2x2</v>
      </c>
      <c r="B615" s="63">
        <v>2</v>
      </c>
      <c r="C615" s="87" t="str">
        <f t="shared" si="449"/>
        <v>V</v>
      </c>
      <c r="D615" s="87" t="str">
        <f t="shared" si="450"/>
        <v>NLZ65N9</v>
      </c>
      <c r="E615" s="88" t="str">
        <f t="shared" si="451"/>
        <v>Tijssen, N.</v>
      </c>
      <c r="F615" s="88" t="str">
        <f t="shared" si="452"/>
        <v>Naomi</v>
      </c>
      <c r="G615" s="89">
        <f t="shared" si="453"/>
        <v>40660</v>
      </c>
      <c r="H615" s="90">
        <f t="shared" si="454"/>
        <v>7</v>
      </c>
      <c r="I615" s="91"/>
      <c r="J615" s="87" t="str">
        <f t="shared" si="455"/>
        <v>F4</v>
      </c>
      <c r="K615" s="87" t="str">
        <f t="shared" si="456"/>
        <v>F4</v>
      </c>
      <c r="L615" s="87" t="str">
        <f t="shared" si="457"/>
        <v>F4</v>
      </c>
      <c r="M615" s="92"/>
      <c r="N615" s="92"/>
      <c r="P615" s="223" t="str">
        <f ca="1">IF(OR(LEFT($A615,1)="x",AND(Y613+$AB615=0,$AB613&gt;0)),"",IFERROR(VLOOKUP($A615,LedenV,27,0),""))</f>
        <v/>
      </c>
      <c r="Q615" s="223" t="str">
        <f ca="1">IF(OR(LEFT($A615,1)="x",AND(Z613+$AB615=0,$AB613&gt;0)),"",IFERROR(VLOOKUP($A615,LedenV,28,0),""))</f>
        <v/>
      </c>
      <c r="R615" s="223" t="str">
        <f ca="1">IF(OR(LEFT($A615,1)="x",AND(AA613+$AB615=0,$AB613&gt;0)),"",IFERROR(VLOOKUP($A615,LedenV,29,0),""))</f>
        <v/>
      </c>
      <c r="S615" s="228"/>
      <c r="T615" s="305"/>
      <c r="U615" s="226"/>
      <c r="V615" s="229">
        <f t="shared" si="458"/>
        <v>7</v>
      </c>
      <c r="W615" s="229">
        <f t="shared" si="459"/>
        <v>8</v>
      </c>
      <c r="X615" s="52">
        <v>6</v>
      </c>
      <c r="Y615" s="87" t="str">
        <f t="shared" si="460"/>
        <v>F4</v>
      </c>
      <c r="Z615" s="87" t="str">
        <f t="shared" si="461"/>
        <v>F4</v>
      </c>
      <c r="AA615" s="87" t="str">
        <f t="shared" si="462"/>
        <v>F4</v>
      </c>
      <c r="AB615" s="34">
        <f t="shared" si="463"/>
        <v>6</v>
      </c>
    </row>
    <row r="616" spans="1:32" x14ac:dyDescent="0.2">
      <c r="A616" s="34" t="str">
        <f>C611&amp;"x"&amp;B616</f>
        <v>F2x3</v>
      </c>
      <c r="B616" s="63">
        <v>3</v>
      </c>
      <c r="C616" s="87" t="str">
        <f t="shared" si="449"/>
        <v>V</v>
      </c>
      <c r="D616" s="87" t="str">
        <f t="shared" si="450"/>
        <v>NLV84M5</v>
      </c>
      <c r="E616" s="88" t="str">
        <f t="shared" si="451"/>
        <v>Voorbij, Lova</v>
      </c>
      <c r="F616" s="88" t="str">
        <f t="shared" si="452"/>
        <v>Lova</v>
      </c>
      <c r="G616" s="89">
        <f t="shared" si="453"/>
        <v>41174</v>
      </c>
      <c r="H616" s="90">
        <f t="shared" si="454"/>
        <v>6</v>
      </c>
      <c r="I616" s="91"/>
      <c r="J616" s="87" t="str">
        <f t="shared" si="455"/>
        <v/>
      </c>
      <c r="K616" s="87" t="str">
        <f t="shared" si="456"/>
        <v>F4</v>
      </c>
      <c r="L616" s="87" t="str">
        <f t="shared" si="457"/>
        <v>F4</v>
      </c>
      <c r="M616" s="92"/>
      <c r="N616" s="92"/>
      <c r="P616" s="223" t="str">
        <f ca="1">IF(OR(LEFT($A616,1)="x",AND(Y613+$AB616=0,$AB613&gt;0)),"",IFERROR(VLOOKUP($A616,LedenV,27,0),""))</f>
        <v/>
      </c>
      <c r="Q616" s="223" t="str">
        <f ca="1">IF(OR(LEFT($A616,1)="x",AND(Z613+$AB616=0,$AB613&gt;0)),"",IFERROR(VLOOKUP($A616,LedenV,28,0),""))</f>
        <v/>
      </c>
      <c r="R616" s="223" t="str">
        <f ca="1">IF(OR(LEFT($A616,1)="x",AND(AA613+$AB616=0,$AB613&gt;0)),"",IFERROR(VLOOKUP($A616,LedenV,29,0),""))</f>
        <v/>
      </c>
      <c r="S616" s="228"/>
      <c r="T616" s="305"/>
      <c r="U616" s="226"/>
      <c r="V616" s="229">
        <f t="shared" si="458"/>
        <v>7</v>
      </c>
      <c r="W616" s="229">
        <f t="shared" si="459"/>
        <v>8</v>
      </c>
      <c r="X616" s="52">
        <v>7</v>
      </c>
      <c r="Y616" s="87" t="str">
        <f t="shared" si="460"/>
        <v/>
      </c>
      <c r="Z616" s="87" t="str">
        <f t="shared" si="461"/>
        <v>F4</v>
      </c>
      <c r="AA616" s="87" t="str">
        <f t="shared" si="462"/>
        <v>F4</v>
      </c>
      <c r="AB616" s="34">
        <f t="shared" si="463"/>
        <v>4</v>
      </c>
    </row>
    <row r="617" spans="1:32" x14ac:dyDescent="0.2">
      <c r="A617" s="34" t="str">
        <f>C611&amp;"x"&amp;B617</f>
        <v>F2x4</v>
      </c>
      <c r="B617" s="63">
        <v>4</v>
      </c>
      <c r="C617" s="87" t="str">
        <f t="shared" si="449"/>
        <v>M</v>
      </c>
      <c r="D617" s="87" t="str">
        <f t="shared" si="450"/>
        <v>NL</v>
      </c>
      <c r="E617" s="88" t="str">
        <f t="shared" si="451"/>
        <v>Ameijden, Joep</v>
      </c>
      <c r="F617" s="88" t="str">
        <f t="shared" si="452"/>
        <v>Joep</v>
      </c>
      <c r="G617" s="89">
        <f t="shared" si="453"/>
        <v>40931</v>
      </c>
      <c r="H617" s="90">
        <f t="shared" si="454"/>
        <v>6</v>
      </c>
      <c r="I617" s="91"/>
      <c r="J617" s="87">
        <f t="shared" si="455"/>
        <v>0</v>
      </c>
      <c r="K617" s="87">
        <f t="shared" si="456"/>
        <v>0</v>
      </c>
      <c r="L617" s="87">
        <f t="shared" si="457"/>
        <v>0</v>
      </c>
      <c r="M617" s="92"/>
      <c r="N617" s="92"/>
      <c r="P617" s="223" t="str">
        <f ca="1">IF(OR(LEFT($A617,1)="x",AND(Y613+$AB617=0,$AB613&gt;0)),"",IFERROR(VLOOKUP($A617,LedenV,27,0),""))</f>
        <v/>
      </c>
      <c r="Q617" s="223" t="str">
        <f ca="1">IF(OR(LEFT($A617,1)="x",AND(Z613+$AB617=0,$AB613&gt;0)),"",IFERROR(VLOOKUP($A617,LedenV,28,0),""))</f>
        <v/>
      </c>
      <c r="R617" s="223" t="str">
        <f ca="1">IF(OR(LEFT($A617,1)="x",AND(AA613+$AB617=0,$AB613&gt;0)),"",IFERROR(VLOOKUP($A617,LedenV,29,0),""))</f>
        <v/>
      </c>
      <c r="S617" s="228"/>
      <c r="T617" s="305"/>
      <c r="U617" s="226"/>
      <c r="V617" s="229">
        <f t="shared" si="458"/>
        <v>7</v>
      </c>
      <c r="W617" s="229">
        <f t="shared" si="459"/>
        <v>8</v>
      </c>
      <c r="X617" s="52">
        <v>8</v>
      </c>
      <c r="Y617" s="87" t="str">
        <f t="shared" si="460"/>
        <v/>
      </c>
      <c r="Z617" s="87" t="str">
        <f t="shared" si="461"/>
        <v/>
      </c>
      <c r="AA617" s="87" t="str">
        <f t="shared" si="462"/>
        <v/>
      </c>
      <c r="AB617" s="34">
        <f t="shared" si="463"/>
        <v>0</v>
      </c>
    </row>
    <row r="618" spans="1:32" x14ac:dyDescent="0.2">
      <c r="A618" s="34" t="str">
        <f>C611&amp;"x"&amp;B618</f>
        <v>F2x5</v>
      </c>
      <c r="B618" s="63">
        <v>5</v>
      </c>
      <c r="C618" s="87" t="str">
        <f t="shared" si="449"/>
        <v/>
      </c>
      <c r="D618" s="87" t="str">
        <f t="shared" si="450"/>
        <v/>
      </c>
      <c r="E618" s="88" t="str">
        <f t="shared" si="451"/>
        <v/>
      </c>
      <c r="F618" s="88" t="str">
        <f t="shared" si="452"/>
        <v/>
      </c>
      <c r="G618" s="89" t="str">
        <f t="shared" si="453"/>
        <v/>
      </c>
      <c r="H618" s="90" t="str">
        <f t="shared" si="454"/>
        <v/>
      </c>
      <c r="I618" s="91"/>
      <c r="J618" s="87" t="str">
        <f t="shared" si="455"/>
        <v/>
      </c>
      <c r="K618" s="87" t="str">
        <f t="shared" si="456"/>
        <v/>
      </c>
      <c r="L618" s="87" t="str">
        <f t="shared" si="457"/>
        <v/>
      </c>
      <c r="M618" s="92"/>
      <c r="N618" s="92"/>
      <c r="P618" s="223" t="str">
        <f>IF(OR(LEFT($A618,1)="x",AND(Y613+$AB618=0,$AB613&gt;0)),"",IFERROR(VLOOKUP($A618,LedenV,27,0),""))</f>
        <v/>
      </c>
      <c r="Q618" s="223" t="str">
        <f>IF(OR(LEFT($A618,1)="x",AND(Z613+$AB618=0,$AB613&gt;0)),"",IFERROR(VLOOKUP($A618,LedenV,28,0),""))</f>
        <v/>
      </c>
      <c r="R618" s="223" t="str">
        <f>IF(OR(LEFT($A618,1)="x",AND(AA613+$AB618=0,$AB613&gt;0)),"",IFERROR(VLOOKUP($A618,LedenV,29,0),""))</f>
        <v/>
      </c>
      <c r="S618" s="228"/>
      <c r="T618" s="305"/>
      <c r="U618" s="226"/>
      <c r="V618" s="229">
        <f t="shared" si="458"/>
        <v>7</v>
      </c>
      <c r="W618" s="229">
        <f t="shared" si="459"/>
        <v>8</v>
      </c>
      <c r="X618" s="52">
        <v>9</v>
      </c>
      <c r="Y618" s="87" t="str">
        <f t="shared" si="460"/>
        <v/>
      </c>
      <c r="Z618" s="87" t="str">
        <f t="shared" si="461"/>
        <v/>
      </c>
      <c r="AA618" s="87" t="str">
        <f t="shared" si="462"/>
        <v/>
      </c>
      <c r="AB618" s="34">
        <f t="shared" si="463"/>
        <v>0</v>
      </c>
    </row>
    <row r="619" spans="1:32" x14ac:dyDescent="0.2">
      <c r="A619" s="34" t="str">
        <f>C611&amp;"x"&amp;B619</f>
        <v>F2x6</v>
      </c>
      <c r="B619" s="63">
        <v>6</v>
      </c>
      <c r="C619" s="87" t="str">
        <f t="shared" si="449"/>
        <v/>
      </c>
      <c r="D619" s="87" t="str">
        <f t="shared" si="450"/>
        <v/>
      </c>
      <c r="E619" s="88" t="str">
        <f t="shared" si="451"/>
        <v/>
      </c>
      <c r="F619" s="88" t="str">
        <f t="shared" si="452"/>
        <v/>
      </c>
      <c r="G619" s="89" t="str">
        <f t="shared" si="453"/>
        <v/>
      </c>
      <c r="H619" s="90" t="str">
        <f t="shared" si="454"/>
        <v/>
      </c>
      <c r="I619" s="91"/>
      <c r="J619" s="87" t="str">
        <f t="shared" si="455"/>
        <v/>
      </c>
      <c r="K619" s="87" t="str">
        <f t="shared" si="456"/>
        <v/>
      </c>
      <c r="L619" s="87" t="str">
        <f t="shared" si="457"/>
        <v/>
      </c>
      <c r="M619" s="92"/>
      <c r="N619" s="92"/>
      <c r="P619" s="223" t="str">
        <f>IF(OR(LEFT($A619,1)="x",AND(Y613+$AB619=0,$AB613&gt;0)),"",IFERROR(VLOOKUP($A619,LedenV,27,0),""))</f>
        <v/>
      </c>
      <c r="Q619" s="223" t="str">
        <f>IF(OR(LEFT($A619,1)="x",AND(Z613+$AB619=0,$AB613&gt;0)),"",IFERROR(VLOOKUP($A619,LedenV,28,0),""))</f>
        <v/>
      </c>
      <c r="R619" s="223" t="str">
        <f>IF(OR(LEFT($A619,1)="x",AND(AA613+$AB619=0,$AB613&gt;0)),"",IFERROR(VLOOKUP($A619,LedenV,29,0),""))</f>
        <v/>
      </c>
      <c r="S619" s="228"/>
      <c r="T619" s="305"/>
      <c r="U619" s="226"/>
      <c r="V619" s="229">
        <f t="shared" si="458"/>
        <v>7</v>
      </c>
      <c r="W619" s="229">
        <f t="shared" si="459"/>
        <v>8</v>
      </c>
      <c r="X619" s="52">
        <v>10</v>
      </c>
      <c r="Y619" s="87" t="str">
        <f t="shared" si="460"/>
        <v/>
      </c>
      <c r="Z619" s="87" t="str">
        <f t="shared" si="461"/>
        <v/>
      </c>
      <c r="AA619" s="87" t="str">
        <f t="shared" si="462"/>
        <v/>
      </c>
      <c r="AB619" s="34">
        <f t="shared" si="463"/>
        <v>0</v>
      </c>
    </row>
    <row r="620" spans="1:32" x14ac:dyDescent="0.2">
      <c r="A620" s="34" t="str">
        <f>C611&amp;"x"&amp;B620</f>
        <v>F2x7</v>
      </c>
      <c r="B620" s="63">
        <v>7</v>
      </c>
      <c r="C620" s="87" t="str">
        <f t="shared" si="449"/>
        <v/>
      </c>
      <c r="D620" s="87" t="str">
        <f t="shared" si="450"/>
        <v/>
      </c>
      <c r="E620" s="88" t="str">
        <f t="shared" si="451"/>
        <v/>
      </c>
      <c r="F620" s="88" t="str">
        <f t="shared" si="452"/>
        <v/>
      </c>
      <c r="G620" s="89" t="str">
        <f t="shared" si="453"/>
        <v/>
      </c>
      <c r="H620" s="90" t="str">
        <f t="shared" si="454"/>
        <v/>
      </c>
      <c r="I620" s="91"/>
      <c r="J620" s="87" t="str">
        <f t="shared" si="455"/>
        <v/>
      </c>
      <c r="K620" s="87" t="str">
        <f t="shared" si="456"/>
        <v/>
      </c>
      <c r="L620" s="87" t="str">
        <f t="shared" si="457"/>
        <v/>
      </c>
      <c r="M620" s="92"/>
      <c r="N620" s="92"/>
      <c r="P620" s="223" t="str">
        <f>IF(OR(LEFT($A620,1)="x",AND(Y613+$AB620=0,$AB613&gt;0)),"",IFERROR(VLOOKUP($A620,LedenV,27,0),""))</f>
        <v/>
      </c>
      <c r="Q620" s="223" t="str">
        <f>IF(OR(LEFT($A620,1)="x",AND(Z613+$AB620=0,$AB613&gt;0)),"",IFERROR(VLOOKUP($A620,LedenV,28,0),""))</f>
        <v/>
      </c>
      <c r="R620" s="223" t="str">
        <f>IF(OR(LEFT($A620,1)="x",AND(AA613+$AB620=0,$AB613&gt;0)),"",IFERROR(VLOOKUP($A620,LedenV,29,0),""))</f>
        <v/>
      </c>
      <c r="S620" s="228"/>
      <c r="T620" s="305"/>
      <c r="U620" s="226"/>
      <c r="V620" s="229">
        <f t="shared" si="458"/>
        <v>7</v>
      </c>
      <c r="W620" s="229">
        <f t="shared" si="459"/>
        <v>8</v>
      </c>
      <c r="X620" s="52">
        <v>11</v>
      </c>
      <c r="Y620" s="87" t="str">
        <f t="shared" si="460"/>
        <v/>
      </c>
      <c r="Z620" s="87" t="str">
        <f t="shared" si="461"/>
        <v/>
      </c>
      <c r="AA620" s="87" t="str">
        <f t="shared" si="462"/>
        <v/>
      </c>
      <c r="AB620" s="34">
        <f t="shared" si="463"/>
        <v>0</v>
      </c>
    </row>
    <row r="621" spans="1:32" x14ac:dyDescent="0.2">
      <c r="A621" s="34" t="str">
        <f>C611&amp;"x"&amp;B621</f>
        <v>F2x8</v>
      </c>
      <c r="B621" s="63">
        <v>8</v>
      </c>
      <c r="C621" s="87" t="str">
        <f t="shared" si="449"/>
        <v/>
      </c>
      <c r="D621" s="87" t="str">
        <f t="shared" si="450"/>
        <v/>
      </c>
      <c r="E621" s="88" t="str">
        <f t="shared" si="451"/>
        <v/>
      </c>
      <c r="F621" s="88" t="str">
        <f t="shared" si="452"/>
        <v/>
      </c>
      <c r="G621" s="89" t="str">
        <f t="shared" si="453"/>
        <v/>
      </c>
      <c r="H621" s="90" t="str">
        <f t="shared" si="454"/>
        <v/>
      </c>
      <c r="I621" s="91"/>
      <c r="J621" s="87" t="str">
        <f t="shared" si="455"/>
        <v/>
      </c>
      <c r="K621" s="87" t="str">
        <f t="shared" si="456"/>
        <v/>
      </c>
      <c r="L621" s="87" t="str">
        <f t="shared" si="457"/>
        <v/>
      </c>
      <c r="M621" s="92"/>
      <c r="N621" s="92"/>
      <c r="P621" s="223" t="str">
        <f>IF(OR(LEFT($A621,1)="x",AND(Y613+$AB621=0,$AB613&gt;0)),"",IFERROR(VLOOKUP($A621,LedenV,27,0),""))</f>
        <v/>
      </c>
      <c r="Q621" s="223" t="str">
        <f>IF(OR(LEFT($A621,1)="x",AND(Z613+$AB621=0,$AB613&gt;0)),"",IFERROR(VLOOKUP($A621,LedenV,28,0),""))</f>
        <v/>
      </c>
      <c r="R621" s="223" t="str">
        <f>IF(OR(LEFT($A621,1)="x",AND(AA613+$AB621=0,$AB613&gt;0)),"",IFERROR(VLOOKUP($A621,LedenV,29,0),""))</f>
        <v/>
      </c>
      <c r="S621" s="228"/>
      <c r="T621" s="305"/>
      <c r="U621" s="226"/>
      <c r="V621" s="229">
        <f t="shared" si="458"/>
        <v>7</v>
      </c>
      <c r="W621" s="229">
        <f t="shared" si="459"/>
        <v>8</v>
      </c>
      <c r="X621" s="52">
        <v>12</v>
      </c>
      <c r="Y621" s="87" t="str">
        <f t="shared" si="460"/>
        <v/>
      </c>
      <c r="Z621" s="87" t="str">
        <f t="shared" si="461"/>
        <v/>
      </c>
      <c r="AA621" s="87" t="str">
        <f t="shared" si="462"/>
        <v/>
      </c>
      <c r="AB621" s="34">
        <f t="shared" si="463"/>
        <v>0</v>
      </c>
    </row>
    <row r="622" spans="1:32" x14ac:dyDescent="0.2">
      <c r="A622" s="34" t="str">
        <f>C611&amp;"x"&amp;B622</f>
        <v>F2x9</v>
      </c>
      <c r="B622" s="63">
        <v>9</v>
      </c>
      <c r="C622" s="87" t="str">
        <f t="shared" si="449"/>
        <v/>
      </c>
      <c r="D622" s="87" t="str">
        <f t="shared" si="450"/>
        <v/>
      </c>
      <c r="E622" s="88" t="str">
        <f t="shared" si="451"/>
        <v/>
      </c>
      <c r="F622" s="88" t="str">
        <f t="shared" si="452"/>
        <v/>
      </c>
      <c r="G622" s="89" t="str">
        <f t="shared" si="453"/>
        <v/>
      </c>
      <c r="H622" s="90" t="str">
        <f t="shared" si="454"/>
        <v/>
      </c>
      <c r="I622" s="91"/>
      <c r="J622" s="87" t="str">
        <f t="shared" si="455"/>
        <v/>
      </c>
      <c r="K622" s="87" t="str">
        <f t="shared" si="456"/>
        <v/>
      </c>
      <c r="L622" s="87" t="str">
        <f t="shared" si="457"/>
        <v/>
      </c>
      <c r="M622" s="92"/>
      <c r="N622" s="92"/>
      <c r="P622" s="223" t="str">
        <f>IF(OR(LEFT($A622,1)="x",AND(Y613+$AB622=0,$AB613&gt;0)),"",IFERROR(VLOOKUP($A622,LedenV,27,0),""))</f>
        <v/>
      </c>
      <c r="Q622" s="223" t="str">
        <f>IF(OR(LEFT($A622,1)="x",AND(Z613+$AB622=0,$AB613&gt;0)),"",IFERROR(VLOOKUP($A622,LedenV,28,0),""))</f>
        <v/>
      </c>
      <c r="R622" s="223" t="str">
        <f>IF(OR(LEFT($A622,1)="x",AND(AA613+$AB622=0,$AB613&gt;0)),"",IFERROR(VLOOKUP($A622,LedenV,29,0),""))</f>
        <v/>
      </c>
      <c r="S622" s="228"/>
      <c r="T622" s="305"/>
      <c r="U622" s="226"/>
      <c r="V622" s="229">
        <f t="shared" si="458"/>
        <v>7</v>
      </c>
      <c r="W622" s="229">
        <f t="shared" si="459"/>
        <v>8</v>
      </c>
      <c r="X622" s="52">
        <v>13</v>
      </c>
      <c r="Y622" s="87" t="str">
        <f t="shared" si="460"/>
        <v/>
      </c>
      <c r="Z622" s="87" t="str">
        <f t="shared" si="461"/>
        <v/>
      </c>
      <c r="AA622" s="87" t="str">
        <f t="shared" si="462"/>
        <v/>
      </c>
      <c r="AB622" s="34">
        <f t="shared" si="463"/>
        <v>0</v>
      </c>
    </row>
    <row r="623" spans="1:32" x14ac:dyDescent="0.2">
      <c r="A623" s="34" t="str">
        <f>C611&amp;"x"&amp;B623</f>
        <v>F2x10</v>
      </c>
      <c r="B623" s="63">
        <v>10</v>
      </c>
      <c r="C623" s="87" t="str">
        <f t="shared" si="449"/>
        <v/>
      </c>
      <c r="D623" s="87" t="str">
        <f t="shared" si="450"/>
        <v/>
      </c>
      <c r="E623" s="88" t="str">
        <f t="shared" si="451"/>
        <v/>
      </c>
      <c r="F623" s="88" t="str">
        <f t="shared" si="452"/>
        <v/>
      </c>
      <c r="G623" s="89" t="str">
        <f t="shared" si="453"/>
        <v/>
      </c>
      <c r="H623" s="90" t="str">
        <f t="shared" si="454"/>
        <v/>
      </c>
      <c r="I623" s="91"/>
      <c r="J623" s="87" t="str">
        <f t="shared" si="455"/>
        <v/>
      </c>
      <c r="K623" s="87" t="str">
        <f t="shared" si="456"/>
        <v/>
      </c>
      <c r="L623" s="87" t="str">
        <f t="shared" si="457"/>
        <v/>
      </c>
      <c r="M623" s="92"/>
      <c r="N623" s="92"/>
      <c r="P623" s="223" t="str">
        <f>IF(OR(LEFT($A623,1)="x",AND(Y613+$AB623=0,$AB613&gt;0)),"",IFERROR(VLOOKUP($A623,LedenV,27,0),""))</f>
        <v/>
      </c>
      <c r="Q623" s="223" t="str">
        <f>IF(OR(LEFT($A623,1)="x",AND(Z613+$AB623=0,$AB613&gt;0)),"",IFERROR(VLOOKUP($A623,LedenV,28,0),""))</f>
        <v/>
      </c>
      <c r="R623" s="223" t="str">
        <f>IF(OR(LEFT($A623,1)="x",AND(AA613+$AB623=0,$AB613&gt;0)),"",IFERROR(VLOOKUP($A623,LedenV,29,0),""))</f>
        <v/>
      </c>
      <c r="S623" s="228"/>
      <c r="T623" s="305"/>
      <c r="U623" s="226"/>
      <c r="V623" s="229">
        <f t="shared" si="458"/>
        <v>7</v>
      </c>
      <c r="W623" s="229">
        <f t="shared" si="459"/>
        <v>8</v>
      </c>
      <c r="X623" s="52">
        <v>14</v>
      </c>
      <c r="Y623" s="87" t="str">
        <f t="shared" si="460"/>
        <v/>
      </c>
      <c r="Z623" s="87" t="str">
        <f t="shared" si="461"/>
        <v/>
      </c>
      <c r="AA623" s="87" t="str">
        <f t="shared" si="462"/>
        <v/>
      </c>
      <c r="AB623" s="34">
        <f t="shared" si="463"/>
        <v>0</v>
      </c>
    </row>
    <row r="624" spans="1:32" x14ac:dyDescent="0.2">
      <c r="A624" s="34" t="str">
        <f>C611&amp;"x"&amp;B624</f>
        <v>F2x11</v>
      </c>
      <c r="B624" s="63">
        <v>11</v>
      </c>
      <c r="C624" s="87" t="str">
        <f t="shared" si="449"/>
        <v/>
      </c>
      <c r="D624" s="87" t="str">
        <f t="shared" si="450"/>
        <v/>
      </c>
      <c r="E624" s="88" t="str">
        <f t="shared" si="451"/>
        <v/>
      </c>
      <c r="F624" s="88" t="str">
        <f t="shared" si="452"/>
        <v/>
      </c>
      <c r="G624" s="89" t="str">
        <f t="shared" si="453"/>
        <v/>
      </c>
      <c r="H624" s="90" t="str">
        <f t="shared" si="454"/>
        <v/>
      </c>
      <c r="I624" s="91"/>
      <c r="J624" s="87" t="str">
        <f t="shared" si="455"/>
        <v/>
      </c>
      <c r="K624" s="87" t="str">
        <f t="shared" si="456"/>
        <v/>
      </c>
      <c r="L624" s="87" t="str">
        <f t="shared" si="457"/>
        <v/>
      </c>
      <c r="M624" s="92"/>
      <c r="N624" s="92"/>
      <c r="P624" s="223" t="str">
        <f>IF(OR(LEFT($A624,1)="x",AND(Y613+$AB624=0,$AB613&gt;0)),"",IFERROR(VLOOKUP($A624,LedenV,27,0),""))</f>
        <v/>
      </c>
      <c r="Q624" s="223" t="str">
        <f>IF(OR(LEFT($A624,1)="x",AND(Z613+$AB624=0,$AB613&gt;0)),"",IFERROR(VLOOKUP($A624,LedenV,28,0),""))</f>
        <v/>
      </c>
      <c r="R624" s="223" t="str">
        <f>IF(OR(LEFT($A624,1)="x",AND(AA613+$AB624=0,$AB613&gt;0)),"",IFERROR(VLOOKUP($A624,LedenV,29,0),""))</f>
        <v/>
      </c>
      <c r="V624" s="229">
        <f t="shared" si="458"/>
        <v>7</v>
      </c>
      <c r="W624" s="229">
        <f t="shared" si="459"/>
        <v>8</v>
      </c>
      <c r="X624" s="52">
        <v>15</v>
      </c>
      <c r="Y624" s="87" t="str">
        <f t="shared" si="460"/>
        <v/>
      </c>
      <c r="Z624" s="87" t="str">
        <f t="shared" si="461"/>
        <v/>
      </c>
      <c r="AA624" s="87" t="str">
        <f t="shared" si="462"/>
        <v/>
      </c>
      <c r="AB624" s="34">
        <f t="shared" si="463"/>
        <v>0</v>
      </c>
    </row>
    <row r="625" spans="1:32" x14ac:dyDescent="0.2">
      <c r="A625" s="34" t="str">
        <f>C611&amp;"x"&amp;B625</f>
        <v>F2x12</v>
      </c>
      <c r="B625" s="63">
        <v>12</v>
      </c>
      <c r="C625" s="87" t="str">
        <f t="shared" si="449"/>
        <v/>
      </c>
      <c r="D625" s="87" t="str">
        <f t="shared" si="450"/>
        <v/>
      </c>
      <c r="E625" s="88" t="str">
        <f t="shared" si="451"/>
        <v/>
      </c>
      <c r="F625" s="88" t="str">
        <f t="shared" si="452"/>
        <v/>
      </c>
      <c r="G625" s="89" t="str">
        <f t="shared" si="453"/>
        <v/>
      </c>
      <c r="H625" s="90" t="str">
        <f t="shared" si="454"/>
        <v/>
      </c>
      <c r="I625" s="91"/>
      <c r="J625" s="87" t="str">
        <f t="shared" si="455"/>
        <v/>
      </c>
      <c r="K625" s="87" t="str">
        <f t="shared" si="456"/>
        <v/>
      </c>
      <c r="L625" s="87" t="str">
        <f t="shared" si="457"/>
        <v/>
      </c>
      <c r="M625" s="92"/>
      <c r="N625" s="92"/>
      <c r="P625" s="223" t="str">
        <f>IF(OR(LEFT($A625,1)="x",AND(Y613+$AB625=0,$AB613&gt;0)),"",IFERROR(VLOOKUP($A625,LedenV,27,0),""))</f>
        <v/>
      </c>
      <c r="Q625" s="223" t="str">
        <f>IF(OR(LEFT($A625,1)="x",AND(Z613+$AB625=0,$AB613&gt;0)),"",IFERROR(VLOOKUP($A625,LedenV,28,0),""))</f>
        <v/>
      </c>
      <c r="R625" s="223" t="str">
        <f>IF(OR(LEFT($A625,1)="x",AND(AA613+$AB625=0,$AB613&gt;0)),"",IFERROR(VLOOKUP($A625,LedenV,29,0),""))</f>
        <v/>
      </c>
      <c r="V625" s="229">
        <f t="shared" si="458"/>
        <v>7</v>
      </c>
      <c r="W625" s="229">
        <f t="shared" si="459"/>
        <v>8</v>
      </c>
      <c r="X625" s="52">
        <v>16</v>
      </c>
      <c r="Y625" s="87" t="str">
        <f t="shared" si="460"/>
        <v/>
      </c>
      <c r="Z625" s="87" t="str">
        <f t="shared" si="461"/>
        <v/>
      </c>
      <c r="AA625" s="87" t="str">
        <f t="shared" si="462"/>
        <v/>
      </c>
      <c r="AB625" s="34">
        <f t="shared" si="463"/>
        <v>0</v>
      </c>
    </row>
    <row r="626" spans="1:32" x14ac:dyDescent="0.2">
      <c r="A626" s="34" t="str">
        <f>C611&amp;"x"&amp;B626</f>
        <v>F2x13</v>
      </c>
      <c r="B626" s="63">
        <v>13</v>
      </c>
      <c r="C626" s="87" t="str">
        <f t="shared" si="449"/>
        <v/>
      </c>
      <c r="D626" s="87" t="str">
        <f t="shared" si="450"/>
        <v/>
      </c>
      <c r="E626" s="88" t="str">
        <f t="shared" si="451"/>
        <v/>
      </c>
      <c r="F626" s="88" t="str">
        <f t="shared" si="452"/>
        <v/>
      </c>
      <c r="G626" s="89" t="str">
        <f t="shared" si="453"/>
        <v/>
      </c>
      <c r="H626" s="90" t="str">
        <f t="shared" si="454"/>
        <v/>
      </c>
      <c r="I626" s="91"/>
      <c r="J626" s="87" t="str">
        <f t="shared" si="455"/>
        <v/>
      </c>
      <c r="K626" s="87" t="str">
        <f t="shared" si="456"/>
        <v/>
      </c>
      <c r="L626" s="87" t="str">
        <f t="shared" si="457"/>
        <v/>
      </c>
      <c r="M626" s="92"/>
      <c r="N626" s="92"/>
      <c r="P626" s="223" t="str">
        <f>IF(OR(LEFT($A626,1)="x",AND(Y613+$AB626=0,$AB613&gt;0)),"",IFERROR(VLOOKUP($A626,LedenV,27,0),""))</f>
        <v/>
      </c>
      <c r="Q626" s="223" t="str">
        <f>IF(OR(LEFT($A626,1)="x",AND(Z613+$AB626=0,$AB613&gt;0)),"",IFERROR(VLOOKUP($A626,LedenV,28,0),""))</f>
        <v/>
      </c>
      <c r="R626" s="223" t="str">
        <f>IF(OR(LEFT($A626,1)="x",AND(AA613+$AB626=0,$AB613&gt;0)),"",IFERROR(VLOOKUP($A626,LedenV,29,0),""))</f>
        <v/>
      </c>
      <c r="V626" s="229">
        <f t="shared" si="458"/>
        <v>7</v>
      </c>
      <c r="W626" s="229">
        <f t="shared" si="459"/>
        <v>8</v>
      </c>
      <c r="X626" s="52">
        <v>17</v>
      </c>
      <c r="Y626" s="87" t="str">
        <f t="shared" si="460"/>
        <v/>
      </c>
      <c r="Z626" s="87" t="str">
        <f t="shared" si="461"/>
        <v/>
      </c>
      <c r="AA626" s="87" t="str">
        <f t="shared" si="462"/>
        <v/>
      </c>
      <c r="AB626" s="34">
        <f t="shared" si="463"/>
        <v>0</v>
      </c>
    </row>
    <row r="627" spans="1:32" x14ac:dyDescent="0.2">
      <c r="A627" s="34" t="str">
        <f>C611&amp;"x"&amp;B627</f>
        <v>F2x14</v>
      </c>
      <c r="B627" s="63">
        <v>14</v>
      </c>
      <c r="C627" s="87" t="str">
        <f t="shared" si="449"/>
        <v/>
      </c>
      <c r="D627" s="87" t="str">
        <f t="shared" si="450"/>
        <v/>
      </c>
      <c r="E627" s="88" t="str">
        <f t="shared" si="451"/>
        <v/>
      </c>
      <c r="F627" s="88" t="str">
        <f t="shared" si="452"/>
        <v/>
      </c>
      <c r="G627" s="89" t="str">
        <f t="shared" si="453"/>
        <v/>
      </c>
      <c r="H627" s="90" t="str">
        <f t="shared" si="454"/>
        <v/>
      </c>
      <c r="I627" s="91"/>
      <c r="J627" s="87" t="str">
        <f t="shared" si="455"/>
        <v/>
      </c>
      <c r="K627" s="87" t="str">
        <f t="shared" si="456"/>
        <v/>
      </c>
      <c r="L627" s="87" t="str">
        <f t="shared" si="457"/>
        <v/>
      </c>
      <c r="M627" s="92"/>
      <c r="N627" s="92"/>
      <c r="P627" s="223" t="str">
        <f>IF(OR(LEFT($A627,1)="x",AND(Y613+$AB627=0,$AB613&gt;0)),"",IFERROR(VLOOKUP($A627,LedenV,27,0),""))</f>
        <v/>
      </c>
      <c r="Q627" s="223" t="str">
        <f>IF(OR(LEFT($A627,1)="x",AND(Z613+$AB627=0,$AB613&gt;0)),"",IFERROR(VLOOKUP($A627,LedenV,28,0),""))</f>
        <v/>
      </c>
      <c r="R627" s="223" t="str">
        <f>IF(OR(LEFT($A627,1)="x",AND(AA613+$AB627=0,$AB613&gt;0)),"",IFERROR(VLOOKUP($A627,LedenV,29,0),""))</f>
        <v/>
      </c>
      <c r="V627" s="229">
        <f t="shared" si="458"/>
        <v>7</v>
      </c>
      <c r="W627" s="229">
        <f t="shared" si="459"/>
        <v>8</v>
      </c>
      <c r="X627" s="52">
        <v>18</v>
      </c>
      <c r="Y627" s="87" t="str">
        <f t="shared" si="460"/>
        <v/>
      </c>
      <c r="Z627" s="87" t="str">
        <f t="shared" si="461"/>
        <v/>
      </c>
      <c r="AA627" s="87" t="str">
        <f t="shared" si="462"/>
        <v/>
      </c>
      <c r="AB627" s="34">
        <f t="shared" si="463"/>
        <v>0</v>
      </c>
    </row>
    <row r="628" spans="1:32" x14ac:dyDescent="0.2">
      <c r="A628" s="34" t="str">
        <f>C611&amp;"x"&amp;B628</f>
        <v>F2x15</v>
      </c>
      <c r="B628" s="63">
        <v>15</v>
      </c>
      <c r="C628" s="87" t="str">
        <f t="shared" si="449"/>
        <v/>
      </c>
      <c r="D628" s="87" t="str">
        <f t="shared" si="450"/>
        <v/>
      </c>
      <c r="E628" s="88" t="str">
        <f t="shared" si="451"/>
        <v/>
      </c>
      <c r="F628" s="88" t="str">
        <f t="shared" si="452"/>
        <v/>
      </c>
      <c r="G628" s="89" t="str">
        <f t="shared" si="453"/>
        <v/>
      </c>
      <c r="H628" s="90" t="str">
        <f t="shared" si="454"/>
        <v/>
      </c>
      <c r="I628" s="91"/>
      <c r="J628" s="87" t="str">
        <f t="shared" si="455"/>
        <v/>
      </c>
      <c r="K628" s="87" t="str">
        <f t="shared" si="456"/>
        <v/>
      </c>
      <c r="L628" s="87" t="str">
        <f t="shared" si="457"/>
        <v/>
      </c>
      <c r="M628" s="92"/>
      <c r="N628" s="92"/>
      <c r="P628" s="223" t="str">
        <f>IF(OR(LEFT($A628,1)="x",AND(Y613+$AB628=0,$AB613&gt;0)),"",IFERROR(VLOOKUP($A628,LedenV,27,0),""))</f>
        <v/>
      </c>
      <c r="Q628" s="223" t="str">
        <f>IF(OR(LEFT($A628,1)="x",AND(Z613+$AB628=0,$AB613&gt;0)),"",IFERROR(VLOOKUP($A628,LedenV,28,0),""))</f>
        <v/>
      </c>
      <c r="R628" s="223" t="str">
        <f>IF(OR(LEFT($A628,1)="x",AND(AA613+$AB628=0,$AB613&gt;0)),"",IFERROR(VLOOKUP($A628,LedenV,29,0),""))</f>
        <v/>
      </c>
      <c r="V628" s="229">
        <f t="shared" si="458"/>
        <v>7</v>
      </c>
      <c r="W628" s="229">
        <f t="shared" si="459"/>
        <v>8</v>
      </c>
      <c r="X628" s="52">
        <v>19</v>
      </c>
      <c r="Y628" s="87" t="str">
        <f t="shared" si="460"/>
        <v/>
      </c>
      <c r="Z628" s="87" t="str">
        <f t="shared" si="461"/>
        <v/>
      </c>
      <c r="AA628" s="87" t="str">
        <f t="shared" si="462"/>
        <v/>
      </c>
      <c r="AB628" s="34">
        <f t="shared" si="463"/>
        <v>0</v>
      </c>
    </row>
    <row r="629" spans="1:32" ht="13.5" thickBot="1" x14ac:dyDescent="0.25">
      <c r="B629" s="93"/>
      <c r="C629" s="94"/>
      <c r="D629" s="93"/>
      <c r="E629" s="93"/>
      <c r="F629" s="93"/>
      <c r="G629" s="95"/>
      <c r="H629" s="95"/>
      <c r="I629" s="95"/>
      <c r="J629" s="94"/>
      <c r="K629" s="94"/>
      <c r="L629" s="94"/>
      <c r="M629" s="92"/>
      <c r="N629" s="92"/>
      <c r="X629" s="52">
        <v>20</v>
      </c>
    </row>
    <row r="630" spans="1:32" ht="13.5" thickTop="1" x14ac:dyDescent="0.2">
      <c r="A630" s="62"/>
      <c r="B630" s="63"/>
      <c r="C630" s="392" t="s">
        <v>6547</v>
      </c>
      <c r="D630" s="392"/>
      <c r="E630" s="178" t="s">
        <v>6548</v>
      </c>
      <c r="F630" s="178" t="s">
        <v>6549</v>
      </c>
      <c r="G630" s="65" t="s">
        <v>6550</v>
      </c>
      <c r="H630" s="66"/>
      <c r="I630" s="67"/>
      <c r="J630" s="68" t="s">
        <v>6551</v>
      </c>
      <c r="K630" s="68" t="s">
        <v>6552</v>
      </c>
      <c r="L630" s="68" t="s">
        <v>6553</v>
      </c>
      <c r="M630" s="69"/>
      <c r="N630" s="69"/>
      <c r="O630" s="70"/>
      <c r="P630" s="71">
        <f ca="1">COUNT(P634:P648)</f>
        <v>0</v>
      </c>
      <c r="Q630" s="71">
        <f ca="1">COUNT(Q634:Q648)</f>
        <v>0</v>
      </c>
      <c r="R630" s="71">
        <f ca="1">COUNT(R634:R648)</f>
        <v>0</v>
      </c>
      <c r="S630" s="72"/>
      <c r="T630" s="104">
        <f ca="1">R630-(15-COUNTBLANK(AA634:AA648))</f>
        <v>0</v>
      </c>
      <c r="U630" s="70"/>
      <c r="V630" s="70"/>
      <c r="W630" s="70"/>
      <c r="X630" s="70">
        <v>1</v>
      </c>
      <c r="Y630" s="62"/>
      <c r="Z630" s="62"/>
      <c r="AA630" s="62"/>
      <c r="AB630" s="62"/>
    </row>
    <row r="631" spans="1:32" x14ac:dyDescent="0.2">
      <c r="A631" s="43">
        <v>35</v>
      </c>
      <c r="B631" s="73"/>
      <c r="C631" s="391" t="str">
        <f>Leden!AQ37</f>
        <v>F3</v>
      </c>
      <c r="D631" s="391"/>
      <c r="E631" s="177" t="str">
        <f>IF($C631="","",LEFT(IFERROR(VLOOKUP($C631,TeamsV,2,0),"")&amp;"??",2))</f>
        <v>BK</v>
      </c>
      <c r="F631" s="177" t="str">
        <f>IF($C631="","",LEFT(IFERROR(VLOOKUP($C631,TeamsV,3,0),"")&amp;"??",2))</f>
        <v>Za</v>
      </c>
      <c r="G631" s="177" t="str">
        <f>IF($C631="","",LEFT(IFERROR(VLOOKUP($C631,TeamsV,4,0),"")&amp;"?",1))</f>
        <v>4</v>
      </c>
      <c r="H631" s="75"/>
      <c r="I631" s="76"/>
      <c r="J631" s="295">
        <f>COUNTIF(C634:C648,"V")</f>
        <v>3</v>
      </c>
      <c r="K631" s="300">
        <f>COUNTIF(C634:C648,"M")</f>
        <v>2</v>
      </c>
      <c r="L631" s="77">
        <f>IFERROR(AVERAGE(H634:H648),"")</f>
        <v>6</v>
      </c>
      <c r="M631" s="78"/>
      <c r="N631" s="78"/>
      <c r="O631" s="79" t="s">
        <v>6554</v>
      </c>
      <c r="P631" s="223" t="str">
        <f ca="1">IF(COUNT(P634:P648)=0,"",TeamPunten(P634:P648,$V631))</f>
        <v/>
      </c>
      <c r="Q631" s="223" t="str">
        <f ca="1">IF(COUNT(Q634:Q648)=0,"",TeamPunten(Q634:Q648,$V631))</f>
        <v/>
      </c>
      <c r="R631" s="223" t="str">
        <f ca="1">IF(COUNT(R634:R648)=0,"",TeamPunten(R634:R648,$V631))</f>
        <v/>
      </c>
      <c r="S631" s="224"/>
      <c r="T631" s="51"/>
      <c r="U631" s="225" t="str">
        <f>MID($C631,1,1)</f>
        <v>F</v>
      </c>
      <c r="V631" s="225" t="str">
        <f>MID($C631,1,1)</f>
        <v>F</v>
      </c>
      <c r="W631" s="225" t="str">
        <f>MID($C631,1,1)</f>
        <v>F</v>
      </c>
      <c r="X631" s="52">
        <v>2</v>
      </c>
      <c r="Y631" s="43"/>
      <c r="Z631" s="43"/>
      <c r="AA631" s="43"/>
      <c r="AB631" s="43"/>
      <c r="AD631" s="20" t="str">
        <f>IF($C631="","",IFERROR(VLOOKUP($C631,TeamsV,6,0),""))</f>
        <v>A</v>
      </c>
      <c r="AE631" s="20" t="str">
        <f>IF($AD631="","",VLOOKUP($AD631,Teams!$B$4:$G$8,2,0))</f>
        <v>3312 AD</v>
      </c>
      <c r="AF631" s="20" t="str">
        <f>IF($AD631="","",VLOOKUP($AD631,Teams!$B$4:$G$8,4,0))</f>
        <v>Dordrecht</v>
      </c>
    </row>
    <row r="632" spans="1:32" x14ac:dyDescent="0.2">
      <c r="B632" s="63"/>
      <c r="C632" s="178"/>
      <c r="D632" s="63"/>
      <c r="E632" s="63"/>
      <c r="F632" s="63"/>
      <c r="G632" s="67"/>
      <c r="H632" s="67"/>
      <c r="I632" s="67"/>
      <c r="J632" s="296"/>
      <c r="K632" s="296"/>
      <c r="L632" s="296"/>
      <c r="M632" s="80"/>
      <c r="N632" s="80"/>
      <c r="P632" s="224"/>
      <c r="Q632" s="224"/>
      <c r="R632" s="224"/>
      <c r="S632" s="224"/>
      <c r="T632" s="51"/>
      <c r="U632" s="226"/>
      <c r="V632" s="226"/>
      <c r="W632" s="226"/>
      <c r="X632" s="52">
        <v>3</v>
      </c>
    </row>
    <row r="633" spans="1:32" x14ac:dyDescent="0.2">
      <c r="A633" s="81"/>
      <c r="B633" s="82"/>
      <c r="C633" s="83" t="s">
        <v>6555</v>
      </c>
      <c r="D633" s="83" t="s">
        <v>6556</v>
      </c>
      <c r="E633" s="84" t="s">
        <v>6557</v>
      </c>
      <c r="F633" s="84" t="s">
        <v>6558</v>
      </c>
      <c r="G633" s="83" t="s">
        <v>6559</v>
      </c>
      <c r="H633" s="83" t="s">
        <v>6560</v>
      </c>
      <c r="I633" s="83" t="s">
        <v>6415</v>
      </c>
      <c r="J633" s="83" t="s">
        <v>7321</v>
      </c>
      <c r="K633" s="83" t="s">
        <v>8065</v>
      </c>
      <c r="L633" s="83" t="s">
        <v>8195</v>
      </c>
      <c r="M633" s="85"/>
      <c r="N633" s="85"/>
      <c r="O633" s="86"/>
      <c r="P633" s="227" t="s">
        <v>6425</v>
      </c>
      <c r="Q633" s="227" t="s">
        <v>6424</v>
      </c>
      <c r="R633" s="227" t="s">
        <v>6426</v>
      </c>
      <c r="S633" s="224"/>
      <c r="T633" s="51"/>
      <c r="U633" s="225">
        <f>IF(W631="","",VLOOKUP(W631,Leeftijdscat,2,FALSE))</f>
        <v>5</v>
      </c>
      <c r="V633" s="225">
        <f>IF(W631="","",VLOOKUP(W631,Leeftijdscat,3,FALSE))</f>
        <v>7</v>
      </c>
      <c r="W633" s="225">
        <f>IF(W631="","",VLOOKUP(W631,Leeftijdscat,4,FALSE))</f>
        <v>8</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SUM(Y633:AA633)</f>
        <v>0</v>
      </c>
    </row>
    <row r="634" spans="1:32" x14ac:dyDescent="0.2">
      <c r="A634" s="34" t="str">
        <f>C631&amp;"x"&amp;B634</f>
        <v>F3x1</v>
      </c>
      <c r="B634" s="63">
        <v>1</v>
      </c>
      <c r="C634" s="87" t="str">
        <f t="shared" ref="C634:C648" si="464">IF(LEFT($A634,1)="x","",IFERROR(VLOOKUP($A634,LedenV,6,0),""))</f>
        <v>V</v>
      </c>
      <c r="D634" s="87" t="str">
        <f t="shared" ref="D634:D648" si="465">IF(LEFT($A634,1)="x","",IFERROR(VLOOKUP($A634,LedenV,7,0),""))</f>
        <v>NLZ39C9</v>
      </c>
      <c r="E634" s="88" t="str">
        <f t="shared" ref="E634:E648" si="466">IF(LEFT($A634,1)="x","",IFERROR(VLOOKUP($A634,LedenV,8,0),""))</f>
        <v xml:space="preserve">Bakker, A. </v>
      </c>
      <c r="F634" s="88" t="str">
        <f t="shared" ref="F634:F648" si="467">IF(LEFT($A634,1)="x","",IFERROR(VLOOKUP($A634,LedenV,9,0),""))</f>
        <v>Anouk</v>
      </c>
      <c r="G634" s="89">
        <f t="shared" ref="G634:G648" si="468">IF(LEFT($A634,1)="x","",IFERROR(VLOOKUP($A634,LedenV,10,0),""))</f>
        <v>41214</v>
      </c>
      <c r="H634" s="90">
        <f t="shared" ref="H634:H648" si="469">IF(AND(ISNUMBER(G634),G634&lt;&gt;0),DATEDIF(G634,Peildatum,"Y"),"")</f>
        <v>6</v>
      </c>
      <c r="I634" s="91"/>
      <c r="J634" s="87" t="str">
        <f t="shared" ref="J634:J648" si="470">IF(LEFT($A634,1)="x","",IFERROR(VLOOKUP($A634,LedenV,16,0),""))</f>
        <v/>
      </c>
      <c r="K634" s="87" t="str">
        <f t="shared" ref="K634:K648" si="471">IF(LEFT($A634,1)="x","",IFERROR(VLOOKUP($A634,LedenV,17,0),""))</f>
        <v/>
      </c>
      <c r="L634" s="87">
        <f t="shared" ref="L634:L648" si="472">IF(LEFT($A634,1)="x","",IFERROR(VLOOKUP($A634,LedenV,18,0),""))</f>
        <v>0</v>
      </c>
      <c r="M634" s="92"/>
      <c r="N634" s="92"/>
      <c r="P634" s="223" t="str">
        <f ca="1">IF(OR(LEFT($A634,1)="x",AND(Y633+$AB634=0,$AB633&gt;0)),"",IFERROR(VLOOKUP($A634,LedenV,27,0),""))</f>
        <v/>
      </c>
      <c r="Q634" s="223" t="str">
        <f ca="1">IF(OR(LEFT($A634,1)="x",AND(Z633+$AB634=0,$AB633&gt;0)),"",IFERROR(VLOOKUP($A634,LedenV,28,0),""))</f>
        <v/>
      </c>
      <c r="R634" s="223" t="str">
        <f ca="1">IF(OR(LEFT($A634,1)="x",AND(AA633+$AB634=0,$AB633&gt;0)),"",IFERROR(VLOOKUP($A634,LedenV,29,0),""))</f>
        <v/>
      </c>
      <c r="S634" s="228"/>
      <c r="T634" s="305"/>
      <c r="U634" s="226"/>
      <c r="V634" s="229">
        <f t="shared" ref="V634:V648" si="473">V633</f>
        <v>7</v>
      </c>
      <c r="W634" s="229">
        <f t="shared" ref="W634:W648" si="474">W633</f>
        <v>8</v>
      </c>
      <c r="X634" s="52">
        <v>5</v>
      </c>
      <c r="Y634" s="87" t="str">
        <f t="shared" ref="Y634:Y648" si="475">IF(LEFT($A634,1)="x","",IFERROR(VLOOKUP($A634,LedenV,34,0),""))</f>
        <v/>
      </c>
      <c r="Z634" s="87" t="str">
        <f t="shared" ref="Z634:Z648" si="476">IF(LEFT($A634,1)="x","",IFERROR(VLOOKUP($A634,LedenV,35,0),""))</f>
        <v/>
      </c>
      <c r="AA634" s="87" t="str">
        <f t="shared" ref="AA634:AA648" si="477">IF(LEFT($A634,1)="x","",IFERROR(VLOOKUP($A634,LedenV,36,0),""))</f>
        <v/>
      </c>
      <c r="AB634" s="34">
        <f t="shared" ref="AB634:AB648" si="478">LEN(Y634&amp;Z634&amp;AA634)</f>
        <v>0</v>
      </c>
    </row>
    <row r="635" spans="1:32" x14ac:dyDescent="0.2">
      <c r="A635" s="34" t="str">
        <f>C631&amp;"x"&amp;B635</f>
        <v>F3x2</v>
      </c>
      <c r="B635" s="63">
        <v>2</v>
      </c>
      <c r="C635" s="87" t="str">
        <f t="shared" si="464"/>
        <v>V</v>
      </c>
      <c r="D635" s="87" t="str">
        <f t="shared" si="465"/>
        <v>NMB03R4</v>
      </c>
      <c r="E635" s="88" t="str">
        <f t="shared" si="466"/>
        <v>Exalto, L.</v>
      </c>
      <c r="F635" s="88" t="str">
        <f t="shared" si="467"/>
        <v>Laura</v>
      </c>
      <c r="G635" s="89">
        <f t="shared" si="468"/>
        <v>41047</v>
      </c>
      <c r="H635" s="90">
        <f t="shared" si="469"/>
        <v>6</v>
      </c>
      <c r="I635" s="91"/>
      <c r="J635" s="87">
        <f t="shared" si="470"/>
        <v>0</v>
      </c>
      <c r="K635" s="87">
        <f t="shared" si="471"/>
        <v>0</v>
      </c>
      <c r="L635" s="87">
        <f t="shared" si="472"/>
        <v>0</v>
      </c>
      <c r="M635" s="92"/>
      <c r="N635" s="92"/>
      <c r="P635" s="223" t="str">
        <f ca="1">IF(OR(LEFT($A635,1)="x",AND(Y633+$AB635=0,$AB633&gt;0)),"",IFERROR(VLOOKUP($A635,LedenV,27,0),""))</f>
        <v/>
      </c>
      <c r="Q635" s="223" t="str">
        <f ca="1">IF(OR(LEFT($A635,1)="x",AND(Z633+$AB635=0,$AB633&gt;0)),"",IFERROR(VLOOKUP($A635,LedenV,28,0),""))</f>
        <v/>
      </c>
      <c r="R635" s="223" t="str">
        <f ca="1">IF(OR(LEFT($A635,1)="x",AND(AA633+$AB635=0,$AB633&gt;0)),"",IFERROR(VLOOKUP($A635,LedenV,29,0),""))</f>
        <v/>
      </c>
      <c r="S635" s="228"/>
      <c r="T635" s="305"/>
      <c r="U635" s="226"/>
      <c r="V635" s="229">
        <f t="shared" si="473"/>
        <v>7</v>
      </c>
      <c r="W635" s="229">
        <f t="shared" si="474"/>
        <v>8</v>
      </c>
      <c r="X635" s="52">
        <v>6</v>
      </c>
      <c r="Y635" s="87" t="str">
        <f t="shared" si="475"/>
        <v/>
      </c>
      <c r="Z635" s="87" t="str">
        <f t="shared" si="476"/>
        <v/>
      </c>
      <c r="AA635" s="87" t="str">
        <f t="shared" si="477"/>
        <v/>
      </c>
      <c r="AB635" s="34">
        <f t="shared" si="478"/>
        <v>0</v>
      </c>
    </row>
    <row r="636" spans="1:32" x14ac:dyDescent="0.2">
      <c r="A636" s="34" t="str">
        <f>C631&amp;"x"&amp;B636</f>
        <v>F3x3</v>
      </c>
      <c r="B636" s="63">
        <v>3</v>
      </c>
      <c r="C636" s="87" t="str">
        <f t="shared" si="464"/>
        <v>V</v>
      </c>
      <c r="D636" s="87" t="str">
        <f t="shared" si="465"/>
        <v>NMB03Q7</v>
      </c>
      <c r="E636" s="88" t="str">
        <f t="shared" si="466"/>
        <v>Heeren, A.S. van</v>
      </c>
      <c r="F636" s="88" t="str">
        <f t="shared" si="467"/>
        <v>Abby</v>
      </c>
      <c r="G636" s="89">
        <f t="shared" si="468"/>
        <v>41019</v>
      </c>
      <c r="H636" s="90">
        <f t="shared" si="469"/>
        <v>6</v>
      </c>
      <c r="I636" s="91"/>
      <c r="J636" s="87">
        <f t="shared" si="470"/>
        <v>0</v>
      </c>
      <c r="K636" s="87">
        <f t="shared" si="471"/>
        <v>0</v>
      </c>
      <c r="L636" s="87">
        <f t="shared" si="472"/>
        <v>0</v>
      </c>
      <c r="M636" s="92"/>
      <c r="N636" s="92"/>
      <c r="P636" s="223" t="str">
        <f ca="1">IF(OR(LEFT($A636,1)="x",AND(Y633+$AB636=0,$AB633&gt;0)),"",IFERROR(VLOOKUP($A636,LedenV,27,0),""))</f>
        <v/>
      </c>
      <c r="Q636" s="223" t="str">
        <f ca="1">IF(OR(LEFT($A636,1)="x",AND(Z633+$AB636=0,$AB633&gt;0)),"",IFERROR(VLOOKUP($A636,LedenV,28,0),""))</f>
        <v/>
      </c>
      <c r="R636" s="223" t="str">
        <f ca="1">IF(OR(LEFT($A636,1)="x",AND(AA633+$AB636=0,$AB633&gt;0)),"",IFERROR(VLOOKUP($A636,LedenV,29,0),""))</f>
        <v/>
      </c>
      <c r="S636" s="228"/>
      <c r="T636" s="305"/>
      <c r="U636" s="226"/>
      <c r="V636" s="229">
        <f t="shared" si="473"/>
        <v>7</v>
      </c>
      <c r="W636" s="229">
        <f t="shared" si="474"/>
        <v>8</v>
      </c>
      <c r="X636" s="52">
        <v>7</v>
      </c>
      <c r="Y636" s="87" t="str">
        <f t="shared" si="475"/>
        <v/>
      </c>
      <c r="Z636" s="87" t="str">
        <f t="shared" si="476"/>
        <v/>
      </c>
      <c r="AA636" s="87" t="str">
        <f t="shared" si="477"/>
        <v/>
      </c>
      <c r="AB636" s="34">
        <f t="shared" si="478"/>
        <v>0</v>
      </c>
    </row>
    <row r="637" spans="1:32" x14ac:dyDescent="0.2">
      <c r="A637" s="34" t="str">
        <f>C631&amp;"x"&amp;B637</f>
        <v>F3x4</v>
      </c>
      <c r="B637" s="63">
        <v>4</v>
      </c>
      <c r="C637" s="87" t="str">
        <f t="shared" si="464"/>
        <v>M</v>
      </c>
      <c r="D637" s="87" t="str">
        <f t="shared" si="465"/>
        <v>NLV80M3</v>
      </c>
      <c r="E637" s="88" t="str">
        <f t="shared" si="466"/>
        <v>Laban, Freek</v>
      </c>
      <c r="F637" s="88" t="str">
        <f t="shared" si="467"/>
        <v>Freek</v>
      </c>
      <c r="G637" s="89">
        <f t="shared" si="468"/>
        <v>41044</v>
      </c>
      <c r="H637" s="90">
        <f t="shared" si="469"/>
        <v>6</v>
      </c>
      <c r="I637" s="91"/>
      <c r="J637" s="87" t="str">
        <f t="shared" si="470"/>
        <v/>
      </c>
      <c r="K637" s="87" t="str">
        <f t="shared" si="471"/>
        <v/>
      </c>
      <c r="L637" s="87">
        <f t="shared" si="472"/>
        <v>0</v>
      </c>
      <c r="M637" s="92"/>
      <c r="N637" s="92"/>
      <c r="P637" s="223" t="str">
        <f ca="1">IF(OR(LEFT($A637,1)="x",AND(Y633+$AB637=0,$AB633&gt;0)),"",IFERROR(VLOOKUP($A637,LedenV,27,0),""))</f>
        <v/>
      </c>
      <c r="Q637" s="223" t="str">
        <f ca="1">IF(OR(LEFT($A637,1)="x",AND(Z633+$AB637=0,$AB633&gt;0)),"",IFERROR(VLOOKUP($A637,LedenV,28,0),""))</f>
        <v/>
      </c>
      <c r="R637" s="223" t="str">
        <f ca="1">IF(OR(LEFT($A637,1)="x",AND(AA633+$AB637=0,$AB633&gt;0)),"",IFERROR(VLOOKUP($A637,LedenV,29,0),""))</f>
        <v/>
      </c>
      <c r="S637" s="228"/>
      <c r="T637" s="305"/>
      <c r="U637" s="226"/>
      <c r="V637" s="229">
        <f t="shared" si="473"/>
        <v>7</v>
      </c>
      <c r="W637" s="229">
        <f t="shared" si="474"/>
        <v>8</v>
      </c>
      <c r="X637" s="52">
        <v>8</v>
      </c>
      <c r="Y637" s="87" t="str">
        <f t="shared" si="475"/>
        <v/>
      </c>
      <c r="Z637" s="87" t="str">
        <f t="shared" si="476"/>
        <v/>
      </c>
      <c r="AA637" s="87" t="str">
        <f t="shared" si="477"/>
        <v/>
      </c>
      <c r="AB637" s="34">
        <f t="shared" si="478"/>
        <v>0</v>
      </c>
    </row>
    <row r="638" spans="1:32" x14ac:dyDescent="0.2">
      <c r="A638" s="34" t="str">
        <f>C631&amp;"x"&amp;B638</f>
        <v>F3x5</v>
      </c>
      <c r="B638" s="63">
        <v>5</v>
      </c>
      <c r="C638" s="87" t="str">
        <f t="shared" si="464"/>
        <v>M</v>
      </c>
      <c r="D638" s="87" t="str">
        <f t="shared" si="465"/>
        <v>NL</v>
      </c>
      <c r="E638" s="88" t="str">
        <f t="shared" si="466"/>
        <v>Vos, Juda</v>
      </c>
      <c r="F638" s="88" t="str">
        <f t="shared" si="467"/>
        <v>Juda</v>
      </c>
      <c r="G638" s="89">
        <f t="shared" si="468"/>
        <v>40910</v>
      </c>
      <c r="H638" s="90">
        <f t="shared" si="469"/>
        <v>6</v>
      </c>
      <c r="I638" s="91"/>
      <c r="J638" s="87">
        <f t="shared" si="470"/>
        <v>0</v>
      </c>
      <c r="K638" s="87">
        <f t="shared" si="471"/>
        <v>0</v>
      </c>
      <c r="L638" s="87">
        <f t="shared" si="472"/>
        <v>0</v>
      </c>
      <c r="M638" s="92"/>
      <c r="N638" s="92"/>
      <c r="P638" s="223" t="str">
        <f ca="1">IF(OR(LEFT($A638,1)="x",AND(Y633+$AB638=0,$AB633&gt;0)),"",IFERROR(VLOOKUP($A638,LedenV,27,0),""))</f>
        <v/>
      </c>
      <c r="Q638" s="223" t="str">
        <f ca="1">IF(OR(LEFT($A638,1)="x",AND(Z633+$AB638=0,$AB633&gt;0)),"",IFERROR(VLOOKUP($A638,LedenV,28,0),""))</f>
        <v/>
      </c>
      <c r="R638" s="223" t="str">
        <f ca="1">IF(OR(LEFT($A638,1)="x",AND(AA633+$AB638=0,$AB633&gt;0)),"",IFERROR(VLOOKUP($A638,LedenV,29,0),""))</f>
        <v/>
      </c>
      <c r="S638" s="228"/>
      <c r="T638" s="305"/>
      <c r="U638" s="226"/>
      <c r="V638" s="229">
        <f t="shared" si="473"/>
        <v>7</v>
      </c>
      <c r="W638" s="229">
        <f t="shared" si="474"/>
        <v>8</v>
      </c>
      <c r="X638" s="52">
        <v>9</v>
      </c>
      <c r="Y638" s="87" t="str">
        <f t="shared" si="475"/>
        <v/>
      </c>
      <c r="Z638" s="87" t="str">
        <f t="shared" si="476"/>
        <v/>
      </c>
      <c r="AA638" s="87" t="str">
        <f t="shared" si="477"/>
        <v/>
      </c>
      <c r="AB638" s="34">
        <f t="shared" si="478"/>
        <v>0</v>
      </c>
    </row>
    <row r="639" spans="1:32" x14ac:dyDescent="0.2">
      <c r="A639" s="34" t="str">
        <f>C631&amp;"x"&amp;B639</f>
        <v>F3x6</v>
      </c>
      <c r="B639" s="63">
        <v>6</v>
      </c>
      <c r="C639" s="87" t="str">
        <f t="shared" si="464"/>
        <v/>
      </c>
      <c r="D639" s="87" t="str">
        <f t="shared" si="465"/>
        <v/>
      </c>
      <c r="E639" s="88" t="str">
        <f t="shared" si="466"/>
        <v/>
      </c>
      <c r="F639" s="88" t="str">
        <f t="shared" si="467"/>
        <v/>
      </c>
      <c r="G639" s="89" t="str">
        <f t="shared" si="468"/>
        <v/>
      </c>
      <c r="H639" s="90" t="str">
        <f t="shared" si="469"/>
        <v/>
      </c>
      <c r="I639" s="91"/>
      <c r="J639" s="87" t="str">
        <f t="shared" si="470"/>
        <v/>
      </c>
      <c r="K639" s="87" t="str">
        <f t="shared" si="471"/>
        <v/>
      </c>
      <c r="L639" s="87" t="str">
        <f t="shared" si="472"/>
        <v/>
      </c>
      <c r="M639" s="92"/>
      <c r="N639" s="92"/>
      <c r="P639" s="223" t="str">
        <f>IF(OR(LEFT($A639,1)="x",AND(Y633+$AB639=0,$AB633&gt;0)),"",IFERROR(VLOOKUP($A639,LedenV,27,0),""))</f>
        <v/>
      </c>
      <c r="Q639" s="223" t="str">
        <f>IF(OR(LEFT($A639,1)="x",AND(Z633+$AB639=0,$AB633&gt;0)),"",IFERROR(VLOOKUP($A639,LedenV,28,0),""))</f>
        <v/>
      </c>
      <c r="R639" s="223" t="str">
        <f>IF(OR(LEFT($A639,1)="x",AND(AA633+$AB639=0,$AB633&gt;0)),"",IFERROR(VLOOKUP($A639,LedenV,29,0),""))</f>
        <v/>
      </c>
      <c r="S639" s="228"/>
      <c r="T639" s="305"/>
      <c r="U639" s="226"/>
      <c r="V639" s="229">
        <f t="shared" si="473"/>
        <v>7</v>
      </c>
      <c r="W639" s="229">
        <f t="shared" si="474"/>
        <v>8</v>
      </c>
      <c r="X639" s="52">
        <v>10</v>
      </c>
      <c r="Y639" s="87" t="str">
        <f t="shared" si="475"/>
        <v/>
      </c>
      <c r="Z639" s="87" t="str">
        <f t="shared" si="476"/>
        <v/>
      </c>
      <c r="AA639" s="87" t="str">
        <f t="shared" si="477"/>
        <v/>
      </c>
      <c r="AB639" s="34">
        <f t="shared" si="478"/>
        <v>0</v>
      </c>
    </row>
    <row r="640" spans="1:32" x14ac:dyDescent="0.2">
      <c r="A640" s="34" t="str">
        <f>C631&amp;"x"&amp;B640</f>
        <v>F3x7</v>
      </c>
      <c r="B640" s="63">
        <v>7</v>
      </c>
      <c r="C640" s="87" t="str">
        <f t="shared" si="464"/>
        <v/>
      </c>
      <c r="D640" s="87" t="str">
        <f t="shared" si="465"/>
        <v/>
      </c>
      <c r="E640" s="88" t="str">
        <f t="shared" si="466"/>
        <v/>
      </c>
      <c r="F640" s="88" t="str">
        <f t="shared" si="467"/>
        <v/>
      </c>
      <c r="G640" s="89" t="str">
        <f t="shared" si="468"/>
        <v/>
      </c>
      <c r="H640" s="90" t="str">
        <f t="shared" si="469"/>
        <v/>
      </c>
      <c r="I640" s="91"/>
      <c r="J640" s="87" t="str">
        <f t="shared" si="470"/>
        <v/>
      </c>
      <c r="K640" s="87" t="str">
        <f t="shared" si="471"/>
        <v/>
      </c>
      <c r="L640" s="87" t="str">
        <f t="shared" si="472"/>
        <v/>
      </c>
      <c r="M640" s="92"/>
      <c r="N640" s="92"/>
      <c r="P640" s="223" t="str">
        <f>IF(OR(LEFT($A640,1)="x",AND(Y633+$AB640=0,$AB633&gt;0)),"",IFERROR(VLOOKUP($A640,LedenV,27,0),""))</f>
        <v/>
      </c>
      <c r="Q640" s="223" t="str">
        <f>IF(OR(LEFT($A640,1)="x",AND(Z633+$AB640=0,$AB633&gt;0)),"",IFERROR(VLOOKUP($A640,LedenV,28,0),""))</f>
        <v/>
      </c>
      <c r="R640" s="223" t="str">
        <f>IF(OR(LEFT($A640,1)="x",AND(AA633+$AB640=0,$AB633&gt;0)),"",IFERROR(VLOOKUP($A640,LedenV,29,0),""))</f>
        <v/>
      </c>
      <c r="S640" s="228"/>
      <c r="T640" s="305"/>
      <c r="U640" s="226"/>
      <c r="V640" s="229">
        <f t="shared" si="473"/>
        <v>7</v>
      </c>
      <c r="W640" s="229">
        <f t="shared" si="474"/>
        <v>8</v>
      </c>
      <c r="X640" s="52">
        <v>11</v>
      </c>
      <c r="Y640" s="87" t="str">
        <f t="shared" si="475"/>
        <v/>
      </c>
      <c r="Z640" s="87" t="str">
        <f t="shared" si="476"/>
        <v/>
      </c>
      <c r="AA640" s="87" t="str">
        <f t="shared" si="477"/>
        <v/>
      </c>
      <c r="AB640" s="34">
        <f t="shared" si="478"/>
        <v>0</v>
      </c>
    </row>
    <row r="641" spans="1:32" x14ac:dyDescent="0.2">
      <c r="A641" s="34" t="str">
        <f>C631&amp;"x"&amp;B641</f>
        <v>F3x8</v>
      </c>
      <c r="B641" s="63">
        <v>8</v>
      </c>
      <c r="C641" s="87" t="str">
        <f t="shared" si="464"/>
        <v/>
      </c>
      <c r="D641" s="87" t="str">
        <f t="shared" si="465"/>
        <v/>
      </c>
      <c r="E641" s="88" t="str">
        <f t="shared" si="466"/>
        <v/>
      </c>
      <c r="F641" s="88" t="str">
        <f t="shared" si="467"/>
        <v/>
      </c>
      <c r="G641" s="89" t="str">
        <f t="shared" si="468"/>
        <v/>
      </c>
      <c r="H641" s="90" t="str">
        <f t="shared" si="469"/>
        <v/>
      </c>
      <c r="I641" s="91"/>
      <c r="J641" s="87" t="str">
        <f t="shared" si="470"/>
        <v/>
      </c>
      <c r="K641" s="87" t="str">
        <f t="shared" si="471"/>
        <v/>
      </c>
      <c r="L641" s="87" t="str">
        <f t="shared" si="472"/>
        <v/>
      </c>
      <c r="M641" s="92"/>
      <c r="N641" s="92"/>
      <c r="P641" s="223" t="str">
        <f>IF(OR(LEFT($A641,1)="x",AND(Y633+$AB641=0,$AB633&gt;0)),"",IFERROR(VLOOKUP($A641,LedenV,27,0),""))</f>
        <v/>
      </c>
      <c r="Q641" s="223" t="str">
        <f>IF(OR(LEFT($A641,1)="x",AND(Z633+$AB641=0,$AB633&gt;0)),"",IFERROR(VLOOKUP($A641,LedenV,28,0),""))</f>
        <v/>
      </c>
      <c r="R641" s="223" t="str">
        <f>IF(OR(LEFT($A641,1)="x",AND(AA633+$AB641=0,$AB633&gt;0)),"",IFERROR(VLOOKUP($A641,LedenV,29,0),""))</f>
        <v/>
      </c>
      <c r="S641" s="228"/>
      <c r="T641" s="305"/>
      <c r="U641" s="226"/>
      <c r="V641" s="229">
        <f t="shared" si="473"/>
        <v>7</v>
      </c>
      <c r="W641" s="229">
        <f t="shared" si="474"/>
        <v>8</v>
      </c>
      <c r="X641" s="52">
        <v>12</v>
      </c>
      <c r="Y641" s="87" t="str">
        <f t="shared" si="475"/>
        <v/>
      </c>
      <c r="Z641" s="87" t="str">
        <f t="shared" si="476"/>
        <v/>
      </c>
      <c r="AA641" s="87" t="str">
        <f t="shared" si="477"/>
        <v/>
      </c>
      <c r="AB641" s="34">
        <f t="shared" si="478"/>
        <v>0</v>
      </c>
    </row>
    <row r="642" spans="1:32" x14ac:dyDescent="0.2">
      <c r="A642" s="34" t="str">
        <f>C631&amp;"x"&amp;B642</f>
        <v>F3x9</v>
      </c>
      <c r="B642" s="63">
        <v>9</v>
      </c>
      <c r="C642" s="87" t="str">
        <f t="shared" si="464"/>
        <v/>
      </c>
      <c r="D642" s="87" t="str">
        <f t="shared" si="465"/>
        <v/>
      </c>
      <c r="E642" s="88" t="str">
        <f t="shared" si="466"/>
        <v/>
      </c>
      <c r="F642" s="88" t="str">
        <f t="shared" si="467"/>
        <v/>
      </c>
      <c r="G642" s="89" t="str">
        <f t="shared" si="468"/>
        <v/>
      </c>
      <c r="H642" s="90" t="str">
        <f t="shared" si="469"/>
        <v/>
      </c>
      <c r="I642" s="91"/>
      <c r="J642" s="87" t="str">
        <f t="shared" si="470"/>
        <v/>
      </c>
      <c r="K642" s="87" t="str">
        <f t="shared" si="471"/>
        <v/>
      </c>
      <c r="L642" s="87" t="str">
        <f t="shared" si="472"/>
        <v/>
      </c>
      <c r="M642" s="92"/>
      <c r="N642" s="92"/>
      <c r="P642" s="223" t="str">
        <f>IF(OR(LEFT($A642,1)="x",AND(Y633+$AB642=0,$AB633&gt;0)),"",IFERROR(VLOOKUP($A642,LedenV,27,0),""))</f>
        <v/>
      </c>
      <c r="Q642" s="223" t="str">
        <f>IF(OR(LEFT($A642,1)="x",AND(Z633+$AB642=0,$AB633&gt;0)),"",IFERROR(VLOOKUP($A642,LedenV,28,0),""))</f>
        <v/>
      </c>
      <c r="R642" s="223" t="str">
        <f>IF(OR(LEFT($A642,1)="x",AND(AA633+$AB642=0,$AB633&gt;0)),"",IFERROR(VLOOKUP($A642,LedenV,29,0),""))</f>
        <v/>
      </c>
      <c r="S642" s="228"/>
      <c r="T642" s="305"/>
      <c r="U642" s="226"/>
      <c r="V642" s="229">
        <f t="shared" si="473"/>
        <v>7</v>
      </c>
      <c r="W642" s="229">
        <f t="shared" si="474"/>
        <v>8</v>
      </c>
      <c r="X642" s="52">
        <v>13</v>
      </c>
      <c r="Y642" s="87" t="str">
        <f t="shared" si="475"/>
        <v/>
      </c>
      <c r="Z642" s="87" t="str">
        <f t="shared" si="476"/>
        <v/>
      </c>
      <c r="AA642" s="87" t="str">
        <f t="shared" si="477"/>
        <v/>
      </c>
      <c r="AB642" s="34">
        <f t="shared" si="478"/>
        <v>0</v>
      </c>
    </row>
    <row r="643" spans="1:32" x14ac:dyDescent="0.2">
      <c r="A643" s="34" t="str">
        <f>C631&amp;"x"&amp;B643</f>
        <v>F3x10</v>
      </c>
      <c r="B643" s="63">
        <v>10</v>
      </c>
      <c r="C643" s="87" t="str">
        <f t="shared" si="464"/>
        <v/>
      </c>
      <c r="D643" s="87" t="str">
        <f t="shared" si="465"/>
        <v/>
      </c>
      <c r="E643" s="88" t="str">
        <f t="shared" si="466"/>
        <v/>
      </c>
      <c r="F643" s="88" t="str">
        <f t="shared" si="467"/>
        <v/>
      </c>
      <c r="G643" s="89" t="str">
        <f t="shared" si="468"/>
        <v/>
      </c>
      <c r="H643" s="90" t="str">
        <f t="shared" si="469"/>
        <v/>
      </c>
      <c r="I643" s="91"/>
      <c r="J643" s="87" t="str">
        <f t="shared" si="470"/>
        <v/>
      </c>
      <c r="K643" s="87" t="str">
        <f t="shared" si="471"/>
        <v/>
      </c>
      <c r="L643" s="87" t="str">
        <f t="shared" si="472"/>
        <v/>
      </c>
      <c r="M643" s="92"/>
      <c r="N643" s="92"/>
      <c r="P643" s="223" t="str">
        <f>IF(OR(LEFT($A643,1)="x",AND(Y633+$AB643=0,$AB633&gt;0)),"",IFERROR(VLOOKUP($A643,LedenV,27,0),""))</f>
        <v/>
      </c>
      <c r="Q643" s="223" t="str">
        <f>IF(OR(LEFT($A643,1)="x",AND(Z633+$AB643=0,$AB633&gt;0)),"",IFERROR(VLOOKUP($A643,LedenV,28,0),""))</f>
        <v/>
      </c>
      <c r="R643" s="223" t="str">
        <f>IF(OR(LEFT($A643,1)="x",AND(AA633+$AB643=0,$AB633&gt;0)),"",IFERROR(VLOOKUP($A643,LedenV,29,0),""))</f>
        <v/>
      </c>
      <c r="S643" s="228"/>
      <c r="T643" s="305"/>
      <c r="U643" s="226"/>
      <c r="V643" s="229">
        <f t="shared" si="473"/>
        <v>7</v>
      </c>
      <c r="W643" s="229">
        <f t="shared" si="474"/>
        <v>8</v>
      </c>
      <c r="X643" s="52">
        <v>14</v>
      </c>
      <c r="Y643" s="87" t="str">
        <f t="shared" si="475"/>
        <v/>
      </c>
      <c r="Z643" s="87" t="str">
        <f t="shared" si="476"/>
        <v/>
      </c>
      <c r="AA643" s="87" t="str">
        <f t="shared" si="477"/>
        <v/>
      </c>
      <c r="AB643" s="34">
        <f t="shared" si="478"/>
        <v>0</v>
      </c>
    </row>
    <row r="644" spans="1:32" x14ac:dyDescent="0.2">
      <c r="A644" s="34" t="str">
        <f>C631&amp;"x"&amp;B644</f>
        <v>F3x11</v>
      </c>
      <c r="B644" s="63">
        <v>11</v>
      </c>
      <c r="C644" s="87" t="str">
        <f t="shared" si="464"/>
        <v/>
      </c>
      <c r="D644" s="87" t="str">
        <f t="shared" si="465"/>
        <v/>
      </c>
      <c r="E644" s="88" t="str">
        <f t="shared" si="466"/>
        <v/>
      </c>
      <c r="F644" s="88" t="str">
        <f t="shared" si="467"/>
        <v/>
      </c>
      <c r="G644" s="89" t="str">
        <f t="shared" si="468"/>
        <v/>
      </c>
      <c r="H644" s="90" t="str">
        <f t="shared" si="469"/>
        <v/>
      </c>
      <c r="I644" s="91"/>
      <c r="J644" s="87" t="str">
        <f t="shared" si="470"/>
        <v/>
      </c>
      <c r="K644" s="87" t="str">
        <f t="shared" si="471"/>
        <v/>
      </c>
      <c r="L644" s="87" t="str">
        <f t="shared" si="472"/>
        <v/>
      </c>
      <c r="M644" s="92"/>
      <c r="N644" s="92"/>
      <c r="P644" s="223" t="str">
        <f>IF(OR(LEFT($A644,1)="x",AND(Y633+$AB644=0,$AB633&gt;0)),"",IFERROR(VLOOKUP($A644,LedenV,27,0),""))</f>
        <v/>
      </c>
      <c r="Q644" s="223" t="str">
        <f>IF(OR(LEFT($A644,1)="x",AND(Z633+$AB644=0,$AB633&gt;0)),"",IFERROR(VLOOKUP($A644,LedenV,28,0),""))</f>
        <v/>
      </c>
      <c r="R644" s="223" t="str">
        <f>IF(OR(LEFT($A644,1)="x",AND(AA633+$AB644=0,$AB633&gt;0)),"",IFERROR(VLOOKUP($A644,LedenV,29,0),""))</f>
        <v/>
      </c>
      <c r="V644" s="229">
        <f t="shared" si="473"/>
        <v>7</v>
      </c>
      <c r="W644" s="229">
        <f t="shared" si="474"/>
        <v>8</v>
      </c>
      <c r="X644" s="52">
        <v>15</v>
      </c>
      <c r="Y644" s="87" t="str">
        <f t="shared" si="475"/>
        <v/>
      </c>
      <c r="Z644" s="87" t="str">
        <f t="shared" si="476"/>
        <v/>
      </c>
      <c r="AA644" s="87" t="str">
        <f t="shared" si="477"/>
        <v/>
      </c>
      <c r="AB644" s="34">
        <f t="shared" si="478"/>
        <v>0</v>
      </c>
    </row>
    <row r="645" spans="1:32" x14ac:dyDescent="0.2">
      <c r="A645" s="34" t="str">
        <f>C631&amp;"x"&amp;B645</f>
        <v>F3x12</v>
      </c>
      <c r="B645" s="63">
        <v>12</v>
      </c>
      <c r="C645" s="87" t="str">
        <f t="shared" si="464"/>
        <v/>
      </c>
      <c r="D645" s="87" t="str">
        <f t="shared" si="465"/>
        <v/>
      </c>
      <c r="E645" s="88" t="str">
        <f t="shared" si="466"/>
        <v/>
      </c>
      <c r="F645" s="88" t="str">
        <f t="shared" si="467"/>
        <v/>
      </c>
      <c r="G645" s="89" t="str">
        <f t="shared" si="468"/>
        <v/>
      </c>
      <c r="H645" s="90" t="str">
        <f t="shared" si="469"/>
        <v/>
      </c>
      <c r="I645" s="91"/>
      <c r="J645" s="87" t="str">
        <f t="shared" si="470"/>
        <v/>
      </c>
      <c r="K645" s="87" t="str">
        <f t="shared" si="471"/>
        <v/>
      </c>
      <c r="L645" s="87" t="str">
        <f t="shared" si="472"/>
        <v/>
      </c>
      <c r="M645" s="92"/>
      <c r="N645" s="92"/>
      <c r="P645" s="223" t="str">
        <f>IF(OR(LEFT($A645,1)="x",AND(Y633+$AB645=0,$AB633&gt;0)),"",IFERROR(VLOOKUP($A645,LedenV,27,0),""))</f>
        <v/>
      </c>
      <c r="Q645" s="223" t="str">
        <f>IF(OR(LEFT($A645,1)="x",AND(Z633+$AB645=0,$AB633&gt;0)),"",IFERROR(VLOOKUP($A645,LedenV,28,0),""))</f>
        <v/>
      </c>
      <c r="R645" s="223" t="str">
        <f>IF(OR(LEFT($A645,1)="x",AND(AA633+$AB645=0,$AB633&gt;0)),"",IFERROR(VLOOKUP($A645,LedenV,29,0),""))</f>
        <v/>
      </c>
      <c r="V645" s="229">
        <f t="shared" si="473"/>
        <v>7</v>
      </c>
      <c r="W645" s="229">
        <f t="shared" si="474"/>
        <v>8</v>
      </c>
      <c r="X645" s="52">
        <v>16</v>
      </c>
      <c r="Y645" s="87" t="str">
        <f t="shared" si="475"/>
        <v/>
      </c>
      <c r="Z645" s="87" t="str">
        <f t="shared" si="476"/>
        <v/>
      </c>
      <c r="AA645" s="87" t="str">
        <f t="shared" si="477"/>
        <v/>
      </c>
      <c r="AB645" s="34">
        <f t="shared" si="478"/>
        <v>0</v>
      </c>
    </row>
    <row r="646" spans="1:32" x14ac:dyDescent="0.2">
      <c r="A646" s="34" t="str">
        <f>C631&amp;"x"&amp;B646</f>
        <v>F3x13</v>
      </c>
      <c r="B646" s="63">
        <v>13</v>
      </c>
      <c r="C646" s="87" t="str">
        <f t="shared" si="464"/>
        <v/>
      </c>
      <c r="D646" s="87" t="str">
        <f t="shared" si="465"/>
        <v/>
      </c>
      <c r="E646" s="88" t="str">
        <f t="shared" si="466"/>
        <v/>
      </c>
      <c r="F646" s="88" t="str">
        <f t="shared" si="467"/>
        <v/>
      </c>
      <c r="G646" s="89" t="str">
        <f t="shared" si="468"/>
        <v/>
      </c>
      <c r="H646" s="90" t="str">
        <f t="shared" si="469"/>
        <v/>
      </c>
      <c r="I646" s="91"/>
      <c r="J646" s="87" t="str">
        <f t="shared" si="470"/>
        <v/>
      </c>
      <c r="K646" s="87" t="str">
        <f t="shared" si="471"/>
        <v/>
      </c>
      <c r="L646" s="87" t="str">
        <f t="shared" si="472"/>
        <v/>
      </c>
      <c r="M646" s="92"/>
      <c r="N646" s="92"/>
      <c r="P646" s="223" t="str">
        <f>IF(OR(LEFT($A646,1)="x",AND(Y633+$AB646=0,$AB633&gt;0)),"",IFERROR(VLOOKUP($A646,LedenV,27,0),""))</f>
        <v/>
      </c>
      <c r="Q646" s="223" t="str">
        <f>IF(OR(LEFT($A646,1)="x",AND(Z633+$AB646=0,$AB633&gt;0)),"",IFERROR(VLOOKUP($A646,LedenV,28,0),""))</f>
        <v/>
      </c>
      <c r="R646" s="223" t="str">
        <f>IF(OR(LEFT($A646,1)="x",AND(AA633+$AB646=0,$AB633&gt;0)),"",IFERROR(VLOOKUP($A646,LedenV,29,0),""))</f>
        <v/>
      </c>
      <c r="V646" s="229">
        <f t="shared" si="473"/>
        <v>7</v>
      </c>
      <c r="W646" s="229">
        <f t="shared" si="474"/>
        <v>8</v>
      </c>
      <c r="X646" s="52">
        <v>17</v>
      </c>
      <c r="Y646" s="87" t="str">
        <f t="shared" si="475"/>
        <v/>
      </c>
      <c r="Z646" s="87" t="str">
        <f t="shared" si="476"/>
        <v/>
      </c>
      <c r="AA646" s="87" t="str">
        <f t="shared" si="477"/>
        <v/>
      </c>
      <c r="AB646" s="34">
        <f t="shared" si="478"/>
        <v>0</v>
      </c>
    </row>
    <row r="647" spans="1:32" x14ac:dyDescent="0.2">
      <c r="A647" s="34" t="str">
        <f>C631&amp;"x"&amp;B647</f>
        <v>F3x14</v>
      </c>
      <c r="B647" s="63">
        <v>14</v>
      </c>
      <c r="C647" s="87" t="str">
        <f t="shared" si="464"/>
        <v/>
      </c>
      <c r="D647" s="87" t="str">
        <f t="shared" si="465"/>
        <v/>
      </c>
      <c r="E647" s="88" t="str">
        <f t="shared" si="466"/>
        <v/>
      </c>
      <c r="F647" s="88" t="str">
        <f t="shared" si="467"/>
        <v/>
      </c>
      <c r="G647" s="89" t="str">
        <f t="shared" si="468"/>
        <v/>
      </c>
      <c r="H647" s="90" t="str">
        <f t="shared" si="469"/>
        <v/>
      </c>
      <c r="I647" s="91"/>
      <c r="J647" s="87" t="str">
        <f t="shared" si="470"/>
        <v/>
      </c>
      <c r="K647" s="87" t="str">
        <f t="shared" si="471"/>
        <v/>
      </c>
      <c r="L647" s="87" t="str">
        <f t="shared" si="472"/>
        <v/>
      </c>
      <c r="M647" s="92"/>
      <c r="N647" s="92"/>
      <c r="P647" s="223" t="str">
        <f>IF(OR(LEFT($A647,1)="x",AND(Y633+$AB647=0,$AB633&gt;0)),"",IFERROR(VLOOKUP($A647,LedenV,27,0),""))</f>
        <v/>
      </c>
      <c r="Q647" s="223" t="str">
        <f>IF(OR(LEFT($A647,1)="x",AND(Z633+$AB647=0,$AB633&gt;0)),"",IFERROR(VLOOKUP($A647,LedenV,28,0),""))</f>
        <v/>
      </c>
      <c r="R647" s="223" t="str">
        <f>IF(OR(LEFT($A647,1)="x",AND(AA633+$AB647=0,$AB633&gt;0)),"",IFERROR(VLOOKUP($A647,LedenV,29,0),""))</f>
        <v/>
      </c>
      <c r="V647" s="229">
        <f t="shared" si="473"/>
        <v>7</v>
      </c>
      <c r="W647" s="229">
        <f t="shared" si="474"/>
        <v>8</v>
      </c>
      <c r="X647" s="52">
        <v>18</v>
      </c>
      <c r="Y647" s="87" t="str">
        <f t="shared" si="475"/>
        <v/>
      </c>
      <c r="Z647" s="87" t="str">
        <f t="shared" si="476"/>
        <v/>
      </c>
      <c r="AA647" s="87" t="str">
        <f t="shared" si="477"/>
        <v/>
      </c>
      <c r="AB647" s="34">
        <f t="shared" si="478"/>
        <v>0</v>
      </c>
    </row>
    <row r="648" spans="1:32" x14ac:dyDescent="0.2">
      <c r="A648" s="34" t="str">
        <f>C631&amp;"x"&amp;B648</f>
        <v>F3x15</v>
      </c>
      <c r="B648" s="63">
        <v>15</v>
      </c>
      <c r="C648" s="87" t="str">
        <f t="shared" si="464"/>
        <v/>
      </c>
      <c r="D648" s="87" t="str">
        <f t="shared" si="465"/>
        <v/>
      </c>
      <c r="E648" s="88" t="str">
        <f t="shared" si="466"/>
        <v/>
      </c>
      <c r="F648" s="88" t="str">
        <f t="shared" si="467"/>
        <v/>
      </c>
      <c r="G648" s="89" t="str">
        <f t="shared" si="468"/>
        <v/>
      </c>
      <c r="H648" s="90" t="str">
        <f t="shared" si="469"/>
        <v/>
      </c>
      <c r="I648" s="91"/>
      <c r="J648" s="87" t="str">
        <f t="shared" si="470"/>
        <v/>
      </c>
      <c r="K648" s="87" t="str">
        <f t="shared" si="471"/>
        <v/>
      </c>
      <c r="L648" s="87" t="str">
        <f t="shared" si="472"/>
        <v/>
      </c>
      <c r="M648" s="92"/>
      <c r="N648" s="92"/>
      <c r="P648" s="223" t="str">
        <f>IF(OR(LEFT($A648,1)="x",AND(Y633+$AB648=0,$AB633&gt;0)),"",IFERROR(VLOOKUP($A648,LedenV,27,0),""))</f>
        <v/>
      </c>
      <c r="Q648" s="223" t="str">
        <f>IF(OR(LEFT($A648,1)="x",AND(Z633+$AB648=0,$AB633&gt;0)),"",IFERROR(VLOOKUP($A648,LedenV,28,0),""))</f>
        <v/>
      </c>
      <c r="R648" s="223" t="str">
        <f>IF(OR(LEFT($A648,1)="x",AND(AA633+$AB648=0,$AB633&gt;0)),"",IFERROR(VLOOKUP($A648,LedenV,29,0),""))</f>
        <v/>
      </c>
      <c r="V648" s="229">
        <f t="shared" si="473"/>
        <v>7</v>
      </c>
      <c r="W648" s="229">
        <f t="shared" si="474"/>
        <v>8</v>
      </c>
      <c r="X648" s="52">
        <v>19</v>
      </c>
      <c r="Y648" s="87" t="str">
        <f t="shared" si="475"/>
        <v/>
      </c>
      <c r="Z648" s="87" t="str">
        <f t="shared" si="476"/>
        <v/>
      </c>
      <c r="AA648" s="87" t="str">
        <f t="shared" si="477"/>
        <v/>
      </c>
      <c r="AB648" s="34">
        <f t="shared" si="478"/>
        <v>0</v>
      </c>
    </row>
    <row r="649" spans="1:32" ht="13.5" thickBot="1" x14ac:dyDescent="0.25">
      <c r="B649" s="93"/>
      <c r="C649" s="94"/>
      <c r="D649" s="93"/>
      <c r="E649" s="93"/>
      <c r="F649" s="93"/>
      <c r="G649" s="95"/>
      <c r="H649" s="95"/>
      <c r="I649" s="95"/>
      <c r="J649" s="94"/>
      <c r="K649" s="94"/>
      <c r="L649" s="94"/>
      <c r="M649" s="92"/>
      <c r="N649" s="92"/>
      <c r="X649" s="52">
        <v>20</v>
      </c>
    </row>
    <row r="650" spans="1:32" ht="13.5" thickTop="1" x14ac:dyDescent="0.2">
      <c r="A650" s="62"/>
      <c r="B650" s="63"/>
      <c r="C650" s="392" t="s">
        <v>6547</v>
      </c>
      <c r="D650" s="392"/>
      <c r="E650" s="178" t="s">
        <v>6548</v>
      </c>
      <c r="F650" s="178" t="s">
        <v>6549</v>
      </c>
      <c r="G650" s="65" t="s">
        <v>6550</v>
      </c>
      <c r="H650" s="66"/>
      <c r="I650" s="67"/>
      <c r="J650" s="68" t="s">
        <v>6551</v>
      </c>
      <c r="K650" s="68" t="s">
        <v>6552</v>
      </c>
      <c r="L650" s="68" t="s">
        <v>6553</v>
      </c>
      <c r="M650" s="69"/>
      <c r="N650" s="69"/>
      <c r="O650" s="70"/>
      <c r="P650" s="71">
        <f>COUNT(P654:P668)</f>
        <v>0</v>
      </c>
      <c r="Q650" s="71">
        <f>COUNT(Q654:Q668)</f>
        <v>0</v>
      </c>
      <c r="R650" s="71">
        <f>COUNT(R654:R668)</f>
        <v>0</v>
      </c>
      <c r="S650" s="72"/>
      <c r="T650" s="104">
        <f>R650-(15-COUNTBLANK(AA654:AA668))</f>
        <v>0</v>
      </c>
      <c r="U650" s="70"/>
      <c r="V650" s="70"/>
      <c r="W650" s="70"/>
      <c r="X650" s="70">
        <v>1</v>
      </c>
      <c r="Y650" s="62"/>
      <c r="Z650" s="62"/>
      <c r="AA650" s="62"/>
      <c r="AB650" s="62"/>
    </row>
    <row r="651" spans="1:32" x14ac:dyDescent="0.2">
      <c r="A651" s="43">
        <v>36</v>
      </c>
      <c r="B651" s="73"/>
      <c r="C651" s="391" t="str">
        <f>Leden!AQ38</f>
        <v/>
      </c>
      <c r="D651" s="391"/>
      <c r="E651" s="177" t="str">
        <f>IF($C651="","",LEFT(IFERROR(VLOOKUP($C651,TeamsV,2,0),"")&amp;"??",2))</f>
        <v/>
      </c>
      <c r="F651" s="177" t="str">
        <f>IF($C651="","",LEFT(IFERROR(VLOOKUP($C651,TeamsV,3,0),"")&amp;"??",2))</f>
        <v/>
      </c>
      <c r="G651" s="177" t="str">
        <f>IF($C651="","",LEFT(IFERROR(VLOOKUP($C651,TeamsV,4,0),"")&amp;"?",1))</f>
        <v/>
      </c>
      <c r="H651" s="75"/>
      <c r="I651" s="76"/>
      <c r="J651" s="295">
        <f>COUNTIF(C654:C668,"V")</f>
        <v>0</v>
      </c>
      <c r="K651" s="300">
        <f>COUNTIF(C654:C668,"M")</f>
        <v>0</v>
      </c>
      <c r="L651" s="77" t="str">
        <f>IFERROR(AVERAGE(H654:H668),"")</f>
        <v/>
      </c>
      <c r="M651" s="78"/>
      <c r="N651" s="78"/>
      <c r="O651" s="79" t="s">
        <v>6554</v>
      </c>
      <c r="P651" s="223" t="str">
        <f>IF(COUNT(P654:P668)=0,"",TeamPunten(P654:P668,$V651))</f>
        <v/>
      </c>
      <c r="Q651" s="223" t="str">
        <f>IF(COUNT(Q654:Q668)=0,"",TeamPunten(Q654:Q668,$V651))</f>
        <v/>
      </c>
      <c r="R651" s="223" t="str">
        <f>IF(COUNT(R654:R668)=0,"",TeamPunten(R654:R668,$V651))</f>
        <v/>
      </c>
      <c r="S651" s="224"/>
      <c r="T651" s="51"/>
      <c r="U651" s="225" t="str">
        <f>MID($C651,1,1)</f>
        <v/>
      </c>
      <c r="V651" s="225" t="str">
        <f>MID($C651,1,1)</f>
        <v/>
      </c>
      <c r="W651" s="225" t="str">
        <f>MID($C651,1,1)</f>
        <v/>
      </c>
      <c r="X651" s="52">
        <v>2</v>
      </c>
      <c r="Y651" s="43"/>
      <c r="Z651" s="43"/>
      <c r="AA651" s="43"/>
      <c r="AB651" s="43"/>
      <c r="AD651" s="20" t="str">
        <f>IF($C651="","",IFERROR(VLOOKUP($C651,TeamsV,6,0),""))</f>
        <v/>
      </c>
      <c r="AE651" s="20" t="str">
        <f>IF($AD651="","",VLOOKUP($AD651,Teams!$B$4:$G$8,2,0))</f>
        <v/>
      </c>
      <c r="AF651" s="20" t="str">
        <f>IF($AD651="","",VLOOKUP($AD651,Teams!$B$4:$G$8,4,0))</f>
        <v/>
      </c>
    </row>
    <row r="652" spans="1:32" x14ac:dyDescent="0.2">
      <c r="B652" s="63"/>
      <c r="C652" s="178"/>
      <c r="D652" s="63"/>
      <c r="E652" s="63"/>
      <c r="F652" s="63"/>
      <c r="G652" s="67"/>
      <c r="H652" s="67"/>
      <c r="I652" s="67"/>
      <c r="J652" s="296"/>
      <c r="K652" s="296"/>
      <c r="L652" s="296"/>
      <c r="M652" s="80"/>
      <c r="N652" s="80"/>
      <c r="P652" s="224"/>
      <c r="Q652" s="224"/>
      <c r="R652" s="224"/>
      <c r="S652" s="224"/>
      <c r="T652" s="51"/>
      <c r="U652" s="226"/>
      <c r="V652" s="226"/>
      <c r="W652" s="226"/>
      <c r="X652" s="52">
        <v>3</v>
      </c>
    </row>
    <row r="653" spans="1:32" x14ac:dyDescent="0.2">
      <c r="A653" s="81"/>
      <c r="B653" s="82"/>
      <c r="C653" s="83" t="s">
        <v>6555</v>
      </c>
      <c r="D653" s="83" t="s">
        <v>6556</v>
      </c>
      <c r="E653" s="84" t="s">
        <v>6557</v>
      </c>
      <c r="F653" s="84" t="s">
        <v>6558</v>
      </c>
      <c r="G653" s="83" t="s">
        <v>6559</v>
      </c>
      <c r="H653" s="83" t="s">
        <v>6560</v>
      </c>
      <c r="I653" s="83" t="s">
        <v>6415</v>
      </c>
      <c r="J653" s="83" t="s">
        <v>7321</v>
      </c>
      <c r="K653" s="83" t="s">
        <v>8065</v>
      </c>
      <c r="L653" s="83" t="s">
        <v>8195</v>
      </c>
      <c r="M653" s="85"/>
      <c r="N653" s="85"/>
      <c r="O653" s="86"/>
      <c r="P653" s="227" t="s">
        <v>6425</v>
      </c>
      <c r="Q653" s="227" t="s">
        <v>6424</v>
      </c>
      <c r="R653" s="227" t="s">
        <v>6426</v>
      </c>
      <c r="S653" s="224"/>
      <c r="T653" s="51"/>
      <c r="U653" s="225" t="str">
        <f>IF(W651="","",VLOOKUP(W651,Leeftijdscat,2,FALSE))</f>
        <v/>
      </c>
      <c r="V653" s="225" t="str">
        <f>IF(W651="","",VLOOKUP(W651,Leeftijdscat,3,FALSE))</f>
        <v/>
      </c>
      <c r="W653" s="225"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SUM(Y653:AA653)</f>
        <v>0</v>
      </c>
    </row>
    <row r="654" spans="1:32" x14ac:dyDescent="0.2">
      <c r="A654" s="34" t="str">
        <f>C651&amp;"x"&amp;B654</f>
        <v>x1</v>
      </c>
      <c r="B654" s="63">
        <v>1</v>
      </c>
      <c r="C654" s="87" t="str">
        <f t="shared" ref="C654:C668" si="479">IF(LEFT($A654,1)="x","",IFERROR(VLOOKUP($A654,LedenV,6,0),""))</f>
        <v/>
      </c>
      <c r="D654" s="87" t="str">
        <f t="shared" ref="D654:D668" si="480">IF(LEFT($A654,1)="x","",IFERROR(VLOOKUP($A654,LedenV,7,0),""))</f>
        <v/>
      </c>
      <c r="E654" s="88" t="str">
        <f t="shared" ref="E654:E668" si="481">IF(LEFT($A654,1)="x","",IFERROR(VLOOKUP($A654,LedenV,8,0),""))</f>
        <v/>
      </c>
      <c r="F654" s="88" t="str">
        <f t="shared" ref="F654:F668" si="482">IF(LEFT($A654,1)="x","",IFERROR(VLOOKUP($A654,LedenV,9,0),""))</f>
        <v/>
      </c>
      <c r="G654" s="89" t="str">
        <f t="shared" ref="G654:G668" si="483">IF(LEFT($A654,1)="x","",IFERROR(VLOOKUP($A654,LedenV,10,0),""))</f>
        <v/>
      </c>
      <c r="H654" s="90" t="str">
        <f t="shared" ref="H654:H668" si="484">IF(AND(ISNUMBER(G654),G654&lt;&gt;0),DATEDIF(G654,Peildatum,"Y"),"")</f>
        <v/>
      </c>
      <c r="I654" s="91"/>
      <c r="J654" s="87" t="str">
        <f t="shared" ref="J654:J668" si="485">IF(LEFT($A654,1)="x","",IFERROR(VLOOKUP($A654,LedenV,16,0),""))</f>
        <v/>
      </c>
      <c r="K654" s="87" t="str">
        <f t="shared" ref="K654:K668" si="486">IF(LEFT($A654,1)="x","",IFERROR(VLOOKUP($A654,LedenV,17,0),""))</f>
        <v/>
      </c>
      <c r="L654" s="87" t="str">
        <f t="shared" ref="L654:L668" si="487">IF(LEFT($A654,1)="x","",IFERROR(VLOOKUP($A654,LedenV,18,0),""))</f>
        <v/>
      </c>
      <c r="M654" s="92"/>
      <c r="N654" s="92"/>
      <c r="P654" s="223" t="str">
        <f>IF(OR(LEFT($A654,1)="x",AND(Y653+$AB654=0,$AB653&gt;0)),"",IFERROR(VLOOKUP($A654,LedenV,27,0),""))</f>
        <v/>
      </c>
      <c r="Q654" s="223" t="str">
        <f>IF(OR(LEFT($A654,1)="x",AND(Z653+$AB654=0,$AB653&gt;0)),"",IFERROR(VLOOKUP($A654,LedenV,28,0),""))</f>
        <v/>
      </c>
      <c r="R654" s="223" t="str">
        <f>IF(OR(LEFT($A654,1)="x",AND(AA653+$AB654=0,$AB653&gt;0)),"",IFERROR(VLOOKUP($A654,LedenV,29,0),""))</f>
        <v/>
      </c>
      <c r="S654" s="228"/>
      <c r="T654" s="305"/>
      <c r="U654" s="226"/>
      <c r="V654" s="229" t="str">
        <f t="shared" ref="V654:V668" si="488">V653</f>
        <v/>
      </c>
      <c r="W654" s="229" t="str">
        <f t="shared" ref="W654:W668" si="489">W653</f>
        <v/>
      </c>
      <c r="X654" s="52">
        <v>5</v>
      </c>
      <c r="Y654" s="87" t="str">
        <f t="shared" ref="Y654:Y668" si="490">IF(LEFT($A654,1)="x","",IFERROR(VLOOKUP($A654,LedenV,34,0),""))</f>
        <v/>
      </c>
      <c r="Z654" s="87" t="str">
        <f t="shared" ref="Z654:Z668" si="491">IF(LEFT($A654,1)="x","",IFERROR(VLOOKUP($A654,LedenV,35,0),""))</f>
        <v/>
      </c>
      <c r="AA654" s="87" t="str">
        <f t="shared" ref="AA654:AA668" si="492">IF(LEFT($A654,1)="x","",IFERROR(VLOOKUP($A654,LedenV,36,0),""))</f>
        <v/>
      </c>
      <c r="AB654" s="34">
        <f t="shared" ref="AB654:AB668" si="493">LEN(Y654&amp;Z654&amp;AA654)</f>
        <v>0</v>
      </c>
    </row>
    <row r="655" spans="1:32" x14ac:dyDescent="0.2">
      <c r="A655" s="34" t="str">
        <f>C651&amp;"x"&amp;B655</f>
        <v>x2</v>
      </c>
      <c r="B655" s="63">
        <v>2</v>
      </c>
      <c r="C655" s="87" t="str">
        <f t="shared" si="479"/>
        <v/>
      </c>
      <c r="D655" s="87" t="str">
        <f t="shared" si="480"/>
        <v/>
      </c>
      <c r="E655" s="88" t="str">
        <f t="shared" si="481"/>
        <v/>
      </c>
      <c r="F655" s="88" t="str">
        <f t="shared" si="482"/>
        <v/>
      </c>
      <c r="G655" s="89" t="str">
        <f t="shared" si="483"/>
        <v/>
      </c>
      <c r="H655" s="90" t="str">
        <f t="shared" si="484"/>
        <v/>
      </c>
      <c r="I655" s="91"/>
      <c r="J655" s="87" t="str">
        <f t="shared" si="485"/>
        <v/>
      </c>
      <c r="K655" s="87" t="str">
        <f t="shared" si="486"/>
        <v/>
      </c>
      <c r="L655" s="87" t="str">
        <f t="shared" si="487"/>
        <v/>
      </c>
      <c r="M655" s="92"/>
      <c r="N655" s="92"/>
      <c r="P655" s="223" t="str">
        <f>IF(OR(LEFT($A655,1)="x",AND(Y653+$AB655=0,$AB653&gt;0)),"",IFERROR(VLOOKUP($A655,LedenV,27,0),""))</f>
        <v/>
      </c>
      <c r="Q655" s="223" t="str">
        <f>IF(OR(LEFT($A655,1)="x",AND(Z653+$AB655=0,$AB653&gt;0)),"",IFERROR(VLOOKUP($A655,LedenV,28,0),""))</f>
        <v/>
      </c>
      <c r="R655" s="223" t="str">
        <f>IF(OR(LEFT($A655,1)="x",AND(AA653+$AB655=0,$AB653&gt;0)),"",IFERROR(VLOOKUP($A655,LedenV,29,0),""))</f>
        <v/>
      </c>
      <c r="S655" s="228"/>
      <c r="T655" s="305"/>
      <c r="U655" s="226"/>
      <c r="V655" s="229" t="str">
        <f t="shared" si="488"/>
        <v/>
      </c>
      <c r="W655" s="229" t="str">
        <f t="shared" si="489"/>
        <v/>
      </c>
      <c r="X655" s="52">
        <v>6</v>
      </c>
      <c r="Y655" s="87" t="str">
        <f t="shared" si="490"/>
        <v/>
      </c>
      <c r="Z655" s="87" t="str">
        <f t="shared" si="491"/>
        <v/>
      </c>
      <c r="AA655" s="87" t="str">
        <f t="shared" si="492"/>
        <v/>
      </c>
      <c r="AB655" s="34">
        <f t="shared" si="493"/>
        <v>0</v>
      </c>
    </row>
    <row r="656" spans="1:32" x14ac:dyDescent="0.2">
      <c r="A656" s="34" t="str">
        <f>C651&amp;"x"&amp;B656</f>
        <v>x3</v>
      </c>
      <c r="B656" s="63">
        <v>3</v>
      </c>
      <c r="C656" s="87" t="str">
        <f t="shared" si="479"/>
        <v/>
      </c>
      <c r="D656" s="87" t="str">
        <f t="shared" si="480"/>
        <v/>
      </c>
      <c r="E656" s="88" t="str">
        <f t="shared" si="481"/>
        <v/>
      </c>
      <c r="F656" s="88" t="str">
        <f t="shared" si="482"/>
        <v/>
      </c>
      <c r="G656" s="89" t="str">
        <f t="shared" si="483"/>
        <v/>
      </c>
      <c r="H656" s="90" t="str">
        <f t="shared" si="484"/>
        <v/>
      </c>
      <c r="I656" s="91"/>
      <c r="J656" s="87" t="str">
        <f t="shared" si="485"/>
        <v/>
      </c>
      <c r="K656" s="87" t="str">
        <f t="shared" si="486"/>
        <v/>
      </c>
      <c r="L656" s="87" t="str">
        <f t="shared" si="487"/>
        <v/>
      </c>
      <c r="M656" s="92"/>
      <c r="N656" s="92"/>
      <c r="P656" s="223" t="str">
        <f>IF(OR(LEFT($A656,1)="x",AND(Y653+$AB656=0,$AB653&gt;0)),"",IFERROR(VLOOKUP($A656,LedenV,27,0),""))</f>
        <v/>
      </c>
      <c r="Q656" s="223" t="str">
        <f>IF(OR(LEFT($A656,1)="x",AND(Z653+$AB656=0,$AB653&gt;0)),"",IFERROR(VLOOKUP($A656,LedenV,28,0),""))</f>
        <v/>
      </c>
      <c r="R656" s="223" t="str">
        <f>IF(OR(LEFT($A656,1)="x",AND(AA653+$AB656=0,$AB653&gt;0)),"",IFERROR(VLOOKUP($A656,LedenV,29,0),""))</f>
        <v/>
      </c>
      <c r="S656" s="228"/>
      <c r="T656" s="305"/>
      <c r="U656" s="226"/>
      <c r="V656" s="229" t="str">
        <f t="shared" si="488"/>
        <v/>
      </c>
      <c r="W656" s="229" t="str">
        <f t="shared" si="489"/>
        <v/>
      </c>
      <c r="X656" s="52">
        <v>7</v>
      </c>
      <c r="Y656" s="87" t="str">
        <f t="shared" si="490"/>
        <v/>
      </c>
      <c r="Z656" s="87" t="str">
        <f t="shared" si="491"/>
        <v/>
      </c>
      <c r="AA656" s="87" t="str">
        <f t="shared" si="492"/>
        <v/>
      </c>
      <c r="AB656" s="34">
        <f t="shared" si="493"/>
        <v>0</v>
      </c>
    </row>
    <row r="657" spans="1:32" x14ac:dyDescent="0.2">
      <c r="A657" s="34" t="str">
        <f>C651&amp;"x"&amp;B657</f>
        <v>x4</v>
      </c>
      <c r="B657" s="63">
        <v>4</v>
      </c>
      <c r="C657" s="87" t="str">
        <f t="shared" si="479"/>
        <v/>
      </c>
      <c r="D657" s="87" t="str">
        <f t="shared" si="480"/>
        <v/>
      </c>
      <c r="E657" s="88" t="str">
        <f t="shared" si="481"/>
        <v/>
      </c>
      <c r="F657" s="88" t="str">
        <f t="shared" si="482"/>
        <v/>
      </c>
      <c r="G657" s="89" t="str">
        <f t="shared" si="483"/>
        <v/>
      </c>
      <c r="H657" s="90" t="str">
        <f t="shared" si="484"/>
        <v/>
      </c>
      <c r="I657" s="91"/>
      <c r="J657" s="87" t="str">
        <f t="shared" si="485"/>
        <v/>
      </c>
      <c r="K657" s="87" t="str">
        <f t="shared" si="486"/>
        <v/>
      </c>
      <c r="L657" s="87" t="str">
        <f t="shared" si="487"/>
        <v/>
      </c>
      <c r="M657" s="92"/>
      <c r="N657" s="92"/>
      <c r="P657" s="223" t="str">
        <f>IF(OR(LEFT($A657,1)="x",AND(Y653+$AB657=0,$AB653&gt;0)),"",IFERROR(VLOOKUP($A657,LedenV,27,0),""))</f>
        <v/>
      </c>
      <c r="Q657" s="223" t="str">
        <f>IF(OR(LEFT($A657,1)="x",AND(Z653+$AB657=0,$AB653&gt;0)),"",IFERROR(VLOOKUP($A657,LedenV,28,0),""))</f>
        <v/>
      </c>
      <c r="R657" s="223" t="str">
        <f>IF(OR(LEFT($A657,1)="x",AND(AA653+$AB657=0,$AB653&gt;0)),"",IFERROR(VLOOKUP($A657,LedenV,29,0),""))</f>
        <v/>
      </c>
      <c r="S657" s="228"/>
      <c r="T657" s="305"/>
      <c r="U657" s="226"/>
      <c r="V657" s="229" t="str">
        <f t="shared" si="488"/>
        <v/>
      </c>
      <c r="W657" s="229" t="str">
        <f t="shared" si="489"/>
        <v/>
      </c>
      <c r="X657" s="52">
        <v>8</v>
      </c>
      <c r="Y657" s="87" t="str">
        <f t="shared" si="490"/>
        <v/>
      </c>
      <c r="Z657" s="87" t="str">
        <f t="shared" si="491"/>
        <v/>
      </c>
      <c r="AA657" s="87" t="str">
        <f t="shared" si="492"/>
        <v/>
      </c>
      <c r="AB657" s="34">
        <f t="shared" si="493"/>
        <v>0</v>
      </c>
    </row>
    <row r="658" spans="1:32" x14ac:dyDescent="0.2">
      <c r="A658" s="34" t="str">
        <f>C651&amp;"x"&amp;B658</f>
        <v>x5</v>
      </c>
      <c r="B658" s="63">
        <v>5</v>
      </c>
      <c r="C658" s="87" t="str">
        <f t="shared" si="479"/>
        <v/>
      </c>
      <c r="D658" s="87" t="str">
        <f t="shared" si="480"/>
        <v/>
      </c>
      <c r="E658" s="88" t="str">
        <f t="shared" si="481"/>
        <v/>
      </c>
      <c r="F658" s="88" t="str">
        <f t="shared" si="482"/>
        <v/>
      </c>
      <c r="G658" s="89" t="str">
        <f t="shared" si="483"/>
        <v/>
      </c>
      <c r="H658" s="90" t="str">
        <f t="shared" si="484"/>
        <v/>
      </c>
      <c r="I658" s="91"/>
      <c r="J658" s="87" t="str">
        <f t="shared" si="485"/>
        <v/>
      </c>
      <c r="K658" s="87" t="str">
        <f t="shared" si="486"/>
        <v/>
      </c>
      <c r="L658" s="87" t="str">
        <f t="shared" si="487"/>
        <v/>
      </c>
      <c r="M658" s="92"/>
      <c r="N658" s="92"/>
      <c r="P658" s="223" t="str">
        <f>IF(OR(LEFT($A658,1)="x",AND(Y653+$AB658=0,$AB653&gt;0)),"",IFERROR(VLOOKUP($A658,LedenV,27,0),""))</f>
        <v/>
      </c>
      <c r="Q658" s="223" t="str">
        <f>IF(OR(LEFT($A658,1)="x",AND(Z653+$AB658=0,$AB653&gt;0)),"",IFERROR(VLOOKUP($A658,LedenV,28,0),""))</f>
        <v/>
      </c>
      <c r="R658" s="223" t="str">
        <f>IF(OR(LEFT($A658,1)="x",AND(AA653+$AB658=0,$AB653&gt;0)),"",IFERROR(VLOOKUP($A658,LedenV,29,0),""))</f>
        <v/>
      </c>
      <c r="S658" s="228"/>
      <c r="T658" s="305"/>
      <c r="U658" s="226"/>
      <c r="V658" s="229" t="str">
        <f t="shared" si="488"/>
        <v/>
      </c>
      <c r="W658" s="229" t="str">
        <f t="shared" si="489"/>
        <v/>
      </c>
      <c r="X658" s="52">
        <v>9</v>
      </c>
      <c r="Y658" s="87" t="str">
        <f t="shared" si="490"/>
        <v/>
      </c>
      <c r="Z658" s="87" t="str">
        <f t="shared" si="491"/>
        <v/>
      </c>
      <c r="AA658" s="87" t="str">
        <f t="shared" si="492"/>
        <v/>
      </c>
      <c r="AB658" s="34">
        <f t="shared" si="493"/>
        <v>0</v>
      </c>
    </row>
    <row r="659" spans="1:32" x14ac:dyDescent="0.2">
      <c r="A659" s="34" t="str">
        <f>C651&amp;"x"&amp;B659</f>
        <v>x6</v>
      </c>
      <c r="B659" s="63">
        <v>6</v>
      </c>
      <c r="C659" s="87" t="str">
        <f t="shared" si="479"/>
        <v/>
      </c>
      <c r="D659" s="87" t="str">
        <f t="shared" si="480"/>
        <v/>
      </c>
      <c r="E659" s="88" t="str">
        <f t="shared" si="481"/>
        <v/>
      </c>
      <c r="F659" s="88" t="str">
        <f t="shared" si="482"/>
        <v/>
      </c>
      <c r="G659" s="89" t="str">
        <f t="shared" si="483"/>
        <v/>
      </c>
      <c r="H659" s="90" t="str">
        <f t="shared" si="484"/>
        <v/>
      </c>
      <c r="I659" s="91"/>
      <c r="J659" s="87" t="str">
        <f t="shared" si="485"/>
        <v/>
      </c>
      <c r="K659" s="87" t="str">
        <f t="shared" si="486"/>
        <v/>
      </c>
      <c r="L659" s="87" t="str">
        <f t="shared" si="487"/>
        <v/>
      </c>
      <c r="M659" s="92"/>
      <c r="N659" s="92"/>
      <c r="P659" s="223" t="str">
        <f>IF(OR(LEFT($A659,1)="x",AND(Y653+$AB659=0,$AB653&gt;0)),"",IFERROR(VLOOKUP($A659,LedenV,27,0),""))</f>
        <v/>
      </c>
      <c r="Q659" s="223" t="str">
        <f>IF(OR(LEFT($A659,1)="x",AND(Z653+$AB659=0,$AB653&gt;0)),"",IFERROR(VLOOKUP($A659,LedenV,28,0),""))</f>
        <v/>
      </c>
      <c r="R659" s="223" t="str">
        <f>IF(OR(LEFT($A659,1)="x",AND(AA653+$AB659=0,$AB653&gt;0)),"",IFERROR(VLOOKUP($A659,LedenV,29,0),""))</f>
        <v/>
      </c>
      <c r="S659" s="228"/>
      <c r="T659" s="305"/>
      <c r="U659" s="226"/>
      <c r="V659" s="229" t="str">
        <f t="shared" si="488"/>
        <v/>
      </c>
      <c r="W659" s="229" t="str">
        <f t="shared" si="489"/>
        <v/>
      </c>
      <c r="X659" s="52">
        <v>10</v>
      </c>
      <c r="Y659" s="87" t="str">
        <f t="shared" si="490"/>
        <v/>
      </c>
      <c r="Z659" s="87" t="str">
        <f t="shared" si="491"/>
        <v/>
      </c>
      <c r="AA659" s="87" t="str">
        <f t="shared" si="492"/>
        <v/>
      </c>
      <c r="AB659" s="34">
        <f t="shared" si="493"/>
        <v>0</v>
      </c>
    </row>
    <row r="660" spans="1:32" x14ac:dyDescent="0.2">
      <c r="A660" s="34" t="str">
        <f>C651&amp;"x"&amp;B660</f>
        <v>x7</v>
      </c>
      <c r="B660" s="63">
        <v>7</v>
      </c>
      <c r="C660" s="87" t="str">
        <f t="shared" si="479"/>
        <v/>
      </c>
      <c r="D660" s="87" t="str">
        <f t="shared" si="480"/>
        <v/>
      </c>
      <c r="E660" s="88" t="str">
        <f t="shared" si="481"/>
        <v/>
      </c>
      <c r="F660" s="88" t="str">
        <f t="shared" si="482"/>
        <v/>
      </c>
      <c r="G660" s="89" t="str">
        <f t="shared" si="483"/>
        <v/>
      </c>
      <c r="H660" s="90" t="str">
        <f t="shared" si="484"/>
        <v/>
      </c>
      <c r="I660" s="91"/>
      <c r="J660" s="87" t="str">
        <f t="shared" si="485"/>
        <v/>
      </c>
      <c r="K660" s="87" t="str">
        <f t="shared" si="486"/>
        <v/>
      </c>
      <c r="L660" s="87" t="str">
        <f t="shared" si="487"/>
        <v/>
      </c>
      <c r="M660" s="92"/>
      <c r="N660" s="92"/>
      <c r="P660" s="223" t="str">
        <f>IF(OR(LEFT($A660,1)="x",AND(Y653+$AB660=0,$AB653&gt;0)),"",IFERROR(VLOOKUP($A660,LedenV,27,0),""))</f>
        <v/>
      </c>
      <c r="Q660" s="223" t="str">
        <f>IF(OR(LEFT($A660,1)="x",AND(Z653+$AB660=0,$AB653&gt;0)),"",IFERROR(VLOOKUP($A660,LedenV,28,0),""))</f>
        <v/>
      </c>
      <c r="R660" s="223" t="str">
        <f>IF(OR(LEFT($A660,1)="x",AND(AA653+$AB660=0,$AB653&gt;0)),"",IFERROR(VLOOKUP($A660,LedenV,29,0),""))</f>
        <v/>
      </c>
      <c r="S660" s="228"/>
      <c r="T660" s="305"/>
      <c r="U660" s="226"/>
      <c r="V660" s="229" t="str">
        <f t="shared" si="488"/>
        <v/>
      </c>
      <c r="W660" s="229" t="str">
        <f t="shared" si="489"/>
        <v/>
      </c>
      <c r="X660" s="52">
        <v>11</v>
      </c>
      <c r="Y660" s="87" t="str">
        <f t="shared" si="490"/>
        <v/>
      </c>
      <c r="Z660" s="87" t="str">
        <f t="shared" si="491"/>
        <v/>
      </c>
      <c r="AA660" s="87" t="str">
        <f t="shared" si="492"/>
        <v/>
      </c>
      <c r="AB660" s="34">
        <f t="shared" si="493"/>
        <v>0</v>
      </c>
    </row>
    <row r="661" spans="1:32" x14ac:dyDescent="0.2">
      <c r="A661" s="34" t="str">
        <f>C651&amp;"x"&amp;B661</f>
        <v>x8</v>
      </c>
      <c r="B661" s="63">
        <v>8</v>
      </c>
      <c r="C661" s="87" t="str">
        <f t="shared" si="479"/>
        <v/>
      </c>
      <c r="D661" s="87" t="str">
        <f t="shared" si="480"/>
        <v/>
      </c>
      <c r="E661" s="88" t="str">
        <f t="shared" si="481"/>
        <v/>
      </c>
      <c r="F661" s="88" t="str">
        <f t="shared" si="482"/>
        <v/>
      </c>
      <c r="G661" s="89" t="str">
        <f t="shared" si="483"/>
        <v/>
      </c>
      <c r="H661" s="90" t="str">
        <f t="shared" si="484"/>
        <v/>
      </c>
      <c r="I661" s="91"/>
      <c r="J661" s="87" t="str">
        <f t="shared" si="485"/>
        <v/>
      </c>
      <c r="K661" s="87" t="str">
        <f t="shared" si="486"/>
        <v/>
      </c>
      <c r="L661" s="87" t="str">
        <f t="shared" si="487"/>
        <v/>
      </c>
      <c r="M661" s="92"/>
      <c r="N661" s="92"/>
      <c r="P661" s="223" t="str">
        <f>IF(OR(LEFT($A661,1)="x",AND(Y653+$AB661=0,$AB653&gt;0)),"",IFERROR(VLOOKUP($A661,LedenV,27,0),""))</f>
        <v/>
      </c>
      <c r="Q661" s="223" t="str">
        <f>IF(OR(LEFT($A661,1)="x",AND(Z653+$AB661=0,$AB653&gt;0)),"",IFERROR(VLOOKUP($A661,LedenV,28,0),""))</f>
        <v/>
      </c>
      <c r="R661" s="223" t="str">
        <f>IF(OR(LEFT($A661,1)="x",AND(AA653+$AB661=0,$AB653&gt;0)),"",IFERROR(VLOOKUP($A661,LedenV,29,0),""))</f>
        <v/>
      </c>
      <c r="S661" s="228"/>
      <c r="T661" s="305"/>
      <c r="U661" s="226"/>
      <c r="V661" s="229" t="str">
        <f t="shared" si="488"/>
        <v/>
      </c>
      <c r="W661" s="229" t="str">
        <f t="shared" si="489"/>
        <v/>
      </c>
      <c r="X661" s="52">
        <v>12</v>
      </c>
      <c r="Y661" s="87" t="str">
        <f t="shared" si="490"/>
        <v/>
      </c>
      <c r="Z661" s="87" t="str">
        <f t="shared" si="491"/>
        <v/>
      </c>
      <c r="AA661" s="87" t="str">
        <f t="shared" si="492"/>
        <v/>
      </c>
      <c r="AB661" s="34">
        <f t="shared" si="493"/>
        <v>0</v>
      </c>
    </row>
    <row r="662" spans="1:32" x14ac:dyDescent="0.2">
      <c r="A662" s="34" t="str">
        <f>C651&amp;"x"&amp;B662</f>
        <v>x9</v>
      </c>
      <c r="B662" s="63">
        <v>9</v>
      </c>
      <c r="C662" s="87" t="str">
        <f t="shared" si="479"/>
        <v/>
      </c>
      <c r="D662" s="87" t="str">
        <f t="shared" si="480"/>
        <v/>
      </c>
      <c r="E662" s="88" t="str">
        <f t="shared" si="481"/>
        <v/>
      </c>
      <c r="F662" s="88" t="str">
        <f t="shared" si="482"/>
        <v/>
      </c>
      <c r="G662" s="89" t="str">
        <f t="shared" si="483"/>
        <v/>
      </c>
      <c r="H662" s="90" t="str">
        <f t="shared" si="484"/>
        <v/>
      </c>
      <c r="I662" s="91"/>
      <c r="J662" s="87" t="str">
        <f t="shared" si="485"/>
        <v/>
      </c>
      <c r="K662" s="87" t="str">
        <f t="shared" si="486"/>
        <v/>
      </c>
      <c r="L662" s="87" t="str">
        <f t="shared" si="487"/>
        <v/>
      </c>
      <c r="M662" s="92"/>
      <c r="N662" s="92"/>
      <c r="P662" s="223" t="str">
        <f>IF(OR(LEFT($A662,1)="x",AND(Y653+$AB662=0,$AB653&gt;0)),"",IFERROR(VLOOKUP($A662,LedenV,27,0),""))</f>
        <v/>
      </c>
      <c r="Q662" s="223" t="str">
        <f>IF(OR(LEFT($A662,1)="x",AND(Z653+$AB662=0,$AB653&gt;0)),"",IFERROR(VLOOKUP($A662,LedenV,28,0),""))</f>
        <v/>
      </c>
      <c r="R662" s="223" t="str">
        <f>IF(OR(LEFT($A662,1)="x",AND(AA653+$AB662=0,$AB653&gt;0)),"",IFERROR(VLOOKUP($A662,LedenV,29,0),""))</f>
        <v/>
      </c>
      <c r="S662" s="228"/>
      <c r="T662" s="305"/>
      <c r="U662" s="226"/>
      <c r="V662" s="229" t="str">
        <f t="shared" si="488"/>
        <v/>
      </c>
      <c r="W662" s="229" t="str">
        <f t="shared" si="489"/>
        <v/>
      </c>
      <c r="X662" s="52">
        <v>13</v>
      </c>
      <c r="Y662" s="87" t="str">
        <f t="shared" si="490"/>
        <v/>
      </c>
      <c r="Z662" s="87" t="str">
        <f t="shared" si="491"/>
        <v/>
      </c>
      <c r="AA662" s="87" t="str">
        <f t="shared" si="492"/>
        <v/>
      </c>
      <c r="AB662" s="34">
        <f t="shared" si="493"/>
        <v>0</v>
      </c>
    </row>
    <row r="663" spans="1:32" x14ac:dyDescent="0.2">
      <c r="A663" s="34" t="str">
        <f>C651&amp;"x"&amp;B663</f>
        <v>x10</v>
      </c>
      <c r="B663" s="63">
        <v>10</v>
      </c>
      <c r="C663" s="87" t="str">
        <f t="shared" si="479"/>
        <v/>
      </c>
      <c r="D663" s="87" t="str">
        <f t="shared" si="480"/>
        <v/>
      </c>
      <c r="E663" s="88" t="str">
        <f t="shared" si="481"/>
        <v/>
      </c>
      <c r="F663" s="88" t="str">
        <f t="shared" si="482"/>
        <v/>
      </c>
      <c r="G663" s="89" t="str">
        <f t="shared" si="483"/>
        <v/>
      </c>
      <c r="H663" s="90" t="str">
        <f t="shared" si="484"/>
        <v/>
      </c>
      <c r="I663" s="91"/>
      <c r="J663" s="87" t="str">
        <f t="shared" si="485"/>
        <v/>
      </c>
      <c r="K663" s="87" t="str">
        <f t="shared" si="486"/>
        <v/>
      </c>
      <c r="L663" s="87" t="str">
        <f t="shared" si="487"/>
        <v/>
      </c>
      <c r="M663" s="92"/>
      <c r="N663" s="92"/>
      <c r="P663" s="223" t="str">
        <f>IF(OR(LEFT($A663,1)="x",AND(Y653+$AB663=0,$AB653&gt;0)),"",IFERROR(VLOOKUP($A663,LedenV,27,0),""))</f>
        <v/>
      </c>
      <c r="Q663" s="223" t="str">
        <f>IF(OR(LEFT($A663,1)="x",AND(Z653+$AB663=0,$AB653&gt;0)),"",IFERROR(VLOOKUP($A663,LedenV,28,0),""))</f>
        <v/>
      </c>
      <c r="R663" s="223" t="str">
        <f>IF(OR(LEFT($A663,1)="x",AND(AA653+$AB663=0,$AB653&gt;0)),"",IFERROR(VLOOKUP($A663,LedenV,29,0),""))</f>
        <v/>
      </c>
      <c r="S663" s="228"/>
      <c r="T663" s="305"/>
      <c r="U663" s="226"/>
      <c r="V663" s="229" t="str">
        <f t="shared" si="488"/>
        <v/>
      </c>
      <c r="W663" s="229" t="str">
        <f t="shared" si="489"/>
        <v/>
      </c>
      <c r="X663" s="52">
        <v>14</v>
      </c>
      <c r="Y663" s="87" t="str">
        <f t="shared" si="490"/>
        <v/>
      </c>
      <c r="Z663" s="87" t="str">
        <f t="shared" si="491"/>
        <v/>
      </c>
      <c r="AA663" s="87" t="str">
        <f t="shared" si="492"/>
        <v/>
      </c>
      <c r="AB663" s="34">
        <f t="shared" si="493"/>
        <v>0</v>
      </c>
    </row>
    <row r="664" spans="1:32" x14ac:dyDescent="0.2">
      <c r="A664" s="34" t="str">
        <f>C651&amp;"x"&amp;B664</f>
        <v>x11</v>
      </c>
      <c r="B664" s="63">
        <v>11</v>
      </c>
      <c r="C664" s="87" t="str">
        <f t="shared" si="479"/>
        <v/>
      </c>
      <c r="D664" s="87" t="str">
        <f t="shared" si="480"/>
        <v/>
      </c>
      <c r="E664" s="88" t="str">
        <f t="shared" si="481"/>
        <v/>
      </c>
      <c r="F664" s="88" t="str">
        <f t="shared" si="482"/>
        <v/>
      </c>
      <c r="G664" s="89" t="str">
        <f t="shared" si="483"/>
        <v/>
      </c>
      <c r="H664" s="90" t="str">
        <f t="shared" si="484"/>
        <v/>
      </c>
      <c r="I664" s="91"/>
      <c r="J664" s="87" t="str">
        <f t="shared" si="485"/>
        <v/>
      </c>
      <c r="K664" s="87" t="str">
        <f t="shared" si="486"/>
        <v/>
      </c>
      <c r="L664" s="87" t="str">
        <f t="shared" si="487"/>
        <v/>
      </c>
      <c r="M664" s="92"/>
      <c r="N664" s="92"/>
      <c r="P664" s="223" t="str">
        <f>IF(OR(LEFT($A664,1)="x",AND(Y653+$AB664=0,$AB653&gt;0)),"",IFERROR(VLOOKUP($A664,LedenV,27,0),""))</f>
        <v/>
      </c>
      <c r="Q664" s="223" t="str">
        <f>IF(OR(LEFT($A664,1)="x",AND(Z653+$AB664=0,$AB653&gt;0)),"",IFERROR(VLOOKUP($A664,LedenV,28,0),""))</f>
        <v/>
      </c>
      <c r="R664" s="223" t="str">
        <f>IF(OR(LEFT($A664,1)="x",AND(AA653+$AB664=0,$AB653&gt;0)),"",IFERROR(VLOOKUP($A664,LedenV,29,0),""))</f>
        <v/>
      </c>
      <c r="V664" s="229" t="str">
        <f t="shared" si="488"/>
        <v/>
      </c>
      <c r="W664" s="229" t="str">
        <f t="shared" si="489"/>
        <v/>
      </c>
      <c r="X664" s="52">
        <v>15</v>
      </c>
      <c r="Y664" s="87" t="str">
        <f t="shared" si="490"/>
        <v/>
      </c>
      <c r="Z664" s="87" t="str">
        <f t="shared" si="491"/>
        <v/>
      </c>
      <c r="AA664" s="87" t="str">
        <f t="shared" si="492"/>
        <v/>
      </c>
      <c r="AB664" s="34">
        <f t="shared" si="493"/>
        <v>0</v>
      </c>
    </row>
    <row r="665" spans="1:32" x14ac:dyDescent="0.2">
      <c r="A665" s="34" t="str">
        <f>C651&amp;"x"&amp;B665</f>
        <v>x12</v>
      </c>
      <c r="B665" s="63">
        <v>12</v>
      </c>
      <c r="C665" s="87" t="str">
        <f t="shared" si="479"/>
        <v/>
      </c>
      <c r="D665" s="87" t="str">
        <f t="shared" si="480"/>
        <v/>
      </c>
      <c r="E665" s="88" t="str">
        <f t="shared" si="481"/>
        <v/>
      </c>
      <c r="F665" s="88" t="str">
        <f t="shared" si="482"/>
        <v/>
      </c>
      <c r="G665" s="89" t="str">
        <f t="shared" si="483"/>
        <v/>
      </c>
      <c r="H665" s="90" t="str">
        <f t="shared" si="484"/>
        <v/>
      </c>
      <c r="I665" s="91"/>
      <c r="J665" s="87" t="str">
        <f t="shared" si="485"/>
        <v/>
      </c>
      <c r="K665" s="87" t="str">
        <f t="shared" si="486"/>
        <v/>
      </c>
      <c r="L665" s="87" t="str">
        <f t="shared" si="487"/>
        <v/>
      </c>
      <c r="M665" s="92"/>
      <c r="N665" s="92"/>
      <c r="P665" s="223" t="str">
        <f>IF(OR(LEFT($A665,1)="x",AND(Y653+$AB665=0,$AB653&gt;0)),"",IFERROR(VLOOKUP($A665,LedenV,27,0),""))</f>
        <v/>
      </c>
      <c r="Q665" s="223" t="str">
        <f>IF(OR(LEFT($A665,1)="x",AND(Z653+$AB665=0,$AB653&gt;0)),"",IFERROR(VLOOKUP($A665,LedenV,28,0),""))</f>
        <v/>
      </c>
      <c r="R665" s="223" t="str">
        <f>IF(OR(LEFT($A665,1)="x",AND(AA653+$AB665=0,$AB653&gt;0)),"",IFERROR(VLOOKUP($A665,LedenV,29,0),""))</f>
        <v/>
      </c>
      <c r="V665" s="229" t="str">
        <f t="shared" si="488"/>
        <v/>
      </c>
      <c r="W665" s="229" t="str">
        <f t="shared" si="489"/>
        <v/>
      </c>
      <c r="X665" s="52">
        <v>16</v>
      </c>
      <c r="Y665" s="87" t="str">
        <f t="shared" si="490"/>
        <v/>
      </c>
      <c r="Z665" s="87" t="str">
        <f t="shared" si="491"/>
        <v/>
      </c>
      <c r="AA665" s="87" t="str">
        <f t="shared" si="492"/>
        <v/>
      </c>
      <c r="AB665" s="34">
        <f t="shared" si="493"/>
        <v>0</v>
      </c>
    </row>
    <row r="666" spans="1:32" x14ac:dyDescent="0.2">
      <c r="A666" s="34" t="str">
        <f>C651&amp;"x"&amp;B666</f>
        <v>x13</v>
      </c>
      <c r="B666" s="63">
        <v>13</v>
      </c>
      <c r="C666" s="87" t="str">
        <f t="shared" si="479"/>
        <v/>
      </c>
      <c r="D666" s="87" t="str">
        <f t="shared" si="480"/>
        <v/>
      </c>
      <c r="E666" s="88" t="str">
        <f t="shared" si="481"/>
        <v/>
      </c>
      <c r="F666" s="88" t="str">
        <f t="shared" si="482"/>
        <v/>
      </c>
      <c r="G666" s="89" t="str">
        <f t="shared" si="483"/>
        <v/>
      </c>
      <c r="H666" s="90" t="str">
        <f t="shared" si="484"/>
        <v/>
      </c>
      <c r="I666" s="91"/>
      <c r="J666" s="87" t="str">
        <f t="shared" si="485"/>
        <v/>
      </c>
      <c r="K666" s="87" t="str">
        <f t="shared" si="486"/>
        <v/>
      </c>
      <c r="L666" s="87" t="str">
        <f t="shared" si="487"/>
        <v/>
      </c>
      <c r="M666" s="92"/>
      <c r="N666" s="92"/>
      <c r="P666" s="223" t="str">
        <f>IF(OR(LEFT($A666,1)="x",AND(Y653+$AB666=0,$AB653&gt;0)),"",IFERROR(VLOOKUP($A666,LedenV,27,0),""))</f>
        <v/>
      </c>
      <c r="Q666" s="223" t="str">
        <f>IF(OR(LEFT($A666,1)="x",AND(Z653+$AB666=0,$AB653&gt;0)),"",IFERROR(VLOOKUP($A666,LedenV,28,0),""))</f>
        <v/>
      </c>
      <c r="R666" s="223" t="str">
        <f>IF(OR(LEFT($A666,1)="x",AND(AA653+$AB666=0,$AB653&gt;0)),"",IFERROR(VLOOKUP($A666,LedenV,29,0),""))</f>
        <v/>
      </c>
      <c r="V666" s="229" t="str">
        <f t="shared" si="488"/>
        <v/>
      </c>
      <c r="W666" s="229" t="str">
        <f t="shared" si="489"/>
        <v/>
      </c>
      <c r="X666" s="52">
        <v>17</v>
      </c>
      <c r="Y666" s="87" t="str">
        <f t="shared" si="490"/>
        <v/>
      </c>
      <c r="Z666" s="87" t="str">
        <f t="shared" si="491"/>
        <v/>
      </c>
      <c r="AA666" s="87" t="str">
        <f t="shared" si="492"/>
        <v/>
      </c>
      <c r="AB666" s="34">
        <f t="shared" si="493"/>
        <v>0</v>
      </c>
    </row>
    <row r="667" spans="1:32" x14ac:dyDescent="0.2">
      <c r="A667" s="34" t="str">
        <f>C651&amp;"x"&amp;B667</f>
        <v>x14</v>
      </c>
      <c r="B667" s="63">
        <v>14</v>
      </c>
      <c r="C667" s="87" t="str">
        <f t="shared" si="479"/>
        <v/>
      </c>
      <c r="D667" s="87" t="str">
        <f t="shared" si="480"/>
        <v/>
      </c>
      <c r="E667" s="88" t="str">
        <f t="shared" si="481"/>
        <v/>
      </c>
      <c r="F667" s="88" t="str">
        <f t="shared" si="482"/>
        <v/>
      </c>
      <c r="G667" s="89" t="str">
        <f t="shared" si="483"/>
        <v/>
      </c>
      <c r="H667" s="90" t="str">
        <f t="shared" si="484"/>
        <v/>
      </c>
      <c r="I667" s="91"/>
      <c r="J667" s="87" t="str">
        <f t="shared" si="485"/>
        <v/>
      </c>
      <c r="K667" s="87" t="str">
        <f t="shared" si="486"/>
        <v/>
      </c>
      <c r="L667" s="87" t="str">
        <f t="shared" si="487"/>
        <v/>
      </c>
      <c r="M667" s="92"/>
      <c r="N667" s="92"/>
      <c r="P667" s="223" t="str">
        <f>IF(OR(LEFT($A667,1)="x",AND(Y653+$AB667=0,$AB653&gt;0)),"",IFERROR(VLOOKUP($A667,LedenV,27,0),""))</f>
        <v/>
      </c>
      <c r="Q667" s="223" t="str">
        <f>IF(OR(LEFT($A667,1)="x",AND(Z653+$AB667=0,$AB653&gt;0)),"",IFERROR(VLOOKUP($A667,LedenV,28,0),""))</f>
        <v/>
      </c>
      <c r="R667" s="223" t="str">
        <f>IF(OR(LEFT($A667,1)="x",AND(AA653+$AB667=0,$AB653&gt;0)),"",IFERROR(VLOOKUP($A667,LedenV,29,0),""))</f>
        <v/>
      </c>
      <c r="V667" s="229" t="str">
        <f t="shared" si="488"/>
        <v/>
      </c>
      <c r="W667" s="229" t="str">
        <f t="shared" si="489"/>
        <v/>
      </c>
      <c r="X667" s="52">
        <v>18</v>
      </c>
      <c r="Y667" s="87" t="str">
        <f t="shared" si="490"/>
        <v/>
      </c>
      <c r="Z667" s="87" t="str">
        <f t="shared" si="491"/>
        <v/>
      </c>
      <c r="AA667" s="87" t="str">
        <f t="shared" si="492"/>
        <v/>
      </c>
      <c r="AB667" s="34">
        <f t="shared" si="493"/>
        <v>0</v>
      </c>
    </row>
    <row r="668" spans="1:32" x14ac:dyDescent="0.2">
      <c r="A668" s="34" t="str">
        <f>C651&amp;"x"&amp;B668</f>
        <v>x15</v>
      </c>
      <c r="B668" s="63">
        <v>15</v>
      </c>
      <c r="C668" s="87" t="str">
        <f t="shared" si="479"/>
        <v/>
      </c>
      <c r="D668" s="87" t="str">
        <f t="shared" si="480"/>
        <v/>
      </c>
      <c r="E668" s="88" t="str">
        <f t="shared" si="481"/>
        <v/>
      </c>
      <c r="F668" s="88" t="str">
        <f t="shared" si="482"/>
        <v/>
      </c>
      <c r="G668" s="89" t="str">
        <f t="shared" si="483"/>
        <v/>
      </c>
      <c r="H668" s="90" t="str">
        <f t="shared" si="484"/>
        <v/>
      </c>
      <c r="I668" s="91"/>
      <c r="J668" s="87" t="str">
        <f t="shared" si="485"/>
        <v/>
      </c>
      <c r="K668" s="87" t="str">
        <f t="shared" si="486"/>
        <v/>
      </c>
      <c r="L668" s="87" t="str">
        <f t="shared" si="487"/>
        <v/>
      </c>
      <c r="M668" s="92"/>
      <c r="N668" s="92"/>
      <c r="P668" s="223" t="str">
        <f>IF(OR(LEFT($A668,1)="x",AND(Y653+$AB668=0,$AB653&gt;0)),"",IFERROR(VLOOKUP($A668,LedenV,27,0),""))</f>
        <v/>
      </c>
      <c r="Q668" s="223" t="str">
        <f>IF(OR(LEFT($A668,1)="x",AND(Z653+$AB668=0,$AB653&gt;0)),"",IFERROR(VLOOKUP($A668,LedenV,28,0),""))</f>
        <v/>
      </c>
      <c r="R668" s="223" t="str">
        <f>IF(OR(LEFT($A668,1)="x",AND(AA653+$AB668=0,$AB653&gt;0)),"",IFERROR(VLOOKUP($A668,LedenV,29,0),""))</f>
        <v/>
      </c>
      <c r="V668" s="229" t="str">
        <f t="shared" si="488"/>
        <v/>
      </c>
      <c r="W668" s="229" t="str">
        <f t="shared" si="489"/>
        <v/>
      </c>
      <c r="X668" s="52">
        <v>19</v>
      </c>
      <c r="Y668" s="87" t="str">
        <f t="shared" si="490"/>
        <v/>
      </c>
      <c r="Z668" s="87" t="str">
        <f t="shared" si="491"/>
        <v/>
      </c>
      <c r="AA668" s="87" t="str">
        <f t="shared" si="492"/>
        <v/>
      </c>
      <c r="AB668" s="34">
        <f t="shared" si="493"/>
        <v>0</v>
      </c>
    </row>
    <row r="669" spans="1:32" ht="13.5" thickBot="1" x14ac:dyDescent="0.25">
      <c r="B669" s="93"/>
      <c r="C669" s="94"/>
      <c r="D669" s="93"/>
      <c r="E669" s="93"/>
      <c r="F669" s="93"/>
      <c r="G669" s="95"/>
      <c r="H669" s="95"/>
      <c r="I669" s="95"/>
      <c r="J669" s="94"/>
      <c r="K669" s="94"/>
      <c r="L669" s="94"/>
      <c r="M669" s="92"/>
      <c r="N669" s="92"/>
      <c r="X669" s="52">
        <v>20</v>
      </c>
    </row>
    <row r="670" spans="1:32" ht="13.5" thickTop="1" x14ac:dyDescent="0.2">
      <c r="A670" s="62"/>
      <c r="B670" s="63"/>
      <c r="C670" s="392" t="s">
        <v>6547</v>
      </c>
      <c r="D670" s="392"/>
      <c r="E670" s="178" t="s">
        <v>6548</v>
      </c>
      <c r="F670" s="178" t="s">
        <v>6549</v>
      </c>
      <c r="G670" s="65" t="s">
        <v>6550</v>
      </c>
      <c r="H670" s="66"/>
      <c r="I670" s="67"/>
      <c r="J670" s="68" t="s">
        <v>6551</v>
      </c>
      <c r="K670" s="68" t="s">
        <v>6552</v>
      </c>
      <c r="L670" s="68" t="s">
        <v>6553</v>
      </c>
      <c r="M670" s="69"/>
      <c r="N670" s="69"/>
      <c r="O670" s="70"/>
      <c r="P670" s="71">
        <f>COUNT(P674:P688)</f>
        <v>0</v>
      </c>
      <c r="Q670" s="71">
        <f>COUNT(Q674:Q688)</f>
        <v>0</v>
      </c>
      <c r="R670" s="71">
        <f>COUNT(R674:R688)</f>
        <v>0</v>
      </c>
      <c r="S670" s="72"/>
      <c r="T670" s="104">
        <f>R670-(15-COUNTBLANK(AA674:AA688))</f>
        <v>0</v>
      </c>
      <c r="U670" s="70"/>
      <c r="V670" s="70"/>
      <c r="W670" s="70"/>
      <c r="X670" s="70">
        <v>1</v>
      </c>
      <c r="Y670" s="62"/>
      <c r="Z670" s="62"/>
      <c r="AA670" s="62"/>
      <c r="AB670" s="62"/>
    </row>
    <row r="671" spans="1:32" x14ac:dyDescent="0.2">
      <c r="A671" s="43">
        <v>37</v>
      </c>
      <c r="B671" s="73"/>
      <c r="C671" s="391" t="str">
        <f>Leden!AQ39</f>
        <v/>
      </c>
      <c r="D671" s="391"/>
      <c r="E671" s="177" t="str">
        <f>IF($C671="","",LEFT(IFERROR(VLOOKUP($C671,TeamsV,2,0),"")&amp;"??",2))</f>
        <v/>
      </c>
      <c r="F671" s="177" t="str">
        <f>IF($C671="","",LEFT(IFERROR(VLOOKUP($C671,TeamsV,3,0),"")&amp;"??",2))</f>
        <v/>
      </c>
      <c r="G671" s="177" t="str">
        <f>IF($C671="","",LEFT(IFERROR(VLOOKUP($C671,TeamsV,4,0),"")&amp;"?",1))</f>
        <v/>
      </c>
      <c r="H671" s="75"/>
      <c r="I671" s="76"/>
      <c r="J671" s="295">
        <f>COUNTIF(C674:C688,"V")</f>
        <v>0</v>
      </c>
      <c r="K671" s="300">
        <f>COUNTIF(C674:C688,"M")</f>
        <v>0</v>
      </c>
      <c r="L671" s="77" t="str">
        <f>IFERROR(AVERAGE(H674:H688),"")</f>
        <v/>
      </c>
      <c r="M671" s="78"/>
      <c r="N671" s="78"/>
      <c r="O671" s="79" t="s">
        <v>6554</v>
      </c>
      <c r="P671" s="223" t="str">
        <f>IF(COUNT(P674:P688)=0,"",TeamPunten(P674:P688,$V671))</f>
        <v/>
      </c>
      <c r="Q671" s="223" t="str">
        <f>IF(COUNT(Q674:Q688)=0,"",TeamPunten(Q674:Q688,$V671))</f>
        <v/>
      </c>
      <c r="R671" s="223" t="str">
        <f>IF(COUNT(R674:R688)=0,"",TeamPunten(R674:R688,$V671))</f>
        <v/>
      </c>
      <c r="S671" s="224"/>
      <c r="T671" s="51"/>
      <c r="U671" s="225" t="str">
        <f>MID($C671,1,1)</f>
        <v/>
      </c>
      <c r="V671" s="225" t="str">
        <f>MID($C671,1,1)</f>
        <v/>
      </c>
      <c r="W671" s="225" t="str">
        <f>MID($C671,1,1)</f>
        <v/>
      </c>
      <c r="X671" s="52">
        <v>2</v>
      </c>
      <c r="Y671" s="43"/>
      <c r="Z671" s="43"/>
      <c r="AA671" s="43"/>
      <c r="AB671" s="43"/>
      <c r="AD671" s="20" t="str">
        <f>IF($C671="","",IFERROR(VLOOKUP($C671,TeamsV,6,0),""))</f>
        <v/>
      </c>
      <c r="AE671" s="20" t="str">
        <f>IF($AD671="","",VLOOKUP($AD671,Teams!$B$4:$G$8,2,0))</f>
        <v/>
      </c>
      <c r="AF671" s="20" t="str">
        <f>IF($AD671="","",VLOOKUP($AD671,Teams!$B$4:$G$8,4,0))</f>
        <v/>
      </c>
    </row>
    <row r="672" spans="1:32" x14ac:dyDescent="0.2">
      <c r="B672" s="63"/>
      <c r="C672" s="178"/>
      <c r="D672" s="63"/>
      <c r="E672" s="63"/>
      <c r="F672" s="63"/>
      <c r="G672" s="67"/>
      <c r="H672" s="67"/>
      <c r="I672" s="67"/>
      <c r="J672" s="296"/>
      <c r="K672" s="296"/>
      <c r="L672" s="296"/>
      <c r="M672" s="80"/>
      <c r="N672" s="80"/>
      <c r="P672" s="224"/>
      <c r="Q672" s="224"/>
      <c r="R672" s="224"/>
      <c r="S672" s="224"/>
      <c r="T672" s="51"/>
      <c r="U672" s="226"/>
      <c r="V672" s="226"/>
      <c r="W672" s="226"/>
      <c r="X672" s="52">
        <v>3</v>
      </c>
    </row>
    <row r="673" spans="1:28" x14ac:dyDescent="0.2">
      <c r="A673" s="81"/>
      <c r="B673" s="82"/>
      <c r="C673" s="83" t="s">
        <v>6555</v>
      </c>
      <c r="D673" s="83" t="s">
        <v>6556</v>
      </c>
      <c r="E673" s="84" t="s">
        <v>6557</v>
      </c>
      <c r="F673" s="84" t="s">
        <v>6558</v>
      </c>
      <c r="G673" s="83" t="s">
        <v>6559</v>
      </c>
      <c r="H673" s="83" t="s">
        <v>6560</v>
      </c>
      <c r="I673" s="83" t="s">
        <v>6415</v>
      </c>
      <c r="J673" s="83" t="s">
        <v>7321</v>
      </c>
      <c r="K673" s="83" t="s">
        <v>8065</v>
      </c>
      <c r="L673" s="83" t="s">
        <v>8195</v>
      </c>
      <c r="M673" s="85"/>
      <c r="N673" s="85"/>
      <c r="O673" s="86"/>
      <c r="P673" s="227" t="s">
        <v>6425</v>
      </c>
      <c r="Q673" s="227" t="s">
        <v>6424</v>
      </c>
      <c r="R673" s="227" t="s">
        <v>6426</v>
      </c>
      <c r="S673" s="224"/>
      <c r="T673" s="51"/>
      <c r="U673" s="225" t="str">
        <f>IF(W671="","",VLOOKUP(W671,Leeftijdscat,2,FALSE))</f>
        <v/>
      </c>
      <c r="V673" s="225" t="str">
        <f>IF(W671="","",VLOOKUP(W671,Leeftijdscat,3,FALSE))</f>
        <v/>
      </c>
      <c r="W673" s="225"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SUM(Y673:AA673)</f>
        <v>0</v>
      </c>
    </row>
    <row r="674" spans="1:28" x14ac:dyDescent="0.2">
      <c r="A674" s="34" t="str">
        <f>C671&amp;"x"&amp;B674</f>
        <v>x1</v>
      </c>
      <c r="B674" s="63">
        <v>1</v>
      </c>
      <c r="C674" s="87" t="str">
        <f t="shared" ref="C674:C688" si="494">IF(LEFT($A674,1)="x","",IFERROR(VLOOKUP($A674,LedenV,6,0),""))</f>
        <v/>
      </c>
      <c r="D674" s="87" t="str">
        <f t="shared" ref="D674:D688" si="495">IF(LEFT($A674,1)="x","",IFERROR(VLOOKUP($A674,LedenV,7,0),""))</f>
        <v/>
      </c>
      <c r="E674" s="88" t="str">
        <f t="shared" ref="E674:E688" si="496">IF(LEFT($A674,1)="x","",IFERROR(VLOOKUP($A674,LedenV,8,0),""))</f>
        <v/>
      </c>
      <c r="F674" s="88" t="str">
        <f t="shared" ref="F674:F688" si="497">IF(LEFT($A674,1)="x","",IFERROR(VLOOKUP($A674,LedenV,9,0),""))</f>
        <v/>
      </c>
      <c r="G674" s="89" t="str">
        <f t="shared" ref="G674:G688" si="498">IF(LEFT($A674,1)="x","",IFERROR(VLOOKUP($A674,LedenV,10,0),""))</f>
        <v/>
      </c>
      <c r="H674" s="90" t="str">
        <f t="shared" ref="H674:H688" si="499">IF(AND(ISNUMBER(G674),G674&lt;&gt;0),DATEDIF(G674,Peildatum,"Y"),"")</f>
        <v/>
      </c>
      <c r="I674" s="91"/>
      <c r="J674" s="87" t="str">
        <f t="shared" ref="J674:J688" si="500">IF(LEFT($A674,1)="x","",IFERROR(VLOOKUP($A674,LedenV,16,0),""))</f>
        <v/>
      </c>
      <c r="K674" s="87" t="str">
        <f t="shared" ref="K674:K688" si="501">IF(LEFT($A674,1)="x","",IFERROR(VLOOKUP($A674,LedenV,17,0),""))</f>
        <v/>
      </c>
      <c r="L674" s="87" t="str">
        <f t="shared" ref="L674:L688" si="502">IF(LEFT($A674,1)="x","",IFERROR(VLOOKUP($A674,LedenV,18,0),""))</f>
        <v/>
      </c>
      <c r="M674" s="92"/>
      <c r="N674" s="92"/>
      <c r="P674" s="223" t="str">
        <f>IF(OR(LEFT($A674,1)="x",AND(Y673+$AB674=0,$AB673&gt;0)),"",IFERROR(VLOOKUP($A674,LedenV,27,0),""))</f>
        <v/>
      </c>
      <c r="Q674" s="223" t="str">
        <f>IF(OR(LEFT($A674,1)="x",AND(Z673+$AB674=0,$AB673&gt;0)),"",IFERROR(VLOOKUP($A674,LedenV,28,0),""))</f>
        <v/>
      </c>
      <c r="R674" s="223" t="str">
        <f>IF(OR(LEFT($A674,1)="x",AND(AA673+$AB674=0,$AB673&gt;0)),"",IFERROR(VLOOKUP($A674,LedenV,29,0),""))</f>
        <v/>
      </c>
      <c r="S674" s="228"/>
      <c r="T674" s="305"/>
      <c r="U674" s="226"/>
      <c r="V674" s="229" t="str">
        <f t="shared" ref="V674:V688" si="503">V673</f>
        <v/>
      </c>
      <c r="W674" s="229" t="str">
        <f t="shared" ref="W674:W688" si="504">W673</f>
        <v/>
      </c>
      <c r="X674" s="52">
        <v>5</v>
      </c>
      <c r="Y674" s="87" t="str">
        <f t="shared" ref="Y674:Y688" si="505">IF(LEFT($A674,1)="x","",IFERROR(VLOOKUP($A674,LedenV,34,0),""))</f>
        <v/>
      </c>
      <c r="Z674" s="87" t="str">
        <f t="shared" ref="Z674:Z688" si="506">IF(LEFT($A674,1)="x","",IFERROR(VLOOKUP($A674,LedenV,35,0),""))</f>
        <v/>
      </c>
      <c r="AA674" s="87" t="str">
        <f t="shared" ref="AA674:AA688" si="507">IF(LEFT($A674,1)="x","",IFERROR(VLOOKUP($A674,LedenV,36,0),""))</f>
        <v/>
      </c>
      <c r="AB674" s="34">
        <f t="shared" ref="AB674:AB688" si="508">LEN(Y674&amp;Z674&amp;AA674)</f>
        <v>0</v>
      </c>
    </row>
    <row r="675" spans="1:28" x14ac:dyDescent="0.2">
      <c r="A675" s="34" t="str">
        <f>C671&amp;"x"&amp;B675</f>
        <v>x2</v>
      </c>
      <c r="B675" s="63">
        <v>2</v>
      </c>
      <c r="C675" s="87" t="str">
        <f t="shared" si="494"/>
        <v/>
      </c>
      <c r="D675" s="87" t="str">
        <f t="shared" si="495"/>
        <v/>
      </c>
      <c r="E675" s="88" t="str">
        <f t="shared" si="496"/>
        <v/>
      </c>
      <c r="F675" s="88" t="str">
        <f t="shared" si="497"/>
        <v/>
      </c>
      <c r="G675" s="89" t="str">
        <f t="shared" si="498"/>
        <v/>
      </c>
      <c r="H675" s="90" t="str">
        <f t="shared" si="499"/>
        <v/>
      </c>
      <c r="I675" s="91"/>
      <c r="J675" s="87" t="str">
        <f t="shared" si="500"/>
        <v/>
      </c>
      <c r="K675" s="87" t="str">
        <f t="shared" si="501"/>
        <v/>
      </c>
      <c r="L675" s="87" t="str">
        <f t="shared" si="502"/>
        <v/>
      </c>
      <c r="M675" s="92"/>
      <c r="N675" s="92"/>
      <c r="P675" s="223" t="str">
        <f>IF(OR(LEFT($A675,1)="x",AND(Y673+$AB675=0,$AB673&gt;0)),"",IFERROR(VLOOKUP($A675,LedenV,27,0),""))</f>
        <v/>
      </c>
      <c r="Q675" s="223" t="str">
        <f>IF(OR(LEFT($A675,1)="x",AND(Z673+$AB675=0,$AB673&gt;0)),"",IFERROR(VLOOKUP($A675,LedenV,28,0),""))</f>
        <v/>
      </c>
      <c r="R675" s="223" t="str">
        <f>IF(OR(LEFT($A675,1)="x",AND(AA673+$AB675=0,$AB673&gt;0)),"",IFERROR(VLOOKUP($A675,LedenV,29,0),""))</f>
        <v/>
      </c>
      <c r="S675" s="228"/>
      <c r="T675" s="305"/>
      <c r="U675" s="226"/>
      <c r="V675" s="229" t="str">
        <f t="shared" si="503"/>
        <v/>
      </c>
      <c r="W675" s="229" t="str">
        <f t="shared" si="504"/>
        <v/>
      </c>
      <c r="X675" s="52">
        <v>6</v>
      </c>
      <c r="Y675" s="87" t="str">
        <f t="shared" si="505"/>
        <v/>
      </c>
      <c r="Z675" s="87" t="str">
        <f t="shared" si="506"/>
        <v/>
      </c>
      <c r="AA675" s="87" t="str">
        <f t="shared" si="507"/>
        <v/>
      </c>
      <c r="AB675" s="34">
        <f t="shared" si="508"/>
        <v>0</v>
      </c>
    </row>
    <row r="676" spans="1:28" x14ac:dyDescent="0.2">
      <c r="A676" s="34" t="str">
        <f>C671&amp;"x"&amp;B676</f>
        <v>x3</v>
      </c>
      <c r="B676" s="63">
        <v>3</v>
      </c>
      <c r="C676" s="87" t="str">
        <f t="shared" si="494"/>
        <v/>
      </c>
      <c r="D676" s="87" t="str">
        <f t="shared" si="495"/>
        <v/>
      </c>
      <c r="E676" s="88" t="str">
        <f t="shared" si="496"/>
        <v/>
      </c>
      <c r="F676" s="88" t="str">
        <f t="shared" si="497"/>
        <v/>
      </c>
      <c r="G676" s="89" t="str">
        <f t="shared" si="498"/>
        <v/>
      </c>
      <c r="H676" s="90" t="str">
        <f t="shared" si="499"/>
        <v/>
      </c>
      <c r="I676" s="91"/>
      <c r="J676" s="87" t="str">
        <f t="shared" si="500"/>
        <v/>
      </c>
      <c r="K676" s="87" t="str">
        <f t="shared" si="501"/>
        <v/>
      </c>
      <c r="L676" s="87" t="str">
        <f t="shared" si="502"/>
        <v/>
      </c>
      <c r="M676" s="92"/>
      <c r="N676" s="92"/>
      <c r="P676" s="223" t="str">
        <f>IF(OR(LEFT($A676,1)="x",AND(Y673+$AB676=0,$AB673&gt;0)),"",IFERROR(VLOOKUP($A676,LedenV,27,0),""))</f>
        <v/>
      </c>
      <c r="Q676" s="223" t="str">
        <f>IF(OR(LEFT($A676,1)="x",AND(Z673+$AB676=0,$AB673&gt;0)),"",IFERROR(VLOOKUP($A676,LedenV,28,0),""))</f>
        <v/>
      </c>
      <c r="R676" s="223" t="str">
        <f>IF(OR(LEFT($A676,1)="x",AND(AA673+$AB676=0,$AB673&gt;0)),"",IFERROR(VLOOKUP($A676,LedenV,29,0),""))</f>
        <v/>
      </c>
      <c r="S676" s="228"/>
      <c r="T676" s="305"/>
      <c r="U676" s="226"/>
      <c r="V676" s="229" t="str">
        <f t="shared" si="503"/>
        <v/>
      </c>
      <c r="W676" s="229" t="str">
        <f t="shared" si="504"/>
        <v/>
      </c>
      <c r="X676" s="52">
        <v>7</v>
      </c>
      <c r="Y676" s="87" t="str">
        <f t="shared" si="505"/>
        <v/>
      </c>
      <c r="Z676" s="87" t="str">
        <f t="shared" si="506"/>
        <v/>
      </c>
      <c r="AA676" s="87" t="str">
        <f t="shared" si="507"/>
        <v/>
      </c>
      <c r="AB676" s="34">
        <f t="shared" si="508"/>
        <v>0</v>
      </c>
    </row>
    <row r="677" spans="1:28" x14ac:dyDescent="0.2">
      <c r="A677" s="34" t="str">
        <f>C671&amp;"x"&amp;B677</f>
        <v>x4</v>
      </c>
      <c r="B677" s="63">
        <v>4</v>
      </c>
      <c r="C677" s="87" t="str">
        <f t="shared" si="494"/>
        <v/>
      </c>
      <c r="D677" s="87" t="str">
        <f t="shared" si="495"/>
        <v/>
      </c>
      <c r="E677" s="88" t="str">
        <f t="shared" si="496"/>
        <v/>
      </c>
      <c r="F677" s="88" t="str">
        <f t="shared" si="497"/>
        <v/>
      </c>
      <c r="G677" s="89" t="str">
        <f t="shared" si="498"/>
        <v/>
      </c>
      <c r="H677" s="90" t="str">
        <f t="shared" si="499"/>
        <v/>
      </c>
      <c r="I677" s="91"/>
      <c r="J677" s="87" t="str">
        <f t="shared" si="500"/>
        <v/>
      </c>
      <c r="K677" s="87" t="str">
        <f t="shared" si="501"/>
        <v/>
      </c>
      <c r="L677" s="87" t="str">
        <f t="shared" si="502"/>
        <v/>
      </c>
      <c r="M677" s="92"/>
      <c r="N677" s="92"/>
      <c r="P677" s="223" t="str">
        <f>IF(OR(LEFT($A677,1)="x",AND(Y673+$AB677=0,$AB673&gt;0)),"",IFERROR(VLOOKUP($A677,LedenV,27,0),""))</f>
        <v/>
      </c>
      <c r="Q677" s="223" t="str">
        <f>IF(OR(LEFT($A677,1)="x",AND(Z673+$AB677=0,$AB673&gt;0)),"",IFERROR(VLOOKUP($A677,LedenV,28,0),""))</f>
        <v/>
      </c>
      <c r="R677" s="223" t="str">
        <f>IF(OR(LEFT($A677,1)="x",AND(AA673+$AB677=0,$AB673&gt;0)),"",IFERROR(VLOOKUP($A677,LedenV,29,0),""))</f>
        <v/>
      </c>
      <c r="S677" s="228"/>
      <c r="T677" s="305"/>
      <c r="U677" s="226"/>
      <c r="V677" s="229" t="str">
        <f t="shared" si="503"/>
        <v/>
      </c>
      <c r="W677" s="229" t="str">
        <f t="shared" si="504"/>
        <v/>
      </c>
      <c r="X677" s="52">
        <v>8</v>
      </c>
      <c r="Y677" s="87" t="str">
        <f t="shared" si="505"/>
        <v/>
      </c>
      <c r="Z677" s="87" t="str">
        <f t="shared" si="506"/>
        <v/>
      </c>
      <c r="AA677" s="87" t="str">
        <f t="shared" si="507"/>
        <v/>
      </c>
      <c r="AB677" s="34">
        <f t="shared" si="508"/>
        <v>0</v>
      </c>
    </row>
    <row r="678" spans="1:28" x14ac:dyDescent="0.2">
      <c r="A678" s="34" t="str">
        <f>C671&amp;"x"&amp;B678</f>
        <v>x5</v>
      </c>
      <c r="B678" s="63">
        <v>5</v>
      </c>
      <c r="C678" s="87" t="str">
        <f t="shared" si="494"/>
        <v/>
      </c>
      <c r="D678" s="87" t="str">
        <f t="shared" si="495"/>
        <v/>
      </c>
      <c r="E678" s="88" t="str">
        <f t="shared" si="496"/>
        <v/>
      </c>
      <c r="F678" s="88" t="str">
        <f t="shared" si="497"/>
        <v/>
      </c>
      <c r="G678" s="89" t="str">
        <f t="shared" si="498"/>
        <v/>
      </c>
      <c r="H678" s="90" t="str">
        <f t="shared" si="499"/>
        <v/>
      </c>
      <c r="I678" s="91"/>
      <c r="J678" s="87" t="str">
        <f t="shared" si="500"/>
        <v/>
      </c>
      <c r="K678" s="87" t="str">
        <f t="shared" si="501"/>
        <v/>
      </c>
      <c r="L678" s="87" t="str">
        <f t="shared" si="502"/>
        <v/>
      </c>
      <c r="M678" s="92"/>
      <c r="N678" s="92"/>
      <c r="P678" s="223" t="str">
        <f>IF(OR(LEFT($A678,1)="x",AND(Y673+$AB678=0,$AB673&gt;0)),"",IFERROR(VLOOKUP($A678,LedenV,27,0),""))</f>
        <v/>
      </c>
      <c r="Q678" s="223" t="str">
        <f>IF(OR(LEFT($A678,1)="x",AND(Z673+$AB678=0,$AB673&gt;0)),"",IFERROR(VLOOKUP($A678,LedenV,28,0),""))</f>
        <v/>
      </c>
      <c r="R678" s="223" t="str">
        <f>IF(OR(LEFT($A678,1)="x",AND(AA673+$AB678=0,$AB673&gt;0)),"",IFERROR(VLOOKUP($A678,LedenV,29,0),""))</f>
        <v/>
      </c>
      <c r="S678" s="228"/>
      <c r="T678" s="305"/>
      <c r="U678" s="226"/>
      <c r="V678" s="229" t="str">
        <f t="shared" si="503"/>
        <v/>
      </c>
      <c r="W678" s="229" t="str">
        <f t="shared" si="504"/>
        <v/>
      </c>
      <c r="X678" s="52">
        <v>9</v>
      </c>
      <c r="Y678" s="87" t="str">
        <f t="shared" si="505"/>
        <v/>
      </c>
      <c r="Z678" s="87" t="str">
        <f t="shared" si="506"/>
        <v/>
      </c>
      <c r="AA678" s="87" t="str">
        <f t="shared" si="507"/>
        <v/>
      </c>
      <c r="AB678" s="34">
        <f t="shared" si="508"/>
        <v>0</v>
      </c>
    </row>
    <row r="679" spans="1:28" x14ac:dyDescent="0.2">
      <c r="A679" s="34" t="str">
        <f>C671&amp;"x"&amp;B679</f>
        <v>x6</v>
      </c>
      <c r="B679" s="63">
        <v>6</v>
      </c>
      <c r="C679" s="87" t="str">
        <f t="shared" si="494"/>
        <v/>
      </c>
      <c r="D679" s="87" t="str">
        <f t="shared" si="495"/>
        <v/>
      </c>
      <c r="E679" s="88" t="str">
        <f t="shared" si="496"/>
        <v/>
      </c>
      <c r="F679" s="88" t="str">
        <f t="shared" si="497"/>
        <v/>
      </c>
      <c r="G679" s="89" t="str">
        <f t="shared" si="498"/>
        <v/>
      </c>
      <c r="H679" s="90" t="str">
        <f t="shared" si="499"/>
        <v/>
      </c>
      <c r="I679" s="91"/>
      <c r="J679" s="87" t="str">
        <f t="shared" si="500"/>
        <v/>
      </c>
      <c r="K679" s="87" t="str">
        <f t="shared" si="501"/>
        <v/>
      </c>
      <c r="L679" s="87" t="str">
        <f t="shared" si="502"/>
        <v/>
      </c>
      <c r="M679" s="92"/>
      <c r="N679" s="92"/>
      <c r="P679" s="223" t="str">
        <f>IF(OR(LEFT($A679,1)="x",AND(Y673+$AB679=0,$AB673&gt;0)),"",IFERROR(VLOOKUP($A679,LedenV,27,0),""))</f>
        <v/>
      </c>
      <c r="Q679" s="223" t="str">
        <f>IF(OR(LEFT($A679,1)="x",AND(Z673+$AB679=0,$AB673&gt;0)),"",IFERROR(VLOOKUP($A679,LedenV,28,0),""))</f>
        <v/>
      </c>
      <c r="R679" s="223" t="str">
        <f>IF(OR(LEFT($A679,1)="x",AND(AA673+$AB679=0,$AB673&gt;0)),"",IFERROR(VLOOKUP($A679,LedenV,29,0),""))</f>
        <v/>
      </c>
      <c r="S679" s="228"/>
      <c r="T679" s="305"/>
      <c r="U679" s="226"/>
      <c r="V679" s="229" t="str">
        <f t="shared" si="503"/>
        <v/>
      </c>
      <c r="W679" s="229" t="str">
        <f t="shared" si="504"/>
        <v/>
      </c>
      <c r="X679" s="52">
        <v>10</v>
      </c>
      <c r="Y679" s="87" t="str">
        <f t="shared" si="505"/>
        <v/>
      </c>
      <c r="Z679" s="87" t="str">
        <f t="shared" si="506"/>
        <v/>
      </c>
      <c r="AA679" s="87" t="str">
        <f t="shared" si="507"/>
        <v/>
      </c>
      <c r="AB679" s="34">
        <f t="shared" si="508"/>
        <v>0</v>
      </c>
    </row>
    <row r="680" spans="1:28" x14ac:dyDescent="0.2">
      <c r="A680" s="34" t="str">
        <f>C671&amp;"x"&amp;B680</f>
        <v>x7</v>
      </c>
      <c r="B680" s="63">
        <v>7</v>
      </c>
      <c r="C680" s="87" t="str">
        <f t="shared" si="494"/>
        <v/>
      </c>
      <c r="D680" s="87" t="str">
        <f t="shared" si="495"/>
        <v/>
      </c>
      <c r="E680" s="88" t="str">
        <f t="shared" si="496"/>
        <v/>
      </c>
      <c r="F680" s="88" t="str">
        <f t="shared" si="497"/>
        <v/>
      </c>
      <c r="G680" s="89" t="str">
        <f t="shared" si="498"/>
        <v/>
      </c>
      <c r="H680" s="90" t="str">
        <f t="shared" si="499"/>
        <v/>
      </c>
      <c r="I680" s="91"/>
      <c r="J680" s="87" t="str">
        <f t="shared" si="500"/>
        <v/>
      </c>
      <c r="K680" s="87" t="str">
        <f t="shared" si="501"/>
        <v/>
      </c>
      <c r="L680" s="87" t="str">
        <f t="shared" si="502"/>
        <v/>
      </c>
      <c r="M680" s="92"/>
      <c r="N680" s="92"/>
      <c r="P680" s="223" t="str">
        <f>IF(OR(LEFT($A680,1)="x",AND(Y673+$AB680=0,$AB673&gt;0)),"",IFERROR(VLOOKUP($A680,LedenV,27,0),""))</f>
        <v/>
      </c>
      <c r="Q680" s="223" t="str">
        <f>IF(OR(LEFT($A680,1)="x",AND(Z673+$AB680=0,$AB673&gt;0)),"",IFERROR(VLOOKUP($A680,LedenV,28,0),""))</f>
        <v/>
      </c>
      <c r="R680" s="223" t="str">
        <f>IF(OR(LEFT($A680,1)="x",AND(AA673+$AB680=0,$AB673&gt;0)),"",IFERROR(VLOOKUP($A680,LedenV,29,0),""))</f>
        <v/>
      </c>
      <c r="S680" s="228"/>
      <c r="T680" s="305"/>
      <c r="U680" s="226"/>
      <c r="V680" s="229" t="str">
        <f t="shared" si="503"/>
        <v/>
      </c>
      <c r="W680" s="229" t="str">
        <f t="shared" si="504"/>
        <v/>
      </c>
      <c r="X680" s="52">
        <v>11</v>
      </c>
      <c r="Y680" s="87" t="str">
        <f t="shared" si="505"/>
        <v/>
      </c>
      <c r="Z680" s="87" t="str">
        <f t="shared" si="506"/>
        <v/>
      </c>
      <c r="AA680" s="87" t="str">
        <f t="shared" si="507"/>
        <v/>
      </c>
      <c r="AB680" s="34">
        <f t="shared" si="508"/>
        <v>0</v>
      </c>
    </row>
    <row r="681" spans="1:28" x14ac:dyDescent="0.2">
      <c r="A681" s="34" t="str">
        <f>C671&amp;"x"&amp;B681</f>
        <v>x8</v>
      </c>
      <c r="B681" s="63">
        <v>8</v>
      </c>
      <c r="C681" s="87" t="str">
        <f t="shared" si="494"/>
        <v/>
      </c>
      <c r="D681" s="87" t="str">
        <f t="shared" si="495"/>
        <v/>
      </c>
      <c r="E681" s="88" t="str">
        <f t="shared" si="496"/>
        <v/>
      </c>
      <c r="F681" s="88" t="str">
        <f t="shared" si="497"/>
        <v/>
      </c>
      <c r="G681" s="89" t="str">
        <f t="shared" si="498"/>
        <v/>
      </c>
      <c r="H681" s="90" t="str">
        <f t="shared" si="499"/>
        <v/>
      </c>
      <c r="I681" s="91"/>
      <c r="J681" s="87" t="str">
        <f t="shared" si="500"/>
        <v/>
      </c>
      <c r="K681" s="87" t="str">
        <f t="shared" si="501"/>
        <v/>
      </c>
      <c r="L681" s="87" t="str">
        <f t="shared" si="502"/>
        <v/>
      </c>
      <c r="M681" s="92"/>
      <c r="N681" s="92"/>
      <c r="P681" s="223" t="str">
        <f>IF(OR(LEFT($A681,1)="x",AND(Y673+$AB681=0,$AB673&gt;0)),"",IFERROR(VLOOKUP($A681,LedenV,27,0),""))</f>
        <v/>
      </c>
      <c r="Q681" s="223" t="str">
        <f>IF(OR(LEFT($A681,1)="x",AND(Z673+$AB681=0,$AB673&gt;0)),"",IFERROR(VLOOKUP($A681,LedenV,28,0),""))</f>
        <v/>
      </c>
      <c r="R681" s="223" t="str">
        <f>IF(OR(LEFT($A681,1)="x",AND(AA673+$AB681=0,$AB673&gt;0)),"",IFERROR(VLOOKUP($A681,LedenV,29,0),""))</f>
        <v/>
      </c>
      <c r="S681" s="228"/>
      <c r="T681" s="305"/>
      <c r="U681" s="226"/>
      <c r="V681" s="229" t="str">
        <f t="shared" si="503"/>
        <v/>
      </c>
      <c r="W681" s="229" t="str">
        <f t="shared" si="504"/>
        <v/>
      </c>
      <c r="X681" s="52">
        <v>12</v>
      </c>
      <c r="Y681" s="87" t="str">
        <f t="shared" si="505"/>
        <v/>
      </c>
      <c r="Z681" s="87" t="str">
        <f t="shared" si="506"/>
        <v/>
      </c>
      <c r="AA681" s="87" t="str">
        <f t="shared" si="507"/>
        <v/>
      </c>
      <c r="AB681" s="34">
        <f t="shared" si="508"/>
        <v>0</v>
      </c>
    </row>
    <row r="682" spans="1:28" x14ac:dyDescent="0.2">
      <c r="A682" s="34" t="str">
        <f>C671&amp;"x"&amp;B682</f>
        <v>x9</v>
      </c>
      <c r="B682" s="63">
        <v>9</v>
      </c>
      <c r="C682" s="87" t="str">
        <f t="shared" si="494"/>
        <v/>
      </c>
      <c r="D682" s="87" t="str">
        <f t="shared" si="495"/>
        <v/>
      </c>
      <c r="E682" s="88" t="str">
        <f t="shared" si="496"/>
        <v/>
      </c>
      <c r="F682" s="88" t="str">
        <f t="shared" si="497"/>
        <v/>
      </c>
      <c r="G682" s="89" t="str">
        <f t="shared" si="498"/>
        <v/>
      </c>
      <c r="H682" s="90" t="str">
        <f t="shared" si="499"/>
        <v/>
      </c>
      <c r="I682" s="91"/>
      <c r="J682" s="87" t="str">
        <f t="shared" si="500"/>
        <v/>
      </c>
      <c r="K682" s="87" t="str">
        <f t="shared" si="501"/>
        <v/>
      </c>
      <c r="L682" s="87" t="str">
        <f t="shared" si="502"/>
        <v/>
      </c>
      <c r="M682" s="92"/>
      <c r="N682" s="92"/>
      <c r="P682" s="223" t="str">
        <f>IF(OR(LEFT($A682,1)="x",AND(Y673+$AB682=0,$AB673&gt;0)),"",IFERROR(VLOOKUP($A682,LedenV,27,0),""))</f>
        <v/>
      </c>
      <c r="Q682" s="223" t="str">
        <f>IF(OR(LEFT($A682,1)="x",AND(Z673+$AB682=0,$AB673&gt;0)),"",IFERROR(VLOOKUP($A682,LedenV,28,0),""))</f>
        <v/>
      </c>
      <c r="R682" s="223" t="str">
        <f>IF(OR(LEFT($A682,1)="x",AND(AA673+$AB682=0,$AB673&gt;0)),"",IFERROR(VLOOKUP($A682,LedenV,29,0),""))</f>
        <v/>
      </c>
      <c r="S682" s="228"/>
      <c r="T682" s="305"/>
      <c r="U682" s="226"/>
      <c r="V682" s="229" t="str">
        <f t="shared" si="503"/>
        <v/>
      </c>
      <c r="W682" s="229" t="str">
        <f t="shared" si="504"/>
        <v/>
      </c>
      <c r="X682" s="52">
        <v>13</v>
      </c>
      <c r="Y682" s="87" t="str">
        <f t="shared" si="505"/>
        <v/>
      </c>
      <c r="Z682" s="87" t="str">
        <f t="shared" si="506"/>
        <v/>
      </c>
      <c r="AA682" s="87" t="str">
        <f t="shared" si="507"/>
        <v/>
      </c>
      <c r="AB682" s="34">
        <f t="shared" si="508"/>
        <v>0</v>
      </c>
    </row>
    <row r="683" spans="1:28" x14ac:dyDescent="0.2">
      <c r="A683" s="34" t="str">
        <f>C671&amp;"x"&amp;B683</f>
        <v>x10</v>
      </c>
      <c r="B683" s="63">
        <v>10</v>
      </c>
      <c r="C683" s="87" t="str">
        <f t="shared" si="494"/>
        <v/>
      </c>
      <c r="D683" s="87" t="str">
        <f t="shared" si="495"/>
        <v/>
      </c>
      <c r="E683" s="88" t="str">
        <f t="shared" si="496"/>
        <v/>
      </c>
      <c r="F683" s="88" t="str">
        <f t="shared" si="497"/>
        <v/>
      </c>
      <c r="G683" s="89" t="str">
        <f t="shared" si="498"/>
        <v/>
      </c>
      <c r="H683" s="90" t="str">
        <f t="shared" si="499"/>
        <v/>
      </c>
      <c r="I683" s="91"/>
      <c r="J683" s="87" t="str">
        <f t="shared" si="500"/>
        <v/>
      </c>
      <c r="K683" s="87" t="str">
        <f t="shared" si="501"/>
        <v/>
      </c>
      <c r="L683" s="87" t="str">
        <f t="shared" si="502"/>
        <v/>
      </c>
      <c r="M683" s="92"/>
      <c r="N683" s="92"/>
      <c r="P683" s="223" t="str">
        <f>IF(OR(LEFT($A683,1)="x",AND(Y673+$AB683=0,$AB673&gt;0)),"",IFERROR(VLOOKUP($A683,LedenV,27,0),""))</f>
        <v/>
      </c>
      <c r="Q683" s="223" t="str">
        <f>IF(OR(LEFT($A683,1)="x",AND(Z673+$AB683=0,$AB673&gt;0)),"",IFERROR(VLOOKUP($A683,LedenV,28,0),""))</f>
        <v/>
      </c>
      <c r="R683" s="223" t="str">
        <f>IF(OR(LEFT($A683,1)="x",AND(AA673+$AB683=0,$AB673&gt;0)),"",IFERROR(VLOOKUP($A683,LedenV,29,0),""))</f>
        <v/>
      </c>
      <c r="S683" s="228"/>
      <c r="T683" s="305"/>
      <c r="U683" s="226"/>
      <c r="V683" s="229" t="str">
        <f t="shared" si="503"/>
        <v/>
      </c>
      <c r="W683" s="229" t="str">
        <f t="shared" si="504"/>
        <v/>
      </c>
      <c r="X683" s="52">
        <v>14</v>
      </c>
      <c r="Y683" s="87" t="str">
        <f t="shared" si="505"/>
        <v/>
      </c>
      <c r="Z683" s="87" t="str">
        <f t="shared" si="506"/>
        <v/>
      </c>
      <c r="AA683" s="87" t="str">
        <f t="shared" si="507"/>
        <v/>
      </c>
      <c r="AB683" s="34">
        <f t="shared" si="508"/>
        <v>0</v>
      </c>
    </row>
    <row r="684" spans="1:28" x14ac:dyDescent="0.2">
      <c r="A684" s="34" t="str">
        <f>C671&amp;"x"&amp;B684</f>
        <v>x11</v>
      </c>
      <c r="B684" s="63">
        <v>11</v>
      </c>
      <c r="C684" s="87" t="str">
        <f t="shared" si="494"/>
        <v/>
      </c>
      <c r="D684" s="87" t="str">
        <f t="shared" si="495"/>
        <v/>
      </c>
      <c r="E684" s="88" t="str">
        <f t="shared" si="496"/>
        <v/>
      </c>
      <c r="F684" s="88" t="str">
        <f t="shared" si="497"/>
        <v/>
      </c>
      <c r="G684" s="89" t="str">
        <f t="shared" si="498"/>
        <v/>
      </c>
      <c r="H684" s="90" t="str">
        <f t="shared" si="499"/>
        <v/>
      </c>
      <c r="I684" s="91"/>
      <c r="J684" s="87" t="str">
        <f t="shared" si="500"/>
        <v/>
      </c>
      <c r="K684" s="87" t="str">
        <f t="shared" si="501"/>
        <v/>
      </c>
      <c r="L684" s="87" t="str">
        <f t="shared" si="502"/>
        <v/>
      </c>
      <c r="M684" s="92"/>
      <c r="N684" s="92"/>
      <c r="P684" s="223" t="str">
        <f>IF(OR(LEFT($A684,1)="x",AND(Y673+$AB684=0,$AB673&gt;0)),"",IFERROR(VLOOKUP($A684,LedenV,27,0),""))</f>
        <v/>
      </c>
      <c r="Q684" s="223" t="str">
        <f>IF(OR(LEFT($A684,1)="x",AND(Z673+$AB684=0,$AB673&gt;0)),"",IFERROR(VLOOKUP($A684,LedenV,28,0),""))</f>
        <v/>
      </c>
      <c r="R684" s="223" t="str">
        <f>IF(OR(LEFT($A684,1)="x",AND(AA673+$AB684=0,$AB673&gt;0)),"",IFERROR(VLOOKUP($A684,LedenV,29,0),""))</f>
        <v/>
      </c>
      <c r="V684" s="229" t="str">
        <f t="shared" si="503"/>
        <v/>
      </c>
      <c r="W684" s="229" t="str">
        <f t="shared" si="504"/>
        <v/>
      </c>
      <c r="X684" s="52">
        <v>15</v>
      </c>
      <c r="Y684" s="87" t="str">
        <f t="shared" si="505"/>
        <v/>
      </c>
      <c r="Z684" s="87" t="str">
        <f t="shared" si="506"/>
        <v/>
      </c>
      <c r="AA684" s="87" t="str">
        <f t="shared" si="507"/>
        <v/>
      </c>
      <c r="AB684" s="34">
        <f t="shared" si="508"/>
        <v>0</v>
      </c>
    </row>
    <row r="685" spans="1:28" x14ac:dyDescent="0.2">
      <c r="A685" s="34" t="str">
        <f>C671&amp;"x"&amp;B685</f>
        <v>x12</v>
      </c>
      <c r="B685" s="63">
        <v>12</v>
      </c>
      <c r="C685" s="87" t="str">
        <f t="shared" si="494"/>
        <v/>
      </c>
      <c r="D685" s="87" t="str">
        <f t="shared" si="495"/>
        <v/>
      </c>
      <c r="E685" s="88" t="str">
        <f t="shared" si="496"/>
        <v/>
      </c>
      <c r="F685" s="88" t="str">
        <f t="shared" si="497"/>
        <v/>
      </c>
      <c r="G685" s="89" t="str">
        <f t="shared" si="498"/>
        <v/>
      </c>
      <c r="H685" s="90" t="str">
        <f t="shared" si="499"/>
        <v/>
      </c>
      <c r="I685" s="91"/>
      <c r="J685" s="87" t="str">
        <f t="shared" si="500"/>
        <v/>
      </c>
      <c r="K685" s="87" t="str">
        <f t="shared" si="501"/>
        <v/>
      </c>
      <c r="L685" s="87" t="str">
        <f t="shared" si="502"/>
        <v/>
      </c>
      <c r="M685" s="92"/>
      <c r="N685" s="92"/>
      <c r="P685" s="223" t="str">
        <f>IF(OR(LEFT($A685,1)="x",AND(Y673+$AB685=0,$AB673&gt;0)),"",IFERROR(VLOOKUP($A685,LedenV,27,0),""))</f>
        <v/>
      </c>
      <c r="Q685" s="223" t="str">
        <f>IF(OR(LEFT($A685,1)="x",AND(Z673+$AB685=0,$AB673&gt;0)),"",IFERROR(VLOOKUP($A685,LedenV,28,0),""))</f>
        <v/>
      </c>
      <c r="R685" s="223" t="str">
        <f>IF(OR(LEFT($A685,1)="x",AND(AA673+$AB685=0,$AB673&gt;0)),"",IFERROR(VLOOKUP($A685,LedenV,29,0),""))</f>
        <v/>
      </c>
      <c r="V685" s="229" t="str">
        <f t="shared" si="503"/>
        <v/>
      </c>
      <c r="W685" s="229" t="str">
        <f t="shared" si="504"/>
        <v/>
      </c>
      <c r="X685" s="52">
        <v>16</v>
      </c>
      <c r="Y685" s="87" t="str">
        <f t="shared" si="505"/>
        <v/>
      </c>
      <c r="Z685" s="87" t="str">
        <f t="shared" si="506"/>
        <v/>
      </c>
      <c r="AA685" s="87" t="str">
        <f t="shared" si="507"/>
        <v/>
      </c>
      <c r="AB685" s="34">
        <f t="shared" si="508"/>
        <v>0</v>
      </c>
    </row>
    <row r="686" spans="1:28" x14ac:dyDescent="0.2">
      <c r="A686" s="34" t="str">
        <f>C671&amp;"x"&amp;B686</f>
        <v>x13</v>
      </c>
      <c r="B686" s="63">
        <v>13</v>
      </c>
      <c r="C686" s="87" t="str">
        <f t="shared" si="494"/>
        <v/>
      </c>
      <c r="D686" s="87" t="str">
        <f t="shared" si="495"/>
        <v/>
      </c>
      <c r="E686" s="88" t="str">
        <f t="shared" si="496"/>
        <v/>
      </c>
      <c r="F686" s="88" t="str">
        <f t="shared" si="497"/>
        <v/>
      </c>
      <c r="G686" s="89" t="str">
        <f t="shared" si="498"/>
        <v/>
      </c>
      <c r="H686" s="90" t="str">
        <f t="shared" si="499"/>
        <v/>
      </c>
      <c r="I686" s="91"/>
      <c r="J686" s="87" t="str">
        <f t="shared" si="500"/>
        <v/>
      </c>
      <c r="K686" s="87" t="str">
        <f t="shared" si="501"/>
        <v/>
      </c>
      <c r="L686" s="87" t="str">
        <f t="shared" si="502"/>
        <v/>
      </c>
      <c r="M686" s="92"/>
      <c r="N686" s="92"/>
      <c r="P686" s="223" t="str">
        <f>IF(OR(LEFT($A686,1)="x",AND(Y673+$AB686=0,$AB673&gt;0)),"",IFERROR(VLOOKUP($A686,LedenV,27,0),""))</f>
        <v/>
      </c>
      <c r="Q686" s="223" t="str">
        <f>IF(OR(LEFT($A686,1)="x",AND(Z673+$AB686=0,$AB673&gt;0)),"",IFERROR(VLOOKUP($A686,LedenV,28,0),""))</f>
        <v/>
      </c>
      <c r="R686" s="223" t="str">
        <f>IF(OR(LEFT($A686,1)="x",AND(AA673+$AB686=0,$AB673&gt;0)),"",IFERROR(VLOOKUP($A686,LedenV,29,0),""))</f>
        <v/>
      </c>
      <c r="V686" s="229" t="str">
        <f t="shared" si="503"/>
        <v/>
      </c>
      <c r="W686" s="229" t="str">
        <f t="shared" si="504"/>
        <v/>
      </c>
      <c r="X686" s="52">
        <v>17</v>
      </c>
      <c r="Y686" s="87" t="str">
        <f t="shared" si="505"/>
        <v/>
      </c>
      <c r="Z686" s="87" t="str">
        <f t="shared" si="506"/>
        <v/>
      </c>
      <c r="AA686" s="87" t="str">
        <f t="shared" si="507"/>
        <v/>
      </c>
      <c r="AB686" s="34">
        <f t="shared" si="508"/>
        <v>0</v>
      </c>
    </row>
    <row r="687" spans="1:28" x14ac:dyDescent="0.2">
      <c r="A687" s="34" t="str">
        <f>C671&amp;"x"&amp;B687</f>
        <v>x14</v>
      </c>
      <c r="B687" s="63">
        <v>14</v>
      </c>
      <c r="C687" s="87" t="str">
        <f t="shared" si="494"/>
        <v/>
      </c>
      <c r="D687" s="87" t="str">
        <f t="shared" si="495"/>
        <v/>
      </c>
      <c r="E687" s="88" t="str">
        <f t="shared" si="496"/>
        <v/>
      </c>
      <c r="F687" s="88" t="str">
        <f t="shared" si="497"/>
        <v/>
      </c>
      <c r="G687" s="89" t="str">
        <f t="shared" si="498"/>
        <v/>
      </c>
      <c r="H687" s="90" t="str">
        <f t="shared" si="499"/>
        <v/>
      </c>
      <c r="I687" s="91"/>
      <c r="J687" s="87" t="str">
        <f t="shared" si="500"/>
        <v/>
      </c>
      <c r="K687" s="87" t="str">
        <f t="shared" si="501"/>
        <v/>
      </c>
      <c r="L687" s="87" t="str">
        <f t="shared" si="502"/>
        <v/>
      </c>
      <c r="M687" s="92"/>
      <c r="N687" s="92"/>
      <c r="P687" s="223" t="str">
        <f>IF(OR(LEFT($A687,1)="x",AND(Y673+$AB687=0,$AB673&gt;0)),"",IFERROR(VLOOKUP($A687,LedenV,27,0),""))</f>
        <v/>
      </c>
      <c r="Q687" s="223" t="str">
        <f>IF(OR(LEFT($A687,1)="x",AND(Z673+$AB687=0,$AB673&gt;0)),"",IFERROR(VLOOKUP($A687,LedenV,28,0),""))</f>
        <v/>
      </c>
      <c r="R687" s="223" t="str">
        <f>IF(OR(LEFT($A687,1)="x",AND(AA673+$AB687=0,$AB673&gt;0)),"",IFERROR(VLOOKUP($A687,LedenV,29,0),""))</f>
        <v/>
      </c>
      <c r="V687" s="229" t="str">
        <f t="shared" si="503"/>
        <v/>
      </c>
      <c r="W687" s="229" t="str">
        <f t="shared" si="504"/>
        <v/>
      </c>
      <c r="X687" s="52">
        <v>18</v>
      </c>
      <c r="Y687" s="87" t="str">
        <f t="shared" si="505"/>
        <v/>
      </c>
      <c r="Z687" s="87" t="str">
        <f t="shared" si="506"/>
        <v/>
      </c>
      <c r="AA687" s="87" t="str">
        <f t="shared" si="507"/>
        <v/>
      </c>
      <c r="AB687" s="34">
        <f t="shared" si="508"/>
        <v>0</v>
      </c>
    </row>
    <row r="688" spans="1:28" x14ac:dyDescent="0.2">
      <c r="A688" s="34" t="str">
        <f>C671&amp;"x"&amp;B688</f>
        <v>x15</v>
      </c>
      <c r="B688" s="63">
        <v>15</v>
      </c>
      <c r="C688" s="87" t="str">
        <f t="shared" si="494"/>
        <v/>
      </c>
      <c r="D688" s="87" t="str">
        <f t="shared" si="495"/>
        <v/>
      </c>
      <c r="E688" s="88" t="str">
        <f t="shared" si="496"/>
        <v/>
      </c>
      <c r="F688" s="88" t="str">
        <f t="shared" si="497"/>
        <v/>
      </c>
      <c r="G688" s="89" t="str">
        <f t="shared" si="498"/>
        <v/>
      </c>
      <c r="H688" s="90" t="str">
        <f t="shared" si="499"/>
        <v/>
      </c>
      <c r="I688" s="91"/>
      <c r="J688" s="87" t="str">
        <f t="shared" si="500"/>
        <v/>
      </c>
      <c r="K688" s="87" t="str">
        <f t="shared" si="501"/>
        <v/>
      </c>
      <c r="L688" s="87" t="str">
        <f t="shared" si="502"/>
        <v/>
      </c>
      <c r="M688" s="92"/>
      <c r="N688" s="92"/>
      <c r="P688" s="223" t="str">
        <f>IF(OR(LEFT($A688,1)="x",AND(Y673+$AB688=0,$AB673&gt;0)),"",IFERROR(VLOOKUP($A688,LedenV,27,0),""))</f>
        <v/>
      </c>
      <c r="Q688" s="223" t="str">
        <f>IF(OR(LEFT($A688,1)="x",AND(Z673+$AB688=0,$AB673&gt;0)),"",IFERROR(VLOOKUP($A688,LedenV,28,0),""))</f>
        <v/>
      </c>
      <c r="R688" s="223" t="str">
        <f>IF(OR(LEFT($A688,1)="x",AND(AA673+$AB688=0,$AB673&gt;0)),"",IFERROR(VLOOKUP($A688,LedenV,29,0),""))</f>
        <v/>
      </c>
      <c r="V688" s="229" t="str">
        <f t="shared" si="503"/>
        <v/>
      </c>
      <c r="W688" s="229" t="str">
        <f t="shared" si="504"/>
        <v/>
      </c>
      <c r="X688" s="52">
        <v>19</v>
      </c>
      <c r="Y688" s="87" t="str">
        <f t="shared" si="505"/>
        <v/>
      </c>
      <c r="Z688" s="87" t="str">
        <f t="shared" si="506"/>
        <v/>
      </c>
      <c r="AA688" s="87" t="str">
        <f t="shared" si="507"/>
        <v/>
      </c>
      <c r="AB688" s="34">
        <f t="shared" si="508"/>
        <v>0</v>
      </c>
    </row>
    <row r="689" spans="1:32" ht="13.5" thickBot="1" x14ac:dyDescent="0.25">
      <c r="B689" s="93"/>
      <c r="C689" s="94"/>
      <c r="D689" s="93"/>
      <c r="E689" s="93"/>
      <c r="F689" s="93"/>
      <c r="G689" s="95"/>
      <c r="H689" s="95"/>
      <c r="I689" s="95"/>
      <c r="J689" s="94"/>
      <c r="K689" s="94"/>
      <c r="L689" s="94"/>
      <c r="M689" s="92"/>
      <c r="N689" s="92"/>
      <c r="X689" s="52">
        <v>20</v>
      </c>
    </row>
    <row r="690" spans="1:32" ht="13.5" thickTop="1" x14ac:dyDescent="0.2">
      <c r="A690" s="62"/>
      <c r="B690" s="63"/>
      <c r="C690" s="392" t="s">
        <v>6547</v>
      </c>
      <c r="D690" s="392"/>
      <c r="E690" s="178" t="s">
        <v>6548</v>
      </c>
      <c r="F690" s="178" t="s">
        <v>6549</v>
      </c>
      <c r="G690" s="65" t="s">
        <v>6550</v>
      </c>
      <c r="H690" s="66"/>
      <c r="I690" s="67"/>
      <c r="J690" s="68" t="s">
        <v>6551</v>
      </c>
      <c r="K690" s="68" t="s">
        <v>6552</v>
      </c>
      <c r="L690" s="68" t="s">
        <v>6553</v>
      </c>
      <c r="M690" s="69"/>
      <c r="N690" s="69"/>
      <c r="O690" s="70"/>
      <c r="P690" s="71">
        <f>COUNT(P694:P708)</f>
        <v>0</v>
      </c>
      <c r="Q690" s="71">
        <f>COUNT(Q694:Q708)</f>
        <v>0</v>
      </c>
      <c r="R690" s="71">
        <f>COUNT(R694:R708)</f>
        <v>0</v>
      </c>
      <c r="S690" s="72"/>
      <c r="T690" s="104">
        <f>R690-(15-COUNTBLANK(AA694:AA708))</f>
        <v>0</v>
      </c>
      <c r="U690" s="70"/>
      <c r="V690" s="70"/>
      <c r="W690" s="70"/>
      <c r="X690" s="70">
        <v>1</v>
      </c>
      <c r="Y690" s="62"/>
      <c r="Z690" s="62"/>
      <c r="AA690" s="62"/>
      <c r="AB690" s="62"/>
    </row>
    <row r="691" spans="1:32" x14ac:dyDescent="0.2">
      <c r="A691" s="43">
        <v>38</v>
      </c>
      <c r="B691" s="73"/>
      <c r="C691" s="391" t="str">
        <f>Leden!AQ40</f>
        <v/>
      </c>
      <c r="D691" s="391"/>
      <c r="E691" s="177" t="str">
        <f>IF($C691="","",LEFT(IFERROR(VLOOKUP($C691,TeamsV,2,0),"")&amp;"??",2))</f>
        <v/>
      </c>
      <c r="F691" s="177" t="str">
        <f>IF($C691="","",LEFT(IFERROR(VLOOKUP($C691,TeamsV,3,0),"")&amp;"??",2))</f>
        <v/>
      </c>
      <c r="G691" s="177" t="str">
        <f>IF($C691="","",LEFT(IFERROR(VLOOKUP($C691,TeamsV,4,0),"")&amp;"?",1))</f>
        <v/>
      </c>
      <c r="H691" s="75"/>
      <c r="I691" s="76"/>
      <c r="J691" s="295">
        <f>COUNTIF(C694:C708,"V")</f>
        <v>0</v>
      </c>
      <c r="K691" s="300">
        <f>COUNTIF(C694:C708,"M")</f>
        <v>0</v>
      </c>
      <c r="L691" s="77" t="str">
        <f>IFERROR(AVERAGE(H694:H708),"")</f>
        <v/>
      </c>
      <c r="M691" s="78"/>
      <c r="N691" s="78"/>
      <c r="O691" s="79" t="s">
        <v>6554</v>
      </c>
      <c r="P691" s="223" t="str">
        <f>IF(COUNT(P694:P708)=0,"",TeamPunten(P694:P708,$V691))</f>
        <v/>
      </c>
      <c r="Q691" s="223" t="str">
        <f>IF(COUNT(Q694:Q708)=0,"",TeamPunten(Q694:Q708,$V691))</f>
        <v/>
      </c>
      <c r="R691" s="223" t="str">
        <f>IF(COUNT(R694:R708)=0,"",TeamPunten(R694:R708,$V691))</f>
        <v/>
      </c>
      <c r="S691" s="224"/>
      <c r="T691" s="51"/>
      <c r="U691" s="225" t="str">
        <f>MID($C691,1,1)</f>
        <v/>
      </c>
      <c r="V691" s="225" t="str">
        <f>MID($C691,1,1)</f>
        <v/>
      </c>
      <c r="W691" s="225" t="str">
        <f>MID($C691,1,1)</f>
        <v/>
      </c>
      <c r="X691" s="52">
        <v>2</v>
      </c>
      <c r="Y691" s="43"/>
      <c r="Z691" s="43"/>
      <c r="AA691" s="43"/>
      <c r="AB691" s="43"/>
      <c r="AD691" s="20" t="str">
        <f>IF($C691="","",IFERROR(VLOOKUP($C691,TeamsV,6,0),""))</f>
        <v/>
      </c>
      <c r="AE691" s="20" t="str">
        <f>IF($AD691="","",VLOOKUP($AD691,Teams!$B$4:$G$8,2,0))</f>
        <v/>
      </c>
      <c r="AF691" s="20" t="str">
        <f>IF($AD691="","",VLOOKUP($AD691,Teams!$B$4:$G$8,4,0))</f>
        <v/>
      </c>
    </row>
    <row r="692" spans="1:32" x14ac:dyDescent="0.2">
      <c r="B692" s="63"/>
      <c r="C692" s="178"/>
      <c r="D692" s="63"/>
      <c r="E692" s="63"/>
      <c r="F692" s="63"/>
      <c r="G692" s="67"/>
      <c r="H692" s="67"/>
      <c r="I692" s="67"/>
      <c r="J692" s="296"/>
      <c r="K692" s="296"/>
      <c r="L692" s="296"/>
      <c r="M692" s="80"/>
      <c r="N692" s="80"/>
      <c r="P692" s="224"/>
      <c r="Q692" s="224"/>
      <c r="R692" s="224"/>
      <c r="S692" s="224"/>
      <c r="T692" s="51"/>
      <c r="U692" s="226"/>
      <c r="V692" s="226"/>
      <c r="W692" s="226"/>
      <c r="X692" s="52">
        <v>3</v>
      </c>
    </row>
    <row r="693" spans="1:32" x14ac:dyDescent="0.2">
      <c r="A693" s="81"/>
      <c r="B693" s="82"/>
      <c r="C693" s="83" t="s">
        <v>6555</v>
      </c>
      <c r="D693" s="83" t="s">
        <v>6556</v>
      </c>
      <c r="E693" s="84" t="s">
        <v>6557</v>
      </c>
      <c r="F693" s="84" t="s">
        <v>6558</v>
      </c>
      <c r="G693" s="83" t="s">
        <v>6559</v>
      </c>
      <c r="H693" s="83" t="s">
        <v>6560</v>
      </c>
      <c r="I693" s="83" t="s">
        <v>6415</v>
      </c>
      <c r="J693" s="83" t="s">
        <v>7321</v>
      </c>
      <c r="K693" s="83" t="s">
        <v>8065</v>
      </c>
      <c r="L693" s="83" t="s">
        <v>8195</v>
      </c>
      <c r="M693" s="85"/>
      <c r="N693" s="85"/>
      <c r="O693" s="86"/>
      <c r="P693" s="227" t="s">
        <v>6425</v>
      </c>
      <c r="Q693" s="227" t="s">
        <v>6424</v>
      </c>
      <c r="R693" s="227" t="s">
        <v>6426</v>
      </c>
      <c r="S693" s="224"/>
      <c r="T693" s="51"/>
      <c r="U693" s="225" t="str">
        <f>IF(W691="","",VLOOKUP(W691,Leeftijdscat,2,FALSE))</f>
        <v/>
      </c>
      <c r="V693" s="225" t="str">
        <f>IF(W691="","",VLOOKUP(W691,Leeftijdscat,3,FALSE))</f>
        <v/>
      </c>
      <c r="W693" s="225"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SUM(Y693:AA693)</f>
        <v>0</v>
      </c>
    </row>
    <row r="694" spans="1:32" x14ac:dyDescent="0.2">
      <c r="A694" s="34" t="str">
        <f>C691&amp;"x"&amp;B694</f>
        <v>x1</v>
      </c>
      <c r="B694" s="63">
        <v>1</v>
      </c>
      <c r="C694" s="87" t="str">
        <f t="shared" ref="C694:C708" si="509">IF(LEFT($A694,1)="x","",IFERROR(VLOOKUP($A694,LedenV,6,0),""))</f>
        <v/>
      </c>
      <c r="D694" s="87" t="str">
        <f t="shared" ref="D694:D708" si="510">IF(LEFT($A694,1)="x","",IFERROR(VLOOKUP($A694,LedenV,7,0),""))</f>
        <v/>
      </c>
      <c r="E694" s="88" t="str">
        <f t="shared" ref="E694:E708" si="511">IF(LEFT($A694,1)="x","",IFERROR(VLOOKUP($A694,LedenV,8,0),""))</f>
        <v/>
      </c>
      <c r="F694" s="88" t="str">
        <f t="shared" ref="F694:F708" si="512">IF(LEFT($A694,1)="x","",IFERROR(VLOOKUP($A694,LedenV,9,0),""))</f>
        <v/>
      </c>
      <c r="G694" s="89" t="str">
        <f t="shared" ref="G694:G708" si="513">IF(LEFT($A694,1)="x","",IFERROR(VLOOKUP($A694,LedenV,10,0),""))</f>
        <v/>
      </c>
      <c r="H694" s="90" t="str">
        <f t="shared" ref="H694:H708" si="514">IF(AND(ISNUMBER(G694),G694&lt;&gt;0),DATEDIF(G694,Peildatum,"Y"),"")</f>
        <v/>
      </c>
      <c r="I694" s="91"/>
      <c r="J694" s="87" t="str">
        <f t="shared" ref="J694:J708" si="515">IF(LEFT($A694,1)="x","",IFERROR(VLOOKUP($A694,LedenV,16,0),""))</f>
        <v/>
      </c>
      <c r="K694" s="87" t="str">
        <f t="shared" ref="K694:K708" si="516">IF(LEFT($A694,1)="x","",IFERROR(VLOOKUP($A694,LedenV,17,0),""))</f>
        <v/>
      </c>
      <c r="L694" s="87" t="str">
        <f t="shared" ref="L694:L708" si="517">IF(LEFT($A694,1)="x","",IFERROR(VLOOKUP($A694,LedenV,18,0),""))</f>
        <v/>
      </c>
      <c r="M694" s="92"/>
      <c r="N694" s="92"/>
      <c r="P694" s="223" t="str">
        <f>IF(OR(LEFT($A694,1)="x",AND(Y693+$AB694=0,$AB693&gt;0)),"",IFERROR(VLOOKUP($A694,LedenV,27,0),""))</f>
        <v/>
      </c>
      <c r="Q694" s="223" t="str">
        <f>IF(OR(LEFT($A694,1)="x",AND(Z693+$AB694=0,$AB693&gt;0)),"",IFERROR(VLOOKUP($A694,LedenV,28,0),""))</f>
        <v/>
      </c>
      <c r="R694" s="223" t="str">
        <f>IF(OR(LEFT($A694,1)="x",AND(AA693+$AB694=0,$AB693&gt;0)),"",IFERROR(VLOOKUP($A694,LedenV,29,0),""))</f>
        <v/>
      </c>
      <c r="S694" s="228"/>
      <c r="T694" s="305"/>
      <c r="U694" s="226"/>
      <c r="V694" s="229" t="str">
        <f t="shared" ref="V694:V708" si="518">V693</f>
        <v/>
      </c>
      <c r="W694" s="229" t="str">
        <f t="shared" ref="W694:W708" si="519">W693</f>
        <v/>
      </c>
      <c r="X694" s="52">
        <v>5</v>
      </c>
      <c r="Y694" s="87" t="str">
        <f t="shared" ref="Y694:Y708" si="520">IF(LEFT($A694,1)="x","",IFERROR(VLOOKUP($A694,LedenV,34,0),""))</f>
        <v/>
      </c>
      <c r="Z694" s="87" t="str">
        <f t="shared" ref="Z694:Z708" si="521">IF(LEFT($A694,1)="x","",IFERROR(VLOOKUP($A694,LedenV,35,0),""))</f>
        <v/>
      </c>
      <c r="AA694" s="87" t="str">
        <f t="shared" ref="AA694:AA708" si="522">IF(LEFT($A694,1)="x","",IFERROR(VLOOKUP($A694,LedenV,36,0),""))</f>
        <v/>
      </c>
      <c r="AB694" s="34">
        <f t="shared" ref="AB694:AB708" si="523">LEN(Y694&amp;Z694&amp;AA694)</f>
        <v>0</v>
      </c>
    </row>
    <row r="695" spans="1:32" x14ac:dyDescent="0.2">
      <c r="A695" s="34" t="str">
        <f>C691&amp;"x"&amp;B695</f>
        <v>x2</v>
      </c>
      <c r="B695" s="63">
        <v>2</v>
      </c>
      <c r="C695" s="87" t="str">
        <f t="shared" si="509"/>
        <v/>
      </c>
      <c r="D695" s="87" t="str">
        <f t="shared" si="510"/>
        <v/>
      </c>
      <c r="E695" s="88" t="str">
        <f t="shared" si="511"/>
        <v/>
      </c>
      <c r="F695" s="88" t="str">
        <f t="shared" si="512"/>
        <v/>
      </c>
      <c r="G695" s="89" t="str">
        <f t="shared" si="513"/>
        <v/>
      </c>
      <c r="H695" s="90" t="str">
        <f t="shared" si="514"/>
        <v/>
      </c>
      <c r="I695" s="91"/>
      <c r="J695" s="87" t="str">
        <f t="shared" si="515"/>
        <v/>
      </c>
      <c r="K695" s="87" t="str">
        <f t="shared" si="516"/>
        <v/>
      </c>
      <c r="L695" s="87" t="str">
        <f t="shared" si="517"/>
        <v/>
      </c>
      <c r="M695" s="92"/>
      <c r="N695" s="92"/>
      <c r="P695" s="223" t="str">
        <f>IF(OR(LEFT($A695,1)="x",AND(Y693+$AB695=0,$AB693&gt;0)),"",IFERROR(VLOOKUP($A695,LedenV,27,0),""))</f>
        <v/>
      </c>
      <c r="Q695" s="223" t="str">
        <f>IF(OR(LEFT($A695,1)="x",AND(Z693+$AB695=0,$AB693&gt;0)),"",IFERROR(VLOOKUP($A695,LedenV,28,0),""))</f>
        <v/>
      </c>
      <c r="R695" s="223" t="str">
        <f>IF(OR(LEFT($A695,1)="x",AND(AA693+$AB695=0,$AB693&gt;0)),"",IFERROR(VLOOKUP($A695,LedenV,29,0),""))</f>
        <v/>
      </c>
      <c r="S695" s="228"/>
      <c r="T695" s="305"/>
      <c r="U695" s="226"/>
      <c r="V695" s="229" t="str">
        <f t="shared" si="518"/>
        <v/>
      </c>
      <c r="W695" s="229" t="str">
        <f t="shared" si="519"/>
        <v/>
      </c>
      <c r="X695" s="52">
        <v>6</v>
      </c>
      <c r="Y695" s="87" t="str">
        <f t="shared" si="520"/>
        <v/>
      </c>
      <c r="Z695" s="87" t="str">
        <f t="shared" si="521"/>
        <v/>
      </c>
      <c r="AA695" s="87" t="str">
        <f t="shared" si="522"/>
        <v/>
      </c>
      <c r="AB695" s="34">
        <f t="shared" si="523"/>
        <v>0</v>
      </c>
    </row>
    <row r="696" spans="1:32" x14ac:dyDescent="0.2">
      <c r="A696" s="34" t="str">
        <f>C691&amp;"x"&amp;B696</f>
        <v>x3</v>
      </c>
      <c r="B696" s="63">
        <v>3</v>
      </c>
      <c r="C696" s="87" t="str">
        <f t="shared" si="509"/>
        <v/>
      </c>
      <c r="D696" s="87" t="str">
        <f t="shared" si="510"/>
        <v/>
      </c>
      <c r="E696" s="88" t="str">
        <f t="shared" si="511"/>
        <v/>
      </c>
      <c r="F696" s="88" t="str">
        <f t="shared" si="512"/>
        <v/>
      </c>
      <c r="G696" s="89" t="str">
        <f t="shared" si="513"/>
        <v/>
      </c>
      <c r="H696" s="90" t="str">
        <f t="shared" si="514"/>
        <v/>
      </c>
      <c r="I696" s="91"/>
      <c r="J696" s="87" t="str">
        <f t="shared" si="515"/>
        <v/>
      </c>
      <c r="K696" s="87" t="str">
        <f t="shared" si="516"/>
        <v/>
      </c>
      <c r="L696" s="87" t="str">
        <f t="shared" si="517"/>
        <v/>
      </c>
      <c r="M696" s="92"/>
      <c r="N696" s="92"/>
      <c r="P696" s="223" t="str">
        <f>IF(OR(LEFT($A696,1)="x",AND(Y693+$AB696=0,$AB693&gt;0)),"",IFERROR(VLOOKUP($A696,LedenV,27,0),""))</f>
        <v/>
      </c>
      <c r="Q696" s="223" t="str">
        <f>IF(OR(LEFT($A696,1)="x",AND(Z693+$AB696=0,$AB693&gt;0)),"",IFERROR(VLOOKUP($A696,LedenV,28,0),""))</f>
        <v/>
      </c>
      <c r="R696" s="223" t="str">
        <f>IF(OR(LEFT($A696,1)="x",AND(AA693+$AB696=0,$AB693&gt;0)),"",IFERROR(VLOOKUP($A696,LedenV,29,0),""))</f>
        <v/>
      </c>
      <c r="S696" s="228"/>
      <c r="T696" s="305"/>
      <c r="U696" s="226"/>
      <c r="V696" s="229" t="str">
        <f t="shared" si="518"/>
        <v/>
      </c>
      <c r="W696" s="229" t="str">
        <f t="shared" si="519"/>
        <v/>
      </c>
      <c r="X696" s="52">
        <v>7</v>
      </c>
      <c r="Y696" s="87" t="str">
        <f t="shared" si="520"/>
        <v/>
      </c>
      <c r="Z696" s="87" t="str">
        <f t="shared" si="521"/>
        <v/>
      </c>
      <c r="AA696" s="87" t="str">
        <f t="shared" si="522"/>
        <v/>
      </c>
      <c r="AB696" s="34">
        <f t="shared" si="523"/>
        <v>0</v>
      </c>
    </row>
    <row r="697" spans="1:32" x14ac:dyDescent="0.2">
      <c r="A697" s="34" t="str">
        <f>C691&amp;"x"&amp;B697</f>
        <v>x4</v>
      </c>
      <c r="B697" s="63">
        <v>4</v>
      </c>
      <c r="C697" s="87" t="str">
        <f t="shared" si="509"/>
        <v/>
      </c>
      <c r="D697" s="87" t="str">
        <f t="shared" si="510"/>
        <v/>
      </c>
      <c r="E697" s="88" t="str">
        <f t="shared" si="511"/>
        <v/>
      </c>
      <c r="F697" s="88" t="str">
        <f t="shared" si="512"/>
        <v/>
      </c>
      <c r="G697" s="89" t="str">
        <f t="shared" si="513"/>
        <v/>
      </c>
      <c r="H697" s="90" t="str">
        <f t="shared" si="514"/>
        <v/>
      </c>
      <c r="I697" s="91"/>
      <c r="J697" s="87" t="str">
        <f t="shared" si="515"/>
        <v/>
      </c>
      <c r="K697" s="87" t="str">
        <f t="shared" si="516"/>
        <v/>
      </c>
      <c r="L697" s="87" t="str">
        <f t="shared" si="517"/>
        <v/>
      </c>
      <c r="M697" s="92"/>
      <c r="N697" s="92"/>
      <c r="P697" s="223" t="str">
        <f>IF(OR(LEFT($A697,1)="x",AND(Y693+$AB697=0,$AB693&gt;0)),"",IFERROR(VLOOKUP($A697,LedenV,27,0),""))</f>
        <v/>
      </c>
      <c r="Q697" s="223" t="str">
        <f>IF(OR(LEFT($A697,1)="x",AND(Z693+$AB697=0,$AB693&gt;0)),"",IFERROR(VLOOKUP($A697,LedenV,28,0),""))</f>
        <v/>
      </c>
      <c r="R697" s="223" t="str">
        <f>IF(OR(LEFT($A697,1)="x",AND(AA693+$AB697=0,$AB693&gt;0)),"",IFERROR(VLOOKUP($A697,LedenV,29,0),""))</f>
        <v/>
      </c>
      <c r="S697" s="228"/>
      <c r="T697" s="305"/>
      <c r="U697" s="226"/>
      <c r="V697" s="229" t="str">
        <f t="shared" si="518"/>
        <v/>
      </c>
      <c r="W697" s="229" t="str">
        <f t="shared" si="519"/>
        <v/>
      </c>
      <c r="X697" s="52">
        <v>8</v>
      </c>
      <c r="Y697" s="87" t="str">
        <f t="shared" si="520"/>
        <v/>
      </c>
      <c r="Z697" s="87" t="str">
        <f t="shared" si="521"/>
        <v/>
      </c>
      <c r="AA697" s="87" t="str">
        <f t="shared" si="522"/>
        <v/>
      </c>
      <c r="AB697" s="34">
        <f t="shared" si="523"/>
        <v>0</v>
      </c>
    </row>
    <row r="698" spans="1:32" x14ac:dyDescent="0.2">
      <c r="A698" s="34" t="str">
        <f>C691&amp;"x"&amp;B698</f>
        <v>x5</v>
      </c>
      <c r="B698" s="63">
        <v>5</v>
      </c>
      <c r="C698" s="87" t="str">
        <f t="shared" si="509"/>
        <v/>
      </c>
      <c r="D698" s="87" t="str">
        <f t="shared" si="510"/>
        <v/>
      </c>
      <c r="E698" s="88" t="str">
        <f t="shared" si="511"/>
        <v/>
      </c>
      <c r="F698" s="88" t="str">
        <f t="shared" si="512"/>
        <v/>
      </c>
      <c r="G698" s="89" t="str">
        <f t="shared" si="513"/>
        <v/>
      </c>
      <c r="H698" s="90" t="str">
        <f t="shared" si="514"/>
        <v/>
      </c>
      <c r="I698" s="91"/>
      <c r="J698" s="87" t="str">
        <f t="shared" si="515"/>
        <v/>
      </c>
      <c r="K698" s="87" t="str">
        <f t="shared" si="516"/>
        <v/>
      </c>
      <c r="L698" s="87" t="str">
        <f t="shared" si="517"/>
        <v/>
      </c>
      <c r="M698" s="92"/>
      <c r="N698" s="92"/>
      <c r="P698" s="223" t="str">
        <f>IF(OR(LEFT($A698,1)="x",AND(Y693+$AB698=0,$AB693&gt;0)),"",IFERROR(VLOOKUP($A698,LedenV,27,0),""))</f>
        <v/>
      </c>
      <c r="Q698" s="223" t="str">
        <f>IF(OR(LEFT($A698,1)="x",AND(Z693+$AB698=0,$AB693&gt;0)),"",IFERROR(VLOOKUP($A698,LedenV,28,0),""))</f>
        <v/>
      </c>
      <c r="R698" s="223" t="str">
        <f>IF(OR(LEFT($A698,1)="x",AND(AA693+$AB698=0,$AB693&gt;0)),"",IFERROR(VLOOKUP($A698,LedenV,29,0),""))</f>
        <v/>
      </c>
      <c r="S698" s="228"/>
      <c r="T698" s="305"/>
      <c r="U698" s="226"/>
      <c r="V698" s="229" t="str">
        <f t="shared" si="518"/>
        <v/>
      </c>
      <c r="W698" s="229" t="str">
        <f t="shared" si="519"/>
        <v/>
      </c>
      <c r="X698" s="52">
        <v>9</v>
      </c>
      <c r="Y698" s="87" t="str">
        <f t="shared" si="520"/>
        <v/>
      </c>
      <c r="Z698" s="87" t="str">
        <f t="shared" si="521"/>
        <v/>
      </c>
      <c r="AA698" s="87" t="str">
        <f t="shared" si="522"/>
        <v/>
      </c>
      <c r="AB698" s="34">
        <f t="shared" si="523"/>
        <v>0</v>
      </c>
    </row>
    <row r="699" spans="1:32" x14ac:dyDescent="0.2">
      <c r="A699" s="34" t="str">
        <f>C691&amp;"x"&amp;B699</f>
        <v>x6</v>
      </c>
      <c r="B699" s="63">
        <v>6</v>
      </c>
      <c r="C699" s="87" t="str">
        <f t="shared" si="509"/>
        <v/>
      </c>
      <c r="D699" s="87" t="str">
        <f t="shared" si="510"/>
        <v/>
      </c>
      <c r="E699" s="88" t="str">
        <f t="shared" si="511"/>
        <v/>
      </c>
      <c r="F699" s="88" t="str">
        <f t="shared" si="512"/>
        <v/>
      </c>
      <c r="G699" s="89" t="str">
        <f t="shared" si="513"/>
        <v/>
      </c>
      <c r="H699" s="90" t="str">
        <f t="shared" si="514"/>
        <v/>
      </c>
      <c r="I699" s="91"/>
      <c r="J699" s="87" t="str">
        <f t="shared" si="515"/>
        <v/>
      </c>
      <c r="K699" s="87" t="str">
        <f t="shared" si="516"/>
        <v/>
      </c>
      <c r="L699" s="87" t="str">
        <f t="shared" si="517"/>
        <v/>
      </c>
      <c r="M699" s="92"/>
      <c r="N699" s="92"/>
      <c r="P699" s="223" t="str">
        <f>IF(OR(LEFT($A699,1)="x",AND(Y693+$AB699=0,$AB693&gt;0)),"",IFERROR(VLOOKUP($A699,LedenV,27,0),""))</f>
        <v/>
      </c>
      <c r="Q699" s="223" t="str">
        <f>IF(OR(LEFT($A699,1)="x",AND(Z693+$AB699=0,$AB693&gt;0)),"",IFERROR(VLOOKUP($A699,LedenV,28,0),""))</f>
        <v/>
      </c>
      <c r="R699" s="223" t="str">
        <f>IF(OR(LEFT($A699,1)="x",AND(AA693+$AB699=0,$AB693&gt;0)),"",IFERROR(VLOOKUP($A699,LedenV,29,0),""))</f>
        <v/>
      </c>
      <c r="S699" s="228"/>
      <c r="T699" s="305"/>
      <c r="U699" s="226"/>
      <c r="V699" s="229" t="str">
        <f t="shared" si="518"/>
        <v/>
      </c>
      <c r="W699" s="229" t="str">
        <f t="shared" si="519"/>
        <v/>
      </c>
      <c r="X699" s="52">
        <v>10</v>
      </c>
      <c r="Y699" s="87" t="str">
        <f t="shared" si="520"/>
        <v/>
      </c>
      <c r="Z699" s="87" t="str">
        <f t="shared" si="521"/>
        <v/>
      </c>
      <c r="AA699" s="87" t="str">
        <f t="shared" si="522"/>
        <v/>
      </c>
      <c r="AB699" s="34">
        <f t="shared" si="523"/>
        <v>0</v>
      </c>
    </row>
    <row r="700" spans="1:32" x14ac:dyDescent="0.2">
      <c r="A700" s="34" t="str">
        <f>C691&amp;"x"&amp;B700</f>
        <v>x7</v>
      </c>
      <c r="B700" s="63">
        <v>7</v>
      </c>
      <c r="C700" s="87" t="str">
        <f t="shared" si="509"/>
        <v/>
      </c>
      <c r="D700" s="87" t="str">
        <f t="shared" si="510"/>
        <v/>
      </c>
      <c r="E700" s="88" t="str">
        <f t="shared" si="511"/>
        <v/>
      </c>
      <c r="F700" s="88" t="str">
        <f t="shared" si="512"/>
        <v/>
      </c>
      <c r="G700" s="89" t="str">
        <f t="shared" si="513"/>
        <v/>
      </c>
      <c r="H700" s="90" t="str">
        <f t="shared" si="514"/>
        <v/>
      </c>
      <c r="I700" s="91"/>
      <c r="J700" s="87" t="str">
        <f t="shared" si="515"/>
        <v/>
      </c>
      <c r="K700" s="87" t="str">
        <f t="shared" si="516"/>
        <v/>
      </c>
      <c r="L700" s="87" t="str">
        <f t="shared" si="517"/>
        <v/>
      </c>
      <c r="M700" s="92"/>
      <c r="N700" s="92"/>
      <c r="P700" s="223" t="str">
        <f>IF(OR(LEFT($A700,1)="x",AND(Y693+$AB700=0,$AB693&gt;0)),"",IFERROR(VLOOKUP($A700,LedenV,27,0),""))</f>
        <v/>
      </c>
      <c r="Q700" s="223" t="str">
        <f>IF(OR(LEFT($A700,1)="x",AND(Z693+$AB700=0,$AB693&gt;0)),"",IFERROR(VLOOKUP($A700,LedenV,28,0),""))</f>
        <v/>
      </c>
      <c r="R700" s="223" t="str">
        <f>IF(OR(LEFT($A700,1)="x",AND(AA693+$AB700=0,$AB693&gt;0)),"",IFERROR(VLOOKUP($A700,LedenV,29,0),""))</f>
        <v/>
      </c>
      <c r="S700" s="228"/>
      <c r="T700" s="305"/>
      <c r="U700" s="226"/>
      <c r="V700" s="229" t="str">
        <f t="shared" si="518"/>
        <v/>
      </c>
      <c r="W700" s="229" t="str">
        <f t="shared" si="519"/>
        <v/>
      </c>
      <c r="X700" s="52">
        <v>11</v>
      </c>
      <c r="Y700" s="87" t="str">
        <f t="shared" si="520"/>
        <v/>
      </c>
      <c r="Z700" s="87" t="str">
        <f t="shared" si="521"/>
        <v/>
      </c>
      <c r="AA700" s="87" t="str">
        <f t="shared" si="522"/>
        <v/>
      </c>
      <c r="AB700" s="34">
        <f t="shared" si="523"/>
        <v>0</v>
      </c>
    </row>
    <row r="701" spans="1:32" x14ac:dyDescent="0.2">
      <c r="A701" s="34" t="str">
        <f>C691&amp;"x"&amp;B701</f>
        <v>x8</v>
      </c>
      <c r="B701" s="63">
        <v>8</v>
      </c>
      <c r="C701" s="87" t="str">
        <f t="shared" si="509"/>
        <v/>
      </c>
      <c r="D701" s="87" t="str">
        <f t="shared" si="510"/>
        <v/>
      </c>
      <c r="E701" s="88" t="str">
        <f t="shared" si="511"/>
        <v/>
      </c>
      <c r="F701" s="88" t="str">
        <f t="shared" si="512"/>
        <v/>
      </c>
      <c r="G701" s="89" t="str">
        <f t="shared" si="513"/>
        <v/>
      </c>
      <c r="H701" s="90" t="str">
        <f t="shared" si="514"/>
        <v/>
      </c>
      <c r="I701" s="91"/>
      <c r="J701" s="87" t="str">
        <f t="shared" si="515"/>
        <v/>
      </c>
      <c r="K701" s="87" t="str">
        <f t="shared" si="516"/>
        <v/>
      </c>
      <c r="L701" s="87" t="str">
        <f t="shared" si="517"/>
        <v/>
      </c>
      <c r="M701" s="92"/>
      <c r="N701" s="92"/>
      <c r="P701" s="223" t="str">
        <f>IF(OR(LEFT($A701,1)="x",AND(Y693+$AB701=0,$AB693&gt;0)),"",IFERROR(VLOOKUP($A701,LedenV,27,0),""))</f>
        <v/>
      </c>
      <c r="Q701" s="223" t="str">
        <f>IF(OR(LEFT($A701,1)="x",AND(Z693+$AB701=0,$AB693&gt;0)),"",IFERROR(VLOOKUP($A701,LedenV,28,0),""))</f>
        <v/>
      </c>
      <c r="R701" s="223" t="str">
        <f>IF(OR(LEFT($A701,1)="x",AND(AA693+$AB701=0,$AB693&gt;0)),"",IFERROR(VLOOKUP($A701,LedenV,29,0),""))</f>
        <v/>
      </c>
      <c r="S701" s="228"/>
      <c r="T701" s="305"/>
      <c r="U701" s="226"/>
      <c r="V701" s="229" t="str">
        <f t="shared" si="518"/>
        <v/>
      </c>
      <c r="W701" s="229" t="str">
        <f t="shared" si="519"/>
        <v/>
      </c>
      <c r="X701" s="52">
        <v>12</v>
      </c>
      <c r="Y701" s="87" t="str">
        <f t="shared" si="520"/>
        <v/>
      </c>
      <c r="Z701" s="87" t="str">
        <f t="shared" si="521"/>
        <v/>
      </c>
      <c r="AA701" s="87" t="str">
        <f t="shared" si="522"/>
        <v/>
      </c>
      <c r="AB701" s="34">
        <f t="shared" si="523"/>
        <v>0</v>
      </c>
    </row>
    <row r="702" spans="1:32" x14ac:dyDescent="0.2">
      <c r="A702" s="34" t="str">
        <f>C691&amp;"x"&amp;B702</f>
        <v>x9</v>
      </c>
      <c r="B702" s="63">
        <v>9</v>
      </c>
      <c r="C702" s="87" t="str">
        <f t="shared" si="509"/>
        <v/>
      </c>
      <c r="D702" s="87" t="str">
        <f t="shared" si="510"/>
        <v/>
      </c>
      <c r="E702" s="88" t="str">
        <f t="shared" si="511"/>
        <v/>
      </c>
      <c r="F702" s="88" t="str">
        <f t="shared" si="512"/>
        <v/>
      </c>
      <c r="G702" s="89" t="str">
        <f t="shared" si="513"/>
        <v/>
      </c>
      <c r="H702" s="90" t="str">
        <f t="shared" si="514"/>
        <v/>
      </c>
      <c r="I702" s="91"/>
      <c r="J702" s="87" t="str">
        <f t="shared" si="515"/>
        <v/>
      </c>
      <c r="K702" s="87" t="str">
        <f t="shared" si="516"/>
        <v/>
      </c>
      <c r="L702" s="87" t="str">
        <f t="shared" si="517"/>
        <v/>
      </c>
      <c r="M702" s="92"/>
      <c r="N702" s="92"/>
      <c r="P702" s="223" t="str">
        <f>IF(OR(LEFT($A702,1)="x",AND(Y693+$AB702=0,$AB693&gt;0)),"",IFERROR(VLOOKUP($A702,LedenV,27,0),""))</f>
        <v/>
      </c>
      <c r="Q702" s="223" t="str">
        <f>IF(OR(LEFT($A702,1)="x",AND(Z693+$AB702=0,$AB693&gt;0)),"",IFERROR(VLOOKUP($A702,LedenV,28,0),""))</f>
        <v/>
      </c>
      <c r="R702" s="223" t="str">
        <f>IF(OR(LEFT($A702,1)="x",AND(AA693+$AB702=0,$AB693&gt;0)),"",IFERROR(VLOOKUP($A702,LedenV,29,0),""))</f>
        <v/>
      </c>
      <c r="S702" s="228"/>
      <c r="T702" s="305"/>
      <c r="U702" s="226"/>
      <c r="V702" s="229" t="str">
        <f t="shared" si="518"/>
        <v/>
      </c>
      <c r="W702" s="229" t="str">
        <f t="shared" si="519"/>
        <v/>
      </c>
      <c r="X702" s="52">
        <v>13</v>
      </c>
      <c r="Y702" s="87" t="str">
        <f t="shared" si="520"/>
        <v/>
      </c>
      <c r="Z702" s="87" t="str">
        <f t="shared" si="521"/>
        <v/>
      </c>
      <c r="AA702" s="87" t="str">
        <f t="shared" si="522"/>
        <v/>
      </c>
      <c r="AB702" s="34">
        <f t="shared" si="523"/>
        <v>0</v>
      </c>
    </row>
    <row r="703" spans="1:32" x14ac:dyDescent="0.2">
      <c r="A703" s="34" t="str">
        <f>C691&amp;"x"&amp;B703</f>
        <v>x10</v>
      </c>
      <c r="B703" s="63">
        <v>10</v>
      </c>
      <c r="C703" s="87" t="str">
        <f t="shared" si="509"/>
        <v/>
      </c>
      <c r="D703" s="87" t="str">
        <f t="shared" si="510"/>
        <v/>
      </c>
      <c r="E703" s="88" t="str">
        <f t="shared" si="511"/>
        <v/>
      </c>
      <c r="F703" s="88" t="str">
        <f t="shared" si="512"/>
        <v/>
      </c>
      <c r="G703" s="89" t="str">
        <f t="shared" si="513"/>
        <v/>
      </c>
      <c r="H703" s="90" t="str">
        <f t="shared" si="514"/>
        <v/>
      </c>
      <c r="I703" s="91"/>
      <c r="J703" s="87" t="str">
        <f t="shared" si="515"/>
        <v/>
      </c>
      <c r="K703" s="87" t="str">
        <f t="shared" si="516"/>
        <v/>
      </c>
      <c r="L703" s="87" t="str">
        <f t="shared" si="517"/>
        <v/>
      </c>
      <c r="M703" s="92"/>
      <c r="N703" s="92"/>
      <c r="P703" s="223" t="str">
        <f>IF(OR(LEFT($A703,1)="x",AND(Y693+$AB703=0,$AB693&gt;0)),"",IFERROR(VLOOKUP($A703,LedenV,27,0),""))</f>
        <v/>
      </c>
      <c r="Q703" s="223" t="str">
        <f>IF(OR(LEFT($A703,1)="x",AND(Z693+$AB703=0,$AB693&gt;0)),"",IFERROR(VLOOKUP($A703,LedenV,28,0),""))</f>
        <v/>
      </c>
      <c r="R703" s="223" t="str">
        <f>IF(OR(LEFT($A703,1)="x",AND(AA693+$AB703=0,$AB693&gt;0)),"",IFERROR(VLOOKUP($A703,LedenV,29,0),""))</f>
        <v/>
      </c>
      <c r="S703" s="228"/>
      <c r="T703" s="305"/>
      <c r="U703" s="226"/>
      <c r="V703" s="229" t="str">
        <f t="shared" si="518"/>
        <v/>
      </c>
      <c r="W703" s="229" t="str">
        <f t="shared" si="519"/>
        <v/>
      </c>
      <c r="X703" s="52">
        <v>14</v>
      </c>
      <c r="Y703" s="87" t="str">
        <f t="shared" si="520"/>
        <v/>
      </c>
      <c r="Z703" s="87" t="str">
        <f t="shared" si="521"/>
        <v/>
      </c>
      <c r="AA703" s="87" t="str">
        <f t="shared" si="522"/>
        <v/>
      </c>
      <c r="AB703" s="34">
        <f t="shared" si="523"/>
        <v>0</v>
      </c>
    </row>
    <row r="704" spans="1:32" x14ac:dyDescent="0.2">
      <c r="A704" s="34" t="str">
        <f>C691&amp;"x"&amp;B704</f>
        <v>x11</v>
      </c>
      <c r="B704" s="63">
        <v>11</v>
      </c>
      <c r="C704" s="87" t="str">
        <f t="shared" si="509"/>
        <v/>
      </c>
      <c r="D704" s="87" t="str">
        <f t="shared" si="510"/>
        <v/>
      </c>
      <c r="E704" s="88" t="str">
        <f t="shared" si="511"/>
        <v/>
      </c>
      <c r="F704" s="88" t="str">
        <f t="shared" si="512"/>
        <v/>
      </c>
      <c r="G704" s="89" t="str">
        <f t="shared" si="513"/>
        <v/>
      </c>
      <c r="H704" s="90" t="str">
        <f t="shared" si="514"/>
        <v/>
      </c>
      <c r="I704" s="91"/>
      <c r="J704" s="87" t="str">
        <f t="shared" si="515"/>
        <v/>
      </c>
      <c r="K704" s="87" t="str">
        <f t="shared" si="516"/>
        <v/>
      </c>
      <c r="L704" s="87" t="str">
        <f t="shared" si="517"/>
        <v/>
      </c>
      <c r="M704" s="92"/>
      <c r="N704" s="92"/>
      <c r="P704" s="223" t="str">
        <f>IF(OR(LEFT($A704,1)="x",AND(Y693+$AB704=0,$AB693&gt;0)),"",IFERROR(VLOOKUP($A704,LedenV,27,0),""))</f>
        <v/>
      </c>
      <c r="Q704" s="223" t="str">
        <f>IF(OR(LEFT($A704,1)="x",AND(Z693+$AB704=0,$AB693&gt;0)),"",IFERROR(VLOOKUP($A704,LedenV,28,0),""))</f>
        <v/>
      </c>
      <c r="R704" s="223" t="str">
        <f>IF(OR(LEFT($A704,1)="x",AND(AA693+$AB704=0,$AB693&gt;0)),"",IFERROR(VLOOKUP($A704,LedenV,29,0),""))</f>
        <v/>
      </c>
      <c r="V704" s="229" t="str">
        <f t="shared" si="518"/>
        <v/>
      </c>
      <c r="W704" s="229" t="str">
        <f t="shared" si="519"/>
        <v/>
      </c>
      <c r="X704" s="52">
        <v>15</v>
      </c>
      <c r="Y704" s="87" t="str">
        <f t="shared" si="520"/>
        <v/>
      </c>
      <c r="Z704" s="87" t="str">
        <f t="shared" si="521"/>
        <v/>
      </c>
      <c r="AA704" s="87" t="str">
        <f t="shared" si="522"/>
        <v/>
      </c>
      <c r="AB704" s="34">
        <f t="shared" si="523"/>
        <v>0</v>
      </c>
    </row>
    <row r="705" spans="1:32" x14ac:dyDescent="0.2">
      <c r="A705" s="34" t="str">
        <f>C691&amp;"x"&amp;B705</f>
        <v>x12</v>
      </c>
      <c r="B705" s="63">
        <v>12</v>
      </c>
      <c r="C705" s="87" t="str">
        <f t="shared" si="509"/>
        <v/>
      </c>
      <c r="D705" s="87" t="str">
        <f t="shared" si="510"/>
        <v/>
      </c>
      <c r="E705" s="88" t="str">
        <f t="shared" si="511"/>
        <v/>
      </c>
      <c r="F705" s="88" t="str">
        <f t="shared" si="512"/>
        <v/>
      </c>
      <c r="G705" s="89" t="str">
        <f t="shared" si="513"/>
        <v/>
      </c>
      <c r="H705" s="90" t="str">
        <f t="shared" si="514"/>
        <v/>
      </c>
      <c r="I705" s="91"/>
      <c r="J705" s="87" t="str">
        <f t="shared" si="515"/>
        <v/>
      </c>
      <c r="K705" s="87" t="str">
        <f t="shared" si="516"/>
        <v/>
      </c>
      <c r="L705" s="87" t="str">
        <f t="shared" si="517"/>
        <v/>
      </c>
      <c r="M705" s="92"/>
      <c r="N705" s="92"/>
      <c r="P705" s="223" t="str">
        <f>IF(OR(LEFT($A705,1)="x",AND(Y693+$AB705=0,$AB693&gt;0)),"",IFERROR(VLOOKUP($A705,LedenV,27,0),""))</f>
        <v/>
      </c>
      <c r="Q705" s="223" t="str">
        <f>IF(OR(LEFT($A705,1)="x",AND(Z693+$AB705=0,$AB693&gt;0)),"",IFERROR(VLOOKUP($A705,LedenV,28,0),""))</f>
        <v/>
      </c>
      <c r="R705" s="223" t="str">
        <f>IF(OR(LEFT($A705,1)="x",AND(AA693+$AB705=0,$AB693&gt;0)),"",IFERROR(VLOOKUP($A705,LedenV,29,0),""))</f>
        <v/>
      </c>
      <c r="V705" s="229" t="str">
        <f t="shared" si="518"/>
        <v/>
      </c>
      <c r="W705" s="229" t="str">
        <f t="shared" si="519"/>
        <v/>
      </c>
      <c r="X705" s="52">
        <v>16</v>
      </c>
      <c r="Y705" s="87" t="str">
        <f t="shared" si="520"/>
        <v/>
      </c>
      <c r="Z705" s="87" t="str">
        <f t="shared" si="521"/>
        <v/>
      </c>
      <c r="AA705" s="87" t="str">
        <f t="shared" si="522"/>
        <v/>
      </c>
      <c r="AB705" s="34">
        <f t="shared" si="523"/>
        <v>0</v>
      </c>
    </row>
    <row r="706" spans="1:32" x14ac:dyDescent="0.2">
      <c r="A706" s="34" t="str">
        <f>C691&amp;"x"&amp;B706</f>
        <v>x13</v>
      </c>
      <c r="B706" s="63">
        <v>13</v>
      </c>
      <c r="C706" s="87" t="str">
        <f t="shared" si="509"/>
        <v/>
      </c>
      <c r="D706" s="87" t="str">
        <f t="shared" si="510"/>
        <v/>
      </c>
      <c r="E706" s="88" t="str">
        <f t="shared" si="511"/>
        <v/>
      </c>
      <c r="F706" s="88" t="str">
        <f t="shared" si="512"/>
        <v/>
      </c>
      <c r="G706" s="89" t="str">
        <f t="shared" si="513"/>
        <v/>
      </c>
      <c r="H706" s="90" t="str">
        <f t="shared" si="514"/>
        <v/>
      </c>
      <c r="I706" s="91"/>
      <c r="J706" s="87" t="str">
        <f t="shared" si="515"/>
        <v/>
      </c>
      <c r="K706" s="87" t="str">
        <f t="shared" si="516"/>
        <v/>
      </c>
      <c r="L706" s="87" t="str">
        <f t="shared" si="517"/>
        <v/>
      </c>
      <c r="M706" s="92"/>
      <c r="N706" s="92"/>
      <c r="P706" s="223" t="str">
        <f>IF(OR(LEFT($A706,1)="x",AND(Y693+$AB706=0,$AB693&gt;0)),"",IFERROR(VLOOKUP($A706,LedenV,27,0),""))</f>
        <v/>
      </c>
      <c r="Q706" s="223" t="str">
        <f>IF(OR(LEFT($A706,1)="x",AND(Z693+$AB706=0,$AB693&gt;0)),"",IFERROR(VLOOKUP($A706,LedenV,28,0),""))</f>
        <v/>
      </c>
      <c r="R706" s="223" t="str">
        <f>IF(OR(LEFT($A706,1)="x",AND(AA693+$AB706=0,$AB693&gt;0)),"",IFERROR(VLOOKUP($A706,LedenV,29,0),""))</f>
        <v/>
      </c>
      <c r="V706" s="229" t="str">
        <f t="shared" si="518"/>
        <v/>
      </c>
      <c r="W706" s="229" t="str">
        <f t="shared" si="519"/>
        <v/>
      </c>
      <c r="X706" s="52">
        <v>17</v>
      </c>
      <c r="Y706" s="87" t="str">
        <f t="shared" si="520"/>
        <v/>
      </c>
      <c r="Z706" s="87" t="str">
        <f t="shared" si="521"/>
        <v/>
      </c>
      <c r="AA706" s="87" t="str">
        <f t="shared" si="522"/>
        <v/>
      </c>
      <c r="AB706" s="34">
        <f t="shared" si="523"/>
        <v>0</v>
      </c>
    </row>
    <row r="707" spans="1:32" x14ac:dyDescent="0.2">
      <c r="A707" s="34" t="str">
        <f>C691&amp;"x"&amp;B707</f>
        <v>x14</v>
      </c>
      <c r="B707" s="63">
        <v>14</v>
      </c>
      <c r="C707" s="87" t="str">
        <f t="shared" si="509"/>
        <v/>
      </c>
      <c r="D707" s="87" t="str">
        <f t="shared" si="510"/>
        <v/>
      </c>
      <c r="E707" s="88" t="str">
        <f t="shared" si="511"/>
        <v/>
      </c>
      <c r="F707" s="88" t="str">
        <f t="shared" si="512"/>
        <v/>
      </c>
      <c r="G707" s="89" t="str">
        <f t="shared" si="513"/>
        <v/>
      </c>
      <c r="H707" s="90" t="str">
        <f t="shared" si="514"/>
        <v/>
      </c>
      <c r="I707" s="91"/>
      <c r="J707" s="87" t="str">
        <f t="shared" si="515"/>
        <v/>
      </c>
      <c r="K707" s="87" t="str">
        <f t="shared" si="516"/>
        <v/>
      </c>
      <c r="L707" s="87" t="str">
        <f t="shared" si="517"/>
        <v/>
      </c>
      <c r="M707" s="92"/>
      <c r="N707" s="92"/>
      <c r="P707" s="223" t="str">
        <f>IF(OR(LEFT($A707,1)="x",AND(Y693+$AB707=0,$AB693&gt;0)),"",IFERROR(VLOOKUP($A707,LedenV,27,0),""))</f>
        <v/>
      </c>
      <c r="Q707" s="223" t="str">
        <f>IF(OR(LEFT($A707,1)="x",AND(Z693+$AB707=0,$AB693&gt;0)),"",IFERROR(VLOOKUP($A707,LedenV,28,0),""))</f>
        <v/>
      </c>
      <c r="R707" s="223" t="str">
        <f>IF(OR(LEFT($A707,1)="x",AND(AA693+$AB707=0,$AB693&gt;0)),"",IFERROR(VLOOKUP($A707,LedenV,29,0),""))</f>
        <v/>
      </c>
      <c r="V707" s="229" t="str">
        <f t="shared" si="518"/>
        <v/>
      </c>
      <c r="W707" s="229" t="str">
        <f t="shared" si="519"/>
        <v/>
      </c>
      <c r="X707" s="52">
        <v>18</v>
      </c>
      <c r="Y707" s="87" t="str">
        <f t="shared" si="520"/>
        <v/>
      </c>
      <c r="Z707" s="87" t="str">
        <f t="shared" si="521"/>
        <v/>
      </c>
      <c r="AA707" s="87" t="str">
        <f t="shared" si="522"/>
        <v/>
      </c>
      <c r="AB707" s="34">
        <f t="shared" si="523"/>
        <v>0</v>
      </c>
    </row>
    <row r="708" spans="1:32" x14ac:dyDescent="0.2">
      <c r="A708" s="34" t="str">
        <f>C691&amp;"x"&amp;B708</f>
        <v>x15</v>
      </c>
      <c r="B708" s="63">
        <v>15</v>
      </c>
      <c r="C708" s="87" t="str">
        <f t="shared" si="509"/>
        <v/>
      </c>
      <c r="D708" s="87" t="str">
        <f t="shared" si="510"/>
        <v/>
      </c>
      <c r="E708" s="88" t="str">
        <f t="shared" si="511"/>
        <v/>
      </c>
      <c r="F708" s="88" t="str">
        <f t="shared" si="512"/>
        <v/>
      </c>
      <c r="G708" s="89" t="str">
        <f t="shared" si="513"/>
        <v/>
      </c>
      <c r="H708" s="90" t="str">
        <f t="shared" si="514"/>
        <v/>
      </c>
      <c r="I708" s="91"/>
      <c r="J708" s="87" t="str">
        <f t="shared" si="515"/>
        <v/>
      </c>
      <c r="K708" s="87" t="str">
        <f t="shared" si="516"/>
        <v/>
      </c>
      <c r="L708" s="87" t="str">
        <f t="shared" si="517"/>
        <v/>
      </c>
      <c r="M708" s="92"/>
      <c r="N708" s="92"/>
      <c r="P708" s="223" t="str">
        <f>IF(OR(LEFT($A708,1)="x",AND(Y693+$AB708=0,$AB693&gt;0)),"",IFERROR(VLOOKUP($A708,LedenV,27,0),""))</f>
        <v/>
      </c>
      <c r="Q708" s="223" t="str">
        <f>IF(OR(LEFT($A708,1)="x",AND(Z693+$AB708=0,$AB693&gt;0)),"",IFERROR(VLOOKUP($A708,LedenV,28,0),""))</f>
        <v/>
      </c>
      <c r="R708" s="223" t="str">
        <f>IF(OR(LEFT($A708,1)="x",AND(AA693+$AB708=0,$AB693&gt;0)),"",IFERROR(VLOOKUP($A708,LedenV,29,0),""))</f>
        <v/>
      </c>
      <c r="V708" s="229" t="str">
        <f t="shared" si="518"/>
        <v/>
      </c>
      <c r="W708" s="229" t="str">
        <f t="shared" si="519"/>
        <v/>
      </c>
      <c r="X708" s="52">
        <v>19</v>
      </c>
      <c r="Y708" s="87" t="str">
        <f t="shared" si="520"/>
        <v/>
      </c>
      <c r="Z708" s="87" t="str">
        <f t="shared" si="521"/>
        <v/>
      </c>
      <c r="AA708" s="87" t="str">
        <f t="shared" si="522"/>
        <v/>
      </c>
      <c r="AB708" s="34">
        <f t="shared" si="523"/>
        <v>0</v>
      </c>
    </row>
    <row r="709" spans="1:32" ht="13.5" thickBot="1" x14ac:dyDescent="0.25">
      <c r="B709" s="93"/>
      <c r="C709" s="94"/>
      <c r="D709" s="93"/>
      <c r="E709" s="93"/>
      <c r="F709" s="93"/>
      <c r="G709" s="95"/>
      <c r="H709" s="95"/>
      <c r="I709" s="95"/>
      <c r="J709" s="94"/>
      <c r="K709" s="94"/>
      <c r="L709" s="94"/>
      <c r="M709" s="92"/>
      <c r="N709" s="92"/>
      <c r="X709" s="52">
        <v>20</v>
      </c>
    </row>
    <row r="710" spans="1:32" ht="13.5" thickTop="1" x14ac:dyDescent="0.2">
      <c r="A710" s="62"/>
      <c r="B710" s="63"/>
      <c r="C710" s="392" t="s">
        <v>6547</v>
      </c>
      <c r="D710" s="392"/>
      <c r="E710" s="178" t="s">
        <v>6548</v>
      </c>
      <c r="F710" s="178" t="s">
        <v>6549</v>
      </c>
      <c r="G710" s="65" t="s">
        <v>6550</v>
      </c>
      <c r="H710" s="66"/>
      <c r="I710" s="67"/>
      <c r="J710" s="68" t="s">
        <v>6551</v>
      </c>
      <c r="K710" s="68" t="s">
        <v>6552</v>
      </c>
      <c r="L710" s="68" t="s">
        <v>6553</v>
      </c>
      <c r="M710" s="69"/>
      <c r="N710" s="69"/>
      <c r="O710" s="70"/>
      <c r="P710" s="71">
        <f>COUNT(P714:P728)</f>
        <v>0</v>
      </c>
      <c r="Q710" s="71">
        <f>COUNT(Q714:Q728)</f>
        <v>0</v>
      </c>
      <c r="R710" s="71">
        <f>COUNT(R714:R728)</f>
        <v>0</v>
      </c>
      <c r="S710" s="72"/>
      <c r="T710" s="104">
        <f>R710-(15-COUNTBLANK(AA714:AA728))</f>
        <v>0</v>
      </c>
      <c r="U710" s="70"/>
      <c r="V710" s="70"/>
      <c r="W710" s="70"/>
      <c r="X710" s="70">
        <v>1</v>
      </c>
      <c r="Y710" s="62"/>
      <c r="Z710" s="62"/>
      <c r="AA710" s="62"/>
      <c r="AB710" s="62"/>
    </row>
    <row r="711" spans="1:32" x14ac:dyDescent="0.2">
      <c r="A711" s="43">
        <v>39</v>
      </c>
      <c r="B711" s="73"/>
      <c r="C711" s="391" t="str">
        <f>Leden!AQ41</f>
        <v/>
      </c>
      <c r="D711" s="391"/>
      <c r="E711" s="177" t="str">
        <f>IF($C711="","",LEFT(IFERROR(VLOOKUP($C711,TeamsV,2,0),"")&amp;"??",2))</f>
        <v/>
      </c>
      <c r="F711" s="177" t="str">
        <f>IF($C711="","",LEFT(IFERROR(VLOOKUP($C711,TeamsV,3,0),"")&amp;"??",2))</f>
        <v/>
      </c>
      <c r="G711" s="177" t="str">
        <f>IF($C711="","",LEFT(IFERROR(VLOOKUP($C711,TeamsV,4,0),"")&amp;"?",1))</f>
        <v/>
      </c>
      <c r="H711" s="75"/>
      <c r="I711" s="76"/>
      <c r="J711" s="295">
        <f>COUNTIF(C714:C728,"V")</f>
        <v>0</v>
      </c>
      <c r="K711" s="300">
        <f>COUNTIF(C714:C728,"M")</f>
        <v>0</v>
      </c>
      <c r="L711" s="77" t="str">
        <f>IFERROR(AVERAGE(H714:H728),"")</f>
        <v/>
      </c>
      <c r="M711" s="78"/>
      <c r="N711" s="78"/>
      <c r="O711" s="79" t="s">
        <v>6554</v>
      </c>
      <c r="P711" s="223" t="str">
        <f>IF(COUNT(P714:P728)=0,"",TeamPunten(P714:P728,$V711))</f>
        <v/>
      </c>
      <c r="Q711" s="223" t="str">
        <f>IF(COUNT(Q714:Q728)=0,"",TeamPunten(Q714:Q728,$V711))</f>
        <v/>
      </c>
      <c r="R711" s="223" t="str">
        <f>IF(COUNT(R714:R728)=0,"",TeamPunten(R714:R728,$V711))</f>
        <v/>
      </c>
      <c r="S711" s="224"/>
      <c r="T711" s="51"/>
      <c r="U711" s="225" t="str">
        <f>MID($C711,1,1)</f>
        <v/>
      </c>
      <c r="V711" s="225" t="str">
        <f>MID($C711,1,1)</f>
        <v/>
      </c>
      <c r="W711" s="225" t="str">
        <f>MID($C711,1,1)</f>
        <v/>
      </c>
      <c r="X711" s="52">
        <v>2</v>
      </c>
      <c r="Y711" s="43"/>
      <c r="Z711" s="43"/>
      <c r="AA711" s="43"/>
      <c r="AB711" s="43"/>
      <c r="AD711" s="20" t="str">
        <f>IF($C711="","",IFERROR(VLOOKUP($C711,TeamsV,6,0),""))</f>
        <v/>
      </c>
      <c r="AE711" s="20" t="str">
        <f>IF($AD711="","",VLOOKUP($AD711,Teams!$B$4:$G$8,2,0))</f>
        <v/>
      </c>
      <c r="AF711" s="20" t="str">
        <f>IF($AD711="","",VLOOKUP($AD711,Teams!$B$4:$G$8,4,0))</f>
        <v/>
      </c>
    </row>
    <row r="712" spans="1:32" x14ac:dyDescent="0.2">
      <c r="B712" s="63"/>
      <c r="C712" s="178"/>
      <c r="D712" s="63"/>
      <c r="E712" s="63"/>
      <c r="F712" s="63"/>
      <c r="G712" s="67"/>
      <c r="H712" s="67"/>
      <c r="I712" s="67"/>
      <c r="J712" s="296"/>
      <c r="K712" s="296"/>
      <c r="L712" s="296"/>
      <c r="M712" s="80"/>
      <c r="N712" s="80"/>
      <c r="P712" s="224"/>
      <c r="Q712" s="224"/>
      <c r="R712" s="224"/>
      <c r="S712" s="224"/>
      <c r="T712" s="51"/>
      <c r="U712" s="226"/>
      <c r="V712" s="226"/>
      <c r="W712" s="226"/>
      <c r="X712" s="52">
        <v>3</v>
      </c>
    </row>
    <row r="713" spans="1:32" x14ac:dyDescent="0.2">
      <c r="A713" s="81"/>
      <c r="B713" s="82"/>
      <c r="C713" s="83" t="s">
        <v>6555</v>
      </c>
      <c r="D713" s="83" t="s">
        <v>6556</v>
      </c>
      <c r="E713" s="84" t="s">
        <v>6557</v>
      </c>
      <c r="F713" s="84" t="s">
        <v>6558</v>
      </c>
      <c r="G713" s="83" t="s">
        <v>6559</v>
      </c>
      <c r="H713" s="83" t="s">
        <v>6560</v>
      </c>
      <c r="I713" s="83" t="s">
        <v>6415</v>
      </c>
      <c r="J713" s="83" t="s">
        <v>7321</v>
      </c>
      <c r="K713" s="83" t="s">
        <v>8065</v>
      </c>
      <c r="L713" s="83" t="s">
        <v>8195</v>
      </c>
      <c r="M713" s="85"/>
      <c r="N713" s="85"/>
      <c r="O713" s="86"/>
      <c r="P713" s="227" t="s">
        <v>6425</v>
      </c>
      <c r="Q713" s="227" t="s">
        <v>6424</v>
      </c>
      <c r="R713" s="227" t="s">
        <v>6426</v>
      </c>
      <c r="S713" s="224"/>
      <c r="T713" s="51"/>
      <c r="U713" s="225" t="str">
        <f>IF(W711="","",VLOOKUP(W711,Leeftijdscat,2,FALSE))</f>
        <v/>
      </c>
      <c r="V713" s="225" t="str">
        <f>IF(W711="","",VLOOKUP(W711,Leeftijdscat,3,FALSE))</f>
        <v/>
      </c>
      <c r="W713" s="225"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SUM(Y713:AA713)</f>
        <v>0</v>
      </c>
    </row>
    <row r="714" spans="1:32" x14ac:dyDescent="0.2">
      <c r="A714" s="34" t="str">
        <f>C711&amp;"x"&amp;B714</f>
        <v>x1</v>
      </c>
      <c r="B714" s="63">
        <v>1</v>
      </c>
      <c r="C714" s="87" t="str">
        <f t="shared" ref="C714:C728" si="524">IF(LEFT($A714,1)="x","",IFERROR(VLOOKUP($A714,LedenV,6,0),""))</f>
        <v/>
      </c>
      <c r="D714" s="87" t="str">
        <f t="shared" ref="D714:D728" si="525">IF(LEFT($A714,1)="x","",IFERROR(VLOOKUP($A714,LedenV,7,0),""))</f>
        <v/>
      </c>
      <c r="E714" s="88" t="str">
        <f t="shared" ref="E714:E728" si="526">IF(LEFT($A714,1)="x","",IFERROR(VLOOKUP($A714,LedenV,8,0),""))</f>
        <v/>
      </c>
      <c r="F714" s="88" t="str">
        <f t="shared" ref="F714:F728" si="527">IF(LEFT($A714,1)="x","",IFERROR(VLOOKUP($A714,LedenV,9,0),""))</f>
        <v/>
      </c>
      <c r="G714" s="89" t="str">
        <f t="shared" ref="G714:G728" si="528">IF(LEFT($A714,1)="x","",IFERROR(VLOOKUP($A714,LedenV,10,0),""))</f>
        <v/>
      </c>
      <c r="H714" s="90" t="str">
        <f t="shared" ref="H714:H728" si="529">IF(AND(ISNUMBER(G714),G714&lt;&gt;0),DATEDIF(G714,Peildatum,"Y"),"")</f>
        <v/>
      </c>
      <c r="I714" s="91"/>
      <c r="J714" s="87" t="str">
        <f t="shared" ref="J714:J728" si="530">IF(LEFT($A714,1)="x","",IFERROR(VLOOKUP($A714,LedenV,16,0),""))</f>
        <v/>
      </c>
      <c r="K714" s="87" t="str">
        <f t="shared" ref="K714:K728" si="531">IF(LEFT($A714,1)="x","",IFERROR(VLOOKUP($A714,LedenV,17,0),""))</f>
        <v/>
      </c>
      <c r="L714" s="87" t="str">
        <f t="shared" ref="L714:L728" si="532">IF(LEFT($A714,1)="x","",IFERROR(VLOOKUP($A714,LedenV,18,0),""))</f>
        <v/>
      </c>
      <c r="M714" s="92"/>
      <c r="N714" s="92"/>
      <c r="P714" s="223" t="str">
        <f>IF(OR(LEFT($A714,1)="x",AND(Y713+$AB714=0,$AB713&gt;0)),"",IFERROR(VLOOKUP($A714,LedenV,27,0),""))</f>
        <v/>
      </c>
      <c r="Q714" s="223" t="str">
        <f>IF(OR(LEFT($A714,1)="x",AND(Z713+$AB714=0,$AB713&gt;0)),"",IFERROR(VLOOKUP($A714,LedenV,28,0),""))</f>
        <v/>
      </c>
      <c r="R714" s="223" t="str">
        <f>IF(OR(LEFT($A714,1)="x",AND(AA713+$AB714=0,$AB713&gt;0)),"",IFERROR(VLOOKUP($A714,LedenV,29,0),""))</f>
        <v/>
      </c>
      <c r="S714" s="228"/>
      <c r="T714" s="305"/>
      <c r="U714" s="226"/>
      <c r="V714" s="229" t="str">
        <f t="shared" ref="V714:V728" si="533">V713</f>
        <v/>
      </c>
      <c r="W714" s="229" t="str">
        <f t="shared" ref="W714:W728" si="534">W713</f>
        <v/>
      </c>
      <c r="X714" s="52">
        <v>5</v>
      </c>
      <c r="Y714" s="87" t="str">
        <f t="shared" ref="Y714:Y728" si="535">IF(LEFT($A714,1)="x","",IFERROR(VLOOKUP($A714,LedenV,34,0),""))</f>
        <v/>
      </c>
      <c r="Z714" s="87" t="str">
        <f t="shared" ref="Z714:Z728" si="536">IF(LEFT($A714,1)="x","",IFERROR(VLOOKUP($A714,LedenV,35,0),""))</f>
        <v/>
      </c>
      <c r="AA714" s="87" t="str">
        <f t="shared" ref="AA714:AA728" si="537">IF(LEFT($A714,1)="x","",IFERROR(VLOOKUP($A714,LedenV,36,0),""))</f>
        <v/>
      </c>
      <c r="AB714" s="34">
        <f t="shared" ref="AB714:AB728" si="538">LEN(Y714&amp;Z714&amp;AA714)</f>
        <v>0</v>
      </c>
    </row>
    <row r="715" spans="1:32" x14ac:dyDescent="0.2">
      <c r="A715" s="34" t="str">
        <f>C711&amp;"x"&amp;B715</f>
        <v>x2</v>
      </c>
      <c r="B715" s="63">
        <v>2</v>
      </c>
      <c r="C715" s="87" t="str">
        <f t="shared" si="524"/>
        <v/>
      </c>
      <c r="D715" s="87" t="str">
        <f t="shared" si="525"/>
        <v/>
      </c>
      <c r="E715" s="88" t="str">
        <f t="shared" si="526"/>
        <v/>
      </c>
      <c r="F715" s="88" t="str">
        <f t="shared" si="527"/>
        <v/>
      </c>
      <c r="G715" s="89" t="str">
        <f t="shared" si="528"/>
        <v/>
      </c>
      <c r="H715" s="90" t="str">
        <f t="shared" si="529"/>
        <v/>
      </c>
      <c r="I715" s="91"/>
      <c r="J715" s="87" t="str">
        <f t="shared" si="530"/>
        <v/>
      </c>
      <c r="K715" s="87" t="str">
        <f t="shared" si="531"/>
        <v/>
      </c>
      <c r="L715" s="87" t="str">
        <f t="shared" si="532"/>
        <v/>
      </c>
      <c r="M715" s="92"/>
      <c r="N715" s="92"/>
      <c r="P715" s="223" t="str">
        <f>IF(OR(LEFT($A715,1)="x",AND(Y713+$AB715=0,$AB713&gt;0)),"",IFERROR(VLOOKUP($A715,LedenV,27,0),""))</f>
        <v/>
      </c>
      <c r="Q715" s="223" t="str">
        <f>IF(OR(LEFT($A715,1)="x",AND(Z713+$AB715=0,$AB713&gt;0)),"",IFERROR(VLOOKUP($A715,LedenV,28,0),""))</f>
        <v/>
      </c>
      <c r="R715" s="223" t="str">
        <f>IF(OR(LEFT($A715,1)="x",AND(AA713+$AB715=0,$AB713&gt;0)),"",IFERROR(VLOOKUP($A715,LedenV,29,0),""))</f>
        <v/>
      </c>
      <c r="S715" s="228"/>
      <c r="T715" s="305"/>
      <c r="U715" s="226"/>
      <c r="V715" s="229" t="str">
        <f t="shared" si="533"/>
        <v/>
      </c>
      <c r="W715" s="229" t="str">
        <f t="shared" si="534"/>
        <v/>
      </c>
      <c r="X715" s="52">
        <v>6</v>
      </c>
      <c r="Y715" s="87" t="str">
        <f t="shared" si="535"/>
        <v/>
      </c>
      <c r="Z715" s="87" t="str">
        <f t="shared" si="536"/>
        <v/>
      </c>
      <c r="AA715" s="87" t="str">
        <f t="shared" si="537"/>
        <v/>
      </c>
      <c r="AB715" s="34">
        <f t="shared" si="538"/>
        <v>0</v>
      </c>
    </row>
    <row r="716" spans="1:32" x14ac:dyDescent="0.2">
      <c r="A716" s="34" t="str">
        <f>C711&amp;"x"&amp;B716</f>
        <v>x3</v>
      </c>
      <c r="B716" s="63">
        <v>3</v>
      </c>
      <c r="C716" s="87" t="str">
        <f t="shared" si="524"/>
        <v/>
      </c>
      <c r="D716" s="87" t="str">
        <f t="shared" si="525"/>
        <v/>
      </c>
      <c r="E716" s="88" t="str">
        <f t="shared" si="526"/>
        <v/>
      </c>
      <c r="F716" s="88" t="str">
        <f t="shared" si="527"/>
        <v/>
      </c>
      <c r="G716" s="89" t="str">
        <f t="shared" si="528"/>
        <v/>
      </c>
      <c r="H716" s="90" t="str">
        <f t="shared" si="529"/>
        <v/>
      </c>
      <c r="I716" s="91"/>
      <c r="J716" s="87" t="str">
        <f t="shared" si="530"/>
        <v/>
      </c>
      <c r="K716" s="87" t="str">
        <f t="shared" si="531"/>
        <v/>
      </c>
      <c r="L716" s="87" t="str">
        <f t="shared" si="532"/>
        <v/>
      </c>
      <c r="M716" s="92"/>
      <c r="N716" s="92"/>
      <c r="P716" s="223" t="str">
        <f>IF(OR(LEFT($A716,1)="x",AND(Y713+$AB716=0,$AB713&gt;0)),"",IFERROR(VLOOKUP($A716,LedenV,27,0),""))</f>
        <v/>
      </c>
      <c r="Q716" s="223" t="str">
        <f>IF(OR(LEFT($A716,1)="x",AND(Z713+$AB716=0,$AB713&gt;0)),"",IFERROR(VLOOKUP($A716,LedenV,28,0),""))</f>
        <v/>
      </c>
      <c r="R716" s="223" t="str">
        <f>IF(OR(LEFT($A716,1)="x",AND(AA713+$AB716=0,$AB713&gt;0)),"",IFERROR(VLOOKUP($A716,LedenV,29,0),""))</f>
        <v/>
      </c>
      <c r="S716" s="228"/>
      <c r="T716" s="305"/>
      <c r="U716" s="226"/>
      <c r="V716" s="229" t="str">
        <f t="shared" si="533"/>
        <v/>
      </c>
      <c r="W716" s="229" t="str">
        <f t="shared" si="534"/>
        <v/>
      </c>
      <c r="X716" s="52">
        <v>7</v>
      </c>
      <c r="Y716" s="87" t="str">
        <f t="shared" si="535"/>
        <v/>
      </c>
      <c r="Z716" s="87" t="str">
        <f t="shared" si="536"/>
        <v/>
      </c>
      <c r="AA716" s="87" t="str">
        <f t="shared" si="537"/>
        <v/>
      </c>
      <c r="AB716" s="34">
        <f t="shared" si="538"/>
        <v>0</v>
      </c>
    </row>
    <row r="717" spans="1:32" x14ac:dyDescent="0.2">
      <c r="A717" s="34" t="str">
        <f>C711&amp;"x"&amp;B717</f>
        <v>x4</v>
      </c>
      <c r="B717" s="63">
        <v>4</v>
      </c>
      <c r="C717" s="87" t="str">
        <f t="shared" si="524"/>
        <v/>
      </c>
      <c r="D717" s="87" t="str">
        <f t="shared" si="525"/>
        <v/>
      </c>
      <c r="E717" s="88" t="str">
        <f t="shared" si="526"/>
        <v/>
      </c>
      <c r="F717" s="88" t="str">
        <f t="shared" si="527"/>
        <v/>
      </c>
      <c r="G717" s="89" t="str">
        <f t="shared" si="528"/>
        <v/>
      </c>
      <c r="H717" s="90" t="str">
        <f t="shared" si="529"/>
        <v/>
      </c>
      <c r="I717" s="91"/>
      <c r="J717" s="87" t="str">
        <f t="shared" si="530"/>
        <v/>
      </c>
      <c r="K717" s="87" t="str">
        <f t="shared" si="531"/>
        <v/>
      </c>
      <c r="L717" s="87" t="str">
        <f t="shared" si="532"/>
        <v/>
      </c>
      <c r="M717" s="92"/>
      <c r="N717" s="92"/>
      <c r="P717" s="223" t="str">
        <f>IF(OR(LEFT($A717,1)="x",AND(Y713+$AB717=0,$AB713&gt;0)),"",IFERROR(VLOOKUP($A717,LedenV,27,0),""))</f>
        <v/>
      </c>
      <c r="Q717" s="223" t="str">
        <f>IF(OR(LEFT($A717,1)="x",AND(Z713+$AB717=0,$AB713&gt;0)),"",IFERROR(VLOOKUP($A717,LedenV,28,0),""))</f>
        <v/>
      </c>
      <c r="R717" s="223" t="str">
        <f>IF(OR(LEFT($A717,1)="x",AND(AA713+$AB717=0,$AB713&gt;0)),"",IFERROR(VLOOKUP($A717,LedenV,29,0),""))</f>
        <v/>
      </c>
      <c r="S717" s="228"/>
      <c r="T717" s="305"/>
      <c r="U717" s="226"/>
      <c r="V717" s="229" t="str">
        <f t="shared" si="533"/>
        <v/>
      </c>
      <c r="W717" s="229" t="str">
        <f t="shared" si="534"/>
        <v/>
      </c>
      <c r="X717" s="52">
        <v>8</v>
      </c>
      <c r="Y717" s="87" t="str">
        <f t="shared" si="535"/>
        <v/>
      </c>
      <c r="Z717" s="87" t="str">
        <f t="shared" si="536"/>
        <v/>
      </c>
      <c r="AA717" s="87" t="str">
        <f t="shared" si="537"/>
        <v/>
      </c>
      <c r="AB717" s="34">
        <f t="shared" si="538"/>
        <v>0</v>
      </c>
    </row>
    <row r="718" spans="1:32" x14ac:dyDescent="0.2">
      <c r="A718" s="34" t="str">
        <f>C711&amp;"x"&amp;B718</f>
        <v>x5</v>
      </c>
      <c r="B718" s="63">
        <v>5</v>
      </c>
      <c r="C718" s="87" t="str">
        <f t="shared" si="524"/>
        <v/>
      </c>
      <c r="D718" s="87" t="str">
        <f t="shared" si="525"/>
        <v/>
      </c>
      <c r="E718" s="88" t="str">
        <f t="shared" si="526"/>
        <v/>
      </c>
      <c r="F718" s="88" t="str">
        <f t="shared" si="527"/>
        <v/>
      </c>
      <c r="G718" s="89" t="str">
        <f t="shared" si="528"/>
        <v/>
      </c>
      <c r="H718" s="90" t="str">
        <f t="shared" si="529"/>
        <v/>
      </c>
      <c r="I718" s="91"/>
      <c r="J718" s="87" t="str">
        <f t="shared" si="530"/>
        <v/>
      </c>
      <c r="K718" s="87" t="str">
        <f t="shared" si="531"/>
        <v/>
      </c>
      <c r="L718" s="87" t="str">
        <f t="shared" si="532"/>
        <v/>
      </c>
      <c r="M718" s="92"/>
      <c r="N718" s="92"/>
      <c r="P718" s="223" t="str">
        <f>IF(OR(LEFT($A718,1)="x",AND(Y713+$AB718=0,$AB713&gt;0)),"",IFERROR(VLOOKUP($A718,LedenV,27,0),""))</f>
        <v/>
      </c>
      <c r="Q718" s="223" t="str">
        <f>IF(OR(LEFT($A718,1)="x",AND(Z713+$AB718=0,$AB713&gt;0)),"",IFERROR(VLOOKUP($A718,LedenV,28,0),""))</f>
        <v/>
      </c>
      <c r="R718" s="223" t="str">
        <f>IF(OR(LEFT($A718,1)="x",AND(AA713+$AB718=0,$AB713&gt;0)),"",IFERROR(VLOOKUP($A718,LedenV,29,0),""))</f>
        <v/>
      </c>
      <c r="S718" s="228"/>
      <c r="T718" s="305"/>
      <c r="U718" s="226"/>
      <c r="V718" s="229" t="str">
        <f t="shared" si="533"/>
        <v/>
      </c>
      <c r="W718" s="229" t="str">
        <f t="shared" si="534"/>
        <v/>
      </c>
      <c r="X718" s="52">
        <v>9</v>
      </c>
      <c r="Y718" s="87" t="str">
        <f t="shared" si="535"/>
        <v/>
      </c>
      <c r="Z718" s="87" t="str">
        <f t="shared" si="536"/>
        <v/>
      </c>
      <c r="AA718" s="87" t="str">
        <f t="shared" si="537"/>
        <v/>
      </c>
      <c r="AB718" s="34">
        <f t="shared" si="538"/>
        <v>0</v>
      </c>
    </row>
    <row r="719" spans="1:32" x14ac:dyDescent="0.2">
      <c r="A719" s="34" t="str">
        <f>C711&amp;"x"&amp;B719</f>
        <v>x6</v>
      </c>
      <c r="B719" s="63">
        <v>6</v>
      </c>
      <c r="C719" s="87" t="str">
        <f t="shared" si="524"/>
        <v/>
      </c>
      <c r="D719" s="87" t="str">
        <f t="shared" si="525"/>
        <v/>
      </c>
      <c r="E719" s="88" t="str">
        <f t="shared" si="526"/>
        <v/>
      </c>
      <c r="F719" s="88" t="str">
        <f t="shared" si="527"/>
        <v/>
      </c>
      <c r="G719" s="89" t="str">
        <f t="shared" si="528"/>
        <v/>
      </c>
      <c r="H719" s="90" t="str">
        <f t="shared" si="529"/>
        <v/>
      </c>
      <c r="I719" s="91"/>
      <c r="J719" s="87" t="str">
        <f t="shared" si="530"/>
        <v/>
      </c>
      <c r="K719" s="87" t="str">
        <f t="shared" si="531"/>
        <v/>
      </c>
      <c r="L719" s="87" t="str">
        <f t="shared" si="532"/>
        <v/>
      </c>
      <c r="M719" s="92"/>
      <c r="N719" s="92"/>
      <c r="P719" s="223" t="str">
        <f>IF(OR(LEFT($A719,1)="x",AND(Y713+$AB719=0,$AB713&gt;0)),"",IFERROR(VLOOKUP($A719,LedenV,27,0),""))</f>
        <v/>
      </c>
      <c r="Q719" s="223" t="str">
        <f>IF(OR(LEFT($A719,1)="x",AND(Z713+$AB719=0,$AB713&gt;0)),"",IFERROR(VLOOKUP($A719,LedenV,28,0),""))</f>
        <v/>
      </c>
      <c r="R719" s="223" t="str">
        <f>IF(OR(LEFT($A719,1)="x",AND(AA713+$AB719=0,$AB713&gt;0)),"",IFERROR(VLOOKUP($A719,LedenV,29,0),""))</f>
        <v/>
      </c>
      <c r="S719" s="228"/>
      <c r="T719" s="305"/>
      <c r="U719" s="226"/>
      <c r="V719" s="229" t="str">
        <f t="shared" si="533"/>
        <v/>
      </c>
      <c r="W719" s="229" t="str">
        <f t="shared" si="534"/>
        <v/>
      </c>
      <c r="X719" s="52">
        <v>10</v>
      </c>
      <c r="Y719" s="87" t="str">
        <f t="shared" si="535"/>
        <v/>
      </c>
      <c r="Z719" s="87" t="str">
        <f t="shared" si="536"/>
        <v/>
      </c>
      <c r="AA719" s="87" t="str">
        <f t="shared" si="537"/>
        <v/>
      </c>
      <c r="AB719" s="34">
        <f t="shared" si="538"/>
        <v>0</v>
      </c>
    </row>
    <row r="720" spans="1:32" x14ac:dyDescent="0.2">
      <c r="A720" s="34" t="str">
        <f>C711&amp;"x"&amp;B720</f>
        <v>x7</v>
      </c>
      <c r="B720" s="63">
        <v>7</v>
      </c>
      <c r="C720" s="87" t="str">
        <f t="shared" si="524"/>
        <v/>
      </c>
      <c r="D720" s="87" t="str">
        <f t="shared" si="525"/>
        <v/>
      </c>
      <c r="E720" s="88" t="str">
        <f t="shared" si="526"/>
        <v/>
      </c>
      <c r="F720" s="88" t="str">
        <f t="shared" si="527"/>
        <v/>
      </c>
      <c r="G720" s="89" t="str">
        <f t="shared" si="528"/>
        <v/>
      </c>
      <c r="H720" s="90" t="str">
        <f t="shared" si="529"/>
        <v/>
      </c>
      <c r="I720" s="91"/>
      <c r="J720" s="87" t="str">
        <f t="shared" si="530"/>
        <v/>
      </c>
      <c r="K720" s="87" t="str">
        <f t="shared" si="531"/>
        <v/>
      </c>
      <c r="L720" s="87" t="str">
        <f t="shared" si="532"/>
        <v/>
      </c>
      <c r="M720" s="92"/>
      <c r="N720" s="92"/>
      <c r="P720" s="223" t="str">
        <f>IF(OR(LEFT($A720,1)="x",AND(Y713+$AB720=0,$AB713&gt;0)),"",IFERROR(VLOOKUP($A720,LedenV,27,0),""))</f>
        <v/>
      </c>
      <c r="Q720" s="223" t="str">
        <f>IF(OR(LEFT($A720,1)="x",AND(Z713+$AB720=0,$AB713&gt;0)),"",IFERROR(VLOOKUP($A720,LedenV,28,0),""))</f>
        <v/>
      </c>
      <c r="R720" s="223" t="str">
        <f>IF(OR(LEFT($A720,1)="x",AND(AA713+$AB720=0,$AB713&gt;0)),"",IFERROR(VLOOKUP($A720,LedenV,29,0),""))</f>
        <v/>
      </c>
      <c r="S720" s="228"/>
      <c r="T720" s="305"/>
      <c r="U720" s="226"/>
      <c r="V720" s="229" t="str">
        <f t="shared" si="533"/>
        <v/>
      </c>
      <c r="W720" s="229" t="str">
        <f t="shared" si="534"/>
        <v/>
      </c>
      <c r="X720" s="52">
        <v>11</v>
      </c>
      <c r="Y720" s="87" t="str">
        <f t="shared" si="535"/>
        <v/>
      </c>
      <c r="Z720" s="87" t="str">
        <f t="shared" si="536"/>
        <v/>
      </c>
      <c r="AA720" s="87" t="str">
        <f t="shared" si="537"/>
        <v/>
      </c>
      <c r="AB720" s="34">
        <f t="shared" si="538"/>
        <v>0</v>
      </c>
    </row>
    <row r="721" spans="1:32" x14ac:dyDescent="0.2">
      <c r="A721" s="34" t="str">
        <f>C711&amp;"x"&amp;B721</f>
        <v>x8</v>
      </c>
      <c r="B721" s="63">
        <v>8</v>
      </c>
      <c r="C721" s="87" t="str">
        <f t="shared" si="524"/>
        <v/>
      </c>
      <c r="D721" s="87" t="str">
        <f t="shared" si="525"/>
        <v/>
      </c>
      <c r="E721" s="88" t="str">
        <f t="shared" si="526"/>
        <v/>
      </c>
      <c r="F721" s="88" t="str">
        <f t="shared" si="527"/>
        <v/>
      </c>
      <c r="G721" s="89" t="str">
        <f t="shared" si="528"/>
        <v/>
      </c>
      <c r="H721" s="90" t="str">
        <f t="shared" si="529"/>
        <v/>
      </c>
      <c r="I721" s="91"/>
      <c r="J721" s="87" t="str">
        <f t="shared" si="530"/>
        <v/>
      </c>
      <c r="K721" s="87" t="str">
        <f t="shared" si="531"/>
        <v/>
      </c>
      <c r="L721" s="87" t="str">
        <f t="shared" si="532"/>
        <v/>
      </c>
      <c r="M721" s="92"/>
      <c r="N721" s="92"/>
      <c r="P721" s="223" t="str">
        <f>IF(OR(LEFT($A721,1)="x",AND(Y713+$AB721=0,$AB713&gt;0)),"",IFERROR(VLOOKUP($A721,LedenV,27,0),""))</f>
        <v/>
      </c>
      <c r="Q721" s="223" t="str">
        <f>IF(OR(LEFT($A721,1)="x",AND(Z713+$AB721=0,$AB713&gt;0)),"",IFERROR(VLOOKUP($A721,LedenV,28,0),""))</f>
        <v/>
      </c>
      <c r="R721" s="223" t="str">
        <f>IF(OR(LEFT($A721,1)="x",AND(AA713+$AB721=0,$AB713&gt;0)),"",IFERROR(VLOOKUP($A721,LedenV,29,0),""))</f>
        <v/>
      </c>
      <c r="S721" s="228"/>
      <c r="T721" s="305"/>
      <c r="U721" s="226"/>
      <c r="V721" s="229" t="str">
        <f t="shared" si="533"/>
        <v/>
      </c>
      <c r="W721" s="229" t="str">
        <f t="shared" si="534"/>
        <v/>
      </c>
      <c r="X721" s="52">
        <v>12</v>
      </c>
      <c r="Y721" s="87" t="str">
        <f t="shared" si="535"/>
        <v/>
      </c>
      <c r="Z721" s="87" t="str">
        <f t="shared" si="536"/>
        <v/>
      </c>
      <c r="AA721" s="87" t="str">
        <f t="shared" si="537"/>
        <v/>
      </c>
      <c r="AB721" s="34">
        <f t="shared" si="538"/>
        <v>0</v>
      </c>
    </row>
    <row r="722" spans="1:32" x14ac:dyDescent="0.2">
      <c r="A722" s="34" t="str">
        <f>C711&amp;"x"&amp;B722</f>
        <v>x9</v>
      </c>
      <c r="B722" s="63">
        <v>9</v>
      </c>
      <c r="C722" s="87" t="str">
        <f t="shared" si="524"/>
        <v/>
      </c>
      <c r="D722" s="87" t="str">
        <f t="shared" si="525"/>
        <v/>
      </c>
      <c r="E722" s="88" t="str">
        <f t="shared" si="526"/>
        <v/>
      </c>
      <c r="F722" s="88" t="str">
        <f t="shared" si="527"/>
        <v/>
      </c>
      <c r="G722" s="89" t="str">
        <f t="shared" si="528"/>
        <v/>
      </c>
      <c r="H722" s="90" t="str">
        <f t="shared" si="529"/>
        <v/>
      </c>
      <c r="I722" s="91"/>
      <c r="J722" s="87" t="str">
        <f t="shared" si="530"/>
        <v/>
      </c>
      <c r="K722" s="87" t="str">
        <f t="shared" si="531"/>
        <v/>
      </c>
      <c r="L722" s="87" t="str">
        <f t="shared" si="532"/>
        <v/>
      </c>
      <c r="M722" s="92"/>
      <c r="N722" s="92"/>
      <c r="P722" s="223" t="str">
        <f>IF(OR(LEFT($A722,1)="x",AND(Y713+$AB722=0,$AB713&gt;0)),"",IFERROR(VLOOKUP($A722,LedenV,27,0),""))</f>
        <v/>
      </c>
      <c r="Q722" s="223" t="str">
        <f>IF(OR(LEFT($A722,1)="x",AND(Z713+$AB722=0,$AB713&gt;0)),"",IFERROR(VLOOKUP($A722,LedenV,28,0),""))</f>
        <v/>
      </c>
      <c r="R722" s="223" t="str">
        <f>IF(OR(LEFT($A722,1)="x",AND(AA713+$AB722=0,$AB713&gt;0)),"",IFERROR(VLOOKUP($A722,LedenV,29,0),""))</f>
        <v/>
      </c>
      <c r="S722" s="228"/>
      <c r="T722" s="305"/>
      <c r="U722" s="226"/>
      <c r="V722" s="229" t="str">
        <f t="shared" si="533"/>
        <v/>
      </c>
      <c r="W722" s="229" t="str">
        <f t="shared" si="534"/>
        <v/>
      </c>
      <c r="X722" s="52">
        <v>13</v>
      </c>
      <c r="Y722" s="87" t="str">
        <f t="shared" si="535"/>
        <v/>
      </c>
      <c r="Z722" s="87" t="str">
        <f t="shared" si="536"/>
        <v/>
      </c>
      <c r="AA722" s="87" t="str">
        <f t="shared" si="537"/>
        <v/>
      </c>
      <c r="AB722" s="34">
        <f t="shared" si="538"/>
        <v>0</v>
      </c>
    </row>
    <row r="723" spans="1:32" x14ac:dyDescent="0.2">
      <c r="A723" s="34" t="str">
        <f>C711&amp;"x"&amp;B723</f>
        <v>x10</v>
      </c>
      <c r="B723" s="63">
        <v>10</v>
      </c>
      <c r="C723" s="87" t="str">
        <f t="shared" si="524"/>
        <v/>
      </c>
      <c r="D723" s="87" t="str">
        <f t="shared" si="525"/>
        <v/>
      </c>
      <c r="E723" s="88" t="str">
        <f t="shared" si="526"/>
        <v/>
      </c>
      <c r="F723" s="88" t="str">
        <f t="shared" si="527"/>
        <v/>
      </c>
      <c r="G723" s="89" t="str">
        <f t="shared" si="528"/>
        <v/>
      </c>
      <c r="H723" s="90" t="str">
        <f t="shared" si="529"/>
        <v/>
      </c>
      <c r="I723" s="91"/>
      <c r="J723" s="87" t="str">
        <f t="shared" si="530"/>
        <v/>
      </c>
      <c r="K723" s="87" t="str">
        <f t="shared" si="531"/>
        <v/>
      </c>
      <c r="L723" s="87" t="str">
        <f t="shared" si="532"/>
        <v/>
      </c>
      <c r="M723" s="92"/>
      <c r="N723" s="92"/>
      <c r="P723" s="223" t="str">
        <f>IF(OR(LEFT($A723,1)="x",AND(Y713+$AB723=0,$AB713&gt;0)),"",IFERROR(VLOOKUP($A723,LedenV,27,0),""))</f>
        <v/>
      </c>
      <c r="Q723" s="223" t="str">
        <f>IF(OR(LEFT($A723,1)="x",AND(Z713+$AB723=0,$AB713&gt;0)),"",IFERROR(VLOOKUP($A723,LedenV,28,0),""))</f>
        <v/>
      </c>
      <c r="R723" s="223" t="str">
        <f>IF(OR(LEFT($A723,1)="x",AND(AA713+$AB723=0,$AB713&gt;0)),"",IFERROR(VLOOKUP($A723,LedenV,29,0),""))</f>
        <v/>
      </c>
      <c r="S723" s="228"/>
      <c r="T723" s="305"/>
      <c r="U723" s="226"/>
      <c r="V723" s="229" t="str">
        <f t="shared" si="533"/>
        <v/>
      </c>
      <c r="W723" s="229" t="str">
        <f t="shared" si="534"/>
        <v/>
      </c>
      <c r="X723" s="52">
        <v>14</v>
      </c>
      <c r="Y723" s="87" t="str">
        <f t="shared" si="535"/>
        <v/>
      </c>
      <c r="Z723" s="87" t="str">
        <f t="shared" si="536"/>
        <v/>
      </c>
      <c r="AA723" s="87" t="str">
        <f t="shared" si="537"/>
        <v/>
      </c>
      <c r="AB723" s="34">
        <f t="shared" si="538"/>
        <v>0</v>
      </c>
    </row>
    <row r="724" spans="1:32" x14ac:dyDescent="0.2">
      <c r="A724" s="34" t="str">
        <f>C711&amp;"x"&amp;B724</f>
        <v>x11</v>
      </c>
      <c r="B724" s="63">
        <v>11</v>
      </c>
      <c r="C724" s="87" t="str">
        <f t="shared" si="524"/>
        <v/>
      </c>
      <c r="D724" s="87" t="str">
        <f t="shared" si="525"/>
        <v/>
      </c>
      <c r="E724" s="88" t="str">
        <f t="shared" si="526"/>
        <v/>
      </c>
      <c r="F724" s="88" t="str">
        <f t="shared" si="527"/>
        <v/>
      </c>
      <c r="G724" s="89" t="str">
        <f t="shared" si="528"/>
        <v/>
      </c>
      <c r="H724" s="90" t="str">
        <f t="shared" si="529"/>
        <v/>
      </c>
      <c r="I724" s="91"/>
      <c r="J724" s="87" t="str">
        <f t="shared" si="530"/>
        <v/>
      </c>
      <c r="K724" s="87" t="str">
        <f t="shared" si="531"/>
        <v/>
      </c>
      <c r="L724" s="87" t="str">
        <f t="shared" si="532"/>
        <v/>
      </c>
      <c r="M724" s="92"/>
      <c r="N724" s="92"/>
      <c r="P724" s="223" t="str">
        <f>IF(OR(LEFT($A724,1)="x",AND(Y713+$AB724=0,$AB713&gt;0)),"",IFERROR(VLOOKUP($A724,LedenV,27,0),""))</f>
        <v/>
      </c>
      <c r="Q724" s="223" t="str">
        <f>IF(OR(LEFT($A724,1)="x",AND(Z713+$AB724=0,$AB713&gt;0)),"",IFERROR(VLOOKUP($A724,LedenV,28,0),""))</f>
        <v/>
      </c>
      <c r="R724" s="223" t="str">
        <f>IF(OR(LEFT($A724,1)="x",AND(AA713+$AB724=0,$AB713&gt;0)),"",IFERROR(VLOOKUP($A724,LedenV,29,0),""))</f>
        <v/>
      </c>
      <c r="V724" s="229" t="str">
        <f t="shared" si="533"/>
        <v/>
      </c>
      <c r="W724" s="229" t="str">
        <f t="shared" si="534"/>
        <v/>
      </c>
      <c r="X724" s="52">
        <v>15</v>
      </c>
      <c r="Y724" s="87" t="str">
        <f t="shared" si="535"/>
        <v/>
      </c>
      <c r="Z724" s="87" t="str">
        <f t="shared" si="536"/>
        <v/>
      </c>
      <c r="AA724" s="87" t="str">
        <f t="shared" si="537"/>
        <v/>
      </c>
      <c r="AB724" s="34">
        <f t="shared" si="538"/>
        <v>0</v>
      </c>
    </row>
    <row r="725" spans="1:32" x14ac:dyDescent="0.2">
      <c r="A725" s="34" t="str">
        <f>C711&amp;"x"&amp;B725</f>
        <v>x12</v>
      </c>
      <c r="B725" s="63">
        <v>12</v>
      </c>
      <c r="C725" s="87" t="str">
        <f t="shared" si="524"/>
        <v/>
      </c>
      <c r="D725" s="87" t="str">
        <f t="shared" si="525"/>
        <v/>
      </c>
      <c r="E725" s="88" t="str">
        <f t="shared" si="526"/>
        <v/>
      </c>
      <c r="F725" s="88" t="str">
        <f t="shared" si="527"/>
        <v/>
      </c>
      <c r="G725" s="89" t="str">
        <f t="shared" si="528"/>
        <v/>
      </c>
      <c r="H725" s="90" t="str">
        <f t="shared" si="529"/>
        <v/>
      </c>
      <c r="I725" s="91"/>
      <c r="J725" s="87" t="str">
        <f t="shared" si="530"/>
        <v/>
      </c>
      <c r="K725" s="87" t="str">
        <f t="shared" si="531"/>
        <v/>
      </c>
      <c r="L725" s="87" t="str">
        <f t="shared" si="532"/>
        <v/>
      </c>
      <c r="M725" s="92"/>
      <c r="N725" s="92"/>
      <c r="P725" s="223" t="str">
        <f>IF(OR(LEFT($A725,1)="x",AND(Y713+$AB725=0,$AB713&gt;0)),"",IFERROR(VLOOKUP($A725,LedenV,27,0),""))</f>
        <v/>
      </c>
      <c r="Q725" s="223" t="str">
        <f>IF(OR(LEFT($A725,1)="x",AND(Z713+$AB725=0,$AB713&gt;0)),"",IFERROR(VLOOKUP($A725,LedenV,28,0),""))</f>
        <v/>
      </c>
      <c r="R725" s="223" t="str">
        <f>IF(OR(LEFT($A725,1)="x",AND(AA713+$AB725=0,$AB713&gt;0)),"",IFERROR(VLOOKUP($A725,LedenV,29,0),""))</f>
        <v/>
      </c>
      <c r="V725" s="229" t="str">
        <f t="shared" si="533"/>
        <v/>
      </c>
      <c r="W725" s="229" t="str">
        <f t="shared" si="534"/>
        <v/>
      </c>
      <c r="X725" s="52">
        <v>16</v>
      </c>
      <c r="Y725" s="87" t="str">
        <f t="shared" si="535"/>
        <v/>
      </c>
      <c r="Z725" s="87" t="str">
        <f t="shared" si="536"/>
        <v/>
      </c>
      <c r="AA725" s="87" t="str">
        <f t="shared" si="537"/>
        <v/>
      </c>
      <c r="AB725" s="34">
        <f t="shared" si="538"/>
        <v>0</v>
      </c>
    </row>
    <row r="726" spans="1:32" x14ac:dyDescent="0.2">
      <c r="A726" s="34" t="str">
        <f>C711&amp;"x"&amp;B726</f>
        <v>x13</v>
      </c>
      <c r="B726" s="63">
        <v>13</v>
      </c>
      <c r="C726" s="87" t="str">
        <f t="shared" si="524"/>
        <v/>
      </c>
      <c r="D726" s="87" t="str">
        <f t="shared" si="525"/>
        <v/>
      </c>
      <c r="E726" s="88" t="str">
        <f t="shared" si="526"/>
        <v/>
      </c>
      <c r="F726" s="88" t="str">
        <f t="shared" si="527"/>
        <v/>
      </c>
      <c r="G726" s="89" t="str">
        <f t="shared" si="528"/>
        <v/>
      </c>
      <c r="H726" s="90" t="str">
        <f t="shared" si="529"/>
        <v/>
      </c>
      <c r="I726" s="91"/>
      <c r="J726" s="87" t="str">
        <f t="shared" si="530"/>
        <v/>
      </c>
      <c r="K726" s="87" t="str">
        <f t="shared" si="531"/>
        <v/>
      </c>
      <c r="L726" s="87" t="str">
        <f t="shared" si="532"/>
        <v/>
      </c>
      <c r="M726" s="92"/>
      <c r="N726" s="92"/>
      <c r="P726" s="223" t="str">
        <f>IF(OR(LEFT($A726,1)="x",AND(Y713+$AB726=0,$AB713&gt;0)),"",IFERROR(VLOOKUP($A726,LedenV,27,0),""))</f>
        <v/>
      </c>
      <c r="Q726" s="223" t="str">
        <f>IF(OR(LEFT($A726,1)="x",AND(Z713+$AB726=0,$AB713&gt;0)),"",IFERROR(VLOOKUP($A726,LedenV,28,0),""))</f>
        <v/>
      </c>
      <c r="R726" s="223" t="str">
        <f>IF(OR(LEFT($A726,1)="x",AND(AA713+$AB726=0,$AB713&gt;0)),"",IFERROR(VLOOKUP($A726,LedenV,29,0),""))</f>
        <v/>
      </c>
      <c r="V726" s="229" t="str">
        <f t="shared" si="533"/>
        <v/>
      </c>
      <c r="W726" s="229" t="str">
        <f t="shared" si="534"/>
        <v/>
      </c>
      <c r="X726" s="52">
        <v>17</v>
      </c>
      <c r="Y726" s="87" t="str">
        <f t="shared" si="535"/>
        <v/>
      </c>
      <c r="Z726" s="87" t="str">
        <f t="shared" si="536"/>
        <v/>
      </c>
      <c r="AA726" s="87" t="str">
        <f t="shared" si="537"/>
        <v/>
      </c>
      <c r="AB726" s="34">
        <f t="shared" si="538"/>
        <v>0</v>
      </c>
    </row>
    <row r="727" spans="1:32" x14ac:dyDescent="0.2">
      <c r="A727" s="34" t="str">
        <f>C711&amp;"x"&amp;B727</f>
        <v>x14</v>
      </c>
      <c r="B727" s="63">
        <v>14</v>
      </c>
      <c r="C727" s="87" t="str">
        <f t="shared" si="524"/>
        <v/>
      </c>
      <c r="D727" s="87" t="str">
        <f t="shared" si="525"/>
        <v/>
      </c>
      <c r="E727" s="88" t="str">
        <f t="shared" si="526"/>
        <v/>
      </c>
      <c r="F727" s="88" t="str">
        <f t="shared" si="527"/>
        <v/>
      </c>
      <c r="G727" s="89" t="str">
        <f t="shared" si="528"/>
        <v/>
      </c>
      <c r="H727" s="90" t="str">
        <f t="shared" si="529"/>
        <v/>
      </c>
      <c r="I727" s="91"/>
      <c r="J727" s="87" t="str">
        <f t="shared" si="530"/>
        <v/>
      </c>
      <c r="K727" s="87" t="str">
        <f t="shared" si="531"/>
        <v/>
      </c>
      <c r="L727" s="87" t="str">
        <f t="shared" si="532"/>
        <v/>
      </c>
      <c r="M727" s="92"/>
      <c r="N727" s="92"/>
      <c r="P727" s="223" t="str">
        <f>IF(OR(LEFT($A727,1)="x",AND(Y713+$AB727=0,$AB713&gt;0)),"",IFERROR(VLOOKUP($A727,LedenV,27,0),""))</f>
        <v/>
      </c>
      <c r="Q727" s="223" t="str">
        <f>IF(OR(LEFT($A727,1)="x",AND(Z713+$AB727=0,$AB713&gt;0)),"",IFERROR(VLOOKUP($A727,LedenV,28,0),""))</f>
        <v/>
      </c>
      <c r="R727" s="223" t="str">
        <f>IF(OR(LEFT($A727,1)="x",AND(AA713+$AB727=0,$AB713&gt;0)),"",IFERROR(VLOOKUP($A727,LedenV,29,0),""))</f>
        <v/>
      </c>
      <c r="V727" s="229" t="str">
        <f t="shared" si="533"/>
        <v/>
      </c>
      <c r="W727" s="229" t="str">
        <f t="shared" si="534"/>
        <v/>
      </c>
      <c r="X727" s="52">
        <v>18</v>
      </c>
      <c r="Y727" s="87" t="str">
        <f t="shared" si="535"/>
        <v/>
      </c>
      <c r="Z727" s="87" t="str">
        <f t="shared" si="536"/>
        <v/>
      </c>
      <c r="AA727" s="87" t="str">
        <f t="shared" si="537"/>
        <v/>
      </c>
      <c r="AB727" s="34">
        <f t="shared" si="538"/>
        <v>0</v>
      </c>
    </row>
    <row r="728" spans="1:32" x14ac:dyDescent="0.2">
      <c r="A728" s="34" t="str">
        <f>C711&amp;"x"&amp;B728</f>
        <v>x15</v>
      </c>
      <c r="B728" s="63">
        <v>15</v>
      </c>
      <c r="C728" s="87" t="str">
        <f t="shared" si="524"/>
        <v/>
      </c>
      <c r="D728" s="87" t="str">
        <f t="shared" si="525"/>
        <v/>
      </c>
      <c r="E728" s="88" t="str">
        <f t="shared" si="526"/>
        <v/>
      </c>
      <c r="F728" s="88" t="str">
        <f t="shared" si="527"/>
        <v/>
      </c>
      <c r="G728" s="89" t="str">
        <f t="shared" si="528"/>
        <v/>
      </c>
      <c r="H728" s="90" t="str">
        <f t="shared" si="529"/>
        <v/>
      </c>
      <c r="I728" s="91"/>
      <c r="J728" s="87" t="str">
        <f t="shared" si="530"/>
        <v/>
      </c>
      <c r="K728" s="87" t="str">
        <f t="shared" si="531"/>
        <v/>
      </c>
      <c r="L728" s="87" t="str">
        <f t="shared" si="532"/>
        <v/>
      </c>
      <c r="M728" s="92"/>
      <c r="N728" s="92"/>
      <c r="P728" s="223" t="str">
        <f>IF(OR(LEFT($A728,1)="x",AND(Y713+$AB728=0,$AB713&gt;0)),"",IFERROR(VLOOKUP($A728,LedenV,27,0),""))</f>
        <v/>
      </c>
      <c r="Q728" s="223" t="str">
        <f>IF(OR(LEFT($A728,1)="x",AND(Z713+$AB728=0,$AB713&gt;0)),"",IFERROR(VLOOKUP($A728,LedenV,28,0),""))</f>
        <v/>
      </c>
      <c r="R728" s="223" t="str">
        <f>IF(OR(LEFT($A728,1)="x",AND(AA713+$AB728=0,$AB713&gt;0)),"",IFERROR(VLOOKUP($A728,LedenV,29,0),""))</f>
        <v/>
      </c>
      <c r="V728" s="229" t="str">
        <f t="shared" si="533"/>
        <v/>
      </c>
      <c r="W728" s="229" t="str">
        <f t="shared" si="534"/>
        <v/>
      </c>
      <c r="X728" s="52">
        <v>19</v>
      </c>
      <c r="Y728" s="87" t="str">
        <f t="shared" si="535"/>
        <v/>
      </c>
      <c r="Z728" s="87" t="str">
        <f t="shared" si="536"/>
        <v/>
      </c>
      <c r="AA728" s="87" t="str">
        <f t="shared" si="537"/>
        <v/>
      </c>
      <c r="AB728" s="34">
        <f t="shared" si="538"/>
        <v>0</v>
      </c>
    </row>
    <row r="729" spans="1:32" ht="13.5" thickBot="1" x14ac:dyDescent="0.25">
      <c r="B729" s="93"/>
      <c r="C729" s="94"/>
      <c r="D729" s="93"/>
      <c r="E729" s="93"/>
      <c r="F729" s="93"/>
      <c r="G729" s="95"/>
      <c r="H729" s="95"/>
      <c r="I729" s="95"/>
      <c r="J729" s="94"/>
      <c r="K729" s="94"/>
      <c r="L729" s="94"/>
      <c r="M729" s="92"/>
      <c r="N729" s="92"/>
      <c r="X729" s="52">
        <v>20</v>
      </c>
    </row>
    <row r="730" spans="1:32" ht="13.5" thickTop="1" x14ac:dyDescent="0.2">
      <c r="A730" s="62"/>
      <c r="B730" s="63"/>
      <c r="C730" s="392" t="s">
        <v>6547</v>
      </c>
      <c r="D730" s="392"/>
      <c r="E730" s="178" t="s">
        <v>6548</v>
      </c>
      <c r="F730" s="178" t="s">
        <v>6549</v>
      </c>
      <c r="G730" s="65" t="s">
        <v>6550</v>
      </c>
      <c r="H730" s="66"/>
      <c r="I730" s="67"/>
      <c r="J730" s="68" t="s">
        <v>6551</v>
      </c>
      <c r="K730" s="68" t="s">
        <v>6552</v>
      </c>
      <c r="L730" s="68" t="s">
        <v>6553</v>
      </c>
      <c r="M730" s="69"/>
      <c r="N730" s="69"/>
      <c r="O730" s="70"/>
      <c r="P730" s="71">
        <f>COUNT(P734:P748)</f>
        <v>0</v>
      </c>
      <c r="Q730" s="71">
        <f>COUNT(Q734:Q748)</f>
        <v>0</v>
      </c>
      <c r="R730" s="71">
        <f>COUNT(R734:R748)</f>
        <v>0</v>
      </c>
      <c r="S730" s="72"/>
      <c r="T730" s="104">
        <f>R730-(15-COUNTBLANK(AA734:AA748))</f>
        <v>0</v>
      </c>
      <c r="U730" s="70"/>
      <c r="V730" s="70"/>
      <c r="W730" s="70"/>
      <c r="X730" s="70">
        <v>1</v>
      </c>
      <c r="Y730" s="62"/>
      <c r="Z730" s="62"/>
      <c r="AA730" s="62"/>
      <c r="AB730" s="62"/>
    </row>
    <row r="731" spans="1:32" x14ac:dyDescent="0.2">
      <c r="A731" s="43">
        <v>40</v>
      </c>
      <c r="B731" s="73"/>
      <c r="C731" s="391" t="str">
        <f>Leden!AQ42</f>
        <v/>
      </c>
      <c r="D731" s="391"/>
      <c r="E731" s="177" t="str">
        <f>IF($C731="","",LEFT(IFERROR(VLOOKUP($C731,TeamsV,2,0),"")&amp;"??",2))</f>
        <v/>
      </c>
      <c r="F731" s="177" t="str">
        <f>IF($C731="","",LEFT(IFERROR(VLOOKUP($C731,TeamsV,3,0),"")&amp;"??",2))</f>
        <v/>
      </c>
      <c r="G731" s="177" t="str">
        <f>IF($C731="","",LEFT(IFERROR(VLOOKUP($C731,TeamsV,4,0),"")&amp;"?",1))</f>
        <v/>
      </c>
      <c r="H731" s="75"/>
      <c r="I731" s="76"/>
      <c r="J731" s="295">
        <f>COUNTIF(C734:C748,"V")</f>
        <v>0</v>
      </c>
      <c r="K731" s="300">
        <f>COUNTIF(C734:C748,"M")</f>
        <v>0</v>
      </c>
      <c r="L731" s="77" t="str">
        <f>IFERROR(AVERAGE(H734:H748),"")</f>
        <v/>
      </c>
      <c r="M731" s="78"/>
      <c r="N731" s="78"/>
      <c r="O731" s="79" t="s">
        <v>6554</v>
      </c>
      <c r="P731" s="223" t="str">
        <f>IF(COUNT(P734:P748)=0,"",TeamPunten(P734:P748,$V731))</f>
        <v/>
      </c>
      <c r="Q731" s="223" t="str">
        <f>IF(COUNT(Q734:Q748)=0,"",TeamPunten(Q734:Q748,$V731))</f>
        <v/>
      </c>
      <c r="R731" s="223" t="str">
        <f>IF(COUNT(R734:R748)=0,"",TeamPunten(R734:R748,$V731))</f>
        <v/>
      </c>
      <c r="S731" s="224"/>
      <c r="T731" s="51"/>
      <c r="U731" s="225" t="str">
        <f>MID($C731,1,1)</f>
        <v/>
      </c>
      <c r="V731" s="225" t="str">
        <f>MID($C731,1,1)</f>
        <v/>
      </c>
      <c r="W731" s="225" t="str">
        <f>MID($C731,1,1)</f>
        <v/>
      </c>
      <c r="X731" s="52">
        <v>2</v>
      </c>
      <c r="Y731" s="43"/>
      <c r="Z731" s="43"/>
      <c r="AA731" s="43"/>
      <c r="AB731" s="43"/>
      <c r="AD731" s="20" t="str">
        <f>IF($C731="","",IFERROR(VLOOKUP($C731,TeamsV,6,0),""))</f>
        <v/>
      </c>
      <c r="AE731" s="20" t="str">
        <f>IF($AD731="","",VLOOKUP($AD731,Teams!$B$4:$G$8,2,0))</f>
        <v/>
      </c>
      <c r="AF731" s="20" t="str">
        <f>IF($AD731="","",VLOOKUP($AD731,Teams!$B$4:$G$8,4,0))</f>
        <v/>
      </c>
    </row>
    <row r="732" spans="1:32" x14ac:dyDescent="0.2">
      <c r="B732" s="63"/>
      <c r="C732" s="178"/>
      <c r="D732" s="63"/>
      <c r="E732" s="63"/>
      <c r="F732" s="63"/>
      <c r="G732" s="67"/>
      <c r="H732" s="67"/>
      <c r="I732" s="67"/>
      <c r="J732" s="296"/>
      <c r="K732" s="296"/>
      <c r="L732" s="296"/>
      <c r="M732" s="80"/>
      <c r="N732" s="80"/>
      <c r="P732" s="224"/>
      <c r="Q732" s="224"/>
      <c r="R732" s="224"/>
      <c r="S732" s="224"/>
      <c r="T732" s="51"/>
      <c r="U732" s="226"/>
      <c r="V732" s="226"/>
      <c r="W732" s="226"/>
      <c r="X732" s="52">
        <v>3</v>
      </c>
    </row>
    <row r="733" spans="1:32" x14ac:dyDescent="0.2">
      <c r="A733" s="81"/>
      <c r="B733" s="82"/>
      <c r="C733" s="83" t="s">
        <v>6555</v>
      </c>
      <c r="D733" s="83" t="s">
        <v>6556</v>
      </c>
      <c r="E733" s="84" t="s">
        <v>6557</v>
      </c>
      <c r="F733" s="84" t="s">
        <v>6558</v>
      </c>
      <c r="G733" s="83" t="s">
        <v>6559</v>
      </c>
      <c r="H733" s="83" t="s">
        <v>6560</v>
      </c>
      <c r="I733" s="83" t="s">
        <v>6415</v>
      </c>
      <c r="J733" s="83" t="s">
        <v>7321</v>
      </c>
      <c r="K733" s="83" t="s">
        <v>8065</v>
      </c>
      <c r="L733" s="83" t="s">
        <v>8195</v>
      </c>
      <c r="M733" s="85"/>
      <c r="N733" s="85"/>
      <c r="O733" s="86"/>
      <c r="P733" s="227" t="s">
        <v>6425</v>
      </c>
      <c r="Q733" s="227" t="s">
        <v>6424</v>
      </c>
      <c r="R733" s="227" t="s">
        <v>6426</v>
      </c>
      <c r="S733" s="224"/>
      <c r="T733" s="51"/>
      <c r="U733" s="225" t="str">
        <f>IF(W731="","",VLOOKUP(W731,Leeftijdscat,2,FALSE))</f>
        <v/>
      </c>
      <c r="V733" s="225" t="str">
        <f>IF(W731="","",VLOOKUP(W731,Leeftijdscat,3,FALSE))</f>
        <v/>
      </c>
      <c r="W733" s="225"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SUM(Y733:AA733)</f>
        <v>0</v>
      </c>
    </row>
    <row r="734" spans="1:32" x14ac:dyDescent="0.2">
      <c r="A734" s="34" t="str">
        <f>C731&amp;"x"&amp;B734</f>
        <v>x1</v>
      </c>
      <c r="B734" s="63">
        <v>1</v>
      </c>
      <c r="C734" s="87" t="str">
        <f t="shared" ref="C734:C748" si="539">IF(LEFT($A734,1)="x","",IFERROR(VLOOKUP($A734,LedenV,6,0),""))</f>
        <v/>
      </c>
      <c r="D734" s="87" t="str">
        <f t="shared" ref="D734:D748" si="540">IF(LEFT($A734,1)="x","",IFERROR(VLOOKUP($A734,LedenV,7,0),""))</f>
        <v/>
      </c>
      <c r="E734" s="88" t="str">
        <f t="shared" ref="E734:E748" si="541">IF(LEFT($A734,1)="x","",IFERROR(VLOOKUP($A734,LedenV,8,0),""))</f>
        <v/>
      </c>
      <c r="F734" s="88" t="str">
        <f t="shared" ref="F734:F748" si="542">IF(LEFT($A734,1)="x","",IFERROR(VLOOKUP($A734,LedenV,9,0),""))</f>
        <v/>
      </c>
      <c r="G734" s="89" t="str">
        <f t="shared" ref="G734:G748" si="543">IF(LEFT($A734,1)="x","",IFERROR(VLOOKUP($A734,LedenV,10,0),""))</f>
        <v/>
      </c>
      <c r="H734" s="90" t="str">
        <f t="shared" ref="H734:H748" si="544">IF(AND(ISNUMBER(G734),G734&lt;&gt;0),DATEDIF(G734,Peildatum,"Y"),"")</f>
        <v/>
      </c>
      <c r="I734" s="91"/>
      <c r="J734" s="87" t="str">
        <f t="shared" ref="J734:J748" si="545">IF(LEFT($A734,1)="x","",IFERROR(VLOOKUP($A734,LedenV,16,0),""))</f>
        <v/>
      </c>
      <c r="K734" s="87" t="str">
        <f t="shared" ref="K734:K748" si="546">IF(LEFT($A734,1)="x","",IFERROR(VLOOKUP($A734,LedenV,17,0),""))</f>
        <v/>
      </c>
      <c r="L734" s="87" t="str">
        <f t="shared" ref="L734:L748" si="547">IF(LEFT($A734,1)="x","",IFERROR(VLOOKUP($A734,LedenV,18,0),""))</f>
        <v/>
      </c>
      <c r="M734" s="92"/>
      <c r="N734" s="92"/>
      <c r="P734" s="223" t="str">
        <f>IF(OR(LEFT($A734,1)="x",AND(Y733+$AB734=0,$AB733&gt;0)),"",IFERROR(VLOOKUP($A734,LedenV,27,0),""))</f>
        <v/>
      </c>
      <c r="Q734" s="223" t="str">
        <f>IF(OR(LEFT($A734,1)="x",AND(Z733+$AB734=0,$AB733&gt;0)),"",IFERROR(VLOOKUP($A734,LedenV,28,0),""))</f>
        <v/>
      </c>
      <c r="R734" s="223" t="str">
        <f>IF(OR(LEFT($A734,1)="x",AND(AA733+$AB734=0,$AB733&gt;0)),"",IFERROR(VLOOKUP($A734,LedenV,29,0),""))</f>
        <v/>
      </c>
      <c r="S734" s="228"/>
      <c r="T734" s="305"/>
      <c r="U734" s="226"/>
      <c r="V734" s="229" t="str">
        <f t="shared" ref="V734:V748" si="548">V733</f>
        <v/>
      </c>
      <c r="W734" s="229" t="str">
        <f t="shared" ref="W734:W748" si="549">W733</f>
        <v/>
      </c>
      <c r="X734" s="52">
        <v>5</v>
      </c>
      <c r="Y734" s="87" t="str">
        <f t="shared" ref="Y734:Y748" si="550">IF(LEFT($A734,1)="x","",IFERROR(VLOOKUP($A734,LedenV,34,0),""))</f>
        <v/>
      </c>
      <c r="Z734" s="87" t="str">
        <f t="shared" ref="Z734:Z748" si="551">IF(LEFT($A734,1)="x","",IFERROR(VLOOKUP($A734,LedenV,35,0),""))</f>
        <v/>
      </c>
      <c r="AA734" s="87" t="str">
        <f t="shared" ref="AA734:AA748" si="552">IF(LEFT($A734,1)="x","",IFERROR(VLOOKUP($A734,LedenV,36,0),""))</f>
        <v/>
      </c>
      <c r="AB734" s="34">
        <f t="shared" ref="AB734:AB748" si="553">LEN(Y734&amp;Z734&amp;AA734)</f>
        <v>0</v>
      </c>
    </row>
    <row r="735" spans="1:32" x14ac:dyDescent="0.2">
      <c r="A735" s="34" t="str">
        <f>C731&amp;"x"&amp;B735</f>
        <v>x2</v>
      </c>
      <c r="B735" s="63">
        <v>2</v>
      </c>
      <c r="C735" s="87" t="str">
        <f t="shared" si="539"/>
        <v/>
      </c>
      <c r="D735" s="87" t="str">
        <f t="shared" si="540"/>
        <v/>
      </c>
      <c r="E735" s="88" t="str">
        <f t="shared" si="541"/>
        <v/>
      </c>
      <c r="F735" s="88" t="str">
        <f t="shared" si="542"/>
        <v/>
      </c>
      <c r="G735" s="89" t="str">
        <f t="shared" si="543"/>
        <v/>
      </c>
      <c r="H735" s="90" t="str">
        <f t="shared" si="544"/>
        <v/>
      </c>
      <c r="I735" s="91"/>
      <c r="J735" s="87" t="str">
        <f t="shared" si="545"/>
        <v/>
      </c>
      <c r="K735" s="87" t="str">
        <f t="shared" si="546"/>
        <v/>
      </c>
      <c r="L735" s="87" t="str">
        <f t="shared" si="547"/>
        <v/>
      </c>
      <c r="M735" s="92"/>
      <c r="N735" s="92"/>
      <c r="P735" s="223" t="str">
        <f>IF(OR(LEFT($A735,1)="x",AND(Y733+$AB735=0,$AB733&gt;0)),"",IFERROR(VLOOKUP($A735,LedenV,27,0),""))</f>
        <v/>
      </c>
      <c r="Q735" s="223" t="str">
        <f>IF(OR(LEFT($A735,1)="x",AND(Z733+$AB735=0,$AB733&gt;0)),"",IFERROR(VLOOKUP($A735,LedenV,28,0),""))</f>
        <v/>
      </c>
      <c r="R735" s="223" t="str">
        <f>IF(OR(LEFT($A735,1)="x",AND(AA733+$AB735=0,$AB733&gt;0)),"",IFERROR(VLOOKUP($A735,LedenV,29,0),""))</f>
        <v/>
      </c>
      <c r="S735" s="228"/>
      <c r="T735" s="305"/>
      <c r="U735" s="226"/>
      <c r="V735" s="229" t="str">
        <f t="shared" si="548"/>
        <v/>
      </c>
      <c r="W735" s="229" t="str">
        <f t="shared" si="549"/>
        <v/>
      </c>
      <c r="X735" s="52">
        <v>6</v>
      </c>
      <c r="Y735" s="87" t="str">
        <f t="shared" si="550"/>
        <v/>
      </c>
      <c r="Z735" s="87" t="str">
        <f t="shared" si="551"/>
        <v/>
      </c>
      <c r="AA735" s="87" t="str">
        <f t="shared" si="552"/>
        <v/>
      </c>
      <c r="AB735" s="34">
        <f t="shared" si="553"/>
        <v>0</v>
      </c>
    </row>
    <row r="736" spans="1:32" x14ac:dyDescent="0.2">
      <c r="A736" s="34" t="str">
        <f>C731&amp;"x"&amp;B736</f>
        <v>x3</v>
      </c>
      <c r="B736" s="63">
        <v>3</v>
      </c>
      <c r="C736" s="87" t="str">
        <f t="shared" si="539"/>
        <v/>
      </c>
      <c r="D736" s="87" t="str">
        <f t="shared" si="540"/>
        <v/>
      </c>
      <c r="E736" s="88" t="str">
        <f t="shared" si="541"/>
        <v/>
      </c>
      <c r="F736" s="88" t="str">
        <f t="shared" si="542"/>
        <v/>
      </c>
      <c r="G736" s="89" t="str">
        <f t="shared" si="543"/>
        <v/>
      </c>
      <c r="H736" s="90" t="str">
        <f t="shared" si="544"/>
        <v/>
      </c>
      <c r="I736" s="91"/>
      <c r="J736" s="87" t="str">
        <f t="shared" si="545"/>
        <v/>
      </c>
      <c r="K736" s="87" t="str">
        <f t="shared" si="546"/>
        <v/>
      </c>
      <c r="L736" s="87" t="str">
        <f t="shared" si="547"/>
        <v/>
      </c>
      <c r="M736" s="92"/>
      <c r="N736" s="92"/>
      <c r="P736" s="223" t="str">
        <f>IF(OR(LEFT($A736,1)="x",AND(Y733+$AB736=0,$AB733&gt;0)),"",IFERROR(VLOOKUP($A736,LedenV,27,0),""))</f>
        <v/>
      </c>
      <c r="Q736" s="223" t="str">
        <f>IF(OR(LEFT($A736,1)="x",AND(Z733+$AB736=0,$AB733&gt;0)),"",IFERROR(VLOOKUP($A736,LedenV,28,0),""))</f>
        <v/>
      </c>
      <c r="R736" s="223" t="str">
        <f>IF(OR(LEFT($A736,1)="x",AND(AA733+$AB736=0,$AB733&gt;0)),"",IFERROR(VLOOKUP($A736,LedenV,29,0),""))</f>
        <v/>
      </c>
      <c r="S736" s="228"/>
      <c r="T736" s="305"/>
      <c r="U736" s="226"/>
      <c r="V736" s="229" t="str">
        <f t="shared" si="548"/>
        <v/>
      </c>
      <c r="W736" s="229" t="str">
        <f t="shared" si="549"/>
        <v/>
      </c>
      <c r="X736" s="52">
        <v>7</v>
      </c>
      <c r="Y736" s="87" t="str">
        <f t="shared" si="550"/>
        <v/>
      </c>
      <c r="Z736" s="87" t="str">
        <f t="shared" si="551"/>
        <v/>
      </c>
      <c r="AA736" s="87" t="str">
        <f t="shared" si="552"/>
        <v/>
      </c>
      <c r="AB736" s="34">
        <f t="shared" si="553"/>
        <v>0</v>
      </c>
    </row>
    <row r="737" spans="1:32" x14ac:dyDescent="0.2">
      <c r="A737" s="34" t="str">
        <f>C731&amp;"x"&amp;B737</f>
        <v>x4</v>
      </c>
      <c r="B737" s="63">
        <v>4</v>
      </c>
      <c r="C737" s="87" t="str">
        <f t="shared" si="539"/>
        <v/>
      </c>
      <c r="D737" s="87" t="str">
        <f t="shared" si="540"/>
        <v/>
      </c>
      <c r="E737" s="88" t="str">
        <f t="shared" si="541"/>
        <v/>
      </c>
      <c r="F737" s="88" t="str">
        <f t="shared" si="542"/>
        <v/>
      </c>
      <c r="G737" s="89" t="str">
        <f t="shared" si="543"/>
        <v/>
      </c>
      <c r="H737" s="90" t="str">
        <f t="shared" si="544"/>
        <v/>
      </c>
      <c r="I737" s="91"/>
      <c r="J737" s="87" t="str">
        <f t="shared" si="545"/>
        <v/>
      </c>
      <c r="K737" s="87" t="str">
        <f t="shared" si="546"/>
        <v/>
      </c>
      <c r="L737" s="87" t="str">
        <f t="shared" si="547"/>
        <v/>
      </c>
      <c r="M737" s="92"/>
      <c r="N737" s="92"/>
      <c r="P737" s="223" t="str">
        <f>IF(OR(LEFT($A737,1)="x",AND(Y733+$AB737=0,$AB733&gt;0)),"",IFERROR(VLOOKUP($A737,LedenV,27,0),""))</f>
        <v/>
      </c>
      <c r="Q737" s="223" t="str">
        <f>IF(OR(LEFT($A737,1)="x",AND(Z733+$AB737=0,$AB733&gt;0)),"",IFERROR(VLOOKUP($A737,LedenV,28,0),""))</f>
        <v/>
      </c>
      <c r="R737" s="223" t="str">
        <f>IF(OR(LEFT($A737,1)="x",AND(AA733+$AB737=0,$AB733&gt;0)),"",IFERROR(VLOOKUP($A737,LedenV,29,0),""))</f>
        <v/>
      </c>
      <c r="S737" s="228"/>
      <c r="T737" s="305"/>
      <c r="U737" s="226"/>
      <c r="V737" s="229" t="str">
        <f t="shared" si="548"/>
        <v/>
      </c>
      <c r="W737" s="229" t="str">
        <f t="shared" si="549"/>
        <v/>
      </c>
      <c r="X737" s="52">
        <v>8</v>
      </c>
      <c r="Y737" s="87" t="str">
        <f t="shared" si="550"/>
        <v/>
      </c>
      <c r="Z737" s="87" t="str">
        <f t="shared" si="551"/>
        <v/>
      </c>
      <c r="AA737" s="87" t="str">
        <f t="shared" si="552"/>
        <v/>
      </c>
      <c r="AB737" s="34">
        <f t="shared" si="553"/>
        <v>0</v>
      </c>
    </row>
    <row r="738" spans="1:32" x14ac:dyDescent="0.2">
      <c r="A738" s="34" t="str">
        <f>C731&amp;"x"&amp;B738</f>
        <v>x5</v>
      </c>
      <c r="B738" s="63">
        <v>5</v>
      </c>
      <c r="C738" s="87" t="str">
        <f t="shared" si="539"/>
        <v/>
      </c>
      <c r="D738" s="87" t="str">
        <f t="shared" si="540"/>
        <v/>
      </c>
      <c r="E738" s="88" t="str">
        <f t="shared" si="541"/>
        <v/>
      </c>
      <c r="F738" s="88" t="str">
        <f t="shared" si="542"/>
        <v/>
      </c>
      <c r="G738" s="89" t="str">
        <f t="shared" si="543"/>
        <v/>
      </c>
      <c r="H738" s="90" t="str">
        <f t="shared" si="544"/>
        <v/>
      </c>
      <c r="I738" s="91"/>
      <c r="J738" s="87" t="str">
        <f t="shared" si="545"/>
        <v/>
      </c>
      <c r="K738" s="87" t="str">
        <f t="shared" si="546"/>
        <v/>
      </c>
      <c r="L738" s="87" t="str">
        <f t="shared" si="547"/>
        <v/>
      </c>
      <c r="M738" s="92"/>
      <c r="N738" s="92"/>
      <c r="P738" s="223" t="str">
        <f>IF(OR(LEFT($A738,1)="x",AND(Y733+$AB738=0,$AB733&gt;0)),"",IFERROR(VLOOKUP($A738,LedenV,27,0),""))</f>
        <v/>
      </c>
      <c r="Q738" s="223" t="str">
        <f>IF(OR(LEFT($A738,1)="x",AND(Z733+$AB738=0,$AB733&gt;0)),"",IFERROR(VLOOKUP($A738,LedenV,28,0),""))</f>
        <v/>
      </c>
      <c r="R738" s="223" t="str">
        <f>IF(OR(LEFT($A738,1)="x",AND(AA733+$AB738=0,$AB733&gt;0)),"",IFERROR(VLOOKUP($A738,LedenV,29,0),""))</f>
        <v/>
      </c>
      <c r="S738" s="228"/>
      <c r="T738" s="305"/>
      <c r="U738" s="226"/>
      <c r="V738" s="229" t="str">
        <f t="shared" si="548"/>
        <v/>
      </c>
      <c r="W738" s="229" t="str">
        <f t="shared" si="549"/>
        <v/>
      </c>
      <c r="X738" s="52">
        <v>9</v>
      </c>
      <c r="Y738" s="87" t="str">
        <f t="shared" si="550"/>
        <v/>
      </c>
      <c r="Z738" s="87" t="str">
        <f t="shared" si="551"/>
        <v/>
      </c>
      <c r="AA738" s="87" t="str">
        <f t="shared" si="552"/>
        <v/>
      </c>
      <c r="AB738" s="34">
        <f t="shared" si="553"/>
        <v>0</v>
      </c>
    </row>
    <row r="739" spans="1:32" x14ac:dyDescent="0.2">
      <c r="A739" s="34" t="str">
        <f>C731&amp;"x"&amp;B739</f>
        <v>x6</v>
      </c>
      <c r="B739" s="63">
        <v>6</v>
      </c>
      <c r="C739" s="87" t="str">
        <f t="shared" si="539"/>
        <v/>
      </c>
      <c r="D739" s="87" t="str">
        <f t="shared" si="540"/>
        <v/>
      </c>
      <c r="E739" s="88" t="str">
        <f t="shared" si="541"/>
        <v/>
      </c>
      <c r="F739" s="88" t="str">
        <f t="shared" si="542"/>
        <v/>
      </c>
      <c r="G739" s="89" t="str">
        <f t="shared" si="543"/>
        <v/>
      </c>
      <c r="H739" s="90" t="str">
        <f t="shared" si="544"/>
        <v/>
      </c>
      <c r="I739" s="91"/>
      <c r="J739" s="87" t="str">
        <f t="shared" si="545"/>
        <v/>
      </c>
      <c r="K739" s="87" t="str">
        <f t="shared" si="546"/>
        <v/>
      </c>
      <c r="L739" s="87" t="str">
        <f t="shared" si="547"/>
        <v/>
      </c>
      <c r="M739" s="92"/>
      <c r="N739" s="92"/>
      <c r="P739" s="223" t="str">
        <f>IF(OR(LEFT($A739,1)="x",AND(Y733+$AB739=0,$AB733&gt;0)),"",IFERROR(VLOOKUP($A739,LedenV,27,0),""))</f>
        <v/>
      </c>
      <c r="Q739" s="223" t="str">
        <f>IF(OR(LEFT($A739,1)="x",AND(Z733+$AB739=0,$AB733&gt;0)),"",IFERROR(VLOOKUP($A739,LedenV,28,0),""))</f>
        <v/>
      </c>
      <c r="R739" s="223" t="str">
        <f>IF(OR(LEFT($A739,1)="x",AND(AA733+$AB739=0,$AB733&gt;0)),"",IFERROR(VLOOKUP($A739,LedenV,29,0),""))</f>
        <v/>
      </c>
      <c r="S739" s="228"/>
      <c r="T739" s="305"/>
      <c r="U739" s="226"/>
      <c r="V739" s="229" t="str">
        <f t="shared" si="548"/>
        <v/>
      </c>
      <c r="W739" s="229" t="str">
        <f t="shared" si="549"/>
        <v/>
      </c>
      <c r="X739" s="52">
        <v>10</v>
      </c>
      <c r="Y739" s="87" t="str">
        <f t="shared" si="550"/>
        <v/>
      </c>
      <c r="Z739" s="87" t="str">
        <f t="shared" si="551"/>
        <v/>
      </c>
      <c r="AA739" s="87" t="str">
        <f t="shared" si="552"/>
        <v/>
      </c>
      <c r="AB739" s="34">
        <f t="shared" si="553"/>
        <v>0</v>
      </c>
    </row>
    <row r="740" spans="1:32" x14ac:dyDescent="0.2">
      <c r="A740" s="34" t="str">
        <f>C731&amp;"x"&amp;B740</f>
        <v>x7</v>
      </c>
      <c r="B740" s="63">
        <v>7</v>
      </c>
      <c r="C740" s="87" t="str">
        <f t="shared" si="539"/>
        <v/>
      </c>
      <c r="D740" s="87" t="str">
        <f t="shared" si="540"/>
        <v/>
      </c>
      <c r="E740" s="88" t="str">
        <f t="shared" si="541"/>
        <v/>
      </c>
      <c r="F740" s="88" t="str">
        <f t="shared" si="542"/>
        <v/>
      </c>
      <c r="G740" s="89" t="str">
        <f t="shared" si="543"/>
        <v/>
      </c>
      <c r="H740" s="90" t="str">
        <f t="shared" si="544"/>
        <v/>
      </c>
      <c r="I740" s="91"/>
      <c r="J740" s="87" t="str">
        <f t="shared" si="545"/>
        <v/>
      </c>
      <c r="K740" s="87" t="str">
        <f t="shared" si="546"/>
        <v/>
      </c>
      <c r="L740" s="87" t="str">
        <f t="shared" si="547"/>
        <v/>
      </c>
      <c r="M740" s="92"/>
      <c r="N740" s="92"/>
      <c r="P740" s="223" t="str">
        <f>IF(OR(LEFT($A740,1)="x",AND(Y733+$AB740=0,$AB733&gt;0)),"",IFERROR(VLOOKUP($A740,LedenV,27,0),""))</f>
        <v/>
      </c>
      <c r="Q740" s="223" t="str">
        <f>IF(OR(LEFT($A740,1)="x",AND(Z733+$AB740=0,$AB733&gt;0)),"",IFERROR(VLOOKUP($A740,LedenV,28,0),""))</f>
        <v/>
      </c>
      <c r="R740" s="223" t="str">
        <f>IF(OR(LEFT($A740,1)="x",AND(AA733+$AB740=0,$AB733&gt;0)),"",IFERROR(VLOOKUP($A740,LedenV,29,0),""))</f>
        <v/>
      </c>
      <c r="S740" s="228"/>
      <c r="T740" s="305"/>
      <c r="U740" s="226"/>
      <c r="V740" s="229" t="str">
        <f t="shared" si="548"/>
        <v/>
      </c>
      <c r="W740" s="229" t="str">
        <f t="shared" si="549"/>
        <v/>
      </c>
      <c r="X740" s="52">
        <v>11</v>
      </c>
      <c r="Y740" s="87" t="str">
        <f t="shared" si="550"/>
        <v/>
      </c>
      <c r="Z740" s="87" t="str">
        <f t="shared" si="551"/>
        <v/>
      </c>
      <c r="AA740" s="87" t="str">
        <f t="shared" si="552"/>
        <v/>
      </c>
      <c r="AB740" s="34">
        <f t="shared" si="553"/>
        <v>0</v>
      </c>
    </row>
    <row r="741" spans="1:32" x14ac:dyDescent="0.2">
      <c r="A741" s="34" t="str">
        <f>C731&amp;"x"&amp;B741</f>
        <v>x8</v>
      </c>
      <c r="B741" s="63">
        <v>8</v>
      </c>
      <c r="C741" s="87" t="str">
        <f t="shared" si="539"/>
        <v/>
      </c>
      <c r="D741" s="87" t="str">
        <f t="shared" si="540"/>
        <v/>
      </c>
      <c r="E741" s="88" t="str">
        <f t="shared" si="541"/>
        <v/>
      </c>
      <c r="F741" s="88" t="str">
        <f t="shared" si="542"/>
        <v/>
      </c>
      <c r="G741" s="89" t="str">
        <f t="shared" si="543"/>
        <v/>
      </c>
      <c r="H741" s="90" t="str">
        <f t="shared" si="544"/>
        <v/>
      </c>
      <c r="I741" s="91"/>
      <c r="J741" s="87" t="str">
        <f t="shared" si="545"/>
        <v/>
      </c>
      <c r="K741" s="87" t="str">
        <f t="shared" si="546"/>
        <v/>
      </c>
      <c r="L741" s="87" t="str">
        <f t="shared" si="547"/>
        <v/>
      </c>
      <c r="M741" s="92"/>
      <c r="N741" s="92"/>
      <c r="P741" s="223" t="str">
        <f>IF(OR(LEFT($A741,1)="x",AND(Y733+$AB741=0,$AB733&gt;0)),"",IFERROR(VLOOKUP($A741,LedenV,27,0),""))</f>
        <v/>
      </c>
      <c r="Q741" s="223" t="str">
        <f>IF(OR(LEFT($A741,1)="x",AND(Z733+$AB741=0,$AB733&gt;0)),"",IFERROR(VLOOKUP($A741,LedenV,28,0),""))</f>
        <v/>
      </c>
      <c r="R741" s="223" t="str">
        <f>IF(OR(LEFT($A741,1)="x",AND(AA733+$AB741=0,$AB733&gt;0)),"",IFERROR(VLOOKUP($A741,LedenV,29,0),""))</f>
        <v/>
      </c>
      <c r="S741" s="228"/>
      <c r="T741" s="305"/>
      <c r="U741" s="226"/>
      <c r="V741" s="229" t="str">
        <f t="shared" si="548"/>
        <v/>
      </c>
      <c r="W741" s="229" t="str">
        <f t="shared" si="549"/>
        <v/>
      </c>
      <c r="X741" s="52">
        <v>12</v>
      </c>
      <c r="Y741" s="87" t="str">
        <f t="shared" si="550"/>
        <v/>
      </c>
      <c r="Z741" s="87" t="str">
        <f t="shared" si="551"/>
        <v/>
      </c>
      <c r="AA741" s="87" t="str">
        <f t="shared" si="552"/>
        <v/>
      </c>
      <c r="AB741" s="34">
        <f t="shared" si="553"/>
        <v>0</v>
      </c>
    </row>
    <row r="742" spans="1:32" x14ac:dyDescent="0.2">
      <c r="A742" s="34" t="str">
        <f>C731&amp;"x"&amp;B742</f>
        <v>x9</v>
      </c>
      <c r="B742" s="63">
        <v>9</v>
      </c>
      <c r="C742" s="87" t="str">
        <f t="shared" si="539"/>
        <v/>
      </c>
      <c r="D742" s="87" t="str">
        <f t="shared" si="540"/>
        <v/>
      </c>
      <c r="E742" s="88" t="str">
        <f t="shared" si="541"/>
        <v/>
      </c>
      <c r="F742" s="88" t="str">
        <f t="shared" si="542"/>
        <v/>
      </c>
      <c r="G742" s="89" t="str">
        <f t="shared" si="543"/>
        <v/>
      </c>
      <c r="H742" s="90" t="str">
        <f t="shared" si="544"/>
        <v/>
      </c>
      <c r="I742" s="91"/>
      <c r="J742" s="87" t="str">
        <f t="shared" si="545"/>
        <v/>
      </c>
      <c r="K742" s="87" t="str">
        <f t="shared" si="546"/>
        <v/>
      </c>
      <c r="L742" s="87" t="str">
        <f t="shared" si="547"/>
        <v/>
      </c>
      <c r="M742" s="92"/>
      <c r="N742" s="92"/>
      <c r="P742" s="223" t="str">
        <f>IF(OR(LEFT($A742,1)="x",AND(Y733+$AB742=0,$AB733&gt;0)),"",IFERROR(VLOOKUP($A742,LedenV,27,0),""))</f>
        <v/>
      </c>
      <c r="Q742" s="223" t="str">
        <f>IF(OR(LEFT($A742,1)="x",AND(Z733+$AB742=0,$AB733&gt;0)),"",IFERROR(VLOOKUP($A742,LedenV,28,0),""))</f>
        <v/>
      </c>
      <c r="R742" s="223" t="str">
        <f>IF(OR(LEFT($A742,1)="x",AND(AA733+$AB742=0,$AB733&gt;0)),"",IFERROR(VLOOKUP($A742,LedenV,29,0),""))</f>
        <v/>
      </c>
      <c r="S742" s="228"/>
      <c r="T742" s="305"/>
      <c r="U742" s="226"/>
      <c r="V742" s="229" t="str">
        <f t="shared" si="548"/>
        <v/>
      </c>
      <c r="W742" s="229" t="str">
        <f t="shared" si="549"/>
        <v/>
      </c>
      <c r="X742" s="52">
        <v>13</v>
      </c>
      <c r="Y742" s="87" t="str">
        <f t="shared" si="550"/>
        <v/>
      </c>
      <c r="Z742" s="87" t="str">
        <f t="shared" si="551"/>
        <v/>
      </c>
      <c r="AA742" s="87" t="str">
        <f t="shared" si="552"/>
        <v/>
      </c>
      <c r="AB742" s="34">
        <f t="shared" si="553"/>
        <v>0</v>
      </c>
    </row>
    <row r="743" spans="1:32" x14ac:dyDescent="0.2">
      <c r="A743" s="34" t="str">
        <f>C731&amp;"x"&amp;B743</f>
        <v>x10</v>
      </c>
      <c r="B743" s="63">
        <v>10</v>
      </c>
      <c r="C743" s="87" t="str">
        <f t="shared" si="539"/>
        <v/>
      </c>
      <c r="D743" s="87" t="str">
        <f t="shared" si="540"/>
        <v/>
      </c>
      <c r="E743" s="88" t="str">
        <f t="shared" si="541"/>
        <v/>
      </c>
      <c r="F743" s="88" t="str">
        <f t="shared" si="542"/>
        <v/>
      </c>
      <c r="G743" s="89" t="str">
        <f t="shared" si="543"/>
        <v/>
      </c>
      <c r="H743" s="90" t="str">
        <f t="shared" si="544"/>
        <v/>
      </c>
      <c r="I743" s="91"/>
      <c r="J743" s="87" t="str">
        <f t="shared" si="545"/>
        <v/>
      </c>
      <c r="K743" s="87" t="str">
        <f t="shared" si="546"/>
        <v/>
      </c>
      <c r="L743" s="87" t="str">
        <f t="shared" si="547"/>
        <v/>
      </c>
      <c r="M743" s="92"/>
      <c r="N743" s="92"/>
      <c r="P743" s="223" t="str">
        <f>IF(OR(LEFT($A743,1)="x",AND(Y733+$AB743=0,$AB733&gt;0)),"",IFERROR(VLOOKUP($A743,LedenV,27,0),""))</f>
        <v/>
      </c>
      <c r="Q743" s="223" t="str">
        <f>IF(OR(LEFT($A743,1)="x",AND(Z733+$AB743=0,$AB733&gt;0)),"",IFERROR(VLOOKUP($A743,LedenV,28,0),""))</f>
        <v/>
      </c>
      <c r="R743" s="223" t="str">
        <f>IF(OR(LEFT($A743,1)="x",AND(AA733+$AB743=0,$AB733&gt;0)),"",IFERROR(VLOOKUP($A743,LedenV,29,0),""))</f>
        <v/>
      </c>
      <c r="S743" s="228"/>
      <c r="T743" s="305"/>
      <c r="U743" s="226"/>
      <c r="V743" s="229" t="str">
        <f t="shared" si="548"/>
        <v/>
      </c>
      <c r="W743" s="229" t="str">
        <f t="shared" si="549"/>
        <v/>
      </c>
      <c r="X743" s="52">
        <v>14</v>
      </c>
      <c r="Y743" s="87" t="str">
        <f t="shared" si="550"/>
        <v/>
      </c>
      <c r="Z743" s="87" t="str">
        <f t="shared" si="551"/>
        <v/>
      </c>
      <c r="AA743" s="87" t="str">
        <f t="shared" si="552"/>
        <v/>
      </c>
      <c r="AB743" s="34">
        <f t="shared" si="553"/>
        <v>0</v>
      </c>
    </row>
    <row r="744" spans="1:32" x14ac:dyDescent="0.2">
      <c r="A744" s="34" t="str">
        <f>C731&amp;"x"&amp;B744</f>
        <v>x11</v>
      </c>
      <c r="B744" s="63">
        <v>11</v>
      </c>
      <c r="C744" s="87" t="str">
        <f t="shared" si="539"/>
        <v/>
      </c>
      <c r="D744" s="87" t="str">
        <f t="shared" si="540"/>
        <v/>
      </c>
      <c r="E744" s="88" t="str">
        <f t="shared" si="541"/>
        <v/>
      </c>
      <c r="F744" s="88" t="str">
        <f t="shared" si="542"/>
        <v/>
      </c>
      <c r="G744" s="89" t="str">
        <f t="shared" si="543"/>
        <v/>
      </c>
      <c r="H744" s="90" t="str">
        <f t="shared" si="544"/>
        <v/>
      </c>
      <c r="I744" s="91"/>
      <c r="J744" s="87" t="str">
        <f t="shared" si="545"/>
        <v/>
      </c>
      <c r="K744" s="87" t="str">
        <f t="shared" si="546"/>
        <v/>
      </c>
      <c r="L744" s="87" t="str">
        <f t="shared" si="547"/>
        <v/>
      </c>
      <c r="M744" s="92"/>
      <c r="N744" s="92"/>
      <c r="P744" s="223" t="str">
        <f>IF(OR(LEFT($A744,1)="x",AND(Y733+$AB744=0,$AB733&gt;0)),"",IFERROR(VLOOKUP($A744,LedenV,27,0),""))</f>
        <v/>
      </c>
      <c r="Q744" s="223" t="str">
        <f>IF(OR(LEFT($A744,1)="x",AND(Z733+$AB744=0,$AB733&gt;0)),"",IFERROR(VLOOKUP($A744,LedenV,28,0),""))</f>
        <v/>
      </c>
      <c r="R744" s="223" t="str">
        <f>IF(OR(LEFT($A744,1)="x",AND(AA733+$AB744=0,$AB733&gt;0)),"",IFERROR(VLOOKUP($A744,LedenV,29,0),""))</f>
        <v/>
      </c>
      <c r="V744" s="229" t="str">
        <f t="shared" si="548"/>
        <v/>
      </c>
      <c r="W744" s="229" t="str">
        <f t="shared" si="549"/>
        <v/>
      </c>
      <c r="X744" s="52">
        <v>15</v>
      </c>
      <c r="Y744" s="87" t="str">
        <f t="shared" si="550"/>
        <v/>
      </c>
      <c r="Z744" s="87" t="str">
        <f t="shared" si="551"/>
        <v/>
      </c>
      <c r="AA744" s="87" t="str">
        <f t="shared" si="552"/>
        <v/>
      </c>
      <c r="AB744" s="34">
        <f t="shared" si="553"/>
        <v>0</v>
      </c>
    </row>
    <row r="745" spans="1:32" x14ac:dyDescent="0.2">
      <c r="A745" s="34" t="str">
        <f>C731&amp;"x"&amp;B745</f>
        <v>x12</v>
      </c>
      <c r="B745" s="63">
        <v>12</v>
      </c>
      <c r="C745" s="87" t="str">
        <f t="shared" si="539"/>
        <v/>
      </c>
      <c r="D745" s="87" t="str">
        <f t="shared" si="540"/>
        <v/>
      </c>
      <c r="E745" s="88" t="str">
        <f t="shared" si="541"/>
        <v/>
      </c>
      <c r="F745" s="88" t="str">
        <f t="shared" si="542"/>
        <v/>
      </c>
      <c r="G745" s="89" t="str">
        <f t="shared" si="543"/>
        <v/>
      </c>
      <c r="H745" s="90" t="str">
        <f t="shared" si="544"/>
        <v/>
      </c>
      <c r="I745" s="91"/>
      <c r="J745" s="87" t="str">
        <f t="shared" si="545"/>
        <v/>
      </c>
      <c r="K745" s="87" t="str">
        <f t="shared" si="546"/>
        <v/>
      </c>
      <c r="L745" s="87" t="str">
        <f t="shared" si="547"/>
        <v/>
      </c>
      <c r="M745" s="92"/>
      <c r="N745" s="92"/>
      <c r="P745" s="223" t="str">
        <f>IF(OR(LEFT($A745,1)="x",AND(Y733+$AB745=0,$AB733&gt;0)),"",IFERROR(VLOOKUP($A745,LedenV,27,0),""))</f>
        <v/>
      </c>
      <c r="Q745" s="223" t="str">
        <f>IF(OR(LEFT($A745,1)="x",AND(Z733+$AB745=0,$AB733&gt;0)),"",IFERROR(VLOOKUP($A745,LedenV,28,0),""))</f>
        <v/>
      </c>
      <c r="R745" s="223" t="str">
        <f>IF(OR(LEFT($A745,1)="x",AND(AA733+$AB745=0,$AB733&gt;0)),"",IFERROR(VLOOKUP($A745,LedenV,29,0),""))</f>
        <v/>
      </c>
      <c r="V745" s="229" t="str">
        <f t="shared" si="548"/>
        <v/>
      </c>
      <c r="W745" s="229" t="str">
        <f t="shared" si="549"/>
        <v/>
      </c>
      <c r="X745" s="52">
        <v>16</v>
      </c>
      <c r="Y745" s="87" t="str">
        <f t="shared" si="550"/>
        <v/>
      </c>
      <c r="Z745" s="87" t="str">
        <f t="shared" si="551"/>
        <v/>
      </c>
      <c r="AA745" s="87" t="str">
        <f t="shared" si="552"/>
        <v/>
      </c>
      <c r="AB745" s="34">
        <f t="shared" si="553"/>
        <v>0</v>
      </c>
    </row>
    <row r="746" spans="1:32" x14ac:dyDescent="0.2">
      <c r="A746" s="34" t="str">
        <f>C731&amp;"x"&amp;B746</f>
        <v>x13</v>
      </c>
      <c r="B746" s="63">
        <v>13</v>
      </c>
      <c r="C746" s="87" t="str">
        <f t="shared" si="539"/>
        <v/>
      </c>
      <c r="D746" s="87" t="str">
        <f t="shared" si="540"/>
        <v/>
      </c>
      <c r="E746" s="88" t="str">
        <f t="shared" si="541"/>
        <v/>
      </c>
      <c r="F746" s="88" t="str">
        <f t="shared" si="542"/>
        <v/>
      </c>
      <c r="G746" s="89" t="str">
        <f t="shared" si="543"/>
        <v/>
      </c>
      <c r="H746" s="90" t="str">
        <f t="shared" si="544"/>
        <v/>
      </c>
      <c r="I746" s="91"/>
      <c r="J746" s="87" t="str">
        <f t="shared" si="545"/>
        <v/>
      </c>
      <c r="K746" s="87" t="str">
        <f t="shared" si="546"/>
        <v/>
      </c>
      <c r="L746" s="87" t="str">
        <f t="shared" si="547"/>
        <v/>
      </c>
      <c r="M746" s="92"/>
      <c r="N746" s="92"/>
      <c r="P746" s="223" t="str">
        <f>IF(OR(LEFT($A746,1)="x",AND(Y733+$AB746=0,$AB733&gt;0)),"",IFERROR(VLOOKUP($A746,LedenV,27,0),""))</f>
        <v/>
      </c>
      <c r="Q746" s="223" t="str">
        <f>IF(OR(LEFT($A746,1)="x",AND(Z733+$AB746=0,$AB733&gt;0)),"",IFERROR(VLOOKUP($A746,LedenV,28,0),""))</f>
        <v/>
      </c>
      <c r="R746" s="223" t="str">
        <f>IF(OR(LEFT($A746,1)="x",AND(AA733+$AB746=0,$AB733&gt;0)),"",IFERROR(VLOOKUP($A746,LedenV,29,0),""))</f>
        <v/>
      </c>
      <c r="V746" s="229" t="str">
        <f t="shared" si="548"/>
        <v/>
      </c>
      <c r="W746" s="229" t="str">
        <f t="shared" si="549"/>
        <v/>
      </c>
      <c r="X746" s="52">
        <v>17</v>
      </c>
      <c r="Y746" s="87" t="str">
        <f t="shared" si="550"/>
        <v/>
      </c>
      <c r="Z746" s="87" t="str">
        <f t="shared" si="551"/>
        <v/>
      </c>
      <c r="AA746" s="87" t="str">
        <f t="shared" si="552"/>
        <v/>
      </c>
      <c r="AB746" s="34">
        <f t="shared" si="553"/>
        <v>0</v>
      </c>
    </row>
    <row r="747" spans="1:32" x14ac:dyDescent="0.2">
      <c r="A747" s="34" t="str">
        <f>C731&amp;"x"&amp;B747</f>
        <v>x14</v>
      </c>
      <c r="B747" s="63">
        <v>14</v>
      </c>
      <c r="C747" s="87" t="str">
        <f t="shared" si="539"/>
        <v/>
      </c>
      <c r="D747" s="87" t="str">
        <f t="shared" si="540"/>
        <v/>
      </c>
      <c r="E747" s="88" t="str">
        <f t="shared" si="541"/>
        <v/>
      </c>
      <c r="F747" s="88" t="str">
        <f t="shared" si="542"/>
        <v/>
      </c>
      <c r="G747" s="89" t="str">
        <f t="shared" si="543"/>
        <v/>
      </c>
      <c r="H747" s="90" t="str">
        <f t="shared" si="544"/>
        <v/>
      </c>
      <c r="I747" s="91"/>
      <c r="J747" s="87" t="str">
        <f t="shared" si="545"/>
        <v/>
      </c>
      <c r="K747" s="87" t="str">
        <f t="shared" si="546"/>
        <v/>
      </c>
      <c r="L747" s="87" t="str">
        <f t="shared" si="547"/>
        <v/>
      </c>
      <c r="M747" s="92"/>
      <c r="N747" s="92"/>
      <c r="P747" s="223" t="str">
        <f>IF(OR(LEFT($A747,1)="x",AND(Y733+$AB747=0,$AB733&gt;0)),"",IFERROR(VLOOKUP($A747,LedenV,27,0),""))</f>
        <v/>
      </c>
      <c r="Q747" s="223" t="str">
        <f>IF(OR(LEFT($A747,1)="x",AND(Z733+$AB747=0,$AB733&gt;0)),"",IFERROR(VLOOKUP($A747,LedenV,28,0),""))</f>
        <v/>
      </c>
      <c r="R747" s="223" t="str">
        <f>IF(OR(LEFT($A747,1)="x",AND(AA733+$AB747=0,$AB733&gt;0)),"",IFERROR(VLOOKUP($A747,LedenV,29,0),""))</f>
        <v/>
      </c>
      <c r="V747" s="229" t="str">
        <f t="shared" si="548"/>
        <v/>
      </c>
      <c r="W747" s="229" t="str">
        <f t="shared" si="549"/>
        <v/>
      </c>
      <c r="X747" s="52">
        <v>18</v>
      </c>
      <c r="Y747" s="87" t="str">
        <f t="shared" si="550"/>
        <v/>
      </c>
      <c r="Z747" s="87" t="str">
        <f t="shared" si="551"/>
        <v/>
      </c>
      <c r="AA747" s="87" t="str">
        <f t="shared" si="552"/>
        <v/>
      </c>
      <c r="AB747" s="34">
        <f t="shared" si="553"/>
        <v>0</v>
      </c>
    </row>
    <row r="748" spans="1:32" x14ac:dyDescent="0.2">
      <c r="A748" s="34" t="str">
        <f>C731&amp;"x"&amp;B748</f>
        <v>x15</v>
      </c>
      <c r="B748" s="63">
        <v>15</v>
      </c>
      <c r="C748" s="87" t="str">
        <f t="shared" si="539"/>
        <v/>
      </c>
      <c r="D748" s="87" t="str">
        <f t="shared" si="540"/>
        <v/>
      </c>
      <c r="E748" s="88" t="str">
        <f t="shared" si="541"/>
        <v/>
      </c>
      <c r="F748" s="88" t="str">
        <f t="shared" si="542"/>
        <v/>
      </c>
      <c r="G748" s="89" t="str">
        <f t="shared" si="543"/>
        <v/>
      </c>
      <c r="H748" s="90" t="str">
        <f t="shared" si="544"/>
        <v/>
      </c>
      <c r="I748" s="91"/>
      <c r="J748" s="87" t="str">
        <f t="shared" si="545"/>
        <v/>
      </c>
      <c r="K748" s="87" t="str">
        <f t="shared" si="546"/>
        <v/>
      </c>
      <c r="L748" s="87" t="str">
        <f t="shared" si="547"/>
        <v/>
      </c>
      <c r="M748" s="92"/>
      <c r="N748" s="92"/>
      <c r="P748" s="223" t="str">
        <f>IF(OR(LEFT($A748,1)="x",AND(Y733+$AB748=0,$AB733&gt;0)),"",IFERROR(VLOOKUP($A748,LedenV,27,0),""))</f>
        <v/>
      </c>
      <c r="Q748" s="223" t="str">
        <f>IF(OR(LEFT($A748,1)="x",AND(Z733+$AB748=0,$AB733&gt;0)),"",IFERROR(VLOOKUP($A748,LedenV,28,0),""))</f>
        <v/>
      </c>
      <c r="R748" s="223" t="str">
        <f>IF(OR(LEFT($A748,1)="x",AND(AA733+$AB748=0,$AB733&gt;0)),"",IFERROR(VLOOKUP($A748,LedenV,29,0),""))</f>
        <v/>
      </c>
      <c r="V748" s="229" t="str">
        <f t="shared" si="548"/>
        <v/>
      </c>
      <c r="W748" s="229" t="str">
        <f t="shared" si="549"/>
        <v/>
      </c>
      <c r="X748" s="52">
        <v>19</v>
      </c>
      <c r="Y748" s="87" t="str">
        <f t="shared" si="550"/>
        <v/>
      </c>
      <c r="Z748" s="87" t="str">
        <f t="shared" si="551"/>
        <v/>
      </c>
      <c r="AA748" s="87" t="str">
        <f t="shared" si="552"/>
        <v/>
      </c>
      <c r="AB748" s="34">
        <f t="shared" si="553"/>
        <v>0</v>
      </c>
    </row>
    <row r="749" spans="1:32" ht="13.5" thickBot="1" x14ac:dyDescent="0.25">
      <c r="B749" s="93"/>
      <c r="C749" s="94"/>
      <c r="D749" s="93"/>
      <c r="E749" s="93"/>
      <c r="F749" s="93"/>
      <c r="G749" s="95"/>
      <c r="H749" s="95"/>
      <c r="I749" s="95"/>
      <c r="J749" s="94"/>
      <c r="K749" s="94"/>
      <c r="L749" s="94"/>
      <c r="M749" s="92"/>
      <c r="N749" s="92"/>
      <c r="X749" s="52">
        <v>20</v>
      </c>
    </row>
    <row r="750" spans="1:32" ht="13.5" thickTop="1" x14ac:dyDescent="0.2">
      <c r="A750" s="62"/>
      <c r="B750" s="63"/>
      <c r="C750" s="392" t="s">
        <v>6547</v>
      </c>
      <c r="D750" s="392"/>
      <c r="E750" s="178" t="s">
        <v>6548</v>
      </c>
      <c r="F750" s="178" t="s">
        <v>6549</v>
      </c>
      <c r="G750" s="65" t="s">
        <v>6550</v>
      </c>
      <c r="H750" s="66"/>
      <c r="I750" s="67"/>
      <c r="J750" s="68" t="s">
        <v>6551</v>
      </c>
      <c r="K750" s="68" t="s">
        <v>6552</v>
      </c>
      <c r="L750" s="68" t="s">
        <v>6553</v>
      </c>
      <c r="M750" s="69"/>
      <c r="N750" s="69"/>
      <c r="O750" s="70"/>
      <c r="P750" s="71">
        <f>COUNT(P754:P768)</f>
        <v>0</v>
      </c>
      <c r="Q750" s="71">
        <f>COUNT(Q754:Q768)</f>
        <v>0</v>
      </c>
      <c r="R750" s="71">
        <f>COUNT(R754:R768)</f>
        <v>0</v>
      </c>
      <c r="S750" s="72"/>
      <c r="T750" s="104">
        <f>R750-(15-COUNTBLANK(AA754:AA768))</f>
        <v>0</v>
      </c>
      <c r="U750" s="70"/>
      <c r="V750" s="70"/>
      <c r="W750" s="70"/>
      <c r="X750" s="70">
        <v>1</v>
      </c>
      <c r="Y750" s="62"/>
      <c r="Z750" s="62"/>
      <c r="AA750" s="62"/>
      <c r="AB750" s="62"/>
    </row>
    <row r="751" spans="1:32" x14ac:dyDescent="0.2">
      <c r="A751" s="43">
        <v>41</v>
      </c>
      <c r="B751" s="73"/>
      <c r="C751" s="391" t="str">
        <f>Leden!AQ43</f>
        <v/>
      </c>
      <c r="D751" s="391"/>
      <c r="E751" s="177" t="str">
        <f>IF($C751="","",LEFT(IFERROR(VLOOKUP($C751,TeamsV,2,0),"")&amp;"??",2))</f>
        <v/>
      </c>
      <c r="F751" s="177" t="str">
        <f>IF($C751="","",LEFT(IFERROR(VLOOKUP($C751,TeamsV,3,0),"")&amp;"??",2))</f>
        <v/>
      </c>
      <c r="G751" s="177" t="str">
        <f>IF($C751="","",LEFT(IFERROR(VLOOKUP($C751,TeamsV,4,0),"")&amp;"?",1))</f>
        <v/>
      </c>
      <c r="H751" s="75"/>
      <c r="I751" s="76"/>
      <c r="J751" s="295">
        <f>COUNTIF(C754:C768,"V")</f>
        <v>0</v>
      </c>
      <c r="K751" s="300">
        <f>COUNTIF(C754:C768,"M")</f>
        <v>0</v>
      </c>
      <c r="L751" s="77" t="str">
        <f>IFERROR(AVERAGE(H754:H768),"")</f>
        <v/>
      </c>
      <c r="M751" s="78"/>
      <c r="N751" s="78"/>
      <c r="O751" s="79" t="s">
        <v>6554</v>
      </c>
      <c r="P751" s="223" t="str">
        <f>IF(COUNT(P754:P768)=0,"",TeamPunten(P754:P768,$V751))</f>
        <v/>
      </c>
      <c r="Q751" s="223" t="str">
        <f>IF(COUNT(Q754:Q768)=0,"",TeamPunten(Q754:Q768,$V751))</f>
        <v/>
      </c>
      <c r="R751" s="223" t="str">
        <f>IF(COUNT(R754:R768)=0,"",TeamPunten(R754:R768,$V751))</f>
        <v/>
      </c>
      <c r="S751" s="224"/>
      <c r="T751" s="51"/>
      <c r="U751" s="225" t="str">
        <f>MID($C751,1,1)</f>
        <v/>
      </c>
      <c r="V751" s="225" t="str">
        <f>MID($C751,1,1)</f>
        <v/>
      </c>
      <c r="W751" s="225" t="str">
        <f>MID($C751,1,1)</f>
        <v/>
      </c>
      <c r="X751" s="52">
        <v>2</v>
      </c>
      <c r="Y751" s="43"/>
      <c r="Z751" s="43"/>
      <c r="AA751" s="43"/>
      <c r="AB751" s="43"/>
      <c r="AD751" s="20" t="str">
        <f>IF($C751="","",IFERROR(VLOOKUP($C751,TeamsV,6,0),""))</f>
        <v/>
      </c>
      <c r="AE751" s="20" t="str">
        <f>IF($AD751="","",VLOOKUP($AD751,Teams!$B$4:$G$8,2,0))</f>
        <v/>
      </c>
      <c r="AF751" s="20" t="str">
        <f>IF($AD751="","",VLOOKUP($AD751,Teams!$B$4:$G$8,4,0))</f>
        <v/>
      </c>
    </row>
    <row r="752" spans="1:32" x14ac:dyDescent="0.2">
      <c r="B752" s="63"/>
      <c r="C752" s="178"/>
      <c r="D752" s="63"/>
      <c r="E752" s="63"/>
      <c r="F752" s="63"/>
      <c r="G752" s="67"/>
      <c r="H752" s="67"/>
      <c r="I752" s="67"/>
      <c r="J752" s="296"/>
      <c r="K752" s="296"/>
      <c r="L752" s="296"/>
      <c r="M752" s="80"/>
      <c r="N752" s="80"/>
      <c r="P752" s="224"/>
      <c r="Q752" s="224"/>
      <c r="R752" s="224"/>
      <c r="S752" s="224"/>
      <c r="T752" s="51"/>
      <c r="U752" s="226"/>
      <c r="V752" s="226"/>
      <c r="W752" s="226"/>
      <c r="X752" s="52">
        <v>3</v>
      </c>
    </row>
    <row r="753" spans="1:28" x14ac:dyDescent="0.2">
      <c r="A753" s="81"/>
      <c r="B753" s="82"/>
      <c r="C753" s="83" t="s">
        <v>6555</v>
      </c>
      <c r="D753" s="83" t="s">
        <v>6556</v>
      </c>
      <c r="E753" s="84" t="s">
        <v>6557</v>
      </c>
      <c r="F753" s="84" t="s">
        <v>6558</v>
      </c>
      <c r="G753" s="83" t="s">
        <v>6559</v>
      </c>
      <c r="H753" s="83" t="s">
        <v>6560</v>
      </c>
      <c r="I753" s="83" t="s">
        <v>6415</v>
      </c>
      <c r="J753" s="83" t="s">
        <v>7321</v>
      </c>
      <c r="K753" s="83" t="s">
        <v>8065</v>
      </c>
      <c r="L753" s="83" t="s">
        <v>8195</v>
      </c>
      <c r="M753" s="85"/>
      <c r="N753" s="85"/>
      <c r="O753" s="86"/>
      <c r="P753" s="227" t="s">
        <v>6425</v>
      </c>
      <c r="Q753" s="227" t="s">
        <v>6424</v>
      </c>
      <c r="R753" s="227" t="s">
        <v>6426</v>
      </c>
      <c r="S753" s="224"/>
      <c r="T753" s="51"/>
      <c r="U753" s="225" t="str">
        <f>IF(W751="","",VLOOKUP(W751,Leeftijdscat,2,FALSE))</f>
        <v/>
      </c>
      <c r="V753" s="225" t="str">
        <f>IF(W751="","",VLOOKUP(W751,Leeftijdscat,3,FALSE))</f>
        <v/>
      </c>
      <c r="W753" s="225"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SUM(Y753:AA753)</f>
        <v>0</v>
      </c>
    </row>
    <row r="754" spans="1:28" x14ac:dyDescent="0.2">
      <c r="A754" s="34" t="str">
        <f>C751&amp;"x"&amp;B754</f>
        <v>x1</v>
      </c>
      <c r="B754" s="63">
        <v>1</v>
      </c>
      <c r="C754" s="87" t="str">
        <f t="shared" ref="C754:C768" si="554">IF(LEFT($A754,1)="x","",IFERROR(VLOOKUP($A754,LedenV,6,0),""))</f>
        <v/>
      </c>
      <c r="D754" s="87" t="str">
        <f t="shared" ref="D754:D768" si="555">IF(LEFT($A754,1)="x","",IFERROR(VLOOKUP($A754,LedenV,7,0),""))</f>
        <v/>
      </c>
      <c r="E754" s="88" t="str">
        <f t="shared" ref="E754:E768" si="556">IF(LEFT($A754,1)="x","",IFERROR(VLOOKUP($A754,LedenV,8,0),""))</f>
        <v/>
      </c>
      <c r="F754" s="88" t="str">
        <f t="shared" ref="F754:F768" si="557">IF(LEFT($A754,1)="x","",IFERROR(VLOOKUP($A754,LedenV,9,0),""))</f>
        <v/>
      </c>
      <c r="G754" s="89" t="str">
        <f t="shared" ref="G754:G768" si="558">IF(LEFT($A754,1)="x","",IFERROR(VLOOKUP($A754,LedenV,10,0),""))</f>
        <v/>
      </c>
      <c r="H754" s="90" t="str">
        <f t="shared" ref="H754:H768" si="559">IF(AND(ISNUMBER(G754),G754&lt;&gt;0),DATEDIF(G754,Peildatum,"Y"),"")</f>
        <v/>
      </c>
      <c r="I754" s="91"/>
      <c r="J754" s="87" t="str">
        <f t="shared" ref="J754:J768" si="560">IF(LEFT($A754,1)="x","",IFERROR(VLOOKUP($A754,LedenV,16,0),""))</f>
        <v/>
      </c>
      <c r="K754" s="87" t="str">
        <f t="shared" ref="K754:K768" si="561">IF(LEFT($A754,1)="x","",IFERROR(VLOOKUP($A754,LedenV,17,0),""))</f>
        <v/>
      </c>
      <c r="L754" s="87" t="str">
        <f t="shared" ref="L754:L768" si="562">IF(LEFT($A754,1)="x","",IFERROR(VLOOKUP($A754,LedenV,18,0),""))</f>
        <v/>
      </c>
      <c r="M754" s="92"/>
      <c r="N754" s="92"/>
      <c r="P754" s="223" t="str">
        <f>IF(OR(LEFT($A754,1)="x",AND(Y753+$AB754=0,$AB753&gt;0)),"",IFERROR(VLOOKUP($A754,LedenV,27,0),""))</f>
        <v/>
      </c>
      <c r="Q754" s="223" t="str">
        <f>IF(OR(LEFT($A754,1)="x",AND(Z753+$AB754=0,$AB753&gt;0)),"",IFERROR(VLOOKUP($A754,LedenV,28,0),""))</f>
        <v/>
      </c>
      <c r="R754" s="223" t="str">
        <f>IF(OR(LEFT($A754,1)="x",AND(AA753+$AB754=0,$AB753&gt;0)),"",IFERROR(VLOOKUP($A754,LedenV,29,0),""))</f>
        <v/>
      </c>
      <c r="S754" s="228"/>
      <c r="T754" s="305"/>
      <c r="U754" s="226"/>
      <c r="V754" s="229" t="str">
        <f t="shared" ref="V754:V768" si="563">V753</f>
        <v/>
      </c>
      <c r="W754" s="229" t="str">
        <f t="shared" ref="W754:W768" si="564">W753</f>
        <v/>
      </c>
      <c r="X754" s="52">
        <v>5</v>
      </c>
      <c r="Y754" s="87" t="str">
        <f t="shared" ref="Y754:Y768" si="565">IF(LEFT($A754,1)="x","",IFERROR(VLOOKUP($A754,LedenV,34,0),""))</f>
        <v/>
      </c>
      <c r="Z754" s="87" t="str">
        <f t="shared" ref="Z754:Z768" si="566">IF(LEFT($A754,1)="x","",IFERROR(VLOOKUP($A754,LedenV,35,0),""))</f>
        <v/>
      </c>
      <c r="AA754" s="87" t="str">
        <f t="shared" ref="AA754:AA768" si="567">IF(LEFT($A754,1)="x","",IFERROR(VLOOKUP($A754,LedenV,36,0),""))</f>
        <v/>
      </c>
      <c r="AB754" s="34">
        <f t="shared" ref="AB754:AB768" si="568">LEN(Y754&amp;Z754&amp;AA754)</f>
        <v>0</v>
      </c>
    </row>
    <row r="755" spans="1:28" x14ac:dyDescent="0.2">
      <c r="A755" s="34" t="str">
        <f>C751&amp;"x"&amp;B755</f>
        <v>x2</v>
      </c>
      <c r="B755" s="63">
        <v>2</v>
      </c>
      <c r="C755" s="87" t="str">
        <f t="shared" si="554"/>
        <v/>
      </c>
      <c r="D755" s="87" t="str">
        <f t="shared" si="555"/>
        <v/>
      </c>
      <c r="E755" s="88" t="str">
        <f t="shared" si="556"/>
        <v/>
      </c>
      <c r="F755" s="88" t="str">
        <f t="shared" si="557"/>
        <v/>
      </c>
      <c r="G755" s="89" t="str">
        <f t="shared" si="558"/>
        <v/>
      </c>
      <c r="H755" s="90" t="str">
        <f t="shared" si="559"/>
        <v/>
      </c>
      <c r="I755" s="91"/>
      <c r="J755" s="87" t="str">
        <f t="shared" si="560"/>
        <v/>
      </c>
      <c r="K755" s="87" t="str">
        <f t="shared" si="561"/>
        <v/>
      </c>
      <c r="L755" s="87" t="str">
        <f t="shared" si="562"/>
        <v/>
      </c>
      <c r="M755" s="92"/>
      <c r="N755" s="92"/>
      <c r="P755" s="223" t="str">
        <f>IF(OR(LEFT($A755,1)="x",AND(Y753+$AB755=0,$AB753&gt;0)),"",IFERROR(VLOOKUP($A755,LedenV,27,0),""))</f>
        <v/>
      </c>
      <c r="Q755" s="223" t="str">
        <f>IF(OR(LEFT($A755,1)="x",AND(Z753+$AB755=0,$AB753&gt;0)),"",IFERROR(VLOOKUP($A755,LedenV,28,0),""))</f>
        <v/>
      </c>
      <c r="R755" s="223" t="str">
        <f>IF(OR(LEFT($A755,1)="x",AND(AA753+$AB755=0,$AB753&gt;0)),"",IFERROR(VLOOKUP($A755,LedenV,29,0),""))</f>
        <v/>
      </c>
      <c r="S755" s="228"/>
      <c r="T755" s="305"/>
      <c r="U755" s="226"/>
      <c r="V755" s="229" t="str">
        <f t="shared" si="563"/>
        <v/>
      </c>
      <c r="W755" s="229" t="str">
        <f t="shared" si="564"/>
        <v/>
      </c>
      <c r="X755" s="52">
        <v>6</v>
      </c>
      <c r="Y755" s="87" t="str">
        <f t="shared" si="565"/>
        <v/>
      </c>
      <c r="Z755" s="87" t="str">
        <f t="shared" si="566"/>
        <v/>
      </c>
      <c r="AA755" s="87" t="str">
        <f t="shared" si="567"/>
        <v/>
      </c>
      <c r="AB755" s="34">
        <f t="shared" si="568"/>
        <v>0</v>
      </c>
    </row>
    <row r="756" spans="1:28" x14ac:dyDescent="0.2">
      <c r="A756" s="34" t="str">
        <f>C751&amp;"x"&amp;B756</f>
        <v>x3</v>
      </c>
      <c r="B756" s="63">
        <v>3</v>
      </c>
      <c r="C756" s="87" t="str">
        <f t="shared" si="554"/>
        <v/>
      </c>
      <c r="D756" s="87" t="str">
        <f t="shared" si="555"/>
        <v/>
      </c>
      <c r="E756" s="88" t="str">
        <f t="shared" si="556"/>
        <v/>
      </c>
      <c r="F756" s="88" t="str">
        <f t="shared" si="557"/>
        <v/>
      </c>
      <c r="G756" s="89" t="str">
        <f t="shared" si="558"/>
        <v/>
      </c>
      <c r="H756" s="90" t="str">
        <f t="shared" si="559"/>
        <v/>
      </c>
      <c r="I756" s="91"/>
      <c r="J756" s="87" t="str">
        <f t="shared" si="560"/>
        <v/>
      </c>
      <c r="K756" s="87" t="str">
        <f t="shared" si="561"/>
        <v/>
      </c>
      <c r="L756" s="87" t="str">
        <f t="shared" si="562"/>
        <v/>
      </c>
      <c r="M756" s="92"/>
      <c r="N756" s="92"/>
      <c r="P756" s="223" t="str">
        <f>IF(OR(LEFT($A756,1)="x",AND(Y753+$AB756=0,$AB753&gt;0)),"",IFERROR(VLOOKUP($A756,LedenV,27,0),""))</f>
        <v/>
      </c>
      <c r="Q756" s="223" t="str">
        <f>IF(OR(LEFT($A756,1)="x",AND(Z753+$AB756=0,$AB753&gt;0)),"",IFERROR(VLOOKUP($A756,LedenV,28,0),""))</f>
        <v/>
      </c>
      <c r="R756" s="223" t="str">
        <f>IF(OR(LEFT($A756,1)="x",AND(AA753+$AB756=0,$AB753&gt;0)),"",IFERROR(VLOOKUP($A756,LedenV,29,0),""))</f>
        <v/>
      </c>
      <c r="S756" s="228"/>
      <c r="T756" s="305"/>
      <c r="U756" s="226"/>
      <c r="V756" s="229" t="str">
        <f t="shared" si="563"/>
        <v/>
      </c>
      <c r="W756" s="229" t="str">
        <f t="shared" si="564"/>
        <v/>
      </c>
      <c r="X756" s="52">
        <v>7</v>
      </c>
      <c r="Y756" s="87" t="str">
        <f t="shared" si="565"/>
        <v/>
      </c>
      <c r="Z756" s="87" t="str">
        <f t="shared" si="566"/>
        <v/>
      </c>
      <c r="AA756" s="87" t="str">
        <f t="shared" si="567"/>
        <v/>
      </c>
      <c r="AB756" s="34">
        <f t="shared" si="568"/>
        <v>0</v>
      </c>
    </row>
    <row r="757" spans="1:28" x14ac:dyDescent="0.2">
      <c r="A757" s="34" t="str">
        <f>C751&amp;"x"&amp;B757</f>
        <v>x4</v>
      </c>
      <c r="B757" s="63">
        <v>4</v>
      </c>
      <c r="C757" s="87" t="str">
        <f t="shared" si="554"/>
        <v/>
      </c>
      <c r="D757" s="87" t="str">
        <f t="shared" si="555"/>
        <v/>
      </c>
      <c r="E757" s="88" t="str">
        <f t="shared" si="556"/>
        <v/>
      </c>
      <c r="F757" s="88" t="str">
        <f t="shared" si="557"/>
        <v/>
      </c>
      <c r="G757" s="89" t="str">
        <f t="shared" si="558"/>
        <v/>
      </c>
      <c r="H757" s="90" t="str">
        <f t="shared" si="559"/>
        <v/>
      </c>
      <c r="I757" s="91"/>
      <c r="J757" s="87" t="str">
        <f t="shared" si="560"/>
        <v/>
      </c>
      <c r="K757" s="87" t="str">
        <f t="shared" si="561"/>
        <v/>
      </c>
      <c r="L757" s="87" t="str">
        <f t="shared" si="562"/>
        <v/>
      </c>
      <c r="M757" s="92"/>
      <c r="N757" s="92"/>
      <c r="P757" s="223" t="str">
        <f>IF(OR(LEFT($A757,1)="x",AND(Y753+$AB757=0,$AB753&gt;0)),"",IFERROR(VLOOKUP($A757,LedenV,27,0),""))</f>
        <v/>
      </c>
      <c r="Q757" s="223" t="str">
        <f>IF(OR(LEFT($A757,1)="x",AND(Z753+$AB757=0,$AB753&gt;0)),"",IFERROR(VLOOKUP($A757,LedenV,28,0),""))</f>
        <v/>
      </c>
      <c r="R757" s="223" t="str">
        <f>IF(OR(LEFT($A757,1)="x",AND(AA753+$AB757=0,$AB753&gt;0)),"",IFERROR(VLOOKUP($A757,LedenV,29,0),""))</f>
        <v/>
      </c>
      <c r="S757" s="228"/>
      <c r="T757" s="305"/>
      <c r="U757" s="226"/>
      <c r="V757" s="229" t="str">
        <f t="shared" si="563"/>
        <v/>
      </c>
      <c r="W757" s="229" t="str">
        <f t="shared" si="564"/>
        <v/>
      </c>
      <c r="X757" s="52">
        <v>8</v>
      </c>
      <c r="Y757" s="87" t="str">
        <f t="shared" si="565"/>
        <v/>
      </c>
      <c r="Z757" s="87" t="str">
        <f t="shared" si="566"/>
        <v/>
      </c>
      <c r="AA757" s="87" t="str">
        <f t="shared" si="567"/>
        <v/>
      </c>
      <c r="AB757" s="34">
        <f t="shared" si="568"/>
        <v>0</v>
      </c>
    </row>
    <row r="758" spans="1:28" x14ac:dyDescent="0.2">
      <c r="A758" s="34" t="str">
        <f>C751&amp;"x"&amp;B758</f>
        <v>x5</v>
      </c>
      <c r="B758" s="63">
        <v>5</v>
      </c>
      <c r="C758" s="87" t="str">
        <f t="shared" si="554"/>
        <v/>
      </c>
      <c r="D758" s="87" t="str">
        <f t="shared" si="555"/>
        <v/>
      </c>
      <c r="E758" s="88" t="str">
        <f t="shared" si="556"/>
        <v/>
      </c>
      <c r="F758" s="88" t="str">
        <f t="shared" si="557"/>
        <v/>
      </c>
      <c r="G758" s="89" t="str">
        <f t="shared" si="558"/>
        <v/>
      </c>
      <c r="H758" s="90" t="str">
        <f t="shared" si="559"/>
        <v/>
      </c>
      <c r="I758" s="91"/>
      <c r="J758" s="87" t="str">
        <f t="shared" si="560"/>
        <v/>
      </c>
      <c r="K758" s="87" t="str">
        <f t="shared" si="561"/>
        <v/>
      </c>
      <c r="L758" s="87" t="str">
        <f t="shared" si="562"/>
        <v/>
      </c>
      <c r="M758" s="92"/>
      <c r="N758" s="92"/>
      <c r="P758" s="223" t="str">
        <f>IF(OR(LEFT($A758,1)="x",AND(Y753+$AB758=0,$AB753&gt;0)),"",IFERROR(VLOOKUP($A758,LedenV,27,0),""))</f>
        <v/>
      </c>
      <c r="Q758" s="223" t="str">
        <f>IF(OR(LEFT($A758,1)="x",AND(Z753+$AB758=0,$AB753&gt;0)),"",IFERROR(VLOOKUP($A758,LedenV,28,0),""))</f>
        <v/>
      </c>
      <c r="R758" s="223" t="str">
        <f>IF(OR(LEFT($A758,1)="x",AND(AA753+$AB758=0,$AB753&gt;0)),"",IFERROR(VLOOKUP($A758,LedenV,29,0),""))</f>
        <v/>
      </c>
      <c r="S758" s="228"/>
      <c r="T758" s="305"/>
      <c r="U758" s="226"/>
      <c r="V758" s="229" t="str">
        <f t="shared" si="563"/>
        <v/>
      </c>
      <c r="W758" s="229" t="str">
        <f t="shared" si="564"/>
        <v/>
      </c>
      <c r="X758" s="52">
        <v>9</v>
      </c>
      <c r="Y758" s="87" t="str">
        <f t="shared" si="565"/>
        <v/>
      </c>
      <c r="Z758" s="87" t="str">
        <f t="shared" si="566"/>
        <v/>
      </c>
      <c r="AA758" s="87" t="str">
        <f t="shared" si="567"/>
        <v/>
      </c>
      <c r="AB758" s="34">
        <f t="shared" si="568"/>
        <v>0</v>
      </c>
    </row>
    <row r="759" spans="1:28" x14ac:dyDescent="0.2">
      <c r="A759" s="34" t="str">
        <f>C751&amp;"x"&amp;B759</f>
        <v>x6</v>
      </c>
      <c r="B759" s="63">
        <v>6</v>
      </c>
      <c r="C759" s="87" t="str">
        <f t="shared" si="554"/>
        <v/>
      </c>
      <c r="D759" s="87" t="str">
        <f t="shared" si="555"/>
        <v/>
      </c>
      <c r="E759" s="88" t="str">
        <f t="shared" si="556"/>
        <v/>
      </c>
      <c r="F759" s="88" t="str">
        <f t="shared" si="557"/>
        <v/>
      </c>
      <c r="G759" s="89" t="str">
        <f t="shared" si="558"/>
        <v/>
      </c>
      <c r="H759" s="90" t="str">
        <f t="shared" si="559"/>
        <v/>
      </c>
      <c r="I759" s="91"/>
      <c r="J759" s="87" t="str">
        <f t="shared" si="560"/>
        <v/>
      </c>
      <c r="K759" s="87" t="str">
        <f t="shared" si="561"/>
        <v/>
      </c>
      <c r="L759" s="87" t="str">
        <f t="shared" si="562"/>
        <v/>
      </c>
      <c r="M759" s="92"/>
      <c r="N759" s="92"/>
      <c r="P759" s="223" t="str">
        <f>IF(OR(LEFT($A759,1)="x",AND(Y753+$AB759=0,$AB753&gt;0)),"",IFERROR(VLOOKUP($A759,LedenV,27,0),""))</f>
        <v/>
      </c>
      <c r="Q759" s="223" t="str">
        <f>IF(OR(LEFT($A759,1)="x",AND(Z753+$AB759=0,$AB753&gt;0)),"",IFERROR(VLOOKUP($A759,LedenV,28,0),""))</f>
        <v/>
      </c>
      <c r="R759" s="223" t="str">
        <f>IF(OR(LEFT($A759,1)="x",AND(AA753+$AB759=0,$AB753&gt;0)),"",IFERROR(VLOOKUP($A759,LedenV,29,0),""))</f>
        <v/>
      </c>
      <c r="S759" s="228"/>
      <c r="T759" s="305"/>
      <c r="U759" s="226"/>
      <c r="V759" s="229" t="str">
        <f t="shared" si="563"/>
        <v/>
      </c>
      <c r="W759" s="229" t="str">
        <f t="shared" si="564"/>
        <v/>
      </c>
      <c r="X759" s="52">
        <v>10</v>
      </c>
      <c r="Y759" s="87" t="str">
        <f t="shared" si="565"/>
        <v/>
      </c>
      <c r="Z759" s="87" t="str">
        <f t="shared" si="566"/>
        <v/>
      </c>
      <c r="AA759" s="87" t="str">
        <f t="shared" si="567"/>
        <v/>
      </c>
      <c r="AB759" s="34">
        <f t="shared" si="568"/>
        <v>0</v>
      </c>
    </row>
    <row r="760" spans="1:28" x14ac:dyDescent="0.2">
      <c r="A760" s="34" t="str">
        <f>C751&amp;"x"&amp;B760</f>
        <v>x7</v>
      </c>
      <c r="B760" s="63">
        <v>7</v>
      </c>
      <c r="C760" s="87" t="str">
        <f t="shared" si="554"/>
        <v/>
      </c>
      <c r="D760" s="87" t="str">
        <f t="shared" si="555"/>
        <v/>
      </c>
      <c r="E760" s="88" t="str">
        <f t="shared" si="556"/>
        <v/>
      </c>
      <c r="F760" s="88" t="str">
        <f t="shared" si="557"/>
        <v/>
      </c>
      <c r="G760" s="89" t="str">
        <f t="shared" si="558"/>
        <v/>
      </c>
      <c r="H760" s="90" t="str">
        <f t="shared" si="559"/>
        <v/>
      </c>
      <c r="I760" s="91"/>
      <c r="J760" s="87" t="str">
        <f t="shared" si="560"/>
        <v/>
      </c>
      <c r="K760" s="87" t="str">
        <f t="shared" si="561"/>
        <v/>
      </c>
      <c r="L760" s="87" t="str">
        <f t="shared" si="562"/>
        <v/>
      </c>
      <c r="M760" s="92"/>
      <c r="N760" s="92"/>
      <c r="P760" s="223" t="str">
        <f>IF(OR(LEFT($A760,1)="x",AND(Y753+$AB760=0,$AB753&gt;0)),"",IFERROR(VLOOKUP($A760,LedenV,27,0),""))</f>
        <v/>
      </c>
      <c r="Q760" s="223" t="str">
        <f>IF(OR(LEFT($A760,1)="x",AND(Z753+$AB760=0,$AB753&gt;0)),"",IFERROR(VLOOKUP($A760,LedenV,28,0),""))</f>
        <v/>
      </c>
      <c r="R760" s="223" t="str">
        <f>IF(OR(LEFT($A760,1)="x",AND(AA753+$AB760=0,$AB753&gt;0)),"",IFERROR(VLOOKUP($A760,LedenV,29,0),""))</f>
        <v/>
      </c>
      <c r="S760" s="228"/>
      <c r="T760" s="305"/>
      <c r="U760" s="226"/>
      <c r="V760" s="229" t="str">
        <f t="shared" si="563"/>
        <v/>
      </c>
      <c r="W760" s="229" t="str">
        <f t="shared" si="564"/>
        <v/>
      </c>
      <c r="X760" s="52">
        <v>11</v>
      </c>
      <c r="Y760" s="87" t="str">
        <f t="shared" si="565"/>
        <v/>
      </c>
      <c r="Z760" s="87" t="str">
        <f t="shared" si="566"/>
        <v/>
      </c>
      <c r="AA760" s="87" t="str">
        <f t="shared" si="567"/>
        <v/>
      </c>
      <c r="AB760" s="34">
        <f t="shared" si="568"/>
        <v>0</v>
      </c>
    </row>
    <row r="761" spans="1:28" x14ac:dyDescent="0.2">
      <c r="A761" s="34" t="str">
        <f>C751&amp;"x"&amp;B761</f>
        <v>x8</v>
      </c>
      <c r="B761" s="63">
        <v>8</v>
      </c>
      <c r="C761" s="87" t="str">
        <f t="shared" si="554"/>
        <v/>
      </c>
      <c r="D761" s="87" t="str">
        <f t="shared" si="555"/>
        <v/>
      </c>
      <c r="E761" s="88" t="str">
        <f t="shared" si="556"/>
        <v/>
      </c>
      <c r="F761" s="88" t="str">
        <f t="shared" si="557"/>
        <v/>
      </c>
      <c r="G761" s="89" t="str">
        <f t="shared" si="558"/>
        <v/>
      </c>
      <c r="H761" s="90" t="str">
        <f t="shared" si="559"/>
        <v/>
      </c>
      <c r="I761" s="91"/>
      <c r="J761" s="87" t="str">
        <f t="shared" si="560"/>
        <v/>
      </c>
      <c r="K761" s="87" t="str">
        <f t="shared" si="561"/>
        <v/>
      </c>
      <c r="L761" s="87" t="str">
        <f t="shared" si="562"/>
        <v/>
      </c>
      <c r="M761" s="92"/>
      <c r="N761" s="92"/>
      <c r="P761" s="223" t="str">
        <f>IF(OR(LEFT($A761,1)="x",AND(Y753+$AB761=0,$AB753&gt;0)),"",IFERROR(VLOOKUP($A761,LedenV,27,0),""))</f>
        <v/>
      </c>
      <c r="Q761" s="223" t="str">
        <f>IF(OR(LEFT($A761,1)="x",AND(Z753+$AB761=0,$AB753&gt;0)),"",IFERROR(VLOOKUP($A761,LedenV,28,0),""))</f>
        <v/>
      </c>
      <c r="R761" s="223" t="str">
        <f>IF(OR(LEFT($A761,1)="x",AND(AA753+$AB761=0,$AB753&gt;0)),"",IFERROR(VLOOKUP($A761,LedenV,29,0),""))</f>
        <v/>
      </c>
      <c r="S761" s="228"/>
      <c r="T761" s="305"/>
      <c r="U761" s="226"/>
      <c r="V761" s="229" t="str">
        <f t="shared" si="563"/>
        <v/>
      </c>
      <c r="W761" s="229" t="str">
        <f t="shared" si="564"/>
        <v/>
      </c>
      <c r="X761" s="52">
        <v>12</v>
      </c>
      <c r="Y761" s="87" t="str">
        <f t="shared" si="565"/>
        <v/>
      </c>
      <c r="Z761" s="87" t="str">
        <f t="shared" si="566"/>
        <v/>
      </c>
      <c r="AA761" s="87" t="str">
        <f t="shared" si="567"/>
        <v/>
      </c>
      <c r="AB761" s="34">
        <f t="shared" si="568"/>
        <v>0</v>
      </c>
    </row>
    <row r="762" spans="1:28" x14ac:dyDescent="0.2">
      <c r="A762" s="34" t="str">
        <f>C751&amp;"x"&amp;B762</f>
        <v>x9</v>
      </c>
      <c r="B762" s="63">
        <v>9</v>
      </c>
      <c r="C762" s="87" t="str">
        <f t="shared" si="554"/>
        <v/>
      </c>
      <c r="D762" s="87" t="str">
        <f t="shared" si="555"/>
        <v/>
      </c>
      <c r="E762" s="88" t="str">
        <f t="shared" si="556"/>
        <v/>
      </c>
      <c r="F762" s="88" t="str">
        <f t="shared" si="557"/>
        <v/>
      </c>
      <c r="G762" s="89" t="str">
        <f t="shared" si="558"/>
        <v/>
      </c>
      <c r="H762" s="90" t="str">
        <f t="shared" si="559"/>
        <v/>
      </c>
      <c r="I762" s="91"/>
      <c r="J762" s="87" t="str">
        <f t="shared" si="560"/>
        <v/>
      </c>
      <c r="K762" s="87" t="str">
        <f t="shared" si="561"/>
        <v/>
      </c>
      <c r="L762" s="87" t="str">
        <f t="shared" si="562"/>
        <v/>
      </c>
      <c r="M762" s="92"/>
      <c r="N762" s="92"/>
      <c r="P762" s="223" t="str">
        <f>IF(OR(LEFT($A762,1)="x",AND(Y753+$AB762=0,$AB753&gt;0)),"",IFERROR(VLOOKUP($A762,LedenV,27,0),""))</f>
        <v/>
      </c>
      <c r="Q762" s="223" t="str">
        <f>IF(OR(LEFT($A762,1)="x",AND(Z753+$AB762=0,$AB753&gt;0)),"",IFERROR(VLOOKUP($A762,LedenV,28,0),""))</f>
        <v/>
      </c>
      <c r="R762" s="223" t="str">
        <f>IF(OR(LEFT($A762,1)="x",AND(AA753+$AB762=0,$AB753&gt;0)),"",IFERROR(VLOOKUP($A762,LedenV,29,0),""))</f>
        <v/>
      </c>
      <c r="S762" s="228"/>
      <c r="T762" s="305"/>
      <c r="U762" s="226"/>
      <c r="V762" s="229" t="str">
        <f t="shared" si="563"/>
        <v/>
      </c>
      <c r="W762" s="229" t="str">
        <f t="shared" si="564"/>
        <v/>
      </c>
      <c r="X762" s="52">
        <v>13</v>
      </c>
      <c r="Y762" s="87" t="str">
        <f t="shared" si="565"/>
        <v/>
      </c>
      <c r="Z762" s="87" t="str">
        <f t="shared" si="566"/>
        <v/>
      </c>
      <c r="AA762" s="87" t="str">
        <f t="shared" si="567"/>
        <v/>
      </c>
      <c r="AB762" s="34">
        <f t="shared" si="568"/>
        <v>0</v>
      </c>
    </row>
    <row r="763" spans="1:28" x14ac:dyDescent="0.2">
      <c r="A763" s="34" t="str">
        <f>C751&amp;"x"&amp;B763</f>
        <v>x10</v>
      </c>
      <c r="B763" s="63">
        <v>10</v>
      </c>
      <c r="C763" s="87" t="str">
        <f t="shared" si="554"/>
        <v/>
      </c>
      <c r="D763" s="87" t="str">
        <f t="shared" si="555"/>
        <v/>
      </c>
      <c r="E763" s="88" t="str">
        <f t="shared" si="556"/>
        <v/>
      </c>
      <c r="F763" s="88" t="str">
        <f t="shared" si="557"/>
        <v/>
      </c>
      <c r="G763" s="89" t="str">
        <f t="shared" si="558"/>
        <v/>
      </c>
      <c r="H763" s="90" t="str">
        <f t="shared" si="559"/>
        <v/>
      </c>
      <c r="I763" s="91"/>
      <c r="J763" s="87" t="str">
        <f t="shared" si="560"/>
        <v/>
      </c>
      <c r="K763" s="87" t="str">
        <f t="shared" si="561"/>
        <v/>
      </c>
      <c r="L763" s="87" t="str">
        <f t="shared" si="562"/>
        <v/>
      </c>
      <c r="M763" s="92"/>
      <c r="N763" s="92"/>
      <c r="P763" s="223" t="str">
        <f>IF(OR(LEFT($A763,1)="x",AND(Y753+$AB763=0,$AB753&gt;0)),"",IFERROR(VLOOKUP($A763,LedenV,27,0),""))</f>
        <v/>
      </c>
      <c r="Q763" s="223" t="str">
        <f>IF(OR(LEFT($A763,1)="x",AND(Z753+$AB763=0,$AB753&gt;0)),"",IFERROR(VLOOKUP($A763,LedenV,28,0),""))</f>
        <v/>
      </c>
      <c r="R763" s="223" t="str">
        <f>IF(OR(LEFT($A763,1)="x",AND(AA753+$AB763=0,$AB753&gt;0)),"",IFERROR(VLOOKUP($A763,LedenV,29,0),""))</f>
        <v/>
      </c>
      <c r="S763" s="228"/>
      <c r="T763" s="305"/>
      <c r="U763" s="226"/>
      <c r="V763" s="229" t="str">
        <f t="shared" si="563"/>
        <v/>
      </c>
      <c r="W763" s="229" t="str">
        <f t="shared" si="564"/>
        <v/>
      </c>
      <c r="X763" s="52">
        <v>14</v>
      </c>
      <c r="Y763" s="87" t="str">
        <f t="shared" si="565"/>
        <v/>
      </c>
      <c r="Z763" s="87" t="str">
        <f t="shared" si="566"/>
        <v/>
      </c>
      <c r="AA763" s="87" t="str">
        <f t="shared" si="567"/>
        <v/>
      </c>
      <c r="AB763" s="34">
        <f t="shared" si="568"/>
        <v>0</v>
      </c>
    </row>
    <row r="764" spans="1:28" x14ac:dyDescent="0.2">
      <c r="A764" s="34" t="str">
        <f>C751&amp;"x"&amp;B764</f>
        <v>x11</v>
      </c>
      <c r="B764" s="63">
        <v>11</v>
      </c>
      <c r="C764" s="87" t="str">
        <f t="shared" si="554"/>
        <v/>
      </c>
      <c r="D764" s="87" t="str">
        <f t="shared" si="555"/>
        <v/>
      </c>
      <c r="E764" s="88" t="str">
        <f t="shared" si="556"/>
        <v/>
      </c>
      <c r="F764" s="88" t="str">
        <f t="shared" si="557"/>
        <v/>
      </c>
      <c r="G764" s="89" t="str">
        <f t="shared" si="558"/>
        <v/>
      </c>
      <c r="H764" s="90" t="str">
        <f t="shared" si="559"/>
        <v/>
      </c>
      <c r="I764" s="91"/>
      <c r="J764" s="87" t="str">
        <f t="shared" si="560"/>
        <v/>
      </c>
      <c r="K764" s="87" t="str">
        <f t="shared" si="561"/>
        <v/>
      </c>
      <c r="L764" s="87" t="str">
        <f t="shared" si="562"/>
        <v/>
      </c>
      <c r="M764" s="92"/>
      <c r="N764" s="92"/>
      <c r="P764" s="223" t="str">
        <f>IF(OR(LEFT($A764,1)="x",AND(Y753+$AB764=0,$AB753&gt;0)),"",IFERROR(VLOOKUP($A764,LedenV,27,0),""))</f>
        <v/>
      </c>
      <c r="Q764" s="223" t="str">
        <f>IF(OR(LEFT($A764,1)="x",AND(Z753+$AB764=0,$AB753&gt;0)),"",IFERROR(VLOOKUP($A764,LedenV,28,0),""))</f>
        <v/>
      </c>
      <c r="R764" s="223" t="str">
        <f>IF(OR(LEFT($A764,1)="x",AND(AA753+$AB764=0,$AB753&gt;0)),"",IFERROR(VLOOKUP($A764,LedenV,29,0),""))</f>
        <v/>
      </c>
      <c r="V764" s="229" t="str">
        <f t="shared" si="563"/>
        <v/>
      </c>
      <c r="W764" s="229" t="str">
        <f t="shared" si="564"/>
        <v/>
      </c>
      <c r="X764" s="52">
        <v>15</v>
      </c>
      <c r="Y764" s="87" t="str">
        <f t="shared" si="565"/>
        <v/>
      </c>
      <c r="Z764" s="87" t="str">
        <f t="shared" si="566"/>
        <v/>
      </c>
      <c r="AA764" s="87" t="str">
        <f t="shared" si="567"/>
        <v/>
      </c>
      <c r="AB764" s="34">
        <f t="shared" si="568"/>
        <v>0</v>
      </c>
    </row>
    <row r="765" spans="1:28" x14ac:dyDescent="0.2">
      <c r="A765" s="34" t="str">
        <f>C751&amp;"x"&amp;B765</f>
        <v>x12</v>
      </c>
      <c r="B765" s="63">
        <v>12</v>
      </c>
      <c r="C765" s="87" t="str">
        <f t="shared" si="554"/>
        <v/>
      </c>
      <c r="D765" s="87" t="str">
        <f t="shared" si="555"/>
        <v/>
      </c>
      <c r="E765" s="88" t="str">
        <f t="shared" si="556"/>
        <v/>
      </c>
      <c r="F765" s="88" t="str">
        <f t="shared" si="557"/>
        <v/>
      </c>
      <c r="G765" s="89" t="str">
        <f t="shared" si="558"/>
        <v/>
      </c>
      <c r="H765" s="90" t="str">
        <f t="shared" si="559"/>
        <v/>
      </c>
      <c r="I765" s="91"/>
      <c r="J765" s="87" t="str">
        <f t="shared" si="560"/>
        <v/>
      </c>
      <c r="K765" s="87" t="str">
        <f t="shared" si="561"/>
        <v/>
      </c>
      <c r="L765" s="87" t="str">
        <f t="shared" si="562"/>
        <v/>
      </c>
      <c r="M765" s="92"/>
      <c r="N765" s="92"/>
      <c r="P765" s="223" t="str">
        <f>IF(OR(LEFT($A765,1)="x",AND(Y753+$AB765=0,$AB753&gt;0)),"",IFERROR(VLOOKUP($A765,LedenV,27,0),""))</f>
        <v/>
      </c>
      <c r="Q765" s="223" t="str">
        <f>IF(OR(LEFT($A765,1)="x",AND(Z753+$AB765=0,$AB753&gt;0)),"",IFERROR(VLOOKUP($A765,LedenV,28,0),""))</f>
        <v/>
      </c>
      <c r="R765" s="223" t="str">
        <f>IF(OR(LEFT($A765,1)="x",AND(AA753+$AB765=0,$AB753&gt;0)),"",IFERROR(VLOOKUP($A765,LedenV,29,0),""))</f>
        <v/>
      </c>
      <c r="V765" s="229" t="str">
        <f t="shared" si="563"/>
        <v/>
      </c>
      <c r="W765" s="229" t="str">
        <f t="shared" si="564"/>
        <v/>
      </c>
      <c r="X765" s="52">
        <v>16</v>
      </c>
      <c r="Y765" s="87" t="str">
        <f t="shared" si="565"/>
        <v/>
      </c>
      <c r="Z765" s="87" t="str">
        <f t="shared" si="566"/>
        <v/>
      </c>
      <c r="AA765" s="87" t="str">
        <f t="shared" si="567"/>
        <v/>
      </c>
      <c r="AB765" s="34">
        <f t="shared" si="568"/>
        <v>0</v>
      </c>
    </row>
    <row r="766" spans="1:28" x14ac:dyDescent="0.2">
      <c r="A766" s="34" t="str">
        <f>C751&amp;"x"&amp;B766</f>
        <v>x13</v>
      </c>
      <c r="B766" s="63">
        <v>13</v>
      </c>
      <c r="C766" s="87" t="str">
        <f t="shared" si="554"/>
        <v/>
      </c>
      <c r="D766" s="87" t="str">
        <f t="shared" si="555"/>
        <v/>
      </c>
      <c r="E766" s="88" t="str">
        <f t="shared" si="556"/>
        <v/>
      </c>
      <c r="F766" s="88" t="str">
        <f t="shared" si="557"/>
        <v/>
      </c>
      <c r="G766" s="89" t="str">
        <f t="shared" si="558"/>
        <v/>
      </c>
      <c r="H766" s="90" t="str">
        <f t="shared" si="559"/>
        <v/>
      </c>
      <c r="I766" s="91"/>
      <c r="J766" s="87" t="str">
        <f t="shared" si="560"/>
        <v/>
      </c>
      <c r="K766" s="87" t="str">
        <f t="shared" si="561"/>
        <v/>
      </c>
      <c r="L766" s="87" t="str">
        <f t="shared" si="562"/>
        <v/>
      </c>
      <c r="M766" s="92"/>
      <c r="N766" s="92"/>
      <c r="P766" s="223" t="str">
        <f>IF(OR(LEFT($A766,1)="x",AND(Y753+$AB766=0,$AB753&gt;0)),"",IFERROR(VLOOKUP($A766,LedenV,27,0),""))</f>
        <v/>
      </c>
      <c r="Q766" s="223" t="str">
        <f>IF(OR(LEFT($A766,1)="x",AND(Z753+$AB766=0,$AB753&gt;0)),"",IFERROR(VLOOKUP($A766,LedenV,28,0),""))</f>
        <v/>
      </c>
      <c r="R766" s="223" t="str">
        <f>IF(OR(LEFT($A766,1)="x",AND(AA753+$AB766=0,$AB753&gt;0)),"",IFERROR(VLOOKUP($A766,LedenV,29,0),""))</f>
        <v/>
      </c>
      <c r="V766" s="229" t="str">
        <f t="shared" si="563"/>
        <v/>
      </c>
      <c r="W766" s="229" t="str">
        <f t="shared" si="564"/>
        <v/>
      </c>
      <c r="X766" s="52">
        <v>17</v>
      </c>
      <c r="Y766" s="87" t="str">
        <f t="shared" si="565"/>
        <v/>
      </c>
      <c r="Z766" s="87" t="str">
        <f t="shared" si="566"/>
        <v/>
      </c>
      <c r="AA766" s="87" t="str">
        <f t="shared" si="567"/>
        <v/>
      </c>
      <c r="AB766" s="34">
        <f t="shared" si="568"/>
        <v>0</v>
      </c>
    </row>
    <row r="767" spans="1:28" x14ac:dyDescent="0.2">
      <c r="A767" s="34" t="str">
        <f>C751&amp;"x"&amp;B767</f>
        <v>x14</v>
      </c>
      <c r="B767" s="63">
        <v>14</v>
      </c>
      <c r="C767" s="87" t="str">
        <f t="shared" si="554"/>
        <v/>
      </c>
      <c r="D767" s="87" t="str">
        <f t="shared" si="555"/>
        <v/>
      </c>
      <c r="E767" s="88" t="str">
        <f t="shared" si="556"/>
        <v/>
      </c>
      <c r="F767" s="88" t="str">
        <f t="shared" si="557"/>
        <v/>
      </c>
      <c r="G767" s="89" t="str">
        <f t="shared" si="558"/>
        <v/>
      </c>
      <c r="H767" s="90" t="str">
        <f t="shared" si="559"/>
        <v/>
      </c>
      <c r="I767" s="91"/>
      <c r="J767" s="87" t="str">
        <f t="shared" si="560"/>
        <v/>
      </c>
      <c r="K767" s="87" t="str">
        <f t="shared" si="561"/>
        <v/>
      </c>
      <c r="L767" s="87" t="str">
        <f t="shared" si="562"/>
        <v/>
      </c>
      <c r="M767" s="92"/>
      <c r="N767" s="92"/>
      <c r="P767" s="223" t="str">
        <f>IF(OR(LEFT($A767,1)="x",AND(Y753+$AB767=0,$AB753&gt;0)),"",IFERROR(VLOOKUP($A767,LedenV,27,0),""))</f>
        <v/>
      </c>
      <c r="Q767" s="223" t="str">
        <f>IF(OR(LEFT($A767,1)="x",AND(Z753+$AB767=0,$AB753&gt;0)),"",IFERROR(VLOOKUP($A767,LedenV,28,0),""))</f>
        <v/>
      </c>
      <c r="R767" s="223" t="str">
        <f>IF(OR(LEFT($A767,1)="x",AND(AA753+$AB767=0,$AB753&gt;0)),"",IFERROR(VLOOKUP($A767,LedenV,29,0),""))</f>
        <v/>
      </c>
      <c r="V767" s="229" t="str">
        <f t="shared" si="563"/>
        <v/>
      </c>
      <c r="W767" s="229" t="str">
        <f t="shared" si="564"/>
        <v/>
      </c>
      <c r="X767" s="52">
        <v>18</v>
      </c>
      <c r="Y767" s="87" t="str">
        <f t="shared" si="565"/>
        <v/>
      </c>
      <c r="Z767" s="87" t="str">
        <f t="shared" si="566"/>
        <v/>
      </c>
      <c r="AA767" s="87" t="str">
        <f t="shared" si="567"/>
        <v/>
      </c>
      <c r="AB767" s="34">
        <f t="shared" si="568"/>
        <v>0</v>
      </c>
    </row>
    <row r="768" spans="1:28" x14ac:dyDescent="0.2">
      <c r="A768" s="34" t="str">
        <f>C751&amp;"x"&amp;B768</f>
        <v>x15</v>
      </c>
      <c r="B768" s="63">
        <v>15</v>
      </c>
      <c r="C768" s="87" t="str">
        <f t="shared" si="554"/>
        <v/>
      </c>
      <c r="D768" s="87" t="str">
        <f t="shared" si="555"/>
        <v/>
      </c>
      <c r="E768" s="88" t="str">
        <f t="shared" si="556"/>
        <v/>
      </c>
      <c r="F768" s="88" t="str">
        <f t="shared" si="557"/>
        <v/>
      </c>
      <c r="G768" s="89" t="str">
        <f t="shared" si="558"/>
        <v/>
      </c>
      <c r="H768" s="90" t="str">
        <f t="shared" si="559"/>
        <v/>
      </c>
      <c r="I768" s="91"/>
      <c r="J768" s="87" t="str">
        <f t="shared" si="560"/>
        <v/>
      </c>
      <c r="K768" s="87" t="str">
        <f t="shared" si="561"/>
        <v/>
      </c>
      <c r="L768" s="87" t="str">
        <f t="shared" si="562"/>
        <v/>
      </c>
      <c r="M768" s="92"/>
      <c r="N768" s="92"/>
      <c r="P768" s="223" t="str">
        <f>IF(OR(LEFT($A768,1)="x",AND(Y753+$AB768=0,$AB753&gt;0)),"",IFERROR(VLOOKUP($A768,LedenV,27,0),""))</f>
        <v/>
      </c>
      <c r="Q768" s="223" t="str">
        <f>IF(OR(LEFT($A768,1)="x",AND(Z753+$AB768=0,$AB753&gt;0)),"",IFERROR(VLOOKUP($A768,LedenV,28,0),""))</f>
        <v/>
      </c>
      <c r="R768" s="223" t="str">
        <f>IF(OR(LEFT($A768,1)="x",AND(AA753+$AB768=0,$AB753&gt;0)),"",IFERROR(VLOOKUP($A768,LedenV,29,0),""))</f>
        <v/>
      </c>
      <c r="V768" s="229" t="str">
        <f t="shared" si="563"/>
        <v/>
      </c>
      <c r="W768" s="229" t="str">
        <f t="shared" si="564"/>
        <v/>
      </c>
      <c r="X768" s="52">
        <v>19</v>
      </c>
      <c r="Y768" s="87" t="str">
        <f t="shared" si="565"/>
        <v/>
      </c>
      <c r="Z768" s="87" t="str">
        <f t="shared" si="566"/>
        <v/>
      </c>
      <c r="AA768" s="87" t="str">
        <f t="shared" si="567"/>
        <v/>
      </c>
      <c r="AB768" s="34">
        <f t="shared" si="568"/>
        <v>0</v>
      </c>
    </row>
    <row r="769" spans="1:32" ht="13.5" thickBot="1" x14ac:dyDescent="0.25">
      <c r="B769" s="93"/>
      <c r="C769" s="94"/>
      <c r="D769" s="93"/>
      <c r="E769" s="93"/>
      <c r="F769" s="93"/>
      <c r="G769" s="95"/>
      <c r="H769" s="95"/>
      <c r="I769" s="95"/>
      <c r="J769" s="94"/>
      <c r="K769" s="94"/>
      <c r="L769" s="94"/>
      <c r="M769" s="92"/>
      <c r="N769" s="92"/>
      <c r="X769" s="52">
        <v>20</v>
      </c>
    </row>
    <row r="770" spans="1:32" ht="13.5" thickTop="1" x14ac:dyDescent="0.2">
      <c r="A770" s="62"/>
      <c r="B770" s="63"/>
      <c r="C770" s="392" t="s">
        <v>6547</v>
      </c>
      <c r="D770" s="392"/>
      <c r="E770" s="178" t="s">
        <v>6548</v>
      </c>
      <c r="F770" s="178" t="s">
        <v>6549</v>
      </c>
      <c r="G770" s="65" t="s">
        <v>6550</v>
      </c>
      <c r="H770" s="66"/>
      <c r="I770" s="67"/>
      <c r="J770" s="68" t="s">
        <v>6551</v>
      </c>
      <c r="K770" s="68" t="s">
        <v>6552</v>
      </c>
      <c r="L770" s="68" t="s">
        <v>6553</v>
      </c>
      <c r="M770" s="69"/>
      <c r="N770" s="69"/>
      <c r="O770" s="70"/>
      <c r="P770" s="71">
        <f>COUNT(P774:P788)</f>
        <v>0</v>
      </c>
      <c r="Q770" s="71">
        <f>COUNT(Q774:Q788)</f>
        <v>0</v>
      </c>
      <c r="R770" s="71">
        <f>COUNT(R774:R788)</f>
        <v>0</v>
      </c>
      <c r="S770" s="72"/>
      <c r="T770" s="104">
        <f>R770-(15-COUNTBLANK(AA774:AA788))</f>
        <v>0</v>
      </c>
      <c r="U770" s="70"/>
      <c r="V770" s="70"/>
      <c r="W770" s="70"/>
      <c r="X770" s="70">
        <v>1</v>
      </c>
      <c r="Y770" s="62"/>
      <c r="Z770" s="62"/>
      <c r="AA770" s="62"/>
      <c r="AB770" s="62"/>
    </row>
    <row r="771" spans="1:32" x14ac:dyDescent="0.2">
      <c r="A771" s="43">
        <v>42</v>
      </c>
      <c r="B771" s="73"/>
      <c r="C771" s="391" t="str">
        <f>Leden!AQ44</f>
        <v/>
      </c>
      <c r="D771" s="391"/>
      <c r="E771" s="177" t="str">
        <f>IF($C771="","",LEFT(IFERROR(VLOOKUP($C771,TeamsV,2,0),"")&amp;"??",2))</f>
        <v/>
      </c>
      <c r="F771" s="177" t="str">
        <f>IF($C771="","",LEFT(IFERROR(VLOOKUP($C771,TeamsV,3,0),"")&amp;"??",2))</f>
        <v/>
      </c>
      <c r="G771" s="177" t="str">
        <f>IF($C771="","",LEFT(IFERROR(VLOOKUP($C771,TeamsV,4,0),"")&amp;"?",1))</f>
        <v/>
      </c>
      <c r="H771" s="75"/>
      <c r="I771" s="76"/>
      <c r="J771" s="295">
        <f>COUNTIF(C774:C788,"V")</f>
        <v>0</v>
      </c>
      <c r="K771" s="300">
        <f>COUNTIF(C774:C788,"M")</f>
        <v>0</v>
      </c>
      <c r="L771" s="77" t="str">
        <f>IFERROR(AVERAGE(H774:H788),"")</f>
        <v/>
      </c>
      <c r="M771" s="78"/>
      <c r="N771" s="78"/>
      <c r="O771" s="79" t="s">
        <v>6554</v>
      </c>
      <c r="P771" s="223" t="str">
        <f>IF(COUNT(P774:P788)=0,"",TeamPunten(P774:P788,$V771))</f>
        <v/>
      </c>
      <c r="Q771" s="223" t="str">
        <f>IF(COUNT(Q774:Q788)=0,"",TeamPunten(Q774:Q788,$V771))</f>
        <v/>
      </c>
      <c r="R771" s="223" t="str">
        <f>IF(COUNT(R774:R788)=0,"",TeamPunten(R774:R788,$V771))</f>
        <v/>
      </c>
      <c r="S771" s="224"/>
      <c r="T771" s="51"/>
      <c r="U771" s="225" t="str">
        <f>MID($C771,1,1)</f>
        <v/>
      </c>
      <c r="V771" s="225" t="str">
        <f>MID($C771,1,1)</f>
        <v/>
      </c>
      <c r="W771" s="225" t="str">
        <f>MID($C771,1,1)</f>
        <v/>
      </c>
      <c r="X771" s="52">
        <v>2</v>
      </c>
      <c r="Y771" s="43"/>
      <c r="Z771" s="43"/>
      <c r="AA771" s="43"/>
      <c r="AB771" s="43"/>
      <c r="AD771" s="20" t="str">
        <f>IF($C771="","",IFERROR(VLOOKUP($C771,TeamsV,6,0),""))</f>
        <v/>
      </c>
      <c r="AE771" s="20" t="str">
        <f>IF($AD771="","",VLOOKUP($AD771,Teams!$B$4:$G$8,2,0))</f>
        <v/>
      </c>
      <c r="AF771" s="20" t="str">
        <f>IF($AD771="","",VLOOKUP($AD771,Teams!$B$4:$G$8,4,0))</f>
        <v/>
      </c>
    </row>
    <row r="772" spans="1:32" x14ac:dyDescent="0.2">
      <c r="B772" s="63"/>
      <c r="C772" s="178"/>
      <c r="D772" s="63"/>
      <c r="E772" s="63"/>
      <c r="F772" s="63"/>
      <c r="G772" s="67"/>
      <c r="H772" s="67"/>
      <c r="I772" s="67"/>
      <c r="J772" s="296"/>
      <c r="K772" s="296"/>
      <c r="L772" s="296"/>
      <c r="M772" s="80"/>
      <c r="N772" s="80"/>
      <c r="P772" s="224"/>
      <c r="Q772" s="224"/>
      <c r="R772" s="224"/>
      <c r="S772" s="224"/>
      <c r="T772" s="51"/>
      <c r="U772" s="226"/>
      <c r="V772" s="226"/>
      <c r="W772" s="226"/>
      <c r="X772" s="52">
        <v>3</v>
      </c>
    </row>
    <row r="773" spans="1:32" x14ac:dyDescent="0.2">
      <c r="A773" s="81"/>
      <c r="B773" s="82"/>
      <c r="C773" s="83" t="s">
        <v>6555</v>
      </c>
      <c r="D773" s="83" t="s">
        <v>6556</v>
      </c>
      <c r="E773" s="84" t="s">
        <v>6557</v>
      </c>
      <c r="F773" s="84" t="s">
        <v>6558</v>
      </c>
      <c r="G773" s="83" t="s">
        <v>6559</v>
      </c>
      <c r="H773" s="83" t="s">
        <v>6560</v>
      </c>
      <c r="I773" s="83" t="s">
        <v>6415</v>
      </c>
      <c r="J773" s="83" t="s">
        <v>7321</v>
      </c>
      <c r="K773" s="83" t="s">
        <v>8065</v>
      </c>
      <c r="L773" s="83" t="s">
        <v>8195</v>
      </c>
      <c r="M773" s="85"/>
      <c r="N773" s="85"/>
      <c r="O773" s="86"/>
      <c r="P773" s="227" t="s">
        <v>6425</v>
      </c>
      <c r="Q773" s="227" t="s">
        <v>6424</v>
      </c>
      <c r="R773" s="227" t="s">
        <v>6426</v>
      </c>
      <c r="S773" s="224"/>
      <c r="T773" s="51"/>
      <c r="U773" s="225" t="str">
        <f>IF(W771="","",VLOOKUP(W771,Leeftijdscat,2,FALSE))</f>
        <v/>
      </c>
      <c r="V773" s="225" t="str">
        <f>IF(W771="","",VLOOKUP(W771,Leeftijdscat,3,FALSE))</f>
        <v/>
      </c>
      <c r="W773" s="225"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SUM(Y773:AA773)</f>
        <v>0</v>
      </c>
    </row>
    <row r="774" spans="1:32" x14ac:dyDescent="0.2">
      <c r="A774" s="34" t="str">
        <f>C771&amp;"x"&amp;B774</f>
        <v>x1</v>
      </c>
      <c r="B774" s="63">
        <v>1</v>
      </c>
      <c r="C774" s="87" t="str">
        <f t="shared" ref="C774:C788" si="569">IF(LEFT($A774,1)="x","",IFERROR(VLOOKUP($A774,LedenV,6,0),""))</f>
        <v/>
      </c>
      <c r="D774" s="87" t="str">
        <f t="shared" ref="D774:D788" si="570">IF(LEFT($A774,1)="x","",IFERROR(VLOOKUP($A774,LedenV,7,0),""))</f>
        <v/>
      </c>
      <c r="E774" s="88" t="str">
        <f t="shared" ref="E774:E788" si="571">IF(LEFT($A774,1)="x","",IFERROR(VLOOKUP($A774,LedenV,8,0),""))</f>
        <v/>
      </c>
      <c r="F774" s="88" t="str">
        <f t="shared" ref="F774:F788" si="572">IF(LEFT($A774,1)="x","",IFERROR(VLOOKUP($A774,LedenV,9,0),""))</f>
        <v/>
      </c>
      <c r="G774" s="89" t="str">
        <f t="shared" ref="G774:G788" si="573">IF(LEFT($A774,1)="x","",IFERROR(VLOOKUP($A774,LedenV,10,0),""))</f>
        <v/>
      </c>
      <c r="H774" s="90" t="str">
        <f t="shared" ref="H774:H788" si="574">IF(AND(ISNUMBER(G774),G774&lt;&gt;0),DATEDIF(G774,Peildatum,"Y"),"")</f>
        <v/>
      </c>
      <c r="I774" s="91"/>
      <c r="J774" s="87" t="str">
        <f t="shared" ref="J774:J788" si="575">IF(LEFT($A774,1)="x","",IFERROR(VLOOKUP($A774,LedenV,16,0),""))</f>
        <v/>
      </c>
      <c r="K774" s="87" t="str">
        <f t="shared" ref="K774:K788" si="576">IF(LEFT($A774,1)="x","",IFERROR(VLOOKUP($A774,LedenV,17,0),""))</f>
        <v/>
      </c>
      <c r="L774" s="87" t="str">
        <f t="shared" ref="L774:L788" si="577">IF(LEFT($A774,1)="x","",IFERROR(VLOOKUP($A774,LedenV,18,0),""))</f>
        <v/>
      </c>
      <c r="M774" s="92"/>
      <c r="N774" s="92"/>
      <c r="P774" s="223" t="str">
        <f>IF(OR(LEFT($A774,1)="x",AND(Y773+$AB774=0,$AB773&gt;0)),"",IFERROR(VLOOKUP($A774,LedenV,27,0),""))</f>
        <v/>
      </c>
      <c r="Q774" s="223" t="str">
        <f>IF(OR(LEFT($A774,1)="x",AND(Z773+$AB774=0,$AB773&gt;0)),"",IFERROR(VLOOKUP($A774,LedenV,28,0),""))</f>
        <v/>
      </c>
      <c r="R774" s="223" t="str">
        <f>IF(OR(LEFT($A774,1)="x",AND(AA773+$AB774=0,$AB773&gt;0)),"",IFERROR(VLOOKUP($A774,LedenV,29,0),""))</f>
        <v/>
      </c>
      <c r="S774" s="228"/>
      <c r="T774" s="305"/>
      <c r="U774" s="226"/>
      <c r="V774" s="229" t="str">
        <f t="shared" ref="V774:V788" si="578">V773</f>
        <v/>
      </c>
      <c r="W774" s="229" t="str">
        <f t="shared" ref="W774:W788" si="579">W773</f>
        <v/>
      </c>
      <c r="X774" s="52">
        <v>5</v>
      </c>
      <c r="Y774" s="87" t="str">
        <f t="shared" ref="Y774:Y788" si="580">IF(LEFT($A774,1)="x","",IFERROR(VLOOKUP($A774,LedenV,34,0),""))</f>
        <v/>
      </c>
      <c r="Z774" s="87" t="str">
        <f t="shared" ref="Z774:Z788" si="581">IF(LEFT($A774,1)="x","",IFERROR(VLOOKUP($A774,LedenV,35,0),""))</f>
        <v/>
      </c>
      <c r="AA774" s="87" t="str">
        <f t="shared" ref="AA774:AA788" si="582">IF(LEFT($A774,1)="x","",IFERROR(VLOOKUP($A774,LedenV,36,0),""))</f>
        <v/>
      </c>
      <c r="AB774" s="34">
        <f t="shared" ref="AB774:AB788" si="583">LEN(Y774&amp;Z774&amp;AA774)</f>
        <v>0</v>
      </c>
    </row>
    <row r="775" spans="1:32" x14ac:dyDescent="0.2">
      <c r="A775" s="34" t="str">
        <f>C771&amp;"x"&amp;B775</f>
        <v>x2</v>
      </c>
      <c r="B775" s="63">
        <v>2</v>
      </c>
      <c r="C775" s="87" t="str">
        <f t="shared" si="569"/>
        <v/>
      </c>
      <c r="D775" s="87" t="str">
        <f t="shared" si="570"/>
        <v/>
      </c>
      <c r="E775" s="88" t="str">
        <f t="shared" si="571"/>
        <v/>
      </c>
      <c r="F775" s="88" t="str">
        <f t="shared" si="572"/>
        <v/>
      </c>
      <c r="G775" s="89" t="str">
        <f t="shared" si="573"/>
        <v/>
      </c>
      <c r="H775" s="90" t="str">
        <f t="shared" si="574"/>
        <v/>
      </c>
      <c r="I775" s="91"/>
      <c r="J775" s="87" t="str">
        <f t="shared" si="575"/>
        <v/>
      </c>
      <c r="K775" s="87" t="str">
        <f t="shared" si="576"/>
        <v/>
      </c>
      <c r="L775" s="87" t="str">
        <f t="shared" si="577"/>
        <v/>
      </c>
      <c r="M775" s="92"/>
      <c r="N775" s="92"/>
      <c r="P775" s="223" t="str">
        <f>IF(OR(LEFT($A775,1)="x",AND(Y773+$AB775=0,$AB773&gt;0)),"",IFERROR(VLOOKUP($A775,LedenV,27,0),""))</f>
        <v/>
      </c>
      <c r="Q775" s="223" t="str">
        <f>IF(OR(LEFT($A775,1)="x",AND(Z773+$AB775=0,$AB773&gt;0)),"",IFERROR(VLOOKUP($A775,LedenV,28,0),""))</f>
        <v/>
      </c>
      <c r="R775" s="223" t="str">
        <f>IF(OR(LEFT($A775,1)="x",AND(AA773+$AB775=0,$AB773&gt;0)),"",IFERROR(VLOOKUP($A775,LedenV,29,0),""))</f>
        <v/>
      </c>
      <c r="S775" s="228"/>
      <c r="T775" s="305"/>
      <c r="U775" s="226"/>
      <c r="V775" s="229" t="str">
        <f t="shared" si="578"/>
        <v/>
      </c>
      <c r="W775" s="229" t="str">
        <f t="shared" si="579"/>
        <v/>
      </c>
      <c r="X775" s="52">
        <v>6</v>
      </c>
      <c r="Y775" s="87" t="str">
        <f t="shared" si="580"/>
        <v/>
      </c>
      <c r="Z775" s="87" t="str">
        <f t="shared" si="581"/>
        <v/>
      </c>
      <c r="AA775" s="87" t="str">
        <f t="shared" si="582"/>
        <v/>
      </c>
      <c r="AB775" s="34">
        <f t="shared" si="583"/>
        <v>0</v>
      </c>
    </row>
    <row r="776" spans="1:32" x14ac:dyDescent="0.2">
      <c r="A776" s="34" t="str">
        <f>C771&amp;"x"&amp;B776</f>
        <v>x3</v>
      </c>
      <c r="B776" s="63">
        <v>3</v>
      </c>
      <c r="C776" s="87" t="str">
        <f t="shared" si="569"/>
        <v/>
      </c>
      <c r="D776" s="87" t="str">
        <f t="shared" si="570"/>
        <v/>
      </c>
      <c r="E776" s="88" t="str">
        <f t="shared" si="571"/>
        <v/>
      </c>
      <c r="F776" s="88" t="str">
        <f t="shared" si="572"/>
        <v/>
      </c>
      <c r="G776" s="89" t="str">
        <f t="shared" si="573"/>
        <v/>
      </c>
      <c r="H776" s="90" t="str">
        <f t="shared" si="574"/>
        <v/>
      </c>
      <c r="I776" s="91"/>
      <c r="J776" s="87" t="str">
        <f t="shared" si="575"/>
        <v/>
      </c>
      <c r="K776" s="87" t="str">
        <f t="shared" si="576"/>
        <v/>
      </c>
      <c r="L776" s="87" t="str">
        <f t="shared" si="577"/>
        <v/>
      </c>
      <c r="M776" s="92"/>
      <c r="N776" s="92"/>
      <c r="P776" s="223" t="str">
        <f>IF(OR(LEFT($A776,1)="x",AND(Y773+$AB776=0,$AB773&gt;0)),"",IFERROR(VLOOKUP($A776,LedenV,27,0),""))</f>
        <v/>
      </c>
      <c r="Q776" s="223" t="str">
        <f>IF(OR(LEFT($A776,1)="x",AND(Z773+$AB776=0,$AB773&gt;0)),"",IFERROR(VLOOKUP($A776,LedenV,28,0),""))</f>
        <v/>
      </c>
      <c r="R776" s="223" t="str">
        <f>IF(OR(LEFT($A776,1)="x",AND(AA773+$AB776=0,$AB773&gt;0)),"",IFERROR(VLOOKUP($A776,LedenV,29,0),""))</f>
        <v/>
      </c>
      <c r="S776" s="228"/>
      <c r="T776" s="305"/>
      <c r="U776" s="226"/>
      <c r="V776" s="229" t="str">
        <f t="shared" si="578"/>
        <v/>
      </c>
      <c r="W776" s="229" t="str">
        <f t="shared" si="579"/>
        <v/>
      </c>
      <c r="X776" s="52">
        <v>7</v>
      </c>
      <c r="Y776" s="87" t="str">
        <f t="shared" si="580"/>
        <v/>
      </c>
      <c r="Z776" s="87" t="str">
        <f t="shared" si="581"/>
        <v/>
      </c>
      <c r="AA776" s="87" t="str">
        <f t="shared" si="582"/>
        <v/>
      </c>
      <c r="AB776" s="34">
        <f t="shared" si="583"/>
        <v>0</v>
      </c>
    </row>
    <row r="777" spans="1:32" x14ac:dyDescent="0.2">
      <c r="A777" s="34" t="str">
        <f>C771&amp;"x"&amp;B777</f>
        <v>x4</v>
      </c>
      <c r="B777" s="63">
        <v>4</v>
      </c>
      <c r="C777" s="87" t="str">
        <f t="shared" si="569"/>
        <v/>
      </c>
      <c r="D777" s="87" t="str">
        <f t="shared" si="570"/>
        <v/>
      </c>
      <c r="E777" s="88" t="str">
        <f t="shared" si="571"/>
        <v/>
      </c>
      <c r="F777" s="88" t="str">
        <f t="shared" si="572"/>
        <v/>
      </c>
      <c r="G777" s="89" t="str">
        <f t="shared" si="573"/>
        <v/>
      </c>
      <c r="H777" s="90" t="str">
        <f t="shared" si="574"/>
        <v/>
      </c>
      <c r="I777" s="91"/>
      <c r="J777" s="87" t="str">
        <f t="shared" si="575"/>
        <v/>
      </c>
      <c r="K777" s="87" t="str">
        <f t="shared" si="576"/>
        <v/>
      </c>
      <c r="L777" s="87" t="str">
        <f t="shared" si="577"/>
        <v/>
      </c>
      <c r="M777" s="92"/>
      <c r="N777" s="92"/>
      <c r="P777" s="223" t="str">
        <f>IF(OR(LEFT($A777,1)="x",AND(Y773+$AB777=0,$AB773&gt;0)),"",IFERROR(VLOOKUP($A777,LedenV,27,0),""))</f>
        <v/>
      </c>
      <c r="Q777" s="223" t="str">
        <f>IF(OR(LEFT($A777,1)="x",AND(Z773+$AB777=0,$AB773&gt;0)),"",IFERROR(VLOOKUP($A777,LedenV,28,0),""))</f>
        <v/>
      </c>
      <c r="R777" s="223" t="str">
        <f>IF(OR(LEFT($A777,1)="x",AND(AA773+$AB777=0,$AB773&gt;0)),"",IFERROR(VLOOKUP($A777,LedenV,29,0),""))</f>
        <v/>
      </c>
      <c r="S777" s="228"/>
      <c r="T777" s="305"/>
      <c r="U777" s="226"/>
      <c r="V777" s="229" t="str">
        <f t="shared" si="578"/>
        <v/>
      </c>
      <c r="W777" s="229" t="str">
        <f t="shared" si="579"/>
        <v/>
      </c>
      <c r="X777" s="52">
        <v>8</v>
      </c>
      <c r="Y777" s="87" t="str">
        <f t="shared" si="580"/>
        <v/>
      </c>
      <c r="Z777" s="87" t="str">
        <f t="shared" si="581"/>
        <v/>
      </c>
      <c r="AA777" s="87" t="str">
        <f t="shared" si="582"/>
        <v/>
      </c>
      <c r="AB777" s="34">
        <f t="shared" si="583"/>
        <v>0</v>
      </c>
    </row>
    <row r="778" spans="1:32" x14ac:dyDescent="0.2">
      <c r="A778" s="34" t="str">
        <f>C771&amp;"x"&amp;B778</f>
        <v>x5</v>
      </c>
      <c r="B778" s="63">
        <v>5</v>
      </c>
      <c r="C778" s="87" t="str">
        <f t="shared" si="569"/>
        <v/>
      </c>
      <c r="D778" s="87" t="str">
        <f t="shared" si="570"/>
        <v/>
      </c>
      <c r="E778" s="88" t="str">
        <f t="shared" si="571"/>
        <v/>
      </c>
      <c r="F778" s="88" t="str">
        <f t="shared" si="572"/>
        <v/>
      </c>
      <c r="G778" s="89" t="str">
        <f t="shared" si="573"/>
        <v/>
      </c>
      <c r="H778" s="90" t="str">
        <f t="shared" si="574"/>
        <v/>
      </c>
      <c r="I778" s="91"/>
      <c r="J778" s="87" t="str">
        <f t="shared" si="575"/>
        <v/>
      </c>
      <c r="K778" s="87" t="str">
        <f t="shared" si="576"/>
        <v/>
      </c>
      <c r="L778" s="87" t="str">
        <f t="shared" si="577"/>
        <v/>
      </c>
      <c r="M778" s="92"/>
      <c r="N778" s="92"/>
      <c r="P778" s="223" t="str">
        <f>IF(OR(LEFT($A778,1)="x",AND(Y773+$AB778=0,$AB773&gt;0)),"",IFERROR(VLOOKUP($A778,LedenV,27,0),""))</f>
        <v/>
      </c>
      <c r="Q778" s="223" t="str">
        <f>IF(OR(LEFT($A778,1)="x",AND(Z773+$AB778=0,$AB773&gt;0)),"",IFERROR(VLOOKUP($A778,LedenV,28,0),""))</f>
        <v/>
      </c>
      <c r="R778" s="223" t="str">
        <f>IF(OR(LEFT($A778,1)="x",AND(AA773+$AB778=0,$AB773&gt;0)),"",IFERROR(VLOOKUP($A778,LedenV,29,0),""))</f>
        <v/>
      </c>
      <c r="S778" s="228"/>
      <c r="T778" s="305"/>
      <c r="U778" s="226"/>
      <c r="V778" s="229" t="str">
        <f t="shared" si="578"/>
        <v/>
      </c>
      <c r="W778" s="229" t="str">
        <f t="shared" si="579"/>
        <v/>
      </c>
      <c r="X778" s="52">
        <v>9</v>
      </c>
      <c r="Y778" s="87" t="str">
        <f t="shared" si="580"/>
        <v/>
      </c>
      <c r="Z778" s="87" t="str">
        <f t="shared" si="581"/>
        <v/>
      </c>
      <c r="AA778" s="87" t="str">
        <f t="shared" si="582"/>
        <v/>
      </c>
      <c r="AB778" s="34">
        <f t="shared" si="583"/>
        <v>0</v>
      </c>
    </row>
    <row r="779" spans="1:32" x14ac:dyDescent="0.2">
      <c r="A779" s="34" t="str">
        <f>C771&amp;"x"&amp;B779</f>
        <v>x6</v>
      </c>
      <c r="B779" s="63">
        <v>6</v>
      </c>
      <c r="C779" s="87" t="str">
        <f t="shared" si="569"/>
        <v/>
      </c>
      <c r="D779" s="87" t="str">
        <f t="shared" si="570"/>
        <v/>
      </c>
      <c r="E779" s="88" t="str">
        <f t="shared" si="571"/>
        <v/>
      </c>
      <c r="F779" s="88" t="str">
        <f t="shared" si="572"/>
        <v/>
      </c>
      <c r="G779" s="89" t="str">
        <f t="shared" si="573"/>
        <v/>
      </c>
      <c r="H779" s="90" t="str">
        <f t="shared" si="574"/>
        <v/>
      </c>
      <c r="I779" s="91"/>
      <c r="J779" s="87" t="str">
        <f t="shared" si="575"/>
        <v/>
      </c>
      <c r="K779" s="87" t="str">
        <f t="shared" si="576"/>
        <v/>
      </c>
      <c r="L779" s="87" t="str">
        <f t="shared" si="577"/>
        <v/>
      </c>
      <c r="M779" s="92"/>
      <c r="N779" s="92"/>
      <c r="P779" s="223" t="str">
        <f>IF(OR(LEFT($A779,1)="x",AND(Y773+$AB779=0,$AB773&gt;0)),"",IFERROR(VLOOKUP($A779,LedenV,27,0),""))</f>
        <v/>
      </c>
      <c r="Q779" s="223" t="str">
        <f>IF(OR(LEFT($A779,1)="x",AND(Z773+$AB779=0,$AB773&gt;0)),"",IFERROR(VLOOKUP($A779,LedenV,28,0),""))</f>
        <v/>
      </c>
      <c r="R779" s="223" t="str">
        <f>IF(OR(LEFT($A779,1)="x",AND(AA773+$AB779=0,$AB773&gt;0)),"",IFERROR(VLOOKUP($A779,LedenV,29,0),""))</f>
        <v/>
      </c>
      <c r="S779" s="228"/>
      <c r="T779" s="305"/>
      <c r="U779" s="226"/>
      <c r="V779" s="229" t="str">
        <f t="shared" si="578"/>
        <v/>
      </c>
      <c r="W779" s="229" t="str">
        <f t="shared" si="579"/>
        <v/>
      </c>
      <c r="X779" s="52">
        <v>10</v>
      </c>
      <c r="Y779" s="87" t="str">
        <f t="shared" si="580"/>
        <v/>
      </c>
      <c r="Z779" s="87" t="str">
        <f t="shared" si="581"/>
        <v/>
      </c>
      <c r="AA779" s="87" t="str">
        <f t="shared" si="582"/>
        <v/>
      </c>
      <c r="AB779" s="34">
        <f t="shared" si="583"/>
        <v>0</v>
      </c>
    </row>
    <row r="780" spans="1:32" x14ac:dyDescent="0.2">
      <c r="A780" s="34" t="str">
        <f>C771&amp;"x"&amp;B780</f>
        <v>x7</v>
      </c>
      <c r="B780" s="63">
        <v>7</v>
      </c>
      <c r="C780" s="87" t="str">
        <f t="shared" si="569"/>
        <v/>
      </c>
      <c r="D780" s="87" t="str">
        <f t="shared" si="570"/>
        <v/>
      </c>
      <c r="E780" s="88" t="str">
        <f t="shared" si="571"/>
        <v/>
      </c>
      <c r="F780" s="88" t="str">
        <f t="shared" si="572"/>
        <v/>
      </c>
      <c r="G780" s="89" t="str">
        <f t="shared" si="573"/>
        <v/>
      </c>
      <c r="H780" s="90" t="str">
        <f t="shared" si="574"/>
        <v/>
      </c>
      <c r="I780" s="91"/>
      <c r="J780" s="87" t="str">
        <f t="shared" si="575"/>
        <v/>
      </c>
      <c r="K780" s="87" t="str">
        <f t="shared" si="576"/>
        <v/>
      </c>
      <c r="L780" s="87" t="str">
        <f t="shared" si="577"/>
        <v/>
      </c>
      <c r="M780" s="92"/>
      <c r="N780" s="92"/>
      <c r="P780" s="223" t="str">
        <f>IF(OR(LEFT($A780,1)="x",AND(Y773+$AB780=0,$AB773&gt;0)),"",IFERROR(VLOOKUP($A780,LedenV,27,0),""))</f>
        <v/>
      </c>
      <c r="Q780" s="223" t="str">
        <f>IF(OR(LEFT($A780,1)="x",AND(Z773+$AB780=0,$AB773&gt;0)),"",IFERROR(VLOOKUP($A780,LedenV,28,0),""))</f>
        <v/>
      </c>
      <c r="R780" s="223" t="str">
        <f>IF(OR(LEFT($A780,1)="x",AND(AA773+$AB780=0,$AB773&gt;0)),"",IFERROR(VLOOKUP($A780,LedenV,29,0),""))</f>
        <v/>
      </c>
      <c r="S780" s="228"/>
      <c r="T780" s="305"/>
      <c r="U780" s="226"/>
      <c r="V780" s="229" t="str">
        <f t="shared" si="578"/>
        <v/>
      </c>
      <c r="W780" s="229" t="str">
        <f t="shared" si="579"/>
        <v/>
      </c>
      <c r="X780" s="52">
        <v>11</v>
      </c>
      <c r="Y780" s="87" t="str">
        <f t="shared" si="580"/>
        <v/>
      </c>
      <c r="Z780" s="87" t="str">
        <f t="shared" si="581"/>
        <v/>
      </c>
      <c r="AA780" s="87" t="str">
        <f t="shared" si="582"/>
        <v/>
      </c>
      <c r="AB780" s="34">
        <f t="shared" si="583"/>
        <v>0</v>
      </c>
    </row>
    <row r="781" spans="1:32" x14ac:dyDescent="0.2">
      <c r="A781" s="34" t="str">
        <f>C771&amp;"x"&amp;B781</f>
        <v>x8</v>
      </c>
      <c r="B781" s="63">
        <v>8</v>
      </c>
      <c r="C781" s="87" t="str">
        <f t="shared" si="569"/>
        <v/>
      </c>
      <c r="D781" s="87" t="str">
        <f t="shared" si="570"/>
        <v/>
      </c>
      <c r="E781" s="88" t="str">
        <f t="shared" si="571"/>
        <v/>
      </c>
      <c r="F781" s="88" t="str">
        <f t="shared" si="572"/>
        <v/>
      </c>
      <c r="G781" s="89" t="str">
        <f t="shared" si="573"/>
        <v/>
      </c>
      <c r="H781" s="90" t="str">
        <f t="shared" si="574"/>
        <v/>
      </c>
      <c r="I781" s="91"/>
      <c r="J781" s="87" t="str">
        <f t="shared" si="575"/>
        <v/>
      </c>
      <c r="K781" s="87" t="str">
        <f t="shared" si="576"/>
        <v/>
      </c>
      <c r="L781" s="87" t="str">
        <f t="shared" si="577"/>
        <v/>
      </c>
      <c r="M781" s="92"/>
      <c r="N781" s="92"/>
      <c r="P781" s="223" t="str">
        <f>IF(OR(LEFT($A781,1)="x",AND(Y773+$AB781=0,$AB773&gt;0)),"",IFERROR(VLOOKUP($A781,LedenV,27,0),""))</f>
        <v/>
      </c>
      <c r="Q781" s="223" t="str">
        <f>IF(OR(LEFT($A781,1)="x",AND(Z773+$AB781=0,$AB773&gt;0)),"",IFERROR(VLOOKUP($A781,LedenV,28,0),""))</f>
        <v/>
      </c>
      <c r="R781" s="223" t="str">
        <f>IF(OR(LEFT($A781,1)="x",AND(AA773+$AB781=0,$AB773&gt;0)),"",IFERROR(VLOOKUP($A781,LedenV,29,0),""))</f>
        <v/>
      </c>
      <c r="S781" s="228"/>
      <c r="T781" s="305"/>
      <c r="U781" s="226"/>
      <c r="V781" s="229" t="str">
        <f t="shared" si="578"/>
        <v/>
      </c>
      <c r="W781" s="229" t="str">
        <f t="shared" si="579"/>
        <v/>
      </c>
      <c r="X781" s="52">
        <v>12</v>
      </c>
      <c r="Y781" s="87" t="str">
        <f t="shared" si="580"/>
        <v/>
      </c>
      <c r="Z781" s="87" t="str">
        <f t="shared" si="581"/>
        <v/>
      </c>
      <c r="AA781" s="87" t="str">
        <f t="shared" si="582"/>
        <v/>
      </c>
      <c r="AB781" s="34">
        <f t="shared" si="583"/>
        <v>0</v>
      </c>
    </row>
    <row r="782" spans="1:32" x14ac:dyDescent="0.2">
      <c r="A782" s="34" t="str">
        <f>C771&amp;"x"&amp;B782</f>
        <v>x9</v>
      </c>
      <c r="B782" s="63">
        <v>9</v>
      </c>
      <c r="C782" s="87" t="str">
        <f t="shared" si="569"/>
        <v/>
      </c>
      <c r="D782" s="87" t="str">
        <f t="shared" si="570"/>
        <v/>
      </c>
      <c r="E782" s="88" t="str">
        <f t="shared" si="571"/>
        <v/>
      </c>
      <c r="F782" s="88" t="str">
        <f t="shared" si="572"/>
        <v/>
      </c>
      <c r="G782" s="89" t="str">
        <f t="shared" si="573"/>
        <v/>
      </c>
      <c r="H782" s="90" t="str">
        <f t="shared" si="574"/>
        <v/>
      </c>
      <c r="I782" s="91"/>
      <c r="J782" s="87" t="str">
        <f t="shared" si="575"/>
        <v/>
      </c>
      <c r="K782" s="87" t="str">
        <f t="shared" si="576"/>
        <v/>
      </c>
      <c r="L782" s="87" t="str">
        <f t="shared" si="577"/>
        <v/>
      </c>
      <c r="M782" s="92"/>
      <c r="N782" s="92"/>
      <c r="P782" s="223" t="str">
        <f>IF(OR(LEFT($A782,1)="x",AND(Y773+$AB782=0,$AB773&gt;0)),"",IFERROR(VLOOKUP($A782,LedenV,27,0),""))</f>
        <v/>
      </c>
      <c r="Q782" s="223" t="str">
        <f>IF(OR(LEFT($A782,1)="x",AND(Z773+$AB782=0,$AB773&gt;0)),"",IFERROR(VLOOKUP($A782,LedenV,28,0),""))</f>
        <v/>
      </c>
      <c r="R782" s="223" t="str">
        <f>IF(OR(LEFT($A782,1)="x",AND(AA773+$AB782=0,$AB773&gt;0)),"",IFERROR(VLOOKUP($A782,LedenV,29,0),""))</f>
        <v/>
      </c>
      <c r="S782" s="228"/>
      <c r="T782" s="305"/>
      <c r="U782" s="226"/>
      <c r="V782" s="229" t="str">
        <f t="shared" si="578"/>
        <v/>
      </c>
      <c r="W782" s="229" t="str">
        <f t="shared" si="579"/>
        <v/>
      </c>
      <c r="X782" s="52">
        <v>13</v>
      </c>
      <c r="Y782" s="87" t="str">
        <f t="shared" si="580"/>
        <v/>
      </c>
      <c r="Z782" s="87" t="str">
        <f t="shared" si="581"/>
        <v/>
      </c>
      <c r="AA782" s="87" t="str">
        <f t="shared" si="582"/>
        <v/>
      </c>
      <c r="AB782" s="34">
        <f t="shared" si="583"/>
        <v>0</v>
      </c>
    </row>
    <row r="783" spans="1:32" x14ac:dyDescent="0.2">
      <c r="A783" s="34" t="str">
        <f>C771&amp;"x"&amp;B783</f>
        <v>x10</v>
      </c>
      <c r="B783" s="63">
        <v>10</v>
      </c>
      <c r="C783" s="87" t="str">
        <f t="shared" si="569"/>
        <v/>
      </c>
      <c r="D783" s="87" t="str">
        <f t="shared" si="570"/>
        <v/>
      </c>
      <c r="E783" s="88" t="str">
        <f t="shared" si="571"/>
        <v/>
      </c>
      <c r="F783" s="88" t="str">
        <f t="shared" si="572"/>
        <v/>
      </c>
      <c r="G783" s="89" t="str">
        <f t="shared" si="573"/>
        <v/>
      </c>
      <c r="H783" s="90" t="str">
        <f t="shared" si="574"/>
        <v/>
      </c>
      <c r="I783" s="91"/>
      <c r="J783" s="87" t="str">
        <f t="shared" si="575"/>
        <v/>
      </c>
      <c r="K783" s="87" t="str">
        <f t="shared" si="576"/>
        <v/>
      </c>
      <c r="L783" s="87" t="str">
        <f t="shared" si="577"/>
        <v/>
      </c>
      <c r="M783" s="92"/>
      <c r="N783" s="92"/>
      <c r="P783" s="223" t="str">
        <f>IF(OR(LEFT($A783,1)="x",AND(Y773+$AB783=0,$AB773&gt;0)),"",IFERROR(VLOOKUP($A783,LedenV,27,0),""))</f>
        <v/>
      </c>
      <c r="Q783" s="223" t="str">
        <f>IF(OR(LEFT($A783,1)="x",AND(Z773+$AB783=0,$AB773&gt;0)),"",IFERROR(VLOOKUP($A783,LedenV,28,0),""))</f>
        <v/>
      </c>
      <c r="R783" s="223" t="str">
        <f>IF(OR(LEFT($A783,1)="x",AND(AA773+$AB783=0,$AB773&gt;0)),"",IFERROR(VLOOKUP($A783,LedenV,29,0),""))</f>
        <v/>
      </c>
      <c r="S783" s="228"/>
      <c r="T783" s="305"/>
      <c r="U783" s="226"/>
      <c r="V783" s="229" t="str">
        <f t="shared" si="578"/>
        <v/>
      </c>
      <c r="W783" s="229" t="str">
        <f t="shared" si="579"/>
        <v/>
      </c>
      <c r="X783" s="52">
        <v>14</v>
      </c>
      <c r="Y783" s="87" t="str">
        <f t="shared" si="580"/>
        <v/>
      </c>
      <c r="Z783" s="87" t="str">
        <f t="shared" si="581"/>
        <v/>
      </c>
      <c r="AA783" s="87" t="str">
        <f t="shared" si="582"/>
        <v/>
      </c>
      <c r="AB783" s="34">
        <f t="shared" si="583"/>
        <v>0</v>
      </c>
    </row>
    <row r="784" spans="1:32" x14ac:dyDescent="0.2">
      <c r="A784" s="34" t="str">
        <f>C771&amp;"x"&amp;B784</f>
        <v>x11</v>
      </c>
      <c r="B784" s="63">
        <v>11</v>
      </c>
      <c r="C784" s="87" t="str">
        <f t="shared" si="569"/>
        <v/>
      </c>
      <c r="D784" s="87" t="str">
        <f t="shared" si="570"/>
        <v/>
      </c>
      <c r="E784" s="88" t="str">
        <f t="shared" si="571"/>
        <v/>
      </c>
      <c r="F784" s="88" t="str">
        <f t="shared" si="572"/>
        <v/>
      </c>
      <c r="G784" s="89" t="str">
        <f t="shared" si="573"/>
        <v/>
      </c>
      <c r="H784" s="90" t="str">
        <f t="shared" si="574"/>
        <v/>
      </c>
      <c r="I784" s="91"/>
      <c r="J784" s="87" t="str">
        <f t="shared" si="575"/>
        <v/>
      </c>
      <c r="K784" s="87" t="str">
        <f t="shared" si="576"/>
        <v/>
      </c>
      <c r="L784" s="87" t="str">
        <f t="shared" si="577"/>
        <v/>
      </c>
      <c r="M784" s="92"/>
      <c r="N784" s="92"/>
      <c r="P784" s="223" t="str">
        <f>IF(OR(LEFT($A784,1)="x",AND(Y773+$AB784=0,$AB773&gt;0)),"",IFERROR(VLOOKUP($A784,LedenV,27,0),""))</f>
        <v/>
      </c>
      <c r="Q784" s="223" t="str">
        <f>IF(OR(LEFT($A784,1)="x",AND(Z773+$AB784=0,$AB773&gt;0)),"",IFERROR(VLOOKUP($A784,LedenV,28,0),""))</f>
        <v/>
      </c>
      <c r="R784" s="223" t="str">
        <f>IF(OR(LEFT($A784,1)="x",AND(AA773+$AB784=0,$AB773&gt;0)),"",IFERROR(VLOOKUP($A784,LedenV,29,0),""))</f>
        <v/>
      </c>
      <c r="V784" s="229" t="str">
        <f t="shared" si="578"/>
        <v/>
      </c>
      <c r="W784" s="229" t="str">
        <f t="shared" si="579"/>
        <v/>
      </c>
      <c r="X784" s="52">
        <v>15</v>
      </c>
      <c r="Y784" s="87" t="str">
        <f t="shared" si="580"/>
        <v/>
      </c>
      <c r="Z784" s="87" t="str">
        <f t="shared" si="581"/>
        <v/>
      </c>
      <c r="AA784" s="87" t="str">
        <f t="shared" si="582"/>
        <v/>
      </c>
      <c r="AB784" s="34">
        <f t="shared" si="583"/>
        <v>0</v>
      </c>
    </row>
    <row r="785" spans="1:32" x14ac:dyDescent="0.2">
      <c r="A785" s="34" t="str">
        <f>C771&amp;"x"&amp;B785</f>
        <v>x12</v>
      </c>
      <c r="B785" s="63">
        <v>12</v>
      </c>
      <c r="C785" s="87" t="str">
        <f t="shared" si="569"/>
        <v/>
      </c>
      <c r="D785" s="87" t="str">
        <f t="shared" si="570"/>
        <v/>
      </c>
      <c r="E785" s="88" t="str">
        <f t="shared" si="571"/>
        <v/>
      </c>
      <c r="F785" s="88" t="str">
        <f t="shared" si="572"/>
        <v/>
      </c>
      <c r="G785" s="89" t="str">
        <f t="shared" si="573"/>
        <v/>
      </c>
      <c r="H785" s="90" t="str">
        <f t="shared" si="574"/>
        <v/>
      </c>
      <c r="I785" s="91"/>
      <c r="J785" s="87" t="str">
        <f t="shared" si="575"/>
        <v/>
      </c>
      <c r="K785" s="87" t="str">
        <f t="shared" si="576"/>
        <v/>
      </c>
      <c r="L785" s="87" t="str">
        <f t="shared" si="577"/>
        <v/>
      </c>
      <c r="M785" s="92"/>
      <c r="N785" s="92"/>
      <c r="P785" s="223" t="str">
        <f>IF(OR(LEFT($A785,1)="x",AND(Y773+$AB785=0,$AB773&gt;0)),"",IFERROR(VLOOKUP($A785,LedenV,27,0),""))</f>
        <v/>
      </c>
      <c r="Q785" s="223" t="str">
        <f>IF(OR(LEFT($A785,1)="x",AND(Z773+$AB785=0,$AB773&gt;0)),"",IFERROR(VLOOKUP($A785,LedenV,28,0),""))</f>
        <v/>
      </c>
      <c r="R785" s="223" t="str">
        <f>IF(OR(LEFT($A785,1)="x",AND(AA773+$AB785=0,$AB773&gt;0)),"",IFERROR(VLOOKUP($A785,LedenV,29,0),""))</f>
        <v/>
      </c>
      <c r="V785" s="229" t="str">
        <f t="shared" si="578"/>
        <v/>
      </c>
      <c r="W785" s="229" t="str">
        <f t="shared" si="579"/>
        <v/>
      </c>
      <c r="X785" s="52">
        <v>16</v>
      </c>
      <c r="Y785" s="87" t="str">
        <f t="shared" si="580"/>
        <v/>
      </c>
      <c r="Z785" s="87" t="str">
        <f t="shared" si="581"/>
        <v/>
      </c>
      <c r="AA785" s="87" t="str">
        <f t="shared" si="582"/>
        <v/>
      </c>
      <c r="AB785" s="34">
        <f t="shared" si="583"/>
        <v>0</v>
      </c>
    </row>
    <row r="786" spans="1:32" x14ac:dyDescent="0.2">
      <c r="A786" s="34" t="str">
        <f>C771&amp;"x"&amp;B786</f>
        <v>x13</v>
      </c>
      <c r="B786" s="63">
        <v>13</v>
      </c>
      <c r="C786" s="87" t="str">
        <f t="shared" si="569"/>
        <v/>
      </c>
      <c r="D786" s="87" t="str">
        <f t="shared" si="570"/>
        <v/>
      </c>
      <c r="E786" s="88" t="str">
        <f t="shared" si="571"/>
        <v/>
      </c>
      <c r="F786" s="88" t="str">
        <f t="shared" si="572"/>
        <v/>
      </c>
      <c r="G786" s="89" t="str">
        <f t="shared" si="573"/>
        <v/>
      </c>
      <c r="H786" s="90" t="str">
        <f t="shared" si="574"/>
        <v/>
      </c>
      <c r="I786" s="91"/>
      <c r="J786" s="87" t="str">
        <f t="shared" si="575"/>
        <v/>
      </c>
      <c r="K786" s="87" t="str">
        <f t="shared" si="576"/>
        <v/>
      </c>
      <c r="L786" s="87" t="str">
        <f t="shared" si="577"/>
        <v/>
      </c>
      <c r="M786" s="92"/>
      <c r="N786" s="92"/>
      <c r="P786" s="223" t="str">
        <f>IF(OR(LEFT($A786,1)="x",AND(Y773+$AB786=0,$AB773&gt;0)),"",IFERROR(VLOOKUP($A786,LedenV,27,0),""))</f>
        <v/>
      </c>
      <c r="Q786" s="223" t="str">
        <f>IF(OR(LEFT($A786,1)="x",AND(Z773+$AB786=0,$AB773&gt;0)),"",IFERROR(VLOOKUP($A786,LedenV,28,0),""))</f>
        <v/>
      </c>
      <c r="R786" s="223" t="str">
        <f>IF(OR(LEFT($A786,1)="x",AND(AA773+$AB786=0,$AB773&gt;0)),"",IFERROR(VLOOKUP($A786,LedenV,29,0),""))</f>
        <v/>
      </c>
      <c r="V786" s="229" t="str">
        <f t="shared" si="578"/>
        <v/>
      </c>
      <c r="W786" s="229" t="str">
        <f t="shared" si="579"/>
        <v/>
      </c>
      <c r="X786" s="52">
        <v>17</v>
      </c>
      <c r="Y786" s="87" t="str">
        <f t="shared" si="580"/>
        <v/>
      </c>
      <c r="Z786" s="87" t="str">
        <f t="shared" si="581"/>
        <v/>
      </c>
      <c r="AA786" s="87" t="str">
        <f t="shared" si="582"/>
        <v/>
      </c>
      <c r="AB786" s="34">
        <f t="shared" si="583"/>
        <v>0</v>
      </c>
    </row>
    <row r="787" spans="1:32" x14ac:dyDescent="0.2">
      <c r="A787" s="34" t="str">
        <f>C771&amp;"x"&amp;B787</f>
        <v>x14</v>
      </c>
      <c r="B787" s="63">
        <v>14</v>
      </c>
      <c r="C787" s="87" t="str">
        <f t="shared" si="569"/>
        <v/>
      </c>
      <c r="D787" s="87" t="str">
        <f t="shared" si="570"/>
        <v/>
      </c>
      <c r="E787" s="88" t="str">
        <f t="shared" si="571"/>
        <v/>
      </c>
      <c r="F787" s="88" t="str">
        <f t="shared" si="572"/>
        <v/>
      </c>
      <c r="G787" s="89" t="str">
        <f t="shared" si="573"/>
        <v/>
      </c>
      <c r="H787" s="90" t="str">
        <f t="shared" si="574"/>
        <v/>
      </c>
      <c r="I787" s="91"/>
      <c r="J787" s="87" t="str">
        <f t="shared" si="575"/>
        <v/>
      </c>
      <c r="K787" s="87" t="str">
        <f t="shared" si="576"/>
        <v/>
      </c>
      <c r="L787" s="87" t="str">
        <f t="shared" si="577"/>
        <v/>
      </c>
      <c r="M787" s="92"/>
      <c r="N787" s="92"/>
      <c r="P787" s="223" t="str">
        <f>IF(OR(LEFT($A787,1)="x",AND(Y773+$AB787=0,$AB773&gt;0)),"",IFERROR(VLOOKUP($A787,LedenV,27,0),""))</f>
        <v/>
      </c>
      <c r="Q787" s="223" t="str">
        <f>IF(OR(LEFT($A787,1)="x",AND(Z773+$AB787=0,$AB773&gt;0)),"",IFERROR(VLOOKUP($A787,LedenV,28,0),""))</f>
        <v/>
      </c>
      <c r="R787" s="223" t="str">
        <f>IF(OR(LEFT($A787,1)="x",AND(AA773+$AB787=0,$AB773&gt;0)),"",IFERROR(VLOOKUP($A787,LedenV,29,0),""))</f>
        <v/>
      </c>
      <c r="V787" s="229" t="str">
        <f t="shared" si="578"/>
        <v/>
      </c>
      <c r="W787" s="229" t="str">
        <f t="shared" si="579"/>
        <v/>
      </c>
      <c r="X787" s="52">
        <v>18</v>
      </c>
      <c r="Y787" s="87" t="str">
        <f t="shared" si="580"/>
        <v/>
      </c>
      <c r="Z787" s="87" t="str">
        <f t="shared" si="581"/>
        <v/>
      </c>
      <c r="AA787" s="87" t="str">
        <f t="shared" si="582"/>
        <v/>
      </c>
      <c r="AB787" s="34">
        <f t="shared" si="583"/>
        <v>0</v>
      </c>
    </row>
    <row r="788" spans="1:32" x14ac:dyDescent="0.2">
      <c r="A788" s="34" t="str">
        <f>C771&amp;"x"&amp;B788</f>
        <v>x15</v>
      </c>
      <c r="B788" s="63">
        <v>15</v>
      </c>
      <c r="C788" s="87" t="str">
        <f t="shared" si="569"/>
        <v/>
      </c>
      <c r="D788" s="87" t="str">
        <f t="shared" si="570"/>
        <v/>
      </c>
      <c r="E788" s="88" t="str">
        <f t="shared" si="571"/>
        <v/>
      </c>
      <c r="F788" s="88" t="str">
        <f t="shared" si="572"/>
        <v/>
      </c>
      <c r="G788" s="89" t="str">
        <f t="shared" si="573"/>
        <v/>
      </c>
      <c r="H788" s="90" t="str">
        <f t="shared" si="574"/>
        <v/>
      </c>
      <c r="I788" s="91"/>
      <c r="J788" s="87" t="str">
        <f t="shared" si="575"/>
        <v/>
      </c>
      <c r="K788" s="87" t="str">
        <f t="shared" si="576"/>
        <v/>
      </c>
      <c r="L788" s="87" t="str">
        <f t="shared" si="577"/>
        <v/>
      </c>
      <c r="M788" s="92"/>
      <c r="N788" s="92"/>
      <c r="P788" s="223" t="str">
        <f>IF(OR(LEFT($A788,1)="x",AND(Y773+$AB788=0,$AB773&gt;0)),"",IFERROR(VLOOKUP($A788,LedenV,27,0),""))</f>
        <v/>
      </c>
      <c r="Q788" s="223" t="str">
        <f>IF(OR(LEFT($A788,1)="x",AND(Z773+$AB788=0,$AB773&gt;0)),"",IFERROR(VLOOKUP($A788,LedenV,28,0),""))</f>
        <v/>
      </c>
      <c r="R788" s="223" t="str">
        <f>IF(OR(LEFT($A788,1)="x",AND(AA773+$AB788=0,$AB773&gt;0)),"",IFERROR(VLOOKUP($A788,LedenV,29,0),""))</f>
        <v/>
      </c>
      <c r="V788" s="229" t="str">
        <f t="shared" si="578"/>
        <v/>
      </c>
      <c r="W788" s="229" t="str">
        <f t="shared" si="579"/>
        <v/>
      </c>
      <c r="X788" s="52">
        <v>19</v>
      </c>
      <c r="Y788" s="87" t="str">
        <f t="shared" si="580"/>
        <v/>
      </c>
      <c r="Z788" s="87" t="str">
        <f t="shared" si="581"/>
        <v/>
      </c>
      <c r="AA788" s="87" t="str">
        <f t="shared" si="582"/>
        <v/>
      </c>
      <c r="AB788" s="34">
        <f t="shared" si="583"/>
        <v>0</v>
      </c>
    </row>
    <row r="789" spans="1:32" ht="13.5" thickBot="1" x14ac:dyDescent="0.25">
      <c r="B789" s="93"/>
      <c r="C789" s="94"/>
      <c r="D789" s="93"/>
      <c r="E789" s="93"/>
      <c r="F789" s="93"/>
      <c r="G789" s="95"/>
      <c r="H789" s="95"/>
      <c r="I789" s="95"/>
      <c r="J789" s="94"/>
      <c r="K789" s="94"/>
      <c r="L789" s="94"/>
      <c r="M789" s="92"/>
      <c r="N789" s="92"/>
      <c r="X789" s="52">
        <v>20</v>
      </c>
    </row>
    <row r="790" spans="1:32" ht="13.5" thickTop="1" x14ac:dyDescent="0.2">
      <c r="A790" s="62"/>
      <c r="B790" s="63"/>
      <c r="C790" s="392" t="s">
        <v>6547</v>
      </c>
      <c r="D790" s="392"/>
      <c r="E790" s="178" t="s">
        <v>6548</v>
      </c>
      <c r="F790" s="178" t="s">
        <v>6549</v>
      </c>
      <c r="G790" s="65" t="s">
        <v>6550</v>
      </c>
      <c r="H790" s="66"/>
      <c r="I790" s="67"/>
      <c r="J790" s="68" t="s">
        <v>6551</v>
      </c>
      <c r="K790" s="68" t="s">
        <v>6552</v>
      </c>
      <c r="L790" s="68" t="s">
        <v>6553</v>
      </c>
      <c r="M790" s="69"/>
      <c r="N790" s="69"/>
      <c r="O790" s="70"/>
      <c r="P790" s="71">
        <f>COUNT(P794:P808)</f>
        <v>0</v>
      </c>
      <c r="Q790" s="71">
        <f>COUNT(Q794:Q808)</f>
        <v>0</v>
      </c>
      <c r="R790" s="71">
        <f>COUNT(R794:R808)</f>
        <v>0</v>
      </c>
      <c r="S790" s="72"/>
      <c r="T790" s="104">
        <f>R790-(15-COUNTBLANK(AA794:AA808))</f>
        <v>0</v>
      </c>
      <c r="U790" s="70"/>
      <c r="V790" s="70"/>
      <c r="W790" s="70"/>
      <c r="X790" s="70">
        <v>1</v>
      </c>
      <c r="Y790" s="62"/>
      <c r="Z790" s="62"/>
      <c r="AA790" s="62"/>
      <c r="AB790" s="62"/>
    </row>
    <row r="791" spans="1:32" x14ac:dyDescent="0.2">
      <c r="A791" s="43">
        <v>43</v>
      </c>
      <c r="B791" s="73"/>
      <c r="C791" s="391" t="str">
        <f>Leden!AQ45</f>
        <v/>
      </c>
      <c r="D791" s="391"/>
      <c r="E791" s="177" t="str">
        <f>IF($C791="","",LEFT(IFERROR(VLOOKUP($C791,TeamsV,2,0),"")&amp;"??",2))</f>
        <v/>
      </c>
      <c r="F791" s="177" t="str">
        <f>IF($C791="","",LEFT(IFERROR(VLOOKUP($C791,TeamsV,3,0),"")&amp;"??",2))</f>
        <v/>
      </c>
      <c r="G791" s="177" t="str">
        <f>IF($C791="","",LEFT(IFERROR(VLOOKUP($C791,TeamsV,4,0),"")&amp;"?",1))</f>
        <v/>
      </c>
      <c r="H791" s="75"/>
      <c r="I791" s="76"/>
      <c r="J791" s="295">
        <f>COUNTIF(C794:C808,"V")</f>
        <v>0</v>
      </c>
      <c r="K791" s="300">
        <f>COUNTIF(C794:C808,"M")</f>
        <v>0</v>
      </c>
      <c r="L791" s="77" t="str">
        <f>IFERROR(AVERAGE(H794:H808),"")</f>
        <v/>
      </c>
      <c r="M791" s="78"/>
      <c r="N791" s="78"/>
      <c r="O791" s="79" t="s">
        <v>6554</v>
      </c>
      <c r="P791" s="223" t="str">
        <f>IF(COUNT(P794:P808)=0,"",TeamPunten(P794:P808,$V791))</f>
        <v/>
      </c>
      <c r="Q791" s="223" t="str">
        <f>IF(COUNT(Q794:Q808)=0,"",TeamPunten(Q794:Q808,$V791))</f>
        <v/>
      </c>
      <c r="R791" s="223" t="str">
        <f>IF(COUNT(R794:R808)=0,"",TeamPunten(R794:R808,$V791))</f>
        <v/>
      </c>
      <c r="S791" s="224"/>
      <c r="T791" s="51"/>
      <c r="U791" s="225" t="str">
        <f>MID($C791,1,1)</f>
        <v/>
      </c>
      <c r="V791" s="225" t="str">
        <f>MID($C791,1,1)</f>
        <v/>
      </c>
      <c r="W791" s="225" t="str">
        <f>MID($C791,1,1)</f>
        <v/>
      </c>
      <c r="X791" s="52">
        <v>2</v>
      </c>
      <c r="Y791" s="43"/>
      <c r="Z791" s="43"/>
      <c r="AA791" s="43"/>
      <c r="AB791" s="43"/>
      <c r="AD791" s="20" t="str">
        <f>IF($C791="","",IFERROR(VLOOKUP($C791,TeamsV,6,0),""))</f>
        <v/>
      </c>
      <c r="AE791" s="20" t="str">
        <f>IF($AD791="","",VLOOKUP($AD791,Teams!$B$4:$G$8,2,0))</f>
        <v/>
      </c>
      <c r="AF791" s="20" t="str">
        <f>IF($AD791="","",VLOOKUP($AD791,Teams!$B$4:$G$8,4,0))</f>
        <v/>
      </c>
    </row>
    <row r="792" spans="1:32" x14ac:dyDescent="0.2">
      <c r="B792" s="63"/>
      <c r="C792" s="178"/>
      <c r="D792" s="63"/>
      <c r="E792" s="63"/>
      <c r="F792" s="63"/>
      <c r="G792" s="67"/>
      <c r="H792" s="67"/>
      <c r="I792" s="67"/>
      <c r="J792" s="296"/>
      <c r="K792" s="296"/>
      <c r="L792" s="296"/>
      <c r="M792" s="80"/>
      <c r="N792" s="80"/>
      <c r="P792" s="224"/>
      <c r="Q792" s="224"/>
      <c r="R792" s="224"/>
      <c r="S792" s="224"/>
      <c r="T792" s="51"/>
      <c r="U792" s="226"/>
      <c r="V792" s="226"/>
      <c r="W792" s="226"/>
      <c r="X792" s="52">
        <v>3</v>
      </c>
    </row>
    <row r="793" spans="1:32" x14ac:dyDescent="0.2">
      <c r="A793" s="81"/>
      <c r="B793" s="82"/>
      <c r="C793" s="83" t="s">
        <v>6555</v>
      </c>
      <c r="D793" s="83" t="s">
        <v>6556</v>
      </c>
      <c r="E793" s="84" t="s">
        <v>6557</v>
      </c>
      <c r="F793" s="84" t="s">
        <v>6558</v>
      </c>
      <c r="G793" s="83" t="s">
        <v>6559</v>
      </c>
      <c r="H793" s="83" t="s">
        <v>6560</v>
      </c>
      <c r="I793" s="83" t="s">
        <v>6415</v>
      </c>
      <c r="J793" s="83" t="s">
        <v>7321</v>
      </c>
      <c r="K793" s="83" t="s">
        <v>8065</v>
      </c>
      <c r="L793" s="83" t="s">
        <v>8195</v>
      </c>
      <c r="M793" s="85"/>
      <c r="N793" s="85"/>
      <c r="O793" s="86"/>
      <c r="P793" s="227" t="s">
        <v>6425</v>
      </c>
      <c r="Q793" s="227" t="s">
        <v>6424</v>
      </c>
      <c r="R793" s="227" t="s">
        <v>6426</v>
      </c>
      <c r="S793" s="224"/>
      <c r="T793" s="51"/>
      <c r="U793" s="225" t="str">
        <f>IF(W791="","",VLOOKUP(W791,Leeftijdscat,2,FALSE))</f>
        <v/>
      </c>
      <c r="V793" s="225" t="str">
        <f>IF(W791="","",VLOOKUP(W791,Leeftijdscat,3,FALSE))</f>
        <v/>
      </c>
      <c r="W793" s="225"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SUM(Y793:AA793)</f>
        <v>0</v>
      </c>
    </row>
    <row r="794" spans="1:32" x14ac:dyDescent="0.2">
      <c r="A794" s="34" t="str">
        <f>C791&amp;"x"&amp;B794</f>
        <v>x1</v>
      </c>
      <c r="B794" s="63">
        <v>1</v>
      </c>
      <c r="C794" s="87" t="str">
        <f t="shared" ref="C794:C808" si="584">IF(LEFT($A794,1)="x","",IFERROR(VLOOKUP($A794,LedenV,6,0),""))</f>
        <v/>
      </c>
      <c r="D794" s="87" t="str">
        <f t="shared" ref="D794:D808" si="585">IF(LEFT($A794,1)="x","",IFERROR(VLOOKUP($A794,LedenV,7,0),""))</f>
        <v/>
      </c>
      <c r="E794" s="88" t="str">
        <f t="shared" ref="E794:E808" si="586">IF(LEFT($A794,1)="x","",IFERROR(VLOOKUP($A794,LedenV,8,0),""))</f>
        <v/>
      </c>
      <c r="F794" s="88" t="str">
        <f t="shared" ref="F794:F808" si="587">IF(LEFT($A794,1)="x","",IFERROR(VLOOKUP($A794,LedenV,9,0),""))</f>
        <v/>
      </c>
      <c r="G794" s="89" t="str">
        <f t="shared" ref="G794:G808" si="588">IF(LEFT($A794,1)="x","",IFERROR(VLOOKUP($A794,LedenV,10,0),""))</f>
        <v/>
      </c>
      <c r="H794" s="90" t="str">
        <f t="shared" ref="H794:H808" si="589">IF(AND(ISNUMBER(G794),G794&lt;&gt;0),DATEDIF(G794,Peildatum,"Y"),"")</f>
        <v/>
      </c>
      <c r="I794" s="91"/>
      <c r="J794" s="87" t="str">
        <f t="shared" ref="J794:J808" si="590">IF(LEFT($A794,1)="x","",IFERROR(VLOOKUP($A794,LedenV,16,0),""))</f>
        <v/>
      </c>
      <c r="K794" s="87" t="str">
        <f t="shared" ref="K794:K808" si="591">IF(LEFT($A794,1)="x","",IFERROR(VLOOKUP($A794,LedenV,17,0),""))</f>
        <v/>
      </c>
      <c r="L794" s="87" t="str">
        <f t="shared" ref="L794:L808" si="592">IF(LEFT($A794,1)="x","",IFERROR(VLOOKUP($A794,LedenV,18,0),""))</f>
        <v/>
      </c>
      <c r="M794" s="92"/>
      <c r="N794" s="92"/>
      <c r="P794" s="223" t="str">
        <f>IF(OR(LEFT($A794,1)="x",AND(Y793+$AB794=0,$AB793&gt;0)),"",IFERROR(VLOOKUP($A794,LedenV,27,0),""))</f>
        <v/>
      </c>
      <c r="Q794" s="223" t="str">
        <f>IF(OR(LEFT($A794,1)="x",AND(Z793+$AB794=0,$AB793&gt;0)),"",IFERROR(VLOOKUP($A794,LedenV,28,0),""))</f>
        <v/>
      </c>
      <c r="R794" s="223" t="str">
        <f>IF(OR(LEFT($A794,1)="x",AND(AA793+$AB794=0,$AB793&gt;0)),"",IFERROR(VLOOKUP($A794,LedenV,29,0),""))</f>
        <v/>
      </c>
      <c r="S794" s="228"/>
      <c r="T794" s="305"/>
      <c r="U794" s="226"/>
      <c r="V794" s="229" t="str">
        <f t="shared" ref="V794:V808" si="593">V793</f>
        <v/>
      </c>
      <c r="W794" s="229" t="str">
        <f t="shared" ref="W794:W808" si="594">W793</f>
        <v/>
      </c>
      <c r="X794" s="52">
        <v>5</v>
      </c>
      <c r="Y794" s="87" t="str">
        <f t="shared" ref="Y794:Y808" si="595">IF(LEFT($A794,1)="x","",IFERROR(VLOOKUP($A794,LedenV,34,0),""))</f>
        <v/>
      </c>
      <c r="Z794" s="87" t="str">
        <f t="shared" ref="Z794:Z808" si="596">IF(LEFT($A794,1)="x","",IFERROR(VLOOKUP($A794,LedenV,35,0),""))</f>
        <v/>
      </c>
      <c r="AA794" s="87" t="str">
        <f t="shared" ref="AA794:AA808" si="597">IF(LEFT($A794,1)="x","",IFERROR(VLOOKUP($A794,LedenV,36,0),""))</f>
        <v/>
      </c>
      <c r="AB794" s="34">
        <f t="shared" ref="AB794:AB808" si="598">LEN(Y794&amp;Z794&amp;AA794)</f>
        <v>0</v>
      </c>
    </row>
    <row r="795" spans="1:32" x14ac:dyDescent="0.2">
      <c r="A795" s="34" t="str">
        <f>C791&amp;"x"&amp;B795</f>
        <v>x2</v>
      </c>
      <c r="B795" s="63">
        <v>2</v>
      </c>
      <c r="C795" s="87" t="str">
        <f t="shared" si="584"/>
        <v/>
      </c>
      <c r="D795" s="87" t="str">
        <f t="shared" si="585"/>
        <v/>
      </c>
      <c r="E795" s="88" t="str">
        <f t="shared" si="586"/>
        <v/>
      </c>
      <c r="F795" s="88" t="str">
        <f t="shared" si="587"/>
        <v/>
      </c>
      <c r="G795" s="89" t="str">
        <f t="shared" si="588"/>
        <v/>
      </c>
      <c r="H795" s="90" t="str">
        <f t="shared" si="589"/>
        <v/>
      </c>
      <c r="I795" s="91"/>
      <c r="J795" s="87" t="str">
        <f t="shared" si="590"/>
        <v/>
      </c>
      <c r="K795" s="87" t="str">
        <f t="shared" si="591"/>
        <v/>
      </c>
      <c r="L795" s="87" t="str">
        <f t="shared" si="592"/>
        <v/>
      </c>
      <c r="M795" s="92"/>
      <c r="N795" s="92"/>
      <c r="P795" s="223" t="str">
        <f>IF(OR(LEFT($A795,1)="x",AND(Y793+$AB795=0,$AB793&gt;0)),"",IFERROR(VLOOKUP($A795,LedenV,27,0),""))</f>
        <v/>
      </c>
      <c r="Q795" s="223" t="str">
        <f>IF(OR(LEFT($A795,1)="x",AND(Z793+$AB795=0,$AB793&gt;0)),"",IFERROR(VLOOKUP($A795,LedenV,28,0),""))</f>
        <v/>
      </c>
      <c r="R795" s="223" t="str">
        <f>IF(OR(LEFT($A795,1)="x",AND(AA793+$AB795=0,$AB793&gt;0)),"",IFERROR(VLOOKUP($A795,LedenV,29,0),""))</f>
        <v/>
      </c>
      <c r="S795" s="228"/>
      <c r="T795" s="305"/>
      <c r="U795" s="226"/>
      <c r="V795" s="229" t="str">
        <f t="shared" si="593"/>
        <v/>
      </c>
      <c r="W795" s="229" t="str">
        <f t="shared" si="594"/>
        <v/>
      </c>
      <c r="X795" s="52">
        <v>6</v>
      </c>
      <c r="Y795" s="87" t="str">
        <f t="shared" si="595"/>
        <v/>
      </c>
      <c r="Z795" s="87" t="str">
        <f t="shared" si="596"/>
        <v/>
      </c>
      <c r="AA795" s="87" t="str">
        <f t="shared" si="597"/>
        <v/>
      </c>
      <c r="AB795" s="34">
        <f t="shared" si="598"/>
        <v>0</v>
      </c>
    </row>
    <row r="796" spans="1:32" x14ac:dyDescent="0.2">
      <c r="A796" s="34" t="str">
        <f>C791&amp;"x"&amp;B796</f>
        <v>x3</v>
      </c>
      <c r="B796" s="63">
        <v>3</v>
      </c>
      <c r="C796" s="87" t="str">
        <f t="shared" si="584"/>
        <v/>
      </c>
      <c r="D796" s="87" t="str">
        <f t="shared" si="585"/>
        <v/>
      </c>
      <c r="E796" s="88" t="str">
        <f t="shared" si="586"/>
        <v/>
      </c>
      <c r="F796" s="88" t="str">
        <f t="shared" si="587"/>
        <v/>
      </c>
      <c r="G796" s="89" t="str">
        <f t="shared" si="588"/>
        <v/>
      </c>
      <c r="H796" s="90" t="str">
        <f t="shared" si="589"/>
        <v/>
      </c>
      <c r="I796" s="91"/>
      <c r="J796" s="87" t="str">
        <f t="shared" si="590"/>
        <v/>
      </c>
      <c r="K796" s="87" t="str">
        <f t="shared" si="591"/>
        <v/>
      </c>
      <c r="L796" s="87" t="str">
        <f t="shared" si="592"/>
        <v/>
      </c>
      <c r="M796" s="92"/>
      <c r="N796" s="92"/>
      <c r="P796" s="223" t="str">
        <f>IF(OR(LEFT($A796,1)="x",AND(Y793+$AB796=0,$AB793&gt;0)),"",IFERROR(VLOOKUP($A796,LedenV,27,0),""))</f>
        <v/>
      </c>
      <c r="Q796" s="223" t="str">
        <f>IF(OR(LEFT($A796,1)="x",AND(Z793+$AB796=0,$AB793&gt;0)),"",IFERROR(VLOOKUP($A796,LedenV,28,0),""))</f>
        <v/>
      </c>
      <c r="R796" s="223" t="str">
        <f>IF(OR(LEFT($A796,1)="x",AND(AA793+$AB796=0,$AB793&gt;0)),"",IFERROR(VLOOKUP($A796,LedenV,29,0),""))</f>
        <v/>
      </c>
      <c r="S796" s="228"/>
      <c r="T796" s="305"/>
      <c r="U796" s="226"/>
      <c r="V796" s="229" t="str">
        <f t="shared" si="593"/>
        <v/>
      </c>
      <c r="W796" s="229" t="str">
        <f t="shared" si="594"/>
        <v/>
      </c>
      <c r="X796" s="52">
        <v>7</v>
      </c>
      <c r="Y796" s="87" t="str">
        <f t="shared" si="595"/>
        <v/>
      </c>
      <c r="Z796" s="87" t="str">
        <f t="shared" si="596"/>
        <v/>
      </c>
      <c r="AA796" s="87" t="str">
        <f t="shared" si="597"/>
        <v/>
      </c>
      <c r="AB796" s="34">
        <f t="shared" si="598"/>
        <v>0</v>
      </c>
    </row>
    <row r="797" spans="1:32" x14ac:dyDescent="0.2">
      <c r="A797" s="34" t="str">
        <f>C791&amp;"x"&amp;B797</f>
        <v>x4</v>
      </c>
      <c r="B797" s="63">
        <v>4</v>
      </c>
      <c r="C797" s="87" t="str">
        <f t="shared" si="584"/>
        <v/>
      </c>
      <c r="D797" s="87" t="str">
        <f t="shared" si="585"/>
        <v/>
      </c>
      <c r="E797" s="88" t="str">
        <f t="shared" si="586"/>
        <v/>
      </c>
      <c r="F797" s="88" t="str">
        <f t="shared" si="587"/>
        <v/>
      </c>
      <c r="G797" s="89" t="str">
        <f t="shared" si="588"/>
        <v/>
      </c>
      <c r="H797" s="90" t="str">
        <f t="shared" si="589"/>
        <v/>
      </c>
      <c r="I797" s="91"/>
      <c r="J797" s="87" t="str">
        <f t="shared" si="590"/>
        <v/>
      </c>
      <c r="K797" s="87" t="str">
        <f t="shared" si="591"/>
        <v/>
      </c>
      <c r="L797" s="87" t="str">
        <f t="shared" si="592"/>
        <v/>
      </c>
      <c r="M797" s="92"/>
      <c r="N797" s="92"/>
      <c r="P797" s="223" t="str">
        <f>IF(OR(LEFT($A797,1)="x",AND(Y793+$AB797=0,$AB793&gt;0)),"",IFERROR(VLOOKUP($A797,LedenV,27,0),""))</f>
        <v/>
      </c>
      <c r="Q797" s="223" t="str">
        <f>IF(OR(LEFT($A797,1)="x",AND(Z793+$AB797=0,$AB793&gt;0)),"",IFERROR(VLOOKUP($A797,LedenV,28,0),""))</f>
        <v/>
      </c>
      <c r="R797" s="223" t="str">
        <f>IF(OR(LEFT($A797,1)="x",AND(AA793+$AB797=0,$AB793&gt;0)),"",IFERROR(VLOOKUP($A797,LedenV,29,0),""))</f>
        <v/>
      </c>
      <c r="S797" s="228"/>
      <c r="T797" s="305"/>
      <c r="U797" s="226"/>
      <c r="V797" s="229" t="str">
        <f t="shared" si="593"/>
        <v/>
      </c>
      <c r="W797" s="229" t="str">
        <f t="shared" si="594"/>
        <v/>
      </c>
      <c r="X797" s="52">
        <v>8</v>
      </c>
      <c r="Y797" s="87" t="str">
        <f t="shared" si="595"/>
        <v/>
      </c>
      <c r="Z797" s="87" t="str">
        <f t="shared" si="596"/>
        <v/>
      </c>
      <c r="AA797" s="87" t="str">
        <f t="shared" si="597"/>
        <v/>
      </c>
      <c r="AB797" s="34">
        <f t="shared" si="598"/>
        <v>0</v>
      </c>
    </row>
    <row r="798" spans="1:32" x14ac:dyDescent="0.2">
      <c r="A798" s="34" t="str">
        <f>C791&amp;"x"&amp;B798</f>
        <v>x5</v>
      </c>
      <c r="B798" s="63">
        <v>5</v>
      </c>
      <c r="C798" s="87" t="str">
        <f t="shared" si="584"/>
        <v/>
      </c>
      <c r="D798" s="87" t="str">
        <f t="shared" si="585"/>
        <v/>
      </c>
      <c r="E798" s="88" t="str">
        <f t="shared" si="586"/>
        <v/>
      </c>
      <c r="F798" s="88" t="str">
        <f t="shared" si="587"/>
        <v/>
      </c>
      <c r="G798" s="89" t="str">
        <f t="shared" si="588"/>
        <v/>
      </c>
      <c r="H798" s="90" t="str">
        <f t="shared" si="589"/>
        <v/>
      </c>
      <c r="I798" s="91"/>
      <c r="J798" s="87" t="str">
        <f t="shared" si="590"/>
        <v/>
      </c>
      <c r="K798" s="87" t="str">
        <f t="shared" si="591"/>
        <v/>
      </c>
      <c r="L798" s="87" t="str">
        <f t="shared" si="592"/>
        <v/>
      </c>
      <c r="M798" s="92"/>
      <c r="N798" s="92"/>
      <c r="P798" s="223" t="str">
        <f>IF(OR(LEFT($A798,1)="x",AND(Y793+$AB798=0,$AB793&gt;0)),"",IFERROR(VLOOKUP($A798,LedenV,27,0),""))</f>
        <v/>
      </c>
      <c r="Q798" s="223" t="str">
        <f>IF(OR(LEFT($A798,1)="x",AND(Z793+$AB798=0,$AB793&gt;0)),"",IFERROR(VLOOKUP($A798,LedenV,28,0),""))</f>
        <v/>
      </c>
      <c r="R798" s="223" t="str">
        <f>IF(OR(LEFT($A798,1)="x",AND(AA793+$AB798=0,$AB793&gt;0)),"",IFERROR(VLOOKUP($A798,LedenV,29,0),""))</f>
        <v/>
      </c>
      <c r="S798" s="228"/>
      <c r="T798" s="305"/>
      <c r="U798" s="226"/>
      <c r="V798" s="229" t="str">
        <f t="shared" si="593"/>
        <v/>
      </c>
      <c r="W798" s="229" t="str">
        <f t="shared" si="594"/>
        <v/>
      </c>
      <c r="X798" s="52">
        <v>9</v>
      </c>
      <c r="Y798" s="87" t="str">
        <f t="shared" si="595"/>
        <v/>
      </c>
      <c r="Z798" s="87" t="str">
        <f t="shared" si="596"/>
        <v/>
      </c>
      <c r="AA798" s="87" t="str">
        <f t="shared" si="597"/>
        <v/>
      </c>
      <c r="AB798" s="34">
        <f t="shared" si="598"/>
        <v>0</v>
      </c>
    </row>
    <row r="799" spans="1:32" x14ac:dyDescent="0.2">
      <c r="A799" s="34" t="str">
        <f>C791&amp;"x"&amp;B799</f>
        <v>x6</v>
      </c>
      <c r="B799" s="63">
        <v>6</v>
      </c>
      <c r="C799" s="87" t="str">
        <f t="shared" si="584"/>
        <v/>
      </c>
      <c r="D799" s="87" t="str">
        <f t="shared" si="585"/>
        <v/>
      </c>
      <c r="E799" s="88" t="str">
        <f t="shared" si="586"/>
        <v/>
      </c>
      <c r="F799" s="88" t="str">
        <f t="shared" si="587"/>
        <v/>
      </c>
      <c r="G799" s="89" t="str">
        <f t="shared" si="588"/>
        <v/>
      </c>
      <c r="H799" s="90" t="str">
        <f t="shared" si="589"/>
        <v/>
      </c>
      <c r="I799" s="91"/>
      <c r="J799" s="87" t="str">
        <f t="shared" si="590"/>
        <v/>
      </c>
      <c r="K799" s="87" t="str">
        <f t="shared" si="591"/>
        <v/>
      </c>
      <c r="L799" s="87" t="str">
        <f t="shared" si="592"/>
        <v/>
      </c>
      <c r="M799" s="92"/>
      <c r="N799" s="92"/>
      <c r="P799" s="223" t="str">
        <f>IF(OR(LEFT($A799,1)="x",AND(Y793+$AB799=0,$AB793&gt;0)),"",IFERROR(VLOOKUP($A799,LedenV,27,0),""))</f>
        <v/>
      </c>
      <c r="Q799" s="223" t="str">
        <f>IF(OR(LEFT($A799,1)="x",AND(Z793+$AB799=0,$AB793&gt;0)),"",IFERROR(VLOOKUP($A799,LedenV,28,0),""))</f>
        <v/>
      </c>
      <c r="R799" s="223" t="str">
        <f>IF(OR(LEFT($A799,1)="x",AND(AA793+$AB799=0,$AB793&gt;0)),"",IFERROR(VLOOKUP($A799,LedenV,29,0),""))</f>
        <v/>
      </c>
      <c r="S799" s="228"/>
      <c r="T799" s="305"/>
      <c r="U799" s="226"/>
      <c r="V799" s="229" t="str">
        <f t="shared" si="593"/>
        <v/>
      </c>
      <c r="W799" s="229" t="str">
        <f t="shared" si="594"/>
        <v/>
      </c>
      <c r="X799" s="52">
        <v>10</v>
      </c>
      <c r="Y799" s="87" t="str">
        <f t="shared" si="595"/>
        <v/>
      </c>
      <c r="Z799" s="87" t="str">
        <f t="shared" si="596"/>
        <v/>
      </c>
      <c r="AA799" s="87" t="str">
        <f t="shared" si="597"/>
        <v/>
      </c>
      <c r="AB799" s="34">
        <f t="shared" si="598"/>
        <v>0</v>
      </c>
    </row>
    <row r="800" spans="1:32" x14ac:dyDescent="0.2">
      <c r="A800" s="34" t="str">
        <f>C791&amp;"x"&amp;B800</f>
        <v>x7</v>
      </c>
      <c r="B800" s="63">
        <v>7</v>
      </c>
      <c r="C800" s="87" t="str">
        <f t="shared" si="584"/>
        <v/>
      </c>
      <c r="D800" s="87" t="str">
        <f t="shared" si="585"/>
        <v/>
      </c>
      <c r="E800" s="88" t="str">
        <f t="shared" si="586"/>
        <v/>
      </c>
      <c r="F800" s="88" t="str">
        <f t="shared" si="587"/>
        <v/>
      </c>
      <c r="G800" s="89" t="str">
        <f t="shared" si="588"/>
        <v/>
      </c>
      <c r="H800" s="90" t="str">
        <f t="shared" si="589"/>
        <v/>
      </c>
      <c r="I800" s="91"/>
      <c r="J800" s="87" t="str">
        <f t="shared" si="590"/>
        <v/>
      </c>
      <c r="K800" s="87" t="str">
        <f t="shared" si="591"/>
        <v/>
      </c>
      <c r="L800" s="87" t="str">
        <f t="shared" si="592"/>
        <v/>
      </c>
      <c r="M800" s="92"/>
      <c r="N800" s="92"/>
      <c r="P800" s="223" t="str">
        <f>IF(OR(LEFT($A800,1)="x",AND(Y793+$AB800=0,$AB793&gt;0)),"",IFERROR(VLOOKUP($A800,LedenV,27,0),""))</f>
        <v/>
      </c>
      <c r="Q800" s="223" t="str">
        <f>IF(OR(LEFT($A800,1)="x",AND(Z793+$AB800=0,$AB793&gt;0)),"",IFERROR(VLOOKUP($A800,LedenV,28,0),""))</f>
        <v/>
      </c>
      <c r="R800" s="223" t="str">
        <f>IF(OR(LEFT($A800,1)="x",AND(AA793+$AB800=0,$AB793&gt;0)),"",IFERROR(VLOOKUP($A800,LedenV,29,0),""))</f>
        <v/>
      </c>
      <c r="S800" s="228"/>
      <c r="T800" s="305"/>
      <c r="U800" s="226"/>
      <c r="V800" s="229" t="str">
        <f t="shared" si="593"/>
        <v/>
      </c>
      <c r="W800" s="229" t="str">
        <f t="shared" si="594"/>
        <v/>
      </c>
      <c r="X800" s="52">
        <v>11</v>
      </c>
      <c r="Y800" s="87" t="str">
        <f t="shared" si="595"/>
        <v/>
      </c>
      <c r="Z800" s="87" t="str">
        <f t="shared" si="596"/>
        <v/>
      </c>
      <c r="AA800" s="87" t="str">
        <f t="shared" si="597"/>
        <v/>
      </c>
      <c r="AB800" s="34">
        <f t="shared" si="598"/>
        <v>0</v>
      </c>
    </row>
    <row r="801" spans="1:32" x14ac:dyDescent="0.2">
      <c r="A801" s="34" t="str">
        <f>C791&amp;"x"&amp;B801</f>
        <v>x8</v>
      </c>
      <c r="B801" s="63">
        <v>8</v>
      </c>
      <c r="C801" s="87" t="str">
        <f t="shared" si="584"/>
        <v/>
      </c>
      <c r="D801" s="87" t="str">
        <f t="shared" si="585"/>
        <v/>
      </c>
      <c r="E801" s="88" t="str">
        <f t="shared" si="586"/>
        <v/>
      </c>
      <c r="F801" s="88" t="str">
        <f t="shared" si="587"/>
        <v/>
      </c>
      <c r="G801" s="89" t="str">
        <f t="shared" si="588"/>
        <v/>
      </c>
      <c r="H801" s="90" t="str">
        <f t="shared" si="589"/>
        <v/>
      </c>
      <c r="I801" s="91"/>
      <c r="J801" s="87" t="str">
        <f t="shared" si="590"/>
        <v/>
      </c>
      <c r="K801" s="87" t="str">
        <f t="shared" si="591"/>
        <v/>
      </c>
      <c r="L801" s="87" t="str">
        <f t="shared" si="592"/>
        <v/>
      </c>
      <c r="M801" s="92"/>
      <c r="N801" s="92"/>
      <c r="P801" s="223" t="str">
        <f>IF(OR(LEFT($A801,1)="x",AND(Y793+$AB801=0,$AB793&gt;0)),"",IFERROR(VLOOKUP($A801,LedenV,27,0),""))</f>
        <v/>
      </c>
      <c r="Q801" s="223" t="str">
        <f>IF(OR(LEFT($A801,1)="x",AND(Z793+$AB801=0,$AB793&gt;0)),"",IFERROR(VLOOKUP($A801,LedenV,28,0),""))</f>
        <v/>
      </c>
      <c r="R801" s="223" t="str">
        <f>IF(OR(LEFT($A801,1)="x",AND(AA793+$AB801=0,$AB793&gt;0)),"",IFERROR(VLOOKUP($A801,LedenV,29,0),""))</f>
        <v/>
      </c>
      <c r="S801" s="228"/>
      <c r="T801" s="305"/>
      <c r="U801" s="226"/>
      <c r="V801" s="229" t="str">
        <f t="shared" si="593"/>
        <v/>
      </c>
      <c r="W801" s="229" t="str">
        <f t="shared" si="594"/>
        <v/>
      </c>
      <c r="X801" s="52">
        <v>12</v>
      </c>
      <c r="Y801" s="87" t="str">
        <f t="shared" si="595"/>
        <v/>
      </c>
      <c r="Z801" s="87" t="str">
        <f t="shared" si="596"/>
        <v/>
      </c>
      <c r="AA801" s="87" t="str">
        <f t="shared" si="597"/>
        <v/>
      </c>
      <c r="AB801" s="34">
        <f t="shared" si="598"/>
        <v>0</v>
      </c>
    </row>
    <row r="802" spans="1:32" x14ac:dyDescent="0.2">
      <c r="A802" s="34" t="str">
        <f>C791&amp;"x"&amp;B802</f>
        <v>x9</v>
      </c>
      <c r="B802" s="63">
        <v>9</v>
      </c>
      <c r="C802" s="87" t="str">
        <f t="shared" si="584"/>
        <v/>
      </c>
      <c r="D802" s="87" t="str">
        <f t="shared" si="585"/>
        <v/>
      </c>
      <c r="E802" s="88" t="str">
        <f t="shared" si="586"/>
        <v/>
      </c>
      <c r="F802" s="88" t="str">
        <f t="shared" si="587"/>
        <v/>
      </c>
      <c r="G802" s="89" t="str">
        <f t="shared" si="588"/>
        <v/>
      </c>
      <c r="H802" s="90" t="str">
        <f t="shared" si="589"/>
        <v/>
      </c>
      <c r="I802" s="91"/>
      <c r="J802" s="87" t="str">
        <f t="shared" si="590"/>
        <v/>
      </c>
      <c r="K802" s="87" t="str">
        <f t="shared" si="591"/>
        <v/>
      </c>
      <c r="L802" s="87" t="str">
        <f t="shared" si="592"/>
        <v/>
      </c>
      <c r="M802" s="92"/>
      <c r="N802" s="92"/>
      <c r="P802" s="223" t="str">
        <f>IF(OR(LEFT($A802,1)="x",AND(Y793+$AB802=0,$AB793&gt;0)),"",IFERROR(VLOOKUP($A802,LedenV,27,0),""))</f>
        <v/>
      </c>
      <c r="Q802" s="223" t="str">
        <f>IF(OR(LEFT($A802,1)="x",AND(Z793+$AB802=0,$AB793&gt;0)),"",IFERROR(VLOOKUP($A802,LedenV,28,0),""))</f>
        <v/>
      </c>
      <c r="R802" s="223" t="str">
        <f>IF(OR(LEFT($A802,1)="x",AND(AA793+$AB802=0,$AB793&gt;0)),"",IFERROR(VLOOKUP($A802,LedenV,29,0),""))</f>
        <v/>
      </c>
      <c r="S802" s="228"/>
      <c r="T802" s="305"/>
      <c r="U802" s="226"/>
      <c r="V802" s="229" t="str">
        <f t="shared" si="593"/>
        <v/>
      </c>
      <c r="W802" s="229" t="str">
        <f t="shared" si="594"/>
        <v/>
      </c>
      <c r="X802" s="52">
        <v>13</v>
      </c>
      <c r="Y802" s="87" t="str">
        <f t="shared" si="595"/>
        <v/>
      </c>
      <c r="Z802" s="87" t="str">
        <f t="shared" si="596"/>
        <v/>
      </c>
      <c r="AA802" s="87" t="str">
        <f t="shared" si="597"/>
        <v/>
      </c>
      <c r="AB802" s="34">
        <f t="shared" si="598"/>
        <v>0</v>
      </c>
    </row>
    <row r="803" spans="1:32" x14ac:dyDescent="0.2">
      <c r="A803" s="34" t="str">
        <f>C791&amp;"x"&amp;B803</f>
        <v>x10</v>
      </c>
      <c r="B803" s="63">
        <v>10</v>
      </c>
      <c r="C803" s="87" t="str">
        <f t="shared" si="584"/>
        <v/>
      </c>
      <c r="D803" s="87" t="str">
        <f t="shared" si="585"/>
        <v/>
      </c>
      <c r="E803" s="88" t="str">
        <f t="shared" si="586"/>
        <v/>
      </c>
      <c r="F803" s="88" t="str">
        <f t="shared" si="587"/>
        <v/>
      </c>
      <c r="G803" s="89" t="str">
        <f t="shared" si="588"/>
        <v/>
      </c>
      <c r="H803" s="90" t="str">
        <f t="shared" si="589"/>
        <v/>
      </c>
      <c r="I803" s="91"/>
      <c r="J803" s="87" t="str">
        <f t="shared" si="590"/>
        <v/>
      </c>
      <c r="K803" s="87" t="str">
        <f t="shared" si="591"/>
        <v/>
      </c>
      <c r="L803" s="87" t="str">
        <f t="shared" si="592"/>
        <v/>
      </c>
      <c r="M803" s="92"/>
      <c r="N803" s="92"/>
      <c r="P803" s="223" t="str">
        <f>IF(OR(LEFT($A803,1)="x",AND(Y793+$AB803=0,$AB793&gt;0)),"",IFERROR(VLOOKUP($A803,LedenV,27,0),""))</f>
        <v/>
      </c>
      <c r="Q803" s="223" t="str">
        <f>IF(OR(LEFT($A803,1)="x",AND(Z793+$AB803=0,$AB793&gt;0)),"",IFERROR(VLOOKUP($A803,LedenV,28,0),""))</f>
        <v/>
      </c>
      <c r="R803" s="223" t="str">
        <f>IF(OR(LEFT($A803,1)="x",AND(AA793+$AB803=0,$AB793&gt;0)),"",IFERROR(VLOOKUP($A803,LedenV,29,0),""))</f>
        <v/>
      </c>
      <c r="S803" s="228"/>
      <c r="T803" s="305"/>
      <c r="U803" s="226"/>
      <c r="V803" s="229" t="str">
        <f t="shared" si="593"/>
        <v/>
      </c>
      <c r="W803" s="229" t="str">
        <f t="shared" si="594"/>
        <v/>
      </c>
      <c r="X803" s="52">
        <v>14</v>
      </c>
      <c r="Y803" s="87" t="str">
        <f t="shared" si="595"/>
        <v/>
      </c>
      <c r="Z803" s="87" t="str">
        <f t="shared" si="596"/>
        <v/>
      </c>
      <c r="AA803" s="87" t="str">
        <f t="shared" si="597"/>
        <v/>
      </c>
      <c r="AB803" s="34">
        <f t="shared" si="598"/>
        <v>0</v>
      </c>
    </row>
    <row r="804" spans="1:32" x14ac:dyDescent="0.2">
      <c r="A804" s="34" t="str">
        <f>C791&amp;"x"&amp;B804</f>
        <v>x11</v>
      </c>
      <c r="B804" s="63">
        <v>11</v>
      </c>
      <c r="C804" s="87" t="str">
        <f t="shared" si="584"/>
        <v/>
      </c>
      <c r="D804" s="87" t="str">
        <f t="shared" si="585"/>
        <v/>
      </c>
      <c r="E804" s="88" t="str">
        <f t="shared" si="586"/>
        <v/>
      </c>
      <c r="F804" s="88" t="str">
        <f t="shared" si="587"/>
        <v/>
      </c>
      <c r="G804" s="89" t="str">
        <f t="shared" si="588"/>
        <v/>
      </c>
      <c r="H804" s="90" t="str">
        <f t="shared" si="589"/>
        <v/>
      </c>
      <c r="I804" s="91"/>
      <c r="J804" s="87" t="str">
        <f t="shared" si="590"/>
        <v/>
      </c>
      <c r="K804" s="87" t="str">
        <f t="shared" si="591"/>
        <v/>
      </c>
      <c r="L804" s="87" t="str">
        <f t="shared" si="592"/>
        <v/>
      </c>
      <c r="M804" s="92"/>
      <c r="N804" s="92"/>
      <c r="P804" s="223" t="str">
        <f>IF(OR(LEFT($A804,1)="x",AND(Y793+$AB804=0,$AB793&gt;0)),"",IFERROR(VLOOKUP($A804,LedenV,27,0),""))</f>
        <v/>
      </c>
      <c r="Q804" s="223" t="str">
        <f>IF(OR(LEFT($A804,1)="x",AND(Z793+$AB804=0,$AB793&gt;0)),"",IFERROR(VLOOKUP($A804,LedenV,28,0),""))</f>
        <v/>
      </c>
      <c r="R804" s="223" t="str">
        <f>IF(OR(LEFT($A804,1)="x",AND(AA793+$AB804=0,$AB793&gt;0)),"",IFERROR(VLOOKUP($A804,LedenV,29,0),""))</f>
        <v/>
      </c>
      <c r="V804" s="229" t="str">
        <f t="shared" si="593"/>
        <v/>
      </c>
      <c r="W804" s="229" t="str">
        <f t="shared" si="594"/>
        <v/>
      </c>
      <c r="X804" s="52">
        <v>15</v>
      </c>
      <c r="Y804" s="87" t="str">
        <f t="shared" si="595"/>
        <v/>
      </c>
      <c r="Z804" s="87" t="str">
        <f t="shared" si="596"/>
        <v/>
      </c>
      <c r="AA804" s="87" t="str">
        <f t="shared" si="597"/>
        <v/>
      </c>
      <c r="AB804" s="34">
        <f t="shared" si="598"/>
        <v>0</v>
      </c>
    </row>
    <row r="805" spans="1:32" x14ac:dyDescent="0.2">
      <c r="A805" s="34" t="str">
        <f>C791&amp;"x"&amp;B805</f>
        <v>x12</v>
      </c>
      <c r="B805" s="63">
        <v>12</v>
      </c>
      <c r="C805" s="87" t="str">
        <f t="shared" si="584"/>
        <v/>
      </c>
      <c r="D805" s="87" t="str">
        <f t="shared" si="585"/>
        <v/>
      </c>
      <c r="E805" s="88" t="str">
        <f t="shared" si="586"/>
        <v/>
      </c>
      <c r="F805" s="88" t="str">
        <f t="shared" si="587"/>
        <v/>
      </c>
      <c r="G805" s="89" t="str">
        <f t="shared" si="588"/>
        <v/>
      </c>
      <c r="H805" s="90" t="str">
        <f t="shared" si="589"/>
        <v/>
      </c>
      <c r="I805" s="91"/>
      <c r="J805" s="87" t="str">
        <f t="shared" si="590"/>
        <v/>
      </c>
      <c r="K805" s="87" t="str">
        <f t="shared" si="591"/>
        <v/>
      </c>
      <c r="L805" s="87" t="str">
        <f t="shared" si="592"/>
        <v/>
      </c>
      <c r="M805" s="92"/>
      <c r="N805" s="92"/>
      <c r="P805" s="223" t="str">
        <f>IF(OR(LEFT($A805,1)="x",AND(Y793+$AB805=0,$AB793&gt;0)),"",IFERROR(VLOOKUP($A805,LedenV,27,0),""))</f>
        <v/>
      </c>
      <c r="Q805" s="223" t="str">
        <f>IF(OR(LEFT($A805,1)="x",AND(Z793+$AB805=0,$AB793&gt;0)),"",IFERROR(VLOOKUP($A805,LedenV,28,0),""))</f>
        <v/>
      </c>
      <c r="R805" s="223" t="str">
        <f>IF(OR(LEFT($A805,1)="x",AND(AA793+$AB805=0,$AB793&gt;0)),"",IFERROR(VLOOKUP($A805,LedenV,29,0),""))</f>
        <v/>
      </c>
      <c r="V805" s="229" t="str">
        <f t="shared" si="593"/>
        <v/>
      </c>
      <c r="W805" s="229" t="str">
        <f t="shared" si="594"/>
        <v/>
      </c>
      <c r="X805" s="52">
        <v>16</v>
      </c>
      <c r="Y805" s="87" t="str">
        <f t="shared" si="595"/>
        <v/>
      </c>
      <c r="Z805" s="87" t="str">
        <f t="shared" si="596"/>
        <v/>
      </c>
      <c r="AA805" s="87" t="str">
        <f t="shared" si="597"/>
        <v/>
      </c>
      <c r="AB805" s="34">
        <f t="shared" si="598"/>
        <v>0</v>
      </c>
    </row>
    <row r="806" spans="1:32" x14ac:dyDescent="0.2">
      <c r="A806" s="34" t="str">
        <f>C791&amp;"x"&amp;B806</f>
        <v>x13</v>
      </c>
      <c r="B806" s="63">
        <v>13</v>
      </c>
      <c r="C806" s="87" t="str">
        <f t="shared" si="584"/>
        <v/>
      </c>
      <c r="D806" s="87" t="str">
        <f t="shared" si="585"/>
        <v/>
      </c>
      <c r="E806" s="88" t="str">
        <f t="shared" si="586"/>
        <v/>
      </c>
      <c r="F806" s="88" t="str">
        <f t="shared" si="587"/>
        <v/>
      </c>
      <c r="G806" s="89" t="str">
        <f t="shared" si="588"/>
        <v/>
      </c>
      <c r="H806" s="90" t="str">
        <f t="shared" si="589"/>
        <v/>
      </c>
      <c r="I806" s="91"/>
      <c r="J806" s="87" t="str">
        <f t="shared" si="590"/>
        <v/>
      </c>
      <c r="K806" s="87" t="str">
        <f t="shared" si="591"/>
        <v/>
      </c>
      <c r="L806" s="87" t="str">
        <f t="shared" si="592"/>
        <v/>
      </c>
      <c r="M806" s="92"/>
      <c r="N806" s="92"/>
      <c r="P806" s="223" t="str">
        <f>IF(OR(LEFT($A806,1)="x",AND(Y793+$AB806=0,$AB793&gt;0)),"",IFERROR(VLOOKUP($A806,LedenV,27,0),""))</f>
        <v/>
      </c>
      <c r="Q806" s="223" t="str">
        <f>IF(OR(LEFT($A806,1)="x",AND(Z793+$AB806=0,$AB793&gt;0)),"",IFERROR(VLOOKUP($A806,LedenV,28,0),""))</f>
        <v/>
      </c>
      <c r="R806" s="223" t="str">
        <f>IF(OR(LEFT($A806,1)="x",AND(AA793+$AB806=0,$AB793&gt;0)),"",IFERROR(VLOOKUP($A806,LedenV,29,0),""))</f>
        <v/>
      </c>
      <c r="V806" s="229" t="str">
        <f t="shared" si="593"/>
        <v/>
      </c>
      <c r="W806" s="229" t="str">
        <f t="shared" si="594"/>
        <v/>
      </c>
      <c r="X806" s="52">
        <v>17</v>
      </c>
      <c r="Y806" s="87" t="str">
        <f t="shared" si="595"/>
        <v/>
      </c>
      <c r="Z806" s="87" t="str">
        <f t="shared" si="596"/>
        <v/>
      </c>
      <c r="AA806" s="87" t="str">
        <f t="shared" si="597"/>
        <v/>
      </c>
      <c r="AB806" s="34">
        <f t="shared" si="598"/>
        <v>0</v>
      </c>
    </row>
    <row r="807" spans="1:32" x14ac:dyDescent="0.2">
      <c r="A807" s="34" t="str">
        <f>C791&amp;"x"&amp;B807</f>
        <v>x14</v>
      </c>
      <c r="B807" s="63">
        <v>14</v>
      </c>
      <c r="C807" s="87" t="str">
        <f t="shared" si="584"/>
        <v/>
      </c>
      <c r="D807" s="87" t="str">
        <f t="shared" si="585"/>
        <v/>
      </c>
      <c r="E807" s="88" t="str">
        <f t="shared" si="586"/>
        <v/>
      </c>
      <c r="F807" s="88" t="str">
        <f t="shared" si="587"/>
        <v/>
      </c>
      <c r="G807" s="89" t="str">
        <f t="shared" si="588"/>
        <v/>
      </c>
      <c r="H807" s="90" t="str">
        <f t="shared" si="589"/>
        <v/>
      </c>
      <c r="I807" s="91"/>
      <c r="J807" s="87" t="str">
        <f t="shared" si="590"/>
        <v/>
      </c>
      <c r="K807" s="87" t="str">
        <f t="shared" si="591"/>
        <v/>
      </c>
      <c r="L807" s="87" t="str">
        <f t="shared" si="592"/>
        <v/>
      </c>
      <c r="M807" s="92"/>
      <c r="N807" s="92"/>
      <c r="P807" s="223" t="str">
        <f>IF(OR(LEFT($A807,1)="x",AND(Y793+$AB807=0,$AB793&gt;0)),"",IFERROR(VLOOKUP($A807,LedenV,27,0),""))</f>
        <v/>
      </c>
      <c r="Q807" s="223" t="str">
        <f>IF(OR(LEFT($A807,1)="x",AND(Z793+$AB807=0,$AB793&gt;0)),"",IFERROR(VLOOKUP($A807,LedenV,28,0),""))</f>
        <v/>
      </c>
      <c r="R807" s="223" t="str">
        <f>IF(OR(LEFT($A807,1)="x",AND(AA793+$AB807=0,$AB793&gt;0)),"",IFERROR(VLOOKUP($A807,LedenV,29,0),""))</f>
        <v/>
      </c>
      <c r="V807" s="229" t="str">
        <f t="shared" si="593"/>
        <v/>
      </c>
      <c r="W807" s="229" t="str">
        <f t="shared" si="594"/>
        <v/>
      </c>
      <c r="X807" s="52">
        <v>18</v>
      </c>
      <c r="Y807" s="87" t="str">
        <f t="shared" si="595"/>
        <v/>
      </c>
      <c r="Z807" s="87" t="str">
        <f t="shared" si="596"/>
        <v/>
      </c>
      <c r="AA807" s="87" t="str">
        <f t="shared" si="597"/>
        <v/>
      </c>
      <c r="AB807" s="34">
        <f t="shared" si="598"/>
        <v>0</v>
      </c>
    </row>
    <row r="808" spans="1:32" x14ac:dyDescent="0.2">
      <c r="A808" s="34" t="str">
        <f>C791&amp;"x"&amp;B808</f>
        <v>x15</v>
      </c>
      <c r="B808" s="63">
        <v>15</v>
      </c>
      <c r="C808" s="87" t="str">
        <f t="shared" si="584"/>
        <v/>
      </c>
      <c r="D808" s="87" t="str">
        <f t="shared" si="585"/>
        <v/>
      </c>
      <c r="E808" s="88" t="str">
        <f t="shared" si="586"/>
        <v/>
      </c>
      <c r="F808" s="88" t="str">
        <f t="shared" si="587"/>
        <v/>
      </c>
      <c r="G808" s="89" t="str">
        <f t="shared" si="588"/>
        <v/>
      </c>
      <c r="H808" s="90" t="str">
        <f t="shared" si="589"/>
        <v/>
      </c>
      <c r="I808" s="91"/>
      <c r="J808" s="87" t="str">
        <f t="shared" si="590"/>
        <v/>
      </c>
      <c r="K808" s="87" t="str">
        <f t="shared" si="591"/>
        <v/>
      </c>
      <c r="L808" s="87" t="str">
        <f t="shared" si="592"/>
        <v/>
      </c>
      <c r="M808" s="92"/>
      <c r="N808" s="92"/>
      <c r="P808" s="223" t="str">
        <f>IF(OR(LEFT($A808,1)="x",AND(Y793+$AB808=0,$AB793&gt;0)),"",IFERROR(VLOOKUP($A808,LedenV,27,0),""))</f>
        <v/>
      </c>
      <c r="Q808" s="223" t="str">
        <f>IF(OR(LEFT($A808,1)="x",AND(Z793+$AB808=0,$AB793&gt;0)),"",IFERROR(VLOOKUP($A808,LedenV,28,0),""))</f>
        <v/>
      </c>
      <c r="R808" s="223" t="str">
        <f>IF(OR(LEFT($A808,1)="x",AND(AA793+$AB808=0,$AB793&gt;0)),"",IFERROR(VLOOKUP($A808,LedenV,29,0),""))</f>
        <v/>
      </c>
      <c r="V808" s="229" t="str">
        <f t="shared" si="593"/>
        <v/>
      </c>
      <c r="W808" s="229" t="str">
        <f t="shared" si="594"/>
        <v/>
      </c>
      <c r="X808" s="52">
        <v>19</v>
      </c>
      <c r="Y808" s="87" t="str">
        <f t="shared" si="595"/>
        <v/>
      </c>
      <c r="Z808" s="87" t="str">
        <f t="shared" si="596"/>
        <v/>
      </c>
      <c r="AA808" s="87" t="str">
        <f t="shared" si="597"/>
        <v/>
      </c>
      <c r="AB808" s="34">
        <f t="shared" si="598"/>
        <v>0</v>
      </c>
    </row>
    <row r="809" spans="1:32" ht="13.5" thickBot="1" x14ac:dyDescent="0.25">
      <c r="B809" s="93"/>
      <c r="C809" s="94"/>
      <c r="D809" s="93"/>
      <c r="E809" s="93"/>
      <c r="F809" s="93"/>
      <c r="G809" s="95"/>
      <c r="H809" s="95"/>
      <c r="I809" s="95"/>
      <c r="J809" s="94"/>
      <c r="K809" s="94"/>
      <c r="L809" s="94"/>
      <c r="M809" s="92"/>
      <c r="N809" s="92"/>
      <c r="X809" s="52">
        <v>20</v>
      </c>
    </row>
    <row r="810" spans="1:32" ht="13.5" thickTop="1" x14ac:dyDescent="0.2">
      <c r="A810" s="62"/>
      <c r="B810" s="63"/>
      <c r="C810" s="392" t="s">
        <v>6547</v>
      </c>
      <c r="D810" s="392"/>
      <c r="E810" s="178" t="s">
        <v>6548</v>
      </c>
      <c r="F810" s="178" t="s">
        <v>6549</v>
      </c>
      <c r="G810" s="65" t="s">
        <v>6550</v>
      </c>
      <c r="H810" s="66"/>
      <c r="I810" s="67"/>
      <c r="J810" s="68" t="s">
        <v>6551</v>
      </c>
      <c r="K810" s="68" t="s">
        <v>6552</v>
      </c>
      <c r="L810" s="68" t="s">
        <v>6553</v>
      </c>
      <c r="M810" s="69"/>
      <c r="N810" s="69"/>
      <c r="O810" s="70"/>
      <c r="P810" s="71">
        <f>COUNT(P814:P828)</f>
        <v>0</v>
      </c>
      <c r="Q810" s="71">
        <f>COUNT(Q814:Q828)</f>
        <v>0</v>
      </c>
      <c r="R810" s="71">
        <f>COUNT(R814:R828)</f>
        <v>0</v>
      </c>
      <c r="S810" s="72"/>
      <c r="T810" s="104">
        <f>R810-(15-COUNTBLANK(AA814:AA828))</f>
        <v>0</v>
      </c>
      <c r="U810" s="70"/>
      <c r="V810" s="70"/>
      <c r="W810" s="70"/>
      <c r="X810" s="70">
        <v>1</v>
      </c>
      <c r="Y810" s="62"/>
      <c r="Z810" s="62"/>
      <c r="AA810" s="62"/>
      <c r="AB810" s="62"/>
    </row>
    <row r="811" spans="1:32" x14ac:dyDescent="0.2">
      <c r="A811" s="43">
        <v>44</v>
      </c>
      <c r="B811" s="73"/>
      <c r="C811" s="391" t="str">
        <f>Leden!AQ46</f>
        <v/>
      </c>
      <c r="D811" s="391"/>
      <c r="E811" s="177" t="str">
        <f>IF($C811="","",LEFT(IFERROR(VLOOKUP($C811,TeamsV,2,0),"")&amp;"??",2))</f>
        <v/>
      </c>
      <c r="F811" s="177" t="str">
        <f>IF($C811="","",LEFT(IFERROR(VLOOKUP($C811,TeamsV,3,0),"")&amp;"??",2))</f>
        <v/>
      </c>
      <c r="G811" s="177" t="str">
        <f>IF($C811="","",LEFT(IFERROR(VLOOKUP($C811,TeamsV,4,0),"")&amp;"?",1))</f>
        <v/>
      </c>
      <c r="H811" s="75"/>
      <c r="I811" s="76"/>
      <c r="J811" s="295">
        <f>COUNTIF(C814:C828,"V")</f>
        <v>0</v>
      </c>
      <c r="K811" s="300">
        <f>COUNTIF(C814:C828,"M")</f>
        <v>0</v>
      </c>
      <c r="L811" s="77" t="str">
        <f>IFERROR(AVERAGE(H814:H828),"")</f>
        <v/>
      </c>
      <c r="M811" s="78"/>
      <c r="N811" s="78"/>
      <c r="O811" s="79" t="s">
        <v>6554</v>
      </c>
      <c r="P811" s="223" t="str">
        <f>IF(COUNT(P814:P828)=0,"",TeamPunten(P814:P828,$V811))</f>
        <v/>
      </c>
      <c r="Q811" s="223" t="str">
        <f>IF(COUNT(Q814:Q828)=0,"",TeamPunten(Q814:Q828,$V811))</f>
        <v/>
      </c>
      <c r="R811" s="223" t="str">
        <f>IF(COUNT(R814:R828)=0,"",TeamPunten(R814:R828,$V811))</f>
        <v/>
      </c>
      <c r="S811" s="224"/>
      <c r="T811" s="51"/>
      <c r="U811" s="225" t="str">
        <f>MID($C811,1,1)</f>
        <v/>
      </c>
      <c r="V811" s="225" t="str">
        <f>MID($C811,1,1)</f>
        <v/>
      </c>
      <c r="W811" s="225" t="str">
        <f>MID($C811,1,1)</f>
        <v/>
      </c>
      <c r="X811" s="52">
        <v>2</v>
      </c>
      <c r="Y811" s="43"/>
      <c r="Z811" s="43"/>
      <c r="AA811" s="43"/>
      <c r="AB811" s="43"/>
      <c r="AD811" s="20" t="str">
        <f>IF($C811="","",IFERROR(VLOOKUP($C811,TeamsV,6,0),""))</f>
        <v/>
      </c>
      <c r="AE811" s="20" t="str">
        <f>IF($AD811="","",VLOOKUP($AD811,Teams!$B$4:$G$8,2,0))</f>
        <v/>
      </c>
      <c r="AF811" s="20" t="str">
        <f>IF($AD811="","",VLOOKUP($AD811,Teams!$B$4:$G$8,4,0))</f>
        <v/>
      </c>
    </row>
    <row r="812" spans="1:32" x14ac:dyDescent="0.2">
      <c r="B812" s="63"/>
      <c r="C812" s="178"/>
      <c r="D812" s="63"/>
      <c r="E812" s="63"/>
      <c r="F812" s="63"/>
      <c r="G812" s="67"/>
      <c r="H812" s="67"/>
      <c r="I812" s="67"/>
      <c r="J812" s="296"/>
      <c r="K812" s="296"/>
      <c r="L812" s="296"/>
      <c r="M812" s="80"/>
      <c r="N812" s="80"/>
      <c r="P812" s="224"/>
      <c r="Q812" s="224"/>
      <c r="R812" s="224"/>
      <c r="S812" s="224"/>
      <c r="T812" s="51"/>
      <c r="U812" s="226"/>
      <c r="V812" s="226"/>
      <c r="W812" s="226"/>
      <c r="X812" s="52">
        <v>3</v>
      </c>
    </row>
    <row r="813" spans="1:32" x14ac:dyDescent="0.2">
      <c r="A813" s="81"/>
      <c r="B813" s="82"/>
      <c r="C813" s="83" t="s">
        <v>6555</v>
      </c>
      <c r="D813" s="83" t="s">
        <v>6556</v>
      </c>
      <c r="E813" s="84" t="s">
        <v>6557</v>
      </c>
      <c r="F813" s="84" t="s">
        <v>6558</v>
      </c>
      <c r="G813" s="83" t="s">
        <v>6559</v>
      </c>
      <c r="H813" s="83" t="s">
        <v>6560</v>
      </c>
      <c r="I813" s="83" t="s">
        <v>6415</v>
      </c>
      <c r="J813" s="83" t="s">
        <v>7321</v>
      </c>
      <c r="K813" s="83" t="s">
        <v>8065</v>
      </c>
      <c r="L813" s="83" t="s">
        <v>8195</v>
      </c>
      <c r="M813" s="85"/>
      <c r="N813" s="85"/>
      <c r="O813" s="86"/>
      <c r="P813" s="227" t="s">
        <v>6425</v>
      </c>
      <c r="Q813" s="227" t="s">
        <v>6424</v>
      </c>
      <c r="R813" s="227" t="s">
        <v>6426</v>
      </c>
      <c r="S813" s="224"/>
      <c r="T813" s="51"/>
      <c r="U813" s="225" t="str">
        <f>IF(W811="","",VLOOKUP(W811,Leeftijdscat,2,FALSE))</f>
        <v/>
      </c>
      <c r="V813" s="225" t="str">
        <f>IF(W811="","",VLOOKUP(W811,Leeftijdscat,3,FALSE))</f>
        <v/>
      </c>
      <c r="W813" s="225"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SUM(Y813:AA813)</f>
        <v>0</v>
      </c>
    </row>
    <row r="814" spans="1:32" x14ac:dyDescent="0.2">
      <c r="A814" s="34" t="str">
        <f>C811&amp;"x"&amp;B814</f>
        <v>x1</v>
      </c>
      <c r="B814" s="63">
        <v>1</v>
      </c>
      <c r="C814" s="87" t="str">
        <f t="shared" ref="C814:C828" si="599">IF(LEFT($A814,1)="x","",IFERROR(VLOOKUP($A814,LedenV,6,0),""))</f>
        <v/>
      </c>
      <c r="D814" s="87" t="str">
        <f t="shared" ref="D814:D828" si="600">IF(LEFT($A814,1)="x","",IFERROR(VLOOKUP($A814,LedenV,7,0),""))</f>
        <v/>
      </c>
      <c r="E814" s="88" t="str">
        <f t="shared" ref="E814:E828" si="601">IF(LEFT($A814,1)="x","",IFERROR(VLOOKUP($A814,LedenV,8,0),""))</f>
        <v/>
      </c>
      <c r="F814" s="88" t="str">
        <f t="shared" ref="F814:F828" si="602">IF(LEFT($A814,1)="x","",IFERROR(VLOOKUP($A814,LedenV,9,0),""))</f>
        <v/>
      </c>
      <c r="G814" s="89" t="str">
        <f t="shared" ref="G814:G828" si="603">IF(LEFT($A814,1)="x","",IFERROR(VLOOKUP($A814,LedenV,10,0),""))</f>
        <v/>
      </c>
      <c r="H814" s="90" t="str">
        <f t="shared" ref="H814:H828" si="604">IF(AND(ISNUMBER(G814),G814&lt;&gt;0),DATEDIF(G814,Peildatum,"Y"),"")</f>
        <v/>
      </c>
      <c r="I814" s="91"/>
      <c r="J814" s="87" t="str">
        <f t="shared" ref="J814:J828" si="605">IF(LEFT($A814,1)="x","",IFERROR(VLOOKUP($A814,LedenV,16,0),""))</f>
        <v/>
      </c>
      <c r="K814" s="87" t="str">
        <f t="shared" ref="K814:K828" si="606">IF(LEFT($A814,1)="x","",IFERROR(VLOOKUP($A814,LedenV,17,0),""))</f>
        <v/>
      </c>
      <c r="L814" s="87" t="str">
        <f t="shared" ref="L814:L828" si="607">IF(LEFT($A814,1)="x","",IFERROR(VLOOKUP($A814,LedenV,18,0),""))</f>
        <v/>
      </c>
      <c r="M814" s="92"/>
      <c r="N814" s="92"/>
      <c r="P814" s="223" t="str">
        <f>IF(OR(LEFT($A814,1)="x",AND(Y813+$AB814=0,$AB813&gt;0)),"",IFERROR(VLOOKUP($A814,LedenV,27,0),""))</f>
        <v/>
      </c>
      <c r="Q814" s="223" t="str">
        <f>IF(OR(LEFT($A814,1)="x",AND(Z813+$AB814=0,$AB813&gt;0)),"",IFERROR(VLOOKUP($A814,LedenV,28,0),""))</f>
        <v/>
      </c>
      <c r="R814" s="223" t="str">
        <f>IF(OR(LEFT($A814,1)="x",AND(AA813+$AB814=0,$AB813&gt;0)),"",IFERROR(VLOOKUP($A814,LedenV,29,0),""))</f>
        <v/>
      </c>
      <c r="S814" s="228"/>
      <c r="T814" s="305"/>
      <c r="U814" s="226"/>
      <c r="V814" s="229" t="str">
        <f t="shared" ref="V814:V828" si="608">V813</f>
        <v/>
      </c>
      <c r="W814" s="229" t="str">
        <f t="shared" ref="W814:W828" si="609">W813</f>
        <v/>
      </c>
      <c r="X814" s="52">
        <v>5</v>
      </c>
      <c r="Y814" s="87" t="str">
        <f t="shared" ref="Y814:Y828" si="610">IF(LEFT($A814,1)="x","",IFERROR(VLOOKUP($A814,LedenV,34,0),""))</f>
        <v/>
      </c>
      <c r="Z814" s="87" t="str">
        <f t="shared" ref="Z814:Z828" si="611">IF(LEFT($A814,1)="x","",IFERROR(VLOOKUP($A814,LedenV,35,0),""))</f>
        <v/>
      </c>
      <c r="AA814" s="87" t="str">
        <f t="shared" ref="AA814:AA828" si="612">IF(LEFT($A814,1)="x","",IFERROR(VLOOKUP($A814,LedenV,36,0),""))</f>
        <v/>
      </c>
      <c r="AB814" s="34">
        <f t="shared" ref="AB814:AB828" si="613">LEN(Y814&amp;Z814&amp;AA814)</f>
        <v>0</v>
      </c>
    </row>
    <row r="815" spans="1:32" x14ac:dyDescent="0.2">
      <c r="A815" s="34" t="str">
        <f>C811&amp;"x"&amp;B815</f>
        <v>x2</v>
      </c>
      <c r="B815" s="63">
        <v>2</v>
      </c>
      <c r="C815" s="87" t="str">
        <f t="shared" si="599"/>
        <v/>
      </c>
      <c r="D815" s="87" t="str">
        <f t="shared" si="600"/>
        <v/>
      </c>
      <c r="E815" s="88" t="str">
        <f t="shared" si="601"/>
        <v/>
      </c>
      <c r="F815" s="88" t="str">
        <f t="shared" si="602"/>
        <v/>
      </c>
      <c r="G815" s="89" t="str">
        <f t="shared" si="603"/>
        <v/>
      </c>
      <c r="H815" s="90" t="str">
        <f t="shared" si="604"/>
        <v/>
      </c>
      <c r="I815" s="91"/>
      <c r="J815" s="87" t="str">
        <f t="shared" si="605"/>
        <v/>
      </c>
      <c r="K815" s="87" t="str">
        <f t="shared" si="606"/>
        <v/>
      </c>
      <c r="L815" s="87" t="str">
        <f t="shared" si="607"/>
        <v/>
      </c>
      <c r="M815" s="92"/>
      <c r="N815" s="92"/>
      <c r="P815" s="223" t="str">
        <f>IF(OR(LEFT($A815,1)="x",AND(Y813+$AB815=0,$AB813&gt;0)),"",IFERROR(VLOOKUP($A815,LedenV,27,0),""))</f>
        <v/>
      </c>
      <c r="Q815" s="223" t="str">
        <f>IF(OR(LEFT($A815,1)="x",AND(Z813+$AB815=0,$AB813&gt;0)),"",IFERROR(VLOOKUP($A815,LedenV,28,0),""))</f>
        <v/>
      </c>
      <c r="R815" s="223" t="str">
        <f>IF(OR(LEFT($A815,1)="x",AND(AA813+$AB815=0,$AB813&gt;0)),"",IFERROR(VLOOKUP($A815,LedenV,29,0),""))</f>
        <v/>
      </c>
      <c r="S815" s="228"/>
      <c r="T815" s="305"/>
      <c r="U815" s="226"/>
      <c r="V815" s="229" t="str">
        <f t="shared" si="608"/>
        <v/>
      </c>
      <c r="W815" s="229" t="str">
        <f t="shared" si="609"/>
        <v/>
      </c>
      <c r="X815" s="52">
        <v>6</v>
      </c>
      <c r="Y815" s="87" t="str">
        <f t="shared" si="610"/>
        <v/>
      </c>
      <c r="Z815" s="87" t="str">
        <f t="shared" si="611"/>
        <v/>
      </c>
      <c r="AA815" s="87" t="str">
        <f t="shared" si="612"/>
        <v/>
      </c>
      <c r="AB815" s="34">
        <f t="shared" si="613"/>
        <v>0</v>
      </c>
    </row>
    <row r="816" spans="1:32" x14ac:dyDescent="0.2">
      <c r="A816" s="34" t="str">
        <f>C811&amp;"x"&amp;B816</f>
        <v>x3</v>
      </c>
      <c r="B816" s="63">
        <v>3</v>
      </c>
      <c r="C816" s="87" t="str">
        <f t="shared" si="599"/>
        <v/>
      </c>
      <c r="D816" s="87" t="str">
        <f t="shared" si="600"/>
        <v/>
      </c>
      <c r="E816" s="88" t="str">
        <f t="shared" si="601"/>
        <v/>
      </c>
      <c r="F816" s="88" t="str">
        <f t="shared" si="602"/>
        <v/>
      </c>
      <c r="G816" s="89" t="str">
        <f t="shared" si="603"/>
        <v/>
      </c>
      <c r="H816" s="90" t="str">
        <f t="shared" si="604"/>
        <v/>
      </c>
      <c r="I816" s="91"/>
      <c r="J816" s="87" t="str">
        <f t="shared" si="605"/>
        <v/>
      </c>
      <c r="K816" s="87" t="str">
        <f t="shared" si="606"/>
        <v/>
      </c>
      <c r="L816" s="87" t="str">
        <f t="shared" si="607"/>
        <v/>
      </c>
      <c r="M816" s="92"/>
      <c r="N816" s="92"/>
      <c r="P816" s="223" t="str">
        <f>IF(OR(LEFT($A816,1)="x",AND(Y813+$AB816=0,$AB813&gt;0)),"",IFERROR(VLOOKUP($A816,LedenV,27,0),""))</f>
        <v/>
      </c>
      <c r="Q816" s="223" t="str">
        <f>IF(OR(LEFT($A816,1)="x",AND(Z813+$AB816=0,$AB813&gt;0)),"",IFERROR(VLOOKUP($A816,LedenV,28,0),""))</f>
        <v/>
      </c>
      <c r="R816" s="223" t="str">
        <f>IF(OR(LEFT($A816,1)="x",AND(AA813+$AB816=0,$AB813&gt;0)),"",IFERROR(VLOOKUP($A816,LedenV,29,0),""))</f>
        <v/>
      </c>
      <c r="S816" s="228"/>
      <c r="T816" s="305"/>
      <c r="U816" s="226"/>
      <c r="V816" s="229" t="str">
        <f t="shared" si="608"/>
        <v/>
      </c>
      <c r="W816" s="229" t="str">
        <f t="shared" si="609"/>
        <v/>
      </c>
      <c r="X816" s="52">
        <v>7</v>
      </c>
      <c r="Y816" s="87" t="str">
        <f t="shared" si="610"/>
        <v/>
      </c>
      <c r="Z816" s="87" t="str">
        <f t="shared" si="611"/>
        <v/>
      </c>
      <c r="AA816" s="87" t="str">
        <f t="shared" si="612"/>
        <v/>
      </c>
      <c r="AB816" s="34">
        <f t="shared" si="613"/>
        <v>0</v>
      </c>
    </row>
    <row r="817" spans="1:32" x14ac:dyDescent="0.2">
      <c r="A817" s="34" t="str">
        <f>C811&amp;"x"&amp;B817</f>
        <v>x4</v>
      </c>
      <c r="B817" s="63">
        <v>4</v>
      </c>
      <c r="C817" s="87" t="str">
        <f t="shared" si="599"/>
        <v/>
      </c>
      <c r="D817" s="87" t="str">
        <f t="shared" si="600"/>
        <v/>
      </c>
      <c r="E817" s="88" t="str">
        <f t="shared" si="601"/>
        <v/>
      </c>
      <c r="F817" s="88" t="str">
        <f t="shared" si="602"/>
        <v/>
      </c>
      <c r="G817" s="89" t="str">
        <f t="shared" si="603"/>
        <v/>
      </c>
      <c r="H817" s="90" t="str">
        <f t="shared" si="604"/>
        <v/>
      </c>
      <c r="I817" s="91"/>
      <c r="J817" s="87" t="str">
        <f t="shared" si="605"/>
        <v/>
      </c>
      <c r="K817" s="87" t="str">
        <f t="shared" si="606"/>
        <v/>
      </c>
      <c r="L817" s="87" t="str">
        <f t="shared" si="607"/>
        <v/>
      </c>
      <c r="M817" s="92"/>
      <c r="N817" s="92"/>
      <c r="P817" s="223" t="str">
        <f>IF(OR(LEFT($A817,1)="x",AND(Y813+$AB817=0,$AB813&gt;0)),"",IFERROR(VLOOKUP($A817,LedenV,27,0),""))</f>
        <v/>
      </c>
      <c r="Q817" s="223" t="str">
        <f>IF(OR(LEFT($A817,1)="x",AND(Z813+$AB817=0,$AB813&gt;0)),"",IFERROR(VLOOKUP($A817,LedenV,28,0),""))</f>
        <v/>
      </c>
      <c r="R817" s="223" t="str">
        <f>IF(OR(LEFT($A817,1)="x",AND(AA813+$AB817=0,$AB813&gt;0)),"",IFERROR(VLOOKUP($A817,LedenV,29,0),""))</f>
        <v/>
      </c>
      <c r="S817" s="228"/>
      <c r="T817" s="305"/>
      <c r="U817" s="226"/>
      <c r="V817" s="229" t="str">
        <f t="shared" si="608"/>
        <v/>
      </c>
      <c r="W817" s="229" t="str">
        <f t="shared" si="609"/>
        <v/>
      </c>
      <c r="X817" s="52">
        <v>8</v>
      </c>
      <c r="Y817" s="87" t="str">
        <f t="shared" si="610"/>
        <v/>
      </c>
      <c r="Z817" s="87" t="str">
        <f t="shared" si="611"/>
        <v/>
      </c>
      <c r="AA817" s="87" t="str">
        <f t="shared" si="612"/>
        <v/>
      </c>
      <c r="AB817" s="34">
        <f t="shared" si="613"/>
        <v>0</v>
      </c>
    </row>
    <row r="818" spans="1:32" x14ac:dyDescent="0.2">
      <c r="A818" s="34" t="str">
        <f>C811&amp;"x"&amp;B818</f>
        <v>x5</v>
      </c>
      <c r="B818" s="63">
        <v>5</v>
      </c>
      <c r="C818" s="87" t="str">
        <f t="shared" si="599"/>
        <v/>
      </c>
      <c r="D818" s="87" t="str">
        <f t="shared" si="600"/>
        <v/>
      </c>
      <c r="E818" s="88" t="str">
        <f t="shared" si="601"/>
        <v/>
      </c>
      <c r="F818" s="88" t="str">
        <f t="shared" si="602"/>
        <v/>
      </c>
      <c r="G818" s="89" t="str">
        <f t="shared" si="603"/>
        <v/>
      </c>
      <c r="H818" s="90" t="str">
        <f t="shared" si="604"/>
        <v/>
      </c>
      <c r="I818" s="91"/>
      <c r="J818" s="87" t="str">
        <f t="shared" si="605"/>
        <v/>
      </c>
      <c r="K818" s="87" t="str">
        <f t="shared" si="606"/>
        <v/>
      </c>
      <c r="L818" s="87" t="str">
        <f t="shared" si="607"/>
        <v/>
      </c>
      <c r="M818" s="92"/>
      <c r="N818" s="92"/>
      <c r="P818" s="223" t="str">
        <f>IF(OR(LEFT($A818,1)="x",AND(Y813+$AB818=0,$AB813&gt;0)),"",IFERROR(VLOOKUP($A818,LedenV,27,0),""))</f>
        <v/>
      </c>
      <c r="Q818" s="223" t="str">
        <f>IF(OR(LEFT($A818,1)="x",AND(Z813+$AB818=0,$AB813&gt;0)),"",IFERROR(VLOOKUP($A818,LedenV,28,0),""))</f>
        <v/>
      </c>
      <c r="R818" s="223" t="str">
        <f>IF(OR(LEFT($A818,1)="x",AND(AA813+$AB818=0,$AB813&gt;0)),"",IFERROR(VLOOKUP($A818,LedenV,29,0),""))</f>
        <v/>
      </c>
      <c r="S818" s="228"/>
      <c r="T818" s="305"/>
      <c r="U818" s="226"/>
      <c r="V818" s="229" t="str">
        <f t="shared" si="608"/>
        <v/>
      </c>
      <c r="W818" s="229" t="str">
        <f t="shared" si="609"/>
        <v/>
      </c>
      <c r="X818" s="52">
        <v>9</v>
      </c>
      <c r="Y818" s="87" t="str">
        <f t="shared" si="610"/>
        <v/>
      </c>
      <c r="Z818" s="87" t="str">
        <f t="shared" si="611"/>
        <v/>
      </c>
      <c r="AA818" s="87" t="str">
        <f t="shared" si="612"/>
        <v/>
      </c>
      <c r="AB818" s="34">
        <f t="shared" si="613"/>
        <v>0</v>
      </c>
    </row>
    <row r="819" spans="1:32" x14ac:dyDescent="0.2">
      <c r="A819" s="34" t="str">
        <f>C811&amp;"x"&amp;B819</f>
        <v>x6</v>
      </c>
      <c r="B819" s="63">
        <v>6</v>
      </c>
      <c r="C819" s="87" t="str">
        <f t="shared" si="599"/>
        <v/>
      </c>
      <c r="D819" s="87" t="str">
        <f t="shared" si="600"/>
        <v/>
      </c>
      <c r="E819" s="88" t="str">
        <f t="shared" si="601"/>
        <v/>
      </c>
      <c r="F819" s="88" t="str">
        <f t="shared" si="602"/>
        <v/>
      </c>
      <c r="G819" s="89" t="str">
        <f t="shared" si="603"/>
        <v/>
      </c>
      <c r="H819" s="90" t="str">
        <f t="shared" si="604"/>
        <v/>
      </c>
      <c r="I819" s="91"/>
      <c r="J819" s="87" t="str">
        <f t="shared" si="605"/>
        <v/>
      </c>
      <c r="K819" s="87" t="str">
        <f t="shared" si="606"/>
        <v/>
      </c>
      <c r="L819" s="87" t="str">
        <f t="shared" si="607"/>
        <v/>
      </c>
      <c r="M819" s="92"/>
      <c r="N819" s="92"/>
      <c r="P819" s="223" t="str">
        <f>IF(OR(LEFT($A819,1)="x",AND(Y813+$AB819=0,$AB813&gt;0)),"",IFERROR(VLOOKUP($A819,LedenV,27,0),""))</f>
        <v/>
      </c>
      <c r="Q819" s="223" t="str">
        <f>IF(OR(LEFT($A819,1)="x",AND(Z813+$AB819=0,$AB813&gt;0)),"",IFERROR(VLOOKUP($A819,LedenV,28,0),""))</f>
        <v/>
      </c>
      <c r="R819" s="223" t="str">
        <f>IF(OR(LEFT($A819,1)="x",AND(AA813+$AB819=0,$AB813&gt;0)),"",IFERROR(VLOOKUP($A819,LedenV,29,0),""))</f>
        <v/>
      </c>
      <c r="S819" s="228"/>
      <c r="T819" s="305"/>
      <c r="U819" s="226"/>
      <c r="V819" s="229" t="str">
        <f t="shared" si="608"/>
        <v/>
      </c>
      <c r="W819" s="229" t="str">
        <f t="shared" si="609"/>
        <v/>
      </c>
      <c r="X819" s="52">
        <v>10</v>
      </c>
      <c r="Y819" s="87" t="str">
        <f t="shared" si="610"/>
        <v/>
      </c>
      <c r="Z819" s="87" t="str">
        <f t="shared" si="611"/>
        <v/>
      </c>
      <c r="AA819" s="87" t="str">
        <f t="shared" si="612"/>
        <v/>
      </c>
      <c r="AB819" s="34">
        <f t="shared" si="613"/>
        <v>0</v>
      </c>
    </row>
    <row r="820" spans="1:32" x14ac:dyDescent="0.2">
      <c r="A820" s="34" t="str">
        <f>C811&amp;"x"&amp;B820</f>
        <v>x7</v>
      </c>
      <c r="B820" s="63">
        <v>7</v>
      </c>
      <c r="C820" s="87" t="str">
        <f t="shared" si="599"/>
        <v/>
      </c>
      <c r="D820" s="87" t="str">
        <f t="shared" si="600"/>
        <v/>
      </c>
      <c r="E820" s="88" t="str">
        <f t="shared" si="601"/>
        <v/>
      </c>
      <c r="F820" s="88" t="str">
        <f t="shared" si="602"/>
        <v/>
      </c>
      <c r="G820" s="89" t="str">
        <f t="shared" si="603"/>
        <v/>
      </c>
      <c r="H820" s="90" t="str">
        <f t="shared" si="604"/>
        <v/>
      </c>
      <c r="I820" s="91"/>
      <c r="J820" s="87" t="str">
        <f t="shared" si="605"/>
        <v/>
      </c>
      <c r="K820" s="87" t="str">
        <f t="shared" si="606"/>
        <v/>
      </c>
      <c r="L820" s="87" t="str">
        <f t="shared" si="607"/>
        <v/>
      </c>
      <c r="M820" s="92"/>
      <c r="N820" s="92"/>
      <c r="P820" s="223" t="str">
        <f>IF(OR(LEFT($A820,1)="x",AND(Y813+$AB820=0,$AB813&gt;0)),"",IFERROR(VLOOKUP($A820,LedenV,27,0),""))</f>
        <v/>
      </c>
      <c r="Q820" s="223" t="str">
        <f>IF(OR(LEFT($A820,1)="x",AND(Z813+$AB820=0,$AB813&gt;0)),"",IFERROR(VLOOKUP($A820,LedenV,28,0),""))</f>
        <v/>
      </c>
      <c r="R820" s="223" t="str">
        <f>IF(OR(LEFT($A820,1)="x",AND(AA813+$AB820=0,$AB813&gt;0)),"",IFERROR(VLOOKUP($A820,LedenV,29,0),""))</f>
        <v/>
      </c>
      <c r="S820" s="228"/>
      <c r="T820" s="305"/>
      <c r="U820" s="226"/>
      <c r="V820" s="229" t="str">
        <f t="shared" si="608"/>
        <v/>
      </c>
      <c r="W820" s="229" t="str">
        <f t="shared" si="609"/>
        <v/>
      </c>
      <c r="X820" s="52">
        <v>11</v>
      </c>
      <c r="Y820" s="87" t="str">
        <f t="shared" si="610"/>
        <v/>
      </c>
      <c r="Z820" s="87" t="str">
        <f t="shared" si="611"/>
        <v/>
      </c>
      <c r="AA820" s="87" t="str">
        <f t="shared" si="612"/>
        <v/>
      </c>
      <c r="AB820" s="34">
        <f t="shared" si="613"/>
        <v>0</v>
      </c>
    </row>
    <row r="821" spans="1:32" x14ac:dyDescent="0.2">
      <c r="A821" s="34" t="str">
        <f>C811&amp;"x"&amp;B821</f>
        <v>x8</v>
      </c>
      <c r="B821" s="63">
        <v>8</v>
      </c>
      <c r="C821" s="87" t="str">
        <f t="shared" si="599"/>
        <v/>
      </c>
      <c r="D821" s="87" t="str">
        <f t="shared" si="600"/>
        <v/>
      </c>
      <c r="E821" s="88" t="str">
        <f t="shared" si="601"/>
        <v/>
      </c>
      <c r="F821" s="88" t="str">
        <f t="shared" si="602"/>
        <v/>
      </c>
      <c r="G821" s="89" t="str">
        <f t="shared" si="603"/>
        <v/>
      </c>
      <c r="H821" s="90" t="str">
        <f t="shared" si="604"/>
        <v/>
      </c>
      <c r="I821" s="91"/>
      <c r="J821" s="87" t="str">
        <f t="shared" si="605"/>
        <v/>
      </c>
      <c r="K821" s="87" t="str">
        <f t="shared" si="606"/>
        <v/>
      </c>
      <c r="L821" s="87" t="str">
        <f t="shared" si="607"/>
        <v/>
      </c>
      <c r="M821" s="92"/>
      <c r="N821" s="92"/>
      <c r="P821" s="223" t="str">
        <f>IF(OR(LEFT($A821,1)="x",AND(Y813+$AB821=0,$AB813&gt;0)),"",IFERROR(VLOOKUP($A821,LedenV,27,0),""))</f>
        <v/>
      </c>
      <c r="Q821" s="223" t="str">
        <f>IF(OR(LEFT($A821,1)="x",AND(Z813+$AB821=0,$AB813&gt;0)),"",IFERROR(VLOOKUP($A821,LedenV,28,0),""))</f>
        <v/>
      </c>
      <c r="R821" s="223" t="str">
        <f>IF(OR(LEFT($A821,1)="x",AND(AA813+$AB821=0,$AB813&gt;0)),"",IFERROR(VLOOKUP($A821,LedenV,29,0),""))</f>
        <v/>
      </c>
      <c r="S821" s="228"/>
      <c r="T821" s="305"/>
      <c r="U821" s="226"/>
      <c r="V821" s="229" t="str">
        <f t="shared" si="608"/>
        <v/>
      </c>
      <c r="W821" s="229" t="str">
        <f t="shared" si="609"/>
        <v/>
      </c>
      <c r="X821" s="52">
        <v>12</v>
      </c>
      <c r="Y821" s="87" t="str">
        <f t="shared" si="610"/>
        <v/>
      </c>
      <c r="Z821" s="87" t="str">
        <f t="shared" si="611"/>
        <v/>
      </c>
      <c r="AA821" s="87" t="str">
        <f t="shared" si="612"/>
        <v/>
      </c>
      <c r="AB821" s="34">
        <f t="shared" si="613"/>
        <v>0</v>
      </c>
    </row>
    <row r="822" spans="1:32" x14ac:dyDescent="0.2">
      <c r="A822" s="34" t="str">
        <f>C811&amp;"x"&amp;B822</f>
        <v>x9</v>
      </c>
      <c r="B822" s="63">
        <v>9</v>
      </c>
      <c r="C822" s="87" t="str">
        <f t="shared" si="599"/>
        <v/>
      </c>
      <c r="D822" s="87" t="str">
        <f t="shared" si="600"/>
        <v/>
      </c>
      <c r="E822" s="88" t="str">
        <f t="shared" si="601"/>
        <v/>
      </c>
      <c r="F822" s="88" t="str">
        <f t="shared" si="602"/>
        <v/>
      </c>
      <c r="G822" s="89" t="str">
        <f t="shared" si="603"/>
        <v/>
      </c>
      <c r="H822" s="90" t="str">
        <f t="shared" si="604"/>
        <v/>
      </c>
      <c r="I822" s="91"/>
      <c r="J822" s="87" t="str">
        <f t="shared" si="605"/>
        <v/>
      </c>
      <c r="K822" s="87" t="str">
        <f t="shared" si="606"/>
        <v/>
      </c>
      <c r="L822" s="87" t="str">
        <f t="shared" si="607"/>
        <v/>
      </c>
      <c r="M822" s="92"/>
      <c r="N822" s="92"/>
      <c r="P822" s="223" t="str">
        <f>IF(OR(LEFT($A822,1)="x",AND(Y813+$AB822=0,$AB813&gt;0)),"",IFERROR(VLOOKUP($A822,LedenV,27,0),""))</f>
        <v/>
      </c>
      <c r="Q822" s="223" t="str">
        <f>IF(OR(LEFT($A822,1)="x",AND(Z813+$AB822=0,$AB813&gt;0)),"",IFERROR(VLOOKUP($A822,LedenV,28,0),""))</f>
        <v/>
      </c>
      <c r="R822" s="223" t="str">
        <f>IF(OR(LEFT($A822,1)="x",AND(AA813+$AB822=0,$AB813&gt;0)),"",IFERROR(VLOOKUP($A822,LedenV,29,0),""))</f>
        <v/>
      </c>
      <c r="S822" s="228"/>
      <c r="T822" s="305"/>
      <c r="U822" s="226"/>
      <c r="V822" s="229" t="str">
        <f t="shared" si="608"/>
        <v/>
      </c>
      <c r="W822" s="229" t="str">
        <f t="shared" si="609"/>
        <v/>
      </c>
      <c r="X822" s="52">
        <v>13</v>
      </c>
      <c r="Y822" s="87" t="str">
        <f t="shared" si="610"/>
        <v/>
      </c>
      <c r="Z822" s="87" t="str">
        <f t="shared" si="611"/>
        <v/>
      </c>
      <c r="AA822" s="87" t="str">
        <f t="shared" si="612"/>
        <v/>
      </c>
      <c r="AB822" s="34">
        <f t="shared" si="613"/>
        <v>0</v>
      </c>
    </row>
    <row r="823" spans="1:32" x14ac:dyDescent="0.2">
      <c r="A823" s="34" t="str">
        <f>C811&amp;"x"&amp;B823</f>
        <v>x10</v>
      </c>
      <c r="B823" s="63">
        <v>10</v>
      </c>
      <c r="C823" s="87" t="str">
        <f t="shared" si="599"/>
        <v/>
      </c>
      <c r="D823" s="87" t="str">
        <f t="shared" si="600"/>
        <v/>
      </c>
      <c r="E823" s="88" t="str">
        <f t="shared" si="601"/>
        <v/>
      </c>
      <c r="F823" s="88" t="str">
        <f t="shared" si="602"/>
        <v/>
      </c>
      <c r="G823" s="89" t="str">
        <f t="shared" si="603"/>
        <v/>
      </c>
      <c r="H823" s="90" t="str">
        <f t="shared" si="604"/>
        <v/>
      </c>
      <c r="I823" s="91"/>
      <c r="J823" s="87" t="str">
        <f t="shared" si="605"/>
        <v/>
      </c>
      <c r="K823" s="87" t="str">
        <f t="shared" si="606"/>
        <v/>
      </c>
      <c r="L823" s="87" t="str">
        <f t="shared" si="607"/>
        <v/>
      </c>
      <c r="M823" s="92"/>
      <c r="N823" s="92"/>
      <c r="P823" s="223" t="str">
        <f>IF(OR(LEFT($A823,1)="x",AND(Y813+$AB823=0,$AB813&gt;0)),"",IFERROR(VLOOKUP($A823,LedenV,27,0),""))</f>
        <v/>
      </c>
      <c r="Q823" s="223" t="str">
        <f>IF(OR(LEFT($A823,1)="x",AND(Z813+$AB823=0,$AB813&gt;0)),"",IFERROR(VLOOKUP($A823,LedenV,28,0),""))</f>
        <v/>
      </c>
      <c r="R823" s="223" t="str">
        <f>IF(OR(LEFT($A823,1)="x",AND(AA813+$AB823=0,$AB813&gt;0)),"",IFERROR(VLOOKUP($A823,LedenV,29,0),""))</f>
        <v/>
      </c>
      <c r="S823" s="228"/>
      <c r="T823" s="305"/>
      <c r="U823" s="226"/>
      <c r="V823" s="229" t="str">
        <f t="shared" si="608"/>
        <v/>
      </c>
      <c r="W823" s="229" t="str">
        <f t="shared" si="609"/>
        <v/>
      </c>
      <c r="X823" s="52">
        <v>14</v>
      </c>
      <c r="Y823" s="87" t="str">
        <f t="shared" si="610"/>
        <v/>
      </c>
      <c r="Z823" s="87" t="str">
        <f t="shared" si="611"/>
        <v/>
      </c>
      <c r="AA823" s="87" t="str">
        <f t="shared" si="612"/>
        <v/>
      </c>
      <c r="AB823" s="34">
        <f t="shared" si="613"/>
        <v>0</v>
      </c>
    </row>
    <row r="824" spans="1:32" x14ac:dyDescent="0.2">
      <c r="A824" s="34" t="str">
        <f>C811&amp;"x"&amp;B824</f>
        <v>x11</v>
      </c>
      <c r="B824" s="63">
        <v>11</v>
      </c>
      <c r="C824" s="87" t="str">
        <f t="shared" si="599"/>
        <v/>
      </c>
      <c r="D824" s="87" t="str">
        <f t="shared" si="600"/>
        <v/>
      </c>
      <c r="E824" s="88" t="str">
        <f t="shared" si="601"/>
        <v/>
      </c>
      <c r="F824" s="88" t="str">
        <f t="shared" si="602"/>
        <v/>
      </c>
      <c r="G824" s="89" t="str">
        <f t="shared" si="603"/>
        <v/>
      </c>
      <c r="H824" s="90" t="str">
        <f t="shared" si="604"/>
        <v/>
      </c>
      <c r="I824" s="91"/>
      <c r="J824" s="87" t="str">
        <f t="shared" si="605"/>
        <v/>
      </c>
      <c r="K824" s="87" t="str">
        <f t="shared" si="606"/>
        <v/>
      </c>
      <c r="L824" s="87" t="str">
        <f t="shared" si="607"/>
        <v/>
      </c>
      <c r="M824" s="92"/>
      <c r="N824" s="92"/>
      <c r="P824" s="223" t="str">
        <f>IF(OR(LEFT($A824,1)="x",AND(Y813+$AB824=0,$AB813&gt;0)),"",IFERROR(VLOOKUP($A824,LedenV,27,0),""))</f>
        <v/>
      </c>
      <c r="Q824" s="223" t="str">
        <f>IF(OR(LEFT($A824,1)="x",AND(Z813+$AB824=0,$AB813&gt;0)),"",IFERROR(VLOOKUP($A824,LedenV,28,0),""))</f>
        <v/>
      </c>
      <c r="R824" s="223" t="str">
        <f>IF(OR(LEFT($A824,1)="x",AND(AA813+$AB824=0,$AB813&gt;0)),"",IFERROR(VLOOKUP($A824,LedenV,29,0),""))</f>
        <v/>
      </c>
      <c r="V824" s="229" t="str">
        <f t="shared" si="608"/>
        <v/>
      </c>
      <c r="W824" s="229" t="str">
        <f t="shared" si="609"/>
        <v/>
      </c>
      <c r="X824" s="52">
        <v>15</v>
      </c>
      <c r="Y824" s="87" t="str">
        <f t="shared" si="610"/>
        <v/>
      </c>
      <c r="Z824" s="87" t="str">
        <f t="shared" si="611"/>
        <v/>
      </c>
      <c r="AA824" s="87" t="str">
        <f t="shared" si="612"/>
        <v/>
      </c>
      <c r="AB824" s="34">
        <f t="shared" si="613"/>
        <v>0</v>
      </c>
    </row>
    <row r="825" spans="1:32" x14ac:dyDescent="0.2">
      <c r="A825" s="34" t="str">
        <f>C811&amp;"x"&amp;B825</f>
        <v>x12</v>
      </c>
      <c r="B825" s="63">
        <v>12</v>
      </c>
      <c r="C825" s="87" t="str">
        <f t="shared" si="599"/>
        <v/>
      </c>
      <c r="D825" s="87" t="str">
        <f t="shared" si="600"/>
        <v/>
      </c>
      <c r="E825" s="88" t="str">
        <f t="shared" si="601"/>
        <v/>
      </c>
      <c r="F825" s="88" t="str">
        <f t="shared" si="602"/>
        <v/>
      </c>
      <c r="G825" s="89" t="str">
        <f t="shared" si="603"/>
        <v/>
      </c>
      <c r="H825" s="90" t="str">
        <f t="shared" si="604"/>
        <v/>
      </c>
      <c r="I825" s="91"/>
      <c r="J825" s="87" t="str">
        <f t="shared" si="605"/>
        <v/>
      </c>
      <c r="K825" s="87" t="str">
        <f t="shared" si="606"/>
        <v/>
      </c>
      <c r="L825" s="87" t="str">
        <f t="shared" si="607"/>
        <v/>
      </c>
      <c r="M825" s="92"/>
      <c r="N825" s="92"/>
      <c r="P825" s="223" t="str">
        <f>IF(OR(LEFT($A825,1)="x",AND(Y813+$AB825=0,$AB813&gt;0)),"",IFERROR(VLOOKUP($A825,LedenV,27,0),""))</f>
        <v/>
      </c>
      <c r="Q825" s="223" t="str">
        <f>IF(OR(LEFT($A825,1)="x",AND(Z813+$AB825=0,$AB813&gt;0)),"",IFERROR(VLOOKUP($A825,LedenV,28,0),""))</f>
        <v/>
      </c>
      <c r="R825" s="223" t="str">
        <f>IF(OR(LEFT($A825,1)="x",AND(AA813+$AB825=0,$AB813&gt;0)),"",IFERROR(VLOOKUP($A825,LedenV,29,0),""))</f>
        <v/>
      </c>
      <c r="V825" s="229" t="str">
        <f t="shared" si="608"/>
        <v/>
      </c>
      <c r="W825" s="229" t="str">
        <f t="shared" si="609"/>
        <v/>
      </c>
      <c r="X825" s="52">
        <v>16</v>
      </c>
      <c r="Y825" s="87" t="str">
        <f t="shared" si="610"/>
        <v/>
      </c>
      <c r="Z825" s="87" t="str">
        <f t="shared" si="611"/>
        <v/>
      </c>
      <c r="AA825" s="87" t="str">
        <f t="shared" si="612"/>
        <v/>
      </c>
      <c r="AB825" s="34">
        <f t="shared" si="613"/>
        <v>0</v>
      </c>
    </row>
    <row r="826" spans="1:32" x14ac:dyDescent="0.2">
      <c r="A826" s="34" t="str">
        <f>C811&amp;"x"&amp;B826</f>
        <v>x13</v>
      </c>
      <c r="B826" s="63">
        <v>13</v>
      </c>
      <c r="C826" s="87" t="str">
        <f t="shared" si="599"/>
        <v/>
      </c>
      <c r="D826" s="87" t="str">
        <f t="shared" si="600"/>
        <v/>
      </c>
      <c r="E826" s="88" t="str">
        <f t="shared" si="601"/>
        <v/>
      </c>
      <c r="F826" s="88" t="str">
        <f t="shared" si="602"/>
        <v/>
      </c>
      <c r="G826" s="89" t="str">
        <f t="shared" si="603"/>
        <v/>
      </c>
      <c r="H826" s="90" t="str">
        <f t="shared" si="604"/>
        <v/>
      </c>
      <c r="I826" s="91"/>
      <c r="J826" s="87" t="str">
        <f t="shared" si="605"/>
        <v/>
      </c>
      <c r="K826" s="87" t="str">
        <f t="shared" si="606"/>
        <v/>
      </c>
      <c r="L826" s="87" t="str">
        <f t="shared" si="607"/>
        <v/>
      </c>
      <c r="M826" s="92"/>
      <c r="N826" s="92"/>
      <c r="P826" s="223" t="str">
        <f>IF(OR(LEFT($A826,1)="x",AND(Y813+$AB826=0,$AB813&gt;0)),"",IFERROR(VLOOKUP($A826,LedenV,27,0),""))</f>
        <v/>
      </c>
      <c r="Q826" s="223" t="str">
        <f>IF(OR(LEFT($A826,1)="x",AND(Z813+$AB826=0,$AB813&gt;0)),"",IFERROR(VLOOKUP($A826,LedenV,28,0),""))</f>
        <v/>
      </c>
      <c r="R826" s="223" t="str">
        <f>IF(OR(LEFT($A826,1)="x",AND(AA813+$AB826=0,$AB813&gt;0)),"",IFERROR(VLOOKUP($A826,LedenV,29,0),""))</f>
        <v/>
      </c>
      <c r="V826" s="229" t="str">
        <f t="shared" si="608"/>
        <v/>
      </c>
      <c r="W826" s="229" t="str">
        <f t="shared" si="609"/>
        <v/>
      </c>
      <c r="X826" s="52">
        <v>17</v>
      </c>
      <c r="Y826" s="87" t="str">
        <f t="shared" si="610"/>
        <v/>
      </c>
      <c r="Z826" s="87" t="str">
        <f t="shared" si="611"/>
        <v/>
      </c>
      <c r="AA826" s="87" t="str">
        <f t="shared" si="612"/>
        <v/>
      </c>
      <c r="AB826" s="34">
        <f t="shared" si="613"/>
        <v>0</v>
      </c>
    </row>
    <row r="827" spans="1:32" x14ac:dyDescent="0.2">
      <c r="A827" s="34" t="str">
        <f>C811&amp;"x"&amp;B827</f>
        <v>x14</v>
      </c>
      <c r="B827" s="63">
        <v>14</v>
      </c>
      <c r="C827" s="87" t="str">
        <f t="shared" si="599"/>
        <v/>
      </c>
      <c r="D827" s="87" t="str">
        <f t="shared" si="600"/>
        <v/>
      </c>
      <c r="E827" s="88" t="str">
        <f t="shared" si="601"/>
        <v/>
      </c>
      <c r="F827" s="88" t="str">
        <f t="shared" si="602"/>
        <v/>
      </c>
      <c r="G827" s="89" t="str">
        <f t="shared" si="603"/>
        <v/>
      </c>
      <c r="H827" s="90" t="str">
        <f t="shared" si="604"/>
        <v/>
      </c>
      <c r="I827" s="91"/>
      <c r="J827" s="87" t="str">
        <f t="shared" si="605"/>
        <v/>
      </c>
      <c r="K827" s="87" t="str">
        <f t="shared" si="606"/>
        <v/>
      </c>
      <c r="L827" s="87" t="str">
        <f t="shared" si="607"/>
        <v/>
      </c>
      <c r="M827" s="92"/>
      <c r="N827" s="92"/>
      <c r="P827" s="223" t="str">
        <f>IF(OR(LEFT($A827,1)="x",AND(Y813+$AB827=0,$AB813&gt;0)),"",IFERROR(VLOOKUP($A827,LedenV,27,0),""))</f>
        <v/>
      </c>
      <c r="Q827" s="223" t="str">
        <f>IF(OR(LEFT($A827,1)="x",AND(Z813+$AB827=0,$AB813&gt;0)),"",IFERROR(VLOOKUP($A827,LedenV,28,0),""))</f>
        <v/>
      </c>
      <c r="R827" s="223" t="str">
        <f>IF(OR(LEFT($A827,1)="x",AND(AA813+$AB827=0,$AB813&gt;0)),"",IFERROR(VLOOKUP($A827,LedenV,29,0),""))</f>
        <v/>
      </c>
      <c r="V827" s="229" t="str">
        <f t="shared" si="608"/>
        <v/>
      </c>
      <c r="W827" s="229" t="str">
        <f t="shared" si="609"/>
        <v/>
      </c>
      <c r="X827" s="52">
        <v>18</v>
      </c>
      <c r="Y827" s="87" t="str">
        <f t="shared" si="610"/>
        <v/>
      </c>
      <c r="Z827" s="87" t="str">
        <f t="shared" si="611"/>
        <v/>
      </c>
      <c r="AA827" s="87" t="str">
        <f t="shared" si="612"/>
        <v/>
      </c>
      <c r="AB827" s="34">
        <f t="shared" si="613"/>
        <v>0</v>
      </c>
    </row>
    <row r="828" spans="1:32" x14ac:dyDescent="0.2">
      <c r="A828" s="34" t="str">
        <f>C811&amp;"x"&amp;B828</f>
        <v>x15</v>
      </c>
      <c r="B828" s="63">
        <v>15</v>
      </c>
      <c r="C828" s="87" t="str">
        <f t="shared" si="599"/>
        <v/>
      </c>
      <c r="D828" s="87" t="str">
        <f t="shared" si="600"/>
        <v/>
      </c>
      <c r="E828" s="88" t="str">
        <f t="shared" si="601"/>
        <v/>
      </c>
      <c r="F828" s="88" t="str">
        <f t="shared" si="602"/>
        <v/>
      </c>
      <c r="G828" s="89" t="str">
        <f t="shared" si="603"/>
        <v/>
      </c>
      <c r="H828" s="90" t="str">
        <f t="shared" si="604"/>
        <v/>
      </c>
      <c r="I828" s="91"/>
      <c r="J828" s="87" t="str">
        <f t="shared" si="605"/>
        <v/>
      </c>
      <c r="K828" s="87" t="str">
        <f t="shared" si="606"/>
        <v/>
      </c>
      <c r="L828" s="87" t="str">
        <f t="shared" si="607"/>
        <v/>
      </c>
      <c r="M828" s="92"/>
      <c r="N828" s="92"/>
      <c r="P828" s="223" t="str">
        <f>IF(OR(LEFT($A828,1)="x",AND(Y813+$AB828=0,$AB813&gt;0)),"",IFERROR(VLOOKUP($A828,LedenV,27,0),""))</f>
        <v/>
      </c>
      <c r="Q828" s="223" t="str">
        <f>IF(OR(LEFT($A828,1)="x",AND(Z813+$AB828=0,$AB813&gt;0)),"",IFERROR(VLOOKUP($A828,LedenV,28,0),""))</f>
        <v/>
      </c>
      <c r="R828" s="223" t="str">
        <f>IF(OR(LEFT($A828,1)="x",AND(AA813+$AB828=0,$AB813&gt;0)),"",IFERROR(VLOOKUP($A828,LedenV,29,0),""))</f>
        <v/>
      </c>
      <c r="V828" s="229" t="str">
        <f t="shared" si="608"/>
        <v/>
      </c>
      <c r="W828" s="229" t="str">
        <f t="shared" si="609"/>
        <v/>
      </c>
      <c r="X828" s="52">
        <v>19</v>
      </c>
      <c r="Y828" s="87" t="str">
        <f t="shared" si="610"/>
        <v/>
      </c>
      <c r="Z828" s="87" t="str">
        <f t="shared" si="611"/>
        <v/>
      </c>
      <c r="AA828" s="87" t="str">
        <f t="shared" si="612"/>
        <v/>
      </c>
      <c r="AB828" s="34">
        <f t="shared" si="613"/>
        <v>0</v>
      </c>
    </row>
    <row r="829" spans="1:32" ht="13.5" thickBot="1" x14ac:dyDescent="0.25">
      <c r="B829" s="93"/>
      <c r="C829" s="94"/>
      <c r="D829" s="93"/>
      <c r="E829" s="93"/>
      <c r="F829" s="93"/>
      <c r="G829" s="95"/>
      <c r="H829" s="95"/>
      <c r="I829" s="95"/>
      <c r="J829" s="94"/>
      <c r="K829" s="94"/>
      <c r="L829" s="94"/>
      <c r="M829" s="92"/>
      <c r="N829" s="92"/>
      <c r="X829" s="52">
        <v>20</v>
      </c>
    </row>
    <row r="830" spans="1:32" ht="13.5" thickTop="1" x14ac:dyDescent="0.2">
      <c r="A830" s="62"/>
      <c r="B830" s="63"/>
      <c r="C830" s="392" t="s">
        <v>6547</v>
      </c>
      <c r="D830" s="392"/>
      <c r="E830" s="178" t="s">
        <v>6548</v>
      </c>
      <c r="F830" s="178" t="s">
        <v>6549</v>
      </c>
      <c r="G830" s="65" t="s">
        <v>6550</v>
      </c>
      <c r="H830" s="66"/>
      <c r="I830" s="67"/>
      <c r="J830" s="68" t="s">
        <v>6551</v>
      </c>
      <c r="K830" s="68" t="s">
        <v>6552</v>
      </c>
      <c r="L830" s="68" t="s">
        <v>6553</v>
      </c>
      <c r="M830" s="69"/>
      <c r="N830" s="69"/>
      <c r="O830" s="70"/>
      <c r="P830" s="71">
        <f>COUNT(P834:P848)</f>
        <v>0</v>
      </c>
      <c r="Q830" s="71">
        <f>COUNT(Q834:Q848)</f>
        <v>0</v>
      </c>
      <c r="R830" s="71">
        <f>COUNT(R834:R848)</f>
        <v>0</v>
      </c>
      <c r="S830" s="72"/>
      <c r="T830" s="104">
        <f>R830-(15-COUNTBLANK(AA834:AA848))</f>
        <v>0</v>
      </c>
      <c r="U830" s="70"/>
      <c r="V830" s="70"/>
      <c r="W830" s="70"/>
      <c r="X830" s="70">
        <v>1</v>
      </c>
      <c r="Y830" s="62"/>
      <c r="Z830" s="62"/>
      <c r="AA830" s="62"/>
      <c r="AB830" s="62"/>
    </row>
    <row r="831" spans="1:32" x14ac:dyDescent="0.2">
      <c r="A831" s="43">
        <v>45</v>
      </c>
      <c r="B831" s="73"/>
      <c r="C831" s="391" t="str">
        <f>Leden!AQ47</f>
        <v/>
      </c>
      <c r="D831" s="391"/>
      <c r="E831" s="177" t="str">
        <f>IF($C831="","",LEFT(IFERROR(VLOOKUP($C831,TeamsV,2,0),"")&amp;"??",2))</f>
        <v/>
      </c>
      <c r="F831" s="177" t="str">
        <f>IF($C831="","",LEFT(IFERROR(VLOOKUP($C831,TeamsV,3,0),"")&amp;"??",2))</f>
        <v/>
      </c>
      <c r="G831" s="177" t="str">
        <f>IF($C831="","",LEFT(IFERROR(VLOOKUP($C831,TeamsV,4,0),"")&amp;"?",1))</f>
        <v/>
      </c>
      <c r="H831" s="75"/>
      <c r="I831" s="76"/>
      <c r="J831" s="295">
        <f>COUNTIF(C834:C848,"V")</f>
        <v>0</v>
      </c>
      <c r="K831" s="300">
        <f>COUNTIF(C834:C848,"M")</f>
        <v>0</v>
      </c>
      <c r="L831" s="77" t="str">
        <f>IFERROR(AVERAGE(H834:H848),"")</f>
        <v/>
      </c>
      <c r="M831" s="78"/>
      <c r="N831" s="78"/>
      <c r="O831" s="79" t="s">
        <v>6554</v>
      </c>
      <c r="P831" s="223" t="str">
        <f>IF(COUNT(P834:P848)=0,"",TeamPunten(P834:P848,$V831))</f>
        <v/>
      </c>
      <c r="Q831" s="223" t="str">
        <f>IF(COUNT(Q834:Q848)=0,"",TeamPunten(Q834:Q848,$V831))</f>
        <v/>
      </c>
      <c r="R831" s="223" t="str">
        <f>IF(COUNT(R834:R848)=0,"",TeamPunten(R834:R848,$V831))</f>
        <v/>
      </c>
      <c r="S831" s="224"/>
      <c r="T831" s="51"/>
      <c r="U831" s="225" t="str">
        <f>MID($C831,1,1)</f>
        <v/>
      </c>
      <c r="V831" s="225" t="str">
        <f>MID($C831,1,1)</f>
        <v/>
      </c>
      <c r="W831" s="225" t="str">
        <f>MID($C831,1,1)</f>
        <v/>
      </c>
      <c r="X831" s="52">
        <v>2</v>
      </c>
      <c r="Y831" s="43"/>
      <c r="Z831" s="43"/>
      <c r="AA831" s="43"/>
      <c r="AB831" s="43"/>
      <c r="AD831" s="20" t="str">
        <f>IF($C831="","",IFERROR(VLOOKUP($C831,TeamsV,6,0),""))</f>
        <v/>
      </c>
      <c r="AE831" s="20" t="str">
        <f>IF($AD831="","",VLOOKUP($AD831,Teams!$B$4:$G$8,2,0))</f>
        <v/>
      </c>
      <c r="AF831" s="20" t="str">
        <f>IF($AD831="","",VLOOKUP($AD831,Teams!$B$4:$G$8,4,0))</f>
        <v/>
      </c>
    </row>
    <row r="832" spans="1:32" x14ac:dyDescent="0.2">
      <c r="B832" s="63"/>
      <c r="C832" s="178"/>
      <c r="D832" s="63"/>
      <c r="E832" s="63"/>
      <c r="F832" s="63"/>
      <c r="G832" s="67"/>
      <c r="H832" s="67"/>
      <c r="I832" s="67"/>
      <c r="J832" s="296"/>
      <c r="K832" s="296"/>
      <c r="L832" s="296"/>
      <c r="M832" s="80"/>
      <c r="N832" s="80"/>
      <c r="P832" s="224"/>
      <c r="Q832" s="224"/>
      <c r="R832" s="224"/>
      <c r="S832" s="224"/>
      <c r="T832" s="51"/>
      <c r="U832" s="226"/>
      <c r="V832" s="226"/>
      <c r="W832" s="226"/>
      <c r="X832" s="52">
        <v>3</v>
      </c>
    </row>
    <row r="833" spans="1:28" x14ac:dyDescent="0.2">
      <c r="A833" s="81"/>
      <c r="B833" s="82"/>
      <c r="C833" s="83" t="s">
        <v>6555</v>
      </c>
      <c r="D833" s="83" t="s">
        <v>6556</v>
      </c>
      <c r="E833" s="84" t="s">
        <v>6557</v>
      </c>
      <c r="F833" s="84" t="s">
        <v>6558</v>
      </c>
      <c r="G833" s="83" t="s">
        <v>6559</v>
      </c>
      <c r="H833" s="83" t="s">
        <v>6560</v>
      </c>
      <c r="I833" s="83" t="s">
        <v>6415</v>
      </c>
      <c r="J833" s="83" t="s">
        <v>7321</v>
      </c>
      <c r="K833" s="83" t="s">
        <v>8065</v>
      </c>
      <c r="L833" s="83" t="s">
        <v>8195</v>
      </c>
      <c r="M833" s="85"/>
      <c r="N833" s="85"/>
      <c r="O833" s="86"/>
      <c r="P833" s="227" t="s">
        <v>6425</v>
      </c>
      <c r="Q833" s="227" t="s">
        <v>6424</v>
      </c>
      <c r="R833" s="227" t="s">
        <v>6426</v>
      </c>
      <c r="S833" s="224"/>
      <c r="T833" s="51"/>
      <c r="U833" s="225" t="str">
        <f>IF(W831="","",VLOOKUP(W831,Leeftijdscat,2,FALSE))</f>
        <v/>
      </c>
      <c r="V833" s="225" t="str">
        <f>IF(W831="","",VLOOKUP(W831,Leeftijdscat,3,FALSE))</f>
        <v/>
      </c>
      <c r="W833" s="225"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SUM(Y833:AA833)</f>
        <v>0</v>
      </c>
    </row>
    <row r="834" spans="1:28" x14ac:dyDescent="0.2">
      <c r="A834" s="34" t="str">
        <f>C831&amp;"x"&amp;B834</f>
        <v>x1</v>
      </c>
      <c r="B834" s="63">
        <v>1</v>
      </c>
      <c r="C834" s="87" t="str">
        <f t="shared" ref="C834:C848" si="614">IF(LEFT($A834,1)="x","",IFERROR(VLOOKUP($A834,LedenV,6,0),""))</f>
        <v/>
      </c>
      <c r="D834" s="87" t="str">
        <f t="shared" ref="D834:D848" si="615">IF(LEFT($A834,1)="x","",IFERROR(VLOOKUP($A834,LedenV,7,0),""))</f>
        <v/>
      </c>
      <c r="E834" s="88" t="str">
        <f t="shared" ref="E834:E848" si="616">IF(LEFT($A834,1)="x","",IFERROR(VLOOKUP($A834,LedenV,8,0),""))</f>
        <v/>
      </c>
      <c r="F834" s="88" t="str">
        <f t="shared" ref="F834:F848" si="617">IF(LEFT($A834,1)="x","",IFERROR(VLOOKUP($A834,LedenV,9,0),""))</f>
        <v/>
      </c>
      <c r="G834" s="89" t="str">
        <f t="shared" ref="G834:G848" si="618">IF(LEFT($A834,1)="x","",IFERROR(VLOOKUP($A834,LedenV,10,0),""))</f>
        <v/>
      </c>
      <c r="H834" s="90" t="str">
        <f t="shared" ref="H834:H848" si="619">IF(AND(ISNUMBER(G834),G834&lt;&gt;0),DATEDIF(G834,Peildatum,"Y"),"")</f>
        <v/>
      </c>
      <c r="I834" s="91"/>
      <c r="J834" s="87" t="str">
        <f t="shared" ref="J834:J848" si="620">IF(LEFT($A834,1)="x","",IFERROR(VLOOKUP($A834,LedenV,16,0),""))</f>
        <v/>
      </c>
      <c r="K834" s="87" t="str">
        <f t="shared" ref="K834:K848" si="621">IF(LEFT($A834,1)="x","",IFERROR(VLOOKUP($A834,LedenV,17,0),""))</f>
        <v/>
      </c>
      <c r="L834" s="87" t="str">
        <f t="shared" ref="L834:L848" si="622">IF(LEFT($A834,1)="x","",IFERROR(VLOOKUP($A834,LedenV,18,0),""))</f>
        <v/>
      </c>
      <c r="M834" s="92"/>
      <c r="N834" s="92"/>
      <c r="P834" s="223" t="str">
        <f>IF(OR(LEFT($A834,1)="x",AND(Y833+$AB834=0,$AB833&gt;0)),"",IFERROR(VLOOKUP($A834,LedenV,27,0),""))</f>
        <v/>
      </c>
      <c r="Q834" s="223" t="str">
        <f>IF(OR(LEFT($A834,1)="x",AND(Z833+$AB834=0,$AB833&gt;0)),"",IFERROR(VLOOKUP($A834,LedenV,28,0),""))</f>
        <v/>
      </c>
      <c r="R834" s="223" t="str">
        <f>IF(OR(LEFT($A834,1)="x",AND(AA833+$AB834=0,$AB833&gt;0)),"",IFERROR(VLOOKUP($A834,LedenV,29,0),""))</f>
        <v/>
      </c>
      <c r="S834" s="228"/>
      <c r="T834" s="305"/>
      <c r="U834" s="226"/>
      <c r="V834" s="229" t="str">
        <f t="shared" ref="V834:V848" si="623">V833</f>
        <v/>
      </c>
      <c r="W834" s="229" t="str">
        <f t="shared" ref="W834:W848" si="624">W833</f>
        <v/>
      </c>
      <c r="X834" s="52">
        <v>5</v>
      </c>
      <c r="Y834" s="87" t="str">
        <f t="shared" ref="Y834:Y848" si="625">IF(LEFT($A834,1)="x","",IFERROR(VLOOKUP($A834,LedenV,34,0),""))</f>
        <v/>
      </c>
      <c r="Z834" s="87" t="str">
        <f t="shared" ref="Z834:Z848" si="626">IF(LEFT($A834,1)="x","",IFERROR(VLOOKUP($A834,LedenV,35,0),""))</f>
        <v/>
      </c>
      <c r="AA834" s="87" t="str">
        <f t="shared" ref="AA834:AA848" si="627">IF(LEFT($A834,1)="x","",IFERROR(VLOOKUP($A834,LedenV,36,0),""))</f>
        <v/>
      </c>
      <c r="AB834" s="34">
        <f t="shared" ref="AB834:AB848" si="628">LEN(Y834&amp;Z834&amp;AA834)</f>
        <v>0</v>
      </c>
    </row>
    <row r="835" spans="1:28" x14ac:dyDescent="0.2">
      <c r="A835" s="34" t="str">
        <f>C831&amp;"x"&amp;B835</f>
        <v>x2</v>
      </c>
      <c r="B835" s="63">
        <v>2</v>
      </c>
      <c r="C835" s="87" t="str">
        <f t="shared" si="614"/>
        <v/>
      </c>
      <c r="D835" s="87" t="str">
        <f t="shared" si="615"/>
        <v/>
      </c>
      <c r="E835" s="88" t="str">
        <f t="shared" si="616"/>
        <v/>
      </c>
      <c r="F835" s="88" t="str">
        <f t="shared" si="617"/>
        <v/>
      </c>
      <c r="G835" s="89" t="str">
        <f t="shared" si="618"/>
        <v/>
      </c>
      <c r="H835" s="90" t="str">
        <f t="shared" si="619"/>
        <v/>
      </c>
      <c r="I835" s="91"/>
      <c r="J835" s="87" t="str">
        <f t="shared" si="620"/>
        <v/>
      </c>
      <c r="K835" s="87" t="str">
        <f t="shared" si="621"/>
        <v/>
      </c>
      <c r="L835" s="87" t="str">
        <f t="shared" si="622"/>
        <v/>
      </c>
      <c r="M835" s="92"/>
      <c r="N835" s="92"/>
      <c r="P835" s="223" t="str">
        <f>IF(OR(LEFT($A835,1)="x",AND(Y833+$AB835=0,$AB833&gt;0)),"",IFERROR(VLOOKUP($A835,LedenV,27,0),""))</f>
        <v/>
      </c>
      <c r="Q835" s="223" t="str">
        <f>IF(OR(LEFT($A835,1)="x",AND(Z833+$AB835=0,$AB833&gt;0)),"",IFERROR(VLOOKUP($A835,LedenV,28,0),""))</f>
        <v/>
      </c>
      <c r="R835" s="223" t="str">
        <f>IF(OR(LEFT($A835,1)="x",AND(AA833+$AB835=0,$AB833&gt;0)),"",IFERROR(VLOOKUP($A835,LedenV,29,0),""))</f>
        <v/>
      </c>
      <c r="S835" s="228"/>
      <c r="T835" s="305"/>
      <c r="U835" s="226"/>
      <c r="V835" s="229" t="str">
        <f t="shared" si="623"/>
        <v/>
      </c>
      <c r="W835" s="229" t="str">
        <f t="shared" si="624"/>
        <v/>
      </c>
      <c r="X835" s="52">
        <v>6</v>
      </c>
      <c r="Y835" s="87" t="str">
        <f t="shared" si="625"/>
        <v/>
      </c>
      <c r="Z835" s="87" t="str">
        <f t="shared" si="626"/>
        <v/>
      </c>
      <c r="AA835" s="87" t="str">
        <f t="shared" si="627"/>
        <v/>
      </c>
      <c r="AB835" s="34">
        <f t="shared" si="628"/>
        <v>0</v>
      </c>
    </row>
    <row r="836" spans="1:28" x14ac:dyDescent="0.2">
      <c r="A836" s="34" t="str">
        <f>C831&amp;"x"&amp;B836</f>
        <v>x3</v>
      </c>
      <c r="B836" s="63">
        <v>3</v>
      </c>
      <c r="C836" s="87" t="str">
        <f t="shared" si="614"/>
        <v/>
      </c>
      <c r="D836" s="87" t="str">
        <f t="shared" si="615"/>
        <v/>
      </c>
      <c r="E836" s="88" t="str">
        <f t="shared" si="616"/>
        <v/>
      </c>
      <c r="F836" s="88" t="str">
        <f t="shared" si="617"/>
        <v/>
      </c>
      <c r="G836" s="89" t="str">
        <f t="shared" si="618"/>
        <v/>
      </c>
      <c r="H836" s="90" t="str">
        <f t="shared" si="619"/>
        <v/>
      </c>
      <c r="I836" s="91"/>
      <c r="J836" s="87" t="str">
        <f t="shared" si="620"/>
        <v/>
      </c>
      <c r="K836" s="87" t="str">
        <f t="shared" si="621"/>
        <v/>
      </c>
      <c r="L836" s="87" t="str">
        <f t="shared" si="622"/>
        <v/>
      </c>
      <c r="M836" s="92"/>
      <c r="N836" s="92"/>
      <c r="P836" s="223" t="str">
        <f>IF(OR(LEFT($A836,1)="x",AND(Y833+$AB836=0,$AB833&gt;0)),"",IFERROR(VLOOKUP($A836,LedenV,27,0),""))</f>
        <v/>
      </c>
      <c r="Q836" s="223" t="str">
        <f>IF(OR(LEFT($A836,1)="x",AND(Z833+$AB836=0,$AB833&gt;0)),"",IFERROR(VLOOKUP($A836,LedenV,28,0),""))</f>
        <v/>
      </c>
      <c r="R836" s="223" t="str">
        <f>IF(OR(LEFT($A836,1)="x",AND(AA833+$AB836=0,$AB833&gt;0)),"",IFERROR(VLOOKUP($A836,LedenV,29,0),""))</f>
        <v/>
      </c>
      <c r="S836" s="228"/>
      <c r="T836" s="305"/>
      <c r="U836" s="226"/>
      <c r="V836" s="229" t="str">
        <f t="shared" si="623"/>
        <v/>
      </c>
      <c r="W836" s="229" t="str">
        <f t="shared" si="624"/>
        <v/>
      </c>
      <c r="X836" s="52">
        <v>7</v>
      </c>
      <c r="Y836" s="87" t="str">
        <f t="shared" si="625"/>
        <v/>
      </c>
      <c r="Z836" s="87" t="str">
        <f t="shared" si="626"/>
        <v/>
      </c>
      <c r="AA836" s="87" t="str">
        <f t="shared" si="627"/>
        <v/>
      </c>
      <c r="AB836" s="34">
        <f t="shared" si="628"/>
        <v>0</v>
      </c>
    </row>
    <row r="837" spans="1:28" x14ac:dyDescent="0.2">
      <c r="A837" s="34" t="str">
        <f>C831&amp;"x"&amp;B837</f>
        <v>x4</v>
      </c>
      <c r="B837" s="63">
        <v>4</v>
      </c>
      <c r="C837" s="87" t="str">
        <f t="shared" si="614"/>
        <v/>
      </c>
      <c r="D837" s="87" t="str">
        <f t="shared" si="615"/>
        <v/>
      </c>
      <c r="E837" s="88" t="str">
        <f t="shared" si="616"/>
        <v/>
      </c>
      <c r="F837" s="88" t="str">
        <f t="shared" si="617"/>
        <v/>
      </c>
      <c r="G837" s="89" t="str">
        <f t="shared" si="618"/>
        <v/>
      </c>
      <c r="H837" s="90" t="str">
        <f t="shared" si="619"/>
        <v/>
      </c>
      <c r="I837" s="91"/>
      <c r="J837" s="87" t="str">
        <f t="shared" si="620"/>
        <v/>
      </c>
      <c r="K837" s="87" t="str">
        <f t="shared" si="621"/>
        <v/>
      </c>
      <c r="L837" s="87" t="str">
        <f t="shared" si="622"/>
        <v/>
      </c>
      <c r="M837" s="92"/>
      <c r="N837" s="92"/>
      <c r="P837" s="223" t="str">
        <f>IF(OR(LEFT($A837,1)="x",AND(Y833+$AB837=0,$AB833&gt;0)),"",IFERROR(VLOOKUP($A837,LedenV,27,0),""))</f>
        <v/>
      </c>
      <c r="Q837" s="223" t="str">
        <f>IF(OR(LEFT($A837,1)="x",AND(Z833+$AB837=0,$AB833&gt;0)),"",IFERROR(VLOOKUP($A837,LedenV,28,0),""))</f>
        <v/>
      </c>
      <c r="R837" s="223" t="str">
        <f>IF(OR(LEFT($A837,1)="x",AND(AA833+$AB837=0,$AB833&gt;0)),"",IFERROR(VLOOKUP($A837,LedenV,29,0),""))</f>
        <v/>
      </c>
      <c r="S837" s="228"/>
      <c r="T837" s="305"/>
      <c r="U837" s="226"/>
      <c r="V837" s="229" t="str">
        <f t="shared" si="623"/>
        <v/>
      </c>
      <c r="W837" s="229" t="str">
        <f t="shared" si="624"/>
        <v/>
      </c>
      <c r="X837" s="52">
        <v>8</v>
      </c>
      <c r="Y837" s="87" t="str">
        <f t="shared" si="625"/>
        <v/>
      </c>
      <c r="Z837" s="87" t="str">
        <f t="shared" si="626"/>
        <v/>
      </c>
      <c r="AA837" s="87" t="str">
        <f t="shared" si="627"/>
        <v/>
      </c>
      <c r="AB837" s="34">
        <f t="shared" si="628"/>
        <v>0</v>
      </c>
    </row>
    <row r="838" spans="1:28" x14ac:dyDescent="0.2">
      <c r="A838" s="34" t="str">
        <f>C831&amp;"x"&amp;B838</f>
        <v>x5</v>
      </c>
      <c r="B838" s="63">
        <v>5</v>
      </c>
      <c r="C838" s="87" t="str">
        <f t="shared" si="614"/>
        <v/>
      </c>
      <c r="D838" s="87" t="str">
        <f t="shared" si="615"/>
        <v/>
      </c>
      <c r="E838" s="88" t="str">
        <f t="shared" si="616"/>
        <v/>
      </c>
      <c r="F838" s="88" t="str">
        <f t="shared" si="617"/>
        <v/>
      </c>
      <c r="G838" s="89" t="str">
        <f t="shared" si="618"/>
        <v/>
      </c>
      <c r="H838" s="90" t="str">
        <f t="shared" si="619"/>
        <v/>
      </c>
      <c r="I838" s="91"/>
      <c r="J838" s="87" t="str">
        <f t="shared" si="620"/>
        <v/>
      </c>
      <c r="K838" s="87" t="str">
        <f t="shared" si="621"/>
        <v/>
      </c>
      <c r="L838" s="87" t="str">
        <f t="shared" si="622"/>
        <v/>
      </c>
      <c r="M838" s="92"/>
      <c r="N838" s="92"/>
      <c r="P838" s="223" t="str">
        <f>IF(OR(LEFT($A838,1)="x",AND(Y833+$AB838=0,$AB833&gt;0)),"",IFERROR(VLOOKUP($A838,LedenV,27,0),""))</f>
        <v/>
      </c>
      <c r="Q838" s="223" t="str">
        <f>IF(OR(LEFT($A838,1)="x",AND(Z833+$AB838=0,$AB833&gt;0)),"",IFERROR(VLOOKUP($A838,LedenV,28,0),""))</f>
        <v/>
      </c>
      <c r="R838" s="223" t="str">
        <f>IF(OR(LEFT($A838,1)="x",AND(AA833+$AB838=0,$AB833&gt;0)),"",IFERROR(VLOOKUP($A838,LedenV,29,0),""))</f>
        <v/>
      </c>
      <c r="S838" s="228"/>
      <c r="T838" s="305"/>
      <c r="U838" s="226"/>
      <c r="V838" s="229" t="str">
        <f t="shared" si="623"/>
        <v/>
      </c>
      <c r="W838" s="229" t="str">
        <f t="shared" si="624"/>
        <v/>
      </c>
      <c r="X838" s="52">
        <v>9</v>
      </c>
      <c r="Y838" s="87" t="str">
        <f t="shared" si="625"/>
        <v/>
      </c>
      <c r="Z838" s="87" t="str">
        <f t="shared" si="626"/>
        <v/>
      </c>
      <c r="AA838" s="87" t="str">
        <f t="shared" si="627"/>
        <v/>
      </c>
      <c r="AB838" s="34">
        <f t="shared" si="628"/>
        <v>0</v>
      </c>
    </row>
    <row r="839" spans="1:28" x14ac:dyDescent="0.2">
      <c r="A839" s="34" t="str">
        <f>C831&amp;"x"&amp;B839</f>
        <v>x6</v>
      </c>
      <c r="B839" s="63">
        <v>6</v>
      </c>
      <c r="C839" s="87" t="str">
        <f t="shared" si="614"/>
        <v/>
      </c>
      <c r="D839" s="87" t="str">
        <f t="shared" si="615"/>
        <v/>
      </c>
      <c r="E839" s="88" t="str">
        <f t="shared" si="616"/>
        <v/>
      </c>
      <c r="F839" s="88" t="str">
        <f t="shared" si="617"/>
        <v/>
      </c>
      <c r="G839" s="89" t="str">
        <f t="shared" si="618"/>
        <v/>
      </c>
      <c r="H839" s="90" t="str">
        <f t="shared" si="619"/>
        <v/>
      </c>
      <c r="I839" s="91"/>
      <c r="J839" s="87" t="str">
        <f t="shared" si="620"/>
        <v/>
      </c>
      <c r="K839" s="87" t="str">
        <f t="shared" si="621"/>
        <v/>
      </c>
      <c r="L839" s="87" t="str">
        <f t="shared" si="622"/>
        <v/>
      </c>
      <c r="M839" s="92"/>
      <c r="N839" s="92"/>
      <c r="P839" s="223" t="str">
        <f>IF(OR(LEFT($A839,1)="x",AND(Y833+$AB839=0,$AB833&gt;0)),"",IFERROR(VLOOKUP($A839,LedenV,27,0),""))</f>
        <v/>
      </c>
      <c r="Q839" s="223" t="str">
        <f>IF(OR(LEFT($A839,1)="x",AND(Z833+$AB839=0,$AB833&gt;0)),"",IFERROR(VLOOKUP($A839,LedenV,28,0),""))</f>
        <v/>
      </c>
      <c r="R839" s="223" t="str">
        <f>IF(OR(LEFT($A839,1)="x",AND(AA833+$AB839=0,$AB833&gt;0)),"",IFERROR(VLOOKUP($A839,LedenV,29,0),""))</f>
        <v/>
      </c>
      <c r="S839" s="228"/>
      <c r="T839" s="305"/>
      <c r="U839" s="226"/>
      <c r="V839" s="229" t="str">
        <f t="shared" si="623"/>
        <v/>
      </c>
      <c r="W839" s="229" t="str">
        <f t="shared" si="624"/>
        <v/>
      </c>
      <c r="X839" s="52">
        <v>10</v>
      </c>
      <c r="Y839" s="87" t="str">
        <f t="shared" si="625"/>
        <v/>
      </c>
      <c r="Z839" s="87" t="str">
        <f t="shared" si="626"/>
        <v/>
      </c>
      <c r="AA839" s="87" t="str">
        <f t="shared" si="627"/>
        <v/>
      </c>
      <c r="AB839" s="34">
        <f t="shared" si="628"/>
        <v>0</v>
      </c>
    </row>
    <row r="840" spans="1:28" x14ac:dyDescent="0.2">
      <c r="A840" s="34" t="str">
        <f>C831&amp;"x"&amp;B840</f>
        <v>x7</v>
      </c>
      <c r="B840" s="63">
        <v>7</v>
      </c>
      <c r="C840" s="87" t="str">
        <f t="shared" si="614"/>
        <v/>
      </c>
      <c r="D840" s="87" t="str">
        <f t="shared" si="615"/>
        <v/>
      </c>
      <c r="E840" s="88" t="str">
        <f t="shared" si="616"/>
        <v/>
      </c>
      <c r="F840" s="88" t="str">
        <f t="shared" si="617"/>
        <v/>
      </c>
      <c r="G840" s="89" t="str">
        <f t="shared" si="618"/>
        <v/>
      </c>
      <c r="H840" s="90" t="str">
        <f t="shared" si="619"/>
        <v/>
      </c>
      <c r="I840" s="91"/>
      <c r="J840" s="87" t="str">
        <f t="shared" si="620"/>
        <v/>
      </c>
      <c r="K840" s="87" t="str">
        <f t="shared" si="621"/>
        <v/>
      </c>
      <c r="L840" s="87" t="str">
        <f t="shared" si="622"/>
        <v/>
      </c>
      <c r="M840" s="92"/>
      <c r="N840" s="92"/>
      <c r="P840" s="223" t="str">
        <f>IF(OR(LEFT($A840,1)="x",AND(Y833+$AB840=0,$AB833&gt;0)),"",IFERROR(VLOOKUP($A840,LedenV,27,0),""))</f>
        <v/>
      </c>
      <c r="Q840" s="223" t="str">
        <f>IF(OR(LEFT($A840,1)="x",AND(Z833+$AB840=0,$AB833&gt;0)),"",IFERROR(VLOOKUP($A840,LedenV,28,0),""))</f>
        <v/>
      </c>
      <c r="R840" s="223" t="str">
        <f>IF(OR(LEFT($A840,1)="x",AND(AA833+$AB840=0,$AB833&gt;0)),"",IFERROR(VLOOKUP($A840,LedenV,29,0),""))</f>
        <v/>
      </c>
      <c r="S840" s="228"/>
      <c r="T840" s="305"/>
      <c r="U840" s="226"/>
      <c r="V840" s="229" t="str">
        <f t="shared" si="623"/>
        <v/>
      </c>
      <c r="W840" s="229" t="str">
        <f t="shared" si="624"/>
        <v/>
      </c>
      <c r="X840" s="52">
        <v>11</v>
      </c>
      <c r="Y840" s="87" t="str">
        <f t="shared" si="625"/>
        <v/>
      </c>
      <c r="Z840" s="87" t="str">
        <f t="shared" si="626"/>
        <v/>
      </c>
      <c r="AA840" s="87" t="str">
        <f t="shared" si="627"/>
        <v/>
      </c>
      <c r="AB840" s="34">
        <f t="shared" si="628"/>
        <v>0</v>
      </c>
    </row>
    <row r="841" spans="1:28" x14ac:dyDescent="0.2">
      <c r="A841" s="34" t="str">
        <f>C831&amp;"x"&amp;B841</f>
        <v>x8</v>
      </c>
      <c r="B841" s="63">
        <v>8</v>
      </c>
      <c r="C841" s="87" t="str">
        <f t="shared" si="614"/>
        <v/>
      </c>
      <c r="D841" s="87" t="str">
        <f t="shared" si="615"/>
        <v/>
      </c>
      <c r="E841" s="88" t="str">
        <f t="shared" si="616"/>
        <v/>
      </c>
      <c r="F841" s="88" t="str">
        <f t="shared" si="617"/>
        <v/>
      </c>
      <c r="G841" s="89" t="str">
        <f t="shared" si="618"/>
        <v/>
      </c>
      <c r="H841" s="90" t="str">
        <f t="shared" si="619"/>
        <v/>
      </c>
      <c r="I841" s="91"/>
      <c r="J841" s="87" t="str">
        <f t="shared" si="620"/>
        <v/>
      </c>
      <c r="K841" s="87" t="str">
        <f t="shared" si="621"/>
        <v/>
      </c>
      <c r="L841" s="87" t="str">
        <f t="shared" si="622"/>
        <v/>
      </c>
      <c r="M841" s="92"/>
      <c r="N841" s="92"/>
      <c r="P841" s="223" t="str">
        <f>IF(OR(LEFT($A841,1)="x",AND(Y833+$AB841=0,$AB833&gt;0)),"",IFERROR(VLOOKUP($A841,LedenV,27,0),""))</f>
        <v/>
      </c>
      <c r="Q841" s="223" t="str">
        <f>IF(OR(LEFT($A841,1)="x",AND(Z833+$AB841=0,$AB833&gt;0)),"",IFERROR(VLOOKUP($A841,LedenV,28,0),""))</f>
        <v/>
      </c>
      <c r="R841" s="223" t="str">
        <f>IF(OR(LEFT($A841,1)="x",AND(AA833+$AB841=0,$AB833&gt;0)),"",IFERROR(VLOOKUP($A841,LedenV,29,0),""))</f>
        <v/>
      </c>
      <c r="S841" s="228"/>
      <c r="T841" s="305"/>
      <c r="U841" s="226"/>
      <c r="V841" s="229" t="str">
        <f t="shared" si="623"/>
        <v/>
      </c>
      <c r="W841" s="229" t="str">
        <f t="shared" si="624"/>
        <v/>
      </c>
      <c r="X841" s="52">
        <v>12</v>
      </c>
      <c r="Y841" s="87" t="str">
        <f t="shared" si="625"/>
        <v/>
      </c>
      <c r="Z841" s="87" t="str">
        <f t="shared" si="626"/>
        <v/>
      </c>
      <c r="AA841" s="87" t="str">
        <f t="shared" si="627"/>
        <v/>
      </c>
      <c r="AB841" s="34">
        <f t="shared" si="628"/>
        <v>0</v>
      </c>
    </row>
    <row r="842" spans="1:28" x14ac:dyDescent="0.2">
      <c r="A842" s="34" t="str">
        <f>C831&amp;"x"&amp;B842</f>
        <v>x9</v>
      </c>
      <c r="B842" s="63">
        <v>9</v>
      </c>
      <c r="C842" s="87" t="str">
        <f t="shared" si="614"/>
        <v/>
      </c>
      <c r="D842" s="87" t="str">
        <f t="shared" si="615"/>
        <v/>
      </c>
      <c r="E842" s="88" t="str">
        <f t="shared" si="616"/>
        <v/>
      </c>
      <c r="F842" s="88" t="str">
        <f t="shared" si="617"/>
        <v/>
      </c>
      <c r="G842" s="89" t="str">
        <f t="shared" si="618"/>
        <v/>
      </c>
      <c r="H842" s="90" t="str">
        <f t="shared" si="619"/>
        <v/>
      </c>
      <c r="I842" s="91"/>
      <c r="J842" s="87" t="str">
        <f t="shared" si="620"/>
        <v/>
      </c>
      <c r="K842" s="87" t="str">
        <f t="shared" si="621"/>
        <v/>
      </c>
      <c r="L842" s="87" t="str">
        <f t="shared" si="622"/>
        <v/>
      </c>
      <c r="M842" s="92"/>
      <c r="N842" s="92"/>
      <c r="P842" s="223" t="str">
        <f>IF(OR(LEFT($A842,1)="x",AND(Y833+$AB842=0,$AB833&gt;0)),"",IFERROR(VLOOKUP($A842,LedenV,27,0),""))</f>
        <v/>
      </c>
      <c r="Q842" s="223" t="str">
        <f>IF(OR(LEFT($A842,1)="x",AND(Z833+$AB842=0,$AB833&gt;0)),"",IFERROR(VLOOKUP($A842,LedenV,28,0),""))</f>
        <v/>
      </c>
      <c r="R842" s="223" t="str">
        <f>IF(OR(LEFT($A842,1)="x",AND(AA833+$AB842=0,$AB833&gt;0)),"",IFERROR(VLOOKUP($A842,LedenV,29,0),""))</f>
        <v/>
      </c>
      <c r="S842" s="228"/>
      <c r="T842" s="305"/>
      <c r="U842" s="226"/>
      <c r="V842" s="229" t="str">
        <f t="shared" si="623"/>
        <v/>
      </c>
      <c r="W842" s="229" t="str">
        <f t="shared" si="624"/>
        <v/>
      </c>
      <c r="X842" s="52">
        <v>13</v>
      </c>
      <c r="Y842" s="87" t="str">
        <f t="shared" si="625"/>
        <v/>
      </c>
      <c r="Z842" s="87" t="str">
        <f t="shared" si="626"/>
        <v/>
      </c>
      <c r="AA842" s="87" t="str">
        <f t="shared" si="627"/>
        <v/>
      </c>
      <c r="AB842" s="34">
        <f t="shared" si="628"/>
        <v>0</v>
      </c>
    </row>
    <row r="843" spans="1:28" x14ac:dyDescent="0.2">
      <c r="A843" s="34" t="str">
        <f>C831&amp;"x"&amp;B843</f>
        <v>x10</v>
      </c>
      <c r="B843" s="63">
        <v>10</v>
      </c>
      <c r="C843" s="87" t="str">
        <f t="shared" si="614"/>
        <v/>
      </c>
      <c r="D843" s="87" t="str">
        <f t="shared" si="615"/>
        <v/>
      </c>
      <c r="E843" s="88" t="str">
        <f t="shared" si="616"/>
        <v/>
      </c>
      <c r="F843" s="88" t="str">
        <f t="shared" si="617"/>
        <v/>
      </c>
      <c r="G843" s="89" t="str">
        <f t="shared" si="618"/>
        <v/>
      </c>
      <c r="H843" s="90" t="str">
        <f t="shared" si="619"/>
        <v/>
      </c>
      <c r="I843" s="91"/>
      <c r="J843" s="87" t="str">
        <f t="shared" si="620"/>
        <v/>
      </c>
      <c r="K843" s="87" t="str">
        <f t="shared" si="621"/>
        <v/>
      </c>
      <c r="L843" s="87" t="str">
        <f t="shared" si="622"/>
        <v/>
      </c>
      <c r="M843" s="92"/>
      <c r="N843" s="92"/>
      <c r="P843" s="223" t="str">
        <f>IF(OR(LEFT($A843,1)="x",AND(Y833+$AB843=0,$AB833&gt;0)),"",IFERROR(VLOOKUP($A843,LedenV,27,0),""))</f>
        <v/>
      </c>
      <c r="Q843" s="223" t="str">
        <f>IF(OR(LEFT($A843,1)="x",AND(Z833+$AB843=0,$AB833&gt;0)),"",IFERROR(VLOOKUP($A843,LedenV,28,0),""))</f>
        <v/>
      </c>
      <c r="R843" s="223" t="str">
        <f>IF(OR(LEFT($A843,1)="x",AND(AA833+$AB843=0,$AB833&gt;0)),"",IFERROR(VLOOKUP($A843,LedenV,29,0),""))</f>
        <v/>
      </c>
      <c r="S843" s="228"/>
      <c r="T843" s="305"/>
      <c r="U843" s="226"/>
      <c r="V843" s="229" t="str">
        <f t="shared" si="623"/>
        <v/>
      </c>
      <c r="W843" s="229" t="str">
        <f t="shared" si="624"/>
        <v/>
      </c>
      <c r="X843" s="52">
        <v>14</v>
      </c>
      <c r="Y843" s="87" t="str">
        <f t="shared" si="625"/>
        <v/>
      </c>
      <c r="Z843" s="87" t="str">
        <f t="shared" si="626"/>
        <v/>
      </c>
      <c r="AA843" s="87" t="str">
        <f t="shared" si="627"/>
        <v/>
      </c>
      <c r="AB843" s="34">
        <f t="shared" si="628"/>
        <v>0</v>
      </c>
    </row>
    <row r="844" spans="1:28" x14ac:dyDescent="0.2">
      <c r="A844" s="34" t="str">
        <f>C831&amp;"x"&amp;B844</f>
        <v>x11</v>
      </c>
      <c r="B844" s="63">
        <v>11</v>
      </c>
      <c r="C844" s="87" t="str">
        <f t="shared" si="614"/>
        <v/>
      </c>
      <c r="D844" s="87" t="str">
        <f t="shared" si="615"/>
        <v/>
      </c>
      <c r="E844" s="88" t="str">
        <f t="shared" si="616"/>
        <v/>
      </c>
      <c r="F844" s="88" t="str">
        <f t="shared" si="617"/>
        <v/>
      </c>
      <c r="G844" s="89" t="str">
        <f t="shared" si="618"/>
        <v/>
      </c>
      <c r="H844" s="90" t="str">
        <f t="shared" si="619"/>
        <v/>
      </c>
      <c r="I844" s="91"/>
      <c r="J844" s="87" t="str">
        <f t="shared" si="620"/>
        <v/>
      </c>
      <c r="K844" s="87" t="str">
        <f t="shared" si="621"/>
        <v/>
      </c>
      <c r="L844" s="87" t="str">
        <f t="shared" si="622"/>
        <v/>
      </c>
      <c r="M844" s="92"/>
      <c r="N844" s="92"/>
      <c r="P844" s="223" t="str">
        <f>IF(OR(LEFT($A844,1)="x",AND(Y833+$AB844=0,$AB833&gt;0)),"",IFERROR(VLOOKUP($A844,LedenV,27,0),""))</f>
        <v/>
      </c>
      <c r="Q844" s="223" t="str">
        <f>IF(OR(LEFT($A844,1)="x",AND(Z833+$AB844=0,$AB833&gt;0)),"",IFERROR(VLOOKUP($A844,LedenV,28,0),""))</f>
        <v/>
      </c>
      <c r="R844" s="223" t="str">
        <f>IF(OR(LEFT($A844,1)="x",AND(AA833+$AB844=0,$AB833&gt;0)),"",IFERROR(VLOOKUP($A844,LedenV,29,0),""))</f>
        <v/>
      </c>
      <c r="V844" s="229" t="str">
        <f t="shared" si="623"/>
        <v/>
      </c>
      <c r="W844" s="229" t="str">
        <f t="shared" si="624"/>
        <v/>
      </c>
      <c r="X844" s="52">
        <v>15</v>
      </c>
      <c r="Y844" s="87" t="str">
        <f t="shared" si="625"/>
        <v/>
      </c>
      <c r="Z844" s="87" t="str">
        <f t="shared" si="626"/>
        <v/>
      </c>
      <c r="AA844" s="87" t="str">
        <f t="shared" si="627"/>
        <v/>
      </c>
      <c r="AB844" s="34">
        <f t="shared" si="628"/>
        <v>0</v>
      </c>
    </row>
    <row r="845" spans="1:28" x14ac:dyDescent="0.2">
      <c r="A845" s="34" t="str">
        <f>C831&amp;"x"&amp;B845</f>
        <v>x12</v>
      </c>
      <c r="B845" s="63">
        <v>12</v>
      </c>
      <c r="C845" s="87" t="str">
        <f t="shared" si="614"/>
        <v/>
      </c>
      <c r="D845" s="87" t="str">
        <f t="shared" si="615"/>
        <v/>
      </c>
      <c r="E845" s="88" t="str">
        <f t="shared" si="616"/>
        <v/>
      </c>
      <c r="F845" s="88" t="str">
        <f t="shared" si="617"/>
        <v/>
      </c>
      <c r="G845" s="89" t="str">
        <f t="shared" si="618"/>
        <v/>
      </c>
      <c r="H845" s="90" t="str">
        <f t="shared" si="619"/>
        <v/>
      </c>
      <c r="I845" s="91"/>
      <c r="J845" s="87" t="str">
        <f t="shared" si="620"/>
        <v/>
      </c>
      <c r="K845" s="87" t="str">
        <f t="shared" si="621"/>
        <v/>
      </c>
      <c r="L845" s="87" t="str">
        <f t="shared" si="622"/>
        <v/>
      </c>
      <c r="M845" s="92"/>
      <c r="N845" s="92"/>
      <c r="P845" s="223" t="str">
        <f>IF(OR(LEFT($A845,1)="x",AND(Y833+$AB845=0,$AB833&gt;0)),"",IFERROR(VLOOKUP($A845,LedenV,27,0),""))</f>
        <v/>
      </c>
      <c r="Q845" s="223" t="str">
        <f>IF(OR(LEFT($A845,1)="x",AND(Z833+$AB845=0,$AB833&gt;0)),"",IFERROR(VLOOKUP($A845,LedenV,28,0),""))</f>
        <v/>
      </c>
      <c r="R845" s="223" t="str">
        <f>IF(OR(LEFT($A845,1)="x",AND(AA833+$AB845=0,$AB833&gt;0)),"",IFERROR(VLOOKUP($A845,LedenV,29,0),""))</f>
        <v/>
      </c>
      <c r="V845" s="229" t="str">
        <f t="shared" si="623"/>
        <v/>
      </c>
      <c r="W845" s="229" t="str">
        <f t="shared" si="624"/>
        <v/>
      </c>
      <c r="X845" s="52">
        <v>16</v>
      </c>
      <c r="Y845" s="87" t="str">
        <f t="shared" si="625"/>
        <v/>
      </c>
      <c r="Z845" s="87" t="str">
        <f t="shared" si="626"/>
        <v/>
      </c>
      <c r="AA845" s="87" t="str">
        <f t="shared" si="627"/>
        <v/>
      </c>
      <c r="AB845" s="34">
        <f t="shared" si="628"/>
        <v>0</v>
      </c>
    </row>
    <row r="846" spans="1:28" x14ac:dyDescent="0.2">
      <c r="A846" s="34" t="str">
        <f>C831&amp;"x"&amp;B846</f>
        <v>x13</v>
      </c>
      <c r="B846" s="63">
        <v>13</v>
      </c>
      <c r="C846" s="87" t="str">
        <f t="shared" si="614"/>
        <v/>
      </c>
      <c r="D846" s="87" t="str">
        <f t="shared" si="615"/>
        <v/>
      </c>
      <c r="E846" s="88" t="str">
        <f t="shared" si="616"/>
        <v/>
      </c>
      <c r="F846" s="88" t="str">
        <f t="shared" si="617"/>
        <v/>
      </c>
      <c r="G846" s="89" t="str">
        <f t="shared" si="618"/>
        <v/>
      </c>
      <c r="H846" s="90" t="str">
        <f t="shared" si="619"/>
        <v/>
      </c>
      <c r="I846" s="91"/>
      <c r="J846" s="87" t="str">
        <f t="shared" si="620"/>
        <v/>
      </c>
      <c r="K846" s="87" t="str">
        <f t="shared" si="621"/>
        <v/>
      </c>
      <c r="L846" s="87" t="str">
        <f t="shared" si="622"/>
        <v/>
      </c>
      <c r="M846" s="92"/>
      <c r="N846" s="92"/>
      <c r="P846" s="223" t="str">
        <f>IF(OR(LEFT($A846,1)="x",AND(Y833+$AB846=0,$AB833&gt;0)),"",IFERROR(VLOOKUP($A846,LedenV,27,0),""))</f>
        <v/>
      </c>
      <c r="Q846" s="223" t="str">
        <f>IF(OR(LEFT($A846,1)="x",AND(Z833+$AB846=0,$AB833&gt;0)),"",IFERROR(VLOOKUP($A846,LedenV,28,0),""))</f>
        <v/>
      </c>
      <c r="R846" s="223" t="str">
        <f>IF(OR(LEFT($A846,1)="x",AND(AA833+$AB846=0,$AB833&gt;0)),"",IFERROR(VLOOKUP($A846,LedenV,29,0),""))</f>
        <v/>
      </c>
      <c r="V846" s="229" t="str">
        <f t="shared" si="623"/>
        <v/>
      </c>
      <c r="W846" s="229" t="str">
        <f t="shared" si="624"/>
        <v/>
      </c>
      <c r="X846" s="52">
        <v>17</v>
      </c>
      <c r="Y846" s="87" t="str">
        <f t="shared" si="625"/>
        <v/>
      </c>
      <c r="Z846" s="87" t="str">
        <f t="shared" si="626"/>
        <v/>
      </c>
      <c r="AA846" s="87" t="str">
        <f t="shared" si="627"/>
        <v/>
      </c>
      <c r="AB846" s="34">
        <f t="shared" si="628"/>
        <v>0</v>
      </c>
    </row>
    <row r="847" spans="1:28" x14ac:dyDescent="0.2">
      <c r="A847" s="34" t="str">
        <f>C831&amp;"x"&amp;B847</f>
        <v>x14</v>
      </c>
      <c r="B847" s="63">
        <v>14</v>
      </c>
      <c r="C847" s="87" t="str">
        <f t="shared" si="614"/>
        <v/>
      </c>
      <c r="D847" s="87" t="str">
        <f t="shared" si="615"/>
        <v/>
      </c>
      <c r="E847" s="88" t="str">
        <f t="shared" si="616"/>
        <v/>
      </c>
      <c r="F847" s="88" t="str">
        <f t="shared" si="617"/>
        <v/>
      </c>
      <c r="G847" s="89" t="str">
        <f t="shared" si="618"/>
        <v/>
      </c>
      <c r="H847" s="90" t="str">
        <f t="shared" si="619"/>
        <v/>
      </c>
      <c r="I847" s="91"/>
      <c r="J847" s="87" t="str">
        <f t="shared" si="620"/>
        <v/>
      </c>
      <c r="K847" s="87" t="str">
        <f t="shared" si="621"/>
        <v/>
      </c>
      <c r="L847" s="87" t="str">
        <f t="shared" si="622"/>
        <v/>
      </c>
      <c r="M847" s="92"/>
      <c r="N847" s="92"/>
      <c r="P847" s="223" t="str">
        <f>IF(OR(LEFT($A847,1)="x",AND(Y833+$AB847=0,$AB833&gt;0)),"",IFERROR(VLOOKUP($A847,LedenV,27,0),""))</f>
        <v/>
      </c>
      <c r="Q847" s="223" t="str">
        <f>IF(OR(LEFT($A847,1)="x",AND(Z833+$AB847=0,$AB833&gt;0)),"",IFERROR(VLOOKUP($A847,LedenV,28,0),""))</f>
        <v/>
      </c>
      <c r="R847" s="223" t="str">
        <f>IF(OR(LEFT($A847,1)="x",AND(AA833+$AB847=0,$AB833&gt;0)),"",IFERROR(VLOOKUP($A847,LedenV,29,0),""))</f>
        <v/>
      </c>
      <c r="V847" s="229" t="str">
        <f t="shared" si="623"/>
        <v/>
      </c>
      <c r="W847" s="229" t="str">
        <f t="shared" si="624"/>
        <v/>
      </c>
      <c r="X847" s="52">
        <v>18</v>
      </c>
      <c r="Y847" s="87" t="str">
        <f t="shared" si="625"/>
        <v/>
      </c>
      <c r="Z847" s="87" t="str">
        <f t="shared" si="626"/>
        <v/>
      </c>
      <c r="AA847" s="87" t="str">
        <f t="shared" si="627"/>
        <v/>
      </c>
      <c r="AB847" s="34">
        <f t="shared" si="628"/>
        <v>0</v>
      </c>
    </row>
    <row r="848" spans="1:28" x14ac:dyDescent="0.2">
      <c r="A848" s="34" t="str">
        <f>C831&amp;"x"&amp;B848</f>
        <v>x15</v>
      </c>
      <c r="B848" s="63">
        <v>15</v>
      </c>
      <c r="C848" s="87" t="str">
        <f t="shared" si="614"/>
        <v/>
      </c>
      <c r="D848" s="87" t="str">
        <f t="shared" si="615"/>
        <v/>
      </c>
      <c r="E848" s="88" t="str">
        <f t="shared" si="616"/>
        <v/>
      </c>
      <c r="F848" s="88" t="str">
        <f t="shared" si="617"/>
        <v/>
      </c>
      <c r="G848" s="89" t="str">
        <f t="shared" si="618"/>
        <v/>
      </c>
      <c r="H848" s="90" t="str">
        <f t="shared" si="619"/>
        <v/>
      </c>
      <c r="I848" s="91"/>
      <c r="J848" s="87" t="str">
        <f t="shared" si="620"/>
        <v/>
      </c>
      <c r="K848" s="87" t="str">
        <f t="shared" si="621"/>
        <v/>
      </c>
      <c r="L848" s="87" t="str">
        <f t="shared" si="622"/>
        <v/>
      </c>
      <c r="M848" s="92"/>
      <c r="N848" s="92"/>
      <c r="P848" s="223" t="str">
        <f>IF(OR(LEFT($A848,1)="x",AND(Y833+$AB848=0,$AB833&gt;0)),"",IFERROR(VLOOKUP($A848,LedenV,27,0),""))</f>
        <v/>
      </c>
      <c r="Q848" s="223" t="str">
        <f>IF(OR(LEFT($A848,1)="x",AND(Z833+$AB848=0,$AB833&gt;0)),"",IFERROR(VLOOKUP($A848,LedenV,28,0),""))</f>
        <v/>
      </c>
      <c r="R848" s="223" t="str">
        <f>IF(OR(LEFT($A848,1)="x",AND(AA833+$AB848=0,$AB833&gt;0)),"",IFERROR(VLOOKUP($A848,LedenV,29,0),""))</f>
        <v/>
      </c>
      <c r="V848" s="229" t="str">
        <f t="shared" si="623"/>
        <v/>
      </c>
      <c r="W848" s="229" t="str">
        <f t="shared" si="624"/>
        <v/>
      </c>
      <c r="X848" s="52">
        <v>19</v>
      </c>
      <c r="Y848" s="87" t="str">
        <f t="shared" si="625"/>
        <v/>
      </c>
      <c r="Z848" s="87" t="str">
        <f t="shared" si="626"/>
        <v/>
      </c>
      <c r="AA848" s="87" t="str">
        <f t="shared" si="627"/>
        <v/>
      </c>
      <c r="AB848" s="34">
        <f t="shared" si="628"/>
        <v>0</v>
      </c>
    </row>
    <row r="849" spans="1:32" ht="13.5" thickBot="1" x14ac:dyDescent="0.25">
      <c r="B849" s="93"/>
      <c r="C849" s="94"/>
      <c r="D849" s="93"/>
      <c r="E849" s="93"/>
      <c r="F849" s="93"/>
      <c r="G849" s="95"/>
      <c r="H849" s="95"/>
      <c r="I849" s="95"/>
      <c r="J849" s="94"/>
      <c r="K849" s="94"/>
      <c r="L849" s="94"/>
      <c r="M849" s="92"/>
      <c r="N849" s="92"/>
      <c r="X849" s="52">
        <v>20</v>
      </c>
    </row>
    <row r="850" spans="1:32" ht="13.5" thickTop="1" x14ac:dyDescent="0.2">
      <c r="A850" s="62"/>
      <c r="B850" s="63"/>
      <c r="C850" s="392" t="s">
        <v>6547</v>
      </c>
      <c r="D850" s="392"/>
      <c r="E850" s="178" t="s">
        <v>6548</v>
      </c>
      <c r="F850" s="178" t="s">
        <v>6549</v>
      </c>
      <c r="G850" s="65" t="s">
        <v>6550</v>
      </c>
      <c r="H850" s="66"/>
      <c r="I850" s="67"/>
      <c r="J850" s="68" t="s">
        <v>6551</v>
      </c>
      <c r="K850" s="68" t="s">
        <v>6552</v>
      </c>
      <c r="L850" s="68" t="s">
        <v>6553</v>
      </c>
      <c r="M850" s="69"/>
      <c r="N850" s="69"/>
      <c r="O850" s="70"/>
      <c r="P850" s="71">
        <f>COUNT(P854:P868)</f>
        <v>0</v>
      </c>
      <c r="Q850" s="71">
        <f>COUNT(Q854:Q868)</f>
        <v>0</v>
      </c>
      <c r="R850" s="71">
        <f>COUNT(R854:R868)</f>
        <v>0</v>
      </c>
      <c r="S850" s="72"/>
      <c r="T850" s="104">
        <f>R850-(15-COUNTBLANK(AA854:AA868))</f>
        <v>0</v>
      </c>
      <c r="U850" s="70"/>
      <c r="V850" s="70"/>
      <c r="W850" s="70"/>
      <c r="X850" s="70">
        <v>1</v>
      </c>
      <c r="Y850" s="62"/>
      <c r="Z850" s="62"/>
      <c r="AA850" s="62"/>
      <c r="AB850" s="62"/>
    </row>
    <row r="851" spans="1:32" x14ac:dyDescent="0.2">
      <c r="A851" s="43">
        <v>46</v>
      </c>
      <c r="B851" s="73"/>
      <c r="C851" s="391" t="str">
        <f>Leden!AQ48</f>
        <v/>
      </c>
      <c r="D851" s="391"/>
      <c r="E851" s="177" t="str">
        <f>IF($C851="","",LEFT(IFERROR(VLOOKUP($C851,TeamsV,2,0),"")&amp;"??",2))</f>
        <v/>
      </c>
      <c r="F851" s="177" t="str">
        <f>IF($C851="","",LEFT(IFERROR(VLOOKUP($C851,TeamsV,3,0),"")&amp;"??",2))</f>
        <v/>
      </c>
      <c r="G851" s="177" t="str">
        <f>IF($C851="","",LEFT(IFERROR(VLOOKUP($C851,TeamsV,4,0),"")&amp;"?",1))</f>
        <v/>
      </c>
      <c r="H851" s="75"/>
      <c r="I851" s="76"/>
      <c r="J851" s="295">
        <f>COUNTIF(C854:C868,"V")</f>
        <v>0</v>
      </c>
      <c r="K851" s="300">
        <f>COUNTIF(C854:C868,"M")</f>
        <v>0</v>
      </c>
      <c r="L851" s="77" t="str">
        <f>IFERROR(AVERAGE(H854:H868),"")</f>
        <v/>
      </c>
      <c r="M851" s="78"/>
      <c r="N851" s="78"/>
      <c r="O851" s="79" t="s">
        <v>6554</v>
      </c>
      <c r="P851" s="223" t="str">
        <f>IF(COUNT(P854:P868)=0,"",TeamPunten(P854:P868,$V851))</f>
        <v/>
      </c>
      <c r="Q851" s="223" t="str">
        <f>IF(COUNT(Q854:Q868)=0,"",TeamPunten(Q854:Q868,$V851))</f>
        <v/>
      </c>
      <c r="R851" s="223" t="str">
        <f>IF(COUNT(R854:R868)=0,"",TeamPunten(R854:R868,$V851))</f>
        <v/>
      </c>
      <c r="S851" s="224"/>
      <c r="T851" s="51"/>
      <c r="U851" s="225" t="str">
        <f>MID($C851,1,1)</f>
        <v/>
      </c>
      <c r="V851" s="225" t="str">
        <f>MID($C851,1,1)</f>
        <v/>
      </c>
      <c r="W851" s="225" t="str">
        <f>MID($C851,1,1)</f>
        <v/>
      </c>
      <c r="X851" s="52">
        <v>2</v>
      </c>
      <c r="Y851" s="43"/>
      <c r="Z851" s="43"/>
      <c r="AA851" s="43"/>
      <c r="AB851" s="43"/>
      <c r="AD851" s="20" t="str">
        <f>IF($C851="","",IFERROR(VLOOKUP($C851,TeamsV,6,0),""))</f>
        <v/>
      </c>
      <c r="AE851" s="20" t="str">
        <f>IF($AD851="","",VLOOKUP($AD851,Teams!$B$4:$G$8,2,0))</f>
        <v/>
      </c>
      <c r="AF851" s="20" t="str">
        <f>IF($AD851="","",VLOOKUP($AD851,Teams!$B$4:$G$8,4,0))</f>
        <v/>
      </c>
    </row>
    <row r="852" spans="1:32" x14ac:dyDescent="0.2">
      <c r="B852" s="63"/>
      <c r="C852" s="178"/>
      <c r="D852" s="63"/>
      <c r="E852" s="63"/>
      <c r="F852" s="63"/>
      <c r="G852" s="67"/>
      <c r="H852" s="67"/>
      <c r="I852" s="67"/>
      <c r="J852" s="296"/>
      <c r="K852" s="296"/>
      <c r="L852" s="296"/>
      <c r="M852" s="80"/>
      <c r="N852" s="80"/>
      <c r="P852" s="224"/>
      <c r="Q852" s="224"/>
      <c r="R852" s="224"/>
      <c r="S852" s="224"/>
      <c r="T852" s="51"/>
      <c r="U852" s="226"/>
      <c r="V852" s="226"/>
      <c r="W852" s="226"/>
      <c r="X852" s="52">
        <v>3</v>
      </c>
    </row>
    <row r="853" spans="1:32" x14ac:dyDescent="0.2">
      <c r="A853" s="81"/>
      <c r="B853" s="82"/>
      <c r="C853" s="83" t="s">
        <v>6555</v>
      </c>
      <c r="D853" s="83" t="s">
        <v>6556</v>
      </c>
      <c r="E853" s="84" t="s">
        <v>6557</v>
      </c>
      <c r="F853" s="84" t="s">
        <v>6558</v>
      </c>
      <c r="G853" s="83" t="s">
        <v>6559</v>
      </c>
      <c r="H853" s="83" t="s">
        <v>6560</v>
      </c>
      <c r="I853" s="83" t="s">
        <v>6415</v>
      </c>
      <c r="J853" s="83" t="s">
        <v>7321</v>
      </c>
      <c r="K853" s="83" t="s">
        <v>8065</v>
      </c>
      <c r="L853" s="83" t="s">
        <v>8195</v>
      </c>
      <c r="M853" s="85"/>
      <c r="N853" s="85"/>
      <c r="O853" s="86"/>
      <c r="P853" s="227" t="s">
        <v>6425</v>
      </c>
      <c r="Q853" s="227" t="s">
        <v>6424</v>
      </c>
      <c r="R853" s="227" t="s">
        <v>6426</v>
      </c>
      <c r="S853" s="224"/>
      <c r="T853" s="51"/>
      <c r="U853" s="225" t="str">
        <f>IF(W851="","",VLOOKUP(W851,Leeftijdscat,2,FALSE))</f>
        <v/>
      </c>
      <c r="V853" s="225" t="str">
        <f>IF(W851="","",VLOOKUP(W851,Leeftijdscat,3,FALSE))</f>
        <v/>
      </c>
      <c r="W853" s="225"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SUM(Y853:AA853)</f>
        <v>0</v>
      </c>
    </row>
    <row r="854" spans="1:32" x14ac:dyDescent="0.2">
      <c r="A854" s="34" t="str">
        <f>C851&amp;"x"&amp;B854</f>
        <v>x1</v>
      </c>
      <c r="B854" s="63">
        <v>1</v>
      </c>
      <c r="C854" s="87" t="str">
        <f t="shared" ref="C854:C868" si="629">IF(LEFT($A854,1)="x","",IFERROR(VLOOKUP($A854,LedenV,6,0),""))</f>
        <v/>
      </c>
      <c r="D854" s="87" t="str">
        <f t="shared" ref="D854:D868" si="630">IF(LEFT($A854,1)="x","",IFERROR(VLOOKUP($A854,LedenV,7,0),""))</f>
        <v/>
      </c>
      <c r="E854" s="88" t="str">
        <f t="shared" ref="E854:E868" si="631">IF(LEFT($A854,1)="x","",IFERROR(VLOOKUP($A854,LedenV,8,0),""))</f>
        <v/>
      </c>
      <c r="F854" s="88" t="str">
        <f t="shared" ref="F854:F868" si="632">IF(LEFT($A854,1)="x","",IFERROR(VLOOKUP($A854,LedenV,9,0),""))</f>
        <v/>
      </c>
      <c r="G854" s="89" t="str">
        <f t="shared" ref="G854:G868" si="633">IF(LEFT($A854,1)="x","",IFERROR(VLOOKUP($A854,LedenV,10,0),""))</f>
        <v/>
      </c>
      <c r="H854" s="90" t="str">
        <f t="shared" ref="H854:H868" si="634">IF(AND(ISNUMBER(G854),G854&lt;&gt;0),DATEDIF(G854,Peildatum,"Y"),"")</f>
        <v/>
      </c>
      <c r="I854" s="91"/>
      <c r="J854" s="87" t="str">
        <f t="shared" ref="J854:J868" si="635">IF(LEFT($A854,1)="x","",IFERROR(VLOOKUP($A854,LedenV,16,0),""))</f>
        <v/>
      </c>
      <c r="K854" s="87" t="str">
        <f t="shared" ref="K854:K868" si="636">IF(LEFT($A854,1)="x","",IFERROR(VLOOKUP($A854,LedenV,17,0),""))</f>
        <v/>
      </c>
      <c r="L854" s="87" t="str">
        <f t="shared" ref="L854:L868" si="637">IF(LEFT($A854,1)="x","",IFERROR(VLOOKUP($A854,LedenV,18,0),""))</f>
        <v/>
      </c>
      <c r="M854" s="92"/>
      <c r="N854" s="92"/>
      <c r="P854" s="223" t="str">
        <f>IF(OR(LEFT($A854,1)="x",AND(Y853+$AB854=0,$AB853&gt;0)),"",IFERROR(VLOOKUP($A854,LedenV,27,0),""))</f>
        <v/>
      </c>
      <c r="Q854" s="223" t="str">
        <f>IF(OR(LEFT($A854,1)="x",AND(Z853+$AB854=0,$AB853&gt;0)),"",IFERROR(VLOOKUP($A854,LedenV,28,0),""))</f>
        <v/>
      </c>
      <c r="R854" s="223" t="str">
        <f>IF(OR(LEFT($A854,1)="x",AND(AA853+$AB854=0,$AB853&gt;0)),"",IFERROR(VLOOKUP($A854,LedenV,29,0),""))</f>
        <v/>
      </c>
      <c r="S854" s="228"/>
      <c r="T854" s="305"/>
      <c r="U854" s="226"/>
      <c r="V854" s="229" t="str">
        <f t="shared" ref="V854:V868" si="638">V853</f>
        <v/>
      </c>
      <c r="W854" s="229" t="str">
        <f t="shared" ref="W854:W868" si="639">W853</f>
        <v/>
      </c>
      <c r="X854" s="52">
        <v>5</v>
      </c>
      <c r="Y854" s="87" t="str">
        <f t="shared" ref="Y854:Y868" si="640">IF(LEFT($A854,1)="x","",IFERROR(VLOOKUP($A854,LedenV,34,0),""))</f>
        <v/>
      </c>
      <c r="Z854" s="87" t="str">
        <f t="shared" ref="Z854:Z868" si="641">IF(LEFT($A854,1)="x","",IFERROR(VLOOKUP($A854,LedenV,35,0),""))</f>
        <v/>
      </c>
      <c r="AA854" s="87" t="str">
        <f t="shared" ref="AA854:AA868" si="642">IF(LEFT($A854,1)="x","",IFERROR(VLOOKUP($A854,LedenV,36,0),""))</f>
        <v/>
      </c>
      <c r="AB854" s="34">
        <f t="shared" ref="AB854:AB868" si="643">LEN(Y854&amp;Z854&amp;AA854)</f>
        <v>0</v>
      </c>
    </row>
    <row r="855" spans="1:32" x14ac:dyDescent="0.2">
      <c r="A855" s="34" t="str">
        <f>C851&amp;"x"&amp;B855</f>
        <v>x2</v>
      </c>
      <c r="B855" s="63">
        <v>2</v>
      </c>
      <c r="C855" s="87" t="str">
        <f t="shared" si="629"/>
        <v/>
      </c>
      <c r="D855" s="87" t="str">
        <f t="shared" si="630"/>
        <v/>
      </c>
      <c r="E855" s="88" t="str">
        <f t="shared" si="631"/>
        <v/>
      </c>
      <c r="F855" s="88" t="str">
        <f t="shared" si="632"/>
        <v/>
      </c>
      <c r="G855" s="89" t="str">
        <f t="shared" si="633"/>
        <v/>
      </c>
      <c r="H855" s="90" t="str">
        <f t="shared" si="634"/>
        <v/>
      </c>
      <c r="I855" s="91"/>
      <c r="J855" s="87" t="str">
        <f t="shared" si="635"/>
        <v/>
      </c>
      <c r="K855" s="87" t="str">
        <f t="shared" si="636"/>
        <v/>
      </c>
      <c r="L855" s="87" t="str">
        <f t="shared" si="637"/>
        <v/>
      </c>
      <c r="M855" s="92"/>
      <c r="N855" s="92"/>
      <c r="P855" s="223" t="str">
        <f>IF(OR(LEFT($A855,1)="x",AND(Y853+$AB855=0,$AB853&gt;0)),"",IFERROR(VLOOKUP($A855,LedenV,27,0),""))</f>
        <v/>
      </c>
      <c r="Q855" s="223" t="str">
        <f>IF(OR(LEFT($A855,1)="x",AND(Z853+$AB855=0,$AB853&gt;0)),"",IFERROR(VLOOKUP($A855,LedenV,28,0),""))</f>
        <v/>
      </c>
      <c r="R855" s="223" t="str">
        <f>IF(OR(LEFT($A855,1)="x",AND(AA853+$AB855=0,$AB853&gt;0)),"",IFERROR(VLOOKUP($A855,LedenV,29,0),""))</f>
        <v/>
      </c>
      <c r="S855" s="228"/>
      <c r="T855" s="305"/>
      <c r="U855" s="226"/>
      <c r="V855" s="229" t="str">
        <f t="shared" si="638"/>
        <v/>
      </c>
      <c r="W855" s="229" t="str">
        <f t="shared" si="639"/>
        <v/>
      </c>
      <c r="X855" s="52">
        <v>6</v>
      </c>
      <c r="Y855" s="87" t="str">
        <f t="shared" si="640"/>
        <v/>
      </c>
      <c r="Z855" s="87" t="str">
        <f t="shared" si="641"/>
        <v/>
      </c>
      <c r="AA855" s="87" t="str">
        <f t="shared" si="642"/>
        <v/>
      </c>
      <c r="AB855" s="34">
        <f t="shared" si="643"/>
        <v>0</v>
      </c>
    </row>
    <row r="856" spans="1:32" x14ac:dyDescent="0.2">
      <c r="A856" s="34" t="str">
        <f>C851&amp;"x"&amp;B856</f>
        <v>x3</v>
      </c>
      <c r="B856" s="63">
        <v>3</v>
      </c>
      <c r="C856" s="87" t="str">
        <f t="shared" si="629"/>
        <v/>
      </c>
      <c r="D856" s="87" t="str">
        <f t="shared" si="630"/>
        <v/>
      </c>
      <c r="E856" s="88" t="str">
        <f t="shared" si="631"/>
        <v/>
      </c>
      <c r="F856" s="88" t="str">
        <f t="shared" si="632"/>
        <v/>
      </c>
      <c r="G856" s="89" t="str">
        <f t="shared" si="633"/>
        <v/>
      </c>
      <c r="H856" s="90" t="str">
        <f t="shared" si="634"/>
        <v/>
      </c>
      <c r="I856" s="91"/>
      <c r="J856" s="87" t="str">
        <f t="shared" si="635"/>
        <v/>
      </c>
      <c r="K856" s="87" t="str">
        <f t="shared" si="636"/>
        <v/>
      </c>
      <c r="L856" s="87" t="str">
        <f t="shared" si="637"/>
        <v/>
      </c>
      <c r="M856" s="92"/>
      <c r="N856" s="92"/>
      <c r="P856" s="223" t="str">
        <f>IF(OR(LEFT($A856,1)="x",AND(Y853+$AB856=0,$AB853&gt;0)),"",IFERROR(VLOOKUP($A856,LedenV,27,0),""))</f>
        <v/>
      </c>
      <c r="Q856" s="223" t="str">
        <f>IF(OR(LEFT($A856,1)="x",AND(Z853+$AB856=0,$AB853&gt;0)),"",IFERROR(VLOOKUP($A856,LedenV,28,0),""))</f>
        <v/>
      </c>
      <c r="R856" s="223" t="str">
        <f>IF(OR(LEFT($A856,1)="x",AND(AA853+$AB856=0,$AB853&gt;0)),"",IFERROR(VLOOKUP($A856,LedenV,29,0),""))</f>
        <v/>
      </c>
      <c r="S856" s="228"/>
      <c r="T856" s="305"/>
      <c r="U856" s="226"/>
      <c r="V856" s="229" t="str">
        <f t="shared" si="638"/>
        <v/>
      </c>
      <c r="W856" s="229" t="str">
        <f t="shared" si="639"/>
        <v/>
      </c>
      <c r="X856" s="52">
        <v>7</v>
      </c>
      <c r="Y856" s="87" t="str">
        <f t="shared" si="640"/>
        <v/>
      </c>
      <c r="Z856" s="87" t="str">
        <f t="shared" si="641"/>
        <v/>
      </c>
      <c r="AA856" s="87" t="str">
        <f t="shared" si="642"/>
        <v/>
      </c>
      <c r="AB856" s="34">
        <f t="shared" si="643"/>
        <v>0</v>
      </c>
    </row>
    <row r="857" spans="1:32" x14ac:dyDescent="0.2">
      <c r="A857" s="34" t="str">
        <f>C851&amp;"x"&amp;B857</f>
        <v>x4</v>
      </c>
      <c r="B857" s="63">
        <v>4</v>
      </c>
      <c r="C857" s="87" t="str">
        <f t="shared" si="629"/>
        <v/>
      </c>
      <c r="D857" s="87" t="str">
        <f t="shared" si="630"/>
        <v/>
      </c>
      <c r="E857" s="88" t="str">
        <f t="shared" si="631"/>
        <v/>
      </c>
      <c r="F857" s="88" t="str">
        <f t="shared" si="632"/>
        <v/>
      </c>
      <c r="G857" s="89" t="str">
        <f t="shared" si="633"/>
        <v/>
      </c>
      <c r="H857" s="90" t="str">
        <f t="shared" si="634"/>
        <v/>
      </c>
      <c r="I857" s="91"/>
      <c r="J857" s="87" t="str">
        <f t="shared" si="635"/>
        <v/>
      </c>
      <c r="K857" s="87" t="str">
        <f t="shared" si="636"/>
        <v/>
      </c>
      <c r="L857" s="87" t="str">
        <f t="shared" si="637"/>
        <v/>
      </c>
      <c r="M857" s="92"/>
      <c r="N857" s="92"/>
      <c r="P857" s="223" t="str">
        <f>IF(OR(LEFT($A857,1)="x",AND(Y853+$AB857=0,$AB853&gt;0)),"",IFERROR(VLOOKUP($A857,LedenV,27,0),""))</f>
        <v/>
      </c>
      <c r="Q857" s="223" t="str">
        <f>IF(OR(LEFT($A857,1)="x",AND(Z853+$AB857=0,$AB853&gt;0)),"",IFERROR(VLOOKUP($A857,LedenV,28,0),""))</f>
        <v/>
      </c>
      <c r="R857" s="223" t="str">
        <f>IF(OR(LEFT($A857,1)="x",AND(AA853+$AB857=0,$AB853&gt;0)),"",IFERROR(VLOOKUP($A857,LedenV,29,0),""))</f>
        <v/>
      </c>
      <c r="S857" s="228"/>
      <c r="T857" s="305"/>
      <c r="U857" s="226"/>
      <c r="V857" s="229" t="str">
        <f t="shared" si="638"/>
        <v/>
      </c>
      <c r="W857" s="229" t="str">
        <f t="shared" si="639"/>
        <v/>
      </c>
      <c r="X857" s="52">
        <v>8</v>
      </c>
      <c r="Y857" s="87" t="str">
        <f t="shared" si="640"/>
        <v/>
      </c>
      <c r="Z857" s="87" t="str">
        <f t="shared" si="641"/>
        <v/>
      </c>
      <c r="AA857" s="87" t="str">
        <f t="shared" si="642"/>
        <v/>
      </c>
      <c r="AB857" s="34">
        <f t="shared" si="643"/>
        <v>0</v>
      </c>
    </row>
    <row r="858" spans="1:32" x14ac:dyDescent="0.2">
      <c r="A858" s="34" t="str">
        <f>C851&amp;"x"&amp;B858</f>
        <v>x5</v>
      </c>
      <c r="B858" s="63">
        <v>5</v>
      </c>
      <c r="C858" s="87" t="str">
        <f t="shared" si="629"/>
        <v/>
      </c>
      <c r="D858" s="87" t="str">
        <f t="shared" si="630"/>
        <v/>
      </c>
      <c r="E858" s="88" t="str">
        <f t="shared" si="631"/>
        <v/>
      </c>
      <c r="F858" s="88" t="str">
        <f t="shared" si="632"/>
        <v/>
      </c>
      <c r="G858" s="89" t="str">
        <f t="shared" si="633"/>
        <v/>
      </c>
      <c r="H858" s="90" t="str">
        <f t="shared" si="634"/>
        <v/>
      </c>
      <c r="I858" s="91"/>
      <c r="J858" s="87" t="str">
        <f t="shared" si="635"/>
        <v/>
      </c>
      <c r="K858" s="87" t="str">
        <f t="shared" si="636"/>
        <v/>
      </c>
      <c r="L858" s="87" t="str">
        <f t="shared" si="637"/>
        <v/>
      </c>
      <c r="M858" s="92"/>
      <c r="N858" s="92"/>
      <c r="P858" s="223" t="str">
        <f>IF(OR(LEFT($A858,1)="x",AND(Y853+$AB858=0,$AB853&gt;0)),"",IFERROR(VLOOKUP($A858,LedenV,27,0),""))</f>
        <v/>
      </c>
      <c r="Q858" s="223" t="str">
        <f>IF(OR(LEFT($A858,1)="x",AND(Z853+$AB858=0,$AB853&gt;0)),"",IFERROR(VLOOKUP($A858,LedenV,28,0),""))</f>
        <v/>
      </c>
      <c r="R858" s="223" t="str">
        <f>IF(OR(LEFT($A858,1)="x",AND(AA853+$AB858=0,$AB853&gt;0)),"",IFERROR(VLOOKUP($A858,LedenV,29,0),""))</f>
        <v/>
      </c>
      <c r="S858" s="228"/>
      <c r="T858" s="305"/>
      <c r="U858" s="226"/>
      <c r="V858" s="229" t="str">
        <f t="shared" si="638"/>
        <v/>
      </c>
      <c r="W858" s="229" t="str">
        <f t="shared" si="639"/>
        <v/>
      </c>
      <c r="X858" s="52">
        <v>9</v>
      </c>
      <c r="Y858" s="87" t="str">
        <f t="shared" si="640"/>
        <v/>
      </c>
      <c r="Z858" s="87" t="str">
        <f t="shared" si="641"/>
        <v/>
      </c>
      <c r="AA858" s="87" t="str">
        <f t="shared" si="642"/>
        <v/>
      </c>
      <c r="AB858" s="34">
        <f t="shared" si="643"/>
        <v>0</v>
      </c>
    </row>
    <row r="859" spans="1:32" x14ac:dyDescent="0.2">
      <c r="A859" s="34" t="str">
        <f>C851&amp;"x"&amp;B859</f>
        <v>x6</v>
      </c>
      <c r="B859" s="63">
        <v>6</v>
      </c>
      <c r="C859" s="87" t="str">
        <f t="shared" si="629"/>
        <v/>
      </c>
      <c r="D859" s="87" t="str">
        <f t="shared" si="630"/>
        <v/>
      </c>
      <c r="E859" s="88" t="str">
        <f t="shared" si="631"/>
        <v/>
      </c>
      <c r="F859" s="88" t="str">
        <f t="shared" si="632"/>
        <v/>
      </c>
      <c r="G859" s="89" t="str">
        <f t="shared" si="633"/>
        <v/>
      </c>
      <c r="H859" s="90" t="str">
        <f t="shared" si="634"/>
        <v/>
      </c>
      <c r="I859" s="91"/>
      <c r="J859" s="87" t="str">
        <f t="shared" si="635"/>
        <v/>
      </c>
      <c r="K859" s="87" t="str">
        <f t="shared" si="636"/>
        <v/>
      </c>
      <c r="L859" s="87" t="str">
        <f t="shared" si="637"/>
        <v/>
      </c>
      <c r="M859" s="92"/>
      <c r="N859" s="92"/>
      <c r="P859" s="223" t="str">
        <f>IF(OR(LEFT($A859,1)="x",AND(Y853+$AB859=0,$AB853&gt;0)),"",IFERROR(VLOOKUP($A859,LedenV,27,0),""))</f>
        <v/>
      </c>
      <c r="Q859" s="223" t="str">
        <f>IF(OR(LEFT($A859,1)="x",AND(Z853+$AB859=0,$AB853&gt;0)),"",IFERROR(VLOOKUP($A859,LedenV,28,0),""))</f>
        <v/>
      </c>
      <c r="R859" s="223" t="str">
        <f>IF(OR(LEFT($A859,1)="x",AND(AA853+$AB859=0,$AB853&gt;0)),"",IFERROR(VLOOKUP($A859,LedenV,29,0),""))</f>
        <v/>
      </c>
      <c r="S859" s="228"/>
      <c r="T859" s="305"/>
      <c r="U859" s="226"/>
      <c r="V859" s="229" t="str">
        <f t="shared" si="638"/>
        <v/>
      </c>
      <c r="W859" s="229" t="str">
        <f t="shared" si="639"/>
        <v/>
      </c>
      <c r="X859" s="52">
        <v>10</v>
      </c>
      <c r="Y859" s="87" t="str">
        <f t="shared" si="640"/>
        <v/>
      </c>
      <c r="Z859" s="87" t="str">
        <f t="shared" si="641"/>
        <v/>
      </c>
      <c r="AA859" s="87" t="str">
        <f t="shared" si="642"/>
        <v/>
      </c>
      <c r="AB859" s="34">
        <f t="shared" si="643"/>
        <v>0</v>
      </c>
    </row>
    <row r="860" spans="1:32" x14ac:dyDescent="0.2">
      <c r="A860" s="34" t="str">
        <f>C851&amp;"x"&amp;B860</f>
        <v>x7</v>
      </c>
      <c r="B860" s="63">
        <v>7</v>
      </c>
      <c r="C860" s="87" t="str">
        <f t="shared" si="629"/>
        <v/>
      </c>
      <c r="D860" s="87" t="str">
        <f t="shared" si="630"/>
        <v/>
      </c>
      <c r="E860" s="88" t="str">
        <f t="shared" si="631"/>
        <v/>
      </c>
      <c r="F860" s="88" t="str">
        <f t="shared" si="632"/>
        <v/>
      </c>
      <c r="G860" s="89" t="str">
        <f t="shared" si="633"/>
        <v/>
      </c>
      <c r="H860" s="90" t="str">
        <f t="shared" si="634"/>
        <v/>
      </c>
      <c r="I860" s="91"/>
      <c r="J860" s="87" t="str">
        <f t="shared" si="635"/>
        <v/>
      </c>
      <c r="K860" s="87" t="str">
        <f t="shared" si="636"/>
        <v/>
      </c>
      <c r="L860" s="87" t="str">
        <f t="shared" si="637"/>
        <v/>
      </c>
      <c r="M860" s="92"/>
      <c r="N860" s="92"/>
      <c r="P860" s="223" t="str">
        <f>IF(OR(LEFT($A860,1)="x",AND(Y853+$AB860=0,$AB853&gt;0)),"",IFERROR(VLOOKUP($A860,LedenV,27,0),""))</f>
        <v/>
      </c>
      <c r="Q860" s="223" t="str">
        <f>IF(OR(LEFT($A860,1)="x",AND(Z853+$AB860=0,$AB853&gt;0)),"",IFERROR(VLOOKUP($A860,LedenV,28,0),""))</f>
        <v/>
      </c>
      <c r="R860" s="223" t="str">
        <f>IF(OR(LEFT($A860,1)="x",AND(AA853+$AB860=0,$AB853&gt;0)),"",IFERROR(VLOOKUP($A860,LedenV,29,0),""))</f>
        <v/>
      </c>
      <c r="S860" s="228"/>
      <c r="T860" s="305"/>
      <c r="U860" s="226"/>
      <c r="V860" s="229" t="str">
        <f t="shared" si="638"/>
        <v/>
      </c>
      <c r="W860" s="229" t="str">
        <f t="shared" si="639"/>
        <v/>
      </c>
      <c r="X860" s="52">
        <v>11</v>
      </c>
      <c r="Y860" s="87" t="str">
        <f t="shared" si="640"/>
        <v/>
      </c>
      <c r="Z860" s="87" t="str">
        <f t="shared" si="641"/>
        <v/>
      </c>
      <c r="AA860" s="87" t="str">
        <f t="shared" si="642"/>
        <v/>
      </c>
      <c r="AB860" s="34">
        <f t="shared" si="643"/>
        <v>0</v>
      </c>
    </row>
    <row r="861" spans="1:32" x14ac:dyDescent="0.2">
      <c r="A861" s="34" t="str">
        <f>C851&amp;"x"&amp;B861</f>
        <v>x8</v>
      </c>
      <c r="B861" s="63">
        <v>8</v>
      </c>
      <c r="C861" s="87" t="str">
        <f t="shared" si="629"/>
        <v/>
      </c>
      <c r="D861" s="87" t="str">
        <f t="shared" si="630"/>
        <v/>
      </c>
      <c r="E861" s="88" t="str">
        <f t="shared" si="631"/>
        <v/>
      </c>
      <c r="F861" s="88" t="str">
        <f t="shared" si="632"/>
        <v/>
      </c>
      <c r="G861" s="89" t="str">
        <f t="shared" si="633"/>
        <v/>
      </c>
      <c r="H861" s="90" t="str">
        <f t="shared" si="634"/>
        <v/>
      </c>
      <c r="I861" s="91"/>
      <c r="J861" s="87" t="str">
        <f t="shared" si="635"/>
        <v/>
      </c>
      <c r="K861" s="87" t="str">
        <f t="shared" si="636"/>
        <v/>
      </c>
      <c r="L861" s="87" t="str">
        <f t="shared" si="637"/>
        <v/>
      </c>
      <c r="M861" s="92"/>
      <c r="N861" s="92"/>
      <c r="P861" s="223" t="str">
        <f>IF(OR(LEFT($A861,1)="x",AND(Y853+$AB861=0,$AB853&gt;0)),"",IFERROR(VLOOKUP($A861,LedenV,27,0),""))</f>
        <v/>
      </c>
      <c r="Q861" s="223" t="str">
        <f>IF(OR(LEFT($A861,1)="x",AND(Z853+$AB861=0,$AB853&gt;0)),"",IFERROR(VLOOKUP($A861,LedenV,28,0),""))</f>
        <v/>
      </c>
      <c r="R861" s="223" t="str">
        <f>IF(OR(LEFT($A861,1)="x",AND(AA853+$AB861=0,$AB853&gt;0)),"",IFERROR(VLOOKUP($A861,LedenV,29,0),""))</f>
        <v/>
      </c>
      <c r="S861" s="228"/>
      <c r="T861" s="305"/>
      <c r="U861" s="226"/>
      <c r="V861" s="229" t="str">
        <f t="shared" si="638"/>
        <v/>
      </c>
      <c r="W861" s="229" t="str">
        <f t="shared" si="639"/>
        <v/>
      </c>
      <c r="X861" s="52">
        <v>12</v>
      </c>
      <c r="Y861" s="87" t="str">
        <f t="shared" si="640"/>
        <v/>
      </c>
      <c r="Z861" s="87" t="str">
        <f t="shared" si="641"/>
        <v/>
      </c>
      <c r="AA861" s="87" t="str">
        <f t="shared" si="642"/>
        <v/>
      </c>
      <c r="AB861" s="34">
        <f t="shared" si="643"/>
        <v>0</v>
      </c>
    </row>
    <row r="862" spans="1:32" x14ac:dyDescent="0.2">
      <c r="A862" s="34" t="str">
        <f>C851&amp;"x"&amp;B862</f>
        <v>x9</v>
      </c>
      <c r="B862" s="63">
        <v>9</v>
      </c>
      <c r="C862" s="87" t="str">
        <f t="shared" si="629"/>
        <v/>
      </c>
      <c r="D862" s="87" t="str">
        <f t="shared" si="630"/>
        <v/>
      </c>
      <c r="E862" s="88" t="str">
        <f t="shared" si="631"/>
        <v/>
      </c>
      <c r="F862" s="88" t="str">
        <f t="shared" si="632"/>
        <v/>
      </c>
      <c r="G862" s="89" t="str">
        <f t="shared" si="633"/>
        <v/>
      </c>
      <c r="H862" s="90" t="str">
        <f t="shared" si="634"/>
        <v/>
      </c>
      <c r="I862" s="91"/>
      <c r="J862" s="87" t="str">
        <f t="shared" si="635"/>
        <v/>
      </c>
      <c r="K862" s="87" t="str">
        <f t="shared" si="636"/>
        <v/>
      </c>
      <c r="L862" s="87" t="str">
        <f t="shared" si="637"/>
        <v/>
      </c>
      <c r="M862" s="92"/>
      <c r="N862" s="92"/>
      <c r="P862" s="223" t="str">
        <f>IF(OR(LEFT($A862,1)="x",AND(Y853+$AB862=0,$AB853&gt;0)),"",IFERROR(VLOOKUP($A862,LedenV,27,0),""))</f>
        <v/>
      </c>
      <c r="Q862" s="223" t="str">
        <f>IF(OR(LEFT($A862,1)="x",AND(Z853+$AB862=0,$AB853&gt;0)),"",IFERROR(VLOOKUP($A862,LedenV,28,0),""))</f>
        <v/>
      </c>
      <c r="R862" s="223" t="str">
        <f>IF(OR(LEFT($A862,1)="x",AND(AA853+$AB862=0,$AB853&gt;0)),"",IFERROR(VLOOKUP($A862,LedenV,29,0),""))</f>
        <v/>
      </c>
      <c r="S862" s="228"/>
      <c r="T862" s="305"/>
      <c r="U862" s="226"/>
      <c r="V862" s="229" t="str">
        <f t="shared" si="638"/>
        <v/>
      </c>
      <c r="W862" s="229" t="str">
        <f t="shared" si="639"/>
        <v/>
      </c>
      <c r="X862" s="52">
        <v>13</v>
      </c>
      <c r="Y862" s="87" t="str">
        <f t="shared" si="640"/>
        <v/>
      </c>
      <c r="Z862" s="87" t="str">
        <f t="shared" si="641"/>
        <v/>
      </c>
      <c r="AA862" s="87" t="str">
        <f t="shared" si="642"/>
        <v/>
      </c>
      <c r="AB862" s="34">
        <f t="shared" si="643"/>
        <v>0</v>
      </c>
    </row>
    <row r="863" spans="1:32" x14ac:dyDescent="0.2">
      <c r="A863" s="34" t="str">
        <f>C851&amp;"x"&amp;B863</f>
        <v>x10</v>
      </c>
      <c r="B863" s="63">
        <v>10</v>
      </c>
      <c r="C863" s="87" t="str">
        <f t="shared" si="629"/>
        <v/>
      </c>
      <c r="D863" s="87" t="str">
        <f t="shared" si="630"/>
        <v/>
      </c>
      <c r="E863" s="88" t="str">
        <f t="shared" si="631"/>
        <v/>
      </c>
      <c r="F863" s="88" t="str">
        <f t="shared" si="632"/>
        <v/>
      </c>
      <c r="G863" s="89" t="str">
        <f t="shared" si="633"/>
        <v/>
      </c>
      <c r="H863" s="90" t="str">
        <f t="shared" si="634"/>
        <v/>
      </c>
      <c r="I863" s="91"/>
      <c r="J863" s="87" t="str">
        <f t="shared" si="635"/>
        <v/>
      </c>
      <c r="K863" s="87" t="str">
        <f t="shared" si="636"/>
        <v/>
      </c>
      <c r="L863" s="87" t="str">
        <f t="shared" si="637"/>
        <v/>
      </c>
      <c r="M863" s="92"/>
      <c r="N863" s="92"/>
      <c r="P863" s="223" t="str">
        <f>IF(OR(LEFT($A863,1)="x",AND(Y853+$AB863=0,$AB853&gt;0)),"",IFERROR(VLOOKUP($A863,LedenV,27,0),""))</f>
        <v/>
      </c>
      <c r="Q863" s="223" t="str">
        <f>IF(OR(LEFT($A863,1)="x",AND(Z853+$AB863=0,$AB853&gt;0)),"",IFERROR(VLOOKUP($A863,LedenV,28,0),""))</f>
        <v/>
      </c>
      <c r="R863" s="223" t="str">
        <f>IF(OR(LEFT($A863,1)="x",AND(AA853+$AB863=0,$AB853&gt;0)),"",IFERROR(VLOOKUP($A863,LedenV,29,0),""))</f>
        <v/>
      </c>
      <c r="S863" s="228"/>
      <c r="T863" s="305"/>
      <c r="U863" s="226"/>
      <c r="V863" s="229" t="str">
        <f t="shared" si="638"/>
        <v/>
      </c>
      <c r="W863" s="229" t="str">
        <f t="shared" si="639"/>
        <v/>
      </c>
      <c r="X863" s="52">
        <v>14</v>
      </c>
      <c r="Y863" s="87" t="str">
        <f t="shared" si="640"/>
        <v/>
      </c>
      <c r="Z863" s="87" t="str">
        <f t="shared" si="641"/>
        <v/>
      </c>
      <c r="AA863" s="87" t="str">
        <f t="shared" si="642"/>
        <v/>
      </c>
      <c r="AB863" s="34">
        <f t="shared" si="643"/>
        <v>0</v>
      </c>
    </row>
    <row r="864" spans="1:32" x14ac:dyDescent="0.2">
      <c r="A864" s="34" t="str">
        <f>C851&amp;"x"&amp;B864</f>
        <v>x11</v>
      </c>
      <c r="B864" s="63">
        <v>11</v>
      </c>
      <c r="C864" s="87" t="str">
        <f t="shared" si="629"/>
        <v/>
      </c>
      <c r="D864" s="87" t="str">
        <f t="shared" si="630"/>
        <v/>
      </c>
      <c r="E864" s="88" t="str">
        <f t="shared" si="631"/>
        <v/>
      </c>
      <c r="F864" s="88" t="str">
        <f t="shared" si="632"/>
        <v/>
      </c>
      <c r="G864" s="89" t="str">
        <f t="shared" si="633"/>
        <v/>
      </c>
      <c r="H864" s="90" t="str">
        <f t="shared" si="634"/>
        <v/>
      </c>
      <c r="I864" s="91"/>
      <c r="J864" s="87" t="str">
        <f t="shared" si="635"/>
        <v/>
      </c>
      <c r="K864" s="87" t="str">
        <f t="shared" si="636"/>
        <v/>
      </c>
      <c r="L864" s="87" t="str">
        <f t="shared" si="637"/>
        <v/>
      </c>
      <c r="M864" s="92"/>
      <c r="N864" s="92"/>
      <c r="P864" s="223" t="str">
        <f>IF(OR(LEFT($A864,1)="x",AND(Y853+$AB864=0,$AB853&gt;0)),"",IFERROR(VLOOKUP($A864,LedenV,27,0),""))</f>
        <v/>
      </c>
      <c r="Q864" s="223" t="str">
        <f>IF(OR(LEFT($A864,1)="x",AND(Z853+$AB864=0,$AB853&gt;0)),"",IFERROR(VLOOKUP($A864,LedenV,28,0),""))</f>
        <v/>
      </c>
      <c r="R864" s="223" t="str">
        <f>IF(OR(LEFT($A864,1)="x",AND(AA853+$AB864=0,$AB853&gt;0)),"",IFERROR(VLOOKUP($A864,LedenV,29,0),""))</f>
        <v/>
      </c>
      <c r="V864" s="229" t="str">
        <f t="shared" si="638"/>
        <v/>
      </c>
      <c r="W864" s="229" t="str">
        <f t="shared" si="639"/>
        <v/>
      </c>
      <c r="X864" s="52">
        <v>15</v>
      </c>
      <c r="Y864" s="87" t="str">
        <f t="shared" si="640"/>
        <v/>
      </c>
      <c r="Z864" s="87" t="str">
        <f t="shared" si="641"/>
        <v/>
      </c>
      <c r="AA864" s="87" t="str">
        <f t="shared" si="642"/>
        <v/>
      </c>
      <c r="AB864" s="34">
        <f t="shared" si="643"/>
        <v>0</v>
      </c>
    </row>
    <row r="865" spans="1:32" x14ac:dyDescent="0.2">
      <c r="A865" s="34" t="str">
        <f>C851&amp;"x"&amp;B865</f>
        <v>x12</v>
      </c>
      <c r="B865" s="63">
        <v>12</v>
      </c>
      <c r="C865" s="87" t="str">
        <f t="shared" si="629"/>
        <v/>
      </c>
      <c r="D865" s="87" t="str">
        <f t="shared" si="630"/>
        <v/>
      </c>
      <c r="E865" s="88" t="str">
        <f t="shared" si="631"/>
        <v/>
      </c>
      <c r="F865" s="88" t="str">
        <f t="shared" si="632"/>
        <v/>
      </c>
      <c r="G865" s="89" t="str">
        <f t="shared" si="633"/>
        <v/>
      </c>
      <c r="H865" s="90" t="str">
        <f t="shared" si="634"/>
        <v/>
      </c>
      <c r="I865" s="91"/>
      <c r="J865" s="87" t="str">
        <f t="shared" si="635"/>
        <v/>
      </c>
      <c r="K865" s="87" t="str">
        <f t="shared" si="636"/>
        <v/>
      </c>
      <c r="L865" s="87" t="str">
        <f t="shared" si="637"/>
        <v/>
      </c>
      <c r="M865" s="92"/>
      <c r="N865" s="92"/>
      <c r="P865" s="223" t="str">
        <f>IF(OR(LEFT($A865,1)="x",AND(Y853+$AB865=0,$AB853&gt;0)),"",IFERROR(VLOOKUP($A865,LedenV,27,0),""))</f>
        <v/>
      </c>
      <c r="Q865" s="223" t="str">
        <f>IF(OR(LEFT($A865,1)="x",AND(Z853+$AB865=0,$AB853&gt;0)),"",IFERROR(VLOOKUP($A865,LedenV,28,0),""))</f>
        <v/>
      </c>
      <c r="R865" s="223" t="str">
        <f>IF(OR(LEFT($A865,1)="x",AND(AA853+$AB865=0,$AB853&gt;0)),"",IFERROR(VLOOKUP($A865,LedenV,29,0),""))</f>
        <v/>
      </c>
      <c r="V865" s="229" t="str">
        <f t="shared" si="638"/>
        <v/>
      </c>
      <c r="W865" s="229" t="str">
        <f t="shared" si="639"/>
        <v/>
      </c>
      <c r="X865" s="52">
        <v>16</v>
      </c>
      <c r="Y865" s="87" t="str">
        <f t="shared" si="640"/>
        <v/>
      </c>
      <c r="Z865" s="87" t="str">
        <f t="shared" si="641"/>
        <v/>
      </c>
      <c r="AA865" s="87" t="str">
        <f t="shared" si="642"/>
        <v/>
      </c>
      <c r="AB865" s="34">
        <f t="shared" si="643"/>
        <v>0</v>
      </c>
    </row>
    <row r="866" spans="1:32" x14ac:dyDescent="0.2">
      <c r="A866" s="34" t="str">
        <f>C851&amp;"x"&amp;B866</f>
        <v>x13</v>
      </c>
      <c r="B866" s="63">
        <v>13</v>
      </c>
      <c r="C866" s="87" t="str">
        <f t="shared" si="629"/>
        <v/>
      </c>
      <c r="D866" s="87" t="str">
        <f t="shared" si="630"/>
        <v/>
      </c>
      <c r="E866" s="88" t="str">
        <f t="shared" si="631"/>
        <v/>
      </c>
      <c r="F866" s="88" t="str">
        <f t="shared" si="632"/>
        <v/>
      </c>
      <c r="G866" s="89" t="str">
        <f t="shared" si="633"/>
        <v/>
      </c>
      <c r="H866" s="90" t="str">
        <f t="shared" si="634"/>
        <v/>
      </c>
      <c r="I866" s="91"/>
      <c r="J866" s="87" t="str">
        <f t="shared" si="635"/>
        <v/>
      </c>
      <c r="K866" s="87" t="str">
        <f t="shared" si="636"/>
        <v/>
      </c>
      <c r="L866" s="87" t="str">
        <f t="shared" si="637"/>
        <v/>
      </c>
      <c r="M866" s="92"/>
      <c r="N866" s="92"/>
      <c r="P866" s="223" t="str">
        <f>IF(OR(LEFT($A866,1)="x",AND(Y853+$AB866=0,$AB853&gt;0)),"",IFERROR(VLOOKUP($A866,LedenV,27,0),""))</f>
        <v/>
      </c>
      <c r="Q866" s="223" t="str">
        <f>IF(OR(LEFT($A866,1)="x",AND(Z853+$AB866=0,$AB853&gt;0)),"",IFERROR(VLOOKUP($A866,LedenV,28,0),""))</f>
        <v/>
      </c>
      <c r="R866" s="223" t="str">
        <f>IF(OR(LEFT($A866,1)="x",AND(AA853+$AB866=0,$AB853&gt;0)),"",IFERROR(VLOOKUP($A866,LedenV,29,0),""))</f>
        <v/>
      </c>
      <c r="V866" s="229" t="str">
        <f t="shared" si="638"/>
        <v/>
      </c>
      <c r="W866" s="229" t="str">
        <f t="shared" si="639"/>
        <v/>
      </c>
      <c r="X866" s="52">
        <v>17</v>
      </c>
      <c r="Y866" s="87" t="str">
        <f t="shared" si="640"/>
        <v/>
      </c>
      <c r="Z866" s="87" t="str">
        <f t="shared" si="641"/>
        <v/>
      </c>
      <c r="AA866" s="87" t="str">
        <f t="shared" si="642"/>
        <v/>
      </c>
      <c r="AB866" s="34">
        <f t="shared" si="643"/>
        <v>0</v>
      </c>
    </row>
    <row r="867" spans="1:32" x14ac:dyDescent="0.2">
      <c r="A867" s="34" t="str">
        <f>C851&amp;"x"&amp;B867</f>
        <v>x14</v>
      </c>
      <c r="B867" s="63">
        <v>14</v>
      </c>
      <c r="C867" s="87" t="str">
        <f t="shared" si="629"/>
        <v/>
      </c>
      <c r="D867" s="87" t="str">
        <f t="shared" si="630"/>
        <v/>
      </c>
      <c r="E867" s="88" t="str">
        <f t="shared" si="631"/>
        <v/>
      </c>
      <c r="F867" s="88" t="str">
        <f t="shared" si="632"/>
        <v/>
      </c>
      <c r="G867" s="89" t="str">
        <f t="shared" si="633"/>
        <v/>
      </c>
      <c r="H867" s="90" t="str">
        <f t="shared" si="634"/>
        <v/>
      </c>
      <c r="I867" s="91"/>
      <c r="J867" s="87" t="str">
        <f t="shared" si="635"/>
        <v/>
      </c>
      <c r="K867" s="87" t="str">
        <f t="shared" si="636"/>
        <v/>
      </c>
      <c r="L867" s="87" t="str">
        <f t="shared" si="637"/>
        <v/>
      </c>
      <c r="M867" s="92"/>
      <c r="N867" s="92"/>
      <c r="P867" s="223" t="str">
        <f>IF(OR(LEFT($A867,1)="x",AND(Y853+$AB867=0,$AB853&gt;0)),"",IFERROR(VLOOKUP($A867,LedenV,27,0),""))</f>
        <v/>
      </c>
      <c r="Q867" s="223" t="str">
        <f>IF(OR(LEFT($A867,1)="x",AND(Z853+$AB867=0,$AB853&gt;0)),"",IFERROR(VLOOKUP($A867,LedenV,28,0),""))</f>
        <v/>
      </c>
      <c r="R867" s="223" t="str">
        <f>IF(OR(LEFT($A867,1)="x",AND(AA853+$AB867=0,$AB853&gt;0)),"",IFERROR(VLOOKUP($A867,LedenV,29,0),""))</f>
        <v/>
      </c>
      <c r="V867" s="229" t="str">
        <f t="shared" si="638"/>
        <v/>
      </c>
      <c r="W867" s="229" t="str">
        <f t="shared" si="639"/>
        <v/>
      </c>
      <c r="X867" s="52">
        <v>18</v>
      </c>
      <c r="Y867" s="87" t="str">
        <f t="shared" si="640"/>
        <v/>
      </c>
      <c r="Z867" s="87" t="str">
        <f t="shared" si="641"/>
        <v/>
      </c>
      <c r="AA867" s="87" t="str">
        <f t="shared" si="642"/>
        <v/>
      </c>
      <c r="AB867" s="34">
        <f t="shared" si="643"/>
        <v>0</v>
      </c>
    </row>
    <row r="868" spans="1:32" x14ac:dyDescent="0.2">
      <c r="A868" s="34" t="str">
        <f>C851&amp;"x"&amp;B868</f>
        <v>x15</v>
      </c>
      <c r="B868" s="63">
        <v>15</v>
      </c>
      <c r="C868" s="87" t="str">
        <f t="shared" si="629"/>
        <v/>
      </c>
      <c r="D868" s="87" t="str">
        <f t="shared" si="630"/>
        <v/>
      </c>
      <c r="E868" s="88" t="str">
        <f t="shared" si="631"/>
        <v/>
      </c>
      <c r="F868" s="88" t="str">
        <f t="shared" si="632"/>
        <v/>
      </c>
      <c r="G868" s="89" t="str">
        <f t="shared" si="633"/>
        <v/>
      </c>
      <c r="H868" s="90" t="str">
        <f t="shared" si="634"/>
        <v/>
      </c>
      <c r="I868" s="91"/>
      <c r="J868" s="87" t="str">
        <f t="shared" si="635"/>
        <v/>
      </c>
      <c r="K868" s="87" t="str">
        <f t="shared" si="636"/>
        <v/>
      </c>
      <c r="L868" s="87" t="str">
        <f t="shared" si="637"/>
        <v/>
      </c>
      <c r="M868" s="92"/>
      <c r="N868" s="92"/>
      <c r="P868" s="223" t="str">
        <f>IF(OR(LEFT($A868,1)="x",AND(Y853+$AB868=0,$AB853&gt;0)),"",IFERROR(VLOOKUP($A868,LedenV,27,0),""))</f>
        <v/>
      </c>
      <c r="Q868" s="223" t="str">
        <f>IF(OR(LEFT($A868,1)="x",AND(Z853+$AB868=0,$AB853&gt;0)),"",IFERROR(VLOOKUP($A868,LedenV,28,0),""))</f>
        <v/>
      </c>
      <c r="R868" s="223" t="str">
        <f>IF(OR(LEFT($A868,1)="x",AND(AA853+$AB868=0,$AB853&gt;0)),"",IFERROR(VLOOKUP($A868,LedenV,29,0),""))</f>
        <v/>
      </c>
      <c r="V868" s="229" t="str">
        <f t="shared" si="638"/>
        <v/>
      </c>
      <c r="W868" s="229" t="str">
        <f t="shared" si="639"/>
        <v/>
      </c>
      <c r="X868" s="52">
        <v>19</v>
      </c>
      <c r="Y868" s="87" t="str">
        <f t="shared" si="640"/>
        <v/>
      </c>
      <c r="Z868" s="87" t="str">
        <f t="shared" si="641"/>
        <v/>
      </c>
      <c r="AA868" s="87" t="str">
        <f t="shared" si="642"/>
        <v/>
      </c>
      <c r="AB868" s="34">
        <f t="shared" si="643"/>
        <v>0</v>
      </c>
    </row>
    <row r="869" spans="1:32" ht="13.5" thickBot="1" x14ac:dyDescent="0.25">
      <c r="B869" s="93"/>
      <c r="C869" s="94"/>
      <c r="D869" s="93"/>
      <c r="E869" s="93"/>
      <c r="F869" s="93"/>
      <c r="G869" s="95"/>
      <c r="H869" s="95"/>
      <c r="I869" s="95"/>
      <c r="J869" s="94"/>
      <c r="K869" s="94"/>
      <c r="L869" s="94"/>
      <c r="M869" s="92"/>
      <c r="N869" s="92"/>
      <c r="X869" s="52">
        <v>20</v>
      </c>
    </row>
    <row r="870" spans="1:32" ht="13.5" thickTop="1" x14ac:dyDescent="0.2">
      <c r="A870" s="62"/>
      <c r="B870" s="63"/>
      <c r="C870" s="392" t="s">
        <v>6547</v>
      </c>
      <c r="D870" s="392"/>
      <c r="E870" s="178" t="s">
        <v>6548</v>
      </c>
      <c r="F870" s="178" t="s">
        <v>6549</v>
      </c>
      <c r="G870" s="65" t="s">
        <v>6550</v>
      </c>
      <c r="H870" s="66"/>
      <c r="I870" s="67"/>
      <c r="J870" s="68" t="s">
        <v>6551</v>
      </c>
      <c r="K870" s="68" t="s">
        <v>6552</v>
      </c>
      <c r="L870" s="68" t="s">
        <v>6553</v>
      </c>
      <c r="M870" s="69"/>
      <c r="N870" s="69"/>
      <c r="O870" s="70"/>
      <c r="P870" s="71">
        <f>COUNT(P874:P888)</f>
        <v>0</v>
      </c>
      <c r="Q870" s="71">
        <f>COUNT(Q874:Q888)</f>
        <v>0</v>
      </c>
      <c r="R870" s="71">
        <f>COUNT(R874:R888)</f>
        <v>0</v>
      </c>
      <c r="S870" s="72"/>
      <c r="T870" s="104">
        <f>R870-(15-COUNTBLANK(AA874:AA888))</f>
        <v>0</v>
      </c>
      <c r="U870" s="70"/>
      <c r="V870" s="70"/>
      <c r="W870" s="70"/>
      <c r="X870" s="70">
        <v>1</v>
      </c>
      <c r="Y870" s="62"/>
      <c r="Z870" s="62"/>
      <c r="AA870" s="62"/>
      <c r="AB870" s="62"/>
    </row>
    <row r="871" spans="1:32" x14ac:dyDescent="0.2">
      <c r="A871" s="43">
        <v>47</v>
      </c>
      <c r="B871" s="73"/>
      <c r="C871" s="391" t="str">
        <f>Leden!AQ49</f>
        <v/>
      </c>
      <c r="D871" s="391"/>
      <c r="E871" s="177" t="str">
        <f>IF($C871="","",LEFT(IFERROR(VLOOKUP($C871,TeamsV,2,0),"")&amp;"??",2))</f>
        <v/>
      </c>
      <c r="F871" s="177" t="str">
        <f>IF($C871="","",LEFT(IFERROR(VLOOKUP($C871,TeamsV,3,0),"")&amp;"??",2))</f>
        <v/>
      </c>
      <c r="G871" s="177" t="str">
        <f>IF($C871="","",LEFT(IFERROR(VLOOKUP($C871,TeamsV,4,0),"")&amp;"?",1))</f>
        <v/>
      </c>
      <c r="H871" s="75"/>
      <c r="I871" s="76"/>
      <c r="J871" s="295">
        <f>COUNTIF(C874:C888,"V")</f>
        <v>0</v>
      </c>
      <c r="K871" s="300">
        <f>COUNTIF(C874:C888,"M")</f>
        <v>0</v>
      </c>
      <c r="L871" s="77" t="str">
        <f>IFERROR(AVERAGE(H874:H888),"")</f>
        <v/>
      </c>
      <c r="M871" s="78"/>
      <c r="N871" s="78"/>
      <c r="O871" s="79" t="s">
        <v>6554</v>
      </c>
      <c r="P871" s="223" t="str">
        <f>IF(COUNT(P874:P888)=0,"",TeamPunten(P874:P888,$V871))</f>
        <v/>
      </c>
      <c r="Q871" s="223" t="str">
        <f>IF(COUNT(Q874:Q888)=0,"",TeamPunten(Q874:Q888,$V871))</f>
        <v/>
      </c>
      <c r="R871" s="223" t="str">
        <f>IF(COUNT(R874:R888)=0,"",TeamPunten(R874:R888,$V871))</f>
        <v/>
      </c>
      <c r="S871" s="224"/>
      <c r="T871" s="51"/>
      <c r="U871" s="225" t="str">
        <f>MID($C871,1,1)</f>
        <v/>
      </c>
      <c r="V871" s="225" t="str">
        <f>MID($C871,1,1)</f>
        <v/>
      </c>
      <c r="W871" s="225" t="str">
        <f>MID($C871,1,1)</f>
        <v/>
      </c>
      <c r="X871" s="52">
        <v>2</v>
      </c>
      <c r="Y871" s="43"/>
      <c r="Z871" s="43"/>
      <c r="AA871" s="43"/>
      <c r="AB871" s="43"/>
      <c r="AD871" s="20" t="str">
        <f>IF($C871="","",IFERROR(VLOOKUP($C871,TeamsV,6,0),""))</f>
        <v/>
      </c>
      <c r="AE871" s="20" t="str">
        <f>IF($AD871="","",VLOOKUP($AD871,Teams!$B$4:$G$8,2,0))</f>
        <v/>
      </c>
      <c r="AF871" s="20" t="str">
        <f>IF($AD871="","",VLOOKUP($AD871,Teams!$B$4:$G$8,4,0))</f>
        <v/>
      </c>
    </row>
    <row r="872" spans="1:32" x14ac:dyDescent="0.2">
      <c r="B872" s="63"/>
      <c r="C872" s="178"/>
      <c r="D872" s="63"/>
      <c r="E872" s="63"/>
      <c r="F872" s="63"/>
      <c r="G872" s="67"/>
      <c r="H872" s="67"/>
      <c r="I872" s="67"/>
      <c r="J872" s="296"/>
      <c r="K872" s="296"/>
      <c r="L872" s="296"/>
      <c r="M872" s="80"/>
      <c r="N872" s="80"/>
      <c r="P872" s="224"/>
      <c r="Q872" s="224"/>
      <c r="R872" s="224"/>
      <c r="S872" s="224"/>
      <c r="T872" s="51"/>
      <c r="U872" s="226"/>
      <c r="V872" s="226"/>
      <c r="W872" s="226"/>
      <c r="X872" s="52">
        <v>3</v>
      </c>
    </row>
    <row r="873" spans="1:32" x14ac:dyDescent="0.2">
      <c r="A873" s="81"/>
      <c r="B873" s="82"/>
      <c r="C873" s="83" t="s">
        <v>6555</v>
      </c>
      <c r="D873" s="83" t="s">
        <v>6556</v>
      </c>
      <c r="E873" s="84" t="s">
        <v>6557</v>
      </c>
      <c r="F873" s="84" t="s">
        <v>6558</v>
      </c>
      <c r="G873" s="83" t="s">
        <v>6559</v>
      </c>
      <c r="H873" s="83" t="s">
        <v>6560</v>
      </c>
      <c r="I873" s="83" t="s">
        <v>6415</v>
      </c>
      <c r="J873" s="83" t="s">
        <v>7321</v>
      </c>
      <c r="K873" s="83" t="s">
        <v>8065</v>
      </c>
      <c r="L873" s="83" t="s">
        <v>8195</v>
      </c>
      <c r="M873" s="85"/>
      <c r="N873" s="85"/>
      <c r="O873" s="86"/>
      <c r="P873" s="227" t="s">
        <v>6425</v>
      </c>
      <c r="Q873" s="227" t="s">
        <v>6424</v>
      </c>
      <c r="R873" s="227" t="s">
        <v>6426</v>
      </c>
      <c r="S873" s="224"/>
      <c r="T873" s="51"/>
      <c r="U873" s="225" t="str">
        <f>IF(W871="","",VLOOKUP(W871,Leeftijdscat,2,FALSE))</f>
        <v/>
      </c>
      <c r="V873" s="225" t="str">
        <f>IF(W871="","",VLOOKUP(W871,Leeftijdscat,3,FALSE))</f>
        <v/>
      </c>
      <c r="W873" s="225"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SUM(Y873:AA873)</f>
        <v>0</v>
      </c>
    </row>
    <row r="874" spans="1:32" x14ac:dyDescent="0.2">
      <c r="A874" s="34" t="str">
        <f>C871&amp;"x"&amp;B874</f>
        <v>x1</v>
      </c>
      <c r="B874" s="63">
        <v>1</v>
      </c>
      <c r="C874" s="87" t="str">
        <f t="shared" ref="C874:C888" si="644">IF(LEFT($A874,1)="x","",IFERROR(VLOOKUP($A874,LedenV,6,0),""))</f>
        <v/>
      </c>
      <c r="D874" s="87" t="str">
        <f t="shared" ref="D874:D888" si="645">IF(LEFT($A874,1)="x","",IFERROR(VLOOKUP($A874,LedenV,7,0),""))</f>
        <v/>
      </c>
      <c r="E874" s="88" t="str">
        <f t="shared" ref="E874:E888" si="646">IF(LEFT($A874,1)="x","",IFERROR(VLOOKUP($A874,LedenV,8,0),""))</f>
        <v/>
      </c>
      <c r="F874" s="88" t="str">
        <f t="shared" ref="F874:F888" si="647">IF(LEFT($A874,1)="x","",IFERROR(VLOOKUP($A874,LedenV,9,0),""))</f>
        <v/>
      </c>
      <c r="G874" s="89" t="str">
        <f t="shared" ref="G874:G888" si="648">IF(LEFT($A874,1)="x","",IFERROR(VLOOKUP($A874,LedenV,10,0),""))</f>
        <v/>
      </c>
      <c r="H874" s="90" t="str">
        <f t="shared" ref="H874:H888" si="649">IF(AND(ISNUMBER(G874),G874&lt;&gt;0),DATEDIF(G874,Peildatum,"Y"),"")</f>
        <v/>
      </c>
      <c r="I874" s="91"/>
      <c r="J874" s="87" t="str">
        <f t="shared" ref="J874:J888" si="650">IF(LEFT($A874,1)="x","",IFERROR(VLOOKUP($A874,LedenV,16,0),""))</f>
        <v/>
      </c>
      <c r="K874" s="87" t="str">
        <f t="shared" ref="K874:K888" si="651">IF(LEFT($A874,1)="x","",IFERROR(VLOOKUP($A874,LedenV,17,0),""))</f>
        <v/>
      </c>
      <c r="L874" s="87" t="str">
        <f t="shared" ref="L874:L888" si="652">IF(LEFT($A874,1)="x","",IFERROR(VLOOKUP($A874,LedenV,18,0),""))</f>
        <v/>
      </c>
      <c r="M874" s="92"/>
      <c r="N874" s="92"/>
      <c r="P874" s="223" t="str">
        <f>IF(OR(LEFT($A874,1)="x",AND(Y873+$AB874=0,$AB873&gt;0)),"",IFERROR(VLOOKUP($A874,LedenV,27,0),""))</f>
        <v/>
      </c>
      <c r="Q874" s="223" t="str">
        <f>IF(OR(LEFT($A874,1)="x",AND(Z873+$AB874=0,$AB873&gt;0)),"",IFERROR(VLOOKUP($A874,LedenV,28,0),""))</f>
        <v/>
      </c>
      <c r="R874" s="223" t="str">
        <f>IF(OR(LEFT($A874,1)="x",AND(AA873+$AB874=0,$AB873&gt;0)),"",IFERROR(VLOOKUP($A874,LedenV,29,0),""))</f>
        <v/>
      </c>
      <c r="S874" s="228"/>
      <c r="T874" s="305"/>
      <c r="U874" s="226"/>
      <c r="V874" s="229" t="str">
        <f t="shared" ref="V874:V888" si="653">V873</f>
        <v/>
      </c>
      <c r="W874" s="229" t="str">
        <f t="shared" ref="W874:W888" si="654">W873</f>
        <v/>
      </c>
      <c r="X874" s="52">
        <v>5</v>
      </c>
      <c r="Y874" s="87" t="str">
        <f t="shared" ref="Y874:Y888" si="655">IF(LEFT($A874,1)="x","",IFERROR(VLOOKUP($A874,LedenV,34,0),""))</f>
        <v/>
      </c>
      <c r="Z874" s="87" t="str">
        <f t="shared" ref="Z874:Z888" si="656">IF(LEFT($A874,1)="x","",IFERROR(VLOOKUP($A874,LedenV,35,0),""))</f>
        <v/>
      </c>
      <c r="AA874" s="87" t="str">
        <f t="shared" ref="AA874:AA888" si="657">IF(LEFT($A874,1)="x","",IFERROR(VLOOKUP($A874,LedenV,36,0),""))</f>
        <v/>
      </c>
      <c r="AB874" s="34">
        <f t="shared" ref="AB874:AB888" si="658">LEN(Y874&amp;Z874&amp;AA874)</f>
        <v>0</v>
      </c>
    </row>
    <row r="875" spans="1:32" x14ac:dyDescent="0.2">
      <c r="A875" s="34" t="str">
        <f>C871&amp;"x"&amp;B875</f>
        <v>x2</v>
      </c>
      <c r="B875" s="63">
        <v>2</v>
      </c>
      <c r="C875" s="87" t="str">
        <f t="shared" si="644"/>
        <v/>
      </c>
      <c r="D875" s="87" t="str">
        <f t="shared" si="645"/>
        <v/>
      </c>
      <c r="E875" s="88" t="str">
        <f t="shared" si="646"/>
        <v/>
      </c>
      <c r="F875" s="88" t="str">
        <f t="shared" si="647"/>
        <v/>
      </c>
      <c r="G875" s="89" t="str">
        <f t="shared" si="648"/>
        <v/>
      </c>
      <c r="H875" s="90" t="str">
        <f t="shared" si="649"/>
        <v/>
      </c>
      <c r="I875" s="91"/>
      <c r="J875" s="87" t="str">
        <f t="shared" si="650"/>
        <v/>
      </c>
      <c r="K875" s="87" t="str">
        <f t="shared" si="651"/>
        <v/>
      </c>
      <c r="L875" s="87" t="str">
        <f t="shared" si="652"/>
        <v/>
      </c>
      <c r="M875" s="92"/>
      <c r="N875" s="92"/>
      <c r="P875" s="223" t="str">
        <f>IF(OR(LEFT($A875,1)="x",AND(Y873+$AB875=0,$AB873&gt;0)),"",IFERROR(VLOOKUP($A875,LedenV,27,0),""))</f>
        <v/>
      </c>
      <c r="Q875" s="223" t="str">
        <f>IF(OR(LEFT($A875,1)="x",AND(Z873+$AB875=0,$AB873&gt;0)),"",IFERROR(VLOOKUP($A875,LedenV,28,0),""))</f>
        <v/>
      </c>
      <c r="R875" s="223" t="str">
        <f>IF(OR(LEFT($A875,1)="x",AND(AA873+$AB875=0,$AB873&gt;0)),"",IFERROR(VLOOKUP($A875,LedenV,29,0),""))</f>
        <v/>
      </c>
      <c r="S875" s="228"/>
      <c r="T875" s="305"/>
      <c r="U875" s="226"/>
      <c r="V875" s="229" t="str">
        <f t="shared" si="653"/>
        <v/>
      </c>
      <c r="W875" s="229" t="str">
        <f t="shared" si="654"/>
        <v/>
      </c>
      <c r="X875" s="52">
        <v>6</v>
      </c>
      <c r="Y875" s="87" t="str">
        <f t="shared" si="655"/>
        <v/>
      </c>
      <c r="Z875" s="87" t="str">
        <f t="shared" si="656"/>
        <v/>
      </c>
      <c r="AA875" s="87" t="str">
        <f t="shared" si="657"/>
        <v/>
      </c>
      <c r="AB875" s="34">
        <f t="shared" si="658"/>
        <v>0</v>
      </c>
    </row>
    <row r="876" spans="1:32" x14ac:dyDescent="0.2">
      <c r="A876" s="34" t="str">
        <f>C871&amp;"x"&amp;B876</f>
        <v>x3</v>
      </c>
      <c r="B876" s="63">
        <v>3</v>
      </c>
      <c r="C876" s="87" t="str">
        <f t="shared" si="644"/>
        <v/>
      </c>
      <c r="D876" s="87" t="str">
        <f t="shared" si="645"/>
        <v/>
      </c>
      <c r="E876" s="88" t="str">
        <f t="shared" si="646"/>
        <v/>
      </c>
      <c r="F876" s="88" t="str">
        <f t="shared" si="647"/>
        <v/>
      </c>
      <c r="G876" s="89" t="str">
        <f t="shared" si="648"/>
        <v/>
      </c>
      <c r="H876" s="90" t="str">
        <f t="shared" si="649"/>
        <v/>
      </c>
      <c r="I876" s="91"/>
      <c r="J876" s="87" t="str">
        <f t="shared" si="650"/>
        <v/>
      </c>
      <c r="K876" s="87" t="str">
        <f t="shared" si="651"/>
        <v/>
      </c>
      <c r="L876" s="87" t="str">
        <f t="shared" si="652"/>
        <v/>
      </c>
      <c r="M876" s="92"/>
      <c r="N876" s="92"/>
      <c r="P876" s="223" t="str">
        <f>IF(OR(LEFT($A876,1)="x",AND(Y873+$AB876=0,$AB873&gt;0)),"",IFERROR(VLOOKUP($A876,LedenV,27,0),""))</f>
        <v/>
      </c>
      <c r="Q876" s="223" t="str">
        <f>IF(OR(LEFT($A876,1)="x",AND(Z873+$AB876=0,$AB873&gt;0)),"",IFERROR(VLOOKUP($A876,LedenV,28,0),""))</f>
        <v/>
      </c>
      <c r="R876" s="223" t="str">
        <f>IF(OR(LEFT($A876,1)="x",AND(AA873+$AB876=0,$AB873&gt;0)),"",IFERROR(VLOOKUP($A876,LedenV,29,0),""))</f>
        <v/>
      </c>
      <c r="S876" s="228"/>
      <c r="T876" s="305"/>
      <c r="U876" s="226"/>
      <c r="V876" s="229" t="str">
        <f t="shared" si="653"/>
        <v/>
      </c>
      <c r="W876" s="229" t="str">
        <f t="shared" si="654"/>
        <v/>
      </c>
      <c r="X876" s="52">
        <v>7</v>
      </c>
      <c r="Y876" s="87" t="str">
        <f t="shared" si="655"/>
        <v/>
      </c>
      <c r="Z876" s="87" t="str">
        <f t="shared" si="656"/>
        <v/>
      </c>
      <c r="AA876" s="87" t="str">
        <f t="shared" si="657"/>
        <v/>
      </c>
      <c r="AB876" s="34">
        <f t="shared" si="658"/>
        <v>0</v>
      </c>
    </row>
    <row r="877" spans="1:32" x14ac:dyDescent="0.2">
      <c r="A877" s="34" t="str">
        <f>C871&amp;"x"&amp;B877</f>
        <v>x4</v>
      </c>
      <c r="B877" s="63">
        <v>4</v>
      </c>
      <c r="C877" s="87" t="str">
        <f t="shared" si="644"/>
        <v/>
      </c>
      <c r="D877" s="87" t="str">
        <f t="shared" si="645"/>
        <v/>
      </c>
      <c r="E877" s="88" t="str">
        <f t="shared" si="646"/>
        <v/>
      </c>
      <c r="F877" s="88" t="str">
        <f t="shared" si="647"/>
        <v/>
      </c>
      <c r="G877" s="89" t="str">
        <f t="shared" si="648"/>
        <v/>
      </c>
      <c r="H877" s="90" t="str">
        <f t="shared" si="649"/>
        <v/>
      </c>
      <c r="I877" s="91"/>
      <c r="J877" s="87" t="str">
        <f t="shared" si="650"/>
        <v/>
      </c>
      <c r="K877" s="87" t="str">
        <f t="shared" si="651"/>
        <v/>
      </c>
      <c r="L877" s="87" t="str">
        <f t="shared" si="652"/>
        <v/>
      </c>
      <c r="M877" s="92"/>
      <c r="N877" s="92"/>
      <c r="P877" s="223" t="str">
        <f>IF(OR(LEFT($A877,1)="x",AND(Y873+$AB877=0,$AB873&gt;0)),"",IFERROR(VLOOKUP($A877,LedenV,27,0),""))</f>
        <v/>
      </c>
      <c r="Q877" s="223" t="str">
        <f>IF(OR(LEFT($A877,1)="x",AND(Z873+$AB877=0,$AB873&gt;0)),"",IFERROR(VLOOKUP($A877,LedenV,28,0),""))</f>
        <v/>
      </c>
      <c r="R877" s="223" t="str">
        <f>IF(OR(LEFT($A877,1)="x",AND(AA873+$AB877=0,$AB873&gt;0)),"",IFERROR(VLOOKUP($A877,LedenV,29,0),""))</f>
        <v/>
      </c>
      <c r="S877" s="228"/>
      <c r="T877" s="305"/>
      <c r="U877" s="226"/>
      <c r="V877" s="229" t="str">
        <f t="shared" si="653"/>
        <v/>
      </c>
      <c r="W877" s="229" t="str">
        <f t="shared" si="654"/>
        <v/>
      </c>
      <c r="X877" s="52">
        <v>8</v>
      </c>
      <c r="Y877" s="87" t="str">
        <f t="shared" si="655"/>
        <v/>
      </c>
      <c r="Z877" s="87" t="str">
        <f t="shared" si="656"/>
        <v/>
      </c>
      <c r="AA877" s="87" t="str">
        <f t="shared" si="657"/>
        <v/>
      </c>
      <c r="AB877" s="34">
        <f t="shared" si="658"/>
        <v>0</v>
      </c>
    </row>
    <row r="878" spans="1:32" x14ac:dyDescent="0.2">
      <c r="A878" s="34" t="str">
        <f>C871&amp;"x"&amp;B878</f>
        <v>x5</v>
      </c>
      <c r="B878" s="63">
        <v>5</v>
      </c>
      <c r="C878" s="87" t="str">
        <f t="shared" si="644"/>
        <v/>
      </c>
      <c r="D878" s="87" t="str">
        <f t="shared" si="645"/>
        <v/>
      </c>
      <c r="E878" s="88" t="str">
        <f t="shared" si="646"/>
        <v/>
      </c>
      <c r="F878" s="88" t="str">
        <f t="shared" si="647"/>
        <v/>
      </c>
      <c r="G878" s="89" t="str">
        <f t="shared" si="648"/>
        <v/>
      </c>
      <c r="H878" s="90" t="str">
        <f t="shared" si="649"/>
        <v/>
      </c>
      <c r="I878" s="91"/>
      <c r="J878" s="87" t="str">
        <f t="shared" si="650"/>
        <v/>
      </c>
      <c r="K878" s="87" t="str">
        <f t="shared" si="651"/>
        <v/>
      </c>
      <c r="L878" s="87" t="str">
        <f t="shared" si="652"/>
        <v/>
      </c>
      <c r="M878" s="92"/>
      <c r="N878" s="92"/>
      <c r="P878" s="223" t="str">
        <f>IF(OR(LEFT($A878,1)="x",AND(Y873+$AB878=0,$AB873&gt;0)),"",IFERROR(VLOOKUP($A878,LedenV,27,0),""))</f>
        <v/>
      </c>
      <c r="Q878" s="223" t="str">
        <f>IF(OR(LEFT($A878,1)="x",AND(Z873+$AB878=0,$AB873&gt;0)),"",IFERROR(VLOOKUP($A878,LedenV,28,0),""))</f>
        <v/>
      </c>
      <c r="R878" s="223" t="str">
        <f>IF(OR(LEFT($A878,1)="x",AND(AA873+$AB878=0,$AB873&gt;0)),"",IFERROR(VLOOKUP($A878,LedenV,29,0),""))</f>
        <v/>
      </c>
      <c r="S878" s="228"/>
      <c r="T878" s="305"/>
      <c r="U878" s="226"/>
      <c r="V878" s="229" t="str">
        <f t="shared" si="653"/>
        <v/>
      </c>
      <c r="W878" s="229" t="str">
        <f t="shared" si="654"/>
        <v/>
      </c>
      <c r="X878" s="52">
        <v>9</v>
      </c>
      <c r="Y878" s="87" t="str">
        <f t="shared" si="655"/>
        <v/>
      </c>
      <c r="Z878" s="87" t="str">
        <f t="shared" si="656"/>
        <v/>
      </c>
      <c r="AA878" s="87" t="str">
        <f t="shared" si="657"/>
        <v/>
      </c>
      <c r="AB878" s="34">
        <f t="shared" si="658"/>
        <v>0</v>
      </c>
    </row>
    <row r="879" spans="1:32" x14ac:dyDescent="0.2">
      <c r="A879" s="34" t="str">
        <f>C871&amp;"x"&amp;B879</f>
        <v>x6</v>
      </c>
      <c r="B879" s="63">
        <v>6</v>
      </c>
      <c r="C879" s="87" t="str">
        <f t="shared" si="644"/>
        <v/>
      </c>
      <c r="D879" s="87" t="str">
        <f t="shared" si="645"/>
        <v/>
      </c>
      <c r="E879" s="88" t="str">
        <f t="shared" si="646"/>
        <v/>
      </c>
      <c r="F879" s="88" t="str">
        <f t="shared" si="647"/>
        <v/>
      </c>
      <c r="G879" s="89" t="str">
        <f t="shared" si="648"/>
        <v/>
      </c>
      <c r="H879" s="90" t="str">
        <f t="shared" si="649"/>
        <v/>
      </c>
      <c r="I879" s="91"/>
      <c r="J879" s="87" t="str">
        <f t="shared" si="650"/>
        <v/>
      </c>
      <c r="K879" s="87" t="str">
        <f t="shared" si="651"/>
        <v/>
      </c>
      <c r="L879" s="87" t="str">
        <f t="shared" si="652"/>
        <v/>
      </c>
      <c r="M879" s="92"/>
      <c r="N879" s="92"/>
      <c r="P879" s="223" t="str">
        <f>IF(OR(LEFT($A879,1)="x",AND(Y873+$AB879=0,$AB873&gt;0)),"",IFERROR(VLOOKUP($A879,LedenV,27,0),""))</f>
        <v/>
      </c>
      <c r="Q879" s="223" t="str">
        <f>IF(OR(LEFT($A879,1)="x",AND(Z873+$AB879=0,$AB873&gt;0)),"",IFERROR(VLOOKUP($A879,LedenV,28,0),""))</f>
        <v/>
      </c>
      <c r="R879" s="223" t="str">
        <f>IF(OR(LEFT($A879,1)="x",AND(AA873+$AB879=0,$AB873&gt;0)),"",IFERROR(VLOOKUP($A879,LedenV,29,0),""))</f>
        <v/>
      </c>
      <c r="S879" s="228"/>
      <c r="T879" s="305"/>
      <c r="U879" s="226"/>
      <c r="V879" s="229" t="str">
        <f t="shared" si="653"/>
        <v/>
      </c>
      <c r="W879" s="229" t="str">
        <f t="shared" si="654"/>
        <v/>
      </c>
      <c r="X879" s="52">
        <v>10</v>
      </c>
      <c r="Y879" s="87" t="str">
        <f t="shared" si="655"/>
        <v/>
      </c>
      <c r="Z879" s="87" t="str">
        <f t="shared" si="656"/>
        <v/>
      </c>
      <c r="AA879" s="87" t="str">
        <f t="shared" si="657"/>
        <v/>
      </c>
      <c r="AB879" s="34">
        <f t="shared" si="658"/>
        <v>0</v>
      </c>
    </row>
    <row r="880" spans="1:32" x14ac:dyDescent="0.2">
      <c r="A880" s="34" t="str">
        <f>C871&amp;"x"&amp;B880</f>
        <v>x7</v>
      </c>
      <c r="B880" s="63">
        <v>7</v>
      </c>
      <c r="C880" s="87" t="str">
        <f t="shared" si="644"/>
        <v/>
      </c>
      <c r="D880" s="87" t="str">
        <f t="shared" si="645"/>
        <v/>
      </c>
      <c r="E880" s="88" t="str">
        <f t="shared" si="646"/>
        <v/>
      </c>
      <c r="F880" s="88" t="str">
        <f t="shared" si="647"/>
        <v/>
      </c>
      <c r="G880" s="89" t="str">
        <f t="shared" si="648"/>
        <v/>
      </c>
      <c r="H880" s="90" t="str">
        <f t="shared" si="649"/>
        <v/>
      </c>
      <c r="I880" s="91"/>
      <c r="J880" s="87" t="str">
        <f t="shared" si="650"/>
        <v/>
      </c>
      <c r="K880" s="87" t="str">
        <f t="shared" si="651"/>
        <v/>
      </c>
      <c r="L880" s="87" t="str">
        <f t="shared" si="652"/>
        <v/>
      </c>
      <c r="M880" s="92"/>
      <c r="N880" s="92"/>
      <c r="P880" s="223" t="str">
        <f>IF(OR(LEFT($A880,1)="x",AND(Y873+$AB880=0,$AB873&gt;0)),"",IFERROR(VLOOKUP($A880,LedenV,27,0),""))</f>
        <v/>
      </c>
      <c r="Q880" s="223" t="str">
        <f>IF(OR(LEFT($A880,1)="x",AND(Z873+$AB880=0,$AB873&gt;0)),"",IFERROR(VLOOKUP($A880,LedenV,28,0),""))</f>
        <v/>
      </c>
      <c r="R880" s="223" t="str">
        <f>IF(OR(LEFT($A880,1)="x",AND(AA873+$AB880=0,$AB873&gt;0)),"",IFERROR(VLOOKUP($A880,LedenV,29,0),""))</f>
        <v/>
      </c>
      <c r="S880" s="228"/>
      <c r="T880" s="305"/>
      <c r="U880" s="226"/>
      <c r="V880" s="229" t="str">
        <f t="shared" si="653"/>
        <v/>
      </c>
      <c r="W880" s="229" t="str">
        <f t="shared" si="654"/>
        <v/>
      </c>
      <c r="X880" s="52">
        <v>11</v>
      </c>
      <c r="Y880" s="87" t="str">
        <f t="shared" si="655"/>
        <v/>
      </c>
      <c r="Z880" s="87" t="str">
        <f t="shared" si="656"/>
        <v/>
      </c>
      <c r="AA880" s="87" t="str">
        <f t="shared" si="657"/>
        <v/>
      </c>
      <c r="AB880" s="34">
        <f t="shared" si="658"/>
        <v>0</v>
      </c>
    </row>
    <row r="881" spans="1:32" x14ac:dyDescent="0.2">
      <c r="A881" s="34" t="str">
        <f>C871&amp;"x"&amp;B881</f>
        <v>x8</v>
      </c>
      <c r="B881" s="63">
        <v>8</v>
      </c>
      <c r="C881" s="87" t="str">
        <f t="shared" si="644"/>
        <v/>
      </c>
      <c r="D881" s="87" t="str">
        <f t="shared" si="645"/>
        <v/>
      </c>
      <c r="E881" s="88" t="str">
        <f t="shared" si="646"/>
        <v/>
      </c>
      <c r="F881" s="88" t="str">
        <f t="shared" si="647"/>
        <v/>
      </c>
      <c r="G881" s="89" t="str">
        <f t="shared" si="648"/>
        <v/>
      </c>
      <c r="H881" s="90" t="str">
        <f t="shared" si="649"/>
        <v/>
      </c>
      <c r="I881" s="91"/>
      <c r="J881" s="87" t="str">
        <f t="shared" si="650"/>
        <v/>
      </c>
      <c r="K881" s="87" t="str">
        <f t="shared" si="651"/>
        <v/>
      </c>
      <c r="L881" s="87" t="str">
        <f t="shared" si="652"/>
        <v/>
      </c>
      <c r="M881" s="92"/>
      <c r="N881" s="92"/>
      <c r="P881" s="223" t="str">
        <f>IF(OR(LEFT($A881,1)="x",AND(Y873+$AB881=0,$AB873&gt;0)),"",IFERROR(VLOOKUP($A881,LedenV,27,0),""))</f>
        <v/>
      </c>
      <c r="Q881" s="223" t="str">
        <f>IF(OR(LEFT($A881,1)="x",AND(Z873+$AB881=0,$AB873&gt;0)),"",IFERROR(VLOOKUP($A881,LedenV,28,0),""))</f>
        <v/>
      </c>
      <c r="R881" s="223" t="str">
        <f>IF(OR(LEFT($A881,1)="x",AND(AA873+$AB881=0,$AB873&gt;0)),"",IFERROR(VLOOKUP($A881,LedenV,29,0),""))</f>
        <v/>
      </c>
      <c r="S881" s="228"/>
      <c r="T881" s="305"/>
      <c r="U881" s="226"/>
      <c r="V881" s="229" t="str">
        <f t="shared" si="653"/>
        <v/>
      </c>
      <c r="W881" s="229" t="str">
        <f t="shared" si="654"/>
        <v/>
      </c>
      <c r="X881" s="52">
        <v>12</v>
      </c>
      <c r="Y881" s="87" t="str">
        <f t="shared" si="655"/>
        <v/>
      </c>
      <c r="Z881" s="87" t="str">
        <f t="shared" si="656"/>
        <v/>
      </c>
      <c r="AA881" s="87" t="str">
        <f t="shared" si="657"/>
        <v/>
      </c>
      <c r="AB881" s="34">
        <f t="shared" si="658"/>
        <v>0</v>
      </c>
    </row>
    <row r="882" spans="1:32" x14ac:dyDescent="0.2">
      <c r="A882" s="34" t="str">
        <f>C871&amp;"x"&amp;B882</f>
        <v>x9</v>
      </c>
      <c r="B882" s="63">
        <v>9</v>
      </c>
      <c r="C882" s="87" t="str">
        <f t="shared" si="644"/>
        <v/>
      </c>
      <c r="D882" s="87" t="str">
        <f t="shared" si="645"/>
        <v/>
      </c>
      <c r="E882" s="88" t="str">
        <f t="shared" si="646"/>
        <v/>
      </c>
      <c r="F882" s="88" t="str">
        <f t="shared" si="647"/>
        <v/>
      </c>
      <c r="G882" s="89" t="str">
        <f t="shared" si="648"/>
        <v/>
      </c>
      <c r="H882" s="90" t="str">
        <f t="shared" si="649"/>
        <v/>
      </c>
      <c r="I882" s="91"/>
      <c r="J882" s="87" t="str">
        <f t="shared" si="650"/>
        <v/>
      </c>
      <c r="K882" s="87" t="str">
        <f t="shared" si="651"/>
        <v/>
      </c>
      <c r="L882" s="87" t="str">
        <f t="shared" si="652"/>
        <v/>
      </c>
      <c r="M882" s="92"/>
      <c r="N882" s="92"/>
      <c r="P882" s="223" t="str">
        <f>IF(OR(LEFT($A882,1)="x",AND(Y873+$AB882=0,$AB873&gt;0)),"",IFERROR(VLOOKUP($A882,LedenV,27,0),""))</f>
        <v/>
      </c>
      <c r="Q882" s="223" t="str">
        <f>IF(OR(LEFT($A882,1)="x",AND(Z873+$AB882=0,$AB873&gt;0)),"",IFERROR(VLOOKUP($A882,LedenV,28,0),""))</f>
        <v/>
      </c>
      <c r="R882" s="223" t="str">
        <f>IF(OR(LEFT($A882,1)="x",AND(AA873+$AB882=0,$AB873&gt;0)),"",IFERROR(VLOOKUP($A882,LedenV,29,0),""))</f>
        <v/>
      </c>
      <c r="S882" s="228"/>
      <c r="T882" s="305"/>
      <c r="U882" s="226"/>
      <c r="V882" s="229" t="str">
        <f t="shared" si="653"/>
        <v/>
      </c>
      <c r="W882" s="229" t="str">
        <f t="shared" si="654"/>
        <v/>
      </c>
      <c r="X882" s="52">
        <v>13</v>
      </c>
      <c r="Y882" s="87" t="str">
        <f t="shared" si="655"/>
        <v/>
      </c>
      <c r="Z882" s="87" t="str">
        <f t="shared" si="656"/>
        <v/>
      </c>
      <c r="AA882" s="87" t="str">
        <f t="shared" si="657"/>
        <v/>
      </c>
      <c r="AB882" s="34">
        <f t="shared" si="658"/>
        <v>0</v>
      </c>
    </row>
    <row r="883" spans="1:32" x14ac:dyDescent="0.2">
      <c r="A883" s="34" t="str">
        <f>C871&amp;"x"&amp;B883</f>
        <v>x10</v>
      </c>
      <c r="B883" s="63">
        <v>10</v>
      </c>
      <c r="C883" s="87" t="str">
        <f t="shared" si="644"/>
        <v/>
      </c>
      <c r="D883" s="87" t="str">
        <f t="shared" si="645"/>
        <v/>
      </c>
      <c r="E883" s="88" t="str">
        <f t="shared" si="646"/>
        <v/>
      </c>
      <c r="F883" s="88" t="str">
        <f t="shared" si="647"/>
        <v/>
      </c>
      <c r="G883" s="89" t="str">
        <f t="shared" si="648"/>
        <v/>
      </c>
      <c r="H883" s="90" t="str">
        <f t="shared" si="649"/>
        <v/>
      </c>
      <c r="I883" s="91"/>
      <c r="J883" s="87" t="str">
        <f t="shared" si="650"/>
        <v/>
      </c>
      <c r="K883" s="87" t="str">
        <f t="shared" si="651"/>
        <v/>
      </c>
      <c r="L883" s="87" t="str">
        <f t="shared" si="652"/>
        <v/>
      </c>
      <c r="M883" s="92"/>
      <c r="N883" s="92"/>
      <c r="P883" s="223" t="str">
        <f>IF(OR(LEFT($A883,1)="x",AND(Y873+$AB883=0,$AB873&gt;0)),"",IFERROR(VLOOKUP($A883,LedenV,27,0),""))</f>
        <v/>
      </c>
      <c r="Q883" s="223" t="str">
        <f>IF(OR(LEFT($A883,1)="x",AND(Z873+$AB883=0,$AB873&gt;0)),"",IFERROR(VLOOKUP($A883,LedenV,28,0),""))</f>
        <v/>
      </c>
      <c r="R883" s="223" t="str">
        <f>IF(OR(LEFT($A883,1)="x",AND(AA873+$AB883=0,$AB873&gt;0)),"",IFERROR(VLOOKUP($A883,LedenV,29,0),""))</f>
        <v/>
      </c>
      <c r="S883" s="228"/>
      <c r="T883" s="305"/>
      <c r="U883" s="226"/>
      <c r="V883" s="229" t="str">
        <f t="shared" si="653"/>
        <v/>
      </c>
      <c r="W883" s="229" t="str">
        <f t="shared" si="654"/>
        <v/>
      </c>
      <c r="X883" s="52">
        <v>14</v>
      </c>
      <c r="Y883" s="87" t="str">
        <f t="shared" si="655"/>
        <v/>
      </c>
      <c r="Z883" s="87" t="str">
        <f t="shared" si="656"/>
        <v/>
      </c>
      <c r="AA883" s="87" t="str">
        <f t="shared" si="657"/>
        <v/>
      </c>
      <c r="AB883" s="34">
        <f t="shared" si="658"/>
        <v>0</v>
      </c>
    </row>
    <row r="884" spans="1:32" x14ac:dyDescent="0.2">
      <c r="A884" s="34" t="str">
        <f>C871&amp;"x"&amp;B884</f>
        <v>x11</v>
      </c>
      <c r="B884" s="63">
        <v>11</v>
      </c>
      <c r="C884" s="87" t="str">
        <f t="shared" si="644"/>
        <v/>
      </c>
      <c r="D884" s="87" t="str">
        <f t="shared" si="645"/>
        <v/>
      </c>
      <c r="E884" s="88" t="str">
        <f t="shared" si="646"/>
        <v/>
      </c>
      <c r="F884" s="88" t="str">
        <f t="shared" si="647"/>
        <v/>
      </c>
      <c r="G884" s="89" t="str">
        <f t="shared" si="648"/>
        <v/>
      </c>
      <c r="H884" s="90" t="str">
        <f t="shared" si="649"/>
        <v/>
      </c>
      <c r="I884" s="91"/>
      <c r="J884" s="87" t="str">
        <f t="shared" si="650"/>
        <v/>
      </c>
      <c r="K884" s="87" t="str">
        <f t="shared" si="651"/>
        <v/>
      </c>
      <c r="L884" s="87" t="str">
        <f t="shared" si="652"/>
        <v/>
      </c>
      <c r="M884" s="92"/>
      <c r="N884" s="92"/>
      <c r="P884" s="223" t="str">
        <f>IF(OR(LEFT($A884,1)="x",AND(Y873+$AB884=0,$AB873&gt;0)),"",IFERROR(VLOOKUP($A884,LedenV,27,0),""))</f>
        <v/>
      </c>
      <c r="Q884" s="223" t="str">
        <f>IF(OR(LEFT($A884,1)="x",AND(Z873+$AB884=0,$AB873&gt;0)),"",IFERROR(VLOOKUP($A884,LedenV,28,0),""))</f>
        <v/>
      </c>
      <c r="R884" s="223" t="str">
        <f>IF(OR(LEFT($A884,1)="x",AND(AA873+$AB884=0,$AB873&gt;0)),"",IFERROR(VLOOKUP($A884,LedenV,29,0),""))</f>
        <v/>
      </c>
      <c r="V884" s="229" t="str">
        <f t="shared" si="653"/>
        <v/>
      </c>
      <c r="W884" s="229" t="str">
        <f t="shared" si="654"/>
        <v/>
      </c>
      <c r="X884" s="52">
        <v>15</v>
      </c>
      <c r="Y884" s="87" t="str">
        <f t="shared" si="655"/>
        <v/>
      </c>
      <c r="Z884" s="87" t="str">
        <f t="shared" si="656"/>
        <v/>
      </c>
      <c r="AA884" s="87" t="str">
        <f t="shared" si="657"/>
        <v/>
      </c>
      <c r="AB884" s="34">
        <f t="shared" si="658"/>
        <v>0</v>
      </c>
    </row>
    <row r="885" spans="1:32" x14ac:dyDescent="0.2">
      <c r="A885" s="34" t="str">
        <f>C871&amp;"x"&amp;B885</f>
        <v>x12</v>
      </c>
      <c r="B885" s="63">
        <v>12</v>
      </c>
      <c r="C885" s="87" t="str">
        <f t="shared" si="644"/>
        <v/>
      </c>
      <c r="D885" s="87" t="str">
        <f t="shared" si="645"/>
        <v/>
      </c>
      <c r="E885" s="88" t="str">
        <f t="shared" si="646"/>
        <v/>
      </c>
      <c r="F885" s="88" t="str">
        <f t="shared" si="647"/>
        <v/>
      </c>
      <c r="G885" s="89" t="str">
        <f t="shared" si="648"/>
        <v/>
      </c>
      <c r="H885" s="90" t="str">
        <f t="shared" si="649"/>
        <v/>
      </c>
      <c r="I885" s="91"/>
      <c r="J885" s="87" t="str">
        <f t="shared" si="650"/>
        <v/>
      </c>
      <c r="K885" s="87" t="str">
        <f t="shared" si="651"/>
        <v/>
      </c>
      <c r="L885" s="87" t="str">
        <f t="shared" si="652"/>
        <v/>
      </c>
      <c r="M885" s="92"/>
      <c r="N885" s="92"/>
      <c r="P885" s="223" t="str">
        <f>IF(OR(LEFT($A885,1)="x",AND(Y873+$AB885=0,$AB873&gt;0)),"",IFERROR(VLOOKUP($A885,LedenV,27,0),""))</f>
        <v/>
      </c>
      <c r="Q885" s="223" t="str">
        <f>IF(OR(LEFT($A885,1)="x",AND(Z873+$AB885=0,$AB873&gt;0)),"",IFERROR(VLOOKUP($A885,LedenV,28,0),""))</f>
        <v/>
      </c>
      <c r="R885" s="223" t="str">
        <f>IF(OR(LEFT($A885,1)="x",AND(AA873+$AB885=0,$AB873&gt;0)),"",IFERROR(VLOOKUP($A885,LedenV,29,0),""))</f>
        <v/>
      </c>
      <c r="V885" s="229" t="str">
        <f t="shared" si="653"/>
        <v/>
      </c>
      <c r="W885" s="229" t="str">
        <f t="shared" si="654"/>
        <v/>
      </c>
      <c r="X885" s="52">
        <v>16</v>
      </c>
      <c r="Y885" s="87" t="str">
        <f t="shared" si="655"/>
        <v/>
      </c>
      <c r="Z885" s="87" t="str">
        <f t="shared" si="656"/>
        <v/>
      </c>
      <c r="AA885" s="87" t="str">
        <f t="shared" si="657"/>
        <v/>
      </c>
      <c r="AB885" s="34">
        <f t="shared" si="658"/>
        <v>0</v>
      </c>
    </row>
    <row r="886" spans="1:32" x14ac:dyDescent="0.2">
      <c r="A886" s="34" t="str">
        <f>C871&amp;"x"&amp;B886</f>
        <v>x13</v>
      </c>
      <c r="B886" s="63">
        <v>13</v>
      </c>
      <c r="C886" s="87" t="str">
        <f t="shared" si="644"/>
        <v/>
      </c>
      <c r="D886" s="87" t="str">
        <f t="shared" si="645"/>
        <v/>
      </c>
      <c r="E886" s="88" t="str">
        <f t="shared" si="646"/>
        <v/>
      </c>
      <c r="F886" s="88" t="str">
        <f t="shared" si="647"/>
        <v/>
      </c>
      <c r="G886" s="89" t="str">
        <f t="shared" si="648"/>
        <v/>
      </c>
      <c r="H886" s="90" t="str">
        <f t="shared" si="649"/>
        <v/>
      </c>
      <c r="I886" s="91"/>
      <c r="J886" s="87" t="str">
        <f t="shared" si="650"/>
        <v/>
      </c>
      <c r="K886" s="87" t="str">
        <f t="shared" si="651"/>
        <v/>
      </c>
      <c r="L886" s="87" t="str">
        <f t="shared" si="652"/>
        <v/>
      </c>
      <c r="M886" s="92"/>
      <c r="N886" s="92"/>
      <c r="P886" s="223" t="str">
        <f>IF(OR(LEFT($A886,1)="x",AND(Y873+$AB886=0,$AB873&gt;0)),"",IFERROR(VLOOKUP($A886,LedenV,27,0),""))</f>
        <v/>
      </c>
      <c r="Q886" s="223" t="str">
        <f>IF(OR(LEFT($A886,1)="x",AND(Z873+$AB886=0,$AB873&gt;0)),"",IFERROR(VLOOKUP($A886,LedenV,28,0),""))</f>
        <v/>
      </c>
      <c r="R886" s="223" t="str">
        <f>IF(OR(LEFT($A886,1)="x",AND(AA873+$AB886=0,$AB873&gt;0)),"",IFERROR(VLOOKUP($A886,LedenV,29,0),""))</f>
        <v/>
      </c>
      <c r="V886" s="229" t="str">
        <f t="shared" si="653"/>
        <v/>
      </c>
      <c r="W886" s="229" t="str">
        <f t="shared" si="654"/>
        <v/>
      </c>
      <c r="X886" s="52">
        <v>17</v>
      </c>
      <c r="Y886" s="87" t="str">
        <f t="shared" si="655"/>
        <v/>
      </c>
      <c r="Z886" s="87" t="str">
        <f t="shared" si="656"/>
        <v/>
      </c>
      <c r="AA886" s="87" t="str">
        <f t="shared" si="657"/>
        <v/>
      </c>
      <c r="AB886" s="34">
        <f t="shared" si="658"/>
        <v>0</v>
      </c>
    </row>
    <row r="887" spans="1:32" x14ac:dyDescent="0.2">
      <c r="A887" s="34" t="str">
        <f>C871&amp;"x"&amp;B887</f>
        <v>x14</v>
      </c>
      <c r="B887" s="63">
        <v>14</v>
      </c>
      <c r="C887" s="87" t="str">
        <f t="shared" si="644"/>
        <v/>
      </c>
      <c r="D887" s="87" t="str">
        <f t="shared" si="645"/>
        <v/>
      </c>
      <c r="E887" s="88" t="str">
        <f t="shared" si="646"/>
        <v/>
      </c>
      <c r="F887" s="88" t="str">
        <f t="shared" si="647"/>
        <v/>
      </c>
      <c r="G887" s="89" t="str">
        <f t="shared" si="648"/>
        <v/>
      </c>
      <c r="H887" s="90" t="str">
        <f t="shared" si="649"/>
        <v/>
      </c>
      <c r="I887" s="91"/>
      <c r="J887" s="87" t="str">
        <f t="shared" si="650"/>
        <v/>
      </c>
      <c r="K887" s="87" t="str">
        <f t="shared" si="651"/>
        <v/>
      </c>
      <c r="L887" s="87" t="str">
        <f t="shared" si="652"/>
        <v/>
      </c>
      <c r="M887" s="92"/>
      <c r="N887" s="92"/>
      <c r="P887" s="223" t="str">
        <f>IF(OR(LEFT($A887,1)="x",AND(Y873+$AB887=0,$AB873&gt;0)),"",IFERROR(VLOOKUP($A887,LedenV,27,0),""))</f>
        <v/>
      </c>
      <c r="Q887" s="223" t="str">
        <f>IF(OR(LEFT($A887,1)="x",AND(Z873+$AB887=0,$AB873&gt;0)),"",IFERROR(VLOOKUP($A887,LedenV,28,0),""))</f>
        <v/>
      </c>
      <c r="R887" s="223" t="str">
        <f>IF(OR(LEFT($A887,1)="x",AND(AA873+$AB887=0,$AB873&gt;0)),"",IFERROR(VLOOKUP($A887,LedenV,29,0),""))</f>
        <v/>
      </c>
      <c r="V887" s="229" t="str">
        <f t="shared" si="653"/>
        <v/>
      </c>
      <c r="W887" s="229" t="str">
        <f t="shared" si="654"/>
        <v/>
      </c>
      <c r="X887" s="52">
        <v>18</v>
      </c>
      <c r="Y887" s="87" t="str">
        <f t="shared" si="655"/>
        <v/>
      </c>
      <c r="Z887" s="87" t="str">
        <f t="shared" si="656"/>
        <v/>
      </c>
      <c r="AA887" s="87" t="str">
        <f t="shared" si="657"/>
        <v/>
      </c>
      <c r="AB887" s="34">
        <f t="shared" si="658"/>
        <v>0</v>
      </c>
    </row>
    <row r="888" spans="1:32" x14ac:dyDescent="0.2">
      <c r="A888" s="34" t="str">
        <f>C871&amp;"x"&amp;B888</f>
        <v>x15</v>
      </c>
      <c r="B888" s="63">
        <v>15</v>
      </c>
      <c r="C888" s="87" t="str">
        <f t="shared" si="644"/>
        <v/>
      </c>
      <c r="D888" s="87" t="str">
        <f t="shared" si="645"/>
        <v/>
      </c>
      <c r="E888" s="88" t="str">
        <f t="shared" si="646"/>
        <v/>
      </c>
      <c r="F888" s="88" t="str">
        <f t="shared" si="647"/>
        <v/>
      </c>
      <c r="G888" s="89" t="str">
        <f t="shared" si="648"/>
        <v/>
      </c>
      <c r="H888" s="90" t="str">
        <f t="shared" si="649"/>
        <v/>
      </c>
      <c r="I888" s="91"/>
      <c r="J888" s="87" t="str">
        <f t="shared" si="650"/>
        <v/>
      </c>
      <c r="K888" s="87" t="str">
        <f t="shared" si="651"/>
        <v/>
      </c>
      <c r="L888" s="87" t="str">
        <f t="shared" si="652"/>
        <v/>
      </c>
      <c r="M888" s="92"/>
      <c r="N888" s="92"/>
      <c r="P888" s="223" t="str">
        <f>IF(OR(LEFT($A888,1)="x",AND(Y873+$AB888=0,$AB873&gt;0)),"",IFERROR(VLOOKUP($A888,LedenV,27,0),""))</f>
        <v/>
      </c>
      <c r="Q888" s="223" t="str">
        <f>IF(OR(LEFT($A888,1)="x",AND(Z873+$AB888=0,$AB873&gt;0)),"",IFERROR(VLOOKUP($A888,LedenV,28,0),""))</f>
        <v/>
      </c>
      <c r="R888" s="223" t="str">
        <f>IF(OR(LEFT($A888,1)="x",AND(AA873+$AB888=0,$AB873&gt;0)),"",IFERROR(VLOOKUP($A888,LedenV,29,0),""))</f>
        <v/>
      </c>
      <c r="V888" s="229" t="str">
        <f t="shared" si="653"/>
        <v/>
      </c>
      <c r="W888" s="229" t="str">
        <f t="shared" si="654"/>
        <v/>
      </c>
      <c r="X888" s="52">
        <v>19</v>
      </c>
      <c r="Y888" s="87" t="str">
        <f t="shared" si="655"/>
        <v/>
      </c>
      <c r="Z888" s="87" t="str">
        <f t="shared" si="656"/>
        <v/>
      </c>
      <c r="AA888" s="87" t="str">
        <f t="shared" si="657"/>
        <v/>
      </c>
      <c r="AB888" s="34">
        <f t="shared" si="658"/>
        <v>0</v>
      </c>
    </row>
    <row r="889" spans="1:32" ht="13.5" thickBot="1" x14ac:dyDescent="0.25">
      <c r="B889" s="93"/>
      <c r="C889" s="94"/>
      <c r="D889" s="93"/>
      <c r="E889" s="93"/>
      <c r="F889" s="93"/>
      <c r="G889" s="95"/>
      <c r="H889" s="95"/>
      <c r="I889" s="95"/>
      <c r="J889" s="94"/>
      <c r="K889" s="94"/>
      <c r="L889" s="94"/>
      <c r="M889" s="92"/>
      <c r="N889" s="92"/>
      <c r="X889" s="52">
        <v>20</v>
      </c>
    </row>
    <row r="890" spans="1:32" ht="13.5" thickTop="1" x14ac:dyDescent="0.2">
      <c r="A890" s="62"/>
      <c r="B890" s="63"/>
      <c r="C890" s="392" t="s">
        <v>6547</v>
      </c>
      <c r="D890" s="392"/>
      <c r="E890" s="178" t="s">
        <v>6548</v>
      </c>
      <c r="F890" s="178" t="s">
        <v>6549</v>
      </c>
      <c r="G890" s="65" t="s">
        <v>6550</v>
      </c>
      <c r="H890" s="66"/>
      <c r="I890" s="67"/>
      <c r="J890" s="68" t="s">
        <v>6551</v>
      </c>
      <c r="K890" s="68" t="s">
        <v>6552</v>
      </c>
      <c r="L890" s="68" t="s">
        <v>6553</v>
      </c>
      <c r="M890" s="69"/>
      <c r="N890" s="69"/>
      <c r="O890" s="70"/>
      <c r="P890" s="71">
        <f>COUNT(P894:P908)</f>
        <v>0</v>
      </c>
      <c r="Q890" s="71">
        <f>COUNT(Q894:Q908)</f>
        <v>0</v>
      </c>
      <c r="R890" s="71">
        <f>COUNT(R894:R908)</f>
        <v>0</v>
      </c>
      <c r="S890" s="72"/>
      <c r="T890" s="104">
        <f>R890-(15-COUNTBLANK(AA894:AA908))</f>
        <v>0</v>
      </c>
      <c r="U890" s="70"/>
      <c r="V890" s="70"/>
      <c r="W890" s="70"/>
      <c r="X890" s="70">
        <v>1</v>
      </c>
      <c r="Y890" s="62"/>
      <c r="Z890" s="62"/>
      <c r="AA890" s="62"/>
      <c r="AB890" s="62"/>
    </row>
    <row r="891" spans="1:32" x14ac:dyDescent="0.2">
      <c r="A891" s="43">
        <v>48</v>
      </c>
      <c r="B891" s="73"/>
      <c r="C891" s="391" t="str">
        <f>Leden!AQ50</f>
        <v/>
      </c>
      <c r="D891" s="391"/>
      <c r="E891" s="177" t="str">
        <f>IF($C891="","",LEFT(IFERROR(VLOOKUP($C891,TeamsV,2,0),"")&amp;"??",2))</f>
        <v/>
      </c>
      <c r="F891" s="177" t="str">
        <f>IF($C891="","",LEFT(IFERROR(VLOOKUP($C891,TeamsV,3,0),"")&amp;"??",2))</f>
        <v/>
      </c>
      <c r="G891" s="177" t="str">
        <f>IF($C891="","",LEFT(IFERROR(VLOOKUP($C891,TeamsV,4,0),"")&amp;"?",1))</f>
        <v/>
      </c>
      <c r="H891" s="75"/>
      <c r="I891" s="76"/>
      <c r="J891" s="295">
        <f>COUNTIF(C894:C908,"V")</f>
        <v>0</v>
      </c>
      <c r="K891" s="300">
        <f>COUNTIF(C894:C908,"M")</f>
        <v>0</v>
      </c>
      <c r="L891" s="77" t="str">
        <f>IFERROR(AVERAGE(H894:H908),"")</f>
        <v/>
      </c>
      <c r="M891" s="78"/>
      <c r="N891" s="78"/>
      <c r="O891" s="79" t="s">
        <v>6554</v>
      </c>
      <c r="P891" s="223" t="str">
        <f>IF(COUNT(P894:P908)=0,"",TeamPunten(P894:P908,$V891))</f>
        <v/>
      </c>
      <c r="Q891" s="223" t="str">
        <f>IF(COUNT(Q894:Q908)=0,"",TeamPunten(Q894:Q908,$V891))</f>
        <v/>
      </c>
      <c r="R891" s="223" t="str">
        <f>IF(COUNT(R894:R908)=0,"",TeamPunten(R894:R908,$V891))</f>
        <v/>
      </c>
      <c r="S891" s="224"/>
      <c r="T891" s="51"/>
      <c r="U891" s="225" t="str">
        <f>MID($C891,1,1)</f>
        <v/>
      </c>
      <c r="V891" s="225" t="str">
        <f>MID($C891,1,1)</f>
        <v/>
      </c>
      <c r="W891" s="225" t="str">
        <f>MID($C891,1,1)</f>
        <v/>
      </c>
      <c r="X891" s="52">
        <v>2</v>
      </c>
      <c r="Y891" s="43"/>
      <c r="Z891" s="43"/>
      <c r="AA891" s="43"/>
      <c r="AB891" s="43"/>
      <c r="AD891" s="20" t="str">
        <f>IF($C891="","",IFERROR(VLOOKUP($C891,TeamsV,6,0),""))</f>
        <v/>
      </c>
      <c r="AE891" s="20" t="str">
        <f>IF($AD891="","",VLOOKUP($AD891,Teams!$B$4:$G$8,2,0))</f>
        <v/>
      </c>
      <c r="AF891" s="20" t="str">
        <f>IF($AD891="","",VLOOKUP($AD891,Teams!$B$4:$G$8,4,0))</f>
        <v/>
      </c>
    </row>
    <row r="892" spans="1:32" x14ac:dyDescent="0.2">
      <c r="B892" s="63"/>
      <c r="C892" s="178"/>
      <c r="D892" s="63"/>
      <c r="E892" s="63"/>
      <c r="F892" s="63"/>
      <c r="G892" s="67"/>
      <c r="H892" s="67"/>
      <c r="I892" s="67"/>
      <c r="J892" s="296"/>
      <c r="K892" s="296"/>
      <c r="L892" s="296"/>
      <c r="M892" s="80"/>
      <c r="N892" s="80"/>
      <c r="P892" s="224"/>
      <c r="Q892" s="224"/>
      <c r="R892" s="224"/>
      <c r="S892" s="224"/>
      <c r="T892" s="51"/>
      <c r="U892" s="226"/>
      <c r="V892" s="226"/>
      <c r="W892" s="226"/>
      <c r="X892" s="52">
        <v>3</v>
      </c>
    </row>
    <row r="893" spans="1:32" x14ac:dyDescent="0.2">
      <c r="A893" s="81"/>
      <c r="B893" s="82"/>
      <c r="C893" s="83" t="s">
        <v>6555</v>
      </c>
      <c r="D893" s="83" t="s">
        <v>6556</v>
      </c>
      <c r="E893" s="84" t="s">
        <v>6557</v>
      </c>
      <c r="F893" s="84" t="s">
        <v>6558</v>
      </c>
      <c r="G893" s="83" t="s">
        <v>6559</v>
      </c>
      <c r="H893" s="83" t="s">
        <v>6560</v>
      </c>
      <c r="I893" s="83" t="s">
        <v>6415</v>
      </c>
      <c r="J893" s="83" t="s">
        <v>7321</v>
      </c>
      <c r="K893" s="83" t="s">
        <v>8065</v>
      </c>
      <c r="L893" s="83" t="s">
        <v>8195</v>
      </c>
      <c r="M893" s="85"/>
      <c r="N893" s="85"/>
      <c r="O893" s="86"/>
      <c r="P893" s="227" t="s">
        <v>6425</v>
      </c>
      <c r="Q893" s="227" t="s">
        <v>6424</v>
      </c>
      <c r="R893" s="227" t="s">
        <v>6426</v>
      </c>
      <c r="S893" s="224"/>
      <c r="T893" s="51"/>
      <c r="U893" s="225" t="str">
        <f>IF(W891="","",VLOOKUP(W891,Leeftijdscat,2,FALSE))</f>
        <v/>
      </c>
      <c r="V893" s="225" t="str">
        <f>IF(W891="","",VLOOKUP(W891,Leeftijdscat,3,FALSE))</f>
        <v/>
      </c>
      <c r="W893" s="225"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SUM(Y893:AA893)</f>
        <v>0</v>
      </c>
    </row>
    <row r="894" spans="1:32" x14ac:dyDescent="0.2">
      <c r="A894" s="34" t="str">
        <f>C891&amp;"x"&amp;B894</f>
        <v>x1</v>
      </c>
      <c r="B894" s="63">
        <v>1</v>
      </c>
      <c r="C894" s="87" t="str">
        <f t="shared" ref="C894:C908" si="659">IF(LEFT($A894,1)="x","",IFERROR(VLOOKUP($A894,LedenV,6,0),""))</f>
        <v/>
      </c>
      <c r="D894" s="87" t="str">
        <f t="shared" ref="D894:D908" si="660">IF(LEFT($A894,1)="x","",IFERROR(VLOOKUP($A894,LedenV,7,0),""))</f>
        <v/>
      </c>
      <c r="E894" s="88" t="str">
        <f t="shared" ref="E894:E908" si="661">IF(LEFT($A894,1)="x","",IFERROR(VLOOKUP($A894,LedenV,8,0),""))</f>
        <v/>
      </c>
      <c r="F894" s="88" t="str">
        <f t="shared" ref="F894:F908" si="662">IF(LEFT($A894,1)="x","",IFERROR(VLOOKUP($A894,LedenV,9,0),""))</f>
        <v/>
      </c>
      <c r="G894" s="89" t="str">
        <f t="shared" ref="G894:G908" si="663">IF(LEFT($A894,1)="x","",IFERROR(VLOOKUP($A894,LedenV,10,0),""))</f>
        <v/>
      </c>
      <c r="H894" s="90" t="str">
        <f t="shared" ref="H894:H908" si="664">IF(AND(ISNUMBER(G894),G894&lt;&gt;0),DATEDIF(G894,Peildatum,"Y"),"")</f>
        <v/>
      </c>
      <c r="I894" s="91"/>
      <c r="J894" s="87" t="str">
        <f t="shared" ref="J894:J908" si="665">IF(LEFT($A894,1)="x","",IFERROR(VLOOKUP($A894,LedenV,16,0),""))</f>
        <v/>
      </c>
      <c r="K894" s="87" t="str">
        <f t="shared" ref="K894:K908" si="666">IF(LEFT($A894,1)="x","",IFERROR(VLOOKUP($A894,LedenV,17,0),""))</f>
        <v/>
      </c>
      <c r="L894" s="87" t="str">
        <f t="shared" ref="L894:L908" si="667">IF(LEFT($A894,1)="x","",IFERROR(VLOOKUP($A894,LedenV,18,0),""))</f>
        <v/>
      </c>
      <c r="M894" s="92"/>
      <c r="N894" s="92"/>
      <c r="P894" s="223" t="str">
        <f>IF(OR(LEFT($A894,1)="x",AND(Y893+$AB894=0,$AB893&gt;0)),"",IFERROR(VLOOKUP($A894,LedenV,27,0),""))</f>
        <v/>
      </c>
      <c r="Q894" s="223" t="str">
        <f>IF(OR(LEFT($A894,1)="x",AND(Z893+$AB894=0,$AB893&gt;0)),"",IFERROR(VLOOKUP($A894,LedenV,28,0),""))</f>
        <v/>
      </c>
      <c r="R894" s="223" t="str">
        <f>IF(OR(LEFT($A894,1)="x",AND(AA893+$AB894=0,$AB893&gt;0)),"",IFERROR(VLOOKUP($A894,LedenV,29,0),""))</f>
        <v/>
      </c>
      <c r="S894" s="228"/>
      <c r="T894" s="305"/>
      <c r="U894" s="226"/>
      <c r="V894" s="229" t="str">
        <f t="shared" ref="V894:V908" si="668">V893</f>
        <v/>
      </c>
      <c r="W894" s="229" t="str">
        <f t="shared" ref="W894:W908" si="669">W893</f>
        <v/>
      </c>
      <c r="X894" s="52">
        <v>5</v>
      </c>
      <c r="Y894" s="87" t="str">
        <f t="shared" ref="Y894:Y908" si="670">IF(LEFT($A894,1)="x","",IFERROR(VLOOKUP($A894,LedenV,34,0),""))</f>
        <v/>
      </c>
      <c r="Z894" s="87" t="str">
        <f t="shared" ref="Z894:Z908" si="671">IF(LEFT($A894,1)="x","",IFERROR(VLOOKUP($A894,LedenV,35,0),""))</f>
        <v/>
      </c>
      <c r="AA894" s="87" t="str">
        <f t="shared" ref="AA894:AA908" si="672">IF(LEFT($A894,1)="x","",IFERROR(VLOOKUP($A894,LedenV,36,0),""))</f>
        <v/>
      </c>
      <c r="AB894" s="34">
        <f t="shared" ref="AB894:AB908" si="673">LEN(Y894&amp;Z894&amp;AA894)</f>
        <v>0</v>
      </c>
    </row>
    <row r="895" spans="1:32" x14ac:dyDescent="0.2">
      <c r="A895" s="34" t="str">
        <f>C891&amp;"x"&amp;B895</f>
        <v>x2</v>
      </c>
      <c r="B895" s="63">
        <v>2</v>
      </c>
      <c r="C895" s="87" t="str">
        <f t="shared" si="659"/>
        <v/>
      </c>
      <c r="D895" s="87" t="str">
        <f t="shared" si="660"/>
        <v/>
      </c>
      <c r="E895" s="88" t="str">
        <f t="shared" si="661"/>
        <v/>
      </c>
      <c r="F895" s="88" t="str">
        <f t="shared" si="662"/>
        <v/>
      </c>
      <c r="G895" s="89" t="str">
        <f t="shared" si="663"/>
        <v/>
      </c>
      <c r="H895" s="90" t="str">
        <f t="shared" si="664"/>
        <v/>
      </c>
      <c r="I895" s="91"/>
      <c r="J895" s="87" t="str">
        <f t="shared" si="665"/>
        <v/>
      </c>
      <c r="K895" s="87" t="str">
        <f t="shared" si="666"/>
        <v/>
      </c>
      <c r="L895" s="87" t="str">
        <f t="shared" si="667"/>
        <v/>
      </c>
      <c r="M895" s="92"/>
      <c r="N895" s="92"/>
      <c r="P895" s="223" t="str">
        <f>IF(OR(LEFT($A895,1)="x",AND(Y893+$AB895=0,$AB893&gt;0)),"",IFERROR(VLOOKUP($A895,LedenV,27,0),""))</f>
        <v/>
      </c>
      <c r="Q895" s="223" t="str">
        <f>IF(OR(LEFT($A895,1)="x",AND(Z893+$AB895=0,$AB893&gt;0)),"",IFERROR(VLOOKUP($A895,LedenV,28,0),""))</f>
        <v/>
      </c>
      <c r="R895" s="223" t="str">
        <f>IF(OR(LEFT($A895,1)="x",AND(AA893+$AB895=0,$AB893&gt;0)),"",IFERROR(VLOOKUP($A895,LedenV,29,0),""))</f>
        <v/>
      </c>
      <c r="S895" s="228"/>
      <c r="T895" s="305"/>
      <c r="U895" s="226"/>
      <c r="V895" s="229" t="str">
        <f t="shared" si="668"/>
        <v/>
      </c>
      <c r="W895" s="229" t="str">
        <f t="shared" si="669"/>
        <v/>
      </c>
      <c r="X895" s="52">
        <v>6</v>
      </c>
      <c r="Y895" s="87" t="str">
        <f t="shared" si="670"/>
        <v/>
      </c>
      <c r="Z895" s="87" t="str">
        <f t="shared" si="671"/>
        <v/>
      </c>
      <c r="AA895" s="87" t="str">
        <f t="shared" si="672"/>
        <v/>
      </c>
      <c r="AB895" s="34">
        <f t="shared" si="673"/>
        <v>0</v>
      </c>
    </row>
    <row r="896" spans="1:32" x14ac:dyDescent="0.2">
      <c r="A896" s="34" t="str">
        <f>C891&amp;"x"&amp;B896</f>
        <v>x3</v>
      </c>
      <c r="B896" s="63">
        <v>3</v>
      </c>
      <c r="C896" s="87" t="str">
        <f t="shared" si="659"/>
        <v/>
      </c>
      <c r="D896" s="87" t="str">
        <f t="shared" si="660"/>
        <v/>
      </c>
      <c r="E896" s="88" t="str">
        <f t="shared" si="661"/>
        <v/>
      </c>
      <c r="F896" s="88" t="str">
        <f t="shared" si="662"/>
        <v/>
      </c>
      <c r="G896" s="89" t="str">
        <f t="shared" si="663"/>
        <v/>
      </c>
      <c r="H896" s="90" t="str">
        <f t="shared" si="664"/>
        <v/>
      </c>
      <c r="I896" s="91"/>
      <c r="J896" s="87" t="str">
        <f t="shared" si="665"/>
        <v/>
      </c>
      <c r="K896" s="87" t="str">
        <f t="shared" si="666"/>
        <v/>
      </c>
      <c r="L896" s="87" t="str">
        <f t="shared" si="667"/>
        <v/>
      </c>
      <c r="M896" s="92"/>
      <c r="N896" s="92"/>
      <c r="P896" s="223" t="str">
        <f>IF(OR(LEFT($A896,1)="x",AND(Y893+$AB896=0,$AB893&gt;0)),"",IFERROR(VLOOKUP($A896,LedenV,27,0),""))</f>
        <v/>
      </c>
      <c r="Q896" s="223" t="str">
        <f>IF(OR(LEFT($A896,1)="x",AND(Z893+$AB896=0,$AB893&gt;0)),"",IFERROR(VLOOKUP($A896,LedenV,28,0),""))</f>
        <v/>
      </c>
      <c r="R896" s="223" t="str">
        <f>IF(OR(LEFT($A896,1)="x",AND(AA893+$AB896=0,$AB893&gt;0)),"",IFERROR(VLOOKUP($A896,LedenV,29,0),""))</f>
        <v/>
      </c>
      <c r="S896" s="228"/>
      <c r="T896" s="305"/>
      <c r="U896" s="226"/>
      <c r="V896" s="229" t="str">
        <f t="shared" si="668"/>
        <v/>
      </c>
      <c r="W896" s="229" t="str">
        <f t="shared" si="669"/>
        <v/>
      </c>
      <c r="X896" s="52">
        <v>7</v>
      </c>
      <c r="Y896" s="87" t="str">
        <f t="shared" si="670"/>
        <v/>
      </c>
      <c r="Z896" s="87" t="str">
        <f t="shared" si="671"/>
        <v/>
      </c>
      <c r="AA896" s="87" t="str">
        <f t="shared" si="672"/>
        <v/>
      </c>
      <c r="AB896" s="34">
        <f t="shared" si="673"/>
        <v>0</v>
      </c>
    </row>
    <row r="897" spans="1:32" x14ac:dyDescent="0.2">
      <c r="A897" s="34" t="str">
        <f>C891&amp;"x"&amp;B897</f>
        <v>x4</v>
      </c>
      <c r="B897" s="63">
        <v>4</v>
      </c>
      <c r="C897" s="87" t="str">
        <f t="shared" si="659"/>
        <v/>
      </c>
      <c r="D897" s="87" t="str">
        <f t="shared" si="660"/>
        <v/>
      </c>
      <c r="E897" s="88" t="str">
        <f t="shared" si="661"/>
        <v/>
      </c>
      <c r="F897" s="88" t="str">
        <f t="shared" si="662"/>
        <v/>
      </c>
      <c r="G897" s="89" t="str">
        <f t="shared" si="663"/>
        <v/>
      </c>
      <c r="H897" s="90" t="str">
        <f t="shared" si="664"/>
        <v/>
      </c>
      <c r="I897" s="91"/>
      <c r="J897" s="87" t="str">
        <f t="shared" si="665"/>
        <v/>
      </c>
      <c r="K897" s="87" t="str">
        <f t="shared" si="666"/>
        <v/>
      </c>
      <c r="L897" s="87" t="str">
        <f t="shared" si="667"/>
        <v/>
      </c>
      <c r="M897" s="92"/>
      <c r="N897" s="92"/>
      <c r="P897" s="223" t="str">
        <f>IF(OR(LEFT($A897,1)="x",AND(Y893+$AB897=0,$AB893&gt;0)),"",IFERROR(VLOOKUP($A897,LedenV,27,0),""))</f>
        <v/>
      </c>
      <c r="Q897" s="223" t="str">
        <f>IF(OR(LEFT($A897,1)="x",AND(Z893+$AB897=0,$AB893&gt;0)),"",IFERROR(VLOOKUP($A897,LedenV,28,0),""))</f>
        <v/>
      </c>
      <c r="R897" s="223" t="str">
        <f>IF(OR(LEFT($A897,1)="x",AND(AA893+$AB897=0,$AB893&gt;0)),"",IFERROR(VLOOKUP($A897,LedenV,29,0),""))</f>
        <v/>
      </c>
      <c r="S897" s="228"/>
      <c r="T897" s="305"/>
      <c r="U897" s="226"/>
      <c r="V897" s="229" t="str">
        <f t="shared" si="668"/>
        <v/>
      </c>
      <c r="W897" s="229" t="str">
        <f t="shared" si="669"/>
        <v/>
      </c>
      <c r="X897" s="52">
        <v>8</v>
      </c>
      <c r="Y897" s="87" t="str">
        <f t="shared" si="670"/>
        <v/>
      </c>
      <c r="Z897" s="87" t="str">
        <f t="shared" si="671"/>
        <v/>
      </c>
      <c r="AA897" s="87" t="str">
        <f t="shared" si="672"/>
        <v/>
      </c>
      <c r="AB897" s="34">
        <f t="shared" si="673"/>
        <v>0</v>
      </c>
    </row>
    <row r="898" spans="1:32" x14ac:dyDescent="0.2">
      <c r="A898" s="34" t="str">
        <f>C891&amp;"x"&amp;B898</f>
        <v>x5</v>
      </c>
      <c r="B898" s="63">
        <v>5</v>
      </c>
      <c r="C898" s="87" t="str">
        <f t="shared" si="659"/>
        <v/>
      </c>
      <c r="D898" s="87" t="str">
        <f t="shared" si="660"/>
        <v/>
      </c>
      <c r="E898" s="88" t="str">
        <f t="shared" si="661"/>
        <v/>
      </c>
      <c r="F898" s="88" t="str">
        <f t="shared" si="662"/>
        <v/>
      </c>
      <c r="G898" s="89" t="str">
        <f t="shared" si="663"/>
        <v/>
      </c>
      <c r="H898" s="90" t="str">
        <f t="shared" si="664"/>
        <v/>
      </c>
      <c r="I898" s="91"/>
      <c r="J898" s="87" t="str">
        <f t="shared" si="665"/>
        <v/>
      </c>
      <c r="K898" s="87" t="str">
        <f t="shared" si="666"/>
        <v/>
      </c>
      <c r="L898" s="87" t="str">
        <f t="shared" si="667"/>
        <v/>
      </c>
      <c r="M898" s="92"/>
      <c r="N898" s="92"/>
      <c r="P898" s="223" t="str">
        <f>IF(OR(LEFT($A898,1)="x",AND(Y893+$AB898=0,$AB893&gt;0)),"",IFERROR(VLOOKUP($A898,LedenV,27,0),""))</f>
        <v/>
      </c>
      <c r="Q898" s="223" t="str">
        <f>IF(OR(LEFT($A898,1)="x",AND(Z893+$AB898=0,$AB893&gt;0)),"",IFERROR(VLOOKUP($A898,LedenV,28,0),""))</f>
        <v/>
      </c>
      <c r="R898" s="223" t="str">
        <f>IF(OR(LEFT($A898,1)="x",AND(AA893+$AB898=0,$AB893&gt;0)),"",IFERROR(VLOOKUP($A898,LedenV,29,0),""))</f>
        <v/>
      </c>
      <c r="S898" s="228"/>
      <c r="T898" s="305"/>
      <c r="U898" s="226"/>
      <c r="V898" s="229" t="str">
        <f t="shared" si="668"/>
        <v/>
      </c>
      <c r="W898" s="229" t="str">
        <f t="shared" si="669"/>
        <v/>
      </c>
      <c r="X898" s="52">
        <v>9</v>
      </c>
      <c r="Y898" s="87" t="str">
        <f t="shared" si="670"/>
        <v/>
      </c>
      <c r="Z898" s="87" t="str">
        <f t="shared" si="671"/>
        <v/>
      </c>
      <c r="AA898" s="87" t="str">
        <f t="shared" si="672"/>
        <v/>
      </c>
      <c r="AB898" s="34">
        <f t="shared" si="673"/>
        <v>0</v>
      </c>
    </row>
    <row r="899" spans="1:32" x14ac:dyDescent="0.2">
      <c r="A899" s="34" t="str">
        <f>C891&amp;"x"&amp;B899</f>
        <v>x6</v>
      </c>
      <c r="B899" s="63">
        <v>6</v>
      </c>
      <c r="C899" s="87" t="str">
        <f t="shared" si="659"/>
        <v/>
      </c>
      <c r="D899" s="87" t="str">
        <f t="shared" si="660"/>
        <v/>
      </c>
      <c r="E899" s="88" t="str">
        <f t="shared" si="661"/>
        <v/>
      </c>
      <c r="F899" s="88" t="str">
        <f t="shared" si="662"/>
        <v/>
      </c>
      <c r="G899" s="89" t="str">
        <f t="shared" si="663"/>
        <v/>
      </c>
      <c r="H899" s="90" t="str">
        <f t="shared" si="664"/>
        <v/>
      </c>
      <c r="I899" s="91"/>
      <c r="J899" s="87" t="str">
        <f t="shared" si="665"/>
        <v/>
      </c>
      <c r="K899" s="87" t="str">
        <f t="shared" si="666"/>
        <v/>
      </c>
      <c r="L899" s="87" t="str">
        <f t="shared" si="667"/>
        <v/>
      </c>
      <c r="M899" s="92"/>
      <c r="N899" s="92"/>
      <c r="P899" s="223" t="str">
        <f>IF(OR(LEFT($A899,1)="x",AND(Y893+$AB899=0,$AB893&gt;0)),"",IFERROR(VLOOKUP($A899,LedenV,27,0),""))</f>
        <v/>
      </c>
      <c r="Q899" s="223" t="str">
        <f>IF(OR(LEFT($A899,1)="x",AND(Z893+$AB899=0,$AB893&gt;0)),"",IFERROR(VLOOKUP($A899,LedenV,28,0),""))</f>
        <v/>
      </c>
      <c r="R899" s="223" t="str">
        <f>IF(OR(LEFT($A899,1)="x",AND(AA893+$AB899=0,$AB893&gt;0)),"",IFERROR(VLOOKUP($A899,LedenV,29,0),""))</f>
        <v/>
      </c>
      <c r="S899" s="228"/>
      <c r="T899" s="305"/>
      <c r="U899" s="226"/>
      <c r="V899" s="229" t="str">
        <f t="shared" si="668"/>
        <v/>
      </c>
      <c r="W899" s="229" t="str">
        <f t="shared" si="669"/>
        <v/>
      </c>
      <c r="X899" s="52">
        <v>10</v>
      </c>
      <c r="Y899" s="87" t="str">
        <f t="shared" si="670"/>
        <v/>
      </c>
      <c r="Z899" s="87" t="str">
        <f t="shared" si="671"/>
        <v/>
      </c>
      <c r="AA899" s="87" t="str">
        <f t="shared" si="672"/>
        <v/>
      </c>
      <c r="AB899" s="34">
        <f t="shared" si="673"/>
        <v>0</v>
      </c>
    </row>
    <row r="900" spans="1:32" x14ac:dyDescent="0.2">
      <c r="A900" s="34" t="str">
        <f>C891&amp;"x"&amp;B900</f>
        <v>x7</v>
      </c>
      <c r="B900" s="63">
        <v>7</v>
      </c>
      <c r="C900" s="87" t="str">
        <f t="shared" si="659"/>
        <v/>
      </c>
      <c r="D900" s="87" t="str">
        <f t="shared" si="660"/>
        <v/>
      </c>
      <c r="E900" s="88" t="str">
        <f t="shared" si="661"/>
        <v/>
      </c>
      <c r="F900" s="88" t="str">
        <f t="shared" si="662"/>
        <v/>
      </c>
      <c r="G900" s="89" t="str">
        <f t="shared" si="663"/>
        <v/>
      </c>
      <c r="H900" s="90" t="str">
        <f t="shared" si="664"/>
        <v/>
      </c>
      <c r="I900" s="91"/>
      <c r="J900" s="87" t="str">
        <f t="shared" si="665"/>
        <v/>
      </c>
      <c r="K900" s="87" t="str">
        <f t="shared" si="666"/>
        <v/>
      </c>
      <c r="L900" s="87" t="str">
        <f t="shared" si="667"/>
        <v/>
      </c>
      <c r="M900" s="92"/>
      <c r="N900" s="92"/>
      <c r="P900" s="223" t="str">
        <f>IF(OR(LEFT($A900,1)="x",AND(Y893+$AB900=0,$AB893&gt;0)),"",IFERROR(VLOOKUP($A900,LedenV,27,0),""))</f>
        <v/>
      </c>
      <c r="Q900" s="223" t="str">
        <f>IF(OR(LEFT($A900,1)="x",AND(Z893+$AB900=0,$AB893&gt;0)),"",IFERROR(VLOOKUP($A900,LedenV,28,0),""))</f>
        <v/>
      </c>
      <c r="R900" s="223" t="str">
        <f>IF(OR(LEFT($A900,1)="x",AND(AA893+$AB900=0,$AB893&gt;0)),"",IFERROR(VLOOKUP($A900,LedenV,29,0),""))</f>
        <v/>
      </c>
      <c r="S900" s="228"/>
      <c r="T900" s="305"/>
      <c r="U900" s="226"/>
      <c r="V900" s="229" t="str">
        <f t="shared" si="668"/>
        <v/>
      </c>
      <c r="W900" s="229" t="str">
        <f t="shared" si="669"/>
        <v/>
      </c>
      <c r="X900" s="52">
        <v>11</v>
      </c>
      <c r="Y900" s="87" t="str">
        <f t="shared" si="670"/>
        <v/>
      </c>
      <c r="Z900" s="87" t="str">
        <f t="shared" si="671"/>
        <v/>
      </c>
      <c r="AA900" s="87" t="str">
        <f t="shared" si="672"/>
        <v/>
      </c>
      <c r="AB900" s="34">
        <f t="shared" si="673"/>
        <v>0</v>
      </c>
    </row>
    <row r="901" spans="1:32" x14ac:dyDescent="0.2">
      <c r="A901" s="34" t="str">
        <f>C891&amp;"x"&amp;B901</f>
        <v>x8</v>
      </c>
      <c r="B901" s="63">
        <v>8</v>
      </c>
      <c r="C901" s="87" t="str">
        <f t="shared" si="659"/>
        <v/>
      </c>
      <c r="D901" s="87" t="str">
        <f t="shared" si="660"/>
        <v/>
      </c>
      <c r="E901" s="88" t="str">
        <f t="shared" si="661"/>
        <v/>
      </c>
      <c r="F901" s="88" t="str">
        <f t="shared" si="662"/>
        <v/>
      </c>
      <c r="G901" s="89" t="str">
        <f t="shared" si="663"/>
        <v/>
      </c>
      <c r="H901" s="90" t="str">
        <f t="shared" si="664"/>
        <v/>
      </c>
      <c r="I901" s="91"/>
      <c r="J901" s="87" t="str">
        <f t="shared" si="665"/>
        <v/>
      </c>
      <c r="K901" s="87" t="str">
        <f t="shared" si="666"/>
        <v/>
      </c>
      <c r="L901" s="87" t="str">
        <f t="shared" si="667"/>
        <v/>
      </c>
      <c r="M901" s="92"/>
      <c r="N901" s="92"/>
      <c r="P901" s="223" t="str">
        <f>IF(OR(LEFT($A901,1)="x",AND(Y893+$AB901=0,$AB893&gt;0)),"",IFERROR(VLOOKUP($A901,LedenV,27,0),""))</f>
        <v/>
      </c>
      <c r="Q901" s="223" t="str">
        <f>IF(OR(LEFT($A901,1)="x",AND(Z893+$AB901=0,$AB893&gt;0)),"",IFERROR(VLOOKUP($A901,LedenV,28,0),""))</f>
        <v/>
      </c>
      <c r="R901" s="223" t="str">
        <f>IF(OR(LEFT($A901,1)="x",AND(AA893+$AB901=0,$AB893&gt;0)),"",IFERROR(VLOOKUP($A901,LedenV,29,0),""))</f>
        <v/>
      </c>
      <c r="S901" s="228"/>
      <c r="T901" s="305"/>
      <c r="U901" s="226"/>
      <c r="V901" s="229" t="str">
        <f t="shared" si="668"/>
        <v/>
      </c>
      <c r="W901" s="229" t="str">
        <f t="shared" si="669"/>
        <v/>
      </c>
      <c r="X901" s="52">
        <v>12</v>
      </c>
      <c r="Y901" s="87" t="str">
        <f t="shared" si="670"/>
        <v/>
      </c>
      <c r="Z901" s="87" t="str">
        <f t="shared" si="671"/>
        <v/>
      </c>
      <c r="AA901" s="87" t="str">
        <f t="shared" si="672"/>
        <v/>
      </c>
      <c r="AB901" s="34">
        <f t="shared" si="673"/>
        <v>0</v>
      </c>
    </row>
    <row r="902" spans="1:32" x14ac:dyDescent="0.2">
      <c r="A902" s="34" t="str">
        <f>C891&amp;"x"&amp;B902</f>
        <v>x9</v>
      </c>
      <c r="B902" s="63">
        <v>9</v>
      </c>
      <c r="C902" s="87" t="str">
        <f t="shared" si="659"/>
        <v/>
      </c>
      <c r="D902" s="87" t="str">
        <f t="shared" si="660"/>
        <v/>
      </c>
      <c r="E902" s="88" t="str">
        <f t="shared" si="661"/>
        <v/>
      </c>
      <c r="F902" s="88" t="str">
        <f t="shared" si="662"/>
        <v/>
      </c>
      <c r="G902" s="89" t="str">
        <f t="shared" si="663"/>
        <v/>
      </c>
      <c r="H902" s="90" t="str">
        <f t="shared" si="664"/>
        <v/>
      </c>
      <c r="I902" s="91"/>
      <c r="J902" s="87" t="str">
        <f t="shared" si="665"/>
        <v/>
      </c>
      <c r="K902" s="87" t="str">
        <f t="shared" si="666"/>
        <v/>
      </c>
      <c r="L902" s="87" t="str">
        <f t="shared" si="667"/>
        <v/>
      </c>
      <c r="M902" s="92"/>
      <c r="N902" s="92"/>
      <c r="P902" s="223" t="str">
        <f>IF(OR(LEFT($A902,1)="x",AND(Y893+$AB902=0,$AB893&gt;0)),"",IFERROR(VLOOKUP($A902,LedenV,27,0),""))</f>
        <v/>
      </c>
      <c r="Q902" s="223" t="str">
        <f>IF(OR(LEFT($A902,1)="x",AND(Z893+$AB902=0,$AB893&gt;0)),"",IFERROR(VLOOKUP($A902,LedenV,28,0),""))</f>
        <v/>
      </c>
      <c r="R902" s="223" t="str">
        <f>IF(OR(LEFT($A902,1)="x",AND(AA893+$AB902=0,$AB893&gt;0)),"",IFERROR(VLOOKUP($A902,LedenV,29,0),""))</f>
        <v/>
      </c>
      <c r="S902" s="228"/>
      <c r="T902" s="305"/>
      <c r="U902" s="226"/>
      <c r="V902" s="229" t="str">
        <f t="shared" si="668"/>
        <v/>
      </c>
      <c r="W902" s="229" t="str">
        <f t="shared" si="669"/>
        <v/>
      </c>
      <c r="X902" s="52">
        <v>13</v>
      </c>
      <c r="Y902" s="87" t="str">
        <f t="shared" si="670"/>
        <v/>
      </c>
      <c r="Z902" s="87" t="str">
        <f t="shared" si="671"/>
        <v/>
      </c>
      <c r="AA902" s="87" t="str">
        <f t="shared" si="672"/>
        <v/>
      </c>
      <c r="AB902" s="34">
        <f t="shared" si="673"/>
        <v>0</v>
      </c>
    </row>
    <row r="903" spans="1:32" x14ac:dyDescent="0.2">
      <c r="A903" s="34" t="str">
        <f>C891&amp;"x"&amp;B903</f>
        <v>x10</v>
      </c>
      <c r="B903" s="63">
        <v>10</v>
      </c>
      <c r="C903" s="87" t="str">
        <f t="shared" si="659"/>
        <v/>
      </c>
      <c r="D903" s="87" t="str">
        <f t="shared" si="660"/>
        <v/>
      </c>
      <c r="E903" s="88" t="str">
        <f t="shared" si="661"/>
        <v/>
      </c>
      <c r="F903" s="88" t="str">
        <f t="shared" si="662"/>
        <v/>
      </c>
      <c r="G903" s="89" t="str">
        <f t="shared" si="663"/>
        <v/>
      </c>
      <c r="H903" s="90" t="str">
        <f t="shared" si="664"/>
        <v/>
      </c>
      <c r="I903" s="91"/>
      <c r="J903" s="87" t="str">
        <f t="shared" si="665"/>
        <v/>
      </c>
      <c r="K903" s="87" t="str">
        <f t="shared" si="666"/>
        <v/>
      </c>
      <c r="L903" s="87" t="str">
        <f t="shared" si="667"/>
        <v/>
      </c>
      <c r="M903" s="92"/>
      <c r="N903" s="92"/>
      <c r="P903" s="223" t="str">
        <f>IF(OR(LEFT($A903,1)="x",AND(Y893+$AB903=0,$AB893&gt;0)),"",IFERROR(VLOOKUP($A903,LedenV,27,0),""))</f>
        <v/>
      </c>
      <c r="Q903" s="223" t="str">
        <f>IF(OR(LEFT($A903,1)="x",AND(Z893+$AB903=0,$AB893&gt;0)),"",IFERROR(VLOOKUP($A903,LedenV,28,0),""))</f>
        <v/>
      </c>
      <c r="R903" s="223" t="str">
        <f>IF(OR(LEFT($A903,1)="x",AND(AA893+$AB903=0,$AB893&gt;0)),"",IFERROR(VLOOKUP($A903,LedenV,29,0),""))</f>
        <v/>
      </c>
      <c r="S903" s="228"/>
      <c r="T903" s="305"/>
      <c r="U903" s="226"/>
      <c r="V903" s="229" t="str">
        <f t="shared" si="668"/>
        <v/>
      </c>
      <c r="W903" s="229" t="str">
        <f t="shared" si="669"/>
        <v/>
      </c>
      <c r="X903" s="52">
        <v>14</v>
      </c>
      <c r="Y903" s="87" t="str">
        <f t="shared" si="670"/>
        <v/>
      </c>
      <c r="Z903" s="87" t="str">
        <f t="shared" si="671"/>
        <v/>
      </c>
      <c r="AA903" s="87" t="str">
        <f t="shared" si="672"/>
        <v/>
      </c>
      <c r="AB903" s="34">
        <f t="shared" si="673"/>
        <v>0</v>
      </c>
    </row>
    <row r="904" spans="1:32" x14ac:dyDescent="0.2">
      <c r="A904" s="34" t="str">
        <f>C891&amp;"x"&amp;B904</f>
        <v>x11</v>
      </c>
      <c r="B904" s="63">
        <v>11</v>
      </c>
      <c r="C904" s="87" t="str">
        <f t="shared" si="659"/>
        <v/>
      </c>
      <c r="D904" s="87" t="str">
        <f t="shared" si="660"/>
        <v/>
      </c>
      <c r="E904" s="88" t="str">
        <f t="shared" si="661"/>
        <v/>
      </c>
      <c r="F904" s="88" t="str">
        <f t="shared" si="662"/>
        <v/>
      </c>
      <c r="G904" s="89" t="str">
        <f t="shared" si="663"/>
        <v/>
      </c>
      <c r="H904" s="90" t="str">
        <f t="shared" si="664"/>
        <v/>
      </c>
      <c r="I904" s="91"/>
      <c r="J904" s="87" t="str">
        <f t="shared" si="665"/>
        <v/>
      </c>
      <c r="K904" s="87" t="str">
        <f t="shared" si="666"/>
        <v/>
      </c>
      <c r="L904" s="87" t="str">
        <f t="shared" si="667"/>
        <v/>
      </c>
      <c r="M904" s="92"/>
      <c r="N904" s="92"/>
      <c r="P904" s="223" t="str">
        <f>IF(OR(LEFT($A904,1)="x",AND(Y893+$AB904=0,$AB893&gt;0)),"",IFERROR(VLOOKUP($A904,LedenV,27,0),""))</f>
        <v/>
      </c>
      <c r="Q904" s="223" t="str">
        <f>IF(OR(LEFT($A904,1)="x",AND(Z893+$AB904=0,$AB893&gt;0)),"",IFERROR(VLOOKUP($A904,LedenV,28,0),""))</f>
        <v/>
      </c>
      <c r="R904" s="223" t="str">
        <f>IF(OR(LEFT($A904,1)="x",AND(AA893+$AB904=0,$AB893&gt;0)),"",IFERROR(VLOOKUP($A904,LedenV,29,0),""))</f>
        <v/>
      </c>
      <c r="V904" s="229" t="str">
        <f t="shared" si="668"/>
        <v/>
      </c>
      <c r="W904" s="229" t="str">
        <f t="shared" si="669"/>
        <v/>
      </c>
      <c r="X904" s="52">
        <v>15</v>
      </c>
      <c r="Y904" s="87" t="str">
        <f t="shared" si="670"/>
        <v/>
      </c>
      <c r="Z904" s="87" t="str">
        <f t="shared" si="671"/>
        <v/>
      </c>
      <c r="AA904" s="87" t="str">
        <f t="shared" si="672"/>
        <v/>
      </c>
      <c r="AB904" s="34">
        <f t="shared" si="673"/>
        <v>0</v>
      </c>
    </row>
    <row r="905" spans="1:32" x14ac:dyDescent="0.2">
      <c r="A905" s="34" t="str">
        <f>C891&amp;"x"&amp;B905</f>
        <v>x12</v>
      </c>
      <c r="B905" s="63">
        <v>12</v>
      </c>
      <c r="C905" s="87" t="str">
        <f t="shared" si="659"/>
        <v/>
      </c>
      <c r="D905" s="87" t="str">
        <f t="shared" si="660"/>
        <v/>
      </c>
      <c r="E905" s="88" t="str">
        <f t="shared" si="661"/>
        <v/>
      </c>
      <c r="F905" s="88" t="str">
        <f t="shared" si="662"/>
        <v/>
      </c>
      <c r="G905" s="89" t="str">
        <f t="shared" si="663"/>
        <v/>
      </c>
      <c r="H905" s="90" t="str">
        <f t="shared" si="664"/>
        <v/>
      </c>
      <c r="I905" s="91"/>
      <c r="J905" s="87" t="str">
        <f t="shared" si="665"/>
        <v/>
      </c>
      <c r="K905" s="87" t="str">
        <f t="shared" si="666"/>
        <v/>
      </c>
      <c r="L905" s="87" t="str">
        <f t="shared" si="667"/>
        <v/>
      </c>
      <c r="M905" s="92"/>
      <c r="N905" s="92"/>
      <c r="P905" s="223" t="str">
        <f>IF(OR(LEFT($A905,1)="x",AND(Y893+$AB905=0,$AB893&gt;0)),"",IFERROR(VLOOKUP($A905,LedenV,27,0),""))</f>
        <v/>
      </c>
      <c r="Q905" s="223" t="str">
        <f>IF(OR(LEFT($A905,1)="x",AND(Z893+$AB905=0,$AB893&gt;0)),"",IFERROR(VLOOKUP($A905,LedenV,28,0),""))</f>
        <v/>
      </c>
      <c r="R905" s="223" t="str">
        <f>IF(OR(LEFT($A905,1)="x",AND(AA893+$AB905=0,$AB893&gt;0)),"",IFERROR(VLOOKUP($A905,LedenV,29,0),""))</f>
        <v/>
      </c>
      <c r="V905" s="229" t="str">
        <f t="shared" si="668"/>
        <v/>
      </c>
      <c r="W905" s="229" t="str">
        <f t="shared" si="669"/>
        <v/>
      </c>
      <c r="X905" s="52">
        <v>16</v>
      </c>
      <c r="Y905" s="87" t="str">
        <f t="shared" si="670"/>
        <v/>
      </c>
      <c r="Z905" s="87" t="str">
        <f t="shared" si="671"/>
        <v/>
      </c>
      <c r="AA905" s="87" t="str">
        <f t="shared" si="672"/>
        <v/>
      </c>
      <c r="AB905" s="34">
        <f t="shared" si="673"/>
        <v>0</v>
      </c>
    </row>
    <row r="906" spans="1:32" x14ac:dyDescent="0.2">
      <c r="A906" s="34" t="str">
        <f>C891&amp;"x"&amp;B906</f>
        <v>x13</v>
      </c>
      <c r="B906" s="63">
        <v>13</v>
      </c>
      <c r="C906" s="87" t="str">
        <f t="shared" si="659"/>
        <v/>
      </c>
      <c r="D906" s="87" t="str">
        <f t="shared" si="660"/>
        <v/>
      </c>
      <c r="E906" s="88" t="str">
        <f t="shared" si="661"/>
        <v/>
      </c>
      <c r="F906" s="88" t="str">
        <f t="shared" si="662"/>
        <v/>
      </c>
      <c r="G906" s="89" t="str">
        <f t="shared" si="663"/>
        <v/>
      </c>
      <c r="H906" s="90" t="str">
        <f t="shared" si="664"/>
        <v/>
      </c>
      <c r="I906" s="91"/>
      <c r="J906" s="87" t="str">
        <f t="shared" si="665"/>
        <v/>
      </c>
      <c r="K906" s="87" t="str">
        <f t="shared" si="666"/>
        <v/>
      </c>
      <c r="L906" s="87" t="str">
        <f t="shared" si="667"/>
        <v/>
      </c>
      <c r="M906" s="92"/>
      <c r="N906" s="92"/>
      <c r="P906" s="223" t="str">
        <f>IF(OR(LEFT($A906,1)="x",AND(Y893+$AB906=0,$AB893&gt;0)),"",IFERROR(VLOOKUP($A906,LedenV,27,0),""))</f>
        <v/>
      </c>
      <c r="Q906" s="223" t="str">
        <f>IF(OR(LEFT($A906,1)="x",AND(Z893+$AB906=0,$AB893&gt;0)),"",IFERROR(VLOOKUP($A906,LedenV,28,0),""))</f>
        <v/>
      </c>
      <c r="R906" s="223" t="str">
        <f>IF(OR(LEFT($A906,1)="x",AND(AA893+$AB906=0,$AB893&gt;0)),"",IFERROR(VLOOKUP($A906,LedenV,29,0),""))</f>
        <v/>
      </c>
      <c r="V906" s="229" t="str">
        <f t="shared" si="668"/>
        <v/>
      </c>
      <c r="W906" s="229" t="str">
        <f t="shared" si="669"/>
        <v/>
      </c>
      <c r="X906" s="52">
        <v>17</v>
      </c>
      <c r="Y906" s="87" t="str">
        <f t="shared" si="670"/>
        <v/>
      </c>
      <c r="Z906" s="87" t="str">
        <f t="shared" si="671"/>
        <v/>
      </c>
      <c r="AA906" s="87" t="str">
        <f t="shared" si="672"/>
        <v/>
      </c>
      <c r="AB906" s="34">
        <f t="shared" si="673"/>
        <v>0</v>
      </c>
    </row>
    <row r="907" spans="1:32" x14ac:dyDescent="0.2">
      <c r="A907" s="34" t="str">
        <f>C891&amp;"x"&amp;B907</f>
        <v>x14</v>
      </c>
      <c r="B907" s="63">
        <v>14</v>
      </c>
      <c r="C907" s="87" t="str">
        <f t="shared" si="659"/>
        <v/>
      </c>
      <c r="D907" s="87" t="str">
        <f t="shared" si="660"/>
        <v/>
      </c>
      <c r="E907" s="88" t="str">
        <f t="shared" si="661"/>
        <v/>
      </c>
      <c r="F907" s="88" t="str">
        <f t="shared" si="662"/>
        <v/>
      </c>
      <c r="G907" s="89" t="str">
        <f t="shared" si="663"/>
        <v/>
      </c>
      <c r="H907" s="90" t="str">
        <f t="shared" si="664"/>
        <v/>
      </c>
      <c r="I907" s="91"/>
      <c r="J907" s="87" t="str">
        <f t="shared" si="665"/>
        <v/>
      </c>
      <c r="K907" s="87" t="str">
        <f t="shared" si="666"/>
        <v/>
      </c>
      <c r="L907" s="87" t="str">
        <f t="shared" si="667"/>
        <v/>
      </c>
      <c r="M907" s="92"/>
      <c r="N907" s="92"/>
      <c r="P907" s="223" t="str">
        <f>IF(OR(LEFT($A907,1)="x",AND(Y893+$AB907=0,$AB893&gt;0)),"",IFERROR(VLOOKUP($A907,LedenV,27,0),""))</f>
        <v/>
      </c>
      <c r="Q907" s="223" t="str">
        <f>IF(OR(LEFT($A907,1)="x",AND(Z893+$AB907=0,$AB893&gt;0)),"",IFERROR(VLOOKUP($A907,LedenV,28,0),""))</f>
        <v/>
      </c>
      <c r="R907" s="223" t="str">
        <f>IF(OR(LEFT($A907,1)="x",AND(AA893+$AB907=0,$AB893&gt;0)),"",IFERROR(VLOOKUP($A907,LedenV,29,0),""))</f>
        <v/>
      </c>
      <c r="V907" s="229" t="str">
        <f t="shared" si="668"/>
        <v/>
      </c>
      <c r="W907" s="229" t="str">
        <f t="shared" si="669"/>
        <v/>
      </c>
      <c r="X907" s="52">
        <v>18</v>
      </c>
      <c r="Y907" s="87" t="str">
        <f t="shared" si="670"/>
        <v/>
      </c>
      <c r="Z907" s="87" t="str">
        <f t="shared" si="671"/>
        <v/>
      </c>
      <c r="AA907" s="87" t="str">
        <f t="shared" si="672"/>
        <v/>
      </c>
      <c r="AB907" s="34">
        <f t="shared" si="673"/>
        <v>0</v>
      </c>
    </row>
    <row r="908" spans="1:32" x14ac:dyDescent="0.2">
      <c r="A908" s="34" t="str">
        <f>C891&amp;"x"&amp;B908</f>
        <v>x15</v>
      </c>
      <c r="B908" s="63">
        <v>15</v>
      </c>
      <c r="C908" s="87" t="str">
        <f t="shared" si="659"/>
        <v/>
      </c>
      <c r="D908" s="87" t="str">
        <f t="shared" si="660"/>
        <v/>
      </c>
      <c r="E908" s="88" t="str">
        <f t="shared" si="661"/>
        <v/>
      </c>
      <c r="F908" s="88" t="str">
        <f t="shared" si="662"/>
        <v/>
      </c>
      <c r="G908" s="89" t="str">
        <f t="shared" si="663"/>
        <v/>
      </c>
      <c r="H908" s="90" t="str">
        <f t="shared" si="664"/>
        <v/>
      </c>
      <c r="I908" s="91"/>
      <c r="J908" s="87" t="str">
        <f t="shared" si="665"/>
        <v/>
      </c>
      <c r="K908" s="87" t="str">
        <f t="shared" si="666"/>
        <v/>
      </c>
      <c r="L908" s="87" t="str">
        <f t="shared" si="667"/>
        <v/>
      </c>
      <c r="M908" s="92"/>
      <c r="N908" s="92"/>
      <c r="P908" s="223" t="str">
        <f>IF(OR(LEFT($A908,1)="x",AND(Y893+$AB908=0,$AB893&gt;0)),"",IFERROR(VLOOKUP($A908,LedenV,27,0),""))</f>
        <v/>
      </c>
      <c r="Q908" s="223" t="str">
        <f>IF(OR(LEFT($A908,1)="x",AND(Z893+$AB908=0,$AB893&gt;0)),"",IFERROR(VLOOKUP($A908,LedenV,28,0),""))</f>
        <v/>
      </c>
      <c r="R908" s="223" t="str">
        <f>IF(OR(LEFT($A908,1)="x",AND(AA893+$AB908=0,$AB893&gt;0)),"",IFERROR(VLOOKUP($A908,LedenV,29,0),""))</f>
        <v/>
      </c>
      <c r="V908" s="229" t="str">
        <f t="shared" si="668"/>
        <v/>
      </c>
      <c r="W908" s="229" t="str">
        <f t="shared" si="669"/>
        <v/>
      </c>
      <c r="X908" s="52">
        <v>19</v>
      </c>
      <c r="Y908" s="87" t="str">
        <f t="shared" si="670"/>
        <v/>
      </c>
      <c r="Z908" s="87" t="str">
        <f t="shared" si="671"/>
        <v/>
      </c>
      <c r="AA908" s="87" t="str">
        <f t="shared" si="672"/>
        <v/>
      </c>
      <c r="AB908" s="34">
        <f t="shared" si="673"/>
        <v>0</v>
      </c>
    </row>
    <row r="909" spans="1:32" ht="13.5" thickBot="1" x14ac:dyDescent="0.25">
      <c r="B909" s="93"/>
      <c r="C909" s="94"/>
      <c r="D909" s="93"/>
      <c r="E909" s="93"/>
      <c r="F909" s="93"/>
      <c r="G909" s="95"/>
      <c r="H909" s="95"/>
      <c r="I909" s="95"/>
      <c r="J909" s="94"/>
      <c r="K909" s="94"/>
      <c r="L909" s="94"/>
      <c r="M909" s="92"/>
      <c r="N909" s="92"/>
      <c r="X909" s="52">
        <v>20</v>
      </c>
    </row>
    <row r="910" spans="1:32" ht="13.5" thickTop="1" x14ac:dyDescent="0.2">
      <c r="A910" s="62"/>
      <c r="B910" s="63"/>
      <c r="C910" s="392" t="s">
        <v>6547</v>
      </c>
      <c r="D910" s="392"/>
      <c r="E910" s="178" t="s">
        <v>6548</v>
      </c>
      <c r="F910" s="178" t="s">
        <v>6549</v>
      </c>
      <c r="G910" s="65" t="s">
        <v>6550</v>
      </c>
      <c r="H910" s="66"/>
      <c r="I910" s="67"/>
      <c r="J910" s="68" t="s">
        <v>6551</v>
      </c>
      <c r="K910" s="68" t="s">
        <v>6552</v>
      </c>
      <c r="L910" s="68" t="s">
        <v>6553</v>
      </c>
      <c r="M910" s="69"/>
      <c r="N910" s="69"/>
      <c r="O910" s="70"/>
      <c r="P910" s="71">
        <f>COUNT(P914:P928)</f>
        <v>0</v>
      </c>
      <c r="Q910" s="71">
        <f>COUNT(Q914:Q928)</f>
        <v>0</v>
      </c>
      <c r="R910" s="71">
        <f>COUNT(R914:R928)</f>
        <v>0</v>
      </c>
      <c r="S910" s="72"/>
      <c r="T910" s="104">
        <f>R910-(15-COUNTBLANK(AA914:AA928))</f>
        <v>0</v>
      </c>
      <c r="U910" s="70"/>
      <c r="V910" s="70"/>
      <c r="W910" s="70"/>
      <c r="X910" s="70">
        <v>1</v>
      </c>
      <c r="Y910" s="62"/>
      <c r="Z910" s="62"/>
      <c r="AA910" s="62"/>
      <c r="AB910" s="62"/>
    </row>
    <row r="911" spans="1:32" x14ac:dyDescent="0.2">
      <c r="A911" s="43">
        <v>49</v>
      </c>
      <c r="B911" s="73"/>
      <c r="C911" s="391" t="str">
        <f>Leden!AQ51</f>
        <v/>
      </c>
      <c r="D911" s="391"/>
      <c r="E911" s="177" t="str">
        <f>IF($C911="","",LEFT(IFERROR(VLOOKUP($C911,TeamsV,2,0),"")&amp;"??",2))</f>
        <v/>
      </c>
      <c r="F911" s="177" t="str">
        <f>IF($C911="","",LEFT(IFERROR(VLOOKUP($C911,TeamsV,3,0),"")&amp;"??",2))</f>
        <v/>
      </c>
      <c r="G911" s="177" t="str">
        <f>IF($C911="","",LEFT(IFERROR(VLOOKUP($C911,TeamsV,4,0),"")&amp;"?",1))</f>
        <v/>
      </c>
      <c r="H911" s="75"/>
      <c r="I911" s="76"/>
      <c r="J911" s="295">
        <f>COUNTIF(C914:C928,"V")</f>
        <v>0</v>
      </c>
      <c r="K911" s="300">
        <f>COUNTIF(C914:C928,"M")</f>
        <v>0</v>
      </c>
      <c r="L911" s="77" t="str">
        <f>IFERROR(AVERAGE(H914:H928),"")</f>
        <v/>
      </c>
      <c r="M911" s="78"/>
      <c r="N911" s="78"/>
      <c r="O911" s="79" t="s">
        <v>6554</v>
      </c>
      <c r="P911" s="223" t="str">
        <f>IF(COUNT(P914:P928)=0,"",TeamPunten(P914:P928,$V911))</f>
        <v/>
      </c>
      <c r="Q911" s="223" t="str">
        <f>IF(COUNT(Q914:Q928)=0,"",TeamPunten(Q914:Q928,$V911))</f>
        <v/>
      </c>
      <c r="R911" s="223" t="str">
        <f>IF(COUNT(R914:R928)=0,"",TeamPunten(R914:R928,$V911))</f>
        <v/>
      </c>
      <c r="S911" s="224"/>
      <c r="T911" s="51"/>
      <c r="U911" s="225" t="str">
        <f>MID($C911,1,1)</f>
        <v/>
      </c>
      <c r="V911" s="225" t="str">
        <f>MID($C911,1,1)</f>
        <v/>
      </c>
      <c r="W911" s="225" t="str">
        <f>MID($C911,1,1)</f>
        <v/>
      </c>
      <c r="X911" s="52">
        <v>2</v>
      </c>
      <c r="Y911" s="43"/>
      <c r="Z911" s="43"/>
      <c r="AA911" s="43"/>
      <c r="AB911" s="43"/>
      <c r="AD911" s="20" t="str">
        <f>IF($C911="","",IFERROR(VLOOKUP($C911,TeamsV,6,0),""))</f>
        <v/>
      </c>
      <c r="AE911" s="20" t="str">
        <f>IF($AD911="","",VLOOKUP($AD911,Teams!$B$4:$G$8,2,0))</f>
        <v/>
      </c>
      <c r="AF911" s="20" t="str">
        <f>IF($AD911="","",VLOOKUP($AD911,Teams!$B$4:$G$8,4,0))</f>
        <v/>
      </c>
    </row>
    <row r="912" spans="1:32" x14ac:dyDescent="0.2">
      <c r="B912" s="63"/>
      <c r="C912" s="178"/>
      <c r="D912" s="63"/>
      <c r="E912" s="63"/>
      <c r="F912" s="63"/>
      <c r="G912" s="67"/>
      <c r="H912" s="67"/>
      <c r="I912" s="67"/>
      <c r="J912" s="296"/>
      <c r="K912" s="296"/>
      <c r="L912" s="296"/>
      <c r="M912" s="80"/>
      <c r="N912" s="80"/>
      <c r="P912" s="224"/>
      <c r="Q912" s="224"/>
      <c r="R912" s="224"/>
      <c r="S912" s="224"/>
      <c r="T912" s="51"/>
      <c r="U912" s="226"/>
      <c r="V912" s="226"/>
      <c r="W912" s="226"/>
      <c r="X912" s="52">
        <v>3</v>
      </c>
    </row>
    <row r="913" spans="1:28" x14ac:dyDescent="0.2">
      <c r="A913" s="81"/>
      <c r="B913" s="82"/>
      <c r="C913" s="83" t="s">
        <v>6555</v>
      </c>
      <c r="D913" s="83" t="s">
        <v>6556</v>
      </c>
      <c r="E913" s="84" t="s">
        <v>6557</v>
      </c>
      <c r="F913" s="84" t="s">
        <v>6558</v>
      </c>
      <c r="G913" s="83" t="s">
        <v>6559</v>
      </c>
      <c r="H913" s="83" t="s">
        <v>6560</v>
      </c>
      <c r="I913" s="83" t="s">
        <v>6415</v>
      </c>
      <c r="J913" s="83" t="s">
        <v>7321</v>
      </c>
      <c r="K913" s="83" t="s">
        <v>8065</v>
      </c>
      <c r="L913" s="83" t="s">
        <v>8195</v>
      </c>
      <c r="M913" s="85"/>
      <c r="N913" s="85"/>
      <c r="O913" s="86"/>
      <c r="P913" s="227" t="s">
        <v>6425</v>
      </c>
      <c r="Q913" s="227" t="s">
        <v>6424</v>
      </c>
      <c r="R913" s="227" t="s">
        <v>6426</v>
      </c>
      <c r="S913" s="224"/>
      <c r="T913" s="51"/>
      <c r="U913" s="225" t="str">
        <f>IF(W911="","",VLOOKUP(W911,Leeftijdscat,2,FALSE))</f>
        <v/>
      </c>
      <c r="V913" s="225" t="str">
        <f>IF(W911="","",VLOOKUP(W911,Leeftijdscat,3,FALSE))</f>
        <v/>
      </c>
      <c r="W913" s="225"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SUM(Y913:AA913)</f>
        <v>0</v>
      </c>
    </row>
    <row r="914" spans="1:28" x14ac:dyDescent="0.2">
      <c r="A914" s="34" t="str">
        <f>C911&amp;"x"&amp;B914</f>
        <v>x1</v>
      </c>
      <c r="B914" s="63">
        <v>1</v>
      </c>
      <c r="C914" s="87" t="str">
        <f t="shared" ref="C914:C928" si="674">IF(LEFT($A914,1)="x","",IFERROR(VLOOKUP($A914,LedenV,6,0),""))</f>
        <v/>
      </c>
      <c r="D914" s="87" t="str">
        <f t="shared" ref="D914:D928" si="675">IF(LEFT($A914,1)="x","",IFERROR(VLOOKUP($A914,LedenV,7,0),""))</f>
        <v/>
      </c>
      <c r="E914" s="88" t="str">
        <f t="shared" ref="E914:E928" si="676">IF(LEFT($A914,1)="x","",IFERROR(VLOOKUP($A914,LedenV,8,0),""))</f>
        <v/>
      </c>
      <c r="F914" s="88" t="str">
        <f t="shared" ref="F914:F928" si="677">IF(LEFT($A914,1)="x","",IFERROR(VLOOKUP($A914,LedenV,9,0),""))</f>
        <v/>
      </c>
      <c r="G914" s="89" t="str">
        <f t="shared" ref="G914:G928" si="678">IF(LEFT($A914,1)="x","",IFERROR(VLOOKUP($A914,LedenV,10,0),""))</f>
        <v/>
      </c>
      <c r="H914" s="90" t="str">
        <f t="shared" ref="H914:H928" si="679">IF(AND(ISNUMBER(G914),G914&lt;&gt;0),DATEDIF(G914,Peildatum,"Y"),"")</f>
        <v/>
      </c>
      <c r="I914" s="91"/>
      <c r="J914" s="87" t="str">
        <f t="shared" ref="J914:J928" si="680">IF(LEFT($A914,1)="x","",IFERROR(VLOOKUP($A914,LedenV,16,0),""))</f>
        <v/>
      </c>
      <c r="K914" s="87" t="str">
        <f t="shared" ref="K914:K928" si="681">IF(LEFT($A914,1)="x","",IFERROR(VLOOKUP($A914,LedenV,17,0),""))</f>
        <v/>
      </c>
      <c r="L914" s="87" t="str">
        <f t="shared" ref="L914:L928" si="682">IF(LEFT($A914,1)="x","",IFERROR(VLOOKUP($A914,LedenV,18,0),""))</f>
        <v/>
      </c>
      <c r="M914" s="92"/>
      <c r="N914" s="92"/>
      <c r="P914" s="223" t="str">
        <f>IF(OR(LEFT($A914,1)="x",AND(Y913+$AB914=0,$AB913&gt;0)),"",IFERROR(VLOOKUP($A914,LedenV,27,0),""))</f>
        <v/>
      </c>
      <c r="Q914" s="223" t="str">
        <f>IF(OR(LEFT($A914,1)="x",AND(Z913+$AB914=0,$AB913&gt;0)),"",IFERROR(VLOOKUP($A914,LedenV,28,0),""))</f>
        <v/>
      </c>
      <c r="R914" s="223" t="str">
        <f>IF(OR(LEFT($A914,1)="x",AND(AA913+$AB914=0,$AB913&gt;0)),"",IFERROR(VLOOKUP($A914,LedenV,29,0),""))</f>
        <v/>
      </c>
      <c r="S914" s="228"/>
      <c r="T914" s="305"/>
      <c r="U914" s="226"/>
      <c r="V914" s="229" t="str">
        <f t="shared" ref="V914:V928" si="683">V913</f>
        <v/>
      </c>
      <c r="W914" s="229" t="str">
        <f t="shared" ref="W914:W928" si="684">W913</f>
        <v/>
      </c>
      <c r="X914" s="52">
        <v>5</v>
      </c>
      <c r="Y914" s="87" t="str">
        <f t="shared" ref="Y914:Y928" si="685">IF(LEFT($A914,1)="x","",IFERROR(VLOOKUP($A914,LedenV,34,0),""))</f>
        <v/>
      </c>
      <c r="Z914" s="87" t="str">
        <f t="shared" ref="Z914:Z928" si="686">IF(LEFT($A914,1)="x","",IFERROR(VLOOKUP($A914,LedenV,35,0),""))</f>
        <v/>
      </c>
      <c r="AA914" s="87" t="str">
        <f t="shared" ref="AA914:AA928" si="687">IF(LEFT($A914,1)="x","",IFERROR(VLOOKUP($A914,LedenV,36,0),""))</f>
        <v/>
      </c>
      <c r="AB914" s="34">
        <f t="shared" ref="AB914:AB928" si="688">LEN(Y914&amp;Z914&amp;AA914)</f>
        <v>0</v>
      </c>
    </row>
    <row r="915" spans="1:28" x14ac:dyDescent="0.2">
      <c r="A915" s="34" t="str">
        <f>C911&amp;"x"&amp;B915</f>
        <v>x2</v>
      </c>
      <c r="B915" s="63">
        <v>2</v>
      </c>
      <c r="C915" s="87" t="str">
        <f t="shared" si="674"/>
        <v/>
      </c>
      <c r="D915" s="87" t="str">
        <f t="shared" si="675"/>
        <v/>
      </c>
      <c r="E915" s="88" t="str">
        <f t="shared" si="676"/>
        <v/>
      </c>
      <c r="F915" s="88" t="str">
        <f t="shared" si="677"/>
        <v/>
      </c>
      <c r="G915" s="89" t="str">
        <f t="shared" si="678"/>
        <v/>
      </c>
      <c r="H915" s="90" t="str">
        <f t="shared" si="679"/>
        <v/>
      </c>
      <c r="I915" s="91"/>
      <c r="J915" s="87" t="str">
        <f t="shared" si="680"/>
        <v/>
      </c>
      <c r="K915" s="87" t="str">
        <f t="shared" si="681"/>
        <v/>
      </c>
      <c r="L915" s="87" t="str">
        <f t="shared" si="682"/>
        <v/>
      </c>
      <c r="M915" s="92"/>
      <c r="N915" s="92"/>
      <c r="P915" s="223" t="str">
        <f>IF(OR(LEFT($A915,1)="x",AND(Y913+$AB915=0,$AB913&gt;0)),"",IFERROR(VLOOKUP($A915,LedenV,27,0),""))</f>
        <v/>
      </c>
      <c r="Q915" s="223" t="str">
        <f>IF(OR(LEFT($A915,1)="x",AND(Z913+$AB915=0,$AB913&gt;0)),"",IFERROR(VLOOKUP($A915,LedenV,28,0),""))</f>
        <v/>
      </c>
      <c r="R915" s="223" t="str">
        <f>IF(OR(LEFT($A915,1)="x",AND(AA913+$AB915=0,$AB913&gt;0)),"",IFERROR(VLOOKUP($A915,LedenV,29,0),""))</f>
        <v/>
      </c>
      <c r="S915" s="228"/>
      <c r="T915" s="305"/>
      <c r="U915" s="226"/>
      <c r="V915" s="229" t="str">
        <f t="shared" si="683"/>
        <v/>
      </c>
      <c r="W915" s="229" t="str">
        <f t="shared" si="684"/>
        <v/>
      </c>
      <c r="X915" s="52">
        <v>6</v>
      </c>
      <c r="Y915" s="87" t="str">
        <f t="shared" si="685"/>
        <v/>
      </c>
      <c r="Z915" s="87" t="str">
        <f t="shared" si="686"/>
        <v/>
      </c>
      <c r="AA915" s="87" t="str">
        <f t="shared" si="687"/>
        <v/>
      </c>
      <c r="AB915" s="34">
        <f t="shared" si="688"/>
        <v>0</v>
      </c>
    </row>
    <row r="916" spans="1:28" x14ac:dyDescent="0.2">
      <c r="A916" s="34" t="str">
        <f>C911&amp;"x"&amp;B916</f>
        <v>x3</v>
      </c>
      <c r="B916" s="63">
        <v>3</v>
      </c>
      <c r="C916" s="87" t="str">
        <f t="shared" si="674"/>
        <v/>
      </c>
      <c r="D916" s="87" t="str">
        <f t="shared" si="675"/>
        <v/>
      </c>
      <c r="E916" s="88" t="str">
        <f t="shared" si="676"/>
        <v/>
      </c>
      <c r="F916" s="88" t="str">
        <f t="shared" si="677"/>
        <v/>
      </c>
      <c r="G916" s="89" t="str">
        <f t="shared" si="678"/>
        <v/>
      </c>
      <c r="H916" s="90" t="str">
        <f t="shared" si="679"/>
        <v/>
      </c>
      <c r="I916" s="91"/>
      <c r="J916" s="87" t="str">
        <f t="shared" si="680"/>
        <v/>
      </c>
      <c r="K916" s="87" t="str">
        <f t="shared" si="681"/>
        <v/>
      </c>
      <c r="L916" s="87" t="str">
        <f t="shared" si="682"/>
        <v/>
      </c>
      <c r="M916" s="92"/>
      <c r="N916" s="92"/>
      <c r="P916" s="223" t="str">
        <f>IF(OR(LEFT($A916,1)="x",AND(Y913+$AB916=0,$AB913&gt;0)),"",IFERROR(VLOOKUP($A916,LedenV,27,0),""))</f>
        <v/>
      </c>
      <c r="Q916" s="223" t="str">
        <f>IF(OR(LEFT($A916,1)="x",AND(Z913+$AB916=0,$AB913&gt;0)),"",IFERROR(VLOOKUP($A916,LedenV,28,0),""))</f>
        <v/>
      </c>
      <c r="R916" s="223" t="str">
        <f>IF(OR(LEFT($A916,1)="x",AND(AA913+$AB916=0,$AB913&gt;0)),"",IFERROR(VLOOKUP($A916,LedenV,29,0),""))</f>
        <v/>
      </c>
      <c r="S916" s="228"/>
      <c r="T916" s="305"/>
      <c r="U916" s="226"/>
      <c r="V916" s="229" t="str">
        <f t="shared" si="683"/>
        <v/>
      </c>
      <c r="W916" s="229" t="str">
        <f t="shared" si="684"/>
        <v/>
      </c>
      <c r="X916" s="52">
        <v>7</v>
      </c>
      <c r="Y916" s="87" t="str">
        <f t="shared" si="685"/>
        <v/>
      </c>
      <c r="Z916" s="87" t="str">
        <f t="shared" si="686"/>
        <v/>
      </c>
      <c r="AA916" s="87" t="str">
        <f t="shared" si="687"/>
        <v/>
      </c>
      <c r="AB916" s="34">
        <f t="shared" si="688"/>
        <v>0</v>
      </c>
    </row>
    <row r="917" spans="1:28" x14ac:dyDescent="0.2">
      <c r="A917" s="34" t="str">
        <f>C911&amp;"x"&amp;B917</f>
        <v>x4</v>
      </c>
      <c r="B917" s="63">
        <v>4</v>
      </c>
      <c r="C917" s="87" t="str">
        <f t="shared" si="674"/>
        <v/>
      </c>
      <c r="D917" s="87" t="str">
        <f t="shared" si="675"/>
        <v/>
      </c>
      <c r="E917" s="88" t="str">
        <f t="shared" si="676"/>
        <v/>
      </c>
      <c r="F917" s="88" t="str">
        <f t="shared" si="677"/>
        <v/>
      </c>
      <c r="G917" s="89" t="str">
        <f t="shared" si="678"/>
        <v/>
      </c>
      <c r="H917" s="90" t="str">
        <f t="shared" si="679"/>
        <v/>
      </c>
      <c r="I917" s="91"/>
      <c r="J917" s="87" t="str">
        <f t="shared" si="680"/>
        <v/>
      </c>
      <c r="K917" s="87" t="str">
        <f t="shared" si="681"/>
        <v/>
      </c>
      <c r="L917" s="87" t="str">
        <f t="shared" si="682"/>
        <v/>
      </c>
      <c r="M917" s="92"/>
      <c r="N917" s="92"/>
      <c r="P917" s="223" t="str">
        <f>IF(OR(LEFT($A917,1)="x",AND(Y913+$AB917=0,$AB913&gt;0)),"",IFERROR(VLOOKUP($A917,LedenV,27,0),""))</f>
        <v/>
      </c>
      <c r="Q917" s="223" t="str">
        <f>IF(OR(LEFT($A917,1)="x",AND(Z913+$AB917=0,$AB913&gt;0)),"",IFERROR(VLOOKUP($A917,LedenV,28,0),""))</f>
        <v/>
      </c>
      <c r="R917" s="223" t="str">
        <f>IF(OR(LEFT($A917,1)="x",AND(AA913+$AB917=0,$AB913&gt;0)),"",IFERROR(VLOOKUP($A917,LedenV,29,0),""))</f>
        <v/>
      </c>
      <c r="S917" s="228"/>
      <c r="T917" s="305"/>
      <c r="U917" s="226"/>
      <c r="V917" s="229" t="str">
        <f t="shared" si="683"/>
        <v/>
      </c>
      <c r="W917" s="229" t="str">
        <f t="shared" si="684"/>
        <v/>
      </c>
      <c r="X917" s="52">
        <v>8</v>
      </c>
      <c r="Y917" s="87" t="str">
        <f t="shared" si="685"/>
        <v/>
      </c>
      <c r="Z917" s="87" t="str">
        <f t="shared" si="686"/>
        <v/>
      </c>
      <c r="AA917" s="87" t="str">
        <f t="shared" si="687"/>
        <v/>
      </c>
      <c r="AB917" s="34">
        <f t="shared" si="688"/>
        <v>0</v>
      </c>
    </row>
    <row r="918" spans="1:28" x14ac:dyDescent="0.2">
      <c r="A918" s="34" t="str">
        <f>C911&amp;"x"&amp;B918</f>
        <v>x5</v>
      </c>
      <c r="B918" s="63">
        <v>5</v>
      </c>
      <c r="C918" s="87" t="str">
        <f t="shared" si="674"/>
        <v/>
      </c>
      <c r="D918" s="87" t="str">
        <f t="shared" si="675"/>
        <v/>
      </c>
      <c r="E918" s="88" t="str">
        <f t="shared" si="676"/>
        <v/>
      </c>
      <c r="F918" s="88" t="str">
        <f t="shared" si="677"/>
        <v/>
      </c>
      <c r="G918" s="89" t="str">
        <f t="shared" si="678"/>
        <v/>
      </c>
      <c r="H918" s="90" t="str">
        <f t="shared" si="679"/>
        <v/>
      </c>
      <c r="I918" s="91"/>
      <c r="J918" s="87" t="str">
        <f t="shared" si="680"/>
        <v/>
      </c>
      <c r="K918" s="87" t="str">
        <f t="shared" si="681"/>
        <v/>
      </c>
      <c r="L918" s="87" t="str">
        <f t="shared" si="682"/>
        <v/>
      </c>
      <c r="M918" s="92"/>
      <c r="N918" s="92"/>
      <c r="P918" s="223" t="str">
        <f>IF(OR(LEFT($A918,1)="x",AND(Y913+$AB918=0,$AB913&gt;0)),"",IFERROR(VLOOKUP($A918,LedenV,27,0),""))</f>
        <v/>
      </c>
      <c r="Q918" s="223" t="str">
        <f>IF(OR(LEFT($A918,1)="x",AND(Z913+$AB918=0,$AB913&gt;0)),"",IFERROR(VLOOKUP($A918,LedenV,28,0),""))</f>
        <v/>
      </c>
      <c r="R918" s="223" t="str">
        <f>IF(OR(LEFT($A918,1)="x",AND(AA913+$AB918=0,$AB913&gt;0)),"",IFERROR(VLOOKUP($A918,LedenV,29,0),""))</f>
        <v/>
      </c>
      <c r="S918" s="228"/>
      <c r="T918" s="305"/>
      <c r="U918" s="226"/>
      <c r="V918" s="229" t="str">
        <f t="shared" si="683"/>
        <v/>
      </c>
      <c r="W918" s="229" t="str">
        <f t="shared" si="684"/>
        <v/>
      </c>
      <c r="X918" s="52">
        <v>9</v>
      </c>
      <c r="Y918" s="87" t="str">
        <f t="shared" si="685"/>
        <v/>
      </c>
      <c r="Z918" s="87" t="str">
        <f t="shared" si="686"/>
        <v/>
      </c>
      <c r="AA918" s="87" t="str">
        <f t="shared" si="687"/>
        <v/>
      </c>
      <c r="AB918" s="34">
        <f t="shared" si="688"/>
        <v>0</v>
      </c>
    </row>
    <row r="919" spans="1:28" x14ac:dyDescent="0.2">
      <c r="A919" s="34" t="str">
        <f>C911&amp;"x"&amp;B919</f>
        <v>x6</v>
      </c>
      <c r="B919" s="63">
        <v>6</v>
      </c>
      <c r="C919" s="87" t="str">
        <f t="shared" si="674"/>
        <v/>
      </c>
      <c r="D919" s="87" t="str">
        <f t="shared" si="675"/>
        <v/>
      </c>
      <c r="E919" s="88" t="str">
        <f t="shared" si="676"/>
        <v/>
      </c>
      <c r="F919" s="88" t="str">
        <f t="shared" si="677"/>
        <v/>
      </c>
      <c r="G919" s="89" t="str">
        <f t="shared" si="678"/>
        <v/>
      </c>
      <c r="H919" s="90" t="str">
        <f t="shared" si="679"/>
        <v/>
      </c>
      <c r="I919" s="91"/>
      <c r="J919" s="87" t="str">
        <f t="shared" si="680"/>
        <v/>
      </c>
      <c r="K919" s="87" t="str">
        <f t="shared" si="681"/>
        <v/>
      </c>
      <c r="L919" s="87" t="str">
        <f t="shared" si="682"/>
        <v/>
      </c>
      <c r="M919" s="92"/>
      <c r="N919" s="92"/>
      <c r="P919" s="223" t="str">
        <f>IF(OR(LEFT($A919,1)="x",AND(Y913+$AB919=0,$AB913&gt;0)),"",IFERROR(VLOOKUP($A919,LedenV,27,0),""))</f>
        <v/>
      </c>
      <c r="Q919" s="223" t="str">
        <f>IF(OR(LEFT($A919,1)="x",AND(Z913+$AB919=0,$AB913&gt;0)),"",IFERROR(VLOOKUP($A919,LedenV,28,0),""))</f>
        <v/>
      </c>
      <c r="R919" s="223" t="str">
        <f>IF(OR(LEFT($A919,1)="x",AND(AA913+$AB919=0,$AB913&gt;0)),"",IFERROR(VLOOKUP($A919,LedenV,29,0),""))</f>
        <v/>
      </c>
      <c r="S919" s="228"/>
      <c r="T919" s="305"/>
      <c r="U919" s="226"/>
      <c r="V919" s="229" t="str">
        <f t="shared" si="683"/>
        <v/>
      </c>
      <c r="W919" s="229" t="str">
        <f t="shared" si="684"/>
        <v/>
      </c>
      <c r="X919" s="52">
        <v>10</v>
      </c>
      <c r="Y919" s="87" t="str">
        <f t="shared" si="685"/>
        <v/>
      </c>
      <c r="Z919" s="87" t="str">
        <f t="shared" si="686"/>
        <v/>
      </c>
      <c r="AA919" s="87" t="str">
        <f t="shared" si="687"/>
        <v/>
      </c>
      <c r="AB919" s="34">
        <f t="shared" si="688"/>
        <v>0</v>
      </c>
    </row>
    <row r="920" spans="1:28" x14ac:dyDescent="0.2">
      <c r="A920" s="34" t="str">
        <f>C911&amp;"x"&amp;B920</f>
        <v>x7</v>
      </c>
      <c r="B920" s="63">
        <v>7</v>
      </c>
      <c r="C920" s="87" t="str">
        <f t="shared" si="674"/>
        <v/>
      </c>
      <c r="D920" s="87" t="str">
        <f t="shared" si="675"/>
        <v/>
      </c>
      <c r="E920" s="88" t="str">
        <f t="shared" si="676"/>
        <v/>
      </c>
      <c r="F920" s="88" t="str">
        <f t="shared" si="677"/>
        <v/>
      </c>
      <c r="G920" s="89" t="str">
        <f t="shared" si="678"/>
        <v/>
      </c>
      <c r="H920" s="90" t="str">
        <f t="shared" si="679"/>
        <v/>
      </c>
      <c r="I920" s="91"/>
      <c r="J920" s="87" t="str">
        <f t="shared" si="680"/>
        <v/>
      </c>
      <c r="K920" s="87" t="str">
        <f t="shared" si="681"/>
        <v/>
      </c>
      <c r="L920" s="87" t="str">
        <f t="shared" si="682"/>
        <v/>
      </c>
      <c r="M920" s="92"/>
      <c r="N920" s="92"/>
      <c r="P920" s="223" t="str">
        <f>IF(OR(LEFT($A920,1)="x",AND(Y913+$AB920=0,$AB913&gt;0)),"",IFERROR(VLOOKUP($A920,LedenV,27,0),""))</f>
        <v/>
      </c>
      <c r="Q920" s="223" t="str">
        <f>IF(OR(LEFT($A920,1)="x",AND(Z913+$AB920=0,$AB913&gt;0)),"",IFERROR(VLOOKUP($A920,LedenV,28,0),""))</f>
        <v/>
      </c>
      <c r="R920" s="223" t="str">
        <f>IF(OR(LEFT($A920,1)="x",AND(AA913+$AB920=0,$AB913&gt;0)),"",IFERROR(VLOOKUP($A920,LedenV,29,0),""))</f>
        <v/>
      </c>
      <c r="S920" s="228"/>
      <c r="T920" s="305"/>
      <c r="U920" s="226"/>
      <c r="V920" s="229" t="str">
        <f t="shared" si="683"/>
        <v/>
      </c>
      <c r="W920" s="229" t="str">
        <f t="shared" si="684"/>
        <v/>
      </c>
      <c r="X920" s="52">
        <v>11</v>
      </c>
      <c r="Y920" s="87" t="str">
        <f t="shared" si="685"/>
        <v/>
      </c>
      <c r="Z920" s="87" t="str">
        <f t="shared" si="686"/>
        <v/>
      </c>
      <c r="AA920" s="87" t="str">
        <f t="shared" si="687"/>
        <v/>
      </c>
      <c r="AB920" s="34">
        <f t="shared" si="688"/>
        <v>0</v>
      </c>
    </row>
    <row r="921" spans="1:28" x14ac:dyDescent="0.2">
      <c r="A921" s="34" t="str">
        <f>C911&amp;"x"&amp;B921</f>
        <v>x8</v>
      </c>
      <c r="B921" s="63">
        <v>8</v>
      </c>
      <c r="C921" s="87" t="str">
        <f t="shared" si="674"/>
        <v/>
      </c>
      <c r="D921" s="87" t="str">
        <f t="shared" si="675"/>
        <v/>
      </c>
      <c r="E921" s="88" t="str">
        <f t="shared" si="676"/>
        <v/>
      </c>
      <c r="F921" s="88" t="str">
        <f t="shared" si="677"/>
        <v/>
      </c>
      <c r="G921" s="89" t="str">
        <f t="shared" si="678"/>
        <v/>
      </c>
      <c r="H921" s="90" t="str">
        <f t="shared" si="679"/>
        <v/>
      </c>
      <c r="I921" s="91"/>
      <c r="J921" s="87" t="str">
        <f t="shared" si="680"/>
        <v/>
      </c>
      <c r="K921" s="87" t="str">
        <f t="shared" si="681"/>
        <v/>
      </c>
      <c r="L921" s="87" t="str">
        <f t="shared" si="682"/>
        <v/>
      </c>
      <c r="M921" s="92"/>
      <c r="N921" s="92"/>
      <c r="P921" s="223" t="str">
        <f>IF(OR(LEFT($A921,1)="x",AND(Y913+$AB921=0,$AB913&gt;0)),"",IFERROR(VLOOKUP($A921,LedenV,27,0),""))</f>
        <v/>
      </c>
      <c r="Q921" s="223" t="str">
        <f>IF(OR(LEFT($A921,1)="x",AND(Z913+$AB921=0,$AB913&gt;0)),"",IFERROR(VLOOKUP($A921,LedenV,28,0),""))</f>
        <v/>
      </c>
      <c r="R921" s="223" t="str">
        <f>IF(OR(LEFT($A921,1)="x",AND(AA913+$AB921=0,$AB913&gt;0)),"",IFERROR(VLOOKUP($A921,LedenV,29,0),""))</f>
        <v/>
      </c>
      <c r="S921" s="228"/>
      <c r="T921" s="305"/>
      <c r="U921" s="226"/>
      <c r="V921" s="229" t="str">
        <f t="shared" si="683"/>
        <v/>
      </c>
      <c r="W921" s="229" t="str">
        <f t="shared" si="684"/>
        <v/>
      </c>
      <c r="X921" s="52">
        <v>12</v>
      </c>
      <c r="Y921" s="87" t="str">
        <f t="shared" si="685"/>
        <v/>
      </c>
      <c r="Z921" s="87" t="str">
        <f t="shared" si="686"/>
        <v/>
      </c>
      <c r="AA921" s="87" t="str">
        <f t="shared" si="687"/>
        <v/>
      </c>
      <c r="AB921" s="34">
        <f t="shared" si="688"/>
        <v>0</v>
      </c>
    </row>
    <row r="922" spans="1:28" x14ac:dyDescent="0.2">
      <c r="A922" s="34" t="str">
        <f>C911&amp;"x"&amp;B922</f>
        <v>x9</v>
      </c>
      <c r="B922" s="63">
        <v>9</v>
      </c>
      <c r="C922" s="87" t="str">
        <f t="shared" si="674"/>
        <v/>
      </c>
      <c r="D922" s="87" t="str">
        <f t="shared" si="675"/>
        <v/>
      </c>
      <c r="E922" s="88" t="str">
        <f t="shared" si="676"/>
        <v/>
      </c>
      <c r="F922" s="88" t="str">
        <f t="shared" si="677"/>
        <v/>
      </c>
      <c r="G922" s="89" t="str">
        <f t="shared" si="678"/>
        <v/>
      </c>
      <c r="H922" s="90" t="str">
        <f t="shared" si="679"/>
        <v/>
      </c>
      <c r="I922" s="91"/>
      <c r="J922" s="87" t="str">
        <f t="shared" si="680"/>
        <v/>
      </c>
      <c r="K922" s="87" t="str">
        <f t="shared" si="681"/>
        <v/>
      </c>
      <c r="L922" s="87" t="str">
        <f t="shared" si="682"/>
        <v/>
      </c>
      <c r="M922" s="92"/>
      <c r="N922" s="92"/>
      <c r="P922" s="223" t="str">
        <f>IF(OR(LEFT($A922,1)="x",AND(Y913+$AB922=0,$AB913&gt;0)),"",IFERROR(VLOOKUP($A922,LedenV,27,0),""))</f>
        <v/>
      </c>
      <c r="Q922" s="223" t="str">
        <f>IF(OR(LEFT($A922,1)="x",AND(Z913+$AB922=0,$AB913&gt;0)),"",IFERROR(VLOOKUP($A922,LedenV,28,0),""))</f>
        <v/>
      </c>
      <c r="R922" s="223" t="str">
        <f>IF(OR(LEFT($A922,1)="x",AND(AA913+$AB922=0,$AB913&gt;0)),"",IFERROR(VLOOKUP($A922,LedenV,29,0),""))</f>
        <v/>
      </c>
      <c r="S922" s="228"/>
      <c r="T922" s="305"/>
      <c r="U922" s="226"/>
      <c r="V922" s="229" t="str">
        <f t="shared" si="683"/>
        <v/>
      </c>
      <c r="W922" s="229" t="str">
        <f t="shared" si="684"/>
        <v/>
      </c>
      <c r="X922" s="52">
        <v>13</v>
      </c>
      <c r="Y922" s="87" t="str">
        <f t="shared" si="685"/>
        <v/>
      </c>
      <c r="Z922" s="87" t="str">
        <f t="shared" si="686"/>
        <v/>
      </c>
      <c r="AA922" s="87" t="str">
        <f t="shared" si="687"/>
        <v/>
      </c>
      <c r="AB922" s="34">
        <f t="shared" si="688"/>
        <v>0</v>
      </c>
    </row>
    <row r="923" spans="1:28" x14ac:dyDescent="0.2">
      <c r="A923" s="34" t="str">
        <f>C911&amp;"x"&amp;B923</f>
        <v>x10</v>
      </c>
      <c r="B923" s="63">
        <v>10</v>
      </c>
      <c r="C923" s="87" t="str">
        <f t="shared" si="674"/>
        <v/>
      </c>
      <c r="D923" s="87" t="str">
        <f t="shared" si="675"/>
        <v/>
      </c>
      <c r="E923" s="88" t="str">
        <f t="shared" si="676"/>
        <v/>
      </c>
      <c r="F923" s="88" t="str">
        <f t="shared" si="677"/>
        <v/>
      </c>
      <c r="G923" s="89" t="str">
        <f t="shared" si="678"/>
        <v/>
      </c>
      <c r="H923" s="90" t="str">
        <f t="shared" si="679"/>
        <v/>
      </c>
      <c r="I923" s="91"/>
      <c r="J923" s="87" t="str">
        <f t="shared" si="680"/>
        <v/>
      </c>
      <c r="K923" s="87" t="str">
        <f t="shared" si="681"/>
        <v/>
      </c>
      <c r="L923" s="87" t="str">
        <f t="shared" si="682"/>
        <v/>
      </c>
      <c r="M923" s="92"/>
      <c r="N923" s="92"/>
      <c r="P923" s="223" t="str">
        <f>IF(OR(LEFT($A923,1)="x",AND(Y913+$AB923=0,$AB913&gt;0)),"",IFERROR(VLOOKUP($A923,LedenV,27,0),""))</f>
        <v/>
      </c>
      <c r="Q923" s="223" t="str">
        <f>IF(OR(LEFT($A923,1)="x",AND(Z913+$AB923=0,$AB913&gt;0)),"",IFERROR(VLOOKUP($A923,LedenV,28,0),""))</f>
        <v/>
      </c>
      <c r="R923" s="223" t="str">
        <f>IF(OR(LEFT($A923,1)="x",AND(AA913+$AB923=0,$AB913&gt;0)),"",IFERROR(VLOOKUP($A923,LedenV,29,0),""))</f>
        <v/>
      </c>
      <c r="S923" s="228"/>
      <c r="T923" s="305"/>
      <c r="U923" s="226"/>
      <c r="V923" s="229" t="str">
        <f t="shared" si="683"/>
        <v/>
      </c>
      <c r="W923" s="229" t="str">
        <f t="shared" si="684"/>
        <v/>
      </c>
      <c r="X923" s="52">
        <v>14</v>
      </c>
      <c r="Y923" s="87" t="str">
        <f t="shared" si="685"/>
        <v/>
      </c>
      <c r="Z923" s="87" t="str">
        <f t="shared" si="686"/>
        <v/>
      </c>
      <c r="AA923" s="87" t="str">
        <f t="shared" si="687"/>
        <v/>
      </c>
      <c r="AB923" s="34">
        <f t="shared" si="688"/>
        <v>0</v>
      </c>
    </row>
    <row r="924" spans="1:28" x14ac:dyDescent="0.2">
      <c r="A924" s="34" t="str">
        <f>C911&amp;"x"&amp;B924</f>
        <v>x11</v>
      </c>
      <c r="B924" s="63">
        <v>11</v>
      </c>
      <c r="C924" s="87" t="str">
        <f t="shared" si="674"/>
        <v/>
      </c>
      <c r="D924" s="87" t="str">
        <f t="shared" si="675"/>
        <v/>
      </c>
      <c r="E924" s="88" t="str">
        <f t="shared" si="676"/>
        <v/>
      </c>
      <c r="F924" s="88" t="str">
        <f t="shared" si="677"/>
        <v/>
      </c>
      <c r="G924" s="89" t="str">
        <f t="shared" si="678"/>
        <v/>
      </c>
      <c r="H924" s="90" t="str">
        <f t="shared" si="679"/>
        <v/>
      </c>
      <c r="I924" s="91"/>
      <c r="J924" s="87" t="str">
        <f t="shared" si="680"/>
        <v/>
      </c>
      <c r="K924" s="87" t="str">
        <f t="shared" si="681"/>
        <v/>
      </c>
      <c r="L924" s="87" t="str">
        <f t="shared" si="682"/>
        <v/>
      </c>
      <c r="M924" s="92"/>
      <c r="N924" s="92"/>
      <c r="P924" s="223" t="str">
        <f>IF(OR(LEFT($A924,1)="x",AND(Y913+$AB924=0,$AB913&gt;0)),"",IFERROR(VLOOKUP($A924,LedenV,27,0),""))</f>
        <v/>
      </c>
      <c r="Q924" s="223" t="str">
        <f>IF(OR(LEFT($A924,1)="x",AND(Z913+$AB924=0,$AB913&gt;0)),"",IFERROR(VLOOKUP($A924,LedenV,28,0),""))</f>
        <v/>
      </c>
      <c r="R924" s="223" t="str">
        <f>IF(OR(LEFT($A924,1)="x",AND(AA913+$AB924=0,$AB913&gt;0)),"",IFERROR(VLOOKUP($A924,LedenV,29,0),""))</f>
        <v/>
      </c>
      <c r="V924" s="229" t="str">
        <f t="shared" si="683"/>
        <v/>
      </c>
      <c r="W924" s="229" t="str">
        <f t="shared" si="684"/>
        <v/>
      </c>
      <c r="X924" s="52">
        <v>15</v>
      </c>
      <c r="Y924" s="87" t="str">
        <f t="shared" si="685"/>
        <v/>
      </c>
      <c r="Z924" s="87" t="str">
        <f t="shared" si="686"/>
        <v/>
      </c>
      <c r="AA924" s="87" t="str">
        <f t="shared" si="687"/>
        <v/>
      </c>
      <c r="AB924" s="34">
        <f t="shared" si="688"/>
        <v>0</v>
      </c>
    </row>
    <row r="925" spans="1:28" x14ac:dyDescent="0.2">
      <c r="A925" s="34" t="str">
        <f>C911&amp;"x"&amp;B925</f>
        <v>x12</v>
      </c>
      <c r="B925" s="63">
        <v>12</v>
      </c>
      <c r="C925" s="87" t="str">
        <f t="shared" si="674"/>
        <v/>
      </c>
      <c r="D925" s="87" t="str">
        <f t="shared" si="675"/>
        <v/>
      </c>
      <c r="E925" s="88" t="str">
        <f t="shared" si="676"/>
        <v/>
      </c>
      <c r="F925" s="88" t="str">
        <f t="shared" si="677"/>
        <v/>
      </c>
      <c r="G925" s="89" t="str">
        <f t="shared" si="678"/>
        <v/>
      </c>
      <c r="H925" s="90" t="str">
        <f t="shared" si="679"/>
        <v/>
      </c>
      <c r="I925" s="91"/>
      <c r="J925" s="87" t="str">
        <f t="shared" si="680"/>
        <v/>
      </c>
      <c r="K925" s="87" t="str">
        <f t="shared" si="681"/>
        <v/>
      </c>
      <c r="L925" s="87" t="str">
        <f t="shared" si="682"/>
        <v/>
      </c>
      <c r="M925" s="92"/>
      <c r="N925" s="92"/>
      <c r="P925" s="223" t="str">
        <f>IF(OR(LEFT($A925,1)="x",AND(Y913+$AB925=0,$AB913&gt;0)),"",IFERROR(VLOOKUP($A925,LedenV,27,0),""))</f>
        <v/>
      </c>
      <c r="Q925" s="223" t="str">
        <f>IF(OR(LEFT($A925,1)="x",AND(Z913+$AB925=0,$AB913&gt;0)),"",IFERROR(VLOOKUP($A925,LedenV,28,0),""))</f>
        <v/>
      </c>
      <c r="R925" s="223" t="str">
        <f>IF(OR(LEFT($A925,1)="x",AND(AA913+$AB925=0,$AB913&gt;0)),"",IFERROR(VLOOKUP($A925,LedenV,29,0),""))</f>
        <v/>
      </c>
      <c r="V925" s="229" t="str">
        <f t="shared" si="683"/>
        <v/>
      </c>
      <c r="W925" s="229" t="str">
        <f t="shared" si="684"/>
        <v/>
      </c>
      <c r="X925" s="52">
        <v>16</v>
      </c>
      <c r="Y925" s="87" t="str">
        <f t="shared" si="685"/>
        <v/>
      </c>
      <c r="Z925" s="87" t="str">
        <f t="shared" si="686"/>
        <v/>
      </c>
      <c r="AA925" s="87" t="str">
        <f t="shared" si="687"/>
        <v/>
      </c>
      <c r="AB925" s="34">
        <f t="shared" si="688"/>
        <v>0</v>
      </c>
    </row>
    <row r="926" spans="1:28" x14ac:dyDescent="0.2">
      <c r="A926" s="34" t="str">
        <f>C911&amp;"x"&amp;B926</f>
        <v>x13</v>
      </c>
      <c r="B926" s="63">
        <v>13</v>
      </c>
      <c r="C926" s="87" t="str">
        <f t="shared" si="674"/>
        <v/>
      </c>
      <c r="D926" s="87" t="str">
        <f t="shared" si="675"/>
        <v/>
      </c>
      <c r="E926" s="88" t="str">
        <f t="shared" si="676"/>
        <v/>
      </c>
      <c r="F926" s="88" t="str">
        <f t="shared" si="677"/>
        <v/>
      </c>
      <c r="G926" s="89" t="str">
        <f t="shared" si="678"/>
        <v/>
      </c>
      <c r="H926" s="90" t="str">
        <f t="shared" si="679"/>
        <v/>
      </c>
      <c r="I926" s="91"/>
      <c r="J926" s="87" t="str">
        <f t="shared" si="680"/>
        <v/>
      </c>
      <c r="K926" s="87" t="str">
        <f t="shared" si="681"/>
        <v/>
      </c>
      <c r="L926" s="87" t="str">
        <f t="shared" si="682"/>
        <v/>
      </c>
      <c r="M926" s="92"/>
      <c r="N926" s="92"/>
      <c r="P926" s="223" t="str">
        <f>IF(OR(LEFT($A926,1)="x",AND(Y913+$AB926=0,$AB913&gt;0)),"",IFERROR(VLOOKUP($A926,LedenV,27,0),""))</f>
        <v/>
      </c>
      <c r="Q926" s="223" t="str">
        <f>IF(OR(LEFT($A926,1)="x",AND(Z913+$AB926=0,$AB913&gt;0)),"",IFERROR(VLOOKUP($A926,LedenV,28,0),""))</f>
        <v/>
      </c>
      <c r="R926" s="223" t="str">
        <f>IF(OR(LEFT($A926,1)="x",AND(AA913+$AB926=0,$AB913&gt;0)),"",IFERROR(VLOOKUP($A926,LedenV,29,0),""))</f>
        <v/>
      </c>
      <c r="V926" s="229" t="str">
        <f t="shared" si="683"/>
        <v/>
      </c>
      <c r="W926" s="229" t="str">
        <f t="shared" si="684"/>
        <v/>
      </c>
      <c r="X926" s="52">
        <v>17</v>
      </c>
      <c r="Y926" s="87" t="str">
        <f t="shared" si="685"/>
        <v/>
      </c>
      <c r="Z926" s="87" t="str">
        <f t="shared" si="686"/>
        <v/>
      </c>
      <c r="AA926" s="87" t="str">
        <f t="shared" si="687"/>
        <v/>
      </c>
      <c r="AB926" s="34">
        <f t="shared" si="688"/>
        <v>0</v>
      </c>
    </row>
    <row r="927" spans="1:28" x14ac:dyDescent="0.2">
      <c r="A927" s="34" t="str">
        <f>C911&amp;"x"&amp;B927</f>
        <v>x14</v>
      </c>
      <c r="B927" s="63">
        <v>14</v>
      </c>
      <c r="C927" s="87" t="str">
        <f t="shared" si="674"/>
        <v/>
      </c>
      <c r="D927" s="87" t="str">
        <f t="shared" si="675"/>
        <v/>
      </c>
      <c r="E927" s="88" t="str">
        <f t="shared" si="676"/>
        <v/>
      </c>
      <c r="F927" s="88" t="str">
        <f t="shared" si="677"/>
        <v/>
      </c>
      <c r="G927" s="89" t="str">
        <f t="shared" si="678"/>
        <v/>
      </c>
      <c r="H927" s="90" t="str">
        <f t="shared" si="679"/>
        <v/>
      </c>
      <c r="I927" s="91"/>
      <c r="J927" s="87" t="str">
        <f t="shared" si="680"/>
        <v/>
      </c>
      <c r="K927" s="87" t="str">
        <f t="shared" si="681"/>
        <v/>
      </c>
      <c r="L927" s="87" t="str">
        <f t="shared" si="682"/>
        <v/>
      </c>
      <c r="M927" s="92"/>
      <c r="N927" s="92"/>
      <c r="P927" s="223" t="str">
        <f>IF(OR(LEFT($A927,1)="x",AND(Y913+$AB927=0,$AB913&gt;0)),"",IFERROR(VLOOKUP($A927,LedenV,27,0),""))</f>
        <v/>
      </c>
      <c r="Q927" s="223" t="str">
        <f>IF(OR(LEFT($A927,1)="x",AND(Z913+$AB927=0,$AB913&gt;0)),"",IFERROR(VLOOKUP($A927,LedenV,28,0),""))</f>
        <v/>
      </c>
      <c r="R927" s="223" t="str">
        <f>IF(OR(LEFT($A927,1)="x",AND(AA913+$AB927=0,$AB913&gt;0)),"",IFERROR(VLOOKUP($A927,LedenV,29,0),""))</f>
        <v/>
      </c>
      <c r="V927" s="229" t="str">
        <f t="shared" si="683"/>
        <v/>
      </c>
      <c r="W927" s="229" t="str">
        <f t="shared" si="684"/>
        <v/>
      </c>
      <c r="X927" s="52">
        <v>18</v>
      </c>
      <c r="Y927" s="87" t="str">
        <f t="shared" si="685"/>
        <v/>
      </c>
      <c r="Z927" s="87" t="str">
        <f t="shared" si="686"/>
        <v/>
      </c>
      <c r="AA927" s="87" t="str">
        <f t="shared" si="687"/>
        <v/>
      </c>
      <c r="AB927" s="34">
        <f t="shared" si="688"/>
        <v>0</v>
      </c>
    </row>
    <row r="928" spans="1:28" x14ac:dyDescent="0.2">
      <c r="A928" s="34" t="str">
        <f>C911&amp;"x"&amp;B928</f>
        <v>x15</v>
      </c>
      <c r="B928" s="63">
        <v>15</v>
      </c>
      <c r="C928" s="87" t="str">
        <f t="shared" si="674"/>
        <v/>
      </c>
      <c r="D928" s="87" t="str">
        <f t="shared" si="675"/>
        <v/>
      </c>
      <c r="E928" s="88" t="str">
        <f t="shared" si="676"/>
        <v/>
      </c>
      <c r="F928" s="88" t="str">
        <f t="shared" si="677"/>
        <v/>
      </c>
      <c r="G928" s="89" t="str">
        <f t="shared" si="678"/>
        <v/>
      </c>
      <c r="H928" s="90" t="str">
        <f t="shared" si="679"/>
        <v/>
      </c>
      <c r="I928" s="91"/>
      <c r="J928" s="87" t="str">
        <f t="shared" si="680"/>
        <v/>
      </c>
      <c r="K928" s="87" t="str">
        <f t="shared" si="681"/>
        <v/>
      </c>
      <c r="L928" s="87" t="str">
        <f t="shared" si="682"/>
        <v/>
      </c>
      <c r="M928" s="92"/>
      <c r="N928" s="92"/>
      <c r="P928" s="223" t="str">
        <f>IF(OR(LEFT($A928,1)="x",AND(Y913+$AB928=0,$AB913&gt;0)),"",IFERROR(VLOOKUP($A928,LedenV,27,0),""))</f>
        <v/>
      </c>
      <c r="Q928" s="223" t="str">
        <f>IF(OR(LEFT($A928,1)="x",AND(Z913+$AB928=0,$AB913&gt;0)),"",IFERROR(VLOOKUP($A928,LedenV,28,0),""))</f>
        <v/>
      </c>
      <c r="R928" s="223" t="str">
        <f>IF(OR(LEFT($A928,1)="x",AND(AA913+$AB928=0,$AB913&gt;0)),"",IFERROR(VLOOKUP($A928,LedenV,29,0),""))</f>
        <v/>
      </c>
      <c r="V928" s="229" t="str">
        <f t="shared" si="683"/>
        <v/>
      </c>
      <c r="W928" s="229" t="str">
        <f t="shared" si="684"/>
        <v/>
      </c>
      <c r="X928" s="52">
        <v>19</v>
      </c>
      <c r="Y928" s="87" t="str">
        <f t="shared" si="685"/>
        <v/>
      </c>
      <c r="Z928" s="87" t="str">
        <f t="shared" si="686"/>
        <v/>
      </c>
      <c r="AA928" s="87" t="str">
        <f t="shared" si="687"/>
        <v/>
      </c>
      <c r="AB928" s="34">
        <f t="shared" si="688"/>
        <v>0</v>
      </c>
    </row>
    <row r="929" spans="1:32" ht="13.5" thickBot="1" x14ac:dyDescent="0.25">
      <c r="B929" s="93"/>
      <c r="C929" s="94"/>
      <c r="D929" s="93"/>
      <c r="E929" s="93"/>
      <c r="F929" s="93"/>
      <c r="G929" s="95"/>
      <c r="H929" s="95"/>
      <c r="I929" s="95"/>
      <c r="J929" s="94"/>
      <c r="K929" s="94"/>
      <c r="L929" s="94"/>
      <c r="M929" s="92"/>
      <c r="N929" s="92"/>
      <c r="X929" s="52">
        <v>20</v>
      </c>
    </row>
    <row r="930" spans="1:32" ht="13.5" thickTop="1" x14ac:dyDescent="0.2">
      <c r="A930" s="62"/>
      <c r="B930" s="63"/>
      <c r="C930" s="392" t="s">
        <v>6547</v>
      </c>
      <c r="D930" s="392"/>
      <c r="E930" s="178" t="s">
        <v>6548</v>
      </c>
      <c r="F930" s="178" t="s">
        <v>6549</v>
      </c>
      <c r="G930" s="65" t="s">
        <v>6550</v>
      </c>
      <c r="H930" s="66"/>
      <c r="I930" s="67"/>
      <c r="J930" s="68" t="s">
        <v>6551</v>
      </c>
      <c r="K930" s="68" t="s">
        <v>6552</v>
      </c>
      <c r="L930" s="68" t="s">
        <v>6553</v>
      </c>
      <c r="M930" s="69"/>
      <c r="N930" s="69"/>
      <c r="O930" s="70"/>
      <c r="P930" s="71">
        <f>COUNT(P934:P948)</f>
        <v>0</v>
      </c>
      <c r="Q930" s="71">
        <f>COUNT(Q934:Q948)</f>
        <v>0</v>
      </c>
      <c r="R930" s="71">
        <f>COUNT(R934:R948)</f>
        <v>0</v>
      </c>
      <c r="S930" s="72"/>
      <c r="T930" s="104">
        <f>R930-(15-COUNTBLANK(AA934:AA948))</f>
        <v>0</v>
      </c>
      <c r="U930" s="70"/>
      <c r="V930" s="70"/>
      <c r="W930" s="70"/>
      <c r="X930" s="70">
        <v>1</v>
      </c>
      <c r="Y930" s="62"/>
      <c r="Z930" s="62"/>
      <c r="AA930" s="62"/>
      <c r="AB930" s="62"/>
    </row>
    <row r="931" spans="1:32" x14ac:dyDescent="0.2">
      <c r="A931" s="43">
        <v>50</v>
      </c>
      <c r="B931" s="73"/>
      <c r="C931" s="391" t="str">
        <f>Leden!AQ52</f>
        <v/>
      </c>
      <c r="D931" s="391"/>
      <c r="E931" s="177" t="str">
        <f>IF($C931="","",LEFT(IFERROR(VLOOKUP($C931,TeamsV,2,0),"")&amp;"??",2))</f>
        <v/>
      </c>
      <c r="F931" s="177" t="str">
        <f>IF($C931="","",LEFT(IFERROR(VLOOKUP($C931,TeamsV,3,0),"")&amp;"??",2))</f>
        <v/>
      </c>
      <c r="G931" s="177" t="str">
        <f>IF($C931="","",LEFT(IFERROR(VLOOKUP($C931,TeamsV,4,0),"")&amp;"?",1))</f>
        <v/>
      </c>
      <c r="H931" s="75"/>
      <c r="I931" s="76"/>
      <c r="J931" s="295">
        <f>COUNTIF(C934:C948,"V")</f>
        <v>0</v>
      </c>
      <c r="K931" s="300">
        <f>COUNTIF(C934:C948,"M")</f>
        <v>0</v>
      </c>
      <c r="L931" s="77" t="str">
        <f>IFERROR(AVERAGE(H934:H948),"")</f>
        <v/>
      </c>
      <c r="M931" s="78"/>
      <c r="N931" s="78"/>
      <c r="O931" s="79" t="s">
        <v>6554</v>
      </c>
      <c r="P931" s="223" t="str">
        <f>IF(COUNT(P934:P948)=0,"",TeamPunten(P934:P948,$V931))</f>
        <v/>
      </c>
      <c r="Q931" s="223" t="str">
        <f>IF(COUNT(Q934:Q948)=0,"",TeamPunten(Q934:Q948,$V931))</f>
        <v/>
      </c>
      <c r="R931" s="223" t="str">
        <f>IF(COUNT(R934:R948)=0,"",TeamPunten(R934:R948,$V931))</f>
        <v/>
      </c>
      <c r="S931" s="224"/>
      <c r="T931" s="51"/>
      <c r="U931" s="225" t="str">
        <f>MID($C931,1,1)</f>
        <v/>
      </c>
      <c r="V931" s="225" t="str">
        <f>MID($C931,1,1)</f>
        <v/>
      </c>
      <c r="W931" s="225" t="str">
        <f>MID($C931,1,1)</f>
        <v/>
      </c>
      <c r="X931" s="52">
        <v>2</v>
      </c>
      <c r="Y931" s="43"/>
      <c r="Z931" s="43"/>
      <c r="AA931" s="43"/>
      <c r="AB931" s="43"/>
      <c r="AD931" s="20" t="str">
        <f>IF($C931="","",IFERROR(VLOOKUP($C931,TeamsV,6,0),""))</f>
        <v/>
      </c>
      <c r="AE931" s="20" t="str">
        <f>IF($AD931="","",VLOOKUP($AD931,Teams!$B$4:$G$8,2,0))</f>
        <v/>
      </c>
      <c r="AF931" s="20" t="str">
        <f>IF($AD931="","",VLOOKUP($AD931,Teams!$B$4:$G$8,4,0))</f>
        <v/>
      </c>
    </row>
    <row r="932" spans="1:32" x14ac:dyDescent="0.2">
      <c r="B932" s="63"/>
      <c r="C932" s="178"/>
      <c r="D932" s="63"/>
      <c r="E932" s="63"/>
      <c r="F932" s="63"/>
      <c r="G932" s="67"/>
      <c r="H932" s="67"/>
      <c r="I932" s="67"/>
      <c r="J932" s="296"/>
      <c r="K932" s="296"/>
      <c r="L932" s="296"/>
      <c r="M932" s="80"/>
      <c r="N932" s="80"/>
      <c r="P932" s="224"/>
      <c r="Q932" s="224"/>
      <c r="R932" s="224"/>
      <c r="S932" s="224"/>
      <c r="T932" s="51"/>
      <c r="U932" s="226"/>
      <c r="V932" s="226"/>
      <c r="W932" s="226"/>
      <c r="X932" s="52">
        <v>3</v>
      </c>
    </row>
    <row r="933" spans="1:32" x14ac:dyDescent="0.2">
      <c r="A933" s="81"/>
      <c r="B933" s="82"/>
      <c r="C933" s="83" t="s">
        <v>6555</v>
      </c>
      <c r="D933" s="83" t="s">
        <v>6556</v>
      </c>
      <c r="E933" s="84" t="s">
        <v>6557</v>
      </c>
      <c r="F933" s="84" t="s">
        <v>6558</v>
      </c>
      <c r="G933" s="83" t="s">
        <v>6559</v>
      </c>
      <c r="H933" s="83" t="s">
        <v>6560</v>
      </c>
      <c r="I933" s="83" t="s">
        <v>6415</v>
      </c>
      <c r="J933" s="83" t="s">
        <v>7321</v>
      </c>
      <c r="K933" s="83" t="s">
        <v>8065</v>
      </c>
      <c r="L933" s="83" t="s">
        <v>8195</v>
      </c>
      <c r="M933" s="85"/>
      <c r="N933" s="85"/>
      <c r="O933" s="86"/>
      <c r="P933" s="227" t="s">
        <v>6425</v>
      </c>
      <c r="Q933" s="227" t="s">
        <v>6424</v>
      </c>
      <c r="R933" s="227" t="s">
        <v>6426</v>
      </c>
      <c r="S933" s="224"/>
      <c r="T933" s="51"/>
      <c r="U933" s="225" t="str">
        <f>IF(W931="","",VLOOKUP(W931,Leeftijdscat,2,FALSE))</f>
        <v/>
      </c>
      <c r="V933" s="225" t="str">
        <f>IF(W931="","",VLOOKUP(W931,Leeftijdscat,3,FALSE))</f>
        <v/>
      </c>
      <c r="W933" s="225"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SUM(Y933:AA933)</f>
        <v>0</v>
      </c>
    </row>
    <row r="934" spans="1:32" x14ac:dyDescent="0.2">
      <c r="A934" s="34" t="str">
        <f>C931&amp;"x"&amp;B934</f>
        <v>x1</v>
      </c>
      <c r="B934" s="63">
        <v>1</v>
      </c>
      <c r="C934" s="87" t="str">
        <f t="shared" ref="C934:C948" si="689">IF(LEFT($A934,1)="x","",IFERROR(VLOOKUP($A934,LedenV,6,0),""))</f>
        <v/>
      </c>
      <c r="D934" s="87" t="str">
        <f t="shared" ref="D934:D948" si="690">IF(LEFT($A934,1)="x","",IFERROR(VLOOKUP($A934,LedenV,7,0),""))</f>
        <v/>
      </c>
      <c r="E934" s="88" t="str">
        <f t="shared" ref="E934:E948" si="691">IF(LEFT($A934,1)="x","",IFERROR(VLOOKUP($A934,LedenV,8,0),""))</f>
        <v/>
      </c>
      <c r="F934" s="88" t="str">
        <f t="shared" ref="F934:F948" si="692">IF(LEFT($A934,1)="x","",IFERROR(VLOOKUP($A934,LedenV,9,0),""))</f>
        <v/>
      </c>
      <c r="G934" s="89" t="str">
        <f t="shared" ref="G934:G948" si="693">IF(LEFT($A934,1)="x","",IFERROR(VLOOKUP($A934,LedenV,10,0),""))</f>
        <v/>
      </c>
      <c r="H934" s="90" t="str">
        <f t="shared" ref="H934:H948" si="694">IF(AND(ISNUMBER(G934),G934&lt;&gt;0),DATEDIF(G934,Peildatum,"Y"),"")</f>
        <v/>
      </c>
      <c r="I934" s="91"/>
      <c r="J934" s="87" t="str">
        <f t="shared" ref="J934:J948" si="695">IF(LEFT($A934,1)="x","",IFERROR(VLOOKUP($A934,LedenV,16,0),""))</f>
        <v/>
      </c>
      <c r="K934" s="87" t="str">
        <f t="shared" ref="K934:K948" si="696">IF(LEFT($A934,1)="x","",IFERROR(VLOOKUP($A934,LedenV,17,0),""))</f>
        <v/>
      </c>
      <c r="L934" s="87" t="str">
        <f t="shared" ref="L934:L948" si="697">IF(LEFT($A934,1)="x","",IFERROR(VLOOKUP($A934,LedenV,18,0),""))</f>
        <v/>
      </c>
      <c r="M934" s="92"/>
      <c r="N934" s="92"/>
      <c r="P934" s="223" t="str">
        <f>IF(OR(LEFT($A934,1)="x",AND(Y933+$AB934=0,$AB933&gt;0)),"",IFERROR(VLOOKUP($A934,LedenV,27,0),""))</f>
        <v/>
      </c>
      <c r="Q934" s="223" t="str">
        <f>IF(OR(LEFT($A934,1)="x",AND(Z933+$AB934=0,$AB933&gt;0)),"",IFERROR(VLOOKUP($A934,LedenV,28,0),""))</f>
        <v/>
      </c>
      <c r="R934" s="223" t="str">
        <f>IF(OR(LEFT($A934,1)="x",AND(AA933+$AB934=0,$AB933&gt;0)),"",IFERROR(VLOOKUP($A934,LedenV,29,0),""))</f>
        <v/>
      </c>
      <c r="S934" s="228"/>
      <c r="T934" s="305"/>
      <c r="U934" s="226"/>
      <c r="V934" s="229" t="str">
        <f t="shared" ref="V934:V948" si="698">V933</f>
        <v/>
      </c>
      <c r="W934" s="229" t="str">
        <f t="shared" ref="W934:W948" si="699">W933</f>
        <v/>
      </c>
      <c r="X934" s="52">
        <v>5</v>
      </c>
      <c r="Y934" s="87" t="str">
        <f t="shared" ref="Y934:Y948" si="700">IF(LEFT($A934,1)="x","",IFERROR(VLOOKUP($A934,LedenV,34,0),""))</f>
        <v/>
      </c>
      <c r="Z934" s="87" t="str">
        <f t="shared" ref="Z934:Z948" si="701">IF(LEFT($A934,1)="x","",IFERROR(VLOOKUP($A934,LedenV,35,0),""))</f>
        <v/>
      </c>
      <c r="AA934" s="87" t="str">
        <f t="shared" ref="AA934:AA948" si="702">IF(LEFT($A934,1)="x","",IFERROR(VLOOKUP($A934,LedenV,36,0),""))</f>
        <v/>
      </c>
      <c r="AB934" s="34">
        <f t="shared" ref="AB934:AB948" si="703">LEN(Y934&amp;Z934&amp;AA934)</f>
        <v>0</v>
      </c>
    </row>
    <row r="935" spans="1:32" x14ac:dyDescent="0.2">
      <c r="A935" s="34" t="str">
        <f>C931&amp;"x"&amp;B935</f>
        <v>x2</v>
      </c>
      <c r="B935" s="63">
        <v>2</v>
      </c>
      <c r="C935" s="87" t="str">
        <f t="shared" si="689"/>
        <v/>
      </c>
      <c r="D935" s="87" t="str">
        <f t="shared" si="690"/>
        <v/>
      </c>
      <c r="E935" s="88" t="str">
        <f t="shared" si="691"/>
        <v/>
      </c>
      <c r="F935" s="88" t="str">
        <f t="shared" si="692"/>
        <v/>
      </c>
      <c r="G935" s="89" t="str">
        <f t="shared" si="693"/>
        <v/>
      </c>
      <c r="H935" s="90" t="str">
        <f t="shared" si="694"/>
        <v/>
      </c>
      <c r="I935" s="91"/>
      <c r="J935" s="87" t="str">
        <f t="shared" si="695"/>
        <v/>
      </c>
      <c r="K935" s="87" t="str">
        <f t="shared" si="696"/>
        <v/>
      </c>
      <c r="L935" s="87" t="str">
        <f t="shared" si="697"/>
        <v/>
      </c>
      <c r="M935" s="92"/>
      <c r="N935" s="92"/>
      <c r="P935" s="223" t="str">
        <f>IF(OR(LEFT($A935,1)="x",AND(Y933+$AB935=0,$AB933&gt;0)),"",IFERROR(VLOOKUP($A935,LedenV,27,0),""))</f>
        <v/>
      </c>
      <c r="Q935" s="223" t="str">
        <f>IF(OR(LEFT($A935,1)="x",AND(Z933+$AB935=0,$AB933&gt;0)),"",IFERROR(VLOOKUP($A935,LedenV,28,0),""))</f>
        <v/>
      </c>
      <c r="R935" s="223" t="str">
        <f>IF(OR(LEFT($A935,1)="x",AND(AA933+$AB935=0,$AB933&gt;0)),"",IFERROR(VLOOKUP($A935,LedenV,29,0),""))</f>
        <v/>
      </c>
      <c r="S935" s="228"/>
      <c r="T935" s="305"/>
      <c r="U935" s="226"/>
      <c r="V935" s="229" t="str">
        <f t="shared" si="698"/>
        <v/>
      </c>
      <c r="W935" s="229" t="str">
        <f t="shared" si="699"/>
        <v/>
      </c>
      <c r="X935" s="52">
        <v>6</v>
      </c>
      <c r="Y935" s="87" t="str">
        <f t="shared" si="700"/>
        <v/>
      </c>
      <c r="Z935" s="87" t="str">
        <f t="shared" si="701"/>
        <v/>
      </c>
      <c r="AA935" s="87" t="str">
        <f t="shared" si="702"/>
        <v/>
      </c>
      <c r="AB935" s="34">
        <f t="shared" si="703"/>
        <v>0</v>
      </c>
    </row>
    <row r="936" spans="1:32" x14ac:dyDescent="0.2">
      <c r="A936" s="34" t="str">
        <f>C931&amp;"x"&amp;B936</f>
        <v>x3</v>
      </c>
      <c r="B936" s="63">
        <v>3</v>
      </c>
      <c r="C936" s="87" t="str">
        <f t="shared" si="689"/>
        <v/>
      </c>
      <c r="D936" s="87" t="str">
        <f t="shared" si="690"/>
        <v/>
      </c>
      <c r="E936" s="88" t="str">
        <f t="shared" si="691"/>
        <v/>
      </c>
      <c r="F936" s="88" t="str">
        <f t="shared" si="692"/>
        <v/>
      </c>
      <c r="G936" s="89" t="str">
        <f t="shared" si="693"/>
        <v/>
      </c>
      <c r="H936" s="90" t="str">
        <f t="shared" si="694"/>
        <v/>
      </c>
      <c r="I936" s="91"/>
      <c r="J936" s="87" t="str">
        <f t="shared" si="695"/>
        <v/>
      </c>
      <c r="K936" s="87" t="str">
        <f t="shared" si="696"/>
        <v/>
      </c>
      <c r="L936" s="87" t="str">
        <f t="shared" si="697"/>
        <v/>
      </c>
      <c r="M936" s="92"/>
      <c r="N936" s="92"/>
      <c r="P936" s="223" t="str">
        <f>IF(OR(LEFT($A936,1)="x",AND(Y933+$AB936=0,$AB933&gt;0)),"",IFERROR(VLOOKUP($A936,LedenV,27,0),""))</f>
        <v/>
      </c>
      <c r="Q936" s="223" t="str">
        <f>IF(OR(LEFT($A936,1)="x",AND(Z933+$AB936=0,$AB933&gt;0)),"",IFERROR(VLOOKUP($A936,LedenV,28,0),""))</f>
        <v/>
      </c>
      <c r="R936" s="223" t="str">
        <f>IF(OR(LEFT($A936,1)="x",AND(AA933+$AB936=0,$AB933&gt;0)),"",IFERROR(VLOOKUP($A936,LedenV,29,0),""))</f>
        <v/>
      </c>
      <c r="S936" s="228"/>
      <c r="T936" s="305"/>
      <c r="U936" s="226"/>
      <c r="V936" s="229" t="str">
        <f t="shared" si="698"/>
        <v/>
      </c>
      <c r="W936" s="229" t="str">
        <f t="shared" si="699"/>
        <v/>
      </c>
      <c r="X936" s="52">
        <v>7</v>
      </c>
      <c r="Y936" s="87" t="str">
        <f t="shared" si="700"/>
        <v/>
      </c>
      <c r="Z936" s="87" t="str">
        <f t="shared" si="701"/>
        <v/>
      </c>
      <c r="AA936" s="87" t="str">
        <f t="shared" si="702"/>
        <v/>
      </c>
      <c r="AB936" s="34">
        <f t="shared" si="703"/>
        <v>0</v>
      </c>
    </row>
    <row r="937" spans="1:32" x14ac:dyDescent="0.2">
      <c r="A937" s="34" t="str">
        <f>C931&amp;"x"&amp;B937</f>
        <v>x4</v>
      </c>
      <c r="B937" s="63">
        <v>4</v>
      </c>
      <c r="C937" s="87" t="str">
        <f t="shared" si="689"/>
        <v/>
      </c>
      <c r="D937" s="87" t="str">
        <f t="shared" si="690"/>
        <v/>
      </c>
      <c r="E937" s="88" t="str">
        <f t="shared" si="691"/>
        <v/>
      </c>
      <c r="F937" s="88" t="str">
        <f t="shared" si="692"/>
        <v/>
      </c>
      <c r="G937" s="89" t="str">
        <f t="shared" si="693"/>
        <v/>
      </c>
      <c r="H937" s="90" t="str">
        <f t="shared" si="694"/>
        <v/>
      </c>
      <c r="I937" s="91"/>
      <c r="J937" s="87" t="str">
        <f t="shared" si="695"/>
        <v/>
      </c>
      <c r="K937" s="87" t="str">
        <f t="shared" si="696"/>
        <v/>
      </c>
      <c r="L937" s="87" t="str">
        <f t="shared" si="697"/>
        <v/>
      </c>
      <c r="M937" s="92"/>
      <c r="N937" s="92"/>
      <c r="P937" s="223" t="str">
        <f>IF(OR(LEFT($A937,1)="x",AND(Y933+$AB937=0,$AB933&gt;0)),"",IFERROR(VLOOKUP($A937,LedenV,27,0),""))</f>
        <v/>
      </c>
      <c r="Q937" s="223" t="str">
        <f>IF(OR(LEFT($A937,1)="x",AND(Z933+$AB937=0,$AB933&gt;0)),"",IFERROR(VLOOKUP($A937,LedenV,28,0),""))</f>
        <v/>
      </c>
      <c r="R937" s="223" t="str">
        <f>IF(OR(LEFT($A937,1)="x",AND(AA933+$AB937=0,$AB933&gt;0)),"",IFERROR(VLOOKUP($A937,LedenV,29,0),""))</f>
        <v/>
      </c>
      <c r="S937" s="228"/>
      <c r="T937" s="305"/>
      <c r="U937" s="226"/>
      <c r="V937" s="229" t="str">
        <f t="shared" si="698"/>
        <v/>
      </c>
      <c r="W937" s="229" t="str">
        <f t="shared" si="699"/>
        <v/>
      </c>
      <c r="X937" s="52">
        <v>8</v>
      </c>
      <c r="Y937" s="87" t="str">
        <f t="shared" si="700"/>
        <v/>
      </c>
      <c r="Z937" s="87" t="str">
        <f t="shared" si="701"/>
        <v/>
      </c>
      <c r="AA937" s="87" t="str">
        <f t="shared" si="702"/>
        <v/>
      </c>
      <c r="AB937" s="34">
        <f t="shared" si="703"/>
        <v>0</v>
      </c>
    </row>
    <row r="938" spans="1:32" x14ac:dyDescent="0.2">
      <c r="A938" s="34" t="str">
        <f>C931&amp;"x"&amp;B938</f>
        <v>x5</v>
      </c>
      <c r="B938" s="63">
        <v>5</v>
      </c>
      <c r="C938" s="87" t="str">
        <f t="shared" si="689"/>
        <v/>
      </c>
      <c r="D938" s="87" t="str">
        <f t="shared" si="690"/>
        <v/>
      </c>
      <c r="E938" s="88" t="str">
        <f t="shared" si="691"/>
        <v/>
      </c>
      <c r="F938" s="88" t="str">
        <f t="shared" si="692"/>
        <v/>
      </c>
      <c r="G938" s="89" t="str">
        <f t="shared" si="693"/>
        <v/>
      </c>
      <c r="H938" s="90" t="str">
        <f t="shared" si="694"/>
        <v/>
      </c>
      <c r="I938" s="91"/>
      <c r="J938" s="87" t="str">
        <f t="shared" si="695"/>
        <v/>
      </c>
      <c r="K938" s="87" t="str">
        <f t="shared" si="696"/>
        <v/>
      </c>
      <c r="L938" s="87" t="str">
        <f t="shared" si="697"/>
        <v/>
      </c>
      <c r="M938" s="92"/>
      <c r="N938" s="92"/>
      <c r="P938" s="223" t="str">
        <f>IF(OR(LEFT($A938,1)="x",AND(Y933+$AB938=0,$AB933&gt;0)),"",IFERROR(VLOOKUP($A938,LedenV,27,0),""))</f>
        <v/>
      </c>
      <c r="Q938" s="223" t="str">
        <f>IF(OR(LEFT($A938,1)="x",AND(Z933+$AB938=0,$AB933&gt;0)),"",IFERROR(VLOOKUP($A938,LedenV,28,0),""))</f>
        <v/>
      </c>
      <c r="R938" s="223" t="str">
        <f>IF(OR(LEFT($A938,1)="x",AND(AA933+$AB938=0,$AB933&gt;0)),"",IFERROR(VLOOKUP($A938,LedenV,29,0),""))</f>
        <v/>
      </c>
      <c r="S938" s="228"/>
      <c r="T938" s="305"/>
      <c r="U938" s="226"/>
      <c r="V938" s="229" t="str">
        <f t="shared" si="698"/>
        <v/>
      </c>
      <c r="W938" s="229" t="str">
        <f t="shared" si="699"/>
        <v/>
      </c>
      <c r="X938" s="52">
        <v>9</v>
      </c>
      <c r="Y938" s="87" t="str">
        <f t="shared" si="700"/>
        <v/>
      </c>
      <c r="Z938" s="87" t="str">
        <f t="shared" si="701"/>
        <v/>
      </c>
      <c r="AA938" s="87" t="str">
        <f t="shared" si="702"/>
        <v/>
      </c>
      <c r="AB938" s="34">
        <f t="shared" si="703"/>
        <v>0</v>
      </c>
    </row>
    <row r="939" spans="1:32" x14ac:dyDescent="0.2">
      <c r="A939" s="34" t="str">
        <f>C931&amp;"x"&amp;B939</f>
        <v>x6</v>
      </c>
      <c r="B939" s="63">
        <v>6</v>
      </c>
      <c r="C939" s="87" t="str">
        <f t="shared" si="689"/>
        <v/>
      </c>
      <c r="D939" s="87" t="str">
        <f t="shared" si="690"/>
        <v/>
      </c>
      <c r="E939" s="88" t="str">
        <f t="shared" si="691"/>
        <v/>
      </c>
      <c r="F939" s="88" t="str">
        <f t="shared" si="692"/>
        <v/>
      </c>
      <c r="G939" s="89" t="str">
        <f t="shared" si="693"/>
        <v/>
      </c>
      <c r="H939" s="90" t="str">
        <f t="shared" si="694"/>
        <v/>
      </c>
      <c r="I939" s="91"/>
      <c r="J939" s="87" t="str">
        <f t="shared" si="695"/>
        <v/>
      </c>
      <c r="K939" s="87" t="str">
        <f t="shared" si="696"/>
        <v/>
      </c>
      <c r="L939" s="87" t="str">
        <f t="shared" si="697"/>
        <v/>
      </c>
      <c r="M939" s="92"/>
      <c r="N939" s="92"/>
      <c r="P939" s="223" t="str">
        <f>IF(OR(LEFT($A939,1)="x",AND(Y933+$AB939=0,$AB933&gt;0)),"",IFERROR(VLOOKUP($A939,LedenV,27,0),""))</f>
        <v/>
      </c>
      <c r="Q939" s="223" t="str">
        <f>IF(OR(LEFT($A939,1)="x",AND(Z933+$AB939=0,$AB933&gt;0)),"",IFERROR(VLOOKUP($A939,LedenV,28,0),""))</f>
        <v/>
      </c>
      <c r="R939" s="223" t="str">
        <f>IF(OR(LEFT($A939,1)="x",AND(AA933+$AB939=0,$AB933&gt;0)),"",IFERROR(VLOOKUP($A939,LedenV,29,0),""))</f>
        <v/>
      </c>
      <c r="S939" s="228"/>
      <c r="T939" s="305"/>
      <c r="U939" s="226"/>
      <c r="V939" s="229" t="str">
        <f t="shared" si="698"/>
        <v/>
      </c>
      <c r="W939" s="229" t="str">
        <f t="shared" si="699"/>
        <v/>
      </c>
      <c r="X939" s="52">
        <v>10</v>
      </c>
      <c r="Y939" s="87" t="str">
        <f t="shared" si="700"/>
        <v/>
      </c>
      <c r="Z939" s="87" t="str">
        <f t="shared" si="701"/>
        <v/>
      </c>
      <c r="AA939" s="87" t="str">
        <f t="shared" si="702"/>
        <v/>
      </c>
      <c r="AB939" s="34">
        <f t="shared" si="703"/>
        <v>0</v>
      </c>
    </row>
    <row r="940" spans="1:32" x14ac:dyDescent="0.2">
      <c r="A940" s="34" t="str">
        <f>C931&amp;"x"&amp;B940</f>
        <v>x7</v>
      </c>
      <c r="B940" s="63">
        <v>7</v>
      </c>
      <c r="C940" s="87" t="str">
        <f t="shared" si="689"/>
        <v/>
      </c>
      <c r="D940" s="87" t="str">
        <f t="shared" si="690"/>
        <v/>
      </c>
      <c r="E940" s="88" t="str">
        <f t="shared" si="691"/>
        <v/>
      </c>
      <c r="F940" s="88" t="str">
        <f t="shared" si="692"/>
        <v/>
      </c>
      <c r="G940" s="89" t="str">
        <f t="shared" si="693"/>
        <v/>
      </c>
      <c r="H940" s="90" t="str">
        <f t="shared" si="694"/>
        <v/>
      </c>
      <c r="I940" s="91"/>
      <c r="J940" s="87" t="str">
        <f t="shared" si="695"/>
        <v/>
      </c>
      <c r="K940" s="87" t="str">
        <f t="shared" si="696"/>
        <v/>
      </c>
      <c r="L940" s="87" t="str">
        <f t="shared" si="697"/>
        <v/>
      </c>
      <c r="M940" s="92"/>
      <c r="N940" s="92"/>
      <c r="P940" s="223" t="str">
        <f>IF(OR(LEFT($A940,1)="x",AND(Y933+$AB940=0,$AB933&gt;0)),"",IFERROR(VLOOKUP($A940,LedenV,27,0),""))</f>
        <v/>
      </c>
      <c r="Q940" s="223" t="str">
        <f>IF(OR(LEFT($A940,1)="x",AND(Z933+$AB940=0,$AB933&gt;0)),"",IFERROR(VLOOKUP($A940,LedenV,28,0),""))</f>
        <v/>
      </c>
      <c r="R940" s="223" t="str">
        <f>IF(OR(LEFT($A940,1)="x",AND(AA933+$AB940=0,$AB933&gt;0)),"",IFERROR(VLOOKUP($A940,LedenV,29,0),""))</f>
        <v/>
      </c>
      <c r="S940" s="228"/>
      <c r="T940" s="305"/>
      <c r="U940" s="226"/>
      <c r="V940" s="229" t="str">
        <f t="shared" si="698"/>
        <v/>
      </c>
      <c r="W940" s="229" t="str">
        <f t="shared" si="699"/>
        <v/>
      </c>
      <c r="X940" s="52">
        <v>11</v>
      </c>
      <c r="Y940" s="87" t="str">
        <f t="shared" si="700"/>
        <v/>
      </c>
      <c r="Z940" s="87" t="str">
        <f t="shared" si="701"/>
        <v/>
      </c>
      <c r="AA940" s="87" t="str">
        <f t="shared" si="702"/>
        <v/>
      </c>
      <c r="AB940" s="34">
        <f t="shared" si="703"/>
        <v>0</v>
      </c>
    </row>
    <row r="941" spans="1:32" x14ac:dyDescent="0.2">
      <c r="A941" s="34" t="str">
        <f>C931&amp;"x"&amp;B941</f>
        <v>x8</v>
      </c>
      <c r="B941" s="63">
        <v>8</v>
      </c>
      <c r="C941" s="87" t="str">
        <f t="shared" si="689"/>
        <v/>
      </c>
      <c r="D941" s="87" t="str">
        <f t="shared" si="690"/>
        <v/>
      </c>
      <c r="E941" s="88" t="str">
        <f t="shared" si="691"/>
        <v/>
      </c>
      <c r="F941" s="88" t="str">
        <f t="shared" si="692"/>
        <v/>
      </c>
      <c r="G941" s="89" t="str">
        <f t="shared" si="693"/>
        <v/>
      </c>
      <c r="H941" s="90" t="str">
        <f t="shared" si="694"/>
        <v/>
      </c>
      <c r="I941" s="91"/>
      <c r="J941" s="87" t="str">
        <f t="shared" si="695"/>
        <v/>
      </c>
      <c r="K941" s="87" t="str">
        <f t="shared" si="696"/>
        <v/>
      </c>
      <c r="L941" s="87" t="str">
        <f t="shared" si="697"/>
        <v/>
      </c>
      <c r="M941" s="92"/>
      <c r="N941" s="92"/>
      <c r="P941" s="223" t="str">
        <f>IF(OR(LEFT($A941,1)="x",AND(Y933+$AB941=0,$AB933&gt;0)),"",IFERROR(VLOOKUP($A941,LedenV,27,0),""))</f>
        <v/>
      </c>
      <c r="Q941" s="223" t="str">
        <f>IF(OR(LEFT($A941,1)="x",AND(Z933+$AB941=0,$AB933&gt;0)),"",IFERROR(VLOOKUP($A941,LedenV,28,0),""))</f>
        <v/>
      </c>
      <c r="R941" s="223" t="str">
        <f>IF(OR(LEFT($A941,1)="x",AND(AA933+$AB941=0,$AB933&gt;0)),"",IFERROR(VLOOKUP($A941,LedenV,29,0),""))</f>
        <v/>
      </c>
      <c r="S941" s="228"/>
      <c r="T941" s="305"/>
      <c r="U941" s="226"/>
      <c r="V941" s="229" t="str">
        <f t="shared" si="698"/>
        <v/>
      </c>
      <c r="W941" s="229" t="str">
        <f t="shared" si="699"/>
        <v/>
      </c>
      <c r="X941" s="52">
        <v>12</v>
      </c>
      <c r="Y941" s="87" t="str">
        <f t="shared" si="700"/>
        <v/>
      </c>
      <c r="Z941" s="87" t="str">
        <f t="shared" si="701"/>
        <v/>
      </c>
      <c r="AA941" s="87" t="str">
        <f t="shared" si="702"/>
        <v/>
      </c>
      <c r="AB941" s="34">
        <f t="shared" si="703"/>
        <v>0</v>
      </c>
    </row>
    <row r="942" spans="1:32" x14ac:dyDescent="0.2">
      <c r="A942" s="34" t="str">
        <f>C931&amp;"x"&amp;B942</f>
        <v>x9</v>
      </c>
      <c r="B942" s="63">
        <v>9</v>
      </c>
      <c r="C942" s="87" t="str">
        <f t="shared" si="689"/>
        <v/>
      </c>
      <c r="D942" s="87" t="str">
        <f t="shared" si="690"/>
        <v/>
      </c>
      <c r="E942" s="88" t="str">
        <f t="shared" si="691"/>
        <v/>
      </c>
      <c r="F942" s="88" t="str">
        <f t="shared" si="692"/>
        <v/>
      </c>
      <c r="G942" s="89" t="str">
        <f t="shared" si="693"/>
        <v/>
      </c>
      <c r="H942" s="90" t="str">
        <f t="shared" si="694"/>
        <v/>
      </c>
      <c r="I942" s="91"/>
      <c r="J942" s="87" t="str">
        <f t="shared" si="695"/>
        <v/>
      </c>
      <c r="K942" s="87" t="str">
        <f t="shared" si="696"/>
        <v/>
      </c>
      <c r="L942" s="87" t="str">
        <f t="shared" si="697"/>
        <v/>
      </c>
      <c r="M942" s="92"/>
      <c r="N942" s="92"/>
      <c r="P942" s="223" t="str">
        <f>IF(OR(LEFT($A942,1)="x",AND(Y933+$AB942=0,$AB933&gt;0)),"",IFERROR(VLOOKUP($A942,LedenV,27,0),""))</f>
        <v/>
      </c>
      <c r="Q942" s="223" t="str">
        <f>IF(OR(LEFT($A942,1)="x",AND(Z933+$AB942=0,$AB933&gt;0)),"",IFERROR(VLOOKUP($A942,LedenV,28,0),""))</f>
        <v/>
      </c>
      <c r="R942" s="223" t="str">
        <f>IF(OR(LEFT($A942,1)="x",AND(AA933+$AB942=0,$AB933&gt;0)),"",IFERROR(VLOOKUP($A942,LedenV,29,0),""))</f>
        <v/>
      </c>
      <c r="S942" s="228"/>
      <c r="T942" s="305"/>
      <c r="U942" s="226"/>
      <c r="V942" s="229" t="str">
        <f t="shared" si="698"/>
        <v/>
      </c>
      <c r="W942" s="229" t="str">
        <f t="shared" si="699"/>
        <v/>
      </c>
      <c r="X942" s="52">
        <v>13</v>
      </c>
      <c r="Y942" s="87" t="str">
        <f t="shared" si="700"/>
        <v/>
      </c>
      <c r="Z942" s="87" t="str">
        <f t="shared" si="701"/>
        <v/>
      </c>
      <c r="AA942" s="87" t="str">
        <f t="shared" si="702"/>
        <v/>
      </c>
      <c r="AB942" s="34">
        <f t="shared" si="703"/>
        <v>0</v>
      </c>
    </row>
    <row r="943" spans="1:32" x14ac:dyDescent="0.2">
      <c r="A943" s="34" t="str">
        <f>C931&amp;"x"&amp;B943</f>
        <v>x10</v>
      </c>
      <c r="B943" s="63">
        <v>10</v>
      </c>
      <c r="C943" s="87" t="str">
        <f t="shared" si="689"/>
        <v/>
      </c>
      <c r="D943" s="87" t="str">
        <f t="shared" si="690"/>
        <v/>
      </c>
      <c r="E943" s="88" t="str">
        <f t="shared" si="691"/>
        <v/>
      </c>
      <c r="F943" s="88" t="str">
        <f t="shared" si="692"/>
        <v/>
      </c>
      <c r="G943" s="89" t="str">
        <f t="shared" si="693"/>
        <v/>
      </c>
      <c r="H943" s="90" t="str">
        <f t="shared" si="694"/>
        <v/>
      </c>
      <c r="I943" s="91"/>
      <c r="J943" s="87" t="str">
        <f t="shared" si="695"/>
        <v/>
      </c>
      <c r="K943" s="87" t="str">
        <f t="shared" si="696"/>
        <v/>
      </c>
      <c r="L943" s="87" t="str">
        <f t="shared" si="697"/>
        <v/>
      </c>
      <c r="M943" s="92"/>
      <c r="N943" s="92"/>
      <c r="P943" s="223" t="str">
        <f>IF(OR(LEFT($A943,1)="x",AND(Y933+$AB943=0,$AB933&gt;0)),"",IFERROR(VLOOKUP($A943,LedenV,27,0),""))</f>
        <v/>
      </c>
      <c r="Q943" s="223" t="str">
        <f>IF(OR(LEFT($A943,1)="x",AND(Z933+$AB943=0,$AB933&gt;0)),"",IFERROR(VLOOKUP($A943,LedenV,28,0),""))</f>
        <v/>
      </c>
      <c r="R943" s="223" t="str">
        <f>IF(OR(LEFT($A943,1)="x",AND(AA933+$AB943=0,$AB933&gt;0)),"",IFERROR(VLOOKUP($A943,LedenV,29,0),""))</f>
        <v/>
      </c>
      <c r="S943" s="228"/>
      <c r="T943" s="305"/>
      <c r="U943" s="226"/>
      <c r="V943" s="229" t="str">
        <f t="shared" si="698"/>
        <v/>
      </c>
      <c r="W943" s="229" t="str">
        <f t="shared" si="699"/>
        <v/>
      </c>
      <c r="X943" s="52">
        <v>14</v>
      </c>
      <c r="Y943" s="87" t="str">
        <f t="shared" si="700"/>
        <v/>
      </c>
      <c r="Z943" s="87" t="str">
        <f t="shared" si="701"/>
        <v/>
      </c>
      <c r="AA943" s="87" t="str">
        <f t="shared" si="702"/>
        <v/>
      </c>
      <c r="AB943" s="34">
        <f t="shared" si="703"/>
        <v>0</v>
      </c>
    </row>
    <row r="944" spans="1:32" x14ac:dyDescent="0.2">
      <c r="A944" s="34" t="str">
        <f>C931&amp;"x"&amp;B944</f>
        <v>x11</v>
      </c>
      <c r="B944" s="63">
        <v>11</v>
      </c>
      <c r="C944" s="87" t="str">
        <f t="shared" si="689"/>
        <v/>
      </c>
      <c r="D944" s="87" t="str">
        <f t="shared" si="690"/>
        <v/>
      </c>
      <c r="E944" s="88" t="str">
        <f t="shared" si="691"/>
        <v/>
      </c>
      <c r="F944" s="88" t="str">
        <f t="shared" si="692"/>
        <v/>
      </c>
      <c r="G944" s="89" t="str">
        <f t="shared" si="693"/>
        <v/>
      </c>
      <c r="H944" s="90" t="str">
        <f t="shared" si="694"/>
        <v/>
      </c>
      <c r="I944" s="91"/>
      <c r="J944" s="87" t="str">
        <f t="shared" si="695"/>
        <v/>
      </c>
      <c r="K944" s="87" t="str">
        <f t="shared" si="696"/>
        <v/>
      </c>
      <c r="L944" s="87" t="str">
        <f t="shared" si="697"/>
        <v/>
      </c>
      <c r="M944" s="92"/>
      <c r="N944" s="92"/>
      <c r="P944" s="223" t="str">
        <f>IF(OR(LEFT($A944,1)="x",AND(Y933+$AB944=0,$AB933&gt;0)),"",IFERROR(VLOOKUP($A944,LedenV,27,0),""))</f>
        <v/>
      </c>
      <c r="Q944" s="223" t="str">
        <f>IF(OR(LEFT($A944,1)="x",AND(Z933+$AB944=0,$AB933&gt;0)),"",IFERROR(VLOOKUP($A944,LedenV,28,0),""))</f>
        <v/>
      </c>
      <c r="R944" s="223" t="str">
        <f>IF(OR(LEFT($A944,1)="x",AND(AA933+$AB944=0,$AB933&gt;0)),"",IFERROR(VLOOKUP($A944,LedenV,29,0),""))</f>
        <v/>
      </c>
      <c r="V944" s="229" t="str">
        <f t="shared" si="698"/>
        <v/>
      </c>
      <c r="W944" s="229" t="str">
        <f t="shared" si="699"/>
        <v/>
      </c>
      <c r="X944" s="52">
        <v>15</v>
      </c>
      <c r="Y944" s="87" t="str">
        <f t="shared" si="700"/>
        <v/>
      </c>
      <c r="Z944" s="87" t="str">
        <f t="shared" si="701"/>
        <v/>
      </c>
      <c r="AA944" s="87" t="str">
        <f t="shared" si="702"/>
        <v/>
      </c>
      <c r="AB944" s="34">
        <f t="shared" si="703"/>
        <v>0</v>
      </c>
    </row>
    <row r="945" spans="1:32" x14ac:dyDescent="0.2">
      <c r="A945" s="34" t="str">
        <f>C931&amp;"x"&amp;B945</f>
        <v>x12</v>
      </c>
      <c r="B945" s="63">
        <v>12</v>
      </c>
      <c r="C945" s="87" t="str">
        <f t="shared" si="689"/>
        <v/>
      </c>
      <c r="D945" s="87" t="str">
        <f t="shared" si="690"/>
        <v/>
      </c>
      <c r="E945" s="88" t="str">
        <f t="shared" si="691"/>
        <v/>
      </c>
      <c r="F945" s="88" t="str">
        <f t="shared" si="692"/>
        <v/>
      </c>
      <c r="G945" s="89" t="str">
        <f t="shared" si="693"/>
        <v/>
      </c>
      <c r="H945" s="90" t="str">
        <f t="shared" si="694"/>
        <v/>
      </c>
      <c r="I945" s="91"/>
      <c r="J945" s="87" t="str">
        <f t="shared" si="695"/>
        <v/>
      </c>
      <c r="K945" s="87" t="str">
        <f t="shared" si="696"/>
        <v/>
      </c>
      <c r="L945" s="87" t="str">
        <f t="shared" si="697"/>
        <v/>
      </c>
      <c r="M945" s="92"/>
      <c r="N945" s="92"/>
      <c r="P945" s="223" t="str">
        <f>IF(OR(LEFT($A945,1)="x",AND(Y933+$AB945=0,$AB933&gt;0)),"",IFERROR(VLOOKUP($A945,LedenV,27,0),""))</f>
        <v/>
      </c>
      <c r="Q945" s="223" t="str">
        <f>IF(OR(LEFT($A945,1)="x",AND(Z933+$AB945=0,$AB933&gt;0)),"",IFERROR(VLOOKUP($A945,LedenV,28,0),""))</f>
        <v/>
      </c>
      <c r="R945" s="223" t="str">
        <f>IF(OR(LEFT($A945,1)="x",AND(AA933+$AB945=0,$AB933&gt;0)),"",IFERROR(VLOOKUP($A945,LedenV,29,0),""))</f>
        <v/>
      </c>
      <c r="V945" s="229" t="str">
        <f t="shared" si="698"/>
        <v/>
      </c>
      <c r="W945" s="229" t="str">
        <f t="shared" si="699"/>
        <v/>
      </c>
      <c r="X945" s="52">
        <v>16</v>
      </c>
      <c r="Y945" s="87" t="str">
        <f t="shared" si="700"/>
        <v/>
      </c>
      <c r="Z945" s="87" t="str">
        <f t="shared" si="701"/>
        <v/>
      </c>
      <c r="AA945" s="87" t="str">
        <f t="shared" si="702"/>
        <v/>
      </c>
      <c r="AB945" s="34">
        <f t="shared" si="703"/>
        <v>0</v>
      </c>
    </row>
    <row r="946" spans="1:32" x14ac:dyDescent="0.2">
      <c r="A946" s="34" t="str">
        <f>C931&amp;"x"&amp;B946</f>
        <v>x13</v>
      </c>
      <c r="B946" s="63">
        <v>13</v>
      </c>
      <c r="C946" s="87" t="str">
        <f t="shared" si="689"/>
        <v/>
      </c>
      <c r="D946" s="87" t="str">
        <f t="shared" si="690"/>
        <v/>
      </c>
      <c r="E946" s="88" t="str">
        <f t="shared" si="691"/>
        <v/>
      </c>
      <c r="F946" s="88" t="str">
        <f t="shared" si="692"/>
        <v/>
      </c>
      <c r="G946" s="89" t="str">
        <f t="shared" si="693"/>
        <v/>
      </c>
      <c r="H946" s="90" t="str">
        <f t="shared" si="694"/>
        <v/>
      </c>
      <c r="I946" s="91"/>
      <c r="J946" s="87" t="str">
        <f t="shared" si="695"/>
        <v/>
      </c>
      <c r="K946" s="87" t="str">
        <f t="shared" si="696"/>
        <v/>
      </c>
      <c r="L946" s="87" t="str">
        <f t="shared" si="697"/>
        <v/>
      </c>
      <c r="M946" s="92"/>
      <c r="N946" s="92"/>
      <c r="P946" s="223" t="str">
        <f>IF(OR(LEFT($A946,1)="x",AND(Y933+$AB946=0,$AB933&gt;0)),"",IFERROR(VLOOKUP($A946,LedenV,27,0),""))</f>
        <v/>
      </c>
      <c r="Q946" s="223" t="str">
        <f>IF(OR(LEFT($A946,1)="x",AND(Z933+$AB946=0,$AB933&gt;0)),"",IFERROR(VLOOKUP($A946,LedenV,28,0),""))</f>
        <v/>
      </c>
      <c r="R946" s="223" t="str">
        <f>IF(OR(LEFT($A946,1)="x",AND(AA933+$AB946=0,$AB933&gt;0)),"",IFERROR(VLOOKUP($A946,LedenV,29,0),""))</f>
        <v/>
      </c>
      <c r="V946" s="229" t="str">
        <f t="shared" si="698"/>
        <v/>
      </c>
      <c r="W946" s="229" t="str">
        <f t="shared" si="699"/>
        <v/>
      </c>
      <c r="X946" s="52">
        <v>17</v>
      </c>
      <c r="Y946" s="87" t="str">
        <f t="shared" si="700"/>
        <v/>
      </c>
      <c r="Z946" s="87" t="str">
        <f t="shared" si="701"/>
        <v/>
      </c>
      <c r="AA946" s="87" t="str">
        <f t="shared" si="702"/>
        <v/>
      </c>
      <c r="AB946" s="34">
        <f t="shared" si="703"/>
        <v>0</v>
      </c>
    </row>
    <row r="947" spans="1:32" x14ac:dyDescent="0.2">
      <c r="A947" s="34" t="str">
        <f>C931&amp;"x"&amp;B947</f>
        <v>x14</v>
      </c>
      <c r="B947" s="63">
        <v>14</v>
      </c>
      <c r="C947" s="87" t="str">
        <f t="shared" si="689"/>
        <v/>
      </c>
      <c r="D947" s="87" t="str">
        <f t="shared" si="690"/>
        <v/>
      </c>
      <c r="E947" s="88" t="str">
        <f t="shared" si="691"/>
        <v/>
      </c>
      <c r="F947" s="88" t="str">
        <f t="shared" si="692"/>
        <v/>
      </c>
      <c r="G947" s="89" t="str">
        <f t="shared" si="693"/>
        <v/>
      </c>
      <c r="H947" s="90" t="str">
        <f t="shared" si="694"/>
        <v/>
      </c>
      <c r="I947" s="91"/>
      <c r="J947" s="87" t="str">
        <f t="shared" si="695"/>
        <v/>
      </c>
      <c r="K947" s="87" t="str">
        <f t="shared" si="696"/>
        <v/>
      </c>
      <c r="L947" s="87" t="str">
        <f t="shared" si="697"/>
        <v/>
      </c>
      <c r="M947" s="92"/>
      <c r="N947" s="92"/>
      <c r="P947" s="223" t="str">
        <f>IF(OR(LEFT($A947,1)="x",AND(Y933+$AB947=0,$AB933&gt;0)),"",IFERROR(VLOOKUP($A947,LedenV,27,0),""))</f>
        <v/>
      </c>
      <c r="Q947" s="223" t="str">
        <f>IF(OR(LEFT($A947,1)="x",AND(Z933+$AB947=0,$AB933&gt;0)),"",IFERROR(VLOOKUP($A947,LedenV,28,0),""))</f>
        <v/>
      </c>
      <c r="R947" s="223" t="str">
        <f>IF(OR(LEFT($A947,1)="x",AND(AA933+$AB947=0,$AB933&gt;0)),"",IFERROR(VLOOKUP($A947,LedenV,29,0),""))</f>
        <v/>
      </c>
      <c r="V947" s="229" t="str">
        <f t="shared" si="698"/>
        <v/>
      </c>
      <c r="W947" s="229" t="str">
        <f t="shared" si="699"/>
        <v/>
      </c>
      <c r="X947" s="52">
        <v>18</v>
      </c>
      <c r="Y947" s="87" t="str">
        <f t="shared" si="700"/>
        <v/>
      </c>
      <c r="Z947" s="87" t="str">
        <f t="shared" si="701"/>
        <v/>
      </c>
      <c r="AA947" s="87" t="str">
        <f t="shared" si="702"/>
        <v/>
      </c>
      <c r="AB947" s="34">
        <f t="shared" si="703"/>
        <v>0</v>
      </c>
    </row>
    <row r="948" spans="1:32" x14ac:dyDescent="0.2">
      <c r="A948" s="34" t="str">
        <f>C931&amp;"x"&amp;B948</f>
        <v>x15</v>
      </c>
      <c r="B948" s="63">
        <v>15</v>
      </c>
      <c r="C948" s="87" t="str">
        <f t="shared" si="689"/>
        <v/>
      </c>
      <c r="D948" s="87" t="str">
        <f t="shared" si="690"/>
        <v/>
      </c>
      <c r="E948" s="88" t="str">
        <f t="shared" si="691"/>
        <v/>
      </c>
      <c r="F948" s="88" t="str">
        <f t="shared" si="692"/>
        <v/>
      </c>
      <c r="G948" s="89" t="str">
        <f t="shared" si="693"/>
        <v/>
      </c>
      <c r="H948" s="90" t="str">
        <f t="shared" si="694"/>
        <v/>
      </c>
      <c r="I948" s="91"/>
      <c r="J948" s="87" t="str">
        <f t="shared" si="695"/>
        <v/>
      </c>
      <c r="K948" s="87" t="str">
        <f t="shared" si="696"/>
        <v/>
      </c>
      <c r="L948" s="87" t="str">
        <f t="shared" si="697"/>
        <v/>
      </c>
      <c r="M948" s="92"/>
      <c r="N948" s="92"/>
      <c r="P948" s="223" t="str">
        <f>IF(OR(LEFT($A948,1)="x",AND(Y933+$AB948=0,$AB933&gt;0)),"",IFERROR(VLOOKUP($A948,LedenV,27,0),""))</f>
        <v/>
      </c>
      <c r="Q948" s="223" t="str">
        <f>IF(OR(LEFT($A948,1)="x",AND(Z933+$AB948=0,$AB933&gt;0)),"",IFERROR(VLOOKUP($A948,LedenV,28,0),""))</f>
        <v/>
      </c>
      <c r="R948" s="223" t="str">
        <f>IF(OR(LEFT($A948,1)="x",AND(AA933+$AB948=0,$AB933&gt;0)),"",IFERROR(VLOOKUP($A948,LedenV,29,0),""))</f>
        <v/>
      </c>
      <c r="V948" s="229" t="str">
        <f t="shared" si="698"/>
        <v/>
      </c>
      <c r="W948" s="229" t="str">
        <f t="shared" si="699"/>
        <v/>
      </c>
      <c r="X948" s="52">
        <v>19</v>
      </c>
      <c r="Y948" s="87" t="str">
        <f t="shared" si="700"/>
        <v/>
      </c>
      <c r="Z948" s="87" t="str">
        <f t="shared" si="701"/>
        <v/>
      </c>
      <c r="AA948" s="87" t="str">
        <f t="shared" si="702"/>
        <v/>
      </c>
      <c r="AB948" s="34">
        <f t="shared" si="703"/>
        <v>0</v>
      </c>
    </row>
    <row r="949" spans="1:32" ht="13.5" thickBot="1" x14ac:dyDescent="0.25">
      <c r="B949" s="93"/>
      <c r="C949" s="94"/>
      <c r="D949" s="93"/>
      <c r="E949" s="93"/>
      <c r="F949" s="93"/>
      <c r="G949" s="95"/>
      <c r="H949" s="95"/>
      <c r="I949" s="95"/>
      <c r="J949" s="94"/>
      <c r="K949" s="94"/>
      <c r="L949" s="94"/>
      <c r="M949" s="92"/>
      <c r="N949" s="92"/>
      <c r="X949" s="52">
        <v>20</v>
      </c>
    </row>
    <row r="950" spans="1:32" ht="13.5" thickTop="1" x14ac:dyDescent="0.2">
      <c r="A950" s="62"/>
      <c r="B950" s="63"/>
      <c r="C950" s="392" t="s">
        <v>6547</v>
      </c>
      <c r="D950" s="392"/>
      <c r="E950" s="178" t="s">
        <v>6548</v>
      </c>
      <c r="F950" s="178" t="s">
        <v>6549</v>
      </c>
      <c r="G950" s="65" t="s">
        <v>6550</v>
      </c>
      <c r="H950" s="66"/>
      <c r="I950" s="67"/>
      <c r="J950" s="68" t="s">
        <v>6551</v>
      </c>
      <c r="K950" s="68" t="s">
        <v>6552</v>
      </c>
      <c r="L950" s="68" t="s">
        <v>6553</v>
      </c>
      <c r="M950" s="69"/>
      <c r="N950" s="69"/>
      <c r="O950" s="70"/>
      <c r="P950" s="71">
        <f>COUNT(P954:P968)</f>
        <v>0</v>
      </c>
      <c r="Q950" s="71">
        <f>COUNT(Q954:Q968)</f>
        <v>0</v>
      </c>
      <c r="R950" s="71">
        <f>COUNT(R954:R968)</f>
        <v>0</v>
      </c>
      <c r="S950" s="72"/>
      <c r="T950" s="104">
        <f>R950-(15-COUNTBLANK(AA954:AA968))</f>
        <v>0</v>
      </c>
      <c r="U950" s="70"/>
      <c r="V950" s="70"/>
      <c r="W950" s="70"/>
      <c r="X950" s="70">
        <v>1</v>
      </c>
      <c r="Y950" s="62"/>
      <c r="Z950" s="62"/>
      <c r="AA950" s="62"/>
      <c r="AB950" s="62"/>
    </row>
    <row r="951" spans="1:32" x14ac:dyDescent="0.2">
      <c r="A951" s="43">
        <v>51</v>
      </c>
      <c r="B951" s="73"/>
      <c r="C951" s="391" t="str">
        <f>Leden!AQ53</f>
        <v/>
      </c>
      <c r="D951" s="391"/>
      <c r="E951" s="177" t="str">
        <f>IF($C951="","",LEFT(IFERROR(VLOOKUP($C951,TeamsV,2,0),"")&amp;"??",2))</f>
        <v/>
      </c>
      <c r="F951" s="177" t="str">
        <f>IF($C951="","",LEFT(IFERROR(VLOOKUP($C951,TeamsV,3,0),"")&amp;"??",2))</f>
        <v/>
      </c>
      <c r="G951" s="177" t="str">
        <f>IF($C951="","",LEFT(IFERROR(VLOOKUP($C951,TeamsV,4,0),"")&amp;"?",1))</f>
        <v/>
      </c>
      <c r="H951" s="75"/>
      <c r="I951" s="76"/>
      <c r="J951" s="295">
        <f>COUNTIF(C954:C968,"V")</f>
        <v>0</v>
      </c>
      <c r="K951" s="300">
        <f>COUNTIF(C954:C968,"M")</f>
        <v>0</v>
      </c>
      <c r="L951" s="77" t="str">
        <f>IFERROR(AVERAGE(H954:H968),"")</f>
        <v/>
      </c>
      <c r="M951" s="78"/>
      <c r="N951" s="78"/>
      <c r="O951" s="79" t="s">
        <v>6554</v>
      </c>
      <c r="P951" s="223" t="str">
        <f>IF(COUNT(P954:P968)=0,"",TeamPunten(P954:P968,$V951))</f>
        <v/>
      </c>
      <c r="Q951" s="223" t="str">
        <f>IF(COUNT(Q954:Q968)=0,"",TeamPunten(Q954:Q968,$V951))</f>
        <v/>
      </c>
      <c r="R951" s="223" t="str">
        <f>IF(COUNT(R954:R968)=0,"",TeamPunten(R954:R968,$V951))</f>
        <v/>
      </c>
      <c r="S951" s="224"/>
      <c r="T951" s="51"/>
      <c r="U951" s="225" t="str">
        <f>MID($C951,1,1)</f>
        <v/>
      </c>
      <c r="V951" s="225" t="str">
        <f>MID($C951,1,1)</f>
        <v/>
      </c>
      <c r="W951" s="225" t="str">
        <f>MID($C951,1,1)</f>
        <v/>
      </c>
      <c r="X951" s="52">
        <v>2</v>
      </c>
      <c r="Y951" s="43"/>
      <c r="Z951" s="43"/>
      <c r="AA951" s="43"/>
      <c r="AB951" s="43"/>
      <c r="AD951" s="20" t="str">
        <f>IF($C951="","",IFERROR(VLOOKUP($C951,TeamsV,6,0),""))</f>
        <v/>
      </c>
      <c r="AE951" s="20" t="str">
        <f>IF($AD951="","",VLOOKUP($AD951,Teams!$B$4:$G$8,2,0))</f>
        <v/>
      </c>
      <c r="AF951" s="20" t="str">
        <f>IF($AD951="","",VLOOKUP($AD951,Teams!$B$4:$G$8,4,0))</f>
        <v/>
      </c>
    </row>
    <row r="952" spans="1:32" x14ac:dyDescent="0.2">
      <c r="B952" s="63"/>
      <c r="C952" s="178"/>
      <c r="D952" s="63"/>
      <c r="E952" s="63"/>
      <c r="F952" s="63"/>
      <c r="G952" s="67"/>
      <c r="H952" s="67"/>
      <c r="I952" s="67"/>
      <c r="J952" s="296"/>
      <c r="K952" s="296"/>
      <c r="L952" s="296"/>
      <c r="M952" s="80"/>
      <c r="N952" s="80"/>
      <c r="P952" s="224"/>
      <c r="Q952" s="224"/>
      <c r="R952" s="224"/>
      <c r="S952" s="224"/>
      <c r="T952" s="51"/>
      <c r="U952" s="226"/>
      <c r="V952" s="226"/>
      <c r="W952" s="226"/>
      <c r="X952" s="52">
        <v>3</v>
      </c>
    </row>
    <row r="953" spans="1:32" x14ac:dyDescent="0.2">
      <c r="A953" s="81"/>
      <c r="B953" s="82"/>
      <c r="C953" s="83" t="s">
        <v>6555</v>
      </c>
      <c r="D953" s="83" t="s">
        <v>6556</v>
      </c>
      <c r="E953" s="84" t="s">
        <v>6557</v>
      </c>
      <c r="F953" s="84" t="s">
        <v>6558</v>
      </c>
      <c r="G953" s="83" t="s">
        <v>6559</v>
      </c>
      <c r="H953" s="83" t="s">
        <v>6560</v>
      </c>
      <c r="I953" s="83" t="s">
        <v>6415</v>
      </c>
      <c r="J953" s="83" t="s">
        <v>7321</v>
      </c>
      <c r="K953" s="83" t="s">
        <v>8065</v>
      </c>
      <c r="L953" s="83" t="s">
        <v>8195</v>
      </c>
      <c r="M953" s="85"/>
      <c r="N953" s="85"/>
      <c r="O953" s="86"/>
      <c r="P953" s="227" t="s">
        <v>6425</v>
      </c>
      <c r="Q953" s="227" t="s">
        <v>6424</v>
      </c>
      <c r="R953" s="227" t="s">
        <v>6426</v>
      </c>
      <c r="S953" s="224"/>
      <c r="T953" s="51"/>
      <c r="U953" s="225" t="str">
        <f>IF(W951="","",VLOOKUP(W951,Leeftijdscat,2,FALSE))</f>
        <v/>
      </c>
      <c r="V953" s="225" t="str">
        <f>IF(W951="","",VLOOKUP(W951,Leeftijdscat,3,FALSE))</f>
        <v/>
      </c>
      <c r="W953" s="225"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SUM(Y953:AA953)</f>
        <v>0</v>
      </c>
    </row>
    <row r="954" spans="1:32" x14ac:dyDescent="0.2">
      <c r="A954" s="34" t="str">
        <f>C951&amp;"x"&amp;B954</f>
        <v>x1</v>
      </c>
      <c r="B954" s="63">
        <v>1</v>
      </c>
      <c r="C954" s="87" t="str">
        <f t="shared" ref="C954:C968" si="704">IF(LEFT($A954,1)="x","",IFERROR(VLOOKUP($A954,LedenV,6,0),""))</f>
        <v/>
      </c>
      <c r="D954" s="87" t="str">
        <f t="shared" ref="D954:D968" si="705">IF(LEFT($A954,1)="x","",IFERROR(VLOOKUP($A954,LedenV,7,0),""))</f>
        <v/>
      </c>
      <c r="E954" s="88" t="str">
        <f t="shared" ref="E954:E968" si="706">IF(LEFT($A954,1)="x","",IFERROR(VLOOKUP($A954,LedenV,8,0),""))</f>
        <v/>
      </c>
      <c r="F954" s="88" t="str">
        <f t="shared" ref="F954:F968" si="707">IF(LEFT($A954,1)="x","",IFERROR(VLOOKUP($A954,LedenV,9,0),""))</f>
        <v/>
      </c>
      <c r="G954" s="89" t="str">
        <f t="shared" ref="G954:G968" si="708">IF(LEFT($A954,1)="x","",IFERROR(VLOOKUP($A954,LedenV,10,0),""))</f>
        <v/>
      </c>
      <c r="H954" s="90" t="str">
        <f t="shared" ref="H954:H968" si="709">IF(AND(ISNUMBER(G954),G954&lt;&gt;0),DATEDIF(G954,Peildatum,"Y"),"")</f>
        <v/>
      </c>
      <c r="I954" s="91"/>
      <c r="J954" s="87" t="str">
        <f t="shared" ref="J954:J968" si="710">IF(LEFT($A954,1)="x","",IFERROR(VLOOKUP($A954,LedenV,16,0),""))</f>
        <v/>
      </c>
      <c r="K954" s="87" t="str">
        <f t="shared" ref="K954:K968" si="711">IF(LEFT($A954,1)="x","",IFERROR(VLOOKUP($A954,LedenV,17,0),""))</f>
        <v/>
      </c>
      <c r="L954" s="87" t="str">
        <f t="shared" ref="L954:L968" si="712">IF(LEFT($A954,1)="x","",IFERROR(VLOOKUP($A954,LedenV,18,0),""))</f>
        <v/>
      </c>
      <c r="M954" s="92"/>
      <c r="N954" s="92"/>
      <c r="P954" s="223" t="str">
        <f>IF(OR(LEFT($A954,1)="x",AND(Y953+$AB954=0,$AB953&gt;0)),"",IFERROR(VLOOKUP($A954,LedenV,27,0),""))</f>
        <v/>
      </c>
      <c r="Q954" s="223" t="str">
        <f>IF(OR(LEFT($A954,1)="x",AND(Z953+$AB954=0,$AB953&gt;0)),"",IFERROR(VLOOKUP($A954,LedenV,28,0),""))</f>
        <v/>
      </c>
      <c r="R954" s="223" t="str">
        <f>IF(OR(LEFT($A954,1)="x",AND(AA953+$AB954=0,$AB953&gt;0)),"",IFERROR(VLOOKUP($A954,LedenV,29,0),""))</f>
        <v/>
      </c>
      <c r="S954" s="228"/>
      <c r="T954" s="305"/>
      <c r="U954" s="226"/>
      <c r="V954" s="229" t="str">
        <f t="shared" ref="V954:V968" si="713">V953</f>
        <v/>
      </c>
      <c r="W954" s="229" t="str">
        <f t="shared" ref="W954:W968" si="714">W953</f>
        <v/>
      </c>
      <c r="X954" s="52">
        <v>5</v>
      </c>
      <c r="Y954" s="87" t="str">
        <f t="shared" ref="Y954:Y968" si="715">IF(LEFT($A954,1)="x","",IFERROR(VLOOKUP($A954,LedenV,34,0),""))</f>
        <v/>
      </c>
      <c r="Z954" s="87" t="str">
        <f t="shared" ref="Z954:Z968" si="716">IF(LEFT($A954,1)="x","",IFERROR(VLOOKUP($A954,LedenV,35,0),""))</f>
        <v/>
      </c>
      <c r="AA954" s="87" t="str">
        <f t="shared" ref="AA954:AA968" si="717">IF(LEFT($A954,1)="x","",IFERROR(VLOOKUP($A954,LedenV,36,0),""))</f>
        <v/>
      </c>
      <c r="AB954" s="34">
        <f t="shared" ref="AB954:AB968" si="718">LEN(Y954&amp;Z954&amp;AA954)</f>
        <v>0</v>
      </c>
    </row>
    <row r="955" spans="1:32" x14ac:dyDescent="0.2">
      <c r="A955" s="34" t="str">
        <f>C951&amp;"x"&amp;B955</f>
        <v>x2</v>
      </c>
      <c r="B955" s="63">
        <v>2</v>
      </c>
      <c r="C955" s="87" t="str">
        <f t="shared" si="704"/>
        <v/>
      </c>
      <c r="D955" s="87" t="str">
        <f t="shared" si="705"/>
        <v/>
      </c>
      <c r="E955" s="88" t="str">
        <f t="shared" si="706"/>
        <v/>
      </c>
      <c r="F955" s="88" t="str">
        <f t="shared" si="707"/>
        <v/>
      </c>
      <c r="G955" s="89" t="str">
        <f t="shared" si="708"/>
        <v/>
      </c>
      <c r="H955" s="90" t="str">
        <f t="shared" si="709"/>
        <v/>
      </c>
      <c r="I955" s="91"/>
      <c r="J955" s="87" t="str">
        <f t="shared" si="710"/>
        <v/>
      </c>
      <c r="K955" s="87" t="str">
        <f t="shared" si="711"/>
        <v/>
      </c>
      <c r="L955" s="87" t="str">
        <f t="shared" si="712"/>
        <v/>
      </c>
      <c r="M955" s="92"/>
      <c r="N955" s="92"/>
      <c r="P955" s="223" t="str">
        <f>IF(OR(LEFT($A955,1)="x",AND(Y953+$AB955=0,$AB953&gt;0)),"",IFERROR(VLOOKUP($A955,LedenV,27,0),""))</f>
        <v/>
      </c>
      <c r="Q955" s="223" t="str">
        <f>IF(OR(LEFT($A955,1)="x",AND(Z953+$AB955=0,$AB953&gt;0)),"",IFERROR(VLOOKUP($A955,LedenV,28,0),""))</f>
        <v/>
      </c>
      <c r="R955" s="223" t="str">
        <f>IF(OR(LEFT($A955,1)="x",AND(AA953+$AB955=0,$AB953&gt;0)),"",IFERROR(VLOOKUP($A955,LedenV,29,0),""))</f>
        <v/>
      </c>
      <c r="S955" s="228"/>
      <c r="T955" s="305"/>
      <c r="U955" s="226"/>
      <c r="V955" s="229" t="str">
        <f t="shared" si="713"/>
        <v/>
      </c>
      <c r="W955" s="229" t="str">
        <f t="shared" si="714"/>
        <v/>
      </c>
      <c r="X955" s="52">
        <v>6</v>
      </c>
      <c r="Y955" s="87" t="str">
        <f t="shared" si="715"/>
        <v/>
      </c>
      <c r="Z955" s="87" t="str">
        <f t="shared" si="716"/>
        <v/>
      </c>
      <c r="AA955" s="87" t="str">
        <f t="shared" si="717"/>
        <v/>
      </c>
      <c r="AB955" s="34">
        <f t="shared" si="718"/>
        <v>0</v>
      </c>
    </row>
    <row r="956" spans="1:32" x14ac:dyDescent="0.2">
      <c r="A956" s="34" t="str">
        <f>C951&amp;"x"&amp;B956</f>
        <v>x3</v>
      </c>
      <c r="B956" s="63">
        <v>3</v>
      </c>
      <c r="C956" s="87" t="str">
        <f t="shared" si="704"/>
        <v/>
      </c>
      <c r="D956" s="87" t="str">
        <f t="shared" si="705"/>
        <v/>
      </c>
      <c r="E956" s="88" t="str">
        <f t="shared" si="706"/>
        <v/>
      </c>
      <c r="F956" s="88" t="str">
        <f t="shared" si="707"/>
        <v/>
      </c>
      <c r="G956" s="89" t="str">
        <f t="shared" si="708"/>
        <v/>
      </c>
      <c r="H956" s="90" t="str">
        <f t="shared" si="709"/>
        <v/>
      </c>
      <c r="I956" s="91"/>
      <c r="J956" s="87" t="str">
        <f t="shared" si="710"/>
        <v/>
      </c>
      <c r="K956" s="87" t="str">
        <f t="shared" si="711"/>
        <v/>
      </c>
      <c r="L956" s="87" t="str">
        <f t="shared" si="712"/>
        <v/>
      </c>
      <c r="M956" s="92"/>
      <c r="N956" s="92"/>
      <c r="P956" s="223" t="str">
        <f>IF(OR(LEFT($A956,1)="x",AND(Y953+$AB956=0,$AB953&gt;0)),"",IFERROR(VLOOKUP($A956,LedenV,27,0),""))</f>
        <v/>
      </c>
      <c r="Q956" s="223" t="str">
        <f>IF(OR(LEFT($A956,1)="x",AND(Z953+$AB956=0,$AB953&gt;0)),"",IFERROR(VLOOKUP($A956,LedenV,28,0),""))</f>
        <v/>
      </c>
      <c r="R956" s="223" t="str">
        <f>IF(OR(LEFT($A956,1)="x",AND(AA953+$AB956=0,$AB953&gt;0)),"",IFERROR(VLOOKUP($A956,LedenV,29,0),""))</f>
        <v/>
      </c>
      <c r="S956" s="228"/>
      <c r="T956" s="305"/>
      <c r="U956" s="226"/>
      <c r="V956" s="229" t="str">
        <f t="shared" si="713"/>
        <v/>
      </c>
      <c r="W956" s="229" t="str">
        <f t="shared" si="714"/>
        <v/>
      </c>
      <c r="X956" s="52">
        <v>7</v>
      </c>
      <c r="Y956" s="87" t="str">
        <f t="shared" si="715"/>
        <v/>
      </c>
      <c r="Z956" s="87" t="str">
        <f t="shared" si="716"/>
        <v/>
      </c>
      <c r="AA956" s="87" t="str">
        <f t="shared" si="717"/>
        <v/>
      </c>
      <c r="AB956" s="34">
        <f t="shared" si="718"/>
        <v>0</v>
      </c>
    </row>
    <row r="957" spans="1:32" x14ac:dyDescent="0.2">
      <c r="A957" s="34" t="str">
        <f>C951&amp;"x"&amp;B957</f>
        <v>x4</v>
      </c>
      <c r="B957" s="63">
        <v>4</v>
      </c>
      <c r="C957" s="87" t="str">
        <f t="shared" si="704"/>
        <v/>
      </c>
      <c r="D957" s="87" t="str">
        <f t="shared" si="705"/>
        <v/>
      </c>
      <c r="E957" s="88" t="str">
        <f t="shared" si="706"/>
        <v/>
      </c>
      <c r="F957" s="88" t="str">
        <f t="shared" si="707"/>
        <v/>
      </c>
      <c r="G957" s="89" t="str">
        <f t="shared" si="708"/>
        <v/>
      </c>
      <c r="H957" s="90" t="str">
        <f t="shared" si="709"/>
        <v/>
      </c>
      <c r="I957" s="91"/>
      <c r="J957" s="87" t="str">
        <f t="shared" si="710"/>
        <v/>
      </c>
      <c r="K957" s="87" t="str">
        <f t="shared" si="711"/>
        <v/>
      </c>
      <c r="L957" s="87" t="str">
        <f t="shared" si="712"/>
        <v/>
      </c>
      <c r="M957" s="92"/>
      <c r="N957" s="92"/>
      <c r="P957" s="223" t="str">
        <f>IF(OR(LEFT($A957,1)="x",AND(Y953+$AB957=0,$AB953&gt;0)),"",IFERROR(VLOOKUP($A957,LedenV,27,0),""))</f>
        <v/>
      </c>
      <c r="Q957" s="223" t="str">
        <f>IF(OR(LEFT($A957,1)="x",AND(Z953+$AB957=0,$AB953&gt;0)),"",IFERROR(VLOOKUP($A957,LedenV,28,0),""))</f>
        <v/>
      </c>
      <c r="R957" s="223" t="str">
        <f>IF(OR(LEFT($A957,1)="x",AND(AA953+$AB957=0,$AB953&gt;0)),"",IFERROR(VLOOKUP($A957,LedenV,29,0),""))</f>
        <v/>
      </c>
      <c r="S957" s="228"/>
      <c r="T957" s="305"/>
      <c r="U957" s="226"/>
      <c r="V957" s="229" t="str">
        <f t="shared" si="713"/>
        <v/>
      </c>
      <c r="W957" s="229" t="str">
        <f t="shared" si="714"/>
        <v/>
      </c>
      <c r="X957" s="52">
        <v>8</v>
      </c>
      <c r="Y957" s="87" t="str">
        <f t="shared" si="715"/>
        <v/>
      </c>
      <c r="Z957" s="87" t="str">
        <f t="shared" si="716"/>
        <v/>
      </c>
      <c r="AA957" s="87" t="str">
        <f t="shared" si="717"/>
        <v/>
      </c>
      <c r="AB957" s="34">
        <f t="shared" si="718"/>
        <v>0</v>
      </c>
    </row>
    <row r="958" spans="1:32" x14ac:dyDescent="0.2">
      <c r="A958" s="34" t="str">
        <f>C951&amp;"x"&amp;B958</f>
        <v>x5</v>
      </c>
      <c r="B958" s="63">
        <v>5</v>
      </c>
      <c r="C958" s="87" t="str">
        <f t="shared" si="704"/>
        <v/>
      </c>
      <c r="D958" s="87" t="str">
        <f t="shared" si="705"/>
        <v/>
      </c>
      <c r="E958" s="88" t="str">
        <f t="shared" si="706"/>
        <v/>
      </c>
      <c r="F958" s="88" t="str">
        <f t="shared" si="707"/>
        <v/>
      </c>
      <c r="G958" s="89" t="str">
        <f t="shared" si="708"/>
        <v/>
      </c>
      <c r="H958" s="90" t="str">
        <f t="shared" si="709"/>
        <v/>
      </c>
      <c r="I958" s="91"/>
      <c r="J958" s="87" t="str">
        <f t="shared" si="710"/>
        <v/>
      </c>
      <c r="K958" s="87" t="str">
        <f t="shared" si="711"/>
        <v/>
      </c>
      <c r="L958" s="87" t="str">
        <f t="shared" si="712"/>
        <v/>
      </c>
      <c r="M958" s="92"/>
      <c r="N958" s="92"/>
      <c r="P958" s="223" t="str">
        <f>IF(OR(LEFT($A958,1)="x",AND(Y953+$AB958=0,$AB953&gt;0)),"",IFERROR(VLOOKUP($A958,LedenV,27,0),""))</f>
        <v/>
      </c>
      <c r="Q958" s="223" t="str">
        <f>IF(OR(LEFT($A958,1)="x",AND(Z953+$AB958=0,$AB953&gt;0)),"",IFERROR(VLOOKUP($A958,LedenV,28,0),""))</f>
        <v/>
      </c>
      <c r="R958" s="223" t="str">
        <f>IF(OR(LEFT($A958,1)="x",AND(AA953+$AB958=0,$AB953&gt;0)),"",IFERROR(VLOOKUP($A958,LedenV,29,0),""))</f>
        <v/>
      </c>
      <c r="S958" s="228"/>
      <c r="T958" s="305"/>
      <c r="U958" s="226"/>
      <c r="V958" s="229" t="str">
        <f t="shared" si="713"/>
        <v/>
      </c>
      <c r="W958" s="229" t="str">
        <f t="shared" si="714"/>
        <v/>
      </c>
      <c r="X958" s="52">
        <v>9</v>
      </c>
      <c r="Y958" s="87" t="str">
        <f t="shared" si="715"/>
        <v/>
      </c>
      <c r="Z958" s="87" t="str">
        <f t="shared" si="716"/>
        <v/>
      </c>
      <c r="AA958" s="87" t="str">
        <f t="shared" si="717"/>
        <v/>
      </c>
      <c r="AB958" s="34">
        <f t="shared" si="718"/>
        <v>0</v>
      </c>
    </row>
    <row r="959" spans="1:32" x14ac:dyDescent="0.2">
      <c r="A959" s="34" t="str">
        <f>C951&amp;"x"&amp;B959</f>
        <v>x6</v>
      </c>
      <c r="B959" s="63">
        <v>6</v>
      </c>
      <c r="C959" s="87" t="str">
        <f t="shared" si="704"/>
        <v/>
      </c>
      <c r="D959" s="87" t="str">
        <f t="shared" si="705"/>
        <v/>
      </c>
      <c r="E959" s="88" t="str">
        <f t="shared" si="706"/>
        <v/>
      </c>
      <c r="F959" s="88" t="str">
        <f t="shared" si="707"/>
        <v/>
      </c>
      <c r="G959" s="89" t="str">
        <f t="shared" si="708"/>
        <v/>
      </c>
      <c r="H959" s="90" t="str">
        <f t="shared" si="709"/>
        <v/>
      </c>
      <c r="I959" s="91"/>
      <c r="J959" s="87" t="str">
        <f t="shared" si="710"/>
        <v/>
      </c>
      <c r="K959" s="87" t="str">
        <f t="shared" si="711"/>
        <v/>
      </c>
      <c r="L959" s="87" t="str">
        <f t="shared" si="712"/>
        <v/>
      </c>
      <c r="M959" s="92"/>
      <c r="N959" s="92"/>
      <c r="P959" s="223" t="str">
        <f>IF(OR(LEFT($A959,1)="x",AND(Y953+$AB959=0,$AB953&gt;0)),"",IFERROR(VLOOKUP($A959,LedenV,27,0),""))</f>
        <v/>
      </c>
      <c r="Q959" s="223" t="str">
        <f>IF(OR(LEFT($A959,1)="x",AND(Z953+$AB959=0,$AB953&gt;0)),"",IFERROR(VLOOKUP($A959,LedenV,28,0),""))</f>
        <v/>
      </c>
      <c r="R959" s="223" t="str">
        <f>IF(OR(LEFT($A959,1)="x",AND(AA953+$AB959=0,$AB953&gt;0)),"",IFERROR(VLOOKUP($A959,LedenV,29,0),""))</f>
        <v/>
      </c>
      <c r="S959" s="228"/>
      <c r="T959" s="305"/>
      <c r="U959" s="226"/>
      <c r="V959" s="229" t="str">
        <f t="shared" si="713"/>
        <v/>
      </c>
      <c r="W959" s="229" t="str">
        <f t="shared" si="714"/>
        <v/>
      </c>
      <c r="X959" s="52">
        <v>10</v>
      </c>
      <c r="Y959" s="87" t="str">
        <f t="shared" si="715"/>
        <v/>
      </c>
      <c r="Z959" s="87" t="str">
        <f t="shared" si="716"/>
        <v/>
      </c>
      <c r="AA959" s="87" t="str">
        <f t="shared" si="717"/>
        <v/>
      </c>
      <c r="AB959" s="34">
        <f t="shared" si="718"/>
        <v>0</v>
      </c>
    </row>
    <row r="960" spans="1:32" x14ac:dyDescent="0.2">
      <c r="A960" s="34" t="str">
        <f>C951&amp;"x"&amp;B960</f>
        <v>x7</v>
      </c>
      <c r="B960" s="63">
        <v>7</v>
      </c>
      <c r="C960" s="87" t="str">
        <f t="shared" si="704"/>
        <v/>
      </c>
      <c r="D960" s="87" t="str">
        <f t="shared" si="705"/>
        <v/>
      </c>
      <c r="E960" s="88" t="str">
        <f t="shared" si="706"/>
        <v/>
      </c>
      <c r="F960" s="88" t="str">
        <f t="shared" si="707"/>
        <v/>
      </c>
      <c r="G960" s="89" t="str">
        <f t="shared" si="708"/>
        <v/>
      </c>
      <c r="H960" s="90" t="str">
        <f t="shared" si="709"/>
        <v/>
      </c>
      <c r="I960" s="91"/>
      <c r="J960" s="87" t="str">
        <f t="shared" si="710"/>
        <v/>
      </c>
      <c r="K960" s="87" t="str">
        <f t="shared" si="711"/>
        <v/>
      </c>
      <c r="L960" s="87" t="str">
        <f t="shared" si="712"/>
        <v/>
      </c>
      <c r="M960" s="92"/>
      <c r="N960" s="92"/>
      <c r="P960" s="223" t="str">
        <f>IF(OR(LEFT($A960,1)="x",AND(Y953+$AB960=0,$AB953&gt;0)),"",IFERROR(VLOOKUP($A960,LedenV,27,0),""))</f>
        <v/>
      </c>
      <c r="Q960" s="223" t="str">
        <f>IF(OR(LEFT($A960,1)="x",AND(Z953+$AB960=0,$AB953&gt;0)),"",IFERROR(VLOOKUP($A960,LedenV,28,0),""))</f>
        <v/>
      </c>
      <c r="R960" s="223" t="str">
        <f>IF(OR(LEFT($A960,1)="x",AND(AA953+$AB960=0,$AB953&gt;0)),"",IFERROR(VLOOKUP($A960,LedenV,29,0),""))</f>
        <v/>
      </c>
      <c r="S960" s="228"/>
      <c r="T960" s="305"/>
      <c r="U960" s="226"/>
      <c r="V960" s="229" t="str">
        <f t="shared" si="713"/>
        <v/>
      </c>
      <c r="W960" s="229" t="str">
        <f t="shared" si="714"/>
        <v/>
      </c>
      <c r="X960" s="52">
        <v>11</v>
      </c>
      <c r="Y960" s="87" t="str">
        <f t="shared" si="715"/>
        <v/>
      </c>
      <c r="Z960" s="87" t="str">
        <f t="shared" si="716"/>
        <v/>
      </c>
      <c r="AA960" s="87" t="str">
        <f t="shared" si="717"/>
        <v/>
      </c>
      <c r="AB960" s="34">
        <f t="shared" si="718"/>
        <v>0</v>
      </c>
    </row>
    <row r="961" spans="1:32" x14ac:dyDescent="0.2">
      <c r="A961" s="34" t="str">
        <f>C951&amp;"x"&amp;B961</f>
        <v>x8</v>
      </c>
      <c r="B961" s="63">
        <v>8</v>
      </c>
      <c r="C961" s="87" t="str">
        <f t="shared" si="704"/>
        <v/>
      </c>
      <c r="D961" s="87" t="str">
        <f t="shared" si="705"/>
        <v/>
      </c>
      <c r="E961" s="88" t="str">
        <f t="shared" si="706"/>
        <v/>
      </c>
      <c r="F961" s="88" t="str">
        <f t="shared" si="707"/>
        <v/>
      </c>
      <c r="G961" s="89" t="str">
        <f t="shared" si="708"/>
        <v/>
      </c>
      <c r="H961" s="90" t="str">
        <f t="shared" si="709"/>
        <v/>
      </c>
      <c r="I961" s="91"/>
      <c r="J961" s="87" t="str">
        <f t="shared" si="710"/>
        <v/>
      </c>
      <c r="K961" s="87" t="str">
        <f t="shared" si="711"/>
        <v/>
      </c>
      <c r="L961" s="87" t="str">
        <f t="shared" si="712"/>
        <v/>
      </c>
      <c r="M961" s="92"/>
      <c r="N961" s="92"/>
      <c r="P961" s="223" t="str">
        <f>IF(OR(LEFT($A961,1)="x",AND(Y953+$AB961=0,$AB953&gt;0)),"",IFERROR(VLOOKUP($A961,LedenV,27,0),""))</f>
        <v/>
      </c>
      <c r="Q961" s="223" t="str">
        <f>IF(OR(LEFT($A961,1)="x",AND(Z953+$AB961=0,$AB953&gt;0)),"",IFERROR(VLOOKUP($A961,LedenV,28,0),""))</f>
        <v/>
      </c>
      <c r="R961" s="223" t="str">
        <f>IF(OR(LEFT($A961,1)="x",AND(AA953+$AB961=0,$AB953&gt;0)),"",IFERROR(VLOOKUP($A961,LedenV,29,0),""))</f>
        <v/>
      </c>
      <c r="S961" s="228"/>
      <c r="T961" s="305"/>
      <c r="U961" s="226"/>
      <c r="V961" s="229" t="str">
        <f t="shared" si="713"/>
        <v/>
      </c>
      <c r="W961" s="229" t="str">
        <f t="shared" si="714"/>
        <v/>
      </c>
      <c r="X961" s="52">
        <v>12</v>
      </c>
      <c r="Y961" s="87" t="str">
        <f t="shared" si="715"/>
        <v/>
      </c>
      <c r="Z961" s="87" t="str">
        <f t="shared" si="716"/>
        <v/>
      </c>
      <c r="AA961" s="87" t="str">
        <f t="shared" si="717"/>
        <v/>
      </c>
      <c r="AB961" s="34">
        <f t="shared" si="718"/>
        <v>0</v>
      </c>
    </row>
    <row r="962" spans="1:32" x14ac:dyDescent="0.2">
      <c r="A962" s="34" t="str">
        <f>C951&amp;"x"&amp;B962</f>
        <v>x9</v>
      </c>
      <c r="B962" s="63">
        <v>9</v>
      </c>
      <c r="C962" s="87" t="str">
        <f t="shared" si="704"/>
        <v/>
      </c>
      <c r="D962" s="87" t="str">
        <f t="shared" si="705"/>
        <v/>
      </c>
      <c r="E962" s="88" t="str">
        <f t="shared" si="706"/>
        <v/>
      </c>
      <c r="F962" s="88" t="str">
        <f t="shared" si="707"/>
        <v/>
      </c>
      <c r="G962" s="89" t="str">
        <f t="shared" si="708"/>
        <v/>
      </c>
      <c r="H962" s="90" t="str">
        <f t="shared" si="709"/>
        <v/>
      </c>
      <c r="I962" s="91"/>
      <c r="J962" s="87" t="str">
        <f t="shared" si="710"/>
        <v/>
      </c>
      <c r="K962" s="87" t="str">
        <f t="shared" si="711"/>
        <v/>
      </c>
      <c r="L962" s="87" t="str">
        <f t="shared" si="712"/>
        <v/>
      </c>
      <c r="M962" s="92"/>
      <c r="N962" s="92"/>
      <c r="P962" s="223" t="str">
        <f>IF(OR(LEFT($A962,1)="x",AND(Y953+$AB962=0,$AB953&gt;0)),"",IFERROR(VLOOKUP($A962,LedenV,27,0),""))</f>
        <v/>
      </c>
      <c r="Q962" s="223" t="str">
        <f>IF(OR(LEFT($A962,1)="x",AND(Z953+$AB962=0,$AB953&gt;0)),"",IFERROR(VLOOKUP($A962,LedenV,28,0),""))</f>
        <v/>
      </c>
      <c r="R962" s="223" t="str">
        <f>IF(OR(LEFT($A962,1)="x",AND(AA953+$AB962=0,$AB953&gt;0)),"",IFERROR(VLOOKUP($A962,LedenV,29,0),""))</f>
        <v/>
      </c>
      <c r="S962" s="228"/>
      <c r="T962" s="305"/>
      <c r="U962" s="226"/>
      <c r="V962" s="229" t="str">
        <f t="shared" si="713"/>
        <v/>
      </c>
      <c r="W962" s="229" t="str">
        <f t="shared" si="714"/>
        <v/>
      </c>
      <c r="X962" s="52">
        <v>13</v>
      </c>
      <c r="Y962" s="87" t="str">
        <f t="shared" si="715"/>
        <v/>
      </c>
      <c r="Z962" s="87" t="str">
        <f t="shared" si="716"/>
        <v/>
      </c>
      <c r="AA962" s="87" t="str">
        <f t="shared" si="717"/>
        <v/>
      </c>
      <c r="AB962" s="34">
        <f t="shared" si="718"/>
        <v>0</v>
      </c>
    </row>
    <row r="963" spans="1:32" x14ac:dyDescent="0.2">
      <c r="A963" s="34" t="str">
        <f>C951&amp;"x"&amp;B963</f>
        <v>x10</v>
      </c>
      <c r="B963" s="63">
        <v>10</v>
      </c>
      <c r="C963" s="87" t="str">
        <f t="shared" si="704"/>
        <v/>
      </c>
      <c r="D963" s="87" t="str">
        <f t="shared" si="705"/>
        <v/>
      </c>
      <c r="E963" s="88" t="str">
        <f t="shared" si="706"/>
        <v/>
      </c>
      <c r="F963" s="88" t="str">
        <f t="shared" si="707"/>
        <v/>
      </c>
      <c r="G963" s="89" t="str">
        <f t="shared" si="708"/>
        <v/>
      </c>
      <c r="H963" s="90" t="str">
        <f t="shared" si="709"/>
        <v/>
      </c>
      <c r="I963" s="91"/>
      <c r="J963" s="87" t="str">
        <f t="shared" si="710"/>
        <v/>
      </c>
      <c r="K963" s="87" t="str">
        <f t="shared" si="711"/>
        <v/>
      </c>
      <c r="L963" s="87" t="str">
        <f t="shared" si="712"/>
        <v/>
      </c>
      <c r="M963" s="92"/>
      <c r="N963" s="92"/>
      <c r="P963" s="223" t="str">
        <f>IF(OR(LEFT($A963,1)="x",AND(Y953+$AB963=0,$AB953&gt;0)),"",IFERROR(VLOOKUP($A963,LedenV,27,0),""))</f>
        <v/>
      </c>
      <c r="Q963" s="223" t="str">
        <f>IF(OR(LEFT($A963,1)="x",AND(Z953+$AB963=0,$AB953&gt;0)),"",IFERROR(VLOOKUP($A963,LedenV,28,0),""))</f>
        <v/>
      </c>
      <c r="R963" s="223" t="str">
        <f>IF(OR(LEFT($A963,1)="x",AND(AA953+$AB963=0,$AB953&gt;0)),"",IFERROR(VLOOKUP($A963,LedenV,29,0),""))</f>
        <v/>
      </c>
      <c r="S963" s="228"/>
      <c r="T963" s="305"/>
      <c r="U963" s="226"/>
      <c r="V963" s="229" t="str">
        <f t="shared" si="713"/>
        <v/>
      </c>
      <c r="W963" s="229" t="str">
        <f t="shared" si="714"/>
        <v/>
      </c>
      <c r="X963" s="52">
        <v>14</v>
      </c>
      <c r="Y963" s="87" t="str">
        <f t="shared" si="715"/>
        <v/>
      </c>
      <c r="Z963" s="87" t="str">
        <f t="shared" si="716"/>
        <v/>
      </c>
      <c r="AA963" s="87" t="str">
        <f t="shared" si="717"/>
        <v/>
      </c>
      <c r="AB963" s="34">
        <f t="shared" si="718"/>
        <v>0</v>
      </c>
    </row>
    <row r="964" spans="1:32" x14ac:dyDescent="0.2">
      <c r="A964" s="34" t="str">
        <f>C951&amp;"x"&amp;B964</f>
        <v>x11</v>
      </c>
      <c r="B964" s="63">
        <v>11</v>
      </c>
      <c r="C964" s="87" t="str">
        <f t="shared" si="704"/>
        <v/>
      </c>
      <c r="D964" s="87" t="str">
        <f t="shared" si="705"/>
        <v/>
      </c>
      <c r="E964" s="88" t="str">
        <f t="shared" si="706"/>
        <v/>
      </c>
      <c r="F964" s="88" t="str">
        <f t="shared" si="707"/>
        <v/>
      </c>
      <c r="G964" s="89" t="str">
        <f t="shared" si="708"/>
        <v/>
      </c>
      <c r="H964" s="90" t="str">
        <f t="shared" si="709"/>
        <v/>
      </c>
      <c r="I964" s="91"/>
      <c r="J964" s="87" t="str">
        <f t="shared" si="710"/>
        <v/>
      </c>
      <c r="K964" s="87" t="str">
        <f t="shared" si="711"/>
        <v/>
      </c>
      <c r="L964" s="87" t="str">
        <f t="shared" si="712"/>
        <v/>
      </c>
      <c r="M964" s="92"/>
      <c r="N964" s="92"/>
      <c r="P964" s="223" t="str">
        <f>IF(OR(LEFT($A964,1)="x",AND(Y953+$AB964=0,$AB953&gt;0)),"",IFERROR(VLOOKUP($A964,LedenV,27,0),""))</f>
        <v/>
      </c>
      <c r="Q964" s="223" t="str">
        <f>IF(OR(LEFT($A964,1)="x",AND(Z953+$AB964=0,$AB953&gt;0)),"",IFERROR(VLOOKUP($A964,LedenV,28,0),""))</f>
        <v/>
      </c>
      <c r="R964" s="223" t="str">
        <f>IF(OR(LEFT($A964,1)="x",AND(AA953+$AB964=0,$AB953&gt;0)),"",IFERROR(VLOOKUP($A964,LedenV,29,0),""))</f>
        <v/>
      </c>
      <c r="V964" s="229" t="str">
        <f t="shared" si="713"/>
        <v/>
      </c>
      <c r="W964" s="229" t="str">
        <f t="shared" si="714"/>
        <v/>
      </c>
      <c r="X964" s="52">
        <v>15</v>
      </c>
      <c r="Y964" s="87" t="str">
        <f t="shared" si="715"/>
        <v/>
      </c>
      <c r="Z964" s="87" t="str">
        <f t="shared" si="716"/>
        <v/>
      </c>
      <c r="AA964" s="87" t="str">
        <f t="shared" si="717"/>
        <v/>
      </c>
      <c r="AB964" s="34">
        <f t="shared" si="718"/>
        <v>0</v>
      </c>
    </row>
    <row r="965" spans="1:32" x14ac:dyDescent="0.2">
      <c r="A965" s="34" t="str">
        <f>C951&amp;"x"&amp;B965</f>
        <v>x12</v>
      </c>
      <c r="B965" s="63">
        <v>12</v>
      </c>
      <c r="C965" s="87" t="str">
        <f t="shared" si="704"/>
        <v/>
      </c>
      <c r="D965" s="87" t="str">
        <f t="shared" si="705"/>
        <v/>
      </c>
      <c r="E965" s="88" t="str">
        <f t="shared" si="706"/>
        <v/>
      </c>
      <c r="F965" s="88" t="str">
        <f t="shared" si="707"/>
        <v/>
      </c>
      <c r="G965" s="89" t="str">
        <f t="shared" si="708"/>
        <v/>
      </c>
      <c r="H965" s="90" t="str">
        <f t="shared" si="709"/>
        <v/>
      </c>
      <c r="I965" s="91"/>
      <c r="J965" s="87" t="str">
        <f t="shared" si="710"/>
        <v/>
      </c>
      <c r="K965" s="87" t="str">
        <f t="shared" si="711"/>
        <v/>
      </c>
      <c r="L965" s="87" t="str">
        <f t="shared" si="712"/>
        <v/>
      </c>
      <c r="M965" s="92"/>
      <c r="N965" s="92"/>
      <c r="P965" s="223" t="str">
        <f>IF(OR(LEFT($A965,1)="x",AND(Y953+$AB965=0,$AB953&gt;0)),"",IFERROR(VLOOKUP($A965,LedenV,27,0),""))</f>
        <v/>
      </c>
      <c r="Q965" s="223" t="str">
        <f>IF(OR(LEFT($A965,1)="x",AND(Z953+$AB965=0,$AB953&gt;0)),"",IFERROR(VLOOKUP($A965,LedenV,28,0),""))</f>
        <v/>
      </c>
      <c r="R965" s="223" t="str">
        <f>IF(OR(LEFT($A965,1)="x",AND(AA953+$AB965=0,$AB953&gt;0)),"",IFERROR(VLOOKUP($A965,LedenV,29,0),""))</f>
        <v/>
      </c>
      <c r="V965" s="229" t="str">
        <f t="shared" si="713"/>
        <v/>
      </c>
      <c r="W965" s="229" t="str">
        <f t="shared" si="714"/>
        <v/>
      </c>
      <c r="X965" s="52">
        <v>16</v>
      </c>
      <c r="Y965" s="87" t="str">
        <f t="shared" si="715"/>
        <v/>
      </c>
      <c r="Z965" s="87" t="str">
        <f t="shared" si="716"/>
        <v/>
      </c>
      <c r="AA965" s="87" t="str">
        <f t="shared" si="717"/>
        <v/>
      </c>
      <c r="AB965" s="34">
        <f t="shared" si="718"/>
        <v>0</v>
      </c>
    </row>
    <row r="966" spans="1:32" x14ac:dyDescent="0.2">
      <c r="A966" s="34" t="str">
        <f>C951&amp;"x"&amp;B966</f>
        <v>x13</v>
      </c>
      <c r="B966" s="63">
        <v>13</v>
      </c>
      <c r="C966" s="87" t="str">
        <f t="shared" si="704"/>
        <v/>
      </c>
      <c r="D966" s="87" t="str">
        <f t="shared" si="705"/>
        <v/>
      </c>
      <c r="E966" s="88" t="str">
        <f t="shared" si="706"/>
        <v/>
      </c>
      <c r="F966" s="88" t="str">
        <f t="shared" si="707"/>
        <v/>
      </c>
      <c r="G966" s="89" t="str">
        <f t="shared" si="708"/>
        <v/>
      </c>
      <c r="H966" s="90" t="str">
        <f t="shared" si="709"/>
        <v/>
      </c>
      <c r="I966" s="91"/>
      <c r="J966" s="87" t="str">
        <f t="shared" si="710"/>
        <v/>
      </c>
      <c r="K966" s="87" t="str">
        <f t="shared" si="711"/>
        <v/>
      </c>
      <c r="L966" s="87" t="str">
        <f t="shared" si="712"/>
        <v/>
      </c>
      <c r="M966" s="92"/>
      <c r="N966" s="92"/>
      <c r="P966" s="223" t="str">
        <f>IF(OR(LEFT($A966,1)="x",AND(Y953+$AB966=0,$AB953&gt;0)),"",IFERROR(VLOOKUP($A966,LedenV,27,0),""))</f>
        <v/>
      </c>
      <c r="Q966" s="223" t="str">
        <f>IF(OR(LEFT($A966,1)="x",AND(Z953+$AB966=0,$AB953&gt;0)),"",IFERROR(VLOOKUP($A966,LedenV,28,0),""))</f>
        <v/>
      </c>
      <c r="R966" s="223" t="str">
        <f>IF(OR(LEFT($A966,1)="x",AND(AA953+$AB966=0,$AB953&gt;0)),"",IFERROR(VLOOKUP($A966,LedenV,29,0),""))</f>
        <v/>
      </c>
      <c r="V966" s="229" t="str">
        <f t="shared" si="713"/>
        <v/>
      </c>
      <c r="W966" s="229" t="str">
        <f t="shared" si="714"/>
        <v/>
      </c>
      <c r="X966" s="52">
        <v>17</v>
      </c>
      <c r="Y966" s="87" t="str">
        <f t="shared" si="715"/>
        <v/>
      </c>
      <c r="Z966" s="87" t="str">
        <f t="shared" si="716"/>
        <v/>
      </c>
      <c r="AA966" s="87" t="str">
        <f t="shared" si="717"/>
        <v/>
      </c>
      <c r="AB966" s="34">
        <f t="shared" si="718"/>
        <v>0</v>
      </c>
    </row>
    <row r="967" spans="1:32" x14ac:dyDescent="0.2">
      <c r="A967" s="34" t="str">
        <f>C951&amp;"x"&amp;B967</f>
        <v>x14</v>
      </c>
      <c r="B967" s="63">
        <v>14</v>
      </c>
      <c r="C967" s="87" t="str">
        <f t="shared" si="704"/>
        <v/>
      </c>
      <c r="D967" s="87" t="str">
        <f t="shared" si="705"/>
        <v/>
      </c>
      <c r="E967" s="88" t="str">
        <f t="shared" si="706"/>
        <v/>
      </c>
      <c r="F967" s="88" t="str">
        <f t="shared" si="707"/>
        <v/>
      </c>
      <c r="G967" s="89" t="str">
        <f t="shared" si="708"/>
        <v/>
      </c>
      <c r="H967" s="90" t="str">
        <f t="shared" si="709"/>
        <v/>
      </c>
      <c r="I967" s="91"/>
      <c r="J967" s="87" t="str">
        <f t="shared" si="710"/>
        <v/>
      </c>
      <c r="K967" s="87" t="str">
        <f t="shared" si="711"/>
        <v/>
      </c>
      <c r="L967" s="87" t="str">
        <f t="shared" si="712"/>
        <v/>
      </c>
      <c r="M967" s="92"/>
      <c r="N967" s="92"/>
      <c r="P967" s="223" t="str">
        <f>IF(OR(LEFT($A967,1)="x",AND(Y953+$AB967=0,$AB953&gt;0)),"",IFERROR(VLOOKUP($A967,LedenV,27,0),""))</f>
        <v/>
      </c>
      <c r="Q967" s="223" t="str">
        <f>IF(OR(LEFT($A967,1)="x",AND(Z953+$AB967=0,$AB953&gt;0)),"",IFERROR(VLOOKUP($A967,LedenV,28,0),""))</f>
        <v/>
      </c>
      <c r="R967" s="223" t="str">
        <f>IF(OR(LEFT($A967,1)="x",AND(AA953+$AB967=0,$AB953&gt;0)),"",IFERROR(VLOOKUP($A967,LedenV,29,0),""))</f>
        <v/>
      </c>
      <c r="V967" s="229" t="str">
        <f t="shared" si="713"/>
        <v/>
      </c>
      <c r="W967" s="229" t="str">
        <f t="shared" si="714"/>
        <v/>
      </c>
      <c r="X967" s="52">
        <v>18</v>
      </c>
      <c r="Y967" s="87" t="str">
        <f t="shared" si="715"/>
        <v/>
      </c>
      <c r="Z967" s="87" t="str">
        <f t="shared" si="716"/>
        <v/>
      </c>
      <c r="AA967" s="87" t="str">
        <f t="shared" si="717"/>
        <v/>
      </c>
      <c r="AB967" s="34">
        <f t="shared" si="718"/>
        <v>0</v>
      </c>
    </row>
    <row r="968" spans="1:32" x14ac:dyDescent="0.2">
      <c r="A968" s="34" t="str">
        <f>C951&amp;"x"&amp;B968</f>
        <v>x15</v>
      </c>
      <c r="B968" s="63">
        <v>15</v>
      </c>
      <c r="C968" s="87" t="str">
        <f t="shared" si="704"/>
        <v/>
      </c>
      <c r="D968" s="87" t="str">
        <f t="shared" si="705"/>
        <v/>
      </c>
      <c r="E968" s="88" t="str">
        <f t="shared" si="706"/>
        <v/>
      </c>
      <c r="F968" s="88" t="str">
        <f t="shared" si="707"/>
        <v/>
      </c>
      <c r="G968" s="89" t="str">
        <f t="shared" si="708"/>
        <v/>
      </c>
      <c r="H968" s="90" t="str">
        <f t="shared" si="709"/>
        <v/>
      </c>
      <c r="I968" s="91"/>
      <c r="J968" s="87" t="str">
        <f t="shared" si="710"/>
        <v/>
      </c>
      <c r="K968" s="87" t="str">
        <f t="shared" si="711"/>
        <v/>
      </c>
      <c r="L968" s="87" t="str">
        <f t="shared" si="712"/>
        <v/>
      </c>
      <c r="M968" s="92"/>
      <c r="N968" s="92"/>
      <c r="P968" s="223" t="str">
        <f>IF(OR(LEFT($A968,1)="x",AND(Y953+$AB968=0,$AB953&gt;0)),"",IFERROR(VLOOKUP($A968,LedenV,27,0),""))</f>
        <v/>
      </c>
      <c r="Q968" s="223" t="str">
        <f>IF(OR(LEFT($A968,1)="x",AND(Z953+$AB968=0,$AB953&gt;0)),"",IFERROR(VLOOKUP($A968,LedenV,28,0),""))</f>
        <v/>
      </c>
      <c r="R968" s="223" t="str">
        <f>IF(OR(LEFT($A968,1)="x",AND(AA953+$AB968=0,$AB953&gt;0)),"",IFERROR(VLOOKUP($A968,LedenV,29,0),""))</f>
        <v/>
      </c>
      <c r="V968" s="229" t="str">
        <f t="shared" si="713"/>
        <v/>
      </c>
      <c r="W968" s="229" t="str">
        <f t="shared" si="714"/>
        <v/>
      </c>
      <c r="X968" s="52">
        <v>19</v>
      </c>
      <c r="Y968" s="87" t="str">
        <f t="shared" si="715"/>
        <v/>
      </c>
      <c r="Z968" s="87" t="str">
        <f t="shared" si="716"/>
        <v/>
      </c>
      <c r="AA968" s="87" t="str">
        <f t="shared" si="717"/>
        <v/>
      </c>
      <c r="AB968" s="34">
        <f t="shared" si="718"/>
        <v>0</v>
      </c>
    </row>
    <row r="969" spans="1:32" ht="13.5" thickBot="1" x14ac:dyDescent="0.25">
      <c r="B969" s="93"/>
      <c r="C969" s="94"/>
      <c r="D969" s="93"/>
      <c r="E969" s="93"/>
      <c r="F969" s="93"/>
      <c r="G969" s="95"/>
      <c r="H969" s="95"/>
      <c r="I969" s="95"/>
      <c r="J969" s="94"/>
      <c r="K969" s="94"/>
      <c r="L969" s="94"/>
      <c r="M969" s="92"/>
      <c r="N969" s="92"/>
      <c r="X969" s="52">
        <v>20</v>
      </c>
    </row>
    <row r="970" spans="1:32" ht="13.5" thickTop="1" x14ac:dyDescent="0.2">
      <c r="A970" s="62"/>
      <c r="B970" s="63"/>
      <c r="C970" s="392" t="s">
        <v>6547</v>
      </c>
      <c r="D970" s="392"/>
      <c r="E970" s="178" t="s">
        <v>6548</v>
      </c>
      <c r="F970" s="178" t="s">
        <v>6549</v>
      </c>
      <c r="G970" s="65" t="s">
        <v>6550</v>
      </c>
      <c r="H970" s="66"/>
      <c r="I970" s="67"/>
      <c r="J970" s="68" t="s">
        <v>6551</v>
      </c>
      <c r="K970" s="68" t="s">
        <v>6552</v>
      </c>
      <c r="L970" s="68" t="s">
        <v>6553</v>
      </c>
      <c r="M970" s="69"/>
      <c r="N970" s="69"/>
      <c r="O970" s="70"/>
      <c r="P970" s="71">
        <f>COUNT(P974:P988)</f>
        <v>0</v>
      </c>
      <c r="Q970" s="71">
        <f>COUNT(Q974:Q988)</f>
        <v>0</v>
      </c>
      <c r="R970" s="71">
        <f>COUNT(R974:R988)</f>
        <v>0</v>
      </c>
      <c r="S970" s="72"/>
      <c r="T970" s="104">
        <f>R970-(15-COUNTBLANK(AA974:AA988))</f>
        <v>0</v>
      </c>
      <c r="U970" s="70"/>
      <c r="V970" s="70"/>
      <c r="W970" s="70"/>
      <c r="X970" s="70">
        <v>1</v>
      </c>
      <c r="Y970" s="62"/>
      <c r="Z970" s="62"/>
      <c r="AA970" s="62"/>
      <c r="AB970" s="62"/>
    </row>
    <row r="971" spans="1:32" x14ac:dyDescent="0.2">
      <c r="A971" s="43">
        <v>52</v>
      </c>
      <c r="B971" s="73"/>
      <c r="C971" s="391" t="str">
        <f>Leden!AQ54</f>
        <v/>
      </c>
      <c r="D971" s="391"/>
      <c r="E971" s="177" t="str">
        <f>IF($C971="","",LEFT(IFERROR(VLOOKUP($C971,TeamsV,2,0),"")&amp;"??",2))</f>
        <v/>
      </c>
      <c r="F971" s="177" t="str">
        <f>IF($C971="","",LEFT(IFERROR(VLOOKUP($C971,TeamsV,3,0),"")&amp;"??",2))</f>
        <v/>
      </c>
      <c r="G971" s="177" t="str">
        <f>IF($C971="","",LEFT(IFERROR(VLOOKUP($C971,TeamsV,4,0),"")&amp;"?",1))</f>
        <v/>
      </c>
      <c r="H971" s="75"/>
      <c r="I971" s="76"/>
      <c r="J971" s="295">
        <f>COUNTIF(C974:C988,"V")</f>
        <v>0</v>
      </c>
      <c r="K971" s="300">
        <f>COUNTIF(C974:C988,"M")</f>
        <v>0</v>
      </c>
      <c r="L971" s="77" t="str">
        <f>IFERROR(AVERAGE(H974:H988),"")</f>
        <v/>
      </c>
      <c r="M971" s="78"/>
      <c r="N971" s="78"/>
      <c r="O971" s="79" t="s">
        <v>6554</v>
      </c>
      <c r="P971" s="223" t="str">
        <f>IF(COUNT(P974:P988)=0,"",TeamPunten(P974:P988,$V971))</f>
        <v/>
      </c>
      <c r="Q971" s="223" t="str">
        <f>IF(COUNT(Q974:Q988)=0,"",TeamPunten(Q974:Q988,$V971))</f>
        <v/>
      </c>
      <c r="R971" s="223" t="str">
        <f>IF(COUNT(R974:R988)=0,"",TeamPunten(R974:R988,$V971))</f>
        <v/>
      </c>
      <c r="S971" s="224"/>
      <c r="T971" s="51"/>
      <c r="U971" s="225" t="str">
        <f>MID($C971,1,1)</f>
        <v/>
      </c>
      <c r="V971" s="225" t="str">
        <f>MID($C971,1,1)</f>
        <v/>
      </c>
      <c r="W971" s="225" t="str">
        <f>MID($C971,1,1)</f>
        <v/>
      </c>
      <c r="X971" s="52">
        <v>2</v>
      </c>
      <c r="Y971" s="43"/>
      <c r="Z971" s="43"/>
      <c r="AA971" s="43"/>
      <c r="AB971" s="43"/>
      <c r="AD971" s="20" t="str">
        <f>IF($C971="","",IFERROR(VLOOKUP($C971,TeamsV,6,0),""))</f>
        <v/>
      </c>
      <c r="AE971" s="20" t="str">
        <f>IF($AD971="","",VLOOKUP($AD971,Teams!$B$4:$G$8,2,0))</f>
        <v/>
      </c>
      <c r="AF971" s="20" t="str">
        <f>IF($AD971="","",VLOOKUP($AD971,Teams!$B$4:$G$8,4,0))</f>
        <v/>
      </c>
    </row>
    <row r="972" spans="1:32" x14ac:dyDescent="0.2">
      <c r="B972" s="63"/>
      <c r="C972" s="178"/>
      <c r="D972" s="63"/>
      <c r="E972" s="63"/>
      <c r="F972" s="63"/>
      <c r="G972" s="67"/>
      <c r="H972" s="67"/>
      <c r="I972" s="67"/>
      <c r="J972" s="296"/>
      <c r="K972" s="296"/>
      <c r="L972" s="296"/>
      <c r="M972" s="80"/>
      <c r="N972" s="80"/>
      <c r="P972" s="224"/>
      <c r="Q972" s="224"/>
      <c r="R972" s="224"/>
      <c r="S972" s="224"/>
      <c r="T972" s="51"/>
      <c r="U972" s="226"/>
      <c r="V972" s="226"/>
      <c r="W972" s="226"/>
      <c r="X972" s="52">
        <v>3</v>
      </c>
    </row>
    <row r="973" spans="1:32" x14ac:dyDescent="0.2">
      <c r="A973" s="81"/>
      <c r="B973" s="82"/>
      <c r="C973" s="83" t="s">
        <v>6555</v>
      </c>
      <c r="D973" s="83" t="s">
        <v>6556</v>
      </c>
      <c r="E973" s="84" t="s">
        <v>6557</v>
      </c>
      <c r="F973" s="84" t="s">
        <v>6558</v>
      </c>
      <c r="G973" s="83" t="s">
        <v>6559</v>
      </c>
      <c r="H973" s="83" t="s">
        <v>6560</v>
      </c>
      <c r="I973" s="83" t="s">
        <v>6415</v>
      </c>
      <c r="J973" s="83" t="s">
        <v>7321</v>
      </c>
      <c r="K973" s="83" t="s">
        <v>8065</v>
      </c>
      <c r="L973" s="83" t="s">
        <v>8195</v>
      </c>
      <c r="M973" s="85"/>
      <c r="N973" s="85"/>
      <c r="O973" s="86"/>
      <c r="P973" s="227" t="s">
        <v>6425</v>
      </c>
      <c r="Q973" s="227" t="s">
        <v>6424</v>
      </c>
      <c r="R973" s="227" t="s">
        <v>6426</v>
      </c>
      <c r="S973" s="224"/>
      <c r="T973" s="51"/>
      <c r="U973" s="225" t="str">
        <f>IF(W971="","",VLOOKUP(W971,Leeftijdscat,2,FALSE))</f>
        <v/>
      </c>
      <c r="V973" s="225" t="str">
        <f>IF(W971="","",VLOOKUP(W971,Leeftijdscat,3,FALSE))</f>
        <v/>
      </c>
      <c r="W973" s="225"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SUM(Y973:AA973)</f>
        <v>0</v>
      </c>
    </row>
    <row r="974" spans="1:32" x14ac:dyDescent="0.2">
      <c r="A974" s="34" t="str">
        <f>C971&amp;"x"&amp;B974</f>
        <v>x1</v>
      </c>
      <c r="B974" s="63">
        <v>1</v>
      </c>
      <c r="C974" s="87" t="str">
        <f t="shared" ref="C974:C988" si="719">IF(LEFT($A974,1)="x","",IFERROR(VLOOKUP($A974,LedenV,6,0),""))</f>
        <v/>
      </c>
      <c r="D974" s="87" t="str">
        <f t="shared" ref="D974:D988" si="720">IF(LEFT($A974,1)="x","",IFERROR(VLOOKUP($A974,LedenV,7,0),""))</f>
        <v/>
      </c>
      <c r="E974" s="88" t="str">
        <f t="shared" ref="E974:E988" si="721">IF(LEFT($A974,1)="x","",IFERROR(VLOOKUP($A974,LedenV,8,0),""))</f>
        <v/>
      </c>
      <c r="F974" s="88" t="str">
        <f t="shared" ref="F974:F988" si="722">IF(LEFT($A974,1)="x","",IFERROR(VLOOKUP($A974,LedenV,9,0),""))</f>
        <v/>
      </c>
      <c r="G974" s="89" t="str">
        <f t="shared" ref="G974:G988" si="723">IF(LEFT($A974,1)="x","",IFERROR(VLOOKUP($A974,LedenV,10,0),""))</f>
        <v/>
      </c>
      <c r="H974" s="90" t="str">
        <f t="shared" ref="H974:H988" si="724">IF(AND(ISNUMBER(G974),G974&lt;&gt;0),DATEDIF(G974,Peildatum,"Y"),"")</f>
        <v/>
      </c>
      <c r="I974" s="91"/>
      <c r="J974" s="87" t="str">
        <f t="shared" ref="J974:J988" si="725">IF(LEFT($A974,1)="x","",IFERROR(VLOOKUP($A974,LedenV,16,0),""))</f>
        <v/>
      </c>
      <c r="K974" s="87" t="str">
        <f t="shared" ref="K974:K988" si="726">IF(LEFT($A974,1)="x","",IFERROR(VLOOKUP($A974,LedenV,17,0),""))</f>
        <v/>
      </c>
      <c r="L974" s="87" t="str">
        <f t="shared" ref="L974:L988" si="727">IF(LEFT($A974,1)="x","",IFERROR(VLOOKUP($A974,LedenV,18,0),""))</f>
        <v/>
      </c>
      <c r="M974" s="92"/>
      <c r="N974" s="92"/>
      <c r="P974" s="223" t="str">
        <f>IF(OR(LEFT($A974,1)="x",AND(Y973+$AB974=0,$AB973&gt;0)),"",IFERROR(VLOOKUP($A974,LedenV,27,0),""))</f>
        <v/>
      </c>
      <c r="Q974" s="223" t="str">
        <f>IF(OR(LEFT($A974,1)="x",AND(Z973+$AB974=0,$AB973&gt;0)),"",IFERROR(VLOOKUP($A974,LedenV,28,0),""))</f>
        <v/>
      </c>
      <c r="R974" s="223" t="str">
        <f>IF(OR(LEFT($A974,1)="x",AND(AA973+$AB974=0,$AB973&gt;0)),"",IFERROR(VLOOKUP($A974,LedenV,29,0),""))</f>
        <v/>
      </c>
      <c r="S974" s="228"/>
      <c r="T974" s="305"/>
      <c r="U974" s="226"/>
      <c r="V974" s="229" t="str">
        <f t="shared" ref="V974:V988" si="728">V973</f>
        <v/>
      </c>
      <c r="W974" s="229" t="str">
        <f t="shared" ref="W974:W988" si="729">W973</f>
        <v/>
      </c>
      <c r="X974" s="52">
        <v>5</v>
      </c>
      <c r="Y974" s="87" t="str">
        <f t="shared" ref="Y974:Y988" si="730">IF(LEFT($A974,1)="x","",IFERROR(VLOOKUP($A974,LedenV,34,0),""))</f>
        <v/>
      </c>
      <c r="Z974" s="87" t="str">
        <f t="shared" ref="Z974:Z988" si="731">IF(LEFT($A974,1)="x","",IFERROR(VLOOKUP($A974,LedenV,35,0),""))</f>
        <v/>
      </c>
      <c r="AA974" s="87" t="str">
        <f t="shared" ref="AA974:AA988" si="732">IF(LEFT($A974,1)="x","",IFERROR(VLOOKUP($A974,LedenV,36,0),""))</f>
        <v/>
      </c>
      <c r="AB974" s="34">
        <f t="shared" ref="AB974:AB988" si="733">LEN(Y974&amp;Z974&amp;AA974)</f>
        <v>0</v>
      </c>
    </row>
    <row r="975" spans="1:32" x14ac:dyDescent="0.2">
      <c r="A975" s="34" t="str">
        <f>C971&amp;"x"&amp;B975</f>
        <v>x2</v>
      </c>
      <c r="B975" s="63">
        <v>2</v>
      </c>
      <c r="C975" s="87" t="str">
        <f t="shared" si="719"/>
        <v/>
      </c>
      <c r="D975" s="87" t="str">
        <f t="shared" si="720"/>
        <v/>
      </c>
      <c r="E975" s="88" t="str">
        <f t="shared" si="721"/>
        <v/>
      </c>
      <c r="F975" s="88" t="str">
        <f t="shared" si="722"/>
        <v/>
      </c>
      <c r="G975" s="89" t="str">
        <f t="shared" si="723"/>
        <v/>
      </c>
      <c r="H975" s="90" t="str">
        <f t="shared" si="724"/>
        <v/>
      </c>
      <c r="I975" s="91"/>
      <c r="J975" s="87" t="str">
        <f t="shared" si="725"/>
        <v/>
      </c>
      <c r="K975" s="87" t="str">
        <f t="shared" si="726"/>
        <v/>
      </c>
      <c r="L975" s="87" t="str">
        <f t="shared" si="727"/>
        <v/>
      </c>
      <c r="M975" s="92"/>
      <c r="N975" s="92"/>
      <c r="P975" s="223" t="str">
        <f>IF(OR(LEFT($A975,1)="x",AND(Y973+$AB975=0,$AB973&gt;0)),"",IFERROR(VLOOKUP($A975,LedenV,27,0),""))</f>
        <v/>
      </c>
      <c r="Q975" s="223" t="str">
        <f>IF(OR(LEFT($A975,1)="x",AND(Z973+$AB975=0,$AB973&gt;0)),"",IFERROR(VLOOKUP($A975,LedenV,28,0),""))</f>
        <v/>
      </c>
      <c r="R975" s="223" t="str">
        <f>IF(OR(LEFT($A975,1)="x",AND(AA973+$AB975=0,$AB973&gt;0)),"",IFERROR(VLOOKUP($A975,LedenV,29,0),""))</f>
        <v/>
      </c>
      <c r="S975" s="228"/>
      <c r="T975" s="305"/>
      <c r="U975" s="226"/>
      <c r="V975" s="229" t="str">
        <f t="shared" si="728"/>
        <v/>
      </c>
      <c r="W975" s="229" t="str">
        <f t="shared" si="729"/>
        <v/>
      </c>
      <c r="X975" s="52">
        <v>6</v>
      </c>
      <c r="Y975" s="87" t="str">
        <f t="shared" si="730"/>
        <v/>
      </c>
      <c r="Z975" s="87" t="str">
        <f t="shared" si="731"/>
        <v/>
      </c>
      <c r="AA975" s="87" t="str">
        <f t="shared" si="732"/>
        <v/>
      </c>
      <c r="AB975" s="34">
        <f t="shared" si="733"/>
        <v>0</v>
      </c>
    </row>
    <row r="976" spans="1:32" x14ac:dyDescent="0.2">
      <c r="A976" s="34" t="str">
        <f>C971&amp;"x"&amp;B976</f>
        <v>x3</v>
      </c>
      <c r="B976" s="63">
        <v>3</v>
      </c>
      <c r="C976" s="87" t="str">
        <f t="shared" si="719"/>
        <v/>
      </c>
      <c r="D976" s="87" t="str">
        <f t="shared" si="720"/>
        <v/>
      </c>
      <c r="E976" s="88" t="str">
        <f t="shared" si="721"/>
        <v/>
      </c>
      <c r="F976" s="88" t="str">
        <f t="shared" si="722"/>
        <v/>
      </c>
      <c r="G976" s="89" t="str">
        <f t="shared" si="723"/>
        <v/>
      </c>
      <c r="H976" s="90" t="str">
        <f t="shared" si="724"/>
        <v/>
      </c>
      <c r="I976" s="91"/>
      <c r="J976" s="87" t="str">
        <f t="shared" si="725"/>
        <v/>
      </c>
      <c r="K976" s="87" t="str">
        <f t="shared" si="726"/>
        <v/>
      </c>
      <c r="L976" s="87" t="str">
        <f t="shared" si="727"/>
        <v/>
      </c>
      <c r="M976" s="92"/>
      <c r="N976" s="92"/>
      <c r="P976" s="223" t="str">
        <f>IF(OR(LEFT($A976,1)="x",AND(Y973+$AB976=0,$AB973&gt;0)),"",IFERROR(VLOOKUP($A976,LedenV,27,0),""))</f>
        <v/>
      </c>
      <c r="Q976" s="223" t="str">
        <f>IF(OR(LEFT($A976,1)="x",AND(Z973+$AB976=0,$AB973&gt;0)),"",IFERROR(VLOOKUP($A976,LedenV,28,0),""))</f>
        <v/>
      </c>
      <c r="R976" s="223" t="str">
        <f>IF(OR(LEFT($A976,1)="x",AND(AA973+$AB976=0,$AB973&gt;0)),"",IFERROR(VLOOKUP($A976,LedenV,29,0),""))</f>
        <v/>
      </c>
      <c r="S976" s="228"/>
      <c r="T976" s="305"/>
      <c r="U976" s="226"/>
      <c r="V976" s="229" t="str">
        <f t="shared" si="728"/>
        <v/>
      </c>
      <c r="W976" s="229" t="str">
        <f t="shared" si="729"/>
        <v/>
      </c>
      <c r="X976" s="52">
        <v>7</v>
      </c>
      <c r="Y976" s="87" t="str">
        <f t="shared" si="730"/>
        <v/>
      </c>
      <c r="Z976" s="87" t="str">
        <f t="shared" si="731"/>
        <v/>
      </c>
      <c r="AA976" s="87" t="str">
        <f t="shared" si="732"/>
        <v/>
      </c>
      <c r="AB976" s="34">
        <f t="shared" si="733"/>
        <v>0</v>
      </c>
    </row>
    <row r="977" spans="1:32" x14ac:dyDescent="0.2">
      <c r="A977" s="34" t="str">
        <f>C971&amp;"x"&amp;B977</f>
        <v>x4</v>
      </c>
      <c r="B977" s="63">
        <v>4</v>
      </c>
      <c r="C977" s="87" t="str">
        <f t="shared" si="719"/>
        <v/>
      </c>
      <c r="D977" s="87" t="str">
        <f t="shared" si="720"/>
        <v/>
      </c>
      <c r="E977" s="88" t="str">
        <f t="shared" si="721"/>
        <v/>
      </c>
      <c r="F977" s="88" t="str">
        <f t="shared" si="722"/>
        <v/>
      </c>
      <c r="G977" s="89" t="str">
        <f t="shared" si="723"/>
        <v/>
      </c>
      <c r="H977" s="90" t="str">
        <f t="shared" si="724"/>
        <v/>
      </c>
      <c r="I977" s="91"/>
      <c r="J977" s="87" t="str">
        <f t="shared" si="725"/>
        <v/>
      </c>
      <c r="K977" s="87" t="str">
        <f t="shared" si="726"/>
        <v/>
      </c>
      <c r="L977" s="87" t="str">
        <f t="shared" si="727"/>
        <v/>
      </c>
      <c r="M977" s="92"/>
      <c r="N977" s="92"/>
      <c r="P977" s="223" t="str">
        <f>IF(OR(LEFT($A977,1)="x",AND(Y973+$AB977=0,$AB973&gt;0)),"",IFERROR(VLOOKUP($A977,LedenV,27,0),""))</f>
        <v/>
      </c>
      <c r="Q977" s="223" t="str">
        <f>IF(OR(LEFT($A977,1)="x",AND(Z973+$AB977=0,$AB973&gt;0)),"",IFERROR(VLOOKUP($A977,LedenV,28,0),""))</f>
        <v/>
      </c>
      <c r="R977" s="223" t="str">
        <f>IF(OR(LEFT($A977,1)="x",AND(AA973+$AB977=0,$AB973&gt;0)),"",IFERROR(VLOOKUP($A977,LedenV,29,0),""))</f>
        <v/>
      </c>
      <c r="S977" s="228"/>
      <c r="T977" s="305"/>
      <c r="U977" s="226"/>
      <c r="V977" s="229" t="str">
        <f t="shared" si="728"/>
        <v/>
      </c>
      <c r="W977" s="229" t="str">
        <f t="shared" si="729"/>
        <v/>
      </c>
      <c r="X977" s="52">
        <v>8</v>
      </c>
      <c r="Y977" s="87" t="str">
        <f t="shared" si="730"/>
        <v/>
      </c>
      <c r="Z977" s="87" t="str">
        <f t="shared" si="731"/>
        <v/>
      </c>
      <c r="AA977" s="87" t="str">
        <f t="shared" si="732"/>
        <v/>
      </c>
      <c r="AB977" s="34">
        <f t="shared" si="733"/>
        <v>0</v>
      </c>
    </row>
    <row r="978" spans="1:32" x14ac:dyDescent="0.2">
      <c r="A978" s="34" t="str">
        <f>C971&amp;"x"&amp;B978</f>
        <v>x5</v>
      </c>
      <c r="B978" s="63">
        <v>5</v>
      </c>
      <c r="C978" s="87" t="str">
        <f t="shared" si="719"/>
        <v/>
      </c>
      <c r="D978" s="87" t="str">
        <f t="shared" si="720"/>
        <v/>
      </c>
      <c r="E978" s="88" t="str">
        <f t="shared" si="721"/>
        <v/>
      </c>
      <c r="F978" s="88" t="str">
        <f t="shared" si="722"/>
        <v/>
      </c>
      <c r="G978" s="89" t="str">
        <f t="shared" si="723"/>
        <v/>
      </c>
      <c r="H978" s="90" t="str">
        <f t="shared" si="724"/>
        <v/>
      </c>
      <c r="I978" s="91"/>
      <c r="J978" s="87" t="str">
        <f t="shared" si="725"/>
        <v/>
      </c>
      <c r="K978" s="87" t="str">
        <f t="shared" si="726"/>
        <v/>
      </c>
      <c r="L978" s="87" t="str">
        <f t="shared" si="727"/>
        <v/>
      </c>
      <c r="M978" s="92"/>
      <c r="N978" s="92"/>
      <c r="P978" s="223" t="str">
        <f>IF(OR(LEFT($A978,1)="x",AND(Y973+$AB978=0,$AB973&gt;0)),"",IFERROR(VLOOKUP($A978,LedenV,27,0),""))</f>
        <v/>
      </c>
      <c r="Q978" s="223" t="str">
        <f>IF(OR(LEFT($A978,1)="x",AND(Z973+$AB978=0,$AB973&gt;0)),"",IFERROR(VLOOKUP($A978,LedenV,28,0),""))</f>
        <v/>
      </c>
      <c r="R978" s="223" t="str">
        <f>IF(OR(LEFT($A978,1)="x",AND(AA973+$AB978=0,$AB973&gt;0)),"",IFERROR(VLOOKUP($A978,LedenV,29,0),""))</f>
        <v/>
      </c>
      <c r="S978" s="228"/>
      <c r="T978" s="305"/>
      <c r="U978" s="226"/>
      <c r="V978" s="229" t="str">
        <f t="shared" si="728"/>
        <v/>
      </c>
      <c r="W978" s="229" t="str">
        <f t="shared" si="729"/>
        <v/>
      </c>
      <c r="X978" s="52">
        <v>9</v>
      </c>
      <c r="Y978" s="87" t="str">
        <f t="shared" si="730"/>
        <v/>
      </c>
      <c r="Z978" s="87" t="str">
        <f t="shared" si="731"/>
        <v/>
      </c>
      <c r="AA978" s="87" t="str">
        <f t="shared" si="732"/>
        <v/>
      </c>
      <c r="AB978" s="34">
        <f t="shared" si="733"/>
        <v>0</v>
      </c>
    </row>
    <row r="979" spans="1:32" x14ac:dyDescent="0.2">
      <c r="A979" s="34" t="str">
        <f>C971&amp;"x"&amp;B979</f>
        <v>x6</v>
      </c>
      <c r="B979" s="63">
        <v>6</v>
      </c>
      <c r="C979" s="87" t="str">
        <f t="shared" si="719"/>
        <v/>
      </c>
      <c r="D979" s="87" t="str">
        <f t="shared" si="720"/>
        <v/>
      </c>
      <c r="E979" s="88" t="str">
        <f t="shared" si="721"/>
        <v/>
      </c>
      <c r="F979" s="88" t="str">
        <f t="shared" si="722"/>
        <v/>
      </c>
      <c r="G979" s="89" t="str">
        <f t="shared" si="723"/>
        <v/>
      </c>
      <c r="H979" s="90" t="str">
        <f t="shared" si="724"/>
        <v/>
      </c>
      <c r="I979" s="91"/>
      <c r="J979" s="87" t="str">
        <f t="shared" si="725"/>
        <v/>
      </c>
      <c r="K979" s="87" t="str">
        <f t="shared" si="726"/>
        <v/>
      </c>
      <c r="L979" s="87" t="str">
        <f t="shared" si="727"/>
        <v/>
      </c>
      <c r="M979" s="92"/>
      <c r="N979" s="92"/>
      <c r="P979" s="223" t="str">
        <f>IF(OR(LEFT($A979,1)="x",AND(Y973+$AB979=0,$AB973&gt;0)),"",IFERROR(VLOOKUP($A979,LedenV,27,0),""))</f>
        <v/>
      </c>
      <c r="Q979" s="223" t="str">
        <f>IF(OR(LEFT($A979,1)="x",AND(Z973+$AB979=0,$AB973&gt;0)),"",IFERROR(VLOOKUP($A979,LedenV,28,0),""))</f>
        <v/>
      </c>
      <c r="R979" s="223" t="str">
        <f>IF(OR(LEFT($A979,1)="x",AND(AA973+$AB979=0,$AB973&gt;0)),"",IFERROR(VLOOKUP($A979,LedenV,29,0),""))</f>
        <v/>
      </c>
      <c r="S979" s="228"/>
      <c r="T979" s="305"/>
      <c r="U979" s="226"/>
      <c r="V979" s="229" t="str">
        <f t="shared" si="728"/>
        <v/>
      </c>
      <c r="W979" s="229" t="str">
        <f t="shared" si="729"/>
        <v/>
      </c>
      <c r="X979" s="52">
        <v>10</v>
      </c>
      <c r="Y979" s="87" t="str">
        <f t="shared" si="730"/>
        <v/>
      </c>
      <c r="Z979" s="87" t="str">
        <f t="shared" si="731"/>
        <v/>
      </c>
      <c r="AA979" s="87" t="str">
        <f t="shared" si="732"/>
        <v/>
      </c>
      <c r="AB979" s="34">
        <f t="shared" si="733"/>
        <v>0</v>
      </c>
    </row>
    <row r="980" spans="1:32" x14ac:dyDescent="0.2">
      <c r="A980" s="34" t="str">
        <f>C971&amp;"x"&amp;B980</f>
        <v>x7</v>
      </c>
      <c r="B980" s="63">
        <v>7</v>
      </c>
      <c r="C980" s="87" t="str">
        <f t="shared" si="719"/>
        <v/>
      </c>
      <c r="D980" s="87" t="str">
        <f t="shared" si="720"/>
        <v/>
      </c>
      <c r="E980" s="88" t="str">
        <f t="shared" si="721"/>
        <v/>
      </c>
      <c r="F980" s="88" t="str">
        <f t="shared" si="722"/>
        <v/>
      </c>
      <c r="G980" s="89" t="str">
        <f t="shared" si="723"/>
        <v/>
      </c>
      <c r="H980" s="90" t="str">
        <f t="shared" si="724"/>
        <v/>
      </c>
      <c r="I980" s="91"/>
      <c r="J980" s="87" t="str">
        <f t="shared" si="725"/>
        <v/>
      </c>
      <c r="K980" s="87" t="str">
        <f t="shared" si="726"/>
        <v/>
      </c>
      <c r="L980" s="87" t="str">
        <f t="shared" si="727"/>
        <v/>
      </c>
      <c r="M980" s="92"/>
      <c r="N980" s="92"/>
      <c r="P980" s="223" t="str">
        <f>IF(OR(LEFT($A980,1)="x",AND(Y973+$AB980=0,$AB973&gt;0)),"",IFERROR(VLOOKUP($A980,LedenV,27,0),""))</f>
        <v/>
      </c>
      <c r="Q980" s="223" t="str">
        <f>IF(OR(LEFT($A980,1)="x",AND(Z973+$AB980=0,$AB973&gt;0)),"",IFERROR(VLOOKUP($A980,LedenV,28,0),""))</f>
        <v/>
      </c>
      <c r="R980" s="223" t="str">
        <f>IF(OR(LEFT($A980,1)="x",AND(AA973+$AB980=0,$AB973&gt;0)),"",IFERROR(VLOOKUP($A980,LedenV,29,0),""))</f>
        <v/>
      </c>
      <c r="S980" s="228"/>
      <c r="T980" s="305"/>
      <c r="U980" s="226"/>
      <c r="V980" s="229" t="str">
        <f t="shared" si="728"/>
        <v/>
      </c>
      <c r="W980" s="229" t="str">
        <f t="shared" si="729"/>
        <v/>
      </c>
      <c r="X980" s="52">
        <v>11</v>
      </c>
      <c r="Y980" s="87" t="str">
        <f t="shared" si="730"/>
        <v/>
      </c>
      <c r="Z980" s="87" t="str">
        <f t="shared" si="731"/>
        <v/>
      </c>
      <c r="AA980" s="87" t="str">
        <f t="shared" si="732"/>
        <v/>
      </c>
      <c r="AB980" s="34">
        <f t="shared" si="733"/>
        <v>0</v>
      </c>
    </row>
    <row r="981" spans="1:32" x14ac:dyDescent="0.2">
      <c r="A981" s="34" t="str">
        <f>C971&amp;"x"&amp;B981</f>
        <v>x8</v>
      </c>
      <c r="B981" s="63">
        <v>8</v>
      </c>
      <c r="C981" s="87" t="str">
        <f t="shared" si="719"/>
        <v/>
      </c>
      <c r="D981" s="87" t="str">
        <f t="shared" si="720"/>
        <v/>
      </c>
      <c r="E981" s="88" t="str">
        <f t="shared" si="721"/>
        <v/>
      </c>
      <c r="F981" s="88" t="str">
        <f t="shared" si="722"/>
        <v/>
      </c>
      <c r="G981" s="89" t="str">
        <f t="shared" si="723"/>
        <v/>
      </c>
      <c r="H981" s="90" t="str">
        <f t="shared" si="724"/>
        <v/>
      </c>
      <c r="I981" s="91"/>
      <c r="J981" s="87" t="str">
        <f t="shared" si="725"/>
        <v/>
      </c>
      <c r="K981" s="87" t="str">
        <f t="shared" si="726"/>
        <v/>
      </c>
      <c r="L981" s="87" t="str">
        <f t="shared" si="727"/>
        <v/>
      </c>
      <c r="M981" s="92"/>
      <c r="N981" s="92"/>
      <c r="P981" s="223" t="str">
        <f>IF(OR(LEFT($A981,1)="x",AND(Y973+$AB981=0,$AB973&gt;0)),"",IFERROR(VLOOKUP($A981,LedenV,27,0),""))</f>
        <v/>
      </c>
      <c r="Q981" s="223" t="str">
        <f>IF(OR(LEFT($A981,1)="x",AND(Z973+$AB981=0,$AB973&gt;0)),"",IFERROR(VLOOKUP($A981,LedenV,28,0),""))</f>
        <v/>
      </c>
      <c r="R981" s="223" t="str">
        <f>IF(OR(LEFT($A981,1)="x",AND(AA973+$AB981=0,$AB973&gt;0)),"",IFERROR(VLOOKUP($A981,LedenV,29,0),""))</f>
        <v/>
      </c>
      <c r="S981" s="228"/>
      <c r="T981" s="305"/>
      <c r="U981" s="226"/>
      <c r="V981" s="229" t="str">
        <f t="shared" si="728"/>
        <v/>
      </c>
      <c r="W981" s="229" t="str">
        <f t="shared" si="729"/>
        <v/>
      </c>
      <c r="X981" s="52">
        <v>12</v>
      </c>
      <c r="Y981" s="87" t="str">
        <f t="shared" si="730"/>
        <v/>
      </c>
      <c r="Z981" s="87" t="str">
        <f t="shared" si="731"/>
        <v/>
      </c>
      <c r="AA981" s="87" t="str">
        <f t="shared" si="732"/>
        <v/>
      </c>
      <c r="AB981" s="34">
        <f t="shared" si="733"/>
        <v>0</v>
      </c>
    </row>
    <row r="982" spans="1:32" x14ac:dyDescent="0.2">
      <c r="A982" s="34" t="str">
        <f>C971&amp;"x"&amp;B982</f>
        <v>x9</v>
      </c>
      <c r="B982" s="63">
        <v>9</v>
      </c>
      <c r="C982" s="87" t="str">
        <f t="shared" si="719"/>
        <v/>
      </c>
      <c r="D982" s="87" t="str">
        <f t="shared" si="720"/>
        <v/>
      </c>
      <c r="E982" s="88" t="str">
        <f t="shared" si="721"/>
        <v/>
      </c>
      <c r="F982" s="88" t="str">
        <f t="shared" si="722"/>
        <v/>
      </c>
      <c r="G982" s="89" t="str">
        <f t="shared" si="723"/>
        <v/>
      </c>
      <c r="H982" s="90" t="str">
        <f t="shared" si="724"/>
        <v/>
      </c>
      <c r="I982" s="91"/>
      <c r="J982" s="87" t="str">
        <f t="shared" si="725"/>
        <v/>
      </c>
      <c r="K982" s="87" t="str">
        <f t="shared" si="726"/>
        <v/>
      </c>
      <c r="L982" s="87" t="str">
        <f t="shared" si="727"/>
        <v/>
      </c>
      <c r="M982" s="92"/>
      <c r="N982" s="92"/>
      <c r="P982" s="223" t="str">
        <f>IF(OR(LEFT($A982,1)="x",AND(Y973+$AB982=0,$AB973&gt;0)),"",IFERROR(VLOOKUP($A982,LedenV,27,0),""))</f>
        <v/>
      </c>
      <c r="Q982" s="223" t="str">
        <f>IF(OR(LEFT($A982,1)="x",AND(Z973+$AB982=0,$AB973&gt;0)),"",IFERROR(VLOOKUP($A982,LedenV,28,0),""))</f>
        <v/>
      </c>
      <c r="R982" s="223" t="str">
        <f>IF(OR(LEFT($A982,1)="x",AND(AA973+$AB982=0,$AB973&gt;0)),"",IFERROR(VLOOKUP($A982,LedenV,29,0),""))</f>
        <v/>
      </c>
      <c r="S982" s="228"/>
      <c r="T982" s="305"/>
      <c r="U982" s="226"/>
      <c r="V982" s="229" t="str">
        <f t="shared" si="728"/>
        <v/>
      </c>
      <c r="W982" s="229" t="str">
        <f t="shared" si="729"/>
        <v/>
      </c>
      <c r="X982" s="52">
        <v>13</v>
      </c>
      <c r="Y982" s="87" t="str">
        <f t="shared" si="730"/>
        <v/>
      </c>
      <c r="Z982" s="87" t="str">
        <f t="shared" si="731"/>
        <v/>
      </c>
      <c r="AA982" s="87" t="str">
        <f t="shared" si="732"/>
        <v/>
      </c>
      <c r="AB982" s="34">
        <f t="shared" si="733"/>
        <v>0</v>
      </c>
    </row>
    <row r="983" spans="1:32" x14ac:dyDescent="0.2">
      <c r="A983" s="34" t="str">
        <f>C971&amp;"x"&amp;B983</f>
        <v>x10</v>
      </c>
      <c r="B983" s="63">
        <v>10</v>
      </c>
      <c r="C983" s="87" t="str">
        <f t="shared" si="719"/>
        <v/>
      </c>
      <c r="D983" s="87" t="str">
        <f t="shared" si="720"/>
        <v/>
      </c>
      <c r="E983" s="88" t="str">
        <f t="shared" si="721"/>
        <v/>
      </c>
      <c r="F983" s="88" t="str">
        <f t="shared" si="722"/>
        <v/>
      </c>
      <c r="G983" s="89" t="str">
        <f t="shared" si="723"/>
        <v/>
      </c>
      <c r="H983" s="90" t="str">
        <f t="shared" si="724"/>
        <v/>
      </c>
      <c r="I983" s="91"/>
      <c r="J983" s="87" t="str">
        <f t="shared" si="725"/>
        <v/>
      </c>
      <c r="K983" s="87" t="str">
        <f t="shared" si="726"/>
        <v/>
      </c>
      <c r="L983" s="87" t="str">
        <f t="shared" si="727"/>
        <v/>
      </c>
      <c r="M983" s="92"/>
      <c r="N983" s="92"/>
      <c r="P983" s="223" t="str">
        <f>IF(OR(LEFT($A983,1)="x",AND(Y973+$AB983=0,$AB973&gt;0)),"",IFERROR(VLOOKUP($A983,LedenV,27,0),""))</f>
        <v/>
      </c>
      <c r="Q983" s="223" t="str">
        <f>IF(OR(LEFT($A983,1)="x",AND(Z973+$AB983=0,$AB973&gt;0)),"",IFERROR(VLOOKUP($A983,LedenV,28,0),""))</f>
        <v/>
      </c>
      <c r="R983" s="223" t="str">
        <f>IF(OR(LEFT($A983,1)="x",AND(AA973+$AB983=0,$AB973&gt;0)),"",IFERROR(VLOOKUP($A983,LedenV,29,0),""))</f>
        <v/>
      </c>
      <c r="S983" s="228"/>
      <c r="T983" s="305"/>
      <c r="U983" s="226"/>
      <c r="V983" s="229" t="str">
        <f t="shared" si="728"/>
        <v/>
      </c>
      <c r="W983" s="229" t="str">
        <f t="shared" si="729"/>
        <v/>
      </c>
      <c r="X983" s="52">
        <v>14</v>
      </c>
      <c r="Y983" s="87" t="str">
        <f t="shared" si="730"/>
        <v/>
      </c>
      <c r="Z983" s="87" t="str">
        <f t="shared" si="731"/>
        <v/>
      </c>
      <c r="AA983" s="87" t="str">
        <f t="shared" si="732"/>
        <v/>
      </c>
      <c r="AB983" s="34">
        <f t="shared" si="733"/>
        <v>0</v>
      </c>
    </row>
    <row r="984" spans="1:32" x14ac:dyDescent="0.2">
      <c r="A984" s="34" t="str">
        <f>C971&amp;"x"&amp;B984</f>
        <v>x11</v>
      </c>
      <c r="B984" s="63">
        <v>11</v>
      </c>
      <c r="C984" s="87" t="str">
        <f t="shared" si="719"/>
        <v/>
      </c>
      <c r="D984" s="87" t="str">
        <f t="shared" si="720"/>
        <v/>
      </c>
      <c r="E984" s="88" t="str">
        <f t="shared" si="721"/>
        <v/>
      </c>
      <c r="F984" s="88" t="str">
        <f t="shared" si="722"/>
        <v/>
      </c>
      <c r="G984" s="89" t="str">
        <f t="shared" si="723"/>
        <v/>
      </c>
      <c r="H984" s="90" t="str">
        <f t="shared" si="724"/>
        <v/>
      </c>
      <c r="I984" s="91"/>
      <c r="J984" s="87" t="str">
        <f t="shared" si="725"/>
        <v/>
      </c>
      <c r="K984" s="87" t="str">
        <f t="shared" si="726"/>
        <v/>
      </c>
      <c r="L984" s="87" t="str">
        <f t="shared" si="727"/>
        <v/>
      </c>
      <c r="M984" s="92"/>
      <c r="N984" s="92"/>
      <c r="P984" s="223" t="str">
        <f>IF(OR(LEFT($A984,1)="x",AND(Y973+$AB984=0,$AB973&gt;0)),"",IFERROR(VLOOKUP($A984,LedenV,27,0),""))</f>
        <v/>
      </c>
      <c r="Q984" s="223" t="str">
        <f>IF(OR(LEFT($A984,1)="x",AND(Z973+$AB984=0,$AB973&gt;0)),"",IFERROR(VLOOKUP($A984,LedenV,28,0),""))</f>
        <v/>
      </c>
      <c r="R984" s="223" t="str">
        <f>IF(OR(LEFT($A984,1)="x",AND(AA973+$AB984=0,$AB973&gt;0)),"",IFERROR(VLOOKUP($A984,LedenV,29,0),""))</f>
        <v/>
      </c>
      <c r="V984" s="229" t="str">
        <f t="shared" si="728"/>
        <v/>
      </c>
      <c r="W984" s="229" t="str">
        <f t="shared" si="729"/>
        <v/>
      </c>
      <c r="X984" s="52">
        <v>15</v>
      </c>
      <c r="Y984" s="87" t="str">
        <f t="shared" si="730"/>
        <v/>
      </c>
      <c r="Z984" s="87" t="str">
        <f t="shared" si="731"/>
        <v/>
      </c>
      <c r="AA984" s="87" t="str">
        <f t="shared" si="732"/>
        <v/>
      </c>
      <c r="AB984" s="34">
        <f t="shared" si="733"/>
        <v>0</v>
      </c>
    </row>
    <row r="985" spans="1:32" x14ac:dyDescent="0.2">
      <c r="A985" s="34" t="str">
        <f>C971&amp;"x"&amp;B985</f>
        <v>x12</v>
      </c>
      <c r="B985" s="63">
        <v>12</v>
      </c>
      <c r="C985" s="87" t="str">
        <f t="shared" si="719"/>
        <v/>
      </c>
      <c r="D985" s="87" t="str">
        <f t="shared" si="720"/>
        <v/>
      </c>
      <c r="E985" s="88" t="str">
        <f t="shared" si="721"/>
        <v/>
      </c>
      <c r="F985" s="88" t="str">
        <f t="shared" si="722"/>
        <v/>
      </c>
      <c r="G985" s="89" t="str">
        <f t="shared" si="723"/>
        <v/>
      </c>
      <c r="H985" s="90" t="str">
        <f t="shared" si="724"/>
        <v/>
      </c>
      <c r="I985" s="91"/>
      <c r="J985" s="87" t="str">
        <f t="shared" si="725"/>
        <v/>
      </c>
      <c r="K985" s="87" t="str">
        <f t="shared" si="726"/>
        <v/>
      </c>
      <c r="L985" s="87" t="str">
        <f t="shared" si="727"/>
        <v/>
      </c>
      <c r="M985" s="92"/>
      <c r="N985" s="92"/>
      <c r="P985" s="223" t="str">
        <f>IF(OR(LEFT($A985,1)="x",AND(Y973+$AB985=0,$AB973&gt;0)),"",IFERROR(VLOOKUP($A985,LedenV,27,0),""))</f>
        <v/>
      </c>
      <c r="Q985" s="223" t="str">
        <f>IF(OR(LEFT($A985,1)="x",AND(Z973+$AB985=0,$AB973&gt;0)),"",IFERROR(VLOOKUP($A985,LedenV,28,0),""))</f>
        <v/>
      </c>
      <c r="R985" s="223" t="str">
        <f>IF(OR(LEFT($A985,1)="x",AND(AA973+$AB985=0,$AB973&gt;0)),"",IFERROR(VLOOKUP($A985,LedenV,29,0),""))</f>
        <v/>
      </c>
      <c r="V985" s="229" t="str">
        <f t="shared" si="728"/>
        <v/>
      </c>
      <c r="W985" s="229" t="str">
        <f t="shared" si="729"/>
        <v/>
      </c>
      <c r="X985" s="52">
        <v>16</v>
      </c>
      <c r="Y985" s="87" t="str">
        <f t="shared" si="730"/>
        <v/>
      </c>
      <c r="Z985" s="87" t="str">
        <f t="shared" si="731"/>
        <v/>
      </c>
      <c r="AA985" s="87" t="str">
        <f t="shared" si="732"/>
        <v/>
      </c>
      <c r="AB985" s="34">
        <f t="shared" si="733"/>
        <v>0</v>
      </c>
    </row>
    <row r="986" spans="1:32" x14ac:dyDescent="0.2">
      <c r="A986" s="34" t="str">
        <f>C971&amp;"x"&amp;B986</f>
        <v>x13</v>
      </c>
      <c r="B986" s="63">
        <v>13</v>
      </c>
      <c r="C986" s="87" t="str">
        <f t="shared" si="719"/>
        <v/>
      </c>
      <c r="D986" s="87" t="str">
        <f t="shared" si="720"/>
        <v/>
      </c>
      <c r="E986" s="88" t="str">
        <f t="shared" si="721"/>
        <v/>
      </c>
      <c r="F986" s="88" t="str">
        <f t="shared" si="722"/>
        <v/>
      </c>
      <c r="G986" s="89" t="str">
        <f t="shared" si="723"/>
        <v/>
      </c>
      <c r="H986" s="90" t="str">
        <f t="shared" si="724"/>
        <v/>
      </c>
      <c r="I986" s="91"/>
      <c r="J986" s="87" t="str">
        <f t="shared" si="725"/>
        <v/>
      </c>
      <c r="K986" s="87" t="str">
        <f t="shared" si="726"/>
        <v/>
      </c>
      <c r="L986" s="87" t="str">
        <f t="shared" si="727"/>
        <v/>
      </c>
      <c r="M986" s="92"/>
      <c r="N986" s="92"/>
      <c r="P986" s="223" t="str">
        <f>IF(OR(LEFT($A986,1)="x",AND(Y973+$AB986=0,$AB973&gt;0)),"",IFERROR(VLOOKUP($A986,LedenV,27,0),""))</f>
        <v/>
      </c>
      <c r="Q986" s="223" t="str">
        <f>IF(OR(LEFT($A986,1)="x",AND(Z973+$AB986=0,$AB973&gt;0)),"",IFERROR(VLOOKUP($A986,LedenV,28,0),""))</f>
        <v/>
      </c>
      <c r="R986" s="223" t="str">
        <f>IF(OR(LEFT($A986,1)="x",AND(AA973+$AB986=0,$AB973&gt;0)),"",IFERROR(VLOOKUP($A986,LedenV,29,0),""))</f>
        <v/>
      </c>
      <c r="V986" s="229" t="str">
        <f t="shared" si="728"/>
        <v/>
      </c>
      <c r="W986" s="229" t="str">
        <f t="shared" si="729"/>
        <v/>
      </c>
      <c r="X986" s="52">
        <v>17</v>
      </c>
      <c r="Y986" s="87" t="str">
        <f t="shared" si="730"/>
        <v/>
      </c>
      <c r="Z986" s="87" t="str">
        <f t="shared" si="731"/>
        <v/>
      </c>
      <c r="AA986" s="87" t="str">
        <f t="shared" si="732"/>
        <v/>
      </c>
      <c r="AB986" s="34">
        <f t="shared" si="733"/>
        <v>0</v>
      </c>
    </row>
    <row r="987" spans="1:32" x14ac:dyDescent="0.2">
      <c r="A987" s="34" t="str">
        <f>C971&amp;"x"&amp;B987</f>
        <v>x14</v>
      </c>
      <c r="B987" s="63">
        <v>14</v>
      </c>
      <c r="C987" s="87" t="str">
        <f t="shared" si="719"/>
        <v/>
      </c>
      <c r="D987" s="87" t="str">
        <f t="shared" si="720"/>
        <v/>
      </c>
      <c r="E987" s="88" t="str">
        <f t="shared" si="721"/>
        <v/>
      </c>
      <c r="F987" s="88" t="str">
        <f t="shared" si="722"/>
        <v/>
      </c>
      <c r="G987" s="89" t="str">
        <f t="shared" si="723"/>
        <v/>
      </c>
      <c r="H987" s="90" t="str">
        <f t="shared" si="724"/>
        <v/>
      </c>
      <c r="I987" s="91"/>
      <c r="J987" s="87" t="str">
        <f t="shared" si="725"/>
        <v/>
      </c>
      <c r="K987" s="87" t="str">
        <f t="shared" si="726"/>
        <v/>
      </c>
      <c r="L987" s="87" t="str">
        <f t="shared" si="727"/>
        <v/>
      </c>
      <c r="M987" s="92"/>
      <c r="N987" s="92"/>
      <c r="P987" s="223" t="str">
        <f>IF(OR(LEFT($A987,1)="x",AND(Y973+$AB987=0,$AB973&gt;0)),"",IFERROR(VLOOKUP($A987,LedenV,27,0),""))</f>
        <v/>
      </c>
      <c r="Q987" s="223" t="str">
        <f>IF(OR(LEFT($A987,1)="x",AND(Z973+$AB987=0,$AB973&gt;0)),"",IFERROR(VLOOKUP($A987,LedenV,28,0),""))</f>
        <v/>
      </c>
      <c r="R987" s="223" t="str">
        <f>IF(OR(LEFT($A987,1)="x",AND(AA973+$AB987=0,$AB973&gt;0)),"",IFERROR(VLOOKUP($A987,LedenV,29,0),""))</f>
        <v/>
      </c>
      <c r="V987" s="229" t="str">
        <f t="shared" si="728"/>
        <v/>
      </c>
      <c r="W987" s="229" t="str">
        <f t="shared" si="729"/>
        <v/>
      </c>
      <c r="X987" s="52">
        <v>18</v>
      </c>
      <c r="Y987" s="87" t="str">
        <f t="shared" si="730"/>
        <v/>
      </c>
      <c r="Z987" s="87" t="str">
        <f t="shared" si="731"/>
        <v/>
      </c>
      <c r="AA987" s="87" t="str">
        <f t="shared" si="732"/>
        <v/>
      </c>
      <c r="AB987" s="34">
        <f t="shared" si="733"/>
        <v>0</v>
      </c>
    </row>
    <row r="988" spans="1:32" x14ac:dyDescent="0.2">
      <c r="A988" s="34" t="str">
        <f>C971&amp;"x"&amp;B988</f>
        <v>x15</v>
      </c>
      <c r="B988" s="63">
        <v>15</v>
      </c>
      <c r="C988" s="87" t="str">
        <f t="shared" si="719"/>
        <v/>
      </c>
      <c r="D988" s="87" t="str">
        <f t="shared" si="720"/>
        <v/>
      </c>
      <c r="E988" s="88" t="str">
        <f t="shared" si="721"/>
        <v/>
      </c>
      <c r="F988" s="88" t="str">
        <f t="shared" si="722"/>
        <v/>
      </c>
      <c r="G988" s="89" t="str">
        <f t="shared" si="723"/>
        <v/>
      </c>
      <c r="H988" s="90" t="str">
        <f t="shared" si="724"/>
        <v/>
      </c>
      <c r="I988" s="91"/>
      <c r="J988" s="87" t="str">
        <f t="shared" si="725"/>
        <v/>
      </c>
      <c r="K988" s="87" t="str">
        <f t="shared" si="726"/>
        <v/>
      </c>
      <c r="L988" s="87" t="str">
        <f t="shared" si="727"/>
        <v/>
      </c>
      <c r="M988" s="92"/>
      <c r="N988" s="92"/>
      <c r="P988" s="223" t="str">
        <f>IF(OR(LEFT($A988,1)="x",AND(Y973+$AB988=0,$AB973&gt;0)),"",IFERROR(VLOOKUP($A988,LedenV,27,0),""))</f>
        <v/>
      </c>
      <c r="Q988" s="223" t="str">
        <f>IF(OR(LEFT($A988,1)="x",AND(Z973+$AB988=0,$AB973&gt;0)),"",IFERROR(VLOOKUP($A988,LedenV,28,0),""))</f>
        <v/>
      </c>
      <c r="R988" s="223" t="str">
        <f>IF(OR(LEFT($A988,1)="x",AND(AA973+$AB988=0,$AB973&gt;0)),"",IFERROR(VLOOKUP($A988,LedenV,29,0),""))</f>
        <v/>
      </c>
      <c r="V988" s="229" t="str">
        <f t="shared" si="728"/>
        <v/>
      </c>
      <c r="W988" s="229" t="str">
        <f t="shared" si="729"/>
        <v/>
      </c>
      <c r="X988" s="52">
        <v>19</v>
      </c>
      <c r="Y988" s="87" t="str">
        <f t="shared" si="730"/>
        <v/>
      </c>
      <c r="Z988" s="87" t="str">
        <f t="shared" si="731"/>
        <v/>
      </c>
      <c r="AA988" s="87" t="str">
        <f t="shared" si="732"/>
        <v/>
      </c>
      <c r="AB988" s="34">
        <f t="shared" si="733"/>
        <v>0</v>
      </c>
    </row>
    <row r="989" spans="1:32" ht="13.5" thickBot="1" x14ac:dyDescent="0.25">
      <c r="B989" s="93"/>
      <c r="C989" s="94"/>
      <c r="D989" s="93"/>
      <c r="E989" s="93"/>
      <c r="F989" s="93"/>
      <c r="G989" s="95"/>
      <c r="H989" s="95"/>
      <c r="I989" s="95"/>
      <c r="J989" s="94"/>
      <c r="K989" s="94"/>
      <c r="L989" s="94"/>
      <c r="M989" s="92"/>
      <c r="N989" s="92"/>
      <c r="X989" s="52">
        <v>20</v>
      </c>
    </row>
    <row r="990" spans="1:32" ht="13.5" thickTop="1" x14ac:dyDescent="0.2">
      <c r="A990" s="62"/>
      <c r="B990" s="63"/>
      <c r="C990" s="392" t="s">
        <v>6547</v>
      </c>
      <c r="D990" s="392"/>
      <c r="E990" s="178" t="s">
        <v>6548</v>
      </c>
      <c r="F990" s="178" t="s">
        <v>6549</v>
      </c>
      <c r="G990" s="65" t="s">
        <v>6550</v>
      </c>
      <c r="H990" s="66"/>
      <c r="I990" s="67"/>
      <c r="J990" s="68" t="s">
        <v>6551</v>
      </c>
      <c r="K990" s="68" t="s">
        <v>6552</v>
      </c>
      <c r="L990" s="68" t="s">
        <v>6553</v>
      </c>
      <c r="M990" s="69"/>
      <c r="N990" s="69"/>
      <c r="O990" s="70"/>
      <c r="P990" s="71">
        <f>COUNT(P994:P1008)</f>
        <v>0</v>
      </c>
      <c r="Q990" s="71">
        <f>COUNT(Q994:Q1008)</f>
        <v>0</v>
      </c>
      <c r="R990" s="71">
        <f>COUNT(R994:R1008)</f>
        <v>0</v>
      </c>
      <c r="S990" s="72"/>
      <c r="T990" s="104">
        <f>R990-(15-COUNTBLANK(AA994:AA1008))</f>
        <v>0</v>
      </c>
      <c r="U990" s="70"/>
      <c r="V990" s="70"/>
      <c r="W990" s="70"/>
      <c r="X990" s="70">
        <v>1</v>
      </c>
      <c r="Y990" s="62"/>
      <c r="Z990" s="62"/>
      <c r="AA990" s="62"/>
      <c r="AB990" s="62"/>
    </row>
    <row r="991" spans="1:32" x14ac:dyDescent="0.2">
      <c r="A991" s="43">
        <v>53</v>
      </c>
      <c r="B991" s="73"/>
      <c r="C991" s="391" t="str">
        <f>Leden!AQ55</f>
        <v/>
      </c>
      <c r="D991" s="391"/>
      <c r="E991" s="177" t="str">
        <f>IF($C991="","",LEFT(IFERROR(VLOOKUP($C991,TeamsV,2,0),"")&amp;"??",2))</f>
        <v/>
      </c>
      <c r="F991" s="177" t="str">
        <f>IF($C991="","",LEFT(IFERROR(VLOOKUP($C991,TeamsV,3,0),"")&amp;"??",2))</f>
        <v/>
      </c>
      <c r="G991" s="177" t="str">
        <f>IF($C991="","",LEFT(IFERROR(VLOOKUP($C991,TeamsV,4,0),"")&amp;"?",1))</f>
        <v/>
      </c>
      <c r="H991" s="75"/>
      <c r="I991" s="76"/>
      <c r="J991" s="295">
        <f>COUNTIF(C994:C1008,"V")</f>
        <v>0</v>
      </c>
      <c r="K991" s="300">
        <f>COUNTIF(C994:C1008,"M")</f>
        <v>0</v>
      </c>
      <c r="L991" s="77" t="str">
        <f>IFERROR(AVERAGE(H994:H1008),"")</f>
        <v/>
      </c>
      <c r="M991" s="78"/>
      <c r="N991" s="78"/>
      <c r="O991" s="79" t="s">
        <v>6554</v>
      </c>
      <c r="P991" s="223" t="str">
        <f>IF(COUNT(P994:P1008)=0,"",TeamPunten(P994:P1008,$V991))</f>
        <v/>
      </c>
      <c r="Q991" s="223" t="str">
        <f>IF(COUNT(Q994:Q1008)=0,"",TeamPunten(Q994:Q1008,$V991))</f>
        <v/>
      </c>
      <c r="R991" s="223" t="str">
        <f>IF(COUNT(R994:R1008)=0,"",TeamPunten(R994:R1008,$V991))</f>
        <v/>
      </c>
      <c r="S991" s="224"/>
      <c r="T991" s="51"/>
      <c r="U991" s="225" t="str">
        <f>MID($C991,1,1)</f>
        <v/>
      </c>
      <c r="V991" s="225" t="str">
        <f>MID($C991,1,1)</f>
        <v/>
      </c>
      <c r="W991" s="225" t="str">
        <f>MID($C991,1,1)</f>
        <v/>
      </c>
      <c r="X991" s="52">
        <v>2</v>
      </c>
      <c r="Y991" s="43"/>
      <c r="Z991" s="43"/>
      <c r="AA991" s="43"/>
      <c r="AB991" s="43"/>
      <c r="AD991" s="20" t="str">
        <f>IF($C991="","",IFERROR(VLOOKUP($C991,TeamsV,6,0),""))</f>
        <v/>
      </c>
      <c r="AE991" s="20" t="str">
        <f>IF($AD991="","",VLOOKUP($AD991,Teams!$B$4:$G$8,2,0))</f>
        <v/>
      </c>
      <c r="AF991" s="20" t="str">
        <f>IF($AD991="","",VLOOKUP($AD991,Teams!$B$4:$G$8,4,0))</f>
        <v/>
      </c>
    </row>
    <row r="992" spans="1:32" x14ac:dyDescent="0.2">
      <c r="B992" s="63"/>
      <c r="C992" s="178"/>
      <c r="D992" s="63"/>
      <c r="E992" s="63"/>
      <c r="F992" s="63"/>
      <c r="G992" s="67"/>
      <c r="H992" s="67"/>
      <c r="I992" s="67"/>
      <c r="J992" s="296"/>
      <c r="K992" s="296"/>
      <c r="L992" s="296"/>
      <c r="M992" s="80"/>
      <c r="N992" s="80"/>
      <c r="P992" s="224"/>
      <c r="Q992" s="224"/>
      <c r="R992" s="224"/>
      <c r="S992" s="224"/>
      <c r="T992" s="51"/>
      <c r="U992" s="226"/>
      <c r="V992" s="226"/>
      <c r="W992" s="226"/>
      <c r="X992" s="52">
        <v>3</v>
      </c>
    </row>
    <row r="993" spans="1:28" x14ac:dyDescent="0.2">
      <c r="A993" s="81"/>
      <c r="B993" s="82"/>
      <c r="C993" s="83" t="s">
        <v>6555</v>
      </c>
      <c r="D993" s="83" t="s">
        <v>6556</v>
      </c>
      <c r="E993" s="84" t="s">
        <v>6557</v>
      </c>
      <c r="F993" s="84" t="s">
        <v>6558</v>
      </c>
      <c r="G993" s="83" t="s">
        <v>6559</v>
      </c>
      <c r="H993" s="83" t="s">
        <v>6560</v>
      </c>
      <c r="I993" s="83" t="s">
        <v>6415</v>
      </c>
      <c r="J993" s="83" t="s">
        <v>7321</v>
      </c>
      <c r="K993" s="83" t="s">
        <v>8065</v>
      </c>
      <c r="L993" s="83" t="s">
        <v>8195</v>
      </c>
      <c r="M993" s="85"/>
      <c r="N993" s="85"/>
      <c r="O993" s="86"/>
      <c r="P993" s="227" t="s">
        <v>6425</v>
      </c>
      <c r="Q993" s="227" t="s">
        <v>6424</v>
      </c>
      <c r="R993" s="227" t="s">
        <v>6426</v>
      </c>
      <c r="S993" s="224"/>
      <c r="T993" s="51"/>
      <c r="U993" s="225" t="str">
        <f>IF(W991="","",VLOOKUP(W991,Leeftijdscat,2,FALSE))</f>
        <v/>
      </c>
      <c r="V993" s="225" t="str">
        <f>IF(W991="","",VLOOKUP(W991,Leeftijdscat,3,FALSE))</f>
        <v/>
      </c>
      <c r="W993" s="225"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SUM(Y993:AA993)</f>
        <v>0</v>
      </c>
    </row>
    <row r="994" spans="1:28" x14ac:dyDescent="0.2">
      <c r="A994" s="34" t="str">
        <f>C991&amp;"x"&amp;B994</f>
        <v>x1</v>
      </c>
      <c r="B994" s="63">
        <v>1</v>
      </c>
      <c r="C994" s="87" t="str">
        <f t="shared" ref="C994:C1008" si="734">IF(LEFT($A994,1)="x","",IFERROR(VLOOKUP($A994,LedenV,6,0),""))</f>
        <v/>
      </c>
      <c r="D994" s="87" t="str">
        <f t="shared" ref="D994:D1008" si="735">IF(LEFT($A994,1)="x","",IFERROR(VLOOKUP($A994,LedenV,7,0),""))</f>
        <v/>
      </c>
      <c r="E994" s="88" t="str">
        <f t="shared" ref="E994:E1008" si="736">IF(LEFT($A994,1)="x","",IFERROR(VLOOKUP($A994,LedenV,8,0),""))</f>
        <v/>
      </c>
      <c r="F994" s="88" t="str">
        <f t="shared" ref="F994:F1008" si="737">IF(LEFT($A994,1)="x","",IFERROR(VLOOKUP($A994,LedenV,9,0),""))</f>
        <v/>
      </c>
      <c r="G994" s="89" t="str">
        <f t="shared" ref="G994:G1008" si="738">IF(LEFT($A994,1)="x","",IFERROR(VLOOKUP($A994,LedenV,10,0),""))</f>
        <v/>
      </c>
      <c r="H994" s="90" t="str">
        <f t="shared" ref="H994:H1008" si="739">IF(AND(ISNUMBER(G994),G994&lt;&gt;0),DATEDIF(G994,Peildatum,"Y"),"")</f>
        <v/>
      </c>
      <c r="I994" s="91"/>
      <c r="J994" s="87" t="str">
        <f t="shared" ref="J994:J1008" si="740">IF(LEFT($A994,1)="x","",IFERROR(VLOOKUP($A994,LedenV,16,0),""))</f>
        <v/>
      </c>
      <c r="K994" s="87" t="str">
        <f t="shared" ref="K994:K1008" si="741">IF(LEFT($A994,1)="x","",IFERROR(VLOOKUP($A994,LedenV,17,0),""))</f>
        <v/>
      </c>
      <c r="L994" s="87" t="str">
        <f t="shared" ref="L994:L1008" si="742">IF(LEFT($A994,1)="x","",IFERROR(VLOOKUP($A994,LedenV,18,0),""))</f>
        <v/>
      </c>
      <c r="M994" s="92"/>
      <c r="N994" s="92"/>
      <c r="P994" s="223" t="str">
        <f>IF(OR(LEFT($A994,1)="x",AND(Y993+$AB994=0,$AB993&gt;0)),"",IFERROR(VLOOKUP($A994,LedenV,27,0),""))</f>
        <v/>
      </c>
      <c r="Q994" s="223" t="str">
        <f>IF(OR(LEFT($A994,1)="x",AND(Z993+$AB994=0,$AB993&gt;0)),"",IFERROR(VLOOKUP($A994,LedenV,28,0),""))</f>
        <v/>
      </c>
      <c r="R994" s="223" t="str">
        <f>IF(OR(LEFT($A994,1)="x",AND(AA993+$AB994=0,$AB993&gt;0)),"",IFERROR(VLOOKUP($A994,LedenV,29,0),""))</f>
        <v/>
      </c>
      <c r="S994" s="228"/>
      <c r="T994" s="305"/>
      <c r="U994" s="226"/>
      <c r="V994" s="229" t="str">
        <f t="shared" ref="V994:V1008" si="743">V993</f>
        <v/>
      </c>
      <c r="W994" s="229" t="str">
        <f t="shared" ref="W994:W1008" si="744">W993</f>
        <v/>
      </c>
      <c r="X994" s="52">
        <v>5</v>
      </c>
      <c r="Y994" s="87" t="str">
        <f t="shared" ref="Y994:Y1008" si="745">IF(LEFT($A994,1)="x","",IFERROR(VLOOKUP($A994,LedenV,34,0),""))</f>
        <v/>
      </c>
      <c r="Z994" s="87" t="str">
        <f t="shared" ref="Z994:Z1008" si="746">IF(LEFT($A994,1)="x","",IFERROR(VLOOKUP($A994,LedenV,35,0),""))</f>
        <v/>
      </c>
      <c r="AA994" s="87" t="str">
        <f t="shared" ref="AA994:AA1008" si="747">IF(LEFT($A994,1)="x","",IFERROR(VLOOKUP($A994,LedenV,36,0),""))</f>
        <v/>
      </c>
      <c r="AB994" s="34">
        <f t="shared" ref="AB994:AB1008" si="748">LEN(Y994&amp;Z994&amp;AA994)</f>
        <v>0</v>
      </c>
    </row>
    <row r="995" spans="1:28" x14ac:dyDescent="0.2">
      <c r="A995" s="34" t="str">
        <f>C991&amp;"x"&amp;B995</f>
        <v>x2</v>
      </c>
      <c r="B995" s="63">
        <v>2</v>
      </c>
      <c r="C995" s="87" t="str">
        <f t="shared" si="734"/>
        <v/>
      </c>
      <c r="D995" s="87" t="str">
        <f t="shared" si="735"/>
        <v/>
      </c>
      <c r="E995" s="88" t="str">
        <f t="shared" si="736"/>
        <v/>
      </c>
      <c r="F995" s="88" t="str">
        <f t="shared" si="737"/>
        <v/>
      </c>
      <c r="G995" s="89" t="str">
        <f t="shared" si="738"/>
        <v/>
      </c>
      <c r="H995" s="90" t="str">
        <f t="shared" si="739"/>
        <v/>
      </c>
      <c r="I995" s="91"/>
      <c r="J995" s="87" t="str">
        <f t="shared" si="740"/>
        <v/>
      </c>
      <c r="K995" s="87" t="str">
        <f t="shared" si="741"/>
        <v/>
      </c>
      <c r="L995" s="87" t="str">
        <f t="shared" si="742"/>
        <v/>
      </c>
      <c r="M995" s="92"/>
      <c r="N995" s="92"/>
      <c r="P995" s="223" t="str">
        <f>IF(OR(LEFT($A995,1)="x",AND(Y993+$AB995=0,$AB993&gt;0)),"",IFERROR(VLOOKUP($A995,LedenV,27,0),""))</f>
        <v/>
      </c>
      <c r="Q995" s="223" t="str">
        <f>IF(OR(LEFT($A995,1)="x",AND(Z993+$AB995=0,$AB993&gt;0)),"",IFERROR(VLOOKUP($A995,LedenV,28,0),""))</f>
        <v/>
      </c>
      <c r="R995" s="223" t="str">
        <f>IF(OR(LEFT($A995,1)="x",AND(AA993+$AB995=0,$AB993&gt;0)),"",IFERROR(VLOOKUP($A995,LedenV,29,0),""))</f>
        <v/>
      </c>
      <c r="S995" s="228"/>
      <c r="T995" s="305"/>
      <c r="U995" s="226"/>
      <c r="V995" s="229" t="str">
        <f t="shared" si="743"/>
        <v/>
      </c>
      <c r="W995" s="229" t="str">
        <f t="shared" si="744"/>
        <v/>
      </c>
      <c r="X995" s="52">
        <v>6</v>
      </c>
      <c r="Y995" s="87" t="str">
        <f t="shared" si="745"/>
        <v/>
      </c>
      <c r="Z995" s="87" t="str">
        <f t="shared" si="746"/>
        <v/>
      </c>
      <c r="AA995" s="87" t="str">
        <f t="shared" si="747"/>
        <v/>
      </c>
      <c r="AB995" s="34">
        <f t="shared" si="748"/>
        <v>0</v>
      </c>
    </row>
    <row r="996" spans="1:28" x14ac:dyDescent="0.2">
      <c r="A996" s="34" t="str">
        <f>C991&amp;"x"&amp;B996</f>
        <v>x3</v>
      </c>
      <c r="B996" s="63">
        <v>3</v>
      </c>
      <c r="C996" s="87" t="str">
        <f t="shared" si="734"/>
        <v/>
      </c>
      <c r="D996" s="87" t="str">
        <f t="shared" si="735"/>
        <v/>
      </c>
      <c r="E996" s="88" t="str">
        <f t="shared" si="736"/>
        <v/>
      </c>
      <c r="F996" s="88" t="str">
        <f t="shared" si="737"/>
        <v/>
      </c>
      <c r="G996" s="89" t="str">
        <f t="shared" si="738"/>
        <v/>
      </c>
      <c r="H996" s="90" t="str">
        <f t="shared" si="739"/>
        <v/>
      </c>
      <c r="I996" s="91"/>
      <c r="J996" s="87" t="str">
        <f t="shared" si="740"/>
        <v/>
      </c>
      <c r="K996" s="87" t="str">
        <f t="shared" si="741"/>
        <v/>
      </c>
      <c r="L996" s="87" t="str">
        <f t="shared" si="742"/>
        <v/>
      </c>
      <c r="M996" s="92"/>
      <c r="N996" s="92"/>
      <c r="P996" s="223" t="str">
        <f>IF(OR(LEFT($A996,1)="x",AND(Y993+$AB996=0,$AB993&gt;0)),"",IFERROR(VLOOKUP($A996,LedenV,27,0),""))</f>
        <v/>
      </c>
      <c r="Q996" s="223" t="str">
        <f>IF(OR(LEFT($A996,1)="x",AND(Z993+$AB996=0,$AB993&gt;0)),"",IFERROR(VLOOKUP($A996,LedenV,28,0),""))</f>
        <v/>
      </c>
      <c r="R996" s="223" t="str">
        <f>IF(OR(LEFT($A996,1)="x",AND(AA993+$AB996=0,$AB993&gt;0)),"",IFERROR(VLOOKUP($A996,LedenV,29,0),""))</f>
        <v/>
      </c>
      <c r="S996" s="228"/>
      <c r="T996" s="305"/>
      <c r="U996" s="226"/>
      <c r="V996" s="229" t="str">
        <f t="shared" si="743"/>
        <v/>
      </c>
      <c r="W996" s="229" t="str">
        <f t="shared" si="744"/>
        <v/>
      </c>
      <c r="X996" s="52">
        <v>7</v>
      </c>
      <c r="Y996" s="87" t="str">
        <f t="shared" si="745"/>
        <v/>
      </c>
      <c r="Z996" s="87" t="str">
        <f t="shared" si="746"/>
        <v/>
      </c>
      <c r="AA996" s="87" t="str">
        <f t="shared" si="747"/>
        <v/>
      </c>
      <c r="AB996" s="34">
        <f t="shared" si="748"/>
        <v>0</v>
      </c>
    </row>
    <row r="997" spans="1:28" x14ac:dyDescent="0.2">
      <c r="A997" s="34" t="str">
        <f>C991&amp;"x"&amp;B997</f>
        <v>x4</v>
      </c>
      <c r="B997" s="63">
        <v>4</v>
      </c>
      <c r="C997" s="87" t="str">
        <f t="shared" si="734"/>
        <v/>
      </c>
      <c r="D997" s="87" t="str">
        <f t="shared" si="735"/>
        <v/>
      </c>
      <c r="E997" s="88" t="str">
        <f t="shared" si="736"/>
        <v/>
      </c>
      <c r="F997" s="88" t="str">
        <f t="shared" si="737"/>
        <v/>
      </c>
      <c r="G997" s="89" t="str">
        <f t="shared" si="738"/>
        <v/>
      </c>
      <c r="H997" s="90" t="str">
        <f t="shared" si="739"/>
        <v/>
      </c>
      <c r="I997" s="91"/>
      <c r="J997" s="87" t="str">
        <f t="shared" si="740"/>
        <v/>
      </c>
      <c r="K997" s="87" t="str">
        <f t="shared" si="741"/>
        <v/>
      </c>
      <c r="L997" s="87" t="str">
        <f t="shared" si="742"/>
        <v/>
      </c>
      <c r="M997" s="92"/>
      <c r="N997" s="92"/>
      <c r="P997" s="223" t="str">
        <f>IF(OR(LEFT($A997,1)="x",AND(Y993+$AB997=0,$AB993&gt;0)),"",IFERROR(VLOOKUP($A997,LedenV,27,0),""))</f>
        <v/>
      </c>
      <c r="Q997" s="223" t="str">
        <f>IF(OR(LEFT($A997,1)="x",AND(Z993+$AB997=0,$AB993&gt;0)),"",IFERROR(VLOOKUP($A997,LedenV,28,0),""))</f>
        <v/>
      </c>
      <c r="R997" s="223" t="str">
        <f>IF(OR(LEFT($A997,1)="x",AND(AA993+$AB997=0,$AB993&gt;0)),"",IFERROR(VLOOKUP($A997,LedenV,29,0),""))</f>
        <v/>
      </c>
      <c r="S997" s="228"/>
      <c r="T997" s="305"/>
      <c r="U997" s="226"/>
      <c r="V997" s="229" t="str">
        <f t="shared" si="743"/>
        <v/>
      </c>
      <c r="W997" s="229" t="str">
        <f t="shared" si="744"/>
        <v/>
      </c>
      <c r="X997" s="52">
        <v>8</v>
      </c>
      <c r="Y997" s="87" t="str">
        <f t="shared" si="745"/>
        <v/>
      </c>
      <c r="Z997" s="87" t="str">
        <f t="shared" si="746"/>
        <v/>
      </c>
      <c r="AA997" s="87" t="str">
        <f t="shared" si="747"/>
        <v/>
      </c>
      <c r="AB997" s="34">
        <f t="shared" si="748"/>
        <v>0</v>
      </c>
    </row>
    <row r="998" spans="1:28" x14ac:dyDescent="0.2">
      <c r="A998" s="34" t="str">
        <f>C991&amp;"x"&amp;B998</f>
        <v>x5</v>
      </c>
      <c r="B998" s="63">
        <v>5</v>
      </c>
      <c r="C998" s="87" t="str">
        <f t="shared" si="734"/>
        <v/>
      </c>
      <c r="D998" s="87" t="str">
        <f t="shared" si="735"/>
        <v/>
      </c>
      <c r="E998" s="88" t="str">
        <f t="shared" si="736"/>
        <v/>
      </c>
      <c r="F998" s="88" t="str">
        <f t="shared" si="737"/>
        <v/>
      </c>
      <c r="G998" s="89" t="str">
        <f t="shared" si="738"/>
        <v/>
      </c>
      <c r="H998" s="90" t="str">
        <f t="shared" si="739"/>
        <v/>
      </c>
      <c r="I998" s="91"/>
      <c r="J998" s="87" t="str">
        <f t="shared" si="740"/>
        <v/>
      </c>
      <c r="K998" s="87" t="str">
        <f t="shared" si="741"/>
        <v/>
      </c>
      <c r="L998" s="87" t="str">
        <f t="shared" si="742"/>
        <v/>
      </c>
      <c r="M998" s="92"/>
      <c r="N998" s="92"/>
      <c r="P998" s="223" t="str">
        <f>IF(OR(LEFT($A998,1)="x",AND(Y993+$AB998=0,$AB993&gt;0)),"",IFERROR(VLOOKUP($A998,LedenV,27,0),""))</f>
        <v/>
      </c>
      <c r="Q998" s="223" t="str">
        <f>IF(OR(LEFT($A998,1)="x",AND(Z993+$AB998=0,$AB993&gt;0)),"",IFERROR(VLOOKUP($A998,LedenV,28,0),""))</f>
        <v/>
      </c>
      <c r="R998" s="223" t="str">
        <f>IF(OR(LEFT($A998,1)="x",AND(AA993+$AB998=0,$AB993&gt;0)),"",IFERROR(VLOOKUP($A998,LedenV,29,0),""))</f>
        <v/>
      </c>
      <c r="S998" s="228"/>
      <c r="T998" s="305"/>
      <c r="U998" s="226"/>
      <c r="V998" s="229" t="str">
        <f t="shared" si="743"/>
        <v/>
      </c>
      <c r="W998" s="229" t="str">
        <f t="shared" si="744"/>
        <v/>
      </c>
      <c r="X998" s="52">
        <v>9</v>
      </c>
      <c r="Y998" s="87" t="str">
        <f t="shared" si="745"/>
        <v/>
      </c>
      <c r="Z998" s="87" t="str">
        <f t="shared" si="746"/>
        <v/>
      </c>
      <c r="AA998" s="87" t="str">
        <f t="shared" si="747"/>
        <v/>
      </c>
      <c r="AB998" s="34">
        <f t="shared" si="748"/>
        <v>0</v>
      </c>
    </row>
    <row r="999" spans="1:28" x14ac:dyDescent="0.2">
      <c r="A999" s="34" t="str">
        <f>C991&amp;"x"&amp;B999</f>
        <v>x6</v>
      </c>
      <c r="B999" s="63">
        <v>6</v>
      </c>
      <c r="C999" s="87" t="str">
        <f t="shared" si="734"/>
        <v/>
      </c>
      <c r="D999" s="87" t="str">
        <f t="shared" si="735"/>
        <v/>
      </c>
      <c r="E999" s="88" t="str">
        <f t="shared" si="736"/>
        <v/>
      </c>
      <c r="F999" s="88" t="str">
        <f t="shared" si="737"/>
        <v/>
      </c>
      <c r="G999" s="89" t="str">
        <f t="shared" si="738"/>
        <v/>
      </c>
      <c r="H999" s="90" t="str">
        <f t="shared" si="739"/>
        <v/>
      </c>
      <c r="I999" s="91"/>
      <c r="J999" s="87" t="str">
        <f t="shared" si="740"/>
        <v/>
      </c>
      <c r="K999" s="87" t="str">
        <f t="shared" si="741"/>
        <v/>
      </c>
      <c r="L999" s="87" t="str">
        <f t="shared" si="742"/>
        <v/>
      </c>
      <c r="M999" s="92"/>
      <c r="N999" s="92"/>
      <c r="P999" s="223" t="str">
        <f>IF(OR(LEFT($A999,1)="x",AND(Y993+$AB999=0,$AB993&gt;0)),"",IFERROR(VLOOKUP($A999,LedenV,27,0),""))</f>
        <v/>
      </c>
      <c r="Q999" s="223" t="str">
        <f>IF(OR(LEFT($A999,1)="x",AND(Z993+$AB999=0,$AB993&gt;0)),"",IFERROR(VLOOKUP($A999,LedenV,28,0),""))</f>
        <v/>
      </c>
      <c r="R999" s="223" t="str">
        <f>IF(OR(LEFT($A999,1)="x",AND(AA993+$AB999=0,$AB993&gt;0)),"",IFERROR(VLOOKUP($A999,LedenV,29,0),""))</f>
        <v/>
      </c>
      <c r="S999" s="228"/>
      <c r="T999" s="305"/>
      <c r="U999" s="226"/>
      <c r="V999" s="229" t="str">
        <f t="shared" si="743"/>
        <v/>
      </c>
      <c r="W999" s="229" t="str">
        <f t="shared" si="744"/>
        <v/>
      </c>
      <c r="X999" s="52">
        <v>10</v>
      </c>
      <c r="Y999" s="87" t="str">
        <f t="shared" si="745"/>
        <v/>
      </c>
      <c r="Z999" s="87" t="str">
        <f t="shared" si="746"/>
        <v/>
      </c>
      <c r="AA999" s="87" t="str">
        <f t="shared" si="747"/>
        <v/>
      </c>
      <c r="AB999" s="34">
        <f t="shared" si="748"/>
        <v>0</v>
      </c>
    </row>
    <row r="1000" spans="1:28" x14ac:dyDescent="0.2">
      <c r="A1000" s="34" t="str">
        <f>C991&amp;"x"&amp;B1000</f>
        <v>x7</v>
      </c>
      <c r="B1000" s="63">
        <v>7</v>
      </c>
      <c r="C1000" s="87" t="str">
        <f t="shared" si="734"/>
        <v/>
      </c>
      <c r="D1000" s="87" t="str">
        <f t="shared" si="735"/>
        <v/>
      </c>
      <c r="E1000" s="88" t="str">
        <f t="shared" si="736"/>
        <v/>
      </c>
      <c r="F1000" s="88" t="str">
        <f t="shared" si="737"/>
        <v/>
      </c>
      <c r="G1000" s="89" t="str">
        <f t="shared" si="738"/>
        <v/>
      </c>
      <c r="H1000" s="90" t="str">
        <f t="shared" si="739"/>
        <v/>
      </c>
      <c r="I1000" s="91"/>
      <c r="J1000" s="87" t="str">
        <f t="shared" si="740"/>
        <v/>
      </c>
      <c r="K1000" s="87" t="str">
        <f t="shared" si="741"/>
        <v/>
      </c>
      <c r="L1000" s="87" t="str">
        <f t="shared" si="742"/>
        <v/>
      </c>
      <c r="M1000" s="92"/>
      <c r="N1000" s="92"/>
      <c r="P1000" s="223" t="str">
        <f>IF(OR(LEFT($A1000,1)="x",AND(Y993+$AB1000=0,$AB993&gt;0)),"",IFERROR(VLOOKUP($A1000,LedenV,27,0),""))</f>
        <v/>
      </c>
      <c r="Q1000" s="223" t="str">
        <f>IF(OR(LEFT($A1000,1)="x",AND(Z993+$AB1000=0,$AB993&gt;0)),"",IFERROR(VLOOKUP($A1000,LedenV,28,0),""))</f>
        <v/>
      </c>
      <c r="R1000" s="223" t="str">
        <f>IF(OR(LEFT($A1000,1)="x",AND(AA993+$AB1000=0,$AB993&gt;0)),"",IFERROR(VLOOKUP($A1000,LedenV,29,0),""))</f>
        <v/>
      </c>
      <c r="S1000" s="228"/>
      <c r="T1000" s="305"/>
      <c r="U1000" s="226"/>
      <c r="V1000" s="229" t="str">
        <f t="shared" si="743"/>
        <v/>
      </c>
      <c r="W1000" s="229" t="str">
        <f t="shared" si="744"/>
        <v/>
      </c>
      <c r="X1000" s="52">
        <v>11</v>
      </c>
      <c r="Y1000" s="87" t="str">
        <f t="shared" si="745"/>
        <v/>
      </c>
      <c r="Z1000" s="87" t="str">
        <f t="shared" si="746"/>
        <v/>
      </c>
      <c r="AA1000" s="87" t="str">
        <f t="shared" si="747"/>
        <v/>
      </c>
      <c r="AB1000" s="34">
        <f t="shared" si="748"/>
        <v>0</v>
      </c>
    </row>
    <row r="1001" spans="1:28" x14ac:dyDescent="0.2">
      <c r="A1001" s="34" t="str">
        <f>C991&amp;"x"&amp;B1001</f>
        <v>x8</v>
      </c>
      <c r="B1001" s="63">
        <v>8</v>
      </c>
      <c r="C1001" s="87" t="str">
        <f t="shared" si="734"/>
        <v/>
      </c>
      <c r="D1001" s="87" t="str">
        <f t="shared" si="735"/>
        <v/>
      </c>
      <c r="E1001" s="88" t="str">
        <f t="shared" si="736"/>
        <v/>
      </c>
      <c r="F1001" s="88" t="str">
        <f t="shared" si="737"/>
        <v/>
      </c>
      <c r="G1001" s="89" t="str">
        <f t="shared" si="738"/>
        <v/>
      </c>
      <c r="H1001" s="90" t="str">
        <f t="shared" si="739"/>
        <v/>
      </c>
      <c r="I1001" s="91"/>
      <c r="J1001" s="87" t="str">
        <f t="shared" si="740"/>
        <v/>
      </c>
      <c r="K1001" s="87" t="str">
        <f t="shared" si="741"/>
        <v/>
      </c>
      <c r="L1001" s="87" t="str">
        <f t="shared" si="742"/>
        <v/>
      </c>
      <c r="M1001" s="92"/>
      <c r="N1001" s="92"/>
      <c r="P1001" s="223" t="str">
        <f>IF(OR(LEFT($A1001,1)="x",AND(Y993+$AB1001=0,$AB993&gt;0)),"",IFERROR(VLOOKUP($A1001,LedenV,27,0),""))</f>
        <v/>
      </c>
      <c r="Q1001" s="223" t="str">
        <f>IF(OR(LEFT($A1001,1)="x",AND(Z993+$AB1001=0,$AB993&gt;0)),"",IFERROR(VLOOKUP($A1001,LedenV,28,0),""))</f>
        <v/>
      </c>
      <c r="R1001" s="223" t="str">
        <f>IF(OR(LEFT($A1001,1)="x",AND(AA993+$AB1001=0,$AB993&gt;0)),"",IFERROR(VLOOKUP($A1001,LedenV,29,0),""))</f>
        <v/>
      </c>
      <c r="S1001" s="228"/>
      <c r="T1001" s="305"/>
      <c r="U1001" s="226"/>
      <c r="V1001" s="229" t="str">
        <f t="shared" si="743"/>
        <v/>
      </c>
      <c r="W1001" s="229" t="str">
        <f t="shared" si="744"/>
        <v/>
      </c>
      <c r="X1001" s="52">
        <v>12</v>
      </c>
      <c r="Y1001" s="87" t="str">
        <f t="shared" si="745"/>
        <v/>
      </c>
      <c r="Z1001" s="87" t="str">
        <f t="shared" si="746"/>
        <v/>
      </c>
      <c r="AA1001" s="87" t="str">
        <f t="shared" si="747"/>
        <v/>
      </c>
      <c r="AB1001" s="34">
        <f t="shared" si="748"/>
        <v>0</v>
      </c>
    </row>
    <row r="1002" spans="1:28" x14ac:dyDescent="0.2">
      <c r="A1002" s="34" t="str">
        <f>C991&amp;"x"&amp;B1002</f>
        <v>x9</v>
      </c>
      <c r="B1002" s="63">
        <v>9</v>
      </c>
      <c r="C1002" s="87" t="str">
        <f t="shared" si="734"/>
        <v/>
      </c>
      <c r="D1002" s="87" t="str">
        <f t="shared" si="735"/>
        <v/>
      </c>
      <c r="E1002" s="88" t="str">
        <f t="shared" si="736"/>
        <v/>
      </c>
      <c r="F1002" s="88" t="str">
        <f t="shared" si="737"/>
        <v/>
      </c>
      <c r="G1002" s="89" t="str">
        <f t="shared" si="738"/>
        <v/>
      </c>
      <c r="H1002" s="90" t="str">
        <f t="shared" si="739"/>
        <v/>
      </c>
      <c r="I1002" s="91"/>
      <c r="J1002" s="87" t="str">
        <f t="shared" si="740"/>
        <v/>
      </c>
      <c r="K1002" s="87" t="str">
        <f t="shared" si="741"/>
        <v/>
      </c>
      <c r="L1002" s="87" t="str">
        <f t="shared" si="742"/>
        <v/>
      </c>
      <c r="M1002" s="92"/>
      <c r="N1002" s="92"/>
      <c r="P1002" s="223" t="str">
        <f>IF(OR(LEFT($A1002,1)="x",AND(Y993+$AB1002=0,$AB993&gt;0)),"",IFERROR(VLOOKUP($A1002,LedenV,27,0),""))</f>
        <v/>
      </c>
      <c r="Q1002" s="223" t="str">
        <f>IF(OR(LEFT($A1002,1)="x",AND(Z993+$AB1002=0,$AB993&gt;0)),"",IFERROR(VLOOKUP($A1002,LedenV,28,0),""))</f>
        <v/>
      </c>
      <c r="R1002" s="223" t="str">
        <f>IF(OR(LEFT($A1002,1)="x",AND(AA993+$AB1002=0,$AB993&gt;0)),"",IFERROR(VLOOKUP($A1002,LedenV,29,0),""))</f>
        <v/>
      </c>
      <c r="S1002" s="228"/>
      <c r="T1002" s="305"/>
      <c r="U1002" s="226"/>
      <c r="V1002" s="229" t="str">
        <f t="shared" si="743"/>
        <v/>
      </c>
      <c r="W1002" s="229" t="str">
        <f t="shared" si="744"/>
        <v/>
      </c>
      <c r="X1002" s="52">
        <v>13</v>
      </c>
      <c r="Y1002" s="87" t="str">
        <f t="shared" si="745"/>
        <v/>
      </c>
      <c r="Z1002" s="87" t="str">
        <f t="shared" si="746"/>
        <v/>
      </c>
      <c r="AA1002" s="87" t="str">
        <f t="shared" si="747"/>
        <v/>
      </c>
      <c r="AB1002" s="34">
        <f t="shared" si="748"/>
        <v>0</v>
      </c>
    </row>
    <row r="1003" spans="1:28" x14ac:dyDescent="0.2">
      <c r="A1003" s="34" t="str">
        <f>C991&amp;"x"&amp;B1003</f>
        <v>x10</v>
      </c>
      <c r="B1003" s="63">
        <v>10</v>
      </c>
      <c r="C1003" s="87" t="str">
        <f t="shared" si="734"/>
        <v/>
      </c>
      <c r="D1003" s="87" t="str">
        <f t="shared" si="735"/>
        <v/>
      </c>
      <c r="E1003" s="88" t="str">
        <f t="shared" si="736"/>
        <v/>
      </c>
      <c r="F1003" s="88" t="str">
        <f t="shared" si="737"/>
        <v/>
      </c>
      <c r="G1003" s="89" t="str">
        <f t="shared" si="738"/>
        <v/>
      </c>
      <c r="H1003" s="90" t="str">
        <f t="shared" si="739"/>
        <v/>
      </c>
      <c r="I1003" s="91"/>
      <c r="J1003" s="87" t="str">
        <f t="shared" si="740"/>
        <v/>
      </c>
      <c r="K1003" s="87" t="str">
        <f t="shared" si="741"/>
        <v/>
      </c>
      <c r="L1003" s="87" t="str">
        <f t="shared" si="742"/>
        <v/>
      </c>
      <c r="M1003" s="92"/>
      <c r="N1003" s="92"/>
      <c r="P1003" s="223" t="str">
        <f>IF(OR(LEFT($A1003,1)="x",AND(Y993+$AB1003=0,$AB993&gt;0)),"",IFERROR(VLOOKUP($A1003,LedenV,27,0),""))</f>
        <v/>
      </c>
      <c r="Q1003" s="223" t="str">
        <f>IF(OR(LEFT($A1003,1)="x",AND(Z993+$AB1003=0,$AB993&gt;0)),"",IFERROR(VLOOKUP($A1003,LedenV,28,0),""))</f>
        <v/>
      </c>
      <c r="R1003" s="223" t="str">
        <f>IF(OR(LEFT($A1003,1)="x",AND(AA993+$AB1003=0,$AB993&gt;0)),"",IFERROR(VLOOKUP($A1003,LedenV,29,0),""))</f>
        <v/>
      </c>
      <c r="S1003" s="228"/>
      <c r="T1003" s="305"/>
      <c r="U1003" s="226"/>
      <c r="V1003" s="229" t="str">
        <f t="shared" si="743"/>
        <v/>
      </c>
      <c r="W1003" s="229" t="str">
        <f t="shared" si="744"/>
        <v/>
      </c>
      <c r="X1003" s="52">
        <v>14</v>
      </c>
      <c r="Y1003" s="87" t="str">
        <f t="shared" si="745"/>
        <v/>
      </c>
      <c r="Z1003" s="87" t="str">
        <f t="shared" si="746"/>
        <v/>
      </c>
      <c r="AA1003" s="87" t="str">
        <f t="shared" si="747"/>
        <v/>
      </c>
      <c r="AB1003" s="34">
        <f t="shared" si="748"/>
        <v>0</v>
      </c>
    </row>
    <row r="1004" spans="1:28" x14ac:dyDescent="0.2">
      <c r="A1004" s="34" t="str">
        <f>C991&amp;"x"&amp;B1004</f>
        <v>x11</v>
      </c>
      <c r="B1004" s="63">
        <v>11</v>
      </c>
      <c r="C1004" s="87" t="str">
        <f t="shared" si="734"/>
        <v/>
      </c>
      <c r="D1004" s="87" t="str">
        <f t="shared" si="735"/>
        <v/>
      </c>
      <c r="E1004" s="88" t="str">
        <f t="shared" si="736"/>
        <v/>
      </c>
      <c r="F1004" s="88" t="str">
        <f t="shared" si="737"/>
        <v/>
      </c>
      <c r="G1004" s="89" t="str">
        <f t="shared" si="738"/>
        <v/>
      </c>
      <c r="H1004" s="90" t="str">
        <f t="shared" si="739"/>
        <v/>
      </c>
      <c r="I1004" s="91"/>
      <c r="J1004" s="87" t="str">
        <f t="shared" si="740"/>
        <v/>
      </c>
      <c r="K1004" s="87" t="str">
        <f t="shared" si="741"/>
        <v/>
      </c>
      <c r="L1004" s="87" t="str">
        <f t="shared" si="742"/>
        <v/>
      </c>
      <c r="M1004" s="92"/>
      <c r="N1004" s="92"/>
      <c r="P1004" s="223" t="str">
        <f>IF(OR(LEFT($A1004,1)="x",AND(Y993+$AB1004=0,$AB993&gt;0)),"",IFERROR(VLOOKUP($A1004,LedenV,27,0),""))</f>
        <v/>
      </c>
      <c r="Q1004" s="223" t="str">
        <f>IF(OR(LEFT($A1004,1)="x",AND(Z993+$AB1004=0,$AB993&gt;0)),"",IFERROR(VLOOKUP($A1004,LedenV,28,0),""))</f>
        <v/>
      </c>
      <c r="R1004" s="223" t="str">
        <f>IF(OR(LEFT($A1004,1)="x",AND(AA993+$AB1004=0,$AB993&gt;0)),"",IFERROR(VLOOKUP($A1004,LedenV,29,0),""))</f>
        <v/>
      </c>
      <c r="V1004" s="229" t="str">
        <f t="shared" si="743"/>
        <v/>
      </c>
      <c r="W1004" s="229" t="str">
        <f t="shared" si="744"/>
        <v/>
      </c>
      <c r="X1004" s="52">
        <v>15</v>
      </c>
      <c r="Y1004" s="87" t="str">
        <f t="shared" si="745"/>
        <v/>
      </c>
      <c r="Z1004" s="87" t="str">
        <f t="shared" si="746"/>
        <v/>
      </c>
      <c r="AA1004" s="87" t="str">
        <f t="shared" si="747"/>
        <v/>
      </c>
      <c r="AB1004" s="34">
        <f t="shared" si="748"/>
        <v>0</v>
      </c>
    </row>
    <row r="1005" spans="1:28" x14ac:dyDescent="0.2">
      <c r="A1005" s="34" t="str">
        <f>C991&amp;"x"&amp;B1005</f>
        <v>x12</v>
      </c>
      <c r="B1005" s="63">
        <v>12</v>
      </c>
      <c r="C1005" s="87" t="str">
        <f t="shared" si="734"/>
        <v/>
      </c>
      <c r="D1005" s="87" t="str">
        <f t="shared" si="735"/>
        <v/>
      </c>
      <c r="E1005" s="88" t="str">
        <f t="shared" si="736"/>
        <v/>
      </c>
      <c r="F1005" s="88" t="str">
        <f t="shared" si="737"/>
        <v/>
      </c>
      <c r="G1005" s="89" t="str">
        <f t="shared" si="738"/>
        <v/>
      </c>
      <c r="H1005" s="90" t="str">
        <f t="shared" si="739"/>
        <v/>
      </c>
      <c r="I1005" s="91"/>
      <c r="J1005" s="87" t="str">
        <f t="shared" si="740"/>
        <v/>
      </c>
      <c r="K1005" s="87" t="str">
        <f t="shared" si="741"/>
        <v/>
      </c>
      <c r="L1005" s="87" t="str">
        <f t="shared" si="742"/>
        <v/>
      </c>
      <c r="M1005" s="92"/>
      <c r="N1005" s="92"/>
      <c r="P1005" s="223" t="str">
        <f>IF(OR(LEFT($A1005,1)="x",AND(Y993+$AB1005=0,$AB993&gt;0)),"",IFERROR(VLOOKUP($A1005,LedenV,27,0),""))</f>
        <v/>
      </c>
      <c r="Q1005" s="223" t="str">
        <f>IF(OR(LEFT($A1005,1)="x",AND(Z993+$AB1005=0,$AB993&gt;0)),"",IFERROR(VLOOKUP($A1005,LedenV,28,0),""))</f>
        <v/>
      </c>
      <c r="R1005" s="223" t="str">
        <f>IF(OR(LEFT($A1005,1)="x",AND(AA993+$AB1005=0,$AB993&gt;0)),"",IFERROR(VLOOKUP($A1005,LedenV,29,0),""))</f>
        <v/>
      </c>
      <c r="V1005" s="229" t="str">
        <f t="shared" si="743"/>
        <v/>
      </c>
      <c r="W1005" s="229" t="str">
        <f t="shared" si="744"/>
        <v/>
      </c>
      <c r="X1005" s="52">
        <v>16</v>
      </c>
      <c r="Y1005" s="87" t="str">
        <f t="shared" si="745"/>
        <v/>
      </c>
      <c r="Z1005" s="87" t="str">
        <f t="shared" si="746"/>
        <v/>
      </c>
      <c r="AA1005" s="87" t="str">
        <f t="shared" si="747"/>
        <v/>
      </c>
      <c r="AB1005" s="34">
        <f t="shared" si="748"/>
        <v>0</v>
      </c>
    </row>
    <row r="1006" spans="1:28" x14ac:dyDescent="0.2">
      <c r="A1006" s="34" t="str">
        <f>C991&amp;"x"&amp;B1006</f>
        <v>x13</v>
      </c>
      <c r="B1006" s="63">
        <v>13</v>
      </c>
      <c r="C1006" s="87" t="str">
        <f t="shared" si="734"/>
        <v/>
      </c>
      <c r="D1006" s="87" t="str">
        <f t="shared" si="735"/>
        <v/>
      </c>
      <c r="E1006" s="88" t="str">
        <f t="shared" si="736"/>
        <v/>
      </c>
      <c r="F1006" s="88" t="str">
        <f t="shared" si="737"/>
        <v/>
      </c>
      <c r="G1006" s="89" t="str">
        <f t="shared" si="738"/>
        <v/>
      </c>
      <c r="H1006" s="90" t="str">
        <f t="shared" si="739"/>
        <v/>
      </c>
      <c r="I1006" s="91"/>
      <c r="J1006" s="87" t="str">
        <f t="shared" si="740"/>
        <v/>
      </c>
      <c r="K1006" s="87" t="str">
        <f t="shared" si="741"/>
        <v/>
      </c>
      <c r="L1006" s="87" t="str">
        <f t="shared" si="742"/>
        <v/>
      </c>
      <c r="M1006" s="92"/>
      <c r="N1006" s="92"/>
      <c r="P1006" s="223" t="str">
        <f>IF(OR(LEFT($A1006,1)="x",AND(Y993+$AB1006=0,$AB993&gt;0)),"",IFERROR(VLOOKUP($A1006,LedenV,27,0),""))</f>
        <v/>
      </c>
      <c r="Q1006" s="223" t="str">
        <f>IF(OR(LEFT($A1006,1)="x",AND(Z993+$AB1006=0,$AB993&gt;0)),"",IFERROR(VLOOKUP($A1006,LedenV,28,0),""))</f>
        <v/>
      </c>
      <c r="R1006" s="223" t="str">
        <f>IF(OR(LEFT($A1006,1)="x",AND(AA993+$AB1006=0,$AB993&gt;0)),"",IFERROR(VLOOKUP($A1006,LedenV,29,0),""))</f>
        <v/>
      </c>
      <c r="V1006" s="229" t="str">
        <f t="shared" si="743"/>
        <v/>
      </c>
      <c r="W1006" s="229" t="str">
        <f t="shared" si="744"/>
        <v/>
      </c>
      <c r="X1006" s="52">
        <v>17</v>
      </c>
      <c r="Y1006" s="87" t="str">
        <f t="shared" si="745"/>
        <v/>
      </c>
      <c r="Z1006" s="87" t="str">
        <f t="shared" si="746"/>
        <v/>
      </c>
      <c r="AA1006" s="87" t="str">
        <f t="shared" si="747"/>
        <v/>
      </c>
      <c r="AB1006" s="34">
        <f t="shared" si="748"/>
        <v>0</v>
      </c>
    </row>
    <row r="1007" spans="1:28" x14ac:dyDescent="0.2">
      <c r="A1007" s="34" t="str">
        <f>C991&amp;"x"&amp;B1007</f>
        <v>x14</v>
      </c>
      <c r="B1007" s="63">
        <v>14</v>
      </c>
      <c r="C1007" s="87" t="str">
        <f t="shared" si="734"/>
        <v/>
      </c>
      <c r="D1007" s="87" t="str">
        <f t="shared" si="735"/>
        <v/>
      </c>
      <c r="E1007" s="88" t="str">
        <f t="shared" si="736"/>
        <v/>
      </c>
      <c r="F1007" s="88" t="str">
        <f t="shared" si="737"/>
        <v/>
      </c>
      <c r="G1007" s="89" t="str">
        <f t="shared" si="738"/>
        <v/>
      </c>
      <c r="H1007" s="90" t="str">
        <f t="shared" si="739"/>
        <v/>
      </c>
      <c r="I1007" s="91"/>
      <c r="J1007" s="87" t="str">
        <f t="shared" si="740"/>
        <v/>
      </c>
      <c r="K1007" s="87" t="str">
        <f t="shared" si="741"/>
        <v/>
      </c>
      <c r="L1007" s="87" t="str">
        <f t="shared" si="742"/>
        <v/>
      </c>
      <c r="M1007" s="92"/>
      <c r="N1007" s="92"/>
      <c r="P1007" s="223" t="str">
        <f>IF(OR(LEFT($A1007,1)="x",AND(Y993+$AB1007=0,$AB993&gt;0)),"",IFERROR(VLOOKUP($A1007,LedenV,27,0),""))</f>
        <v/>
      </c>
      <c r="Q1007" s="223" t="str">
        <f>IF(OR(LEFT($A1007,1)="x",AND(Z993+$AB1007=0,$AB993&gt;0)),"",IFERROR(VLOOKUP($A1007,LedenV,28,0),""))</f>
        <v/>
      </c>
      <c r="R1007" s="223" t="str">
        <f>IF(OR(LEFT($A1007,1)="x",AND(AA993+$AB1007=0,$AB993&gt;0)),"",IFERROR(VLOOKUP($A1007,LedenV,29,0),""))</f>
        <v/>
      </c>
      <c r="V1007" s="229" t="str">
        <f t="shared" si="743"/>
        <v/>
      </c>
      <c r="W1007" s="229" t="str">
        <f t="shared" si="744"/>
        <v/>
      </c>
      <c r="X1007" s="52">
        <v>18</v>
      </c>
      <c r="Y1007" s="87" t="str">
        <f t="shared" si="745"/>
        <v/>
      </c>
      <c r="Z1007" s="87" t="str">
        <f t="shared" si="746"/>
        <v/>
      </c>
      <c r="AA1007" s="87" t="str">
        <f t="shared" si="747"/>
        <v/>
      </c>
      <c r="AB1007" s="34">
        <f t="shared" si="748"/>
        <v>0</v>
      </c>
    </row>
    <row r="1008" spans="1:28" x14ac:dyDescent="0.2">
      <c r="A1008" s="34" t="str">
        <f>C991&amp;"x"&amp;B1008</f>
        <v>x15</v>
      </c>
      <c r="B1008" s="63">
        <v>15</v>
      </c>
      <c r="C1008" s="87" t="str">
        <f t="shared" si="734"/>
        <v/>
      </c>
      <c r="D1008" s="87" t="str">
        <f t="shared" si="735"/>
        <v/>
      </c>
      <c r="E1008" s="88" t="str">
        <f t="shared" si="736"/>
        <v/>
      </c>
      <c r="F1008" s="88" t="str">
        <f t="shared" si="737"/>
        <v/>
      </c>
      <c r="G1008" s="89" t="str">
        <f t="shared" si="738"/>
        <v/>
      </c>
      <c r="H1008" s="90" t="str">
        <f t="shared" si="739"/>
        <v/>
      </c>
      <c r="I1008" s="91"/>
      <c r="J1008" s="87" t="str">
        <f t="shared" si="740"/>
        <v/>
      </c>
      <c r="K1008" s="87" t="str">
        <f t="shared" si="741"/>
        <v/>
      </c>
      <c r="L1008" s="87" t="str">
        <f t="shared" si="742"/>
        <v/>
      </c>
      <c r="M1008" s="92"/>
      <c r="N1008" s="92"/>
      <c r="P1008" s="223" t="str">
        <f>IF(OR(LEFT($A1008,1)="x",AND(Y993+$AB1008=0,$AB993&gt;0)),"",IFERROR(VLOOKUP($A1008,LedenV,27,0),""))</f>
        <v/>
      </c>
      <c r="Q1008" s="223" t="str">
        <f>IF(OR(LEFT($A1008,1)="x",AND(Z993+$AB1008=0,$AB993&gt;0)),"",IFERROR(VLOOKUP($A1008,LedenV,28,0),""))</f>
        <v/>
      </c>
      <c r="R1008" s="223" t="str">
        <f>IF(OR(LEFT($A1008,1)="x",AND(AA993+$AB1008=0,$AB993&gt;0)),"",IFERROR(VLOOKUP($A1008,LedenV,29,0),""))</f>
        <v/>
      </c>
      <c r="V1008" s="229" t="str">
        <f t="shared" si="743"/>
        <v/>
      </c>
      <c r="W1008" s="229" t="str">
        <f t="shared" si="744"/>
        <v/>
      </c>
      <c r="X1008" s="52">
        <v>19</v>
      </c>
      <c r="Y1008" s="87" t="str">
        <f t="shared" si="745"/>
        <v/>
      </c>
      <c r="Z1008" s="87" t="str">
        <f t="shared" si="746"/>
        <v/>
      </c>
      <c r="AA1008" s="87" t="str">
        <f t="shared" si="747"/>
        <v/>
      </c>
      <c r="AB1008" s="34">
        <f t="shared" si="748"/>
        <v>0</v>
      </c>
    </row>
    <row r="1009" spans="1:32" ht="13.5" thickBot="1" x14ac:dyDescent="0.25">
      <c r="B1009" s="93"/>
      <c r="C1009" s="94"/>
      <c r="D1009" s="93"/>
      <c r="E1009" s="93"/>
      <c r="F1009" s="93"/>
      <c r="G1009" s="95"/>
      <c r="H1009" s="95"/>
      <c r="I1009" s="95"/>
      <c r="J1009" s="94"/>
      <c r="K1009" s="94"/>
      <c r="L1009" s="94"/>
      <c r="M1009" s="92"/>
      <c r="N1009" s="92"/>
      <c r="X1009" s="52">
        <v>20</v>
      </c>
    </row>
    <row r="1010" spans="1:32" ht="13.5" thickTop="1" x14ac:dyDescent="0.2">
      <c r="A1010" s="62"/>
      <c r="B1010" s="63"/>
      <c r="C1010" s="392" t="s">
        <v>6547</v>
      </c>
      <c r="D1010" s="392"/>
      <c r="E1010" s="178" t="s">
        <v>6548</v>
      </c>
      <c r="F1010" s="178" t="s">
        <v>6549</v>
      </c>
      <c r="G1010" s="65" t="s">
        <v>6550</v>
      </c>
      <c r="H1010" s="66"/>
      <c r="I1010" s="67"/>
      <c r="J1010" s="68" t="s">
        <v>6551</v>
      </c>
      <c r="K1010" s="68" t="s">
        <v>6552</v>
      </c>
      <c r="L1010" s="68" t="s">
        <v>6553</v>
      </c>
      <c r="M1010" s="69"/>
      <c r="N1010" s="69"/>
      <c r="O1010" s="70"/>
      <c r="P1010" s="71">
        <f>COUNT(P1014:P1028)</f>
        <v>0</v>
      </c>
      <c r="Q1010" s="71">
        <f>COUNT(Q1014:Q1028)</f>
        <v>0</v>
      </c>
      <c r="R1010" s="71">
        <f>COUNT(R1014:R1028)</f>
        <v>0</v>
      </c>
      <c r="S1010" s="72"/>
      <c r="T1010" s="104">
        <f>R1010-(15-COUNTBLANK(AA1014:AA1028))</f>
        <v>0</v>
      </c>
      <c r="U1010" s="70"/>
      <c r="V1010" s="70"/>
      <c r="W1010" s="70"/>
      <c r="X1010" s="70">
        <v>1</v>
      </c>
      <c r="Y1010" s="62"/>
      <c r="Z1010" s="62"/>
      <c r="AA1010" s="62"/>
      <c r="AB1010" s="62"/>
    </row>
    <row r="1011" spans="1:32" x14ac:dyDescent="0.2">
      <c r="A1011" s="43">
        <v>54</v>
      </c>
      <c r="B1011" s="73"/>
      <c r="C1011" s="391" t="str">
        <f>Leden!AQ56</f>
        <v/>
      </c>
      <c r="D1011" s="391"/>
      <c r="E1011" s="177" t="str">
        <f>IF($C1011="","",LEFT(IFERROR(VLOOKUP($C1011,TeamsV,2,0),"")&amp;"??",2))</f>
        <v/>
      </c>
      <c r="F1011" s="177" t="str">
        <f>IF($C1011="","",LEFT(IFERROR(VLOOKUP($C1011,TeamsV,3,0),"")&amp;"??",2))</f>
        <v/>
      </c>
      <c r="G1011" s="177" t="str">
        <f>IF($C1011="","",LEFT(IFERROR(VLOOKUP($C1011,TeamsV,4,0),"")&amp;"?",1))</f>
        <v/>
      </c>
      <c r="H1011" s="75"/>
      <c r="I1011" s="76"/>
      <c r="J1011" s="295">
        <f>COUNTIF(C1014:C1028,"V")</f>
        <v>0</v>
      </c>
      <c r="K1011" s="300">
        <f>COUNTIF(C1014:C1028,"M")</f>
        <v>0</v>
      </c>
      <c r="L1011" s="77" t="str">
        <f>IFERROR(AVERAGE(H1014:H1028),"")</f>
        <v/>
      </c>
      <c r="M1011" s="78"/>
      <c r="N1011" s="78"/>
      <c r="O1011" s="79" t="s">
        <v>6554</v>
      </c>
      <c r="P1011" s="223" t="str">
        <f>IF(COUNT(P1014:P1028)=0,"",TeamPunten(P1014:P1028,$V1011))</f>
        <v/>
      </c>
      <c r="Q1011" s="223" t="str">
        <f>IF(COUNT(Q1014:Q1028)=0,"",TeamPunten(Q1014:Q1028,$V1011))</f>
        <v/>
      </c>
      <c r="R1011" s="223" t="str">
        <f>IF(COUNT(R1014:R1028)=0,"",TeamPunten(R1014:R1028,$V1011))</f>
        <v/>
      </c>
      <c r="S1011" s="224"/>
      <c r="T1011" s="51"/>
      <c r="U1011" s="225" t="str">
        <f>MID($C1011,1,1)</f>
        <v/>
      </c>
      <c r="V1011" s="225" t="str">
        <f>MID($C1011,1,1)</f>
        <v/>
      </c>
      <c r="W1011" s="225" t="str">
        <f>MID($C1011,1,1)</f>
        <v/>
      </c>
      <c r="X1011" s="52">
        <v>2</v>
      </c>
      <c r="Y1011" s="43"/>
      <c r="Z1011" s="43"/>
      <c r="AA1011" s="43"/>
      <c r="AB1011" s="43"/>
      <c r="AD1011" s="20" t="str">
        <f>IF($C1011="","",IFERROR(VLOOKUP($C1011,TeamsV,6,0),""))</f>
        <v/>
      </c>
      <c r="AE1011" s="20" t="str">
        <f>IF($AD1011="","",VLOOKUP($AD1011,Teams!$B$4:$G$8,2,0))</f>
        <v/>
      </c>
      <c r="AF1011" s="20" t="str">
        <f>IF($AD1011="","",VLOOKUP($AD1011,Teams!$B$4:$G$8,4,0))</f>
        <v/>
      </c>
    </row>
    <row r="1012" spans="1:32" x14ac:dyDescent="0.2">
      <c r="B1012" s="63"/>
      <c r="C1012" s="178"/>
      <c r="D1012" s="63"/>
      <c r="E1012" s="63"/>
      <c r="F1012" s="63"/>
      <c r="G1012" s="67"/>
      <c r="H1012" s="67"/>
      <c r="I1012" s="67"/>
      <c r="J1012" s="296"/>
      <c r="K1012" s="296"/>
      <c r="L1012" s="296"/>
      <c r="M1012" s="80"/>
      <c r="N1012" s="80"/>
      <c r="P1012" s="224"/>
      <c r="Q1012" s="224"/>
      <c r="R1012" s="224"/>
      <c r="S1012" s="224"/>
      <c r="T1012" s="51"/>
      <c r="U1012" s="226"/>
      <c r="V1012" s="226"/>
      <c r="W1012" s="226"/>
      <c r="X1012" s="52">
        <v>3</v>
      </c>
    </row>
    <row r="1013" spans="1:32" x14ac:dyDescent="0.2">
      <c r="A1013" s="81"/>
      <c r="B1013" s="82"/>
      <c r="C1013" s="83" t="s">
        <v>6555</v>
      </c>
      <c r="D1013" s="83" t="s">
        <v>6556</v>
      </c>
      <c r="E1013" s="84" t="s">
        <v>6557</v>
      </c>
      <c r="F1013" s="84" t="s">
        <v>6558</v>
      </c>
      <c r="G1013" s="83" t="s">
        <v>6559</v>
      </c>
      <c r="H1013" s="83" t="s">
        <v>6560</v>
      </c>
      <c r="I1013" s="83" t="s">
        <v>6415</v>
      </c>
      <c r="J1013" s="83" t="s">
        <v>7321</v>
      </c>
      <c r="K1013" s="83" t="s">
        <v>8065</v>
      </c>
      <c r="L1013" s="83" t="s">
        <v>8195</v>
      </c>
      <c r="M1013" s="85"/>
      <c r="N1013" s="85"/>
      <c r="O1013" s="86"/>
      <c r="P1013" s="227" t="s">
        <v>6425</v>
      </c>
      <c r="Q1013" s="227" t="s">
        <v>6424</v>
      </c>
      <c r="R1013" s="227" t="s">
        <v>6426</v>
      </c>
      <c r="S1013" s="224"/>
      <c r="T1013" s="51"/>
      <c r="U1013" s="225" t="str">
        <f>IF(W1011="","",VLOOKUP(W1011,Leeftijdscat,2,FALSE))</f>
        <v/>
      </c>
      <c r="V1013" s="225" t="str">
        <f>IF(W1011="","",VLOOKUP(W1011,Leeftijdscat,3,FALSE))</f>
        <v/>
      </c>
      <c r="W1013" s="225"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SUM(Y1013:AA1013)</f>
        <v>0</v>
      </c>
    </row>
    <row r="1014" spans="1:32" x14ac:dyDescent="0.2">
      <c r="A1014" s="34" t="str">
        <f>C1011&amp;"x"&amp;B1014</f>
        <v>x1</v>
      </c>
      <c r="B1014" s="63">
        <v>1</v>
      </c>
      <c r="C1014" s="87" t="str">
        <f t="shared" ref="C1014:C1028" si="749">IF(LEFT($A1014,1)="x","",IFERROR(VLOOKUP($A1014,LedenV,6,0),""))</f>
        <v/>
      </c>
      <c r="D1014" s="87" t="str">
        <f t="shared" ref="D1014:D1028" si="750">IF(LEFT($A1014,1)="x","",IFERROR(VLOOKUP($A1014,LedenV,7,0),""))</f>
        <v/>
      </c>
      <c r="E1014" s="88" t="str">
        <f t="shared" ref="E1014:E1028" si="751">IF(LEFT($A1014,1)="x","",IFERROR(VLOOKUP($A1014,LedenV,8,0),""))</f>
        <v/>
      </c>
      <c r="F1014" s="88" t="str">
        <f t="shared" ref="F1014:F1028" si="752">IF(LEFT($A1014,1)="x","",IFERROR(VLOOKUP($A1014,LedenV,9,0),""))</f>
        <v/>
      </c>
      <c r="G1014" s="89" t="str">
        <f t="shared" ref="G1014:G1028" si="753">IF(LEFT($A1014,1)="x","",IFERROR(VLOOKUP($A1014,LedenV,10,0),""))</f>
        <v/>
      </c>
      <c r="H1014" s="90" t="str">
        <f t="shared" ref="H1014:H1028" si="754">IF(AND(ISNUMBER(G1014),G1014&lt;&gt;0),DATEDIF(G1014,Peildatum,"Y"),"")</f>
        <v/>
      </c>
      <c r="I1014" s="91"/>
      <c r="J1014" s="87" t="str">
        <f t="shared" ref="J1014:J1028" si="755">IF(LEFT($A1014,1)="x","",IFERROR(VLOOKUP($A1014,LedenV,16,0),""))</f>
        <v/>
      </c>
      <c r="K1014" s="87" t="str">
        <f t="shared" ref="K1014:K1028" si="756">IF(LEFT($A1014,1)="x","",IFERROR(VLOOKUP($A1014,LedenV,17,0),""))</f>
        <v/>
      </c>
      <c r="L1014" s="87" t="str">
        <f t="shared" ref="L1014:L1028" si="757">IF(LEFT($A1014,1)="x","",IFERROR(VLOOKUP($A1014,LedenV,18,0),""))</f>
        <v/>
      </c>
      <c r="M1014" s="92"/>
      <c r="N1014" s="92"/>
      <c r="P1014" s="223" t="str">
        <f>IF(OR(LEFT($A1014,1)="x",AND(Y1013+$AB1014=0,$AB1013&gt;0)),"",IFERROR(VLOOKUP($A1014,LedenV,27,0),""))</f>
        <v/>
      </c>
      <c r="Q1014" s="223" t="str">
        <f>IF(OR(LEFT($A1014,1)="x",AND(Z1013+$AB1014=0,$AB1013&gt;0)),"",IFERROR(VLOOKUP($A1014,LedenV,28,0),""))</f>
        <v/>
      </c>
      <c r="R1014" s="223" t="str">
        <f>IF(OR(LEFT($A1014,1)="x",AND(AA1013+$AB1014=0,$AB1013&gt;0)),"",IFERROR(VLOOKUP($A1014,LedenV,29,0),""))</f>
        <v/>
      </c>
      <c r="S1014" s="228"/>
      <c r="T1014" s="305"/>
      <c r="U1014" s="226"/>
      <c r="V1014" s="229" t="str">
        <f t="shared" ref="V1014:V1028" si="758">V1013</f>
        <v/>
      </c>
      <c r="W1014" s="229" t="str">
        <f t="shared" ref="W1014:W1028" si="759">W1013</f>
        <v/>
      </c>
      <c r="X1014" s="52">
        <v>5</v>
      </c>
      <c r="Y1014" s="87" t="str">
        <f t="shared" ref="Y1014:Y1028" si="760">IF(LEFT($A1014,1)="x","",IFERROR(VLOOKUP($A1014,LedenV,34,0),""))</f>
        <v/>
      </c>
      <c r="Z1014" s="87" t="str">
        <f t="shared" ref="Z1014:Z1028" si="761">IF(LEFT($A1014,1)="x","",IFERROR(VLOOKUP($A1014,LedenV,35,0),""))</f>
        <v/>
      </c>
      <c r="AA1014" s="87" t="str">
        <f t="shared" ref="AA1014:AA1028" si="762">IF(LEFT($A1014,1)="x","",IFERROR(VLOOKUP($A1014,LedenV,36,0),""))</f>
        <v/>
      </c>
      <c r="AB1014" s="34">
        <f t="shared" ref="AB1014:AB1028" si="763">LEN(Y1014&amp;Z1014&amp;AA1014)</f>
        <v>0</v>
      </c>
    </row>
    <row r="1015" spans="1:32" x14ac:dyDescent="0.2">
      <c r="A1015" s="34" t="str">
        <f>C1011&amp;"x"&amp;B1015</f>
        <v>x2</v>
      </c>
      <c r="B1015" s="63">
        <v>2</v>
      </c>
      <c r="C1015" s="87" t="str">
        <f t="shared" si="749"/>
        <v/>
      </c>
      <c r="D1015" s="87" t="str">
        <f t="shared" si="750"/>
        <v/>
      </c>
      <c r="E1015" s="88" t="str">
        <f t="shared" si="751"/>
        <v/>
      </c>
      <c r="F1015" s="88" t="str">
        <f t="shared" si="752"/>
        <v/>
      </c>
      <c r="G1015" s="89" t="str">
        <f t="shared" si="753"/>
        <v/>
      </c>
      <c r="H1015" s="90" t="str">
        <f t="shared" si="754"/>
        <v/>
      </c>
      <c r="I1015" s="91"/>
      <c r="J1015" s="87" t="str">
        <f t="shared" si="755"/>
        <v/>
      </c>
      <c r="K1015" s="87" t="str">
        <f t="shared" si="756"/>
        <v/>
      </c>
      <c r="L1015" s="87" t="str">
        <f t="shared" si="757"/>
        <v/>
      </c>
      <c r="M1015" s="92"/>
      <c r="N1015" s="92"/>
      <c r="P1015" s="223" t="str">
        <f>IF(OR(LEFT($A1015,1)="x",AND(Y1013+$AB1015=0,$AB1013&gt;0)),"",IFERROR(VLOOKUP($A1015,LedenV,27,0),""))</f>
        <v/>
      </c>
      <c r="Q1015" s="223" t="str">
        <f>IF(OR(LEFT($A1015,1)="x",AND(Z1013+$AB1015=0,$AB1013&gt;0)),"",IFERROR(VLOOKUP($A1015,LedenV,28,0),""))</f>
        <v/>
      </c>
      <c r="R1015" s="223" t="str">
        <f>IF(OR(LEFT($A1015,1)="x",AND(AA1013+$AB1015=0,$AB1013&gt;0)),"",IFERROR(VLOOKUP($A1015,LedenV,29,0),""))</f>
        <v/>
      </c>
      <c r="S1015" s="228"/>
      <c r="T1015" s="305"/>
      <c r="U1015" s="226"/>
      <c r="V1015" s="229" t="str">
        <f t="shared" si="758"/>
        <v/>
      </c>
      <c r="W1015" s="229" t="str">
        <f t="shared" si="759"/>
        <v/>
      </c>
      <c r="X1015" s="52">
        <v>6</v>
      </c>
      <c r="Y1015" s="87" t="str">
        <f t="shared" si="760"/>
        <v/>
      </c>
      <c r="Z1015" s="87" t="str">
        <f t="shared" si="761"/>
        <v/>
      </c>
      <c r="AA1015" s="87" t="str">
        <f t="shared" si="762"/>
        <v/>
      </c>
      <c r="AB1015" s="34">
        <f t="shared" si="763"/>
        <v>0</v>
      </c>
    </row>
    <row r="1016" spans="1:32" x14ac:dyDescent="0.2">
      <c r="A1016" s="34" t="str">
        <f>C1011&amp;"x"&amp;B1016</f>
        <v>x3</v>
      </c>
      <c r="B1016" s="63">
        <v>3</v>
      </c>
      <c r="C1016" s="87" t="str">
        <f t="shared" si="749"/>
        <v/>
      </c>
      <c r="D1016" s="87" t="str">
        <f t="shared" si="750"/>
        <v/>
      </c>
      <c r="E1016" s="88" t="str">
        <f t="shared" si="751"/>
        <v/>
      </c>
      <c r="F1016" s="88" t="str">
        <f t="shared" si="752"/>
        <v/>
      </c>
      <c r="G1016" s="89" t="str">
        <f t="shared" si="753"/>
        <v/>
      </c>
      <c r="H1016" s="90" t="str">
        <f t="shared" si="754"/>
        <v/>
      </c>
      <c r="I1016" s="91"/>
      <c r="J1016" s="87" t="str">
        <f t="shared" si="755"/>
        <v/>
      </c>
      <c r="K1016" s="87" t="str">
        <f t="shared" si="756"/>
        <v/>
      </c>
      <c r="L1016" s="87" t="str">
        <f t="shared" si="757"/>
        <v/>
      </c>
      <c r="M1016" s="92"/>
      <c r="N1016" s="92"/>
      <c r="P1016" s="223" t="str">
        <f>IF(OR(LEFT($A1016,1)="x",AND(Y1013+$AB1016=0,$AB1013&gt;0)),"",IFERROR(VLOOKUP($A1016,LedenV,27,0),""))</f>
        <v/>
      </c>
      <c r="Q1016" s="223" t="str">
        <f>IF(OR(LEFT($A1016,1)="x",AND(Z1013+$AB1016=0,$AB1013&gt;0)),"",IFERROR(VLOOKUP($A1016,LedenV,28,0),""))</f>
        <v/>
      </c>
      <c r="R1016" s="223" t="str">
        <f>IF(OR(LEFT($A1016,1)="x",AND(AA1013+$AB1016=0,$AB1013&gt;0)),"",IFERROR(VLOOKUP($A1016,LedenV,29,0),""))</f>
        <v/>
      </c>
      <c r="S1016" s="228"/>
      <c r="T1016" s="305"/>
      <c r="U1016" s="226"/>
      <c r="V1016" s="229" t="str">
        <f t="shared" si="758"/>
        <v/>
      </c>
      <c r="W1016" s="229" t="str">
        <f t="shared" si="759"/>
        <v/>
      </c>
      <c r="X1016" s="52">
        <v>7</v>
      </c>
      <c r="Y1016" s="87" t="str">
        <f t="shared" si="760"/>
        <v/>
      </c>
      <c r="Z1016" s="87" t="str">
        <f t="shared" si="761"/>
        <v/>
      </c>
      <c r="AA1016" s="87" t="str">
        <f t="shared" si="762"/>
        <v/>
      </c>
      <c r="AB1016" s="34">
        <f t="shared" si="763"/>
        <v>0</v>
      </c>
    </row>
    <row r="1017" spans="1:32" x14ac:dyDescent="0.2">
      <c r="A1017" s="34" t="str">
        <f>C1011&amp;"x"&amp;B1017</f>
        <v>x4</v>
      </c>
      <c r="B1017" s="63">
        <v>4</v>
      </c>
      <c r="C1017" s="87" t="str">
        <f t="shared" si="749"/>
        <v/>
      </c>
      <c r="D1017" s="87" t="str">
        <f t="shared" si="750"/>
        <v/>
      </c>
      <c r="E1017" s="88" t="str">
        <f t="shared" si="751"/>
        <v/>
      </c>
      <c r="F1017" s="88" t="str">
        <f t="shared" si="752"/>
        <v/>
      </c>
      <c r="G1017" s="89" t="str">
        <f t="shared" si="753"/>
        <v/>
      </c>
      <c r="H1017" s="90" t="str">
        <f t="shared" si="754"/>
        <v/>
      </c>
      <c r="I1017" s="91"/>
      <c r="J1017" s="87" t="str">
        <f t="shared" si="755"/>
        <v/>
      </c>
      <c r="K1017" s="87" t="str">
        <f t="shared" si="756"/>
        <v/>
      </c>
      <c r="L1017" s="87" t="str">
        <f t="shared" si="757"/>
        <v/>
      </c>
      <c r="M1017" s="92"/>
      <c r="N1017" s="92"/>
      <c r="P1017" s="223" t="str">
        <f>IF(OR(LEFT($A1017,1)="x",AND(Y1013+$AB1017=0,$AB1013&gt;0)),"",IFERROR(VLOOKUP($A1017,LedenV,27,0),""))</f>
        <v/>
      </c>
      <c r="Q1017" s="223" t="str">
        <f>IF(OR(LEFT($A1017,1)="x",AND(Z1013+$AB1017=0,$AB1013&gt;0)),"",IFERROR(VLOOKUP($A1017,LedenV,28,0),""))</f>
        <v/>
      </c>
      <c r="R1017" s="223" t="str">
        <f>IF(OR(LEFT($A1017,1)="x",AND(AA1013+$AB1017=0,$AB1013&gt;0)),"",IFERROR(VLOOKUP($A1017,LedenV,29,0),""))</f>
        <v/>
      </c>
      <c r="S1017" s="228"/>
      <c r="T1017" s="305"/>
      <c r="U1017" s="226"/>
      <c r="V1017" s="229" t="str">
        <f t="shared" si="758"/>
        <v/>
      </c>
      <c r="W1017" s="229" t="str">
        <f t="shared" si="759"/>
        <v/>
      </c>
      <c r="X1017" s="52">
        <v>8</v>
      </c>
      <c r="Y1017" s="87" t="str">
        <f t="shared" si="760"/>
        <v/>
      </c>
      <c r="Z1017" s="87" t="str">
        <f t="shared" si="761"/>
        <v/>
      </c>
      <c r="AA1017" s="87" t="str">
        <f t="shared" si="762"/>
        <v/>
      </c>
      <c r="AB1017" s="34">
        <f t="shared" si="763"/>
        <v>0</v>
      </c>
    </row>
    <row r="1018" spans="1:32" x14ac:dyDescent="0.2">
      <c r="A1018" s="34" t="str">
        <f>C1011&amp;"x"&amp;B1018</f>
        <v>x5</v>
      </c>
      <c r="B1018" s="63">
        <v>5</v>
      </c>
      <c r="C1018" s="87" t="str">
        <f t="shared" si="749"/>
        <v/>
      </c>
      <c r="D1018" s="87" t="str">
        <f t="shared" si="750"/>
        <v/>
      </c>
      <c r="E1018" s="88" t="str">
        <f t="shared" si="751"/>
        <v/>
      </c>
      <c r="F1018" s="88" t="str">
        <f t="shared" si="752"/>
        <v/>
      </c>
      <c r="G1018" s="89" t="str">
        <f t="shared" si="753"/>
        <v/>
      </c>
      <c r="H1018" s="90" t="str">
        <f t="shared" si="754"/>
        <v/>
      </c>
      <c r="I1018" s="91"/>
      <c r="J1018" s="87" t="str">
        <f t="shared" si="755"/>
        <v/>
      </c>
      <c r="K1018" s="87" t="str">
        <f t="shared" si="756"/>
        <v/>
      </c>
      <c r="L1018" s="87" t="str">
        <f t="shared" si="757"/>
        <v/>
      </c>
      <c r="M1018" s="92"/>
      <c r="N1018" s="92"/>
      <c r="P1018" s="223" t="str">
        <f>IF(OR(LEFT($A1018,1)="x",AND(Y1013+$AB1018=0,$AB1013&gt;0)),"",IFERROR(VLOOKUP($A1018,LedenV,27,0),""))</f>
        <v/>
      </c>
      <c r="Q1018" s="223" t="str">
        <f>IF(OR(LEFT($A1018,1)="x",AND(Z1013+$AB1018=0,$AB1013&gt;0)),"",IFERROR(VLOOKUP($A1018,LedenV,28,0),""))</f>
        <v/>
      </c>
      <c r="R1018" s="223" t="str">
        <f>IF(OR(LEFT($A1018,1)="x",AND(AA1013+$AB1018=0,$AB1013&gt;0)),"",IFERROR(VLOOKUP($A1018,LedenV,29,0),""))</f>
        <v/>
      </c>
      <c r="S1018" s="228"/>
      <c r="T1018" s="305"/>
      <c r="U1018" s="226"/>
      <c r="V1018" s="229" t="str">
        <f t="shared" si="758"/>
        <v/>
      </c>
      <c r="W1018" s="229" t="str">
        <f t="shared" si="759"/>
        <v/>
      </c>
      <c r="X1018" s="52">
        <v>9</v>
      </c>
      <c r="Y1018" s="87" t="str">
        <f t="shared" si="760"/>
        <v/>
      </c>
      <c r="Z1018" s="87" t="str">
        <f t="shared" si="761"/>
        <v/>
      </c>
      <c r="AA1018" s="87" t="str">
        <f t="shared" si="762"/>
        <v/>
      </c>
      <c r="AB1018" s="34">
        <f t="shared" si="763"/>
        <v>0</v>
      </c>
    </row>
    <row r="1019" spans="1:32" x14ac:dyDescent="0.2">
      <c r="A1019" s="34" t="str">
        <f>C1011&amp;"x"&amp;B1019</f>
        <v>x6</v>
      </c>
      <c r="B1019" s="63">
        <v>6</v>
      </c>
      <c r="C1019" s="87" t="str">
        <f t="shared" si="749"/>
        <v/>
      </c>
      <c r="D1019" s="87" t="str">
        <f t="shared" si="750"/>
        <v/>
      </c>
      <c r="E1019" s="88" t="str">
        <f t="shared" si="751"/>
        <v/>
      </c>
      <c r="F1019" s="88" t="str">
        <f t="shared" si="752"/>
        <v/>
      </c>
      <c r="G1019" s="89" t="str">
        <f t="shared" si="753"/>
        <v/>
      </c>
      <c r="H1019" s="90" t="str">
        <f t="shared" si="754"/>
        <v/>
      </c>
      <c r="I1019" s="91"/>
      <c r="J1019" s="87" t="str">
        <f t="shared" si="755"/>
        <v/>
      </c>
      <c r="K1019" s="87" t="str">
        <f t="shared" si="756"/>
        <v/>
      </c>
      <c r="L1019" s="87" t="str">
        <f t="shared" si="757"/>
        <v/>
      </c>
      <c r="M1019" s="92"/>
      <c r="N1019" s="92"/>
      <c r="P1019" s="223" t="str">
        <f>IF(OR(LEFT($A1019,1)="x",AND(Y1013+$AB1019=0,$AB1013&gt;0)),"",IFERROR(VLOOKUP($A1019,LedenV,27,0),""))</f>
        <v/>
      </c>
      <c r="Q1019" s="223" t="str">
        <f>IF(OR(LEFT($A1019,1)="x",AND(Z1013+$AB1019=0,$AB1013&gt;0)),"",IFERROR(VLOOKUP($A1019,LedenV,28,0),""))</f>
        <v/>
      </c>
      <c r="R1019" s="223" t="str">
        <f>IF(OR(LEFT($A1019,1)="x",AND(AA1013+$AB1019=0,$AB1013&gt;0)),"",IFERROR(VLOOKUP($A1019,LedenV,29,0),""))</f>
        <v/>
      </c>
      <c r="S1019" s="228"/>
      <c r="T1019" s="305"/>
      <c r="U1019" s="226"/>
      <c r="V1019" s="229" t="str">
        <f t="shared" si="758"/>
        <v/>
      </c>
      <c r="W1019" s="229" t="str">
        <f t="shared" si="759"/>
        <v/>
      </c>
      <c r="X1019" s="52">
        <v>10</v>
      </c>
      <c r="Y1019" s="87" t="str">
        <f t="shared" si="760"/>
        <v/>
      </c>
      <c r="Z1019" s="87" t="str">
        <f t="shared" si="761"/>
        <v/>
      </c>
      <c r="AA1019" s="87" t="str">
        <f t="shared" si="762"/>
        <v/>
      </c>
      <c r="AB1019" s="34">
        <f t="shared" si="763"/>
        <v>0</v>
      </c>
    </row>
    <row r="1020" spans="1:32" x14ac:dyDescent="0.2">
      <c r="A1020" s="34" t="str">
        <f>C1011&amp;"x"&amp;B1020</f>
        <v>x7</v>
      </c>
      <c r="B1020" s="63">
        <v>7</v>
      </c>
      <c r="C1020" s="87" t="str">
        <f t="shared" si="749"/>
        <v/>
      </c>
      <c r="D1020" s="87" t="str">
        <f t="shared" si="750"/>
        <v/>
      </c>
      <c r="E1020" s="88" t="str">
        <f t="shared" si="751"/>
        <v/>
      </c>
      <c r="F1020" s="88" t="str">
        <f t="shared" si="752"/>
        <v/>
      </c>
      <c r="G1020" s="89" t="str">
        <f t="shared" si="753"/>
        <v/>
      </c>
      <c r="H1020" s="90" t="str">
        <f t="shared" si="754"/>
        <v/>
      </c>
      <c r="I1020" s="91"/>
      <c r="J1020" s="87" t="str">
        <f t="shared" si="755"/>
        <v/>
      </c>
      <c r="K1020" s="87" t="str">
        <f t="shared" si="756"/>
        <v/>
      </c>
      <c r="L1020" s="87" t="str">
        <f t="shared" si="757"/>
        <v/>
      </c>
      <c r="M1020" s="92"/>
      <c r="N1020" s="92"/>
      <c r="P1020" s="223" t="str">
        <f>IF(OR(LEFT($A1020,1)="x",AND(Y1013+$AB1020=0,$AB1013&gt;0)),"",IFERROR(VLOOKUP($A1020,LedenV,27,0),""))</f>
        <v/>
      </c>
      <c r="Q1020" s="223" t="str">
        <f>IF(OR(LEFT($A1020,1)="x",AND(Z1013+$AB1020=0,$AB1013&gt;0)),"",IFERROR(VLOOKUP($A1020,LedenV,28,0),""))</f>
        <v/>
      </c>
      <c r="R1020" s="223" t="str">
        <f>IF(OR(LEFT($A1020,1)="x",AND(AA1013+$AB1020=0,$AB1013&gt;0)),"",IFERROR(VLOOKUP($A1020,LedenV,29,0),""))</f>
        <v/>
      </c>
      <c r="S1020" s="228"/>
      <c r="T1020" s="305"/>
      <c r="U1020" s="226"/>
      <c r="V1020" s="229" t="str">
        <f t="shared" si="758"/>
        <v/>
      </c>
      <c r="W1020" s="229" t="str">
        <f t="shared" si="759"/>
        <v/>
      </c>
      <c r="X1020" s="52">
        <v>11</v>
      </c>
      <c r="Y1020" s="87" t="str">
        <f t="shared" si="760"/>
        <v/>
      </c>
      <c r="Z1020" s="87" t="str">
        <f t="shared" si="761"/>
        <v/>
      </c>
      <c r="AA1020" s="87" t="str">
        <f t="shared" si="762"/>
        <v/>
      </c>
      <c r="AB1020" s="34">
        <f t="shared" si="763"/>
        <v>0</v>
      </c>
    </row>
    <row r="1021" spans="1:32" x14ac:dyDescent="0.2">
      <c r="A1021" s="34" t="str">
        <f>C1011&amp;"x"&amp;B1021</f>
        <v>x8</v>
      </c>
      <c r="B1021" s="63">
        <v>8</v>
      </c>
      <c r="C1021" s="87" t="str">
        <f t="shared" si="749"/>
        <v/>
      </c>
      <c r="D1021" s="87" t="str">
        <f t="shared" si="750"/>
        <v/>
      </c>
      <c r="E1021" s="88" t="str">
        <f t="shared" si="751"/>
        <v/>
      </c>
      <c r="F1021" s="88" t="str">
        <f t="shared" si="752"/>
        <v/>
      </c>
      <c r="G1021" s="89" t="str">
        <f t="shared" si="753"/>
        <v/>
      </c>
      <c r="H1021" s="90" t="str">
        <f t="shared" si="754"/>
        <v/>
      </c>
      <c r="I1021" s="91"/>
      <c r="J1021" s="87" t="str">
        <f t="shared" si="755"/>
        <v/>
      </c>
      <c r="K1021" s="87" t="str">
        <f t="shared" si="756"/>
        <v/>
      </c>
      <c r="L1021" s="87" t="str">
        <f t="shared" si="757"/>
        <v/>
      </c>
      <c r="M1021" s="92"/>
      <c r="N1021" s="92"/>
      <c r="P1021" s="223" t="str">
        <f>IF(OR(LEFT($A1021,1)="x",AND(Y1013+$AB1021=0,$AB1013&gt;0)),"",IFERROR(VLOOKUP($A1021,LedenV,27,0),""))</f>
        <v/>
      </c>
      <c r="Q1021" s="223" t="str">
        <f>IF(OR(LEFT($A1021,1)="x",AND(Z1013+$AB1021=0,$AB1013&gt;0)),"",IFERROR(VLOOKUP($A1021,LedenV,28,0),""))</f>
        <v/>
      </c>
      <c r="R1021" s="223" t="str">
        <f>IF(OR(LEFT($A1021,1)="x",AND(AA1013+$AB1021=0,$AB1013&gt;0)),"",IFERROR(VLOOKUP($A1021,LedenV,29,0),""))</f>
        <v/>
      </c>
      <c r="S1021" s="228"/>
      <c r="T1021" s="305"/>
      <c r="U1021" s="226"/>
      <c r="V1021" s="229" t="str">
        <f t="shared" si="758"/>
        <v/>
      </c>
      <c r="W1021" s="229" t="str">
        <f t="shared" si="759"/>
        <v/>
      </c>
      <c r="X1021" s="52">
        <v>12</v>
      </c>
      <c r="Y1021" s="87" t="str">
        <f t="shared" si="760"/>
        <v/>
      </c>
      <c r="Z1021" s="87" t="str">
        <f t="shared" si="761"/>
        <v/>
      </c>
      <c r="AA1021" s="87" t="str">
        <f t="shared" si="762"/>
        <v/>
      </c>
      <c r="AB1021" s="34">
        <f t="shared" si="763"/>
        <v>0</v>
      </c>
    </row>
    <row r="1022" spans="1:32" x14ac:dyDescent="0.2">
      <c r="A1022" s="34" t="str">
        <f>C1011&amp;"x"&amp;B1022</f>
        <v>x9</v>
      </c>
      <c r="B1022" s="63">
        <v>9</v>
      </c>
      <c r="C1022" s="87" t="str">
        <f t="shared" si="749"/>
        <v/>
      </c>
      <c r="D1022" s="87" t="str">
        <f t="shared" si="750"/>
        <v/>
      </c>
      <c r="E1022" s="88" t="str">
        <f t="shared" si="751"/>
        <v/>
      </c>
      <c r="F1022" s="88" t="str">
        <f t="shared" si="752"/>
        <v/>
      </c>
      <c r="G1022" s="89" t="str">
        <f t="shared" si="753"/>
        <v/>
      </c>
      <c r="H1022" s="90" t="str">
        <f t="shared" si="754"/>
        <v/>
      </c>
      <c r="I1022" s="91"/>
      <c r="J1022" s="87" t="str">
        <f t="shared" si="755"/>
        <v/>
      </c>
      <c r="K1022" s="87" t="str">
        <f t="shared" si="756"/>
        <v/>
      </c>
      <c r="L1022" s="87" t="str">
        <f t="shared" si="757"/>
        <v/>
      </c>
      <c r="M1022" s="92"/>
      <c r="N1022" s="92"/>
      <c r="P1022" s="223" t="str">
        <f>IF(OR(LEFT($A1022,1)="x",AND(Y1013+$AB1022=0,$AB1013&gt;0)),"",IFERROR(VLOOKUP($A1022,LedenV,27,0),""))</f>
        <v/>
      </c>
      <c r="Q1022" s="223" t="str">
        <f>IF(OR(LEFT($A1022,1)="x",AND(Z1013+$AB1022=0,$AB1013&gt;0)),"",IFERROR(VLOOKUP($A1022,LedenV,28,0),""))</f>
        <v/>
      </c>
      <c r="R1022" s="223" t="str">
        <f>IF(OR(LEFT($A1022,1)="x",AND(AA1013+$AB1022=0,$AB1013&gt;0)),"",IFERROR(VLOOKUP($A1022,LedenV,29,0),""))</f>
        <v/>
      </c>
      <c r="S1022" s="228"/>
      <c r="T1022" s="305"/>
      <c r="U1022" s="226"/>
      <c r="V1022" s="229" t="str">
        <f t="shared" si="758"/>
        <v/>
      </c>
      <c r="W1022" s="229" t="str">
        <f t="shared" si="759"/>
        <v/>
      </c>
      <c r="X1022" s="52">
        <v>13</v>
      </c>
      <c r="Y1022" s="87" t="str">
        <f t="shared" si="760"/>
        <v/>
      </c>
      <c r="Z1022" s="87" t="str">
        <f t="shared" si="761"/>
        <v/>
      </c>
      <c r="AA1022" s="87" t="str">
        <f t="shared" si="762"/>
        <v/>
      </c>
      <c r="AB1022" s="34">
        <f t="shared" si="763"/>
        <v>0</v>
      </c>
    </row>
    <row r="1023" spans="1:32" x14ac:dyDescent="0.2">
      <c r="A1023" s="34" t="str">
        <f>C1011&amp;"x"&amp;B1023</f>
        <v>x10</v>
      </c>
      <c r="B1023" s="63">
        <v>10</v>
      </c>
      <c r="C1023" s="87" t="str">
        <f t="shared" si="749"/>
        <v/>
      </c>
      <c r="D1023" s="87" t="str">
        <f t="shared" si="750"/>
        <v/>
      </c>
      <c r="E1023" s="88" t="str">
        <f t="shared" si="751"/>
        <v/>
      </c>
      <c r="F1023" s="88" t="str">
        <f t="shared" si="752"/>
        <v/>
      </c>
      <c r="G1023" s="89" t="str">
        <f t="shared" si="753"/>
        <v/>
      </c>
      <c r="H1023" s="90" t="str">
        <f t="shared" si="754"/>
        <v/>
      </c>
      <c r="I1023" s="91"/>
      <c r="J1023" s="87" t="str">
        <f t="shared" si="755"/>
        <v/>
      </c>
      <c r="K1023" s="87" t="str">
        <f t="shared" si="756"/>
        <v/>
      </c>
      <c r="L1023" s="87" t="str">
        <f t="shared" si="757"/>
        <v/>
      </c>
      <c r="M1023" s="92"/>
      <c r="N1023" s="92"/>
      <c r="P1023" s="223" t="str">
        <f>IF(OR(LEFT($A1023,1)="x",AND(Y1013+$AB1023=0,$AB1013&gt;0)),"",IFERROR(VLOOKUP($A1023,LedenV,27,0),""))</f>
        <v/>
      </c>
      <c r="Q1023" s="223" t="str">
        <f>IF(OR(LEFT($A1023,1)="x",AND(Z1013+$AB1023=0,$AB1013&gt;0)),"",IFERROR(VLOOKUP($A1023,LedenV,28,0),""))</f>
        <v/>
      </c>
      <c r="R1023" s="223" t="str">
        <f>IF(OR(LEFT($A1023,1)="x",AND(AA1013+$AB1023=0,$AB1013&gt;0)),"",IFERROR(VLOOKUP($A1023,LedenV,29,0),""))</f>
        <v/>
      </c>
      <c r="S1023" s="228"/>
      <c r="T1023" s="305"/>
      <c r="U1023" s="226"/>
      <c r="V1023" s="229" t="str">
        <f t="shared" si="758"/>
        <v/>
      </c>
      <c r="W1023" s="229" t="str">
        <f t="shared" si="759"/>
        <v/>
      </c>
      <c r="X1023" s="52">
        <v>14</v>
      </c>
      <c r="Y1023" s="87" t="str">
        <f t="shared" si="760"/>
        <v/>
      </c>
      <c r="Z1023" s="87" t="str">
        <f t="shared" si="761"/>
        <v/>
      </c>
      <c r="AA1023" s="87" t="str">
        <f t="shared" si="762"/>
        <v/>
      </c>
      <c r="AB1023" s="34">
        <f t="shared" si="763"/>
        <v>0</v>
      </c>
    </row>
    <row r="1024" spans="1:32" x14ac:dyDescent="0.2">
      <c r="A1024" s="34" t="str">
        <f>C1011&amp;"x"&amp;B1024</f>
        <v>x11</v>
      </c>
      <c r="B1024" s="63">
        <v>11</v>
      </c>
      <c r="C1024" s="87" t="str">
        <f t="shared" si="749"/>
        <v/>
      </c>
      <c r="D1024" s="87" t="str">
        <f t="shared" si="750"/>
        <v/>
      </c>
      <c r="E1024" s="88" t="str">
        <f t="shared" si="751"/>
        <v/>
      </c>
      <c r="F1024" s="88" t="str">
        <f t="shared" si="752"/>
        <v/>
      </c>
      <c r="G1024" s="89" t="str">
        <f t="shared" si="753"/>
        <v/>
      </c>
      <c r="H1024" s="90" t="str">
        <f t="shared" si="754"/>
        <v/>
      </c>
      <c r="I1024" s="91"/>
      <c r="J1024" s="87" t="str">
        <f t="shared" si="755"/>
        <v/>
      </c>
      <c r="K1024" s="87" t="str">
        <f t="shared" si="756"/>
        <v/>
      </c>
      <c r="L1024" s="87" t="str">
        <f t="shared" si="757"/>
        <v/>
      </c>
      <c r="M1024" s="92"/>
      <c r="N1024" s="92"/>
      <c r="P1024" s="223" t="str">
        <f>IF(OR(LEFT($A1024,1)="x",AND(Y1013+$AB1024=0,$AB1013&gt;0)),"",IFERROR(VLOOKUP($A1024,LedenV,27,0),""))</f>
        <v/>
      </c>
      <c r="Q1024" s="223" t="str">
        <f>IF(OR(LEFT($A1024,1)="x",AND(Z1013+$AB1024=0,$AB1013&gt;0)),"",IFERROR(VLOOKUP($A1024,LedenV,28,0),""))</f>
        <v/>
      </c>
      <c r="R1024" s="223" t="str">
        <f>IF(OR(LEFT($A1024,1)="x",AND(AA1013+$AB1024=0,$AB1013&gt;0)),"",IFERROR(VLOOKUP($A1024,LedenV,29,0),""))</f>
        <v/>
      </c>
      <c r="V1024" s="229" t="str">
        <f t="shared" si="758"/>
        <v/>
      </c>
      <c r="W1024" s="229" t="str">
        <f t="shared" si="759"/>
        <v/>
      </c>
      <c r="X1024" s="52">
        <v>15</v>
      </c>
      <c r="Y1024" s="87" t="str">
        <f t="shared" si="760"/>
        <v/>
      </c>
      <c r="Z1024" s="87" t="str">
        <f t="shared" si="761"/>
        <v/>
      </c>
      <c r="AA1024" s="87" t="str">
        <f t="shared" si="762"/>
        <v/>
      </c>
      <c r="AB1024" s="34">
        <f t="shared" si="763"/>
        <v>0</v>
      </c>
    </row>
    <row r="1025" spans="1:32" x14ac:dyDescent="0.2">
      <c r="A1025" s="34" t="str">
        <f>C1011&amp;"x"&amp;B1025</f>
        <v>x12</v>
      </c>
      <c r="B1025" s="63">
        <v>12</v>
      </c>
      <c r="C1025" s="87" t="str">
        <f t="shared" si="749"/>
        <v/>
      </c>
      <c r="D1025" s="87" t="str">
        <f t="shared" si="750"/>
        <v/>
      </c>
      <c r="E1025" s="88" t="str">
        <f t="shared" si="751"/>
        <v/>
      </c>
      <c r="F1025" s="88" t="str">
        <f t="shared" si="752"/>
        <v/>
      </c>
      <c r="G1025" s="89" t="str">
        <f t="shared" si="753"/>
        <v/>
      </c>
      <c r="H1025" s="90" t="str">
        <f t="shared" si="754"/>
        <v/>
      </c>
      <c r="I1025" s="91"/>
      <c r="J1025" s="87" t="str">
        <f t="shared" si="755"/>
        <v/>
      </c>
      <c r="K1025" s="87" t="str">
        <f t="shared" si="756"/>
        <v/>
      </c>
      <c r="L1025" s="87" t="str">
        <f t="shared" si="757"/>
        <v/>
      </c>
      <c r="M1025" s="92"/>
      <c r="N1025" s="92"/>
      <c r="P1025" s="223" t="str">
        <f>IF(OR(LEFT($A1025,1)="x",AND(Y1013+$AB1025=0,$AB1013&gt;0)),"",IFERROR(VLOOKUP($A1025,LedenV,27,0),""))</f>
        <v/>
      </c>
      <c r="Q1025" s="223" t="str">
        <f>IF(OR(LEFT($A1025,1)="x",AND(Z1013+$AB1025=0,$AB1013&gt;0)),"",IFERROR(VLOOKUP($A1025,LedenV,28,0),""))</f>
        <v/>
      </c>
      <c r="R1025" s="223" t="str">
        <f>IF(OR(LEFT($A1025,1)="x",AND(AA1013+$AB1025=0,$AB1013&gt;0)),"",IFERROR(VLOOKUP($A1025,LedenV,29,0),""))</f>
        <v/>
      </c>
      <c r="V1025" s="229" t="str">
        <f t="shared" si="758"/>
        <v/>
      </c>
      <c r="W1025" s="229" t="str">
        <f t="shared" si="759"/>
        <v/>
      </c>
      <c r="X1025" s="52">
        <v>16</v>
      </c>
      <c r="Y1025" s="87" t="str">
        <f t="shared" si="760"/>
        <v/>
      </c>
      <c r="Z1025" s="87" t="str">
        <f t="shared" si="761"/>
        <v/>
      </c>
      <c r="AA1025" s="87" t="str">
        <f t="shared" si="762"/>
        <v/>
      </c>
      <c r="AB1025" s="34">
        <f t="shared" si="763"/>
        <v>0</v>
      </c>
    </row>
    <row r="1026" spans="1:32" x14ac:dyDescent="0.2">
      <c r="A1026" s="34" t="str">
        <f>C1011&amp;"x"&amp;B1026</f>
        <v>x13</v>
      </c>
      <c r="B1026" s="63">
        <v>13</v>
      </c>
      <c r="C1026" s="87" t="str">
        <f t="shared" si="749"/>
        <v/>
      </c>
      <c r="D1026" s="87" t="str">
        <f t="shared" si="750"/>
        <v/>
      </c>
      <c r="E1026" s="88" t="str">
        <f t="shared" si="751"/>
        <v/>
      </c>
      <c r="F1026" s="88" t="str">
        <f t="shared" si="752"/>
        <v/>
      </c>
      <c r="G1026" s="89" t="str">
        <f t="shared" si="753"/>
        <v/>
      </c>
      <c r="H1026" s="90" t="str">
        <f t="shared" si="754"/>
        <v/>
      </c>
      <c r="I1026" s="91"/>
      <c r="J1026" s="87" t="str">
        <f t="shared" si="755"/>
        <v/>
      </c>
      <c r="K1026" s="87" t="str">
        <f t="shared" si="756"/>
        <v/>
      </c>
      <c r="L1026" s="87" t="str">
        <f t="shared" si="757"/>
        <v/>
      </c>
      <c r="M1026" s="92"/>
      <c r="N1026" s="92"/>
      <c r="P1026" s="223" t="str">
        <f>IF(OR(LEFT($A1026,1)="x",AND(Y1013+$AB1026=0,$AB1013&gt;0)),"",IFERROR(VLOOKUP($A1026,LedenV,27,0),""))</f>
        <v/>
      </c>
      <c r="Q1026" s="223" t="str">
        <f>IF(OR(LEFT($A1026,1)="x",AND(Z1013+$AB1026=0,$AB1013&gt;0)),"",IFERROR(VLOOKUP($A1026,LedenV,28,0),""))</f>
        <v/>
      </c>
      <c r="R1026" s="223" t="str">
        <f>IF(OR(LEFT($A1026,1)="x",AND(AA1013+$AB1026=0,$AB1013&gt;0)),"",IFERROR(VLOOKUP($A1026,LedenV,29,0),""))</f>
        <v/>
      </c>
      <c r="V1026" s="229" t="str">
        <f t="shared" si="758"/>
        <v/>
      </c>
      <c r="W1026" s="229" t="str">
        <f t="shared" si="759"/>
        <v/>
      </c>
      <c r="X1026" s="52">
        <v>17</v>
      </c>
      <c r="Y1026" s="87" t="str">
        <f t="shared" si="760"/>
        <v/>
      </c>
      <c r="Z1026" s="87" t="str">
        <f t="shared" si="761"/>
        <v/>
      </c>
      <c r="AA1026" s="87" t="str">
        <f t="shared" si="762"/>
        <v/>
      </c>
      <c r="AB1026" s="34">
        <f t="shared" si="763"/>
        <v>0</v>
      </c>
    </row>
    <row r="1027" spans="1:32" x14ac:dyDescent="0.2">
      <c r="A1027" s="34" t="str">
        <f>C1011&amp;"x"&amp;B1027</f>
        <v>x14</v>
      </c>
      <c r="B1027" s="63">
        <v>14</v>
      </c>
      <c r="C1027" s="87" t="str">
        <f t="shared" si="749"/>
        <v/>
      </c>
      <c r="D1027" s="87" t="str">
        <f t="shared" si="750"/>
        <v/>
      </c>
      <c r="E1027" s="88" t="str">
        <f t="shared" si="751"/>
        <v/>
      </c>
      <c r="F1027" s="88" t="str">
        <f t="shared" si="752"/>
        <v/>
      </c>
      <c r="G1027" s="89" t="str">
        <f t="shared" si="753"/>
        <v/>
      </c>
      <c r="H1027" s="90" t="str">
        <f t="shared" si="754"/>
        <v/>
      </c>
      <c r="I1027" s="91"/>
      <c r="J1027" s="87" t="str">
        <f t="shared" si="755"/>
        <v/>
      </c>
      <c r="K1027" s="87" t="str">
        <f t="shared" si="756"/>
        <v/>
      </c>
      <c r="L1027" s="87" t="str">
        <f t="shared" si="757"/>
        <v/>
      </c>
      <c r="M1027" s="92"/>
      <c r="N1027" s="92"/>
      <c r="P1027" s="223" t="str">
        <f>IF(OR(LEFT($A1027,1)="x",AND(Y1013+$AB1027=0,$AB1013&gt;0)),"",IFERROR(VLOOKUP($A1027,LedenV,27,0),""))</f>
        <v/>
      </c>
      <c r="Q1027" s="223" t="str">
        <f>IF(OR(LEFT($A1027,1)="x",AND(Z1013+$AB1027=0,$AB1013&gt;0)),"",IFERROR(VLOOKUP($A1027,LedenV,28,0),""))</f>
        <v/>
      </c>
      <c r="R1027" s="223" t="str">
        <f>IF(OR(LEFT($A1027,1)="x",AND(AA1013+$AB1027=0,$AB1013&gt;0)),"",IFERROR(VLOOKUP($A1027,LedenV,29,0),""))</f>
        <v/>
      </c>
      <c r="V1027" s="229" t="str">
        <f t="shared" si="758"/>
        <v/>
      </c>
      <c r="W1027" s="229" t="str">
        <f t="shared" si="759"/>
        <v/>
      </c>
      <c r="X1027" s="52">
        <v>18</v>
      </c>
      <c r="Y1027" s="87" t="str">
        <f t="shared" si="760"/>
        <v/>
      </c>
      <c r="Z1027" s="87" t="str">
        <f t="shared" si="761"/>
        <v/>
      </c>
      <c r="AA1027" s="87" t="str">
        <f t="shared" si="762"/>
        <v/>
      </c>
      <c r="AB1027" s="34">
        <f t="shared" si="763"/>
        <v>0</v>
      </c>
    </row>
    <row r="1028" spans="1:32" x14ac:dyDescent="0.2">
      <c r="A1028" s="34" t="str">
        <f>C1011&amp;"x"&amp;B1028</f>
        <v>x15</v>
      </c>
      <c r="B1028" s="63">
        <v>15</v>
      </c>
      <c r="C1028" s="87" t="str">
        <f t="shared" si="749"/>
        <v/>
      </c>
      <c r="D1028" s="87" t="str">
        <f t="shared" si="750"/>
        <v/>
      </c>
      <c r="E1028" s="88" t="str">
        <f t="shared" si="751"/>
        <v/>
      </c>
      <c r="F1028" s="88" t="str">
        <f t="shared" si="752"/>
        <v/>
      </c>
      <c r="G1028" s="89" t="str">
        <f t="shared" si="753"/>
        <v/>
      </c>
      <c r="H1028" s="90" t="str">
        <f t="shared" si="754"/>
        <v/>
      </c>
      <c r="I1028" s="91"/>
      <c r="J1028" s="87" t="str">
        <f t="shared" si="755"/>
        <v/>
      </c>
      <c r="K1028" s="87" t="str">
        <f t="shared" si="756"/>
        <v/>
      </c>
      <c r="L1028" s="87" t="str">
        <f t="shared" si="757"/>
        <v/>
      </c>
      <c r="M1028" s="92"/>
      <c r="N1028" s="92"/>
      <c r="P1028" s="223" t="str">
        <f>IF(OR(LEFT($A1028,1)="x",AND(Y1013+$AB1028=0,$AB1013&gt;0)),"",IFERROR(VLOOKUP($A1028,LedenV,27,0),""))</f>
        <v/>
      </c>
      <c r="Q1028" s="223" t="str">
        <f>IF(OR(LEFT($A1028,1)="x",AND(Z1013+$AB1028=0,$AB1013&gt;0)),"",IFERROR(VLOOKUP($A1028,LedenV,28,0),""))</f>
        <v/>
      </c>
      <c r="R1028" s="223" t="str">
        <f>IF(OR(LEFT($A1028,1)="x",AND(AA1013+$AB1028=0,$AB1013&gt;0)),"",IFERROR(VLOOKUP($A1028,LedenV,29,0),""))</f>
        <v/>
      </c>
      <c r="V1028" s="229" t="str">
        <f t="shared" si="758"/>
        <v/>
      </c>
      <c r="W1028" s="229" t="str">
        <f t="shared" si="759"/>
        <v/>
      </c>
      <c r="X1028" s="52">
        <v>19</v>
      </c>
      <c r="Y1028" s="87" t="str">
        <f t="shared" si="760"/>
        <v/>
      </c>
      <c r="Z1028" s="87" t="str">
        <f t="shared" si="761"/>
        <v/>
      </c>
      <c r="AA1028" s="87" t="str">
        <f t="shared" si="762"/>
        <v/>
      </c>
      <c r="AB1028" s="34">
        <f t="shared" si="763"/>
        <v>0</v>
      </c>
    </row>
    <row r="1029" spans="1:32" ht="13.5" thickBot="1" x14ac:dyDescent="0.25">
      <c r="B1029" s="93"/>
      <c r="C1029" s="94"/>
      <c r="D1029" s="93"/>
      <c r="E1029" s="93"/>
      <c r="F1029" s="93"/>
      <c r="G1029" s="95"/>
      <c r="H1029" s="95"/>
      <c r="I1029" s="95"/>
      <c r="J1029" s="94"/>
      <c r="K1029" s="94"/>
      <c r="L1029" s="94"/>
      <c r="M1029" s="92"/>
      <c r="N1029" s="92"/>
      <c r="X1029" s="52">
        <v>20</v>
      </c>
    </row>
    <row r="1030" spans="1:32" ht="13.5" thickTop="1" x14ac:dyDescent="0.2">
      <c r="A1030" s="62"/>
      <c r="B1030" s="63"/>
      <c r="C1030" s="392" t="s">
        <v>6547</v>
      </c>
      <c r="D1030" s="392"/>
      <c r="E1030" s="178" t="s">
        <v>6548</v>
      </c>
      <c r="F1030" s="178" t="s">
        <v>6549</v>
      </c>
      <c r="G1030" s="65" t="s">
        <v>6550</v>
      </c>
      <c r="H1030" s="66"/>
      <c r="I1030" s="67"/>
      <c r="J1030" s="68" t="s">
        <v>6551</v>
      </c>
      <c r="K1030" s="68" t="s">
        <v>6552</v>
      </c>
      <c r="L1030" s="68" t="s">
        <v>6553</v>
      </c>
      <c r="M1030" s="69"/>
      <c r="N1030" s="69"/>
      <c r="O1030" s="70"/>
      <c r="P1030" s="71">
        <f>COUNT(P1034:P1048)</f>
        <v>0</v>
      </c>
      <c r="Q1030" s="71">
        <f>COUNT(Q1034:Q1048)</f>
        <v>0</v>
      </c>
      <c r="R1030" s="71">
        <f>COUNT(R1034:R1048)</f>
        <v>0</v>
      </c>
      <c r="S1030" s="72"/>
      <c r="T1030" s="104">
        <f>R1030-(15-COUNTBLANK(AA1034:AA1048))</f>
        <v>0</v>
      </c>
      <c r="U1030" s="70"/>
      <c r="V1030" s="70"/>
      <c r="W1030" s="70"/>
      <c r="X1030" s="70">
        <v>1</v>
      </c>
      <c r="Y1030" s="62"/>
      <c r="Z1030" s="62"/>
      <c r="AA1030" s="62"/>
      <c r="AB1030" s="62"/>
    </row>
    <row r="1031" spans="1:32" x14ac:dyDescent="0.2">
      <c r="A1031" s="43">
        <v>55</v>
      </c>
      <c r="B1031" s="73"/>
      <c r="C1031" s="391" t="str">
        <f>Leden!AQ57</f>
        <v/>
      </c>
      <c r="D1031" s="391"/>
      <c r="E1031" s="177" t="str">
        <f>IF($C1031="","",LEFT(IFERROR(VLOOKUP($C1031,TeamsV,2,0),"")&amp;"??",2))</f>
        <v/>
      </c>
      <c r="F1031" s="177" t="str">
        <f>IF($C1031="","",LEFT(IFERROR(VLOOKUP($C1031,TeamsV,3,0),"")&amp;"??",2))</f>
        <v/>
      </c>
      <c r="G1031" s="177" t="str">
        <f>IF($C1031="","",LEFT(IFERROR(VLOOKUP($C1031,TeamsV,4,0),"")&amp;"?",1))</f>
        <v/>
      </c>
      <c r="H1031" s="75"/>
      <c r="I1031" s="76"/>
      <c r="J1031" s="295">
        <f>COUNTIF(C1034:C1048,"V")</f>
        <v>0</v>
      </c>
      <c r="K1031" s="300">
        <f>COUNTIF(C1034:C1048,"M")</f>
        <v>0</v>
      </c>
      <c r="L1031" s="77" t="str">
        <f>IFERROR(AVERAGE(H1034:H1048),"")</f>
        <v/>
      </c>
      <c r="M1031" s="78"/>
      <c r="N1031" s="78"/>
      <c r="O1031" s="79" t="s">
        <v>6554</v>
      </c>
      <c r="P1031" s="223" t="str">
        <f>IF(COUNT(P1034:P1048)=0,"",TeamPunten(P1034:P1048,$V1031))</f>
        <v/>
      </c>
      <c r="Q1031" s="223" t="str">
        <f>IF(COUNT(Q1034:Q1048)=0,"",TeamPunten(Q1034:Q1048,$V1031))</f>
        <v/>
      </c>
      <c r="R1031" s="223" t="str">
        <f>IF(COUNT(R1034:R1048)=0,"",TeamPunten(R1034:R1048,$V1031))</f>
        <v/>
      </c>
      <c r="S1031" s="224"/>
      <c r="T1031" s="51"/>
      <c r="U1031" s="225" t="str">
        <f>MID($C1031,1,1)</f>
        <v/>
      </c>
      <c r="V1031" s="225" t="str">
        <f>MID($C1031,1,1)</f>
        <v/>
      </c>
      <c r="W1031" s="225" t="str">
        <f>MID($C1031,1,1)</f>
        <v/>
      </c>
      <c r="X1031" s="52">
        <v>2</v>
      </c>
      <c r="Y1031" s="43"/>
      <c r="Z1031" s="43"/>
      <c r="AA1031" s="43"/>
      <c r="AB1031" s="43"/>
      <c r="AD1031" s="20" t="str">
        <f>IF($C1031="","",IFERROR(VLOOKUP($C1031,TeamsV,6,0),""))</f>
        <v/>
      </c>
      <c r="AE1031" s="20" t="str">
        <f>IF($AD1031="","",VLOOKUP($AD1031,Teams!$B$4:$G$8,2,0))</f>
        <v/>
      </c>
      <c r="AF1031" s="20" t="str">
        <f>IF($AD1031="","",VLOOKUP($AD1031,Teams!$B$4:$G$8,4,0))</f>
        <v/>
      </c>
    </row>
    <row r="1032" spans="1:32" x14ac:dyDescent="0.2">
      <c r="B1032" s="63"/>
      <c r="C1032" s="178"/>
      <c r="D1032" s="63"/>
      <c r="E1032" s="63"/>
      <c r="F1032" s="63"/>
      <c r="G1032" s="67"/>
      <c r="H1032" s="67"/>
      <c r="I1032" s="67"/>
      <c r="J1032" s="296"/>
      <c r="K1032" s="296"/>
      <c r="L1032" s="296"/>
      <c r="M1032" s="80"/>
      <c r="N1032" s="80"/>
      <c r="P1032" s="224"/>
      <c r="Q1032" s="224"/>
      <c r="R1032" s="224"/>
      <c r="S1032" s="224"/>
      <c r="T1032" s="51"/>
      <c r="U1032" s="226"/>
      <c r="V1032" s="226"/>
      <c r="W1032" s="226"/>
      <c r="X1032" s="52">
        <v>3</v>
      </c>
    </row>
    <row r="1033" spans="1:32" x14ac:dyDescent="0.2">
      <c r="A1033" s="81"/>
      <c r="B1033" s="82"/>
      <c r="C1033" s="83" t="s">
        <v>6555</v>
      </c>
      <c r="D1033" s="83" t="s">
        <v>6556</v>
      </c>
      <c r="E1033" s="84" t="s">
        <v>6557</v>
      </c>
      <c r="F1033" s="84" t="s">
        <v>6558</v>
      </c>
      <c r="G1033" s="83" t="s">
        <v>6559</v>
      </c>
      <c r="H1033" s="83" t="s">
        <v>6560</v>
      </c>
      <c r="I1033" s="83" t="s">
        <v>6415</v>
      </c>
      <c r="J1033" s="83" t="s">
        <v>7321</v>
      </c>
      <c r="K1033" s="83" t="s">
        <v>8065</v>
      </c>
      <c r="L1033" s="83" t="s">
        <v>8195</v>
      </c>
      <c r="M1033" s="85"/>
      <c r="N1033" s="85"/>
      <c r="O1033" s="86"/>
      <c r="P1033" s="227" t="s">
        <v>6425</v>
      </c>
      <c r="Q1033" s="227" t="s">
        <v>6424</v>
      </c>
      <c r="R1033" s="227" t="s">
        <v>6426</v>
      </c>
      <c r="S1033" s="224"/>
      <c r="T1033" s="51"/>
      <c r="U1033" s="225" t="str">
        <f>IF(W1031="","",VLOOKUP(W1031,Leeftijdscat,2,FALSE))</f>
        <v/>
      </c>
      <c r="V1033" s="225" t="str">
        <f>IF(W1031="","",VLOOKUP(W1031,Leeftijdscat,3,FALSE))</f>
        <v/>
      </c>
      <c r="W1033" s="225"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SUM(Y1033:AA1033)</f>
        <v>0</v>
      </c>
    </row>
    <row r="1034" spans="1:32" x14ac:dyDescent="0.2">
      <c r="A1034" s="34" t="str">
        <f>C1031&amp;"x"&amp;B1034</f>
        <v>x1</v>
      </c>
      <c r="B1034" s="63">
        <v>1</v>
      </c>
      <c r="C1034" s="87" t="str">
        <f t="shared" ref="C1034:C1048" si="764">IF(LEFT($A1034,1)="x","",IFERROR(VLOOKUP($A1034,LedenV,6,0),""))</f>
        <v/>
      </c>
      <c r="D1034" s="87" t="str">
        <f t="shared" ref="D1034:D1048" si="765">IF(LEFT($A1034,1)="x","",IFERROR(VLOOKUP($A1034,LedenV,7,0),""))</f>
        <v/>
      </c>
      <c r="E1034" s="88" t="str">
        <f t="shared" ref="E1034:E1048" si="766">IF(LEFT($A1034,1)="x","",IFERROR(VLOOKUP($A1034,LedenV,8,0),""))</f>
        <v/>
      </c>
      <c r="F1034" s="88" t="str">
        <f t="shared" ref="F1034:F1048" si="767">IF(LEFT($A1034,1)="x","",IFERROR(VLOOKUP($A1034,LedenV,9,0),""))</f>
        <v/>
      </c>
      <c r="G1034" s="89" t="str">
        <f t="shared" ref="G1034:G1048" si="768">IF(LEFT($A1034,1)="x","",IFERROR(VLOOKUP($A1034,LedenV,10,0),""))</f>
        <v/>
      </c>
      <c r="H1034" s="90" t="str">
        <f t="shared" ref="H1034:H1048" si="769">IF(AND(ISNUMBER(G1034),G1034&lt;&gt;0),DATEDIF(G1034,Peildatum,"Y"),"")</f>
        <v/>
      </c>
      <c r="I1034" s="91"/>
      <c r="J1034" s="87" t="str">
        <f t="shared" ref="J1034:J1048" si="770">IF(LEFT($A1034,1)="x","",IFERROR(VLOOKUP($A1034,LedenV,16,0),""))</f>
        <v/>
      </c>
      <c r="K1034" s="87" t="str">
        <f t="shared" ref="K1034:K1048" si="771">IF(LEFT($A1034,1)="x","",IFERROR(VLOOKUP($A1034,LedenV,17,0),""))</f>
        <v/>
      </c>
      <c r="L1034" s="87" t="str">
        <f t="shared" ref="L1034:L1048" si="772">IF(LEFT($A1034,1)="x","",IFERROR(VLOOKUP($A1034,LedenV,18,0),""))</f>
        <v/>
      </c>
      <c r="M1034" s="92"/>
      <c r="N1034" s="92"/>
      <c r="P1034" s="223" t="str">
        <f>IF(OR(LEFT($A1034,1)="x",AND(Y1033+$AB1034=0,$AB1033&gt;0)),"",IFERROR(VLOOKUP($A1034,LedenV,27,0),""))</f>
        <v/>
      </c>
      <c r="Q1034" s="223" t="str">
        <f>IF(OR(LEFT($A1034,1)="x",AND(Z1033+$AB1034=0,$AB1033&gt;0)),"",IFERROR(VLOOKUP($A1034,LedenV,28,0),""))</f>
        <v/>
      </c>
      <c r="R1034" s="223" t="str">
        <f>IF(OR(LEFT($A1034,1)="x",AND(AA1033+$AB1034=0,$AB1033&gt;0)),"",IFERROR(VLOOKUP($A1034,LedenV,29,0),""))</f>
        <v/>
      </c>
      <c r="S1034" s="228"/>
      <c r="T1034" s="305"/>
      <c r="U1034" s="226"/>
      <c r="V1034" s="229" t="str">
        <f t="shared" ref="V1034:V1048" si="773">V1033</f>
        <v/>
      </c>
      <c r="W1034" s="229" t="str">
        <f t="shared" ref="W1034:W1048" si="774">W1033</f>
        <v/>
      </c>
      <c r="X1034" s="52">
        <v>5</v>
      </c>
      <c r="Y1034" s="87" t="str">
        <f t="shared" ref="Y1034:Y1048" si="775">IF(LEFT($A1034,1)="x","",IFERROR(VLOOKUP($A1034,LedenV,34,0),""))</f>
        <v/>
      </c>
      <c r="Z1034" s="87" t="str">
        <f t="shared" ref="Z1034:Z1048" si="776">IF(LEFT($A1034,1)="x","",IFERROR(VLOOKUP($A1034,LedenV,35,0),""))</f>
        <v/>
      </c>
      <c r="AA1034" s="87" t="str">
        <f t="shared" ref="AA1034:AA1048" si="777">IF(LEFT($A1034,1)="x","",IFERROR(VLOOKUP($A1034,LedenV,36,0),""))</f>
        <v/>
      </c>
      <c r="AB1034" s="34">
        <f t="shared" ref="AB1034:AB1048" si="778">LEN(Y1034&amp;Z1034&amp;AA1034)</f>
        <v>0</v>
      </c>
    </row>
    <row r="1035" spans="1:32" x14ac:dyDescent="0.2">
      <c r="A1035" s="34" t="str">
        <f>C1031&amp;"x"&amp;B1035</f>
        <v>x2</v>
      </c>
      <c r="B1035" s="63">
        <v>2</v>
      </c>
      <c r="C1035" s="87" t="str">
        <f t="shared" si="764"/>
        <v/>
      </c>
      <c r="D1035" s="87" t="str">
        <f t="shared" si="765"/>
        <v/>
      </c>
      <c r="E1035" s="88" t="str">
        <f t="shared" si="766"/>
        <v/>
      </c>
      <c r="F1035" s="88" t="str">
        <f t="shared" si="767"/>
        <v/>
      </c>
      <c r="G1035" s="89" t="str">
        <f t="shared" si="768"/>
        <v/>
      </c>
      <c r="H1035" s="90" t="str">
        <f t="shared" si="769"/>
        <v/>
      </c>
      <c r="I1035" s="91"/>
      <c r="J1035" s="87" t="str">
        <f t="shared" si="770"/>
        <v/>
      </c>
      <c r="K1035" s="87" t="str">
        <f t="shared" si="771"/>
        <v/>
      </c>
      <c r="L1035" s="87" t="str">
        <f t="shared" si="772"/>
        <v/>
      </c>
      <c r="M1035" s="92"/>
      <c r="N1035" s="92"/>
      <c r="P1035" s="223" t="str">
        <f>IF(OR(LEFT($A1035,1)="x",AND(Y1033+$AB1035=0,$AB1033&gt;0)),"",IFERROR(VLOOKUP($A1035,LedenV,27,0),""))</f>
        <v/>
      </c>
      <c r="Q1035" s="223" t="str">
        <f>IF(OR(LEFT($A1035,1)="x",AND(Z1033+$AB1035=0,$AB1033&gt;0)),"",IFERROR(VLOOKUP($A1035,LedenV,28,0),""))</f>
        <v/>
      </c>
      <c r="R1035" s="223" t="str">
        <f>IF(OR(LEFT($A1035,1)="x",AND(AA1033+$AB1035=0,$AB1033&gt;0)),"",IFERROR(VLOOKUP($A1035,LedenV,29,0),""))</f>
        <v/>
      </c>
      <c r="S1035" s="228"/>
      <c r="T1035" s="305"/>
      <c r="U1035" s="226"/>
      <c r="V1035" s="229" t="str">
        <f t="shared" si="773"/>
        <v/>
      </c>
      <c r="W1035" s="229" t="str">
        <f t="shared" si="774"/>
        <v/>
      </c>
      <c r="X1035" s="52">
        <v>6</v>
      </c>
      <c r="Y1035" s="87" t="str">
        <f t="shared" si="775"/>
        <v/>
      </c>
      <c r="Z1035" s="87" t="str">
        <f t="shared" si="776"/>
        <v/>
      </c>
      <c r="AA1035" s="87" t="str">
        <f t="shared" si="777"/>
        <v/>
      </c>
      <c r="AB1035" s="34">
        <f t="shared" si="778"/>
        <v>0</v>
      </c>
    </row>
    <row r="1036" spans="1:32" x14ac:dyDescent="0.2">
      <c r="A1036" s="34" t="str">
        <f>C1031&amp;"x"&amp;B1036</f>
        <v>x3</v>
      </c>
      <c r="B1036" s="63">
        <v>3</v>
      </c>
      <c r="C1036" s="87" t="str">
        <f t="shared" si="764"/>
        <v/>
      </c>
      <c r="D1036" s="87" t="str">
        <f t="shared" si="765"/>
        <v/>
      </c>
      <c r="E1036" s="88" t="str">
        <f t="shared" si="766"/>
        <v/>
      </c>
      <c r="F1036" s="88" t="str">
        <f t="shared" si="767"/>
        <v/>
      </c>
      <c r="G1036" s="89" t="str">
        <f t="shared" si="768"/>
        <v/>
      </c>
      <c r="H1036" s="90" t="str">
        <f t="shared" si="769"/>
        <v/>
      </c>
      <c r="I1036" s="91"/>
      <c r="J1036" s="87" t="str">
        <f t="shared" si="770"/>
        <v/>
      </c>
      <c r="K1036" s="87" t="str">
        <f t="shared" si="771"/>
        <v/>
      </c>
      <c r="L1036" s="87" t="str">
        <f t="shared" si="772"/>
        <v/>
      </c>
      <c r="M1036" s="92"/>
      <c r="N1036" s="92"/>
      <c r="P1036" s="223" t="str">
        <f>IF(OR(LEFT($A1036,1)="x",AND(Y1033+$AB1036=0,$AB1033&gt;0)),"",IFERROR(VLOOKUP($A1036,LedenV,27,0),""))</f>
        <v/>
      </c>
      <c r="Q1036" s="223" t="str">
        <f>IF(OR(LEFT($A1036,1)="x",AND(Z1033+$AB1036=0,$AB1033&gt;0)),"",IFERROR(VLOOKUP($A1036,LedenV,28,0),""))</f>
        <v/>
      </c>
      <c r="R1036" s="223" t="str">
        <f>IF(OR(LEFT($A1036,1)="x",AND(AA1033+$AB1036=0,$AB1033&gt;0)),"",IFERROR(VLOOKUP($A1036,LedenV,29,0),""))</f>
        <v/>
      </c>
      <c r="S1036" s="228"/>
      <c r="T1036" s="305"/>
      <c r="U1036" s="226"/>
      <c r="V1036" s="229" t="str">
        <f t="shared" si="773"/>
        <v/>
      </c>
      <c r="W1036" s="229" t="str">
        <f t="shared" si="774"/>
        <v/>
      </c>
      <c r="X1036" s="52">
        <v>7</v>
      </c>
      <c r="Y1036" s="87" t="str">
        <f t="shared" si="775"/>
        <v/>
      </c>
      <c r="Z1036" s="87" t="str">
        <f t="shared" si="776"/>
        <v/>
      </c>
      <c r="AA1036" s="87" t="str">
        <f t="shared" si="777"/>
        <v/>
      </c>
      <c r="AB1036" s="34">
        <f t="shared" si="778"/>
        <v>0</v>
      </c>
    </row>
    <row r="1037" spans="1:32" x14ac:dyDescent="0.2">
      <c r="A1037" s="34" t="str">
        <f>C1031&amp;"x"&amp;B1037</f>
        <v>x4</v>
      </c>
      <c r="B1037" s="63">
        <v>4</v>
      </c>
      <c r="C1037" s="87" t="str">
        <f t="shared" si="764"/>
        <v/>
      </c>
      <c r="D1037" s="87" t="str">
        <f t="shared" si="765"/>
        <v/>
      </c>
      <c r="E1037" s="88" t="str">
        <f t="shared" si="766"/>
        <v/>
      </c>
      <c r="F1037" s="88" t="str">
        <f t="shared" si="767"/>
        <v/>
      </c>
      <c r="G1037" s="89" t="str">
        <f t="shared" si="768"/>
        <v/>
      </c>
      <c r="H1037" s="90" t="str">
        <f t="shared" si="769"/>
        <v/>
      </c>
      <c r="I1037" s="91"/>
      <c r="J1037" s="87" t="str">
        <f t="shared" si="770"/>
        <v/>
      </c>
      <c r="K1037" s="87" t="str">
        <f t="shared" si="771"/>
        <v/>
      </c>
      <c r="L1037" s="87" t="str">
        <f t="shared" si="772"/>
        <v/>
      </c>
      <c r="M1037" s="92"/>
      <c r="N1037" s="92"/>
      <c r="P1037" s="223" t="str">
        <f>IF(OR(LEFT($A1037,1)="x",AND(Y1033+$AB1037=0,$AB1033&gt;0)),"",IFERROR(VLOOKUP($A1037,LedenV,27,0),""))</f>
        <v/>
      </c>
      <c r="Q1037" s="223" t="str">
        <f>IF(OR(LEFT($A1037,1)="x",AND(Z1033+$AB1037=0,$AB1033&gt;0)),"",IFERROR(VLOOKUP($A1037,LedenV,28,0),""))</f>
        <v/>
      </c>
      <c r="R1037" s="223" t="str">
        <f>IF(OR(LEFT($A1037,1)="x",AND(AA1033+$AB1037=0,$AB1033&gt;0)),"",IFERROR(VLOOKUP($A1037,LedenV,29,0),""))</f>
        <v/>
      </c>
      <c r="S1037" s="228"/>
      <c r="T1037" s="305"/>
      <c r="U1037" s="226"/>
      <c r="V1037" s="229" t="str">
        <f t="shared" si="773"/>
        <v/>
      </c>
      <c r="W1037" s="229" t="str">
        <f t="shared" si="774"/>
        <v/>
      </c>
      <c r="X1037" s="52">
        <v>8</v>
      </c>
      <c r="Y1037" s="87" t="str">
        <f t="shared" si="775"/>
        <v/>
      </c>
      <c r="Z1037" s="87" t="str">
        <f t="shared" si="776"/>
        <v/>
      </c>
      <c r="AA1037" s="87" t="str">
        <f t="shared" si="777"/>
        <v/>
      </c>
      <c r="AB1037" s="34">
        <f t="shared" si="778"/>
        <v>0</v>
      </c>
    </row>
    <row r="1038" spans="1:32" x14ac:dyDescent="0.2">
      <c r="A1038" s="34" t="str">
        <f>C1031&amp;"x"&amp;B1038</f>
        <v>x5</v>
      </c>
      <c r="B1038" s="63">
        <v>5</v>
      </c>
      <c r="C1038" s="87" t="str">
        <f t="shared" si="764"/>
        <v/>
      </c>
      <c r="D1038" s="87" t="str">
        <f t="shared" si="765"/>
        <v/>
      </c>
      <c r="E1038" s="88" t="str">
        <f t="shared" si="766"/>
        <v/>
      </c>
      <c r="F1038" s="88" t="str">
        <f t="shared" si="767"/>
        <v/>
      </c>
      <c r="G1038" s="89" t="str">
        <f t="shared" si="768"/>
        <v/>
      </c>
      <c r="H1038" s="90" t="str">
        <f t="shared" si="769"/>
        <v/>
      </c>
      <c r="I1038" s="91"/>
      <c r="J1038" s="87" t="str">
        <f t="shared" si="770"/>
        <v/>
      </c>
      <c r="K1038" s="87" t="str">
        <f t="shared" si="771"/>
        <v/>
      </c>
      <c r="L1038" s="87" t="str">
        <f t="shared" si="772"/>
        <v/>
      </c>
      <c r="M1038" s="92"/>
      <c r="N1038" s="92"/>
      <c r="P1038" s="223" t="str">
        <f>IF(OR(LEFT($A1038,1)="x",AND(Y1033+$AB1038=0,$AB1033&gt;0)),"",IFERROR(VLOOKUP($A1038,LedenV,27,0),""))</f>
        <v/>
      </c>
      <c r="Q1038" s="223" t="str">
        <f>IF(OR(LEFT($A1038,1)="x",AND(Z1033+$AB1038=0,$AB1033&gt;0)),"",IFERROR(VLOOKUP($A1038,LedenV,28,0),""))</f>
        <v/>
      </c>
      <c r="R1038" s="223" t="str">
        <f>IF(OR(LEFT($A1038,1)="x",AND(AA1033+$AB1038=0,$AB1033&gt;0)),"",IFERROR(VLOOKUP($A1038,LedenV,29,0),""))</f>
        <v/>
      </c>
      <c r="S1038" s="228"/>
      <c r="T1038" s="305"/>
      <c r="U1038" s="226"/>
      <c r="V1038" s="229" t="str">
        <f t="shared" si="773"/>
        <v/>
      </c>
      <c r="W1038" s="229" t="str">
        <f t="shared" si="774"/>
        <v/>
      </c>
      <c r="X1038" s="52">
        <v>9</v>
      </c>
      <c r="Y1038" s="87" t="str">
        <f t="shared" si="775"/>
        <v/>
      </c>
      <c r="Z1038" s="87" t="str">
        <f t="shared" si="776"/>
        <v/>
      </c>
      <c r="AA1038" s="87" t="str">
        <f t="shared" si="777"/>
        <v/>
      </c>
      <c r="AB1038" s="34">
        <f t="shared" si="778"/>
        <v>0</v>
      </c>
    </row>
    <row r="1039" spans="1:32" x14ac:dyDescent="0.2">
      <c r="A1039" s="34" t="str">
        <f>C1031&amp;"x"&amp;B1039</f>
        <v>x6</v>
      </c>
      <c r="B1039" s="63">
        <v>6</v>
      </c>
      <c r="C1039" s="87" t="str">
        <f t="shared" si="764"/>
        <v/>
      </c>
      <c r="D1039" s="87" t="str">
        <f t="shared" si="765"/>
        <v/>
      </c>
      <c r="E1039" s="88" t="str">
        <f t="shared" si="766"/>
        <v/>
      </c>
      <c r="F1039" s="88" t="str">
        <f t="shared" si="767"/>
        <v/>
      </c>
      <c r="G1039" s="89" t="str">
        <f t="shared" si="768"/>
        <v/>
      </c>
      <c r="H1039" s="90" t="str">
        <f t="shared" si="769"/>
        <v/>
      </c>
      <c r="I1039" s="91"/>
      <c r="J1039" s="87" t="str">
        <f t="shared" si="770"/>
        <v/>
      </c>
      <c r="K1039" s="87" t="str">
        <f t="shared" si="771"/>
        <v/>
      </c>
      <c r="L1039" s="87" t="str">
        <f t="shared" si="772"/>
        <v/>
      </c>
      <c r="M1039" s="92"/>
      <c r="N1039" s="92"/>
      <c r="P1039" s="223" t="str">
        <f>IF(OR(LEFT($A1039,1)="x",AND(Y1033+$AB1039=0,$AB1033&gt;0)),"",IFERROR(VLOOKUP($A1039,LedenV,27,0),""))</f>
        <v/>
      </c>
      <c r="Q1039" s="223" t="str">
        <f>IF(OR(LEFT($A1039,1)="x",AND(Z1033+$AB1039=0,$AB1033&gt;0)),"",IFERROR(VLOOKUP($A1039,LedenV,28,0),""))</f>
        <v/>
      </c>
      <c r="R1039" s="223" t="str">
        <f>IF(OR(LEFT($A1039,1)="x",AND(AA1033+$AB1039=0,$AB1033&gt;0)),"",IFERROR(VLOOKUP($A1039,LedenV,29,0),""))</f>
        <v/>
      </c>
      <c r="S1039" s="228"/>
      <c r="T1039" s="305"/>
      <c r="U1039" s="226"/>
      <c r="V1039" s="229" t="str">
        <f t="shared" si="773"/>
        <v/>
      </c>
      <c r="W1039" s="229" t="str">
        <f t="shared" si="774"/>
        <v/>
      </c>
      <c r="X1039" s="52">
        <v>10</v>
      </c>
      <c r="Y1039" s="87" t="str">
        <f t="shared" si="775"/>
        <v/>
      </c>
      <c r="Z1039" s="87" t="str">
        <f t="shared" si="776"/>
        <v/>
      </c>
      <c r="AA1039" s="87" t="str">
        <f t="shared" si="777"/>
        <v/>
      </c>
      <c r="AB1039" s="34">
        <f t="shared" si="778"/>
        <v>0</v>
      </c>
    </row>
    <row r="1040" spans="1:32" x14ac:dyDescent="0.2">
      <c r="A1040" s="34" t="str">
        <f>C1031&amp;"x"&amp;B1040</f>
        <v>x7</v>
      </c>
      <c r="B1040" s="63">
        <v>7</v>
      </c>
      <c r="C1040" s="87" t="str">
        <f t="shared" si="764"/>
        <v/>
      </c>
      <c r="D1040" s="87" t="str">
        <f t="shared" si="765"/>
        <v/>
      </c>
      <c r="E1040" s="88" t="str">
        <f t="shared" si="766"/>
        <v/>
      </c>
      <c r="F1040" s="88" t="str">
        <f t="shared" si="767"/>
        <v/>
      </c>
      <c r="G1040" s="89" t="str">
        <f t="shared" si="768"/>
        <v/>
      </c>
      <c r="H1040" s="90" t="str">
        <f t="shared" si="769"/>
        <v/>
      </c>
      <c r="I1040" s="91"/>
      <c r="J1040" s="87" t="str">
        <f t="shared" si="770"/>
        <v/>
      </c>
      <c r="K1040" s="87" t="str">
        <f t="shared" si="771"/>
        <v/>
      </c>
      <c r="L1040" s="87" t="str">
        <f t="shared" si="772"/>
        <v/>
      </c>
      <c r="M1040" s="92"/>
      <c r="N1040" s="92"/>
      <c r="P1040" s="223" t="str">
        <f>IF(OR(LEFT($A1040,1)="x",AND(Y1033+$AB1040=0,$AB1033&gt;0)),"",IFERROR(VLOOKUP($A1040,LedenV,27,0),""))</f>
        <v/>
      </c>
      <c r="Q1040" s="223" t="str">
        <f>IF(OR(LEFT($A1040,1)="x",AND(Z1033+$AB1040=0,$AB1033&gt;0)),"",IFERROR(VLOOKUP($A1040,LedenV,28,0),""))</f>
        <v/>
      </c>
      <c r="R1040" s="223" t="str">
        <f>IF(OR(LEFT($A1040,1)="x",AND(AA1033+$AB1040=0,$AB1033&gt;0)),"",IFERROR(VLOOKUP($A1040,LedenV,29,0),""))</f>
        <v/>
      </c>
      <c r="S1040" s="228"/>
      <c r="T1040" s="305"/>
      <c r="U1040" s="226"/>
      <c r="V1040" s="229" t="str">
        <f t="shared" si="773"/>
        <v/>
      </c>
      <c r="W1040" s="229" t="str">
        <f t="shared" si="774"/>
        <v/>
      </c>
      <c r="X1040" s="52">
        <v>11</v>
      </c>
      <c r="Y1040" s="87" t="str">
        <f t="shared" si="775"/>
        <v/>
      </c>
      <c r="Z1040" s="87" t="str">
        <f t="shared" si="776"/>
        <v/>
      </c>
      <c r="AA1040" s="87" t="str">
        <f t="shared" si="777"/>
        <v/>
      </c>
      <c r="AB1040" s="34">
        <f t="shared" si="778"/>
        <v>0</v>
      </c>
    </row>
    <row r="1041" spans="1:32" x14ac:dyDescent="0.2">
      <c r="A1041" s="34" t="str">
        <f>C1031&amp;"x"&amp;B1041</f>
        <v>x8</v>
      </c>
      <c r="B1041" s="63">
        <v>8</v>
      </c>
      <c r="C1041" s="87" t="str">
        <f t="shared" si="764"/>
        <v/>
      </c>
      <c r="D1041" s="87" t="str">
        <f t="shared" si="765"/>
        <v/>
      </c>
      <c r="E1041" s="88" t="str">
        <f t="shared" si="766"/>
        <v/>
      </c>
      <c r="F1041" s="88" t="str">
        <f t="shared" si="767"/>
        <v/>
      </c>
      <c r="G1041" s="89" t="str">
        <f t="shared" si="768"/>
        <v/>
      </c>
      <c r="H1041" s="90" t="str">
        <f t="shared" si="769"/>
        <v/>
      </c>
      <c r="I1041" s="91"/>
      <c r="J1041" s="87" t="str">
        <f t="shared" si="770"/>
        <v/>
      </c>
      <c r="K1041" s="87" t="str">
        <f t="shared" si="771"/>
        <v/>
      </c>
      <c r="L1041" s="87" t="str">
        <f t="shared" si="772"/>
        <v/>
      </c>
      <c r="M1041" s="92"/>
      <c r="N1041" s="92"/>
      <c r="P1041" s="223" t="str">
        <f>IF(OR(LEFT($A1041,1)="x",AND(Y1033+$AB1041=0,$AB1033&gt;0)),"",IFERROR(VLOOKUP($A1041,LedenV,27,0),""))</f>
        <v/>
      </c>
      <c r="Q1041" s="223" t="str">
        <f>IF(OR(LEFT($A1041,1)="x",AND(Z1033+$AB1041=0,$AB1033&gt;0)),"",IFERROR(VLOOKUP($A1041,LedenV,28,0),""))</f>
        <v/>
      </c>
      <c r="R1041" s="223" t="str">
        <f>IF(OR(LEFT($A1041,1)="x",AND(AA1033+$AB1041=0,$AB1033&gt;0)),"",IFERROR(VLOOKUP($A1041,LedenV,29,0),""))</f>
        <v/>
      </c>
      <c r="S1041" s="228"/>
      <c r="T1041" s="305"/>
      <c r="U1041" s="226"/>
      <c r="V1041" s="229" t="str">
        <f t="shared" si="773"/>
        <v/>
      </c>
      <c r="W1041" s="229" t="str">
        <f t="shared" si="774"/>
        <v/>
      </c>
      <c r="X1041" s="52">
        <v>12</v>
      </c>
      <c r="Y1041" s="87" t="str">
        <f t="shared" si="775"/>
        <v/>
      </c>
      <c r="Z1041" s="87" t="str">
        <f t="shared" si="776"/>
        <v/>
      </c>
      <c r="AA1041" s="87" t="str">
        <f t="shared" si="777"/>
        <v/>
      </c>
      <c r="AB1041" s="34">
        <f t="shared" si="778"/>
        <v>0</v>
      </c>
    </row>
    <row r="1042" spans="1:32" x14ac:dyDescent="0.2">
      <c r="A1042" s="34" t="str">
        <f>C1031&amp;"x"&amp;B1042</f>
        <v>x9</v>
      </c>
      <c r="B1042" s="63">
        <v>9</v>
      </c>
      <c r="C1042" s="87" t="str">
        <f t="shared" si="764"/>
        <v/>
      </c>
      <c r="D1042" s="87" t="str">
        <f t="shared" si="765"/>
        <v/>
      </c>
      <c r="E1042" s="88" t="str">
        <f t="shared" si="766"/>
        <v/>
      </c>
      <c r="F1042" s="88" t="str">
        <f t="shared" si="767"/>
        <v/>
      </c>
      <c r="G1042" s="89" t="str">
        <f t="shared" si="768"/>
        <v/>
      </c>
      <c r="H1042" s="90" t="str">
        <f t="shared" si="769"/>
        <v/>
      </c>
      <c r="I1042" s="91"/>
      <c r="J1042" s="87" t="str">
        <f t="shared" si="770"/>
        <v/>
      </c>
      <c r="K1042" s="87" t="str">
        <f t="shared" si="771"/>
        <v/>
      </c>
      <c r="L1042" s="87" t="str">
        <f t="shared" si="772"/>
        <v/>
      </c>
      <c r="M1042" s="92"/>
      <c r="N1042" s="92"/>
      <c r="P1042" s="223" t="str">
        <f>IF(OR(LEFT($A1042,1)="x",AND(Y1033+$AB1042=0,$AB1033&gt;0)),"",IFERROR(VLOOKUP($A1042,LedenV,27,0),""))</f>
        <v/>
      </c>
      <c r="Q1042" s="223" t="str">
        <f>IF(OR(LEFT($A1042,1)="x",AND(Z1033+$AB1042=0,$AB1033&gt;0)),"",IFERROR(VLOOKUP($A1042,LedenV,28,0),""))</f>
        <v/>
      </c>
      <c r="R1042" s="223" t="str">
        <f>IF(OR(LEFT($A1042,1)="x",AND(AA1033+$AB1042=0,$AB1033&gt;0)),"",IFERROR(VLOOKUP($A1042,LedenV,29,0),""))</f>
        <v/>
      </c>
      <c r="S1042" s="228"/>
      <c r="T1042" s="305"/>
      <c r="U1042" s="226"/>
      <c r="V1042" s="229" t="str">
        <f t="shared" si="773"/>
        <v/>
      </c>
      <c r="W1042" s="229" t="str">
        <f t="shared" si="774"/>
        <v/>
      </c>
      <c r="X1042" s="52">
        <v>13</v>
      </c>
      <c r="Y1042" s="87" t="str">
        <f t="shared" si="775"/>
        <v/>
      </c>
      <c r="Z1042" s="87" t="str">
        <f t="shared" si="776"/>
        <v/>
      </c>
      <c r="AA1042" s="87" t="str">
        <f t="shared" si="777"/>
        <v/>
      </c>
      <c r="AB1042" s="34">
        <f t="shared" si="778"/>
        <v>0</v>
      </c>
    </row>
    <row r="1043" spans="1:32" x14ac:dyDescent="0.2">
      <c r="A1043" s="34" t="str">
        <f>C1031&amp;"x"&amp;B1043</f>
        <v>x10</v>
      </c>
      <c r="B1043" s="63">
        <v>10</v>
      </c>
      <c r="C1043" s="87" t="str">
        <f t="shared" si="764"/>
        <v/>
      </c>
      <c r="D1043" s="87" t="str">
        <f t="shared" si="765"/>
        <v/>
      </c>
      <c r="E1043" s="88" t="str">
        <f t="shared" si="766"/>
        <v/>
      </c>
      <c r="F1043" s="88" t="str">
        <f t="shared" si="767"/>
        <v/>
      </c>
      <c r="G1043" s="89" t="str">
        <f t="shared" si="768"/>
        <v/>
      </c>
      <c r="H1043" s="90" t="str">
        <f t="shared" si="769"/>
        <v/>
      </c>
      <c r="I1043" s="91"/>
      <c r="J1043" s="87" t="str">
        <f t="shared" si="770"/>
        <v/>
      </c>
      <c r="K1043" s="87" t="str">
        <f t="shared" si="771"/>
        <v/>
      </c>
      <c r="L1043" s="87" t="str">
        <f t="shared" si="772"/>
        <v/>
      </c>
      <c r="M1043" s="92"/>
      <c r="N1043" s="92"/>
      <c r="P1043" s="223" t="str">
        <f>IF(OR(LEFT($A1043,1)="x",AND(Y1033+$AB1043=0,$AB1033&gt;0)),"",IFERROR(VLOOKUP($A1043,LedenV,27,0),""))</f>
        <v/>
      </c>
      <c r="Q1043" s="223" t="str">
        <f>IF(OR(LEFT($A1043,1)="x",AND(Z1033+$AB1043=0,$AB1033&gt;0)),"",IFERROR(VLOOKUP($A1043,LedenV,28,0),""))</f>
        <v/>
      </c>
      <c r="R1043" s="223" t="str">
        <f>IF(OR(LEFT($A1043,1)="x",AND(AA1033+$AB1043=0,$AB1033&gt;0)),"",IFERROR(VLOOKUP($A1043,LedenV,29,0),""))</f>
        <v/>
      </c>
      <c r="S1043" s="228"/>
      <c r="T1043" s="305"/>
      <c r="U1043" s="226"/>
      <c r="V1043" s="229" t="str">
        <f t="shared" si="773"/>
        <v/>
      </c>
      <c r="W1043" s="229" t="str">
        <f t="shared" si="774"/>
        <v/>
      </c>
      <c r="X1043" s="52">
        <v>14</v>
      </c>
      <c r="Y1043" s="87" t="str">
        <f t="shared" si="775"/>
        <v/>
      </c>
      <c r="Z1043" s="87" t="str">
        <f t="shared" si="776"/>
        <v/>
      </c>
      <c r="AA1043" s="87" t="str">
        <f t="shared" si="777"/>
        <v/>
      </c>
      <c r="AB1043" s="34">
        <f t="shared" si="778"/>
        <v>0</v>
      </c>
    </row>
    <row r="1044" spans="1:32" x14ac:dyDescent="0.2">
      <c r="A1044" s="34" t="str">
        <f>C1031&amp;"x"&amp;B1044</f>
        <v>x11</v>
      </c>
      <c r="B1044" s="63">
        <v>11</v>
      </c>
      <c r="C1044" s="87" t="str">
        <f t="shared" si="764"/>
        <v/>
      </c>
      <c r="D1044" s="87" t="str">
        <f t="shared" si="765"/>
        <v/>
      </c>
      <c r="E1044" s="88" t="str">
        <f t="shared" si="766"/>
        <v/>
      </c>
      <c r="F1044" s="88" t="str">
        <f t="shared" si="767"/>
        <v/>
      </c>
      <c r="G1044" s="89" t="str">
        <f t="shared" si="768"/>
        <v/>
      </c>
      <c r="H1044" s="90" t="str">
        <f t="shared" si="769"/>
        <v/>
      </c>
      <c r="I1044" s="91"/>
      <c r="J1044" s="87" t="str">
        <f t="shared" si="770"/>
        <v/>
      </c>
      <c r="K1044" s="87" t="str">
        <f t="shared" si="771"/>
        <v/>
      </c>
      <c r="L1044" s="87" t="str">
        <f t="shared" si="772"/>
        <v/>
      </c>
      <c r="M1044" s="92"/>
      <c r="N1044" s="92"/>
      <c r="P1044" s="223" t="str">
        <f>IF(OR(LEFT($A1044,1)="x",AND(Y1033+$AB1044=0,$AB1033&gt;0)),"",IFERROR(VLOOKUP($A1044,LedenV,27,0),""))</f>
        <v/>
      </c>
      <c r="Q1044" s="223" t="str">
        <f>IF(OR(LEFT($A1044,1)="x",AND(Z1033+$AB1044=0,$AB1033&gt;0)),"",IFERROR(VLOOKUP($A1044,LedenV,28,0),""))</f>
        <v/>
      </c>
      <c r="R1044" s="223" t="str">
        <f>IF(OR(LEFT($A1044,1)="x",AND(AA1033+$AB1044=0,$AB1033&gt;0)),"",IFERROR(VLOOKUP($A1044,LedenV,29,0),""))</f>
        <v/>
      </c>
      <c r="V1044" s="229" t="str">
        <f t="shared" si="773"/>
        <v/>
      </c>
      <c r="W1044" s="229" t="str">
        <f t="shared" si="774"/>
        <v/>
      </c>
      <c r="X1044" s="52">
        <v>15</v>
      </c>
      <c r="Y1044" s="87" t="str">
        <f t="shared" si="775"/>
        <v/>
      </c>
      <c r="Z1044" s="87" t="str">
        <f t="shared" si="776"/>
        <v/>
      </c>
      <c r="AA1044" s="87" t="str">
        <f t="shared" si="777"/>
        <v/>
      </c>
      <c r="AB1044" s="34">
        <f t="shared" si="778"/>
        <v>0</v>
      </c>
    </row>
    <row r="1045" spans="1:32" x14ac:dyDescent="0.2">
      <c r="A1045" s="34" t="str">
        <f>C1031&amp;"x"&amp;B1045</f>
        <v>x12</v>
      </c>
      <c r="B1045" s="63">
        <v>12</v>
      </c>
      <c r="C1045" s="87" t="str">
        <f t="shared" si="764"/>
        <v/>
      </c>
      <c r="D1045" s="87" t="str">
        <f t="shared" si="765"/>
        <v/>
      </c>
      <c r="E1045" s="88" t="str">
        <f t="shared" si="766"/>
        <v/>
      </c>
      <c r="F1045" s="88" t="str">
        <f t="shared" si="767"/>
        <v/>
      </c>
      <c r="G1045" s="89" t="str">
        <f t="shared" si="768"/>
        <v/>
      </c>
      <c r="H1045" s="90" t="str">
        <f t="shared" si="769"/>
        <v/>
      </c>
      <c r="I1045" s="91"/>
      <c r="J1045" s="87" t="str">
        <f t="shared" si="770"/>
        <v/>
      </c>
      <c r="K1045" s="87" t="str">
        <f t="shared" si="771"/>
        <v/>
      </c>
      <c r="L1045" s="87" t="str">
        <f t="shared" si="772"/>
        <v/>
      </c>
      <c r="M1045" s="92"/>
      <c r="N1045" s="92"/>
      <c r="P1045" s="223" t="str">
        <f>IF(OR(LEFT($A1045,1)="x",AND(Y1033+$AB1045=0,$AB1033&gt;0)),"",IFERROR(VLOOKUP($A1045,LedenV,27,0),""))</f>
        <v/>
      </c>
      <c r="Q1045" s="223" t="str">
        <f>IF(OR(LEFT($A1045,1)="x",AND(Z1033+$AB1045=0,$AB1033&gt;0)),"",IFERROR(VLOOKUP($A1045,LedenV,28,0),""))</f>
        <v/>
      </c>
      <c r="R1045" s="223" t="str">
        <f>IF(OR(LEFT($A1045,1)="x",AND(AA1033+$AB1045=0,$AB1033&gt;0)),"",IFERROR(VLOOKUP($A1045,LedenV,29,0),""))</f>
        <v/>
      </c>
      <c r="V1045" s="229" t="str">
        <f t="shared" si="773"/>
        <v/>
      </c>
      <c r="W1045" s="229" t="str">
        <f t="shared" si="774"/>
        <v/>
      </c>
      <c r="X1045" s="52">
        <v>16</v>
      </c>
      <c r="Y1045" s="87" t="str">
        <f t="shared" si="775"/>
        <v/>
      </c>
      <c r="Z1045" s="87" t="str">
        <f t="shared" si="776"/>
        <v/>
      </c>
      <c r="AA1045" s="87" t="str">
        <f t="shared" si="777"/>
        <v/>
      </c>
      <c r="AB1045" s="34">
        <f t="shared" si="778"/>
        <v>0</v>
      </c>
    </row>
    <row r="1046" spans="1:32" x14ac:dyDescent="0.2">
      <c r="A1046" s="34" t="str">
        <f>C1031&amp;"x"&amp;B1046</f>
        <v>x13</v>
      </c>
      <c r="B1046" s="63">
        <v>13</v>
      </c>
      <c r="C1046" s="87" t="str">
        <f t="shared" si="764"/>
        <v/>
      </c>
      <c r="D1046" s="87" t="str">
        <f t="shared" si="765"/>
        <v/>
      </c>
      <c r="E1046" s="88" t="str">
        <f t="shared" si="766"/>
        <v/>
      </c>
      <c r="F1046" s="88" t="str">
        <f t="shared" si="767"/>
        <v/>
      </c>
      <c r="G1046" s="89" t="str">
        <f t="shared" si="768"/>
        <v/>
      </c>
      <c r="H1046" s="90" t="str">
        <f t="shared" si="769"/>
        <v/>
      </c>
      <c r="I1046" s="91"/>
      <c r="J1046" s="87" t="str">
        <f t="shared" si="770"/>
        <v/>
      </c>
      <c r="K1046" s="87" t="str">
        <f t="shared" si="771"/>
        <v/>
      </c>
      <c r="L1046" s="87" t="str">
        <f t="shared" si="772"/>
        <v/>
      </c>
      <c r="M1046" s="92"/>
      <c r="N1046" s="92"/>
      <c r="P1046" s="223" t="str">
        <f>IF(OR(LEFT($A1046,1)="x",AND(Y1033+$AB1046=0,$AB1033&gt;0)),"",IFERROR(VLOOKUP($A1046,LedenV,27,0),""))</f>
        <v/>
      </c>
      <c r="Q1046" s="223" t="str">
        <f>IF(OR(LEFT($A1046,1)="x",AND(Z1033+$AB1046=0,$AB1033&gt;0)),"",IFERROR(VLOOKUP($A1046,LedenV,28,0),""))</f>
        <v/>
      </c>
      <c r="R1046" s="223" t="str">
        <f>IF(OR(LEFT($A1046,1)="x",AND(AA1033+$AB1046=0,$AB1033&gt;0)),"",IFERROR(VLOOKUP($A1046,LedenV,29,0),""))</f>
        <v/>
      </c>
      <c r="V1046" s="229" t="str">
        <f t="shared" si="773"/>
        <v/>
      </c>
      <c r="W1046" s="229" t="str">
        <f t="shared" si="774"/>
        <v/>
      </c>
      <c r="X1046" s="52">
        <v>17</v>
      </c>
      <c r="Y1046" s="87" t="str">
        <f t="shared" si="775"/>
        <v/>
      </c>
      <c r="Z1046" s="87" t="str">
        <f t="shared" si="776"/>
        <v/>
      </c>
      <c r="AA1046" s="87" t="str">
        <f t="shared" si="777"/>
        <v/>
      </c>
      <c r="AB1046" s="34">
        <f t="shared" si="778"/>
        <v>0</v>
      </c>
    </row>
    <row r="1047" spans="1:32" x14ac:dyDescent="0.2">
      <c r="A1047" s="34" t="str">
        <f>C1031&amp;"x"&amp;B1047</f>
        <v>x14</v>
      </c>
      <c r="B1047" s="63">
        <v>14</v>
      </c>
      <c r="C1047" s="87" t="str">
        <f t="shared" si="764"/>
        <v/>
      </c>
      <c r="D1047" s="87" t="str">
        <f t="shared" si="765"/>
        <v/>
      </c>
      <c r="E1047" s="88" t="str">
        <f t="shared" si="766"/>
        <v/>
      </c>
      <c r="F1047" s="88" t="str">
        <f t="shared" si="767"/>
        <v/>
      </c>
      <c r="G1047" s="89" t="str">
        <f t="shared" si="768"/>
        <v/>
      </c>
      <c r="H1047" s="90" t="str">
        <f t="shared" si="769"/>
        <v/>
      </c>
      <c r="I1047" s="91"/>
      <c r="J1047" s="87" t="str">
        <f t="shared" si="770"/>
        <v/>
      </c>
      <c r="K1047" s="87" t="str">
        <f t="shared" si="771"/>
        <v/>
      </c>
      <c r="L1047" s="87" t="str">
        <f t="shared" si="772"/>
        <v/>
      </c>
      <c r="M1047" s="92"/>
      <c r="N1047" s="92"/>
      <c r="P1047" s="223" t="str">
        <f>IF(OR(LEFT($A1047,1)="x",AND(Y1033+$AB1047=0,$AB1033&gt;0)),"",IFERROR(VLOOKUP($A1047,LedenV,27,0),""))</f>
        <v/>
      </c>
      <c r="Q1047" s="223" t="str">
        <f>IF(OR(LEFT($A1047,1)="x",AND(Z1033+$AB1047=0,$AB1033&gt;0)),"",IFERROR(VLOOKUP($A1047,LedenV,28,0),""))</f>
        <v/>
      </c>
      <c r="R1047" s="223" t="str">
        <f>IF(OR(LEFT($A1047,1)="x",AND(AA1033+$AB1047=0,$AB1033&gt;0)),"",IFERROR(VLOOKUP($A1047,LedenV,29,0),""))</f>
        <v/>
      </c>
      <c r="V1047" s="229" t="str">
        <f t="shared" si="773"/>
        <v/>
      </c>
      <c r="W1047" s="229" t="str">
        <f t="shared" si="774"/>
        <v/>
      </c>
      <c r="X1047" s="52">
        <v>18</v>
      </c>
      <c r="Y1047" s="87" t="str">
        <f t="shared" si="775"/>
        <v/>
      </c>
      <c r="Z1047" s="87" t="str">
        <f t="shared" si="776"/>
        <v/>
      </c>
      <c r="AA1047" s="87" t="str">
        <f t="shared" si="777"/>
        <v/>
      </c>
      <c r="AB1047" s="34">
        <f t="shared" si="778"/>
        <v>0</v>
      </c>
    </row>
    <row r="1048" spans="1:32" x14ac:dyDescent="0.2">
      <c r="A1048" s="34" t="str">
        <f>C1031&amp;"x"&amp;B1048</f>
        <v>x15</v>
      </c>
      <c r="B1048" s="63">
        <v>15</v>
      </c>
      <c r="C1048" s="87" t="str">
        <f t="shared" si="764"/>
        <v/>
      </c>
      <c r="D1048" s="87" t="str">
        <f t="shared" si="765"/>
        <v/>
      </c>
      <c r="E1048" s="88" t="str">
        <f t="shared" si="766"/>
        <v/>
      </c>
      <c r="F1048" s="88" t="str">
        <f t="shared" si="767"/>
        <v/>
      </c>
      <c r="G1048" s="89" t="str">
        <f t="shared" si="768"/>
        <v/>
      </c>
      <c r="H1048" s="90" t="str">
        <f t="shared" si="769"/>
        <v/>
      </c>
      <c r="I1048" s="91"/>
      <c r="J1048" s="87" t="str">
        <f t="shared" si="770"/>
        <v/>
      </c>
      <c r="K1048" s="87" t="str">
        <f t="shared" si="771"/>
        <v/>
      </c>
      <c r="L1048" s="87" t="str">
        <f t="shared" si="772"/>
        <v/>
      </c>
      <c r="M1048" s="92"/>
      <c r="N1048" s="92"/>
      <c r="P1048" s="223" t="str">
        <f>IF(OR(LEFT($A1048,1)="x",AND(Y1033+$AB1048=0,$AB1033&gt;0)),"",IFERROR(VLOOKUP($A1048,LedenV,27,0),""))</f>
        <v/>
      </c>
      <c r="Q1048" s="223" t="str">
        <f>IF(OR(LEFT($A1048,1)="x",AND(Z1033+$AB1048=0,$AB1033&gt;0)),"",IFERROR(VLOOKUP($A1048,LedenV,28,0),""))</f>
        <v/>
      </c>
      <c r="R1048" s="223" t="str">
        <f>IF(OR(LEFT($A1048,1)="x",AND(AA1033+$AB1048=0,$AB1033&gt;0)),"",IFERROR(VLOOKUP($A1048,LedenV,29,0),""))</f>
        <v/>
      </c>
      <c r="V1048" s="229" t="str">
        <f t="shared" si="773"/>
        <v/>
      </c>
      <c r="W1048" s="229" t="str">
        <f t="shared" si="774"/>
        <v/>
      </c>
      <c r="X1048" s="52">
        <v>19</v>
      </c>
      <c r="Y1048" s="87" t="str">
        <f t="shared" si="775"/>
        <v/>
      </c>
      <c r="Z1048" s="87" t="str">
        <f t="shared" si="776"/>
        <v/>
      </c>
      <c r="AA1048" s="87" t="str">
        <f t="shared" si="777"/>
        <v/>
      </c>
      <c r="AB1048" s="34">
        <f t="shared" si="778"/>
        <v>0</v>
      </c>
    </row>
    <row r="1049" spans="1:32" ht="13.5" thickBot="1" x14ac:dyDescent="0.25">
      <c r="B1049" s="93"/>
      <c r="C1049" s="94"/>
      <c r="D1049" s="93"/>
      <c r="E1049" s="93"/>
      <c r="F1049" s="93"/>
      <c r="G1049" s="95"/>
      <c r="H1049" s="95"/>
      <c r="I1049" s="95"/>
      <c r="J1049" s="94"/>
      <c r="K1049" s="94"/>
      <c r="L1049" s="94"/>
      <c r="M1049" s="92"/>
      <c r="N1049" s="92"/>
      <c r="X1049" s="52">
        <v>20</v>
      </c>
    </row>
    <row r="1050" spans="1:32" ht="13.5" thickTop="1" x14ac:dyDescent="0.2">
      <c r="A1050" s="62"/>
      <c r="B1050" s="63"/>
      <c r="C1050" s="392" t="s">
        <v>6547</v>
      </c>
      <c r="D1050" s="392"/>
      <c r="E1050" s="178" t="s">
        <v>6548</v>
      </c>
      <c r="F1050" s="178" t="s">
        <v>6549</v>
      </c>
      <c r="G1050" s="65" t="s">
        <v>6550</v>
      </c>
      <c r="H1050" s="66"/>
      <c r="I1050" s="67"/>
      <c r="J1050" s="68" t="s">
        <v>6551</v>
      </c>
      <c r="K1050" s="68" t="s">
        <v>6552</v>
      </c>
      <c r="L1050" s="68" t="s">
        <v>6553</v>
      </c>
      <c r="M1050" s="69"/>
      <c r="N1050" s="69"/>
      <c r="O1050" s="70"/>
      <c r="P1050" s="71">
        <f>COUNT(P1054:P1068)</f>
        <v>0</v>
      </c>
      <c r="Q1050" s="71">
        <f>COUNT(Q1054:Q1068)</f>
        <v>0</v>
      </c>
      <c r="R1050" s="71">
        <f>COUNT(R1054:R1068)</f>
        <v>0</v>
      </c>
      <c r="S1050" s="72"/>
      <c r="T1050" s="104">
        <f>R1050-(15-COUNTBLANK(AA1054:AA1068))</f>
        <v>0</v>
      </c>
      <c r="U1050" s="70"/>
      <c r="V1050" s="70"/>
      <c r="W1050" s="70"/>
      <c r="X1050" s="70">
        <v>1</v>
      </c>
      <c r="Y1050" s="62"/>
      <c r="Z1050" s="62"/>
      <c r="AA1050" s="62"/>
      <c r="AB1050" s="62"/>
    </row>
    <row r="1051" spans="1:32" x14ac:dyDescent="0.2">
      <c r="A1051" s="43">
        <v>56</v>
      </c>
      <c r="B1051" s="73"/>
      <c r="C1051" s="391" t="str">
        <f>Leden!AQ58</f>
        <v/>
      </c>
      <c r="D1051" s="391"/>
      <c r="E1051" s="177" t="str">
        <f>IF($C1051="","",LEFT(IFERROR(VLOOKUP($C1051,TeamsV,2,0),"")&amp;"??",2))</f>
        <v/>
      </c>
      <c r="F1051" s="177" t="str">
        <f>IF($C1051="","",LEFT(IFERROR(VLOOKUP($C1051,TeamsV,3,0),"")&amp;"??",2))</f>
        <v/>
      </c>
      <c r="G1051" s="177" t="str">
        <f>IF($C1051="","",LEFT(IFERROR(VLOOKUP($C1051,TeamsV,4,0),"")&amp;"?",1))</f>
        <v/>
      </c>
      <c r="H1051" s="75"/>
      <c r="I1051" s="76"/>
      <c r="J1051" s="295">
        <f>COUNTIF(C1054:C1068,"V")</f>
        <v>0</v>
      </c>
      <c r="K1051" s="300">
        <f>COUNTIF(C1054:C1068,"M")</f>
        <v>0</v>
      </c>
      <c r="L1051" s="77" t="str">
        <f>IFERROR(AVERAGE(H1054:H1068),"")</f>
        <v/>
      </c>
      <c r="M1051" s="78"/>
      <c r="N1051" s="78"/>
      <c r="O1051" s="79" t="s">
        <v>6554</v>
      </c>
      <c r="P1051" s="223" t="str">
        <f>IF(COUNT(P1054:P1068)=0,"",TeamPunten(P1054:P1068,$V1051))</f>
        <v/>
      </c>
      <c r="Q1051" s="223" t="str">
        <f>IF(COUNT(Q1054:Q1068)=0,"",TeamPunten(Q1054:Q1068,$V1051))</f>
        <v/>
      </c>
      <c r="R1051" s="223" t="str">
        <f>IF(COUNT(R1054:R1068)=0,"",TeamPunten(R1054:R1068,$V1051))</f>
        <v/>
      </c>
      <c r="S1051" s="224"/>
      <c r="T1051" s="51"/>
      <c r="U1051" s="225" t="str">
        <f>MID($C1051,1,1)</f>
        <v/>
      </c>
      <c r="V1051" s="225" t="str">
        <f>MID($C1051,1,1)</f>
        <v/>
      </c>
      <c r="W1051" s="225" t="str">
        <f>MID($C1051,1,1)</f>
        <v/>
      </c>
      <c r="X1051" s="52">
        <v>2</v>
      </c>
      <c r="Y1051" s="43"/>
      <c r="Z1051" s="43"/>
      <c r="AA1051" s="43"/>
      <c r="AB1051" s="43"/>
      <c r="AD1051" s="20" t="str">
        <f>IF($C1051="","",IFERROR(VLOOKUP($C1051,TeamsV,6,0),""))</f>
        <v/>
      </c>
      <c r="AE1051" s="20" t="str">
        <f>IF($AD1051="","",VLOOKUP($AD1051,Teams!$B$4:$G$8,2,0))</f>
        <v/>
      </c>
      <c r="AF1051" s="20" t="str">
        <f>IF($AD1051="","",VLOOKUP($AD1051,Teams!$B$4:$G$8,4,0))</f>
        <v/>
      </c>
    </row>
    <row r="1052" spans="1:32" x14ac:dyDescent="0.2">
      <c r="B1052" s="63"/>
      <c r="C1052" s="178"/>
      <c r="D1052" s="63"/>
      <c r="E1052" s="63"/>
      <c r="F1052" s="63"/>
      <c r="G1052" s="67"/>
      <c r="H1052" s="67"/>
      <c r="I1052" s="67"/>
      <c r="J1052" s="296"/>
      <c r="K1052" s="296"/>
      <c r="L1052" s="296"/>
      <c r="M1052" s="80"/>
      <c r="N1052" s="80"/>
      <c r="P1052" s="224"/>
      <c r="Q1052" s="224"/>
      <c r="R1052" s="224"/>
      <c r="S1052" s="224"/>
      <c r="T1052" s="51"/>
      <c r="U1052" s="226"/>
      <c r="V1052" s="226"/>
      <c r="W1052" s="226"/>
      <c r="X1052" s="52">
        <v>3</v>
      </c>
    </row>
    <row r="1053" spans="1:32" x14ac:dyDescent="0.2">
      <c r="A1053" s="81"/>
      <c r="B1053" s="82"/>
      <c r="C1053" s="83" t="s">
        <v>6555</v>
      </c>
      <c r="D1053" s="83" t="s">
        <v>6556</v>
      </c>
      <c r="E1053" s="84" t="s">
        <v>6557</v>
      </c>
      <c r="F1053" s="84" t="s">
        <v>6558</v>
      </c>
      <c r="G1053" s="83" t="s">
        <v>6559</v>
      </c>
      <c r="H1053" s="83" t="s">
        <v>6560</v>
      </c>
      <c r="I1053" s="83" t="s">
        <v>6415</v>
      </c>
      <c r="J1053" s="83" t="s">
        <v>7321</v>
      </c>
      <c r="K1053" s="83" t="s">
        <v>8065</v>
      </c>
      <c r="L1053" s="83" t="s">
        <v>8195</v>
      </c>
      <c r="M1053" s="85"/>
      <c r="N1053" s="85"/>
      <c r="O1053" s="86"/>
      <c r="P1053" s="227" t="s">
        <v>6425</v>
      </c>
      <c r="Q1053" s="227" t="s">
        <v>6424</v>
      </c>
      <c r="R1053" s="227" t="s">
        <v>6426</v>
      </c>
      <c r="S1053" s="224"/>
      <c r="T1053" s="51"/>
      <c r="U1053" s="225" t="str">
        <f>IF(W1051="","",VLOOKUP(W1051,Leeftijdscat,2,FALSE))</f>
        <v/>
      </c>
      <c r="V1053" s="225" t="str">
        <f>IF(W1051="","",VLOOKUP(W1051,Leeftijdscat,3,FALSE))</f>
        <v/>
      </c>
      <c r="W1053" s="225"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SUM(Y1053:AA1053)</f>
        <v>0</v>
      </c>
    </row>
    <row r="1054" spans="1:32" x14ac:dyDescent="0.2">
      <c r="A1054" s="34" t="str">
        <f>C1051&amp;"x"&amp;B1054</f>
        <v>x1</v>
      </c>
      <c r="B1054" s="63">
        <v>1</v>
      </c>
      <c r="C1054" s="87" t="str">
        <f t="shared" ref="C1054:C1068" si="779">IF(LEFT($A1054,1)="x","",IFERROR(VLOOKUP($A1054,LedenV,6,0),""))</f>
        <v/>
      </c>
      <c r="D1054" s="87" t="str">
        <f t="shared" ref="D1054:D1068" si="780">IF(LEFT($A1054,1)="x","",IFERROR(VLOOKUP($A1054,LedenV,7,0),""))</f>
        <v/>
      </c>
      <c r="E1054" s="88" t="str">
        <f t="shared" ref="E1054:E1068" si="781">IF(LEFT($A1054,1)="x","",IFERROR(VLOOKUP($A1054,LedenV,8,0),""))</f>
        <v/>
      </c>
      <c r="F1054" s="88" t="str">
        <f t="shared" ref="F1054:F1068" si="782">IF(LEFT($A1054,1)="x","",IFERROR(VLOOKUP($A1054,LedenV,9,0),""))</f>
        <v/>
      </c>
      <c r="G1054" s="89" t="str">
        <f t="shared" ref="G1054:G1068" si="783">IF(LEFT($A1054,1)="x","",IFERROR(VLOOKUP($A1054,LedenV,10,0),""))</f>
        <v/>
      </c>
      <c r="H1054" s="90" t="str">
        <f t="shared" ref="H1054:H1068" si="784">IF(AND(ISNUMBER(G1054),G1054&lt;&gt;0),DATEDIF(G1054,Peildatum,"Y"),"")</f>
        <v/>
      </c>
      <c r="I1054" s="91"/>
      <c r="J1054" s="87" t="str">
        <f t="shared" ref="J1054:J1068" si="785">IF(LEFT($A1054,1)="x","",IFERROR(VLOOKUP($A1054,LedenV,16,0),""))</f>
        <v/>
      </c>
      <c r="K1054" s="87" t="str">
        <f t="shared" ref="K1054:K1068" si="786">IF(LEFT($A1054,1)="x","",IFERROR(VLOOKUP($A1054,LedenV,17,0),""))</f>
        <v/>
      </c>
      <c r="L1054" s="87" t="str">
        <f t="shared" ref="L1054:L1068" si="787">IF(LEFT($A1054,1)="x","",IFERROR(VLOOKUP($A1054,LedenV,18,0),""))</f>
        <v/>
      </c>
      <c r="M1054" s="92"/>
      <c r="N1054" s="92"/>
      <c r="P1054" s="223" t="str">
        <f>IF(OR(LEFT($A1054,1)="x",AND(Y1053+$AB1054=0,$AB1053&gt;0)),"",IFERROR(VLOOKUP($A1054,LedenV,27,0),""))</f>
        <v/>
      </c>
      <c r="Q1054" s="223" t="str">
        <f>IF(OR(LEFT($A1054,1)="x",AND(Z1053+$AB1054=0,$AB1053&gt;0)),"",IFERROR(VLOOKUP($A1054,LedenV,28,0),""))</f>
        <v/>
      </c>
      <c r="R1054" s="223" t="str">
        <f>IF(OR(LEFT($A1054,1)="x",AND(AA1053+$AB1054=0,$AB1053&gt;0)),"",IFERROR(VLOOKUP($A1054,LedenV,29,0),""))</f>
        <v/>
      </c>
      <c r="S1054" s="228"/>
      <c r="T1054" s="305"/>
      <c r="U1054" s="226"/>
      <c r="V1054" s="229" t="str">
        <f t="shared" ref="V1054:V1068" si="788">V1053</f>
        <v/>
      </c>
      <c r="W1054" s="229" t="str">
        <f t="shared" ref="W1054:W1068" si="789">W1053</f>
        <v/>
      </c>
      <c r="X1054" s="52">
        <v>5</v>
      </c>
      <c r="Y1054" s="87" t="str">
        <f t="shared" ref="Y1054:Y1068" si="790">IF(LEFT($A1054,1)="x","",IFERROR(VLOOKUP($A1054,LedenV,34,0),""))</f>
        <v/>
      </c>
      <c r="Z1054" s="87" t="str">
        <f t="shared" ref="Z1054:Z1068" si="791">IF(LEFT($A1054,1)="x","",IFERROR(VLOOKUP($A1054,LedenV,35,0),""))</f>
        <v/>
      </c>
      <c r="AA1054" s="87" t="str">
        <f t="shared" ref="AA1054:AA1068" si="792">IF(LEFT($A1054,1)="x","",IFERROR(VLOOKUP($A1054,LedenV,36,0),""))</f>
        <v/>
      </c>
      <c r="AB1054" s="34">
        <f t="shared" ref="AB1054:AB1068" si="793">LEN(Y1054&amp;Z1054&amp;AA1054)</f>
        <v>0</v>
      </c>
    </row>
    <row r="1055" spans="1:32" x14ac:dyDescent="0.2">
      <c r="A1055" s="34" t="str">
        <f>C1051&amp;"x"&amp;B1055</f>
        <v>x2</v>
      </c>
      <c r="B1055" s="63">
        <v>2</v>
      </c>
      <c r="C1055" s="87" t="str">
        <f t="shared" si="779"/>
        <v/>
      </c>
      <c r="D1055" s="87" t="str">
        <f t="shared" si="780"/>
        <v/>
      </c>
      <c r="E1055" s="88" t="str">
        <f t="shared" si="781"/>
        <v/>
      </c>
      <c r="F1055" s="88" t="str">
        <f t="shared" si="782"/>
        <v/>
      </c>
      <c r="G1055" s="89" t="str">
        <f t="shared" si="783"/>
        <v/>
      </c>
      <c r="H1055" s="90" t="str">
        <f t="shared" si="784"/>
        <v/>
      </c>
      <c r="I1055" s="91"/>
      <c r="J1055" s="87" t="str">
        <f t="shared" si="785"/>
        <v/>
      </c>
      <c r="K1055" s="87" t="str">
        <f t="shared" si="786"/>
        <v/>
      </c>
      <c r="L1055" s="87" t="str">
        <f t="shared" si="787"/>
        <v/>
      </c>
      <c r="M1055" s="92"/>
      <c r="N1055" s="92"/>
      <c r="P1055" s="223" t="str">
        <f>IF(OR(LEFT($A1055,1)="x",AND(Y1053+$AB1055=0,$AB1053&gt;0)),"",IFERROR(VLOOKUP($A1055,LedenV,27,0),""))</f>
        <v/>
      </c>
      <c r="Q1055" s="223" t="str">
        <f>IF(OR(LEFT($A1055,1)="x",AND(Z1053+$AB1055=0,$AB1053&gt;0)),"",IFERROR(VLOOKUP($A1055,LedenV,28,0),""))</f>
        <v/>
      </c>
      <c r="R1055" s="223" t="str">
        <f>IF(OR(LEFT($A1055,1)="x",AND(AA1053+$AB1055=0,$AB1053&gt;0)),"",IFERROR(VLOOKUP($A1055,LedenV,29,0),""))</f>
        <v/>
      </c>
      <c r="S1055" s="228"/>
      <c r="T1055" s="305"/>
      <c r="U1055" s="226"/>
      <c r="V1055" s="229" t="str">
        <f t="shared" si="788"/>
        <v/>
      </c>
      <c r="W1055" s="229" t="str">
        <f t="shared" si="789"/>
        <v/>
      </c>
      <c r="X1055" s="52">
        <v>6</v>
      </c>
      <c r="Y1055" s="87" t="str">
        <f t="shared" si="790"/>
        <v/>
      </c>
      <c r="Z1055" s="87" t="str">
        <f t="shared" si="791"/>
        <v/>
      </c>
      <c r="AA1055" s="87" t="str">
        <f t="shared" si="792"/>
        <v/>
      </c>
      <c r="AB1055" s="34">
        <f t="shared" si="793"/>
        <v>0</v>
      </c>
    </row>
    <row r="1056" spans="1:32" x14ac:dyDescent="0.2">
      <c r="A1056" s="34" t="str">
        <f>C1051&amp;"x"&amp;B1056</f>
        <v>x3</v>
      </c>
      <c r="B1056" s="63">
        <v>3</v>
      </c>
      <c r="C1056" s="87" t="str">
        <f t="shared" si="779"/>
        <v/>
      </c>
      <c r="D1056" s="87" t="str">
        <f t="shared" si="780"/>
        <v/>
      </c>
      <c r="E1056" s="88" t="str">
        <f t="shared" si="781"/>
        <v/>
      </c>
      <c r="F1056" s="88" t="str">
        <f t="shared" si="782"/>
        <v/>
      </c>
      <c r="G1056" s="89" t="str">
        <f t="shared" si="783"/>
        <v/>
      </c>
      <c r="H1056" s="90" t="str">
        <f t="shared" si="784"/>
        <v/>
      </c>
      <c r="I1056" s="91"/>
      <c r="J1056" s="87" t="str">
        <f t="shared" si="785"/>
        <v/>
      </c>
      <c r="K1056" s="87" t="str">
        <f t="shared" si="786"/>
        <v/>
      </c>
      <c r="L1056" s="87" t="str">
        <f t="shared" si="787"/>
        <v/>
      </c>
      <c r="M1056" s="92"/>
      <c r="N1056" s="92"/>
      <c r="P1056" s="223" t="str">
        <f>IF(OR(LEFT($A1056,1)="x",AND(Y1053+$AB1056=0,$AB1053&gt;0)),"",IFERROR(VLOOKUP($A1056,LedenV,27,0),""))</f>
        <v/>
      </c>
      <c r="Q1056" s="223" t="str">
        <f>IF(OR(LEFT($A1056,1)="x",AND(Z1053+$AB1056=0,$AB1053&gt;0)),"",IFERROR(VLOOKUP($A1056,LedenV,28,0),""))</f>
        <v/>
      </c>
      <c r="R1056" s="223" t="str">
        <f>IF(OR(LEFT($A1056,1)="x",AND(AA1053+$AB1056=0,$AB1053&gt;0)),"",IFERROR(VLOOKUP($A1056,LedenV,29,0),""))</f>
        <v/>
      </c>
      <c r="S1056" s="228"/>
      <c r="T1056" s="305"/>
      <c r="U1056" s="226"/>
      <c r="V1056" s="229" t="str">
        <f t="shared" si="788"/>
        <v/>
      </c>
      <c r="W1056" s="229" t="str">
        <f t="shared" si="789"/>
        <v/>
      </c>
      <c r="X1056" s="52">
        <v>7</v>
      </c>
      <c r="Y1056" s="87" t="str">
        <f t="shared" si="790"/>
        <v/>
      </c>
      <c r="Z1056" s="87" t="str">
        <f t="shared" si="791"/>
        <v/>
      </c>
      <c r="AA1056" s="87" t="str">
        <f t="shared" si="792"/>
        <v/>
      </c>
      <c r="AB1056" s="34">
        <f t="shared" si="793"/>
        <v>0</v>
      </c>
    </row>
    <row r="1057" spans="1:32" x14ac:dyDescent="0.2">
      <c r="A1057" s="34" t="str">
        <f>C1051&amp;"x"&amp;B1057</f>
        <v>x4</v>
      </c>
      <c r="B1057" s="63">
        <v>4</v>
      </c>
      <c r="C1057" s="87" t="str">
        <f t="shared" si="779"/>
        <v/>
      </c>
      <c r="D1057" s="87" t="str">
        <f t="shared" si="780"/>
        <v/>
      </c>
      <c r="E1057" s="88" t="str">
        <f t="shared" si="781"/>
        <v/>
      </c>
      <c r="F1057" s="88" t="str">
        <f t="shared" si="782"/>
        <v/>
      </c>
      <c r="G1057" s="89" t="str">
        <f t="shared" si="783"/>
        <v/>
      </c>
      <c r="H1057" s="90" t="str">
        <f t="shared" si="784"/>
        <v/>
      </c>
      <c r="I1057" s="91"/>
      <c r="J1057" s="87" t="str">
        <f t="shared" si="785"/>
        <v/>
      </c>
      <c r="K1057" s="87" t="str">
        <f t="shared" si="786"/>
        <v/>
      </c>
      <c r="L1057" s="87" t="str">
        <f t="shared" si="787"/>
        <v/>
      </c>
      <c r="M1057" s="92"/>
      <c r="N1057" s="92"/>
      <c r="P1057" s="223" t="str">
        <f>IF(OR(LEFT($A1057,1)="x",AND(Y1053+$AB1057=0,$AB1053&gt;0)),"",IFERROR(VLOOKUP($A1057,LedenV,27,0),""))</f>
        <v/>
      </c>
      <c r="Q1057" s="223" t="str">
        <f>IF(OR(LEFT($A1057,1)="x",AND(Z1053+$AB1057=0,$AB1053&gt;0)),"",IFERROR(VLOOKUP($A1057,LedenV,28,0),""))</f>
        <v/>
      </c>
      <c r="R1057" s="223" t="str">
        <f>IF(OR(LEFT($A1057,1)="x",AND(AA1053+$AB1057=0,$AB1053&gt;0)),"",IFERROR(VLOOKUP($A1057,LedenV,29,0),""))</f>
        <v/>
      </c>
      <c r="S1057" s="228"/>
      <c r="T1057" s="305"/>
      <c r="U1057" s="226"/>
      <c r="V1057" s="229" t="str">
        <f t="shared" si="788"/>
        <v/>
      </c>
      <c r="W1057" s="229" t="str">
        <f t="shared" si="789"/>
        <v/>
      </c>
      <c r="X1057" s="52">
        <v>8</v>
      </c>
      <c r="Y1057" s="87" t="str">
        <f t="shared" si="790"/>
        <v/>
      </c>
      <c r="Z1057" s="87" t="str">
        <f t="shared" si="791"/>
        <v/>
      </c>
      <c r="AA1057" s="87" t="str">
        <f t="shared" si="792"/>
        <v/>
      </c>
      <c r="AB1057" s="34">
        <f t="shared" si="793"/>
        <v>0</v>
      </c>
    </row>
    <row r="1058" spans="1:32" x14ac:dyDescent="0.2">
      <c r="A1058" s="34" t="str">
        <f>C1051&amp;"x"&amp;B1058</f>
        <v>x5</v>
      </c>
      <c r="B1058" s="63">
        <v>5</v>
      </c>
      <c r="C1058" s="87" t="str">
        <f t="shared" si="779"/>
        <v/>
      </c>
      <c r="D1058" s="87" t="str">
        <f t="shared" si="780"/>
        <v/>
      </c>
      <c r="E1058" s="88" t="str">
        <f t="shared" si="781"/>
        <v/>
      </c>
      <c r="F1058" s="88" t="str">
        <f t="shared" si="782"/>
        <v/>
      </c>
      <c r="G1058" s="89" t="str">
        <f t="shared" si="783"/>
        <v/>
      </c>
      <c r="H1058" s="90" t="str">
        <f t="shared" si="784"/>
        <v/>
      </c>
      <c r="I1058" s="91"/>
      <c r="J1058" s="87" t="str">
        <f t="shared" si="785"/>
        <v/>
      </c>
      <c r="K1058" s="87" t="str">
        <f t="shared" si="786"/>
        <v/>
      </c>
      <c r="L1058" s="87" t="str">
        <f t="shared" si="787"/>
        <v/>
      </c>
      <c r="M1058" s="92"/>
      <c r="N1058" s="92"/>
      <c r="P1058" s="223" t="str">
        <f>IF(OR(LEFT($A1058,1)="x",AND(Y1053+$AB1058=0,$AB1053&gt;0)),"",IFERROR(VLOOKUP($A1058,LedenV,27,0),""))</f>
        <v/>
      </c>
      <c r="Q1058" s="223" t="str">
        <f>IF(OR(LEFT($A1058,1)="x",AND(Z1053+$AB1058=0,$AB1053&gt;0)),"",IFERROR(VLOOKUP($A1058,LedenV,28,0),""))</f>
        <v/>
      </c>
      <c r="R1058" s="223" t="str">
        <f>IF(OR(LEFT($A1058,1)="x",AND(AA1053+$AB1058=0,$AB1053&gt;0)),"",IFERROR(VLOOKUP($A1058,LedenV,29,0),""))</f>
        <v/>
      </c>
      <c r="S1058" s="228"/>
      <c r="T1058" s="305"/>
      <c r="U1058" s="226"/>
      <c r="V1058" s="229" t="str">
        <f t="shared" si="788"/>
        <v/>
      </c>
      <c r="W1058" s="229" t="str">
        <f t="shared" si="789"/>
        <v/>
      </c>
      <c r="X1058" s="52">
        <v>9</v>
      </c>
      <c r="Y1058" s="87" t="str">
        <f t="shared" si="790"/>
        <v/>
      </c>
      <c r="Z1058" s="87" t="str">
        <f t="shared" si="791"/>
        <v/>
      </c>
      <c r="AA1058" s="87" t="str">
        <f t="shared" si="792"/>
        <v/>
      </c>
      <c r="AB1058" s="34">
        <f t="shared" si="793"/>
        <v>0</v>
      </c>
    </row>
    <row r="1059" spans="1:32" x14ac:dyDescent="0.2">
      <c r="A1059" s="34" t="str">
        <f>C1051&amp;"x"&amp;B1059</f>
        <v>x6</v>
      </c>
      <c r="B1059" s="63">
        <v>6</v>
      </c>
      <c r="C1059" s="87" t="str">
        <f t="shared" si="779"/>
        <v/>
      </c>
      <c r="D1059" s="87" t="str">
        <f t="shared" si="780"/>
        <v/>
      </c>
      <c r="E1059" s="88" t="str">
        <f t="shared" si="781"/>
        <v/>
      </c>
      <c r="F1059" s="88" t="str">
        <f t="shared" si="782"/>
        <v/>
      </c>
      <c r="G1059" s="89" t="str">
        <f t="shared" si="783"/>
        <v/>
      </c>
      <c r="H1059" s="90" t="str">
        <f t="shared" si="784"/>
        <v/>
      </c>
      <c r="I1059" s="91"/>
      <c r="J1059" s="87" t="str">
        <f t="shared" si="785"/>
        <v/>
      </c>
      <c r="K1059" s="87" t="str">
        <f t="shared" si="786"/>
        <v/>
      </c>
      <c r="L1059" s="87" t="str">
        <f t="shared" si="787"/>
        <v/>
      </c>
      <c r="M1059" s="92"/>
      <c r="N1059" s="92"/>
      <c r="P1059" s="223" t="str">
        <f>IF(OR(LEFT($A1059,1)="x",AND(Y1053+$AB1059=0,$AB1053&gt;0)),"",IFERROR(VLOOKUP($A1059,LedenV,27,0),""))</f>
        <v/>
      </c>
      <c r="Q1059" s="223" t="str">
        <f>IF(OR(LEFT($A1059,1)="x",AND(Z1053+$AB1059=0,$AB1053&gt;0)),"",IFERROR(VLOOKUP($A1059,LedenV,28,0),""))</f>
        <v/>
      </c>
      <c r="R1059" s="223" t="str">
        <f>IF(OR(LEFT($A1059,1)="x",AND(AA1053+$AB1059=0,$AB1053&gt;0)),"",IFERROR(VLOOKUP($A1059,LedenV,29,0),""))</f>
        <v/>
      </c>
      <c r="S1059" s="228"/>
      <c r="T1059" s="305"/>
      <c r="U1059" s="226"/>
      <c r="V1059" s="229" t="str">
        <f t="shared" si="788"/>
        <v/>
      </c>
      <c r="W1059" s="229" t="str">
        <f t="shared" si="789"/>
        <v/>
      </c>
      <c r="X1059" s="52">
        <v>10</v>
      </c>
      <c r="Y1059" s="87" t="str">
        <f t="shared" si="790"/>
        <v/>
      </c>
      <c r="Z1059" s="87" t="str">
        <f t="shared" si="791"/>
        <v/>
      </c>
      <c r="AA1059" s="87" t="str">
        <f t="shared" si="792"/>
        <v/>
      </c>
      <c r="AB1059" s="34">
        <f t="shared" si="793"/>
        <v>0</v>
      </c>
    </row>
    <row r="1060" spans="1:32" x14ac:dyDescent="0.2">
      <c r="A1060" s="34" t="str">
        <f>C1051&amp;"x"&amp;B1060</f>
        <v>x7</v>
      </c>
      <c r="B1060" s="63">
        <v>7</v>
      </c>
      <c r="C1060" s="87" t="str">
        <f t="shared" si="779"/>
        <v/>
      </c>
      <c r="D1060" s="87" t="str">
        <f t="shared" si="780"/>
        <v/>
      </c>
      <c r="E1060" s="88" t="str">
        <f t="shared" si="781"/>
        <v/>
      </c>
      <c r="F1060" s="88" t="str">
        <f t="shared" si="782"/>
        <v/>
      </c>
      <c r="G1060" s="89" t="str">
        <f t="shared" si="783"/>
        <v/>
      </c>
      <c r="H1060" s="90" t="str">
        <f t="shared" si="784"/>
        <v/>
      </c>
      <c r="I1060" s="91"/>
      <c r="J1060" s="87" t="str">
        <f t="shared" si="785"/>
        <v/>
      </c>
      <c r="K1060" s="87" t="str">
        <f t="shared" si="786"/>
        <v/>
      </c>
      <c r="L1060" s="87" t="str">
        <f t="shared" si="787"/>
        <v/>
      </c>
      <c r="M1060" s="92"/>
      <c r="N1060" s="92"/>
      <c r="P1060" s="223" t="str">
        <f>IF(OR(LEFT($A1060,1)="x",AND(Y1053+$AB1060=0,$AB1053&gt;0)),"",IFERROR(VLOOKUP($A1060,LedenV,27,0),""))</f>
        <v/>
      </c>
      <c r="Q1060" s="223" t="str">
        <f>IF(OR(LEFT($A1060,1)="x",AND(Z1053+$AB1060=0,$AB1053&gt;0)),"",IFERROR(VLOOKUP($A1060,LedenV,28,0),""))</f>
        <v/>
      </c>
      <c r="R1060" s="223" t="str">
        <f>IF(OR(LEFT($A1060,1)="x",AND(AA1053+$AB1060=0,$AB1053&gt;0)),"",IFERROR(VLOOKUP($A1060,LedenV,29,0),""))</f>
        <v/>
      </c>
      <c r="S1060" s="228"/>
      <c r="T1060" s="305"/>
      <c r="U1060" s="226"/>
      <c r="V1060" s="229" t="str">
        <f t="shared" si="788"/>
        <v/>
      </c>
      <c r="W1060" s="229" t="str">
        <f t="shared" si="789"/>
        <v/>
      </c>
      <c r="X1060" s="52">
        <v>11</v>
      </c>
      <c r="Y1060" s="87" t="str">
        <f t="shared" si="790"/>
        <v/>
      </c>
      <c r="Z1060" s="87" t="str">
        <f t="shared" si="791"/>
        <v/>
      </c>
      <c r="AA1060" s="87" t="str">
        <f t="shared" si="792"/>
        <v/>
      </c>
      <c r="AB1060" s="34">
        <f t="shared" si="793"/>
        <v>0</v>
      </c>
    </row>
    <row r="1061" spans="1:32" x14ac:dyDescent="0.2">
      <c r="A1061" s="34" t="str">
        <f>C1051&amp;"x"&amp;B1061</f>
        <v>x8</v>
      </c>
      <c r="B1061" s="63">
        <v>8</v>
      </c>
      <c r="C1061" s="87" t="str">
        <f t="shared" si="779"/>
        <v/>
      </c>
      <c r="D1061" s="87" t="str">
        <f t="shared" si="780"/>
        <v/>
      </c>
      <c r="E1061" s="88" t="str">
        <f t="shared" si="781"/>
        <v/>
      </c>
      <c r="F1061" s="88" t="str">
        <f t="shared" si="782"/>
        <v/>
      </c>
      <c r="G1061" s="89" t="str">
        <f t="shared" si="783"/>
        <v/>
      </c>
      <c r="H1061" s="90" t="str">
        <f t="shared" si="784"/>
        <v/>
      </c>
      <c r="I1061" s="91"/>
      <c r="J1061" s="87" t="str">
        <f t="shared" si="785"/>
        <v/>
      </c>
      <c r="K1061" s="87" t="str">
        <f t="shared" si="786"/>
        <v/>
      </c>
      <c r="L1061" s="87" t="str">
        <f t="shared" si="787"/>
        <v/>
      </c>
      <c r="M1061" s="92"/>
      <c r="N1061" s="92"/>
      <c r="P1061" s="223" t="str">
        <f>IF(OR(LEFT($A1061,1)="x",AND(Y1053+$AB1061=0,$AB1053&gt;0)),"",IFERROR(VLOOKUP($A1061,LedenV,27,0),""))</f>
        <v/>
      </c>
      <c r="Q1061" s="223" t="str">
        <f>IF(OR(LEFT($A1061,1)="x",AND(Z1053+$AB1061=0,$AB1053&gt;0)),"",IFERROR(VLOOKUP($A1061,LedenV,28,0),""))</f>
        <v/>
      </c>
      <c r="R1061" s="223" t="str">
        <f>IF(OR(LEFT($A1061,1)="x",AND(AA1053+$AB1061=0,$AB1053&gt;0)),"",IFERROR(VLOOKUP($A1061,LedenV,29,0),""))</f>
        <v/>
      </c>
      <c r="S1061" s="228"/>
      <c r="T1061" s="305"/>
      <c r="U1061" s="226"/>
      <c r="V1061" s="229" t="str">
        <f t="shared" si="788"/>
        <v/>
      </c>
      <c r="W1061" s="229" t="str">
        <f t="shared" si="789"/>
        <v/>
      </c>
      <c r="X1061" s="52">
        <v>12</v>
      </c>
      <c r="Y1061" s="87" t="str">
        <f t="shared" si="790"/>
        <v/>
      </c>
      <c r="Z1061" s="87" t="str">
        <f t="shared" si="791"/>
        <v/>
      </c>
      <c r="AA1061" s="87" t="str">
        <f t="shared" si="792"/>
        <v/>
      </c>
      <c r="AB1061" s="34">
        <f t="shared" si="793"/>
        <v>0</v>
      </c>
    </row>
    <row r="1062" spans="1:32" x14ac:dyDescent="0.2">
      <c r="A1062" s="34" t="str">
        <f>C1051&amp;"x"&amp;B1062</f>
        <v>x9</v>
      </c>
      <c r="B1062" s="63">
        <v>9</v>
      </c>
      <c r="C1062" s="87" t="str">
        <f t="shared" si="779"/>
        <v/>
      </c>
      <c r="D1062" s="87" t="str">
        <f t="shared" si="780"/>
        <v/>
      </c>
      <c r="E1062" s="88" t="str">
        <f t="shared" si="781"/>
        <v/>
      </c>
      <c r="F1062" s="88" t="str">
        <f t="shared" si="782"/>
        <v/>
      </c>
      <c r="G1062" s="89" t="str">
        <f t="shared" si="783"/>
        <v/>
      </c>
      <c r="H1062" s="90" t="str">
        <f t="shared" si="784"/>
        <v/>
      </c>
      <c r="I1062" s="91"/>
      <c r="J1062" s="87" t="str">
        <f t="shared" si="785"/>
        <v/>
      </c>
      <c r="K1062" s="87" t="str">
        <f t="shared" si="786"/>
        <v/>
      </c>
      <c r="L1062" s="87" t="str">
        <f t="shared" si="787"/>
        <v/>
      </c>
      <c r="M1062" s="92"/>
      <c r="N1062" s="92"/>
      <c r="P1062" s="223" t="str">
        <f>IF(OR(LEFT($A1062,1)="x",AND(Y1053+$AB1062=0,$AB1053&gt;0)),"",IFERROR(VLOOKUP($A1062,LedenV,27,0),""))</f>
        <v/>
      </c>
      <c r="Q1062" s="223" t="str">
        <f>IF(OR(LEFT($A1062,1)="x",AND(Z1053+$AB1062=0,$AB1053&gt;0)),"",IFERROR(VLOOKUP($A1062,LedenV,28,0),""))</f>
        <v/>
      </c>
      <c r="R1062" s="223" t="str">
        <f>IF(OR(LEFT($A1062,1)="x",AND(AA1053+$AB1062=0,$AB1053&gt;0)),"",IFERROR(VLOOKUP($A1062,LedenV,29,0),""))</f>
        <v/>
      </c>
      <c r="S1062" s="228"/>
      <c r="T1062" s="305"/>
      <c r="U1062" s="226"/>
      <c r="V1062" s="229" t="str">
        <f t="shared" si="788"/>
        <v/>
      </c>
      <c r="W1062" s="229" t="str">
        <f t="shared" si="789"/>
        <v/>
      </c>
      <c r="X1062" s="52">
        <v>13</v>
      </c>
      <c r="Y1062" s="87" t="str">
        <f t="shared" si="790"/>
        <v/>
      </c>
      <c r="Z1062" s="87" t="str">
        <f t="shared" si="791"/>
        <v/>
      </c>
      <c r="AA1062" s="87" t="str">
        <f t="shared" si="792"/>
        <v/>
      </c>
      <c r="AB1062" s="34">
        <f t="shared" si="793"/>
        <v>0</v>
      </c>
    </row>
    <row r="1063" spans="1:32" x14ac:dyDescent="0.2">
      <c r="A1063" s="34" t="str">
        <f>C1051&amp;"x"&amp;B1063</f>
        <v>x10</v>
      </c>
      <c r="B1063" s="63">
        <v>10</v>
      </c>
      <c r="C1063" s="87" t="str">
        <f t="shared" si="779"/>
        <v/>
      </c>
      <c r="D1063" s="87" t="str">
        <f t="shared" si="780"/>
        <v/>
      </c>
      <c r="E1063" s="88" t="str">
        <f t="shared" si="781"/>
        <v/>
      </c>
      <c r="F1063" s="88" t="str">
        <f t="shared" si="782"/>
        <v/>
      </c>
      <c r="G1063" s="89" t="str">
        <f t="shared" si="783"/>
        <v/>
      </c>
      <c r="H1063" s="90" t="str">
        <f t="shared" si="784"/>
        <v/>
      </c>
      <c r="I1063" s="91"/>
      <c r="J1063" s="87" t="str">
        <f t="shared" si="785"/>
        <v/>
      </c>
      <c r="K1063" s="87" t="str">
        <f t="shared" si="786"/>
        <v/>
      </c>
      <c r="L1063" s="87" t="str">
        <f t="shared" si="787"/>
        <v/>
      </c>
      <c r="M1063" s="92"/>
      <c r="N1063" s="92"/>
      <c r="P1063" s="223" t="str">
        <f>IF(OR(LEFT($A1063,1)="x",AND(Y1053+$AB1063=0,$AB1053&gt;0)),"",IFERROR(VLOOKUP($A1063,LedenV,27,0),""))</f>
        <v/>
      </c>
      <c r="Q1063" s="223" t="str">
        <f>IF(OR(LEFT($A1063,1)="x",AND(Z1053+$AB1063=0,$AB1053&gt;0)),"",IFERROR(VLOOKUP($A1063,LedenV,28,0),""))</f>
        <v/>
      </c>
      <c r="R1063" s="223" t="str">
        <f>IF(OR(LEFT($A1063,1)="x",AND(AA1053+$AB1063=0,$AB1053&gt;0)),"",IFERROR(VLOOKUP($A1063,LedenV,29,0),""))</f>
        <v/>
      </c>
      <c r="S1063" s="228"/>
      <c r="T1063" s="305"/>
      <c r="U1063" s="226"/>
      <c r="V1063" s="229" t="str">
        <f t="shared" si="788"/>
        <v/>
      </c>
      <c r="W1063" s="229" t="str">
        <f t="shared" si="789"/>
        <v/>
      </c>
      <c r="X1063" s="52">
        <v>14</v>
      </c>
      <c r="Y1063" s="87" t="str">
        <f t="shared" si="790"/>
        <v/>
      </c>
      <c r="Z1063" s="87" t="str">
        <f t="shared" si="791"/>
        <v/>
      </c>
      <c r="AA1063" s="87" t="str">
        <f t="shared" si="792"/>
        <v/>
      </c>
      <c r="AB1063" s="34">
        <f t="shared" si="793"/>
        <v>0</v>
      </c>
    </row>
    <row r="1064" spans="1:32" x14ac:dyDescent="0.2">
      <c r="A1064" s="34" t="str">
        <f>C1051&amp;"x"&amp;B1064</f>
        <v>x11</v>
      </c>
      <c r="B1064" s="63">
        <v>11</v>
      </c>
      <c r="C1064" s="87" t="str">
        <f t="shared" si="779"/>
        <v/>
      </c>
      <c r="D1064" s="87" t="str">
        <f t="shared" si="780"/>
        <v/>
      </c>
      <c r="E1064" s="88" t="str">
        <f t="shared" si="781"/>
        <v/>
      </c>
      <c r="F1064" s="88" t="str">
        <f t="shared" si="782"/>
        <v/>
      </c>
      <c r="G1064" s="89" t="str">
        <f t="shared" si="783"/>
        <v/>
      </c>
      <c r="H1064" s="90" t="str">
        <f t="shared" si="784"/>
        <v/>
      </c>
      <c r="I1064" s="91"/>
      <c r="J1064" s="87" t="str">
        <f t="shared" si="785"/>
        <v/>
      </c>
      <c r="K1064" s="87" t="str">
        <f t="shared" si="786"/>
        <v/>
      </c>
      <c r="L1064" s="87" t="str">
        <f t="shared" si="787"/>
        <v/>
      </c>
      <c r="M1064" s="92"/>
      <c r="N1064" s="92"/>
      <c r="P1064" s="223" t="str">
        <f>IF(OR(LEFT($A1064,1)="x",AND(Y1053+$AB1064=0,$AB1053&gt;0)),"",IFERROR(VLOOKUP($A1064,LedenV,27,0),""))</f>
        <v/>
      </c>
      <c r="Q1064" s="223" t="str">
        <f>IF(OR(LEFT($A1064,1)="x",AND(Z1053+$AB1064=0,$AB1053&gt;0)),"",IFERROR(VLOOKUP($A1064,LedenV,28,0),""))</f>
        <v/>
      </c>
      <c r="R1064" s="223" t="str">
        <f>IF(OR(LEFT($A1064,1)="x",AND(AA1053+$AB1064=0,$AB1053&gt;0)),"",IFERROR(VLOOKUP($A1064,LedenV,29,0),""))</f>
        <v/>
      </c>
      <c r="V1064" s="229" t="str">
        <f t="shared" si="788"/>
        <v/>
      </c>
      <c r="W1064" s="229" t="str">
        <f t="shared" si="789"/>
        <v/>
      </c>
      <c r="X1064" s="52">
        <v>15</v>
      </c>
      <c r="Y1064" s="87" t="str">
        <f t="shared" si="790"/>
        <v/>
      </c>
      <c r="Z1064" s="87" t="str">
        <f t="shared" si="791"/>
        <v/>
      </c>
      <c r="AA1064" s="87" t="str">
        <f t="shared" si="792"/>
        <v/>
      </c>
      <c r="AB1064" s="34">
        <f t="shared" si="793"/>
        <v>0</v>
      </c>
    </row>
    <row r="1065" spans="1:32" x14ac:dyDescent="0.2">
      <c r="A1065" s="34" t="str">
        <f>C1051&amp;"x"&amp;B1065</f>
        <v>x12</v>
      </c>
      <c r="B1065" s="63">
        <v>12</v>
      </c>
      <c r="C1065" s="87" t="str">
        <f t="shared" si="779"/>
        <v/>
      </c>
      <c r="D1065" s="87" t="str">
        <f t="shared" si="780"/>
        <v/>
      </c>
      <c r="E1065" s="88" t="str">
        <f t="shared" si="781"/>
        <v/>
      </c>
      <c r="F1065" s="88" t="str">
        <f t="shared" si="782"/>
        <v/>
      </c>
      <c r="G1065" s="89" t="str">
        <f t="shared" si="783"/>
        <v/>
      </c>
      <c r="H1065" s="90" t="str">
        <f t="shared" si="784"/>
        <v/>
      </c>
      <c r="I1065" s="91"/>
      <c r="J1065" s="87" t="str">
        <f t="shared" si="785"/>
        <v/>
      </c>
      <c r="K1065" s="87" t="str">
        <f t="shared" si="786"/>
        <v/>
      </c>
      <c r="L1065" s="87" t="str">
        <f t="shared" si="787"/>
        <v/>
      </c>
      <c r="M1065" s="92"/>
      <c r="N1065" s="92"/>
      <c r="P1065" s="223" t="str">
        <f>IF(OR(LEFT($A1065,1)="x",AND(Y1053+$AB1065=0,$AB1053&gt;0)),"",IFERROR(VLOOKUP($A1065,LedenV,27,0),""))</f>
        <v/>
      </c>
      <c r="Q1065" s="223" t="str">
        <f>IF(OR(LEFT($A1065,1)="x",AND(Z1053+$AB1065=0,$AB1053&gt;0)),"",IFERROR(VLOOKUP($A1065,LedenV,28,0),""))</f>
        <v/>
      </c>
      <c r="R1065" s="223" t="str">
        <f>IF(OR(LEFT($A1065,1)="x",AND(AA1053+$AB1065=0,$AB1053&gt;0)),"",IFERROR(VLOOKUP($A1065,LedenV,29,0),""))</f>
        <v/>
      </c>
      <c r="V1065" s="229" t="str">
        <f t="shared" si="788"/>
        <v/>
      </c>
      <c r="W1065" s="229" t="str">
        <f t="shared" si="789"/>
        <v/>
      </c>
      <c r="X1065" s="52">
        <v>16</v>
      </c>
      <c r="Y1065" s="87" t="str">
        <f t="shared" si="790"/>
        <v/>
      </c>
      <c r="Z1065" s="87" t="str">
        <f t="shared" si="791"/>
        <v/>
      </c>
      <c r="AA1065" s="87" t="str">
        <f t="shared" si="792"/>
        <v/>
      </c>
      <c r="AB1065" s="34">
        <f t="shared" si="793"/>
        <v>0</v>
      </c>
    </row>
    <row r="1066" spans="1:32" x14ac:dyDescent="0.2">
      <c r="A1066" s="34" t="str">
        <f>C1051&amp;"x"&amp;B1066</f>
        <v>x13</v>
      </c>
      <c r="B1066" s="63">
        <v>13</v>
      </c>
      <c r="C1066" s="87" t="str">
        <f t="shared" si="779"/>
        <v/>
      </c>
      <c r="D1066" s="87" t="str">
        <f t="shared" si="780"/>
        <v/>
      </c>
      <c r="E1066" s="88" t="str">
        <f t="shared" si="781"/>
        <v/>
      </c>
      <c r="F1066" s="88" t="str">
        <f t="shared" si="782"/>
        <v/>
      </c>
      <c r="G1066" s="89" t="str">
        <f t="shared" si="783"/>
        <v/>
      </c>
      <c r="H1066" s="90" t="str">
        <f t="shared" si="784"/>
        <v/>
      </c>
      <c r="I1066" s="91"/>
      <c r="J1066" s="87" t="str">
        <f t="shared" si="785"/>
        <v/>
      </c>
      <c r="K1066" s="87" t="str">
        <f t="shared" si="786"/>
        <v/>
      </c>
      <c r="L1066" s="87" t="str">
        <f t="shared" si="787"/>
        <v/>
      </c>
      <c r="M1066" s="92"/>
      <c r="N1066" s="92"/>
      <c r="P1066" s="223" t="str">
        <f>IF(OR(LEFT($A1066,1)="x",AND(Y1053+$AB1066=0,$AB1053&gt;0)),"",IFERROR(VLOOKUP($A1066,LedenV,27,0),""))</f>
        <v/>
      </c>
      <c r="Q1066" s="223" t="str">
        <f>IF(OR(LEFT($A1066,1)="x",AND(Z1053+$AB1066=0,$AB1053&gt;0)),"",IFERROR(VLOOKUP($A1066,LedenV,28,0),""))</f>
        <v/>
      </c>
      <c r="R1066" s="223" t="str">
        <f>IF(OR(LEFT($A1066,1)="x",AND(AA1053+$AB1066=0,$AB1053&gt;0)),"",IFERROR(VLOOKUP($A1066,LedenV,29,0),""))</f>
        <v/>
      </c>
      <c r="V1066" s="229" t="str">
        <f t="shared" si="788"/>
        <v/>
      </c>
      <c r="W1066" s="229" t="str">
        <f t="shared" si="789"/>
        <v/>
      </c>
      <c r="X1066" s="52">
        <v>17</v>
      </c>
      <c r="Y1066" s="87" t="str">
        <f t="shared" si="790"/>
        <v/>
      </c>
      <c r="Z1066" s="87" t="str">
        <f t="shared" si="791"/>
        <v/>
      </c>
      <c r="AA1066" s="87" t="str">
        <f t="shared" si="792"/>
        <v/>
      </c>
      <c r="AB1066" s="34">
        <f t="shared" si="793"/>
        <v>0</v>
      </c>
    </row>
    <row r="1067" spans="1:32" x14ac:dyDescent="0.2">
      <c r="A1067" s="34" t="str">
        <f>C1051&amp;"x"&amp;B1067</f>
        <v>x14</v>
      </c>
      <c r="B1067" s="63">
        <v>14</v>
      </c>
      <c r="C1067" s="87" t="str">
        <f t="shared" si="779"/>
        <v/>
      </c>
      <c r="D1067" s="87" t="str">
        <f t="shared" si="780"/>
        <v/>
      </c>
      <c r="E1067" s="88" t="str">
        <f t="shared" si="781"/>
        <v/>
      </c>
      <c r="F1067" s="88" t="str">
        <f t="shared" si="782"/>
        <v/>
      </c>
      <c r="G1067" s="89" t="str">
        <f t="shared" si="783"/>
        <v/>
      </c>
      <c r="H1067" s="90" t="str">
        <f t="shared" si="784"/>
        <v/>
      </c>
      <c r="I1067" s="91"/>
      <c r="J1067" s="87" t="str">
        <f t="shared" si="785"/>
        <v/>
      </c>
      <c r="K1067" s="87" t="str">
        <f t="shared" si="786"/>
        <v/>
      </c>
      <c r="L1067" s="87" t="str">
        <f t="shared" si="787"/>
        <v/>
      </c>
      <c r="M1067" s="92"/>
      <c r="N1067" s="92"/>
      <c r="P1067" s="223" t="str">
        <f>IF(OR(LEFT($A1067,1)="x",AND(Y1053+$AB1067=0,$AB1053&gt;0)),"",IFERROR(VLOOKUP($A1067,LedenV,27,0),""))</f>
        <v/>
      </c>
      <c r="Q1067" s="223" t="str">
        <f>IF(OR(LEFT($A1067,1)="x",AND(Z1053+$AB1067=0,$AB1053&gt;0)),"",IFERROR(VLOOKUP($A1067,LedenV,28,0),""))</f>
        <v/>
      </c>
      <c r="R1067" s="223" t="str">
        <f>IF(OR(LEFT($A1067,1)="x",AND(AA1053+$AB1067=0,$AB1053&gt;0)),"",IFERROR(VLOOKUP($A1067,LedenV,29,0),""))</f>
        <v/>
      </c>
      <c r="V1067" s="229" t="str">
        <f t="shared" si="788"/>
        <v/>
      </c>
      <c r="W1067" s="229" t="str">
        <f t="shared" si="789"/>
        <v/>
      </c>
      <c r="X1067" s="52">
        <v>18</v>
      </c>
      <c r="Y1067" s="87" t="str">
        <f t="shared" si="790"/>
        <v/>
      </c>
      <c r="Z1067" s="87" t="str">
        <f t="shared" si="791"/>
        <v/>
      </c>
      <c r="AA1067" s="87" t="str">
        <f t="shared" si="792"/>
        <v/>
      </c>
      <c r="AB1067" s="34">
        <f t="shared" si="793"/>
        <v>0</v>
      </c>
    </row>
    <row r="1068" spans="1:32" x14ac:dyDescent="0.2">
      <c r="A1068" s="34" t="str">
        <f>C1051&amp;"x"&amp;B1068</f>
        <v>x15</v>
      </c>
      <c r="B1068" s="63">
        <v>15</v>
      </c>
      <c r="C1068" s="87" t="str">
        <f t="shared" si="779"/>
        <v/>
      </c>
      <c r="D1068" s="87" t="str">
        <f t="shared" si="780"/>
        <v/>
      </c>
      <c r="E1068" s="88" t="str">
        <f t="shared" si="781"/>
        <v/>
      </c>
      <c r="F1068" s="88" t="str">
        <f t="shared" si="782"/>
        <v/>
      </c>
      <c r="G1068" s="89" t="str">
        <f t="shared" si="783"/>
        <v/>
      </c>
      <c r="H1068" s="90" t="str">
        <f t="shared" si="784"/>
        <v/>
      </c>
      <c r="I1068" s="91"/>
      <c r="J1068" s="87" t="str">
        <f t="shared" si="785"/>
        <v/>
      </c>
      <c r="K1068" s="87" t="str">
        <f t="shared" si="786"/>
        <v/>
      </c>
      <c r="L1068" s="87" t="str">
        <f t="shared" si="787"/>
        <v/>
      </c>
      <c r="M1068" s="92"/>
      <c r="N1068" s="92"/>
      <c r="P1068" s="223" t="str">
        <f>IF(OR(LEFT($A1068,1)="x",AND(Y1053+$AB1068=0,$AB1053&gt;0)),"",IFERROR(VLOOKUP($A1068,LedenV,27,0),""))</f>
        <v/>
      </c>
      <c r="Q1068" s="223" t="str">
        <f>IF(OR(LEFT($A1068,1)="x",AND(Z1053+$AB1068=0,$AB1053&gt;0)),"",IFERROR(VLOOKUP($A1068,LedenV,28,0),""))</f>
        <v/>
      </c>
      <c r="R1068" s="223" t="str">
        <f>IF(OR(LEFT($A1068,1)="x",AND(AA1053+$AB1068=0,$AB1053&gt;0)),"",IFERROR(VLOOKUP($A1068,LedenV,29,0),""))</f>
        <v/>
      </c>
      <c r="V1068" s="229" t="str">
        <f t="shared" si="788"/>
        <v/>
      </c>
      <c r="W1068" s="229" t="str">
        <f t="shared" si="789"/>
        <v/>
      </c>
      <c r="X1068" s="52">
        <v>19</v>
      </c>
      <c r="Y1068" s="87" t="str">
        <f t="shared" si="790"/>
        <v/>
      </c>
      <c r="Z1068" s="87" t="str">
        <f t="shared" si="791"/>
        <v/>
      </c>
      <c r="AA1068" s="87" t="str">
        <f t="shared" si="792"/>
        <v/>
      </c>
      <c r="AB1068" s="34">
        <f t="shared" si="793"/>
        <v>0</v>
      </c>
    </row>
    <row r="1069" spans="1:32" ht="13.5" thickBot="1" x14ac:dyDescent="0.25">
      <c r="B1069" s="93"/>
      <c r="C1069" s="94"/>
      <c r="D1069" s="93"/>
      <c r="E1069" s="93"/>
      <c r="F1069" s="93"/>
      <c r="G1069" s="95"/>
      <c r="H1069" s="95"/>
      <c r="I1069" s="95"/>
      <c r="J1069" s="94"/>
      <c r="K1069" s="94"/>
      <c r="L1069" s="94"/>
      <c r="M1069" s="92"/>
      <c r="N1069" s="92"/>
      <c r="X1069" s="52">
        <v>20</v>
      </c>
    </row>
    <row r="1070" spans="1:32" ht="13.5" thickTop="1" x14ac:dyDescent="0.2">
      <c r="A1070" s="62"/>
      <c r="B1070" s="63"/>
      <c r="C1070" s="392" t="s">
        <v>6547</v>
      </c>
      <c r="D1070" s="392"/>
      <c r="E1070" s="178" t="s">
        <v>6548</v>
      </c>
      <c r="F1070" s="178" t="s">
        <v>6549</v>
      </c>
      <c r="G1070" s="65" t="s">
        <v>6550</v>
      </c>
      <c r="H1070" s="66"/>
      <c r="I1070" s="67"/>
      <c r="J1070" s="68" t="s">
        <v>6551</v>
      </c>
      <c r="K1070" s="68" t="s">
        <v>6552</v>
      </c>
      <c r="L1070" s="68" t="s">
        <v>6553</v>
      </c>
      <c r="M1070" s="69"/>
      <c r="N1070" s="69"/>
      <c r="O1070" s="70"/>
      <c r="P1070" s="71">
        <f>COUNT(P1074:P1088)</f>
        <v>0</v>
      </c>
      <c r="Q1070" s="71">
        <f>COUNT(Q1074:Q1088)</f>
        <v>0</v>
      </c>
      <c r="R1070" s="71">
        <f>COUNT(R1074:R1088)</f>
        <v>0</v>
      </c>
      <c r="S1070" s="72"/>
      <c r="T1070" s="104">
        <f>R1070-(15-COUNTBLANK(AA1074:AA1088))</f>
        <v>0</v>
      </c>
      <c r="U1070" s="70"/>
      <c r="V1070" s="70"/>
      <c r="W1070" s="70"/>
      <c r="X1070" s="70">
        <v>1</v>
      </c>
      <c r="Y1070" s="62"/>
      <c r="Z1070" s="62"/>
      <c r="AA1070" s="62"/>
      <c r="AB1070" s="62"/>
    </row>
    <row r="1071" spans="1:32" x14ac:dyDescent="0.2">
      <c r="A1071" s="43">
        <v>57</v>
      </c>
      <c r="B1071" s="73"/>
      <c r="C1071" s="391" t="str">
        <f>Leden!AQ59</f>
        <v/>
      </c>
      <c r="D1071" s="391"/>
      <c r="E1071" s="177" t="str">
        <f>IF($C1071="","",LEFT(IFERROR(VLOOKUP($C1071,TeamsV,2,0),"")&amp;"??",2))</f>
        <v/>
      </c>
      <c r="F1071" s="177" t="str">
        <f>IF($C1071="","",LEFT(IFERROR(VLOOKUP($C1071,TeamsV,3,0),"")&amp;"??",2))</f>
        <v/>
      </c>
      <c r="G1071" s="177" t="str">
        <f>IF($C1071="","",LEFT(IFERROR(VLOOKUP($C1071,TeamsV,4,0),"")&amp;"?",1))</f>
        <v/>
      </c>
      <c r="H1071" s="75"/>
      <c r="I1071" s="76"/>
      <c r="J1071" s="295">
        <f>COUNTIF(C1074:C1088,"V")</f>
        <v>0</v>
      </c>
      <c r="K1071" s="300">
        <f>COUNTIF(C1074:C1088,"M")</f>
        <v>0</v>
      </c>
      <c r="L1071" s="77" t="str">
        <f>IFERROR(AVERAGE(H1074:H1088),"")</f>
        <v/>
      </c>
      <c r="M1071" s="78"/>
      <c r="N1071" s="78"/>
      <c r="O1071" s="79" t="s">
        <v>6554</v>
      </c>
      <c r="P1071" s="223" t="str">
        <f>IF(COUNT(P1074:P1088)=0,"",TeamPunten(P1074:P1088,$V1071))</f>
        <v/>
      </c>
      <c r="Q1071" s="223" t="str">
        <f>IF(COUNT(Q1074:Q1088)=0,"",TeamPunten(Q1074:Q1088,$V1071))</f>
        <v/>
      </c>
      <c r="R1071" s="223" t="str">
        <f>IF(COUNT(R1074:R1088)=0,"",TeamPunten(R1074:R1088,$V1071))</f>
        <v/>
      </c>
      <c r="S1071" s="224"/>
      <c r="T1071" s="51"/>
      <c r="U1071" s="225" t="str">
        <f>MID($C1071,1,1)</f>
        <v/>
      </c>
      <c r="V1071" s="225" t="str">
        <f>MID($C1071,1,1)</f>
        <v/>
      </c>
      <c r="W1071" s="225" t="str">
        <f>MID($C1071,1,1)</f>
        <v/>
      </c>
      <c r="X1071" s="52">
        <v>2</v>
      </c>
      <c r="Y1071" s="43"/>
      <c r="Z1071" s="43"/>
      <c r="AA1071" s="43"/>
      <c r="AB1071" s="43"/>
      <c r="AD1071" s="20" t="str">
        <f>IF($C1071="","",IFERROR(VLOOKUP($C1071,TeamsV,6,0),""))</f>
        <v/>
      </c>
      <c r="AE1071" s="20" t="str">
        <f>IF($AD1071="","",VLOOKUP($AD1071,Teams!$B$4:$G$8,2,0))</f>
        <v/>
      </c>
      <c r="AF1071" s="20" t="str">
        <f>IF($AD1071="","",VLOOKUP($AD1071,Teams!$B$4:$G$8,4,0))</f>
        <v/>
      </c>
    </row>
    <row r="1072" spans="1:32" x14ac:dyDescent="0.2">
      <c r="B1072" s="63"/>
      <c r="C1072" s="178"/>
      <c r="D1072" s="63"/>
      <c r="E1072" s="63"/>
      <c r="F1072" s="63"/>
      <c r="G1072" s="67"/>
      <c r="H1072" s="67"/>
      <c r="I1072" s="67"/>
      <c r="J1072" s="296"/>
      <c r="K1072" s="296"/>
      <c r="L1072" s="296"/>
      <c r="M1072" s="80"/>
      <c r="N1072" s="80"/>
      <c r="P1072" s="224"/>
      <c r="Q1072" s="224"/>
      <c r="R1072" s="224"/>
      <c r="S1072" s="224"/>
      <c r="T1072" s="51"/>
      <c r="U1072" s="226"/>
      <c r="V1072" s="226"/>
      <c r="W1072" s="226"/>
      <c r="X1072" s="52">
        <v>3</v>
      </c>
    </row>
    <row r="1073" spans="1:28" x14ac:dyDescent="0.2">
      <c r="A1073" s="81"/>
      <c r="B1073" s="82"/>
      <c r="C1073" s="83" t="s">
        <v>6555</v>
      </c>
      <c r="D1073" s="83" t="s">
        <v>6556</v>
      </c>
      <c r="E1073" s="84" t="s">
        <v>6557</v>
      </c>
      <c r="F1073" s="84" t="s">
        <v>6558</v>
      </c>
      <c r="G1073" s="83" t="s">
        <v>6559</v>
      </c>
      <c r="H1073" s="83" t="s">
        <v>6560</v>
      </c>
      <c r="I1073" s="83" t="s">
        <v>6415</v>
      </c>
      <c r="J1073" s="83" t="s">
        <v>7321</v>
      </c>
      <c r="K1073" s="83" t="s">
        <v>8065</v>
      </c>
      <c r="L1073" s="83" t="s">
        <v>8195</v>
      </c>
      <c r="M1073" s="85"/>
      <c r="N1073" s="85"/>
      <c r="O1073" s="86"/>
      <c r="P1073" s="227" t="s">
        <v>6425</v>
      </c>
      <c r="Q1073" s="227" t="s">
        <v>6424</v>
      </c>
      <c r="R1073" s="227" t="s">
        <v>6426</v>
      </c>
      <c r="S1073" s="224"/>
      <c r="T1073" s="51"/>
      <c r="U1073" s="225" t="str">
        <f>IF(W1071="","",VLOOKUP(W1071,Leeftijdscat,2,FALSE))</f>
        <v/>
      </c>
      <c r="V1073" s="225" t="str">
        <f>IF(W1071="","",VLOOKUP(W1071,Leeftijdscat,3,FALSE))</f>
        <v/>
      </c>
      <c r="W1073" s="225"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SUM(Y1073:AA1073)</f>
        <v>0</v>
      </c>
    </row>
    <row r="1074" spans="1:28" x14ac:dyDescent="0.2">
      <c r="A1074" s="34" t="str">
        <f>C1071&amp;"x"&amp;B1074</f>
        <v>x1</v>
      </c>
      <c r="B1074" s="63">
        <v>1</v>
      </c>
      <c r="C1074" s="87" t="str">
        <f t="shared" ref="C1074:C1088" si="794">IF(LEFT($A1074,1)="x","",IFERROR(VLOOKUP($A1074,LedenV,6,0),""))</f>
        <v/>
      </c>
      <c r="D1074" s="87" t="str">
        <f t="shared" ref="D1074:D1088" si="795">IF(LEFT($A1074,1)="x","",IFERROR(VLOOKUP($A1074,LedenV,7,0),""))</f>
        <v/>
      </c>
      <c r="E1074" s="88" t="str">
        <f t="shared" ref="E1074:E1088" si="796">IF(LEFT($A1074,1)="x","",IFERROR(VLOOKUP($A1074,LedenV,8,0),""))</f>
        <v/>
      </c>
      <c r="F1074" s="88" t="str">
        <f t="shared" ref="F1074:F1088" si="797">IF(LEFT($A1074,1)="x","",IFERROR(VLOOKUP($A1074,LedenV,9,0),""))</f>
        <v/>
      </c>
      <c r="G1074" s="89" t="str">
        <f t="shared" ref="G1074:G1088" si="798">IF(LEFT($A1074,1)="x","",IFERROR(VLOOKUP($A1074,LedenV,10,0),""))</f>
        <v/>
      </c>
      <c r="H1074" s="90" t="str">
        <f t="shared" ref="H1074:H1088" si="799">IF(AND(ISNUMBER(G1074),G1074&lt;&gt;0),DATEDIF(G1074,Peildatum,"Y"),"")</f>
        <v/>
      </c>
      <c r="I1074" s="91"/>
      <c r="J1074" s="87" t="str">
        <f t="shared" ref="J1074:J1088" si="800">IF(LEFT($A1074,1)="x","",IFERROR(VLOOKUP($A1074,LedenV,16,0),""))</f>
        <v/>
      </c>
      <c r="K1074" s="87" t="str">
        <f t="shared" ref="K1074:K1088" si="801">IF(LEFT($A1074,1)="x","",IFERROR(VLOOKUP($A1074,LedenV,17,0),""))</f>
        <v/>
      </c>
      <c r="L1074" s="87" t="str">
        <f t="shared" ref="L1074:L1088" si="802">IF(LEFT($A1074,1)="x","",IFERROR(VLOOKUP($A1074,LedenV,18,0),""))</f>
        <v/>
      </c>
      <c r="M1074" s="92"/>
      <c r="N1074" s="92"/>
      <c r="P1074" s="223" t="str">
        <f>IF(OR(LEFT($A1074,1)="x",AND(Y1073+$AB1074=0,$AB1073&gt;0)),"",IFERROR(VLOOKUP($A1074,LedenV,27,0),""))</f>
        <v/>
      </c>
      <c r="Q1074" s="223" t="str">
        <f>IF(OR(LEFT($A1074,1)="x",AND(Z1073+$AB1074=0,$AB1073&gt;0)),"",IFERROR(VLOOKUP($A1074,LedenV,28,0),""))</f>
        <v/>
      </c>
      <c r="R1074" s="223" t="str">
        <f>IF(OR(LEFT($A1074,1)="x",AND(AA1073+$AB1074=0,$AB1073&gt;0)),"",IFERROR(VLOOKUP($A1074,LedenV,29,0),""))</f>
        <v/>
      </c>
      <c r="S1074" s="228"/>
      <c r="T1074" s="305"/>
      <c r="U1074" s="226"/>
      <c r="V1074" s="229" t="str">
        <f t="shared" ref="V1074:V1088" si="803">V1073</f>
        <v/>
      </c>
      <c r="W1074" s="229" t="str">
        <f t="shared" ref="W1074:W1088" si="804">W1073</f>
        <v/>
      </c>
      <c r="X1074" s="52">
        <v>5</v>
      </c>
      <c r="Y1074" s="87" t="str">
        <f t="shared" ref="Y1074:Y1088" si="805">IF(LEFT($A1074,1)="x","",IFERROR(VLOOKUP($A1074,LedenV,34,0),""))</f>
        <v/>
      </c>
      <c r="Z1074" s="87" t="str">
        <f t="shared" ref="Z1074:Z1088" si="806">IF(LEFT($A1074,1)="x","",IFERROR(VLOOKUP($A1074,LedenV,35,0),""))</f>
        <v/>
      </c>
      <c r="AA1074" s="87" t="str">
        <f t="shared" ref="AA1074:AA1088" si="807">IF(LEFT($A1074,1)="x","",IFERROR(VLOOKUP($A1074,LedenV,36,0),""))</f>
        <v/>
      </c>
      <c r="AB1074" s="34">
        <f t="shared" ref="AB1074:AB1088" si="808">LEN(Y1074&amp;Z1074&amp;AA1074)</f>
        <v>0</v>
      </c>
    </row>
    <row r="1075" spans="1:28" x14ac:dyDescent="0.2">
      <c r="A1075" s="34" t="str">
        <f>C1071&amp;"x"&amp;B1075</f>
        <v>x2</v>
      </c>
      <c r="B1075" s="63">
        <v>2</v>
      </c>
      <c r="C1075" s="87" t="str">
        <f t="shared" si="794"/>
        <v/>
      </c>
      <c r="D1075" s="87" t="str">
        <f t="shared" si="795"/>
        <v/>
      </c>
      <c r="E1075" s="88" t="str">
        <f t="shared" si="796"/>
        <v/>
      </c>
      <c r="F1075" s="88" t="str">
        <f t="shared" si="797"/>
        <v/>
      </c>
      <c r="G1075" s="89" t="str">
        <f t="shared" si="798"/>
        <v/>
      </c>
      <c r="H1075" s="90" t="str">
        <f t="shared" si="799"/>
        <v/>
      </c>
      <c r="I1075" s="91"/>
      <c r="J1075" s="87" t="str">
        <f t="shared" si="800"/>
        <v/>
      </c>
      <c r="K1075" s="87" t="str">
        <f t="shared" si="801"/>
        <v/>
      </c>
      <c r="L1075" s="87" t="str">
        <f t="shared" si="802"/>
        <v/>
      </c>
      <c r="M1075" s="92"/>
      <c r="N1075" s="92"/>
      <c r="P1075" s="223" t="str">
        <f>IF(OR(LEFT($A1075,1)="x",AND(Y1073+$AB1075=0,$AB1073&gt;0)),"",IFERROR(VLOOKUP($A1075,LedenV,27,0),""))</f>
        <v/>
      </c>
      <c r="Q1075" s="223" t="str">
        <f>IF(OR(LEFT($A1075,1)="x",AND(Z1073+$AB1075=0,$AB1073&gt;0)),"",IFERROR(VLOOKUP($A1075,LedenV,28,0),""))</f>
        <v/>
      </c>
      <c r="R1075" s="223" t="str">
        <f>IF(OR(LEFT($A1075,1)="x",AND(AA1073+$AB1075=0,$AB1073&gt;0)),"",IFERROR(VLOOKUP($A1075,LedenV,29,0),""))</f>
        <v/>
      </c>
      <c r="S1075" s="228"/>
      <c r="T1075" s="305"/>
      <c r="U1075" s="226"/>
      <c r="V1075" s="229" t="str">
        <f t="shared" si="803"/>
        <v/>
      </c>
      <c r="W1075" s="229" t="str">
        <f t="shared" si="804"/>
        <v/>
      </c>
      <c r="X1075" s="52">
        <v>6</v>
      </c>
      <c r="Y1075" s="87" t="str">
        <f t="shared" si="805"/>
        <v/>
      </c>
      <c r="Z1075" s="87" t="str">
        <f t="shared" si="806"/>
        <v/>
      </c>
      <c r="AA1075" s="87" t="str">
        <f t="shared" si="807"/>
        <v/>
      </c>
      <c r="AB1075" s="34">
        <f t="shared" si="808"/>
        <v>0</v>
      </c>
    </row>
    <row r="1076" spans="1:28" x14ac:dyDescent="0.2">
      <c r="A1076" s="34" t="str">
        <f>C1071&amp;"x"&amp;B1076</f>
        <v>x3</v>
      </c>
      <c r="B1076" s="63">
        <v>3</v>
      </c>
      <c r="C1076" s="87" t="str">
        <f t="shared" si="794"/>
        <v/>
      </c>
      <c r="D1076" s="87" t="str">
        <f t="shared" si="795"/>
        <v/>
      </c>
      <c r="E1076" s="88" t="str">
        <f t="shared" si="796"/>
        <v/>
      </c>
      <c r="F1076" s="88" t="str">
        <f t="shared" si="797"/>
        <v/>
      </c>
      <c r="G1076" s="89" t="str">
        <f t="shared" si="798"/>
        <v/>
      </c>
      <c r="H1076" s="90" t="str">
        <f t="shared" si="799"/>
        <v/>
      </c>
      <c r="I1076" s="91"/>
      <c r="J1076" s="87" t="str">
        <f t="shared" si="800"/>
        <v/>
      </c>
      <c r="K1076" s="87" t="str">
        <f t="shared" si="801"/>
        <v/>
      </c>
      <c r="L1076" s="87" t="str">
        <f t="shared" si="802"/>
        <v/>
      </c>
      <c r="M1076" s="92"/>
      <c r="N1076" s="92"/>
      <c r="P1076" s="223" t="str">
        <f>IF(OR(LEFT($A1076,1)="x",AND(Y1073+$AB1076=0,$AB1073&gt;0)),"",IFERROR(VLOOKUP($A1076,LedenV,27,0),""))</f>
        <v/>
      </c>
      <c r="Q1076" s="223" t="str">
        <f>IF(OR(LEFT($A1076,1)="x",AND(Z1073+$AB1076=0,$AB1073&gt;0)),"",IFERROR(VLOOKUP($A1076,LedenV,28,0),""))</f>
        <v/>
      </c>
      <c r="R1076" s="223" t="str">
        <f>IF(OR(LEFT($A1076,1)="x",AND(AA1073+$AB1076=0,$AB1073&gt;0)),"",IFERROR(VLOOKUP($A1076,LedenV,29,0),""))</f>
        <v/>
      </c>
      <c r="S1076" s="228"/>
      <c r="T1076" s="305"/>
      <c r="U1076" s="226"/>
      <c r="V1076" s="229" t="str">
        <f t="shared" si="803"/>
        <v/>
      </c>
      <c r="W1076" s="229" t="str">
        <f t="shared" si="804"/>
        <v/>
      </c>
      <c r="X1076" s="52">
        <v>7</v>
      </c>
      <c r="Y1076" s="87" t="str">
        <f t="shared" si="805"/>
        <v/>
      </c>
      <c r="Z1076" s="87" t="str">
        <f t="shared" si="806"/>
        <v/>
      </c>
      <c r="AA1076" s="87" t="str">
        <f t="shared" si="807"/>
        <v/>
      </c>
      <c r="AB1076" s="34">
        <f t="shared" si="808"/>
        <v>0</v>
      </c>
    </row>
    <row r="1077" spans="1:28" x14ac:dyDescent="0.2">
      <c r="A1077" s="34" t="str">
        <f>C1071&amp;"x"&amp;B1077</f>
        <v>x4</v>
      </c>
      <c r="B1077" s="63">
        <v>4</v>
      </c>
      <c r="C1077" s="87" t="str">
        <f t="shared" si="794"/>
        <v/>
      </c>
      <c r="D1077" s="87" t="str">
        <f t="shared" si="795"/>
        <v/>
      </c>
      <c r="E1077" s="88" t="str">
        <f t="shared" si="796"/>
        <v/>
      </c>
      <c r="F1077" s="88" t="str">
        <f t="shared" si="797"/>
        <v/>
      </c>
      <c r="G1077" s="89" t="str">
        <f t="shared" si="798"/>
        <v/>
      </c>
      <c r="H1077" s="90" t="str">
        <f t="shared" si="799"/>
        <v/>
      </c>
      <c r="I1077" s="91"/>
      <c r="J1077" s="87" t="str">
        <f t="shared" si="800"/>
        <v/>
      </c>
      <c r="K1077" s="87" t="str">
        <f t="shared" si="801"/>
        <v/>
      </c>
      <c r="L1077" s="87" t="str">
        <f t="shared" si="802"/>
        <v/>
      </c>
      <c r="M1077" s="92"/>
      <c r="N1077" s="92"/>
      <c r="P1077" s="223" t="str">
        <f>IF(OR(LEFT($A1077,1)="x",AND(Y1073+$AB1077=0,$AB1073&gt;0)),"",IFERROR(VLOOKUP($A1077,LedenV,27,0),""))</f>
        <v/>
      </c>
      <c r="Q1077" s="223" t="str">
        <f>IF(OR(LEFT($A1077,1)="x",AND(Z1073+$AB1077=0,$AB1073&gt;0)),"",IFERROR(VLOOKUP($A1077,LedenV,28,0),""))</f>
        <v/>
      </c>
      <c r="R1077" s="223" t="str">
        <f>IF(OR(LEFT($A1077,1)="x",AND(AA1073+$AB1077=0,$AB1073&gt;0)),"",IFERROR(VLOOKUP($A1077,LedenV,29,0),""))</f>
        <v/>
      </c>
      <c r="S1077" s="228"/>
      <c r="T1077" s="305"/>
      <c r="U1077" s="226"/>
      <c r="V1077" s="229" t="str">
        <f t="shared" si="803"/>
        <v/>
      </c>
      <c r="W1077" s="229" t="str">
        <f t="shared" si="804"/>
        <v/>
      </c>
      <c r="X1077" s="52">
        <v>8</v>
      </c>
      <c r="Y1077" s="87" t="str">
        <f t="shared" si="805"/>
        <v/>
      </c>
      <c r="Z1077" s="87" t="str">
        <f t="shared" si="806"/>
        <v/>
      </c>
      <c r="AA1077" s="87" t="str">
        <f t="shared" si="807"/>
        <v/>
      </c>
      <c r="AB1077" s="34">
        <f t="shared" si="808"/>
        <v>0</v>
      </c>
    </row>
    <row r="1078" spans="1:28" x14ac:dyDescent="0.2">
      <c r="A1078" s="34" t="str">
        <f>C1071&amp;"x"&amp;B1078</f>
        <v>x5</v>
      </c>
      <c r="B1078" s="63">
        <v>5</v>
      </c>
      <c r="C1078" s="87" t="str">
        <f t="shared" si="794"/>
        <v/>
      </c>
      <c r="D1078" s="87" t="str">
        <f t="shared" si="795"/>
        <v/>
      </c>
      <c r="E1078" s="88" t="str">
        <f t="shared" si="796"/>
        <v/>
      </c>
      <c r="F1078" s="88" t="str">
        <f t="shared" si="797"/>
        <v/>
      </c>
      <c r="G1078" s="89" t="str">
        <f t="shared" si="798"/>
        <v/>
      </c>
      <c r="H1078" s="90" t="str">
        <f t="shared" si="799"/>
        <v/>
      </c>
      <c r="I1078" s="91"/>
      <c r="J1078" s="87" t="str">
        <f t="shared" si="800"/>
        <v/>
      </c>
      <c r="K1078" s="87" t="str">
        <f t="shared" si="801"/>
        <v/>
      </c>
      <c r="L1078" s="87" t="str">
        <f t="shared" si="802"/>
        <v/>
      </c>
      <c r="M1078" s="92"/>
      <c r="N1078" s="92"/>
      <c r="P1078" s="223" t="str">
        <f>IF(OR(LEFT($A1078,1)="x",AND(Y1073+$AB1078=0,$AB1073&gt;0)),"",IFERROR(VLOOKUP($A1078,LedenV,27,0),""))</f>
        <v/>
      </c>
      <c r="Q1078" s="223" t="str">
        <f>IF(OR(LEFT($A1078,1)="x",AND(Z1073+$AB1078=0,$AB1073&gt;0)),"",IFERROR(VLOOKUP($A1078,LedenV,28,0),""))</f>
        <v/>
      </c>
      <c r="R1078" s="223" t="str">
        <f>IF(OR(LEFT($A1078,1)="x",AND(AA1073+$AB1078=0,$AB1073&gt;0)),"",IFERROR(VLOOKUP($A1078,LedenV,29,0),""))</f>
        <v/>
      </c>
      <c r="S1078" s="228"/>
      <c r="T1078" s="305"/>
      <c r="U1078" s="226"/>
      <c r="V1078" s="229" t="str">
        <f t="shared" si="803"/>
        <v/>
      </c>
      <c r="W1078" s="229" t="str">
        <f t="shared" si="804"/>
        <v/>
      </c>
      <c r="X1078" s="52">
        <v>9</v>
      </c>
      <c r="Y1078" s="87" t="str">
        <f t="shared" si="805"/>
        <v/>
      </c>
      <c r="Z1078" s="87" t="str">
        <f t="shared" si="806"/>
        <v/>
      </c>
      <c r="AA1078" s="87" t="str">
        <f t="shared" si="807"/>
        <v/>
      </c>
      <c r="AB1078" s="34">
        <f t="shared" si="808"/>
        <v>0</v>
      </c>
    </row>
    <row r="1079" spans="1:28" x14ac:dyDescent="0.2">
      <c r="A1079" s="34" t="str">
        <f>C1071&amp;"x"&amp;B1079</f>
        <v>x6</v>
      </c>
      <c r="B1079" s="63">
        <v>6</v>
      </c>
      <c r="C1079" s="87" t="str">
        <f t="shared" si="794"/>
        <v/>
      </c>
      <c r="D1079" s="87" t="str">
        <f t="shared" si="795"/>
        <v/>
      </c>
      <c r="E1079" s="88" t="str">
        <f t="shared" si="796"/>
        <v/>
      </c>
      <c r="F1079" s="88" t="str">
        <f t="shared" si="797"/>
        <v/>
      </c>
      <c r="G1079" s="89" t="str">
        <f t="shared" si="798"/>
        <v/>
      </c>
      <c r="H1079" s="90" t="str">
        <f t="shared" si="799"/>
        <v/>
      </c>
      <c r="I1079" s="91"/>
      <c r="J1079" s="87" t="str">
        <f t="shared" si="800"/>
        <v/>
      </c>
      <c r="K1079" s="87" t="str">
        <f t="shared" si="801"/>
        <v/>
      </c>
      <c r="L1079" s="87" t="str">
        <f t="shared" si="802"/>
        <v/>
      </c>
      <c r="M1079" s="92"/>
      <c r="N1079" s="92"/>
      <c r="P1079" s="223" t="str">
        <f>IF(OR(LEFT($A1079,1)="x",AND(Y1073+$AB1079=0,$AB1073&gt;0)),"",IFERROR(VLOOKUP($A1079,LedenV,27,0),""))</f>
        <v/>
      </c>
      <c r="Q1079" s="223" t="str">
        <f>IF(OR(LEFT($A1079,1)="x",AND(Z1073+$AB1079=0,$AB1073&gt;0)),"",IFERROR(VLOOKUP($A1079,LedenV,28,0),""))</f>
        <v/>
      </c>
      <c r="R1079" s="223" t="str">
        <f>IF(OR(LEFT($A1079,1)="x",AND(AA1073+$AB1079=0,$AB1073&gt;0)),"",IFERROR(VLOOKUP($A1079,LedenV,29,0),""))</f>
        <v/>
      </c>
      <c r="S1079" s="228"/>
      <c r="T1079" s="305"/>
      <c r="U1079" s="226"/>
      <c r="V1079" s="229" t="str">
        <f t="shared" si="803"/>
        <v/>
      </c>
      <c r="W1079" s="229" t="str">
        <f t="shared" si="804"/>
        <v/>
      </c>
      <c r="X1079" s="52">
        <v>10</v>
      </c>
      <c r="Y1079" s="87" t="str">
        <f t="shared" si="805"/>
        <v/>
      </c>
      <c r="Z1079" s="87" t="str">
        <f t="shared" si="806"/>
        <v/>
      </c>
      <c r="AA1079" s="87" t="str">
        <f t="shared" si="807"/>
        <v/>
      </c>
      <c r="AB1079" s="34">
        <f t="shared" si="808"/>
        <v>0</v>
      </c>
    </row>
    <row r="1080" spans="1:28" x14ac:dyDescent="0.2">
      <c r="A1080" s="34" t="str">
        <f>C1071&amp;"x"&amp;B1080</f>
        <v>x7</v>
      </c>
      <c r="B1080" s="63">
        <v>7</v>
      </c>
      <c r="C1080" s="87" t="str">
        <f t="shared" si="794"/>
        <v/>
      </c>
      <c r="D1080" s="87" t="str">
        <f t="shared" si="795"/>
        <v/>
      </c>
      <c r="E1080" s="88" t="str">
        <f t="shared" si="796"/>
        <v/>
      </c>
      <c r="F1080" s="88" t="str">
        <f t="shared" si="797"/>
        <v/>
      </c>
      <c r="G1080" s="89" t="str">
        <f t="shared" si="798"/>
        <v/>
      </c>
      <c r="H1080" s="90" t="str">
        <f t="shared" si="799"/>
        <v/>
      </c>
      <c r="I1080" s="91"/>
      <c r="J1080" s="87" t="str">
        <f t="shared" si="800"/>
        <v/>
      </c>
      <c r="K1080" s="87" t="str">
        <f t="shared" si="801"/>
        <v/>
      </c>
      <c r="L1080" s="87" t="str">
        <f t="shared" si="802"/>
        <v/>
      </c>
      <c r="M1080" s="92"/>
      <c r="N1080" s="92"/>
      <c r="P1080" s="223" t="str">
        <f>IF(OR(LEFT($A1080,1)="x",AND(Y1073+$AB1080=0,$AB1073&gt;0)),"",IFERROR(VLOOKUP($A1080,LedenV,27,0),""))</f>
        <v/>
      </c>
      <c r="Q1080" s="223" t="str">
        <f>IF(OR(LEFT($A1080,1)="x",AND(Z1073+$AB1080=0,$AB1073&gt;0)),"",IFERROR(VLOOKUP($A1080,LedenV,28,0),""))</f>
        <v/>
      </c>
      <c r="R1080" s="223" t="str">
        <f>IF(OR(LEFT($A1080,1)="x",AND(AA1073+$AB1080=0,$AB1073&gt;0)),"",IFERROR(VLOOKUP($A1080,LedenV,29,0),""))</f>
        <v/>
      </c>
      <c r="S1080" s="228"/>
      <c r="T1080" s="305"/>
      <c r="U1080" s="226"/>
      <c r="V1080" s="229" t="str">
        <f t="shared" si="803"/>
        <v/>
      </c>
      <c r="W1080" s="229" t="str">
        <f t="shared" si="804"/>
        <v/>
      </c>
      <c r="X1080" s="52">
        <v>11</v>
      </c>
      <c r="Y1080" s="87" t="str">
        <f t="shared" si="805"/>
        <v/>
      </c>
      <c r="Z1080" s="87" t="str">
        <f t="shared" si="806"/>
        <v/>
      </c>
      <c r="AA1080" s="87" t="str">
        <f t="shared" si="807"/>
        <v/>
      </c>
      <c r="AB1080" s="34">
        <f t="shared" si="808"/>
        <v>0</v>
      </c>
    </row>
    <row r="1081" spans="1:28" x14ac:dyDescent="0.2">
      <c r="A1081" s="34" t="str">
        <f>C1071&amp;"x"&amp;B1081</f>
        <v>x8</v>
      </c>
      <c r="B1081" s="63">
        <v>8</v>
      </c>
      <c r="C1081" s="87" t="str">
        <f t="shared" si="794"/>
        <v/>
      </c>
      <c r="D1081" s="87" t="str">
        <f t="shared" si="795"/>
        <v/>
      </c>
      <c r="E1081" s="88" t="str">
        <f t="shared" si="796"/>
        <v/>
      </c>
      <c r="F1081" s="88" t="str">
        <f t="shared" si="797"/>
        <v/>
      </c>
      <c r="G1081" s="89" t="str">
        <f t="shared" si="798"/>
        <v/>
      </c>
      <c r="H1081" s="90" t="str">
        <f t="shared" si="799"/>
        <v/>
      </c>
      <c r="I1081" s="91"/>
      <c r="J1081" s="87" t="str">
        <f t="shared" si="800"/>
        <v/>
      </c>
      <c r="K1081" s="87" t="str">
        <f t="shared" si="801"/>
        <v/>
      </c>
      <c r="L1081" s="87" t="str">
        <f t="shared" si="802"/>
        <v/>
      </c>
      <c r="M1081" s="92"/>
      <c r="N1081" s="92"/>
      <c r="P1081" s="223" t="str">
        <f>IF(OR(LEFT($A1081,1)="x",AND(Y1073+$AB1081=0,$AB1073&gt;0)),"",IFERROR(VLOOKUP($A1081,LedenV,27,0),""))</f>
        <v/>
      </c>
      <c r="Q1081" s="223" t="str">
        <f>IF(OR(LEFT($A1081,1)="x",AND(Z1073+$AB1081=0,$AB1073&gt;0)),"",IFERROR(VLOOKUP($A1081,LedenV,28,0),""))</f>
        <v/>
      </c>
      <c r="R1081" s="223" t="str">
        <f>IF(OR(LEFT($A1081,1)="x",AND(AA1073+$AB1081=0,$AB1073&gt;0)),"",IFERROR(VLOOKUP($A1081,LedenV,29,0),""))</f>
        <v/>
      </c>
      <c r="S1081" s="228"/>
      <c r="T1081" s="305"/>
      <c r="U1081" s="226"/>
      <c r="V1081" s="229" t="str">
        <f t="shared" si="803"/>
        <v/>
      </c>
      <c r="W1081" s="229" t="str">
        <f t="shared" si="804"/>
        <v/>
      </c>
      <c r="X1081" s="52">
        <v>12</v>
      </c>
      <c r="Y1081" s="87" t="str">
        <f t="shared" si="805"/>
        <v/>
      </c>
      <c r="Z1081" s="87" t="str">
        <f t="shared" si="806"/>
        <v/>
      </c>
      <c r="AA1081" s="87" t="str">
        <f t="shared" si="807"/>
        <v/>
      </c>
      <c r="AB1081" s="34">
        <f t="shared" si="808"/>
        <v>0</v>
      </c>
    </row>
    <row r="1082" spans="1:28" x14ac:dyDescent="0.2">
      <c r="A1082" s="34" t="str">
        <f>C1071&amp;"x"&amp;B1082</f>
        <v>x9</v>
      </c>
      <c r="B1082" s="63">
        <v>9</v>
      </c>
      <c r="C1082" s="87" t="str">
        <f t="shared" si="794"/>
        <v/>
      </c>
      <c r="D1082" s="87" t="str">
        <f t="shared" si="795"/>
        <v/>
      </c>
      <c r="E1082" s="88" t="str">
        <f t="shared" si="796"/>
        <v/>
      </c>
      <c r="F1082" s="88" t="str">
        <f t="shared" si="797"/>
        <v/>
      </c>
      <c r="G1082" s="89" t="str">
        <f t="shared" si="798"/>
        <v/>
      </c>
      <c r="H1082" s="90" t="str">
        <f t="shared" si="799"/>
        <v/>
      </c>
      <c r="I1082" s="91"/>
      <c r="J1082" s="87" t="str">
        <f t="shared" si="800"/>
        <v/>
      </c>
      <c r="K1082" s="87" t="str">
        <f t="shared" si="801"/>
        <v/>
      </c>
      <c r="L1082" s="87" t="str">
        <f t="shared" si="802"/>
        <v/>
      </c>
      <c r="M1082" s="92"/>
      <c r="N1082" s="92"/>
      <c r="P1082" s="223" t="str">
        <f>IF(OR(LEFT($A1082,1)="x",AND(Y1073+$AB1082=0,$AB1073&gt;0)),"",IFERROR(VLOOKUP($A1082,LedenV,27,0),""))</f>
        <v/>
      </c>
      <c r="Q1082" s="223" t="str">
        <f>IF(OR(LEFT($A1082,1)="x",AND(Z1073+$AB1082=0,$AB1073&gt;0)),"",IFERROR(VLOOKUP($A1082,LedenV,28,0),""))</f>
        <v/>
      </c>
      <c r="R1082" s="223" t="str">
        <f>IF(OR(LEFT($A1082,1)="x",AND(AA1073+$AB1082=0,$AB1073&gt;0)),"",IFERROR(VLOOKUP($A1082,LedenV,29,0),""))</f>
        <v/>
      </c>
      <c r="S1082" s="228"/>
      <c r="T1082" s="305"/>
      <c r="U1082" s="226"/>
      <c r="V1082" s="229" t="str">
        <f t="shared" si="803"/>
        <v/>
      </c>
      <c r="W1082" s="229" t="str">
        <f t="shared" si="804"/>
        <v/>
      </c>
      <c r="X1082" s="52">
        <v>13</v>
      </c>
      <c r="Y1082" s="87" t="str">
        <f t="shared" si="805"/>
        <v/>
      </c>
      <c r="Z1082" s="87" t="str">
        <f t="shared" si="806"/>
        <v/>
      </c>
      <c r="AA1082" s="87" t="str">
        <f t="shared" si="807"/>
        <v/>
      </c>
      <c r="AB1082" s="34">
        <f t="shared" si="808"/>
        <v>0</v>
      </c>
    </row>
    <row r="1083" spans="1:28" x14ac:dyDescent="0.2">
      <c r="A1083" s="34" t="str">
        <f>C1071&amp;"x"&amp;B1083</f>
        <v>x10</v>
      </c>
      <c r="B1083" s="63">
        <v>10</v>
      </c>
      <c r="C1083" s="87" t="str">
        <f t="shared" si="794"/>
        <v/>
      </c>
      <c r="D1083" s="87" t="str">
        <f t="shared" si="795"/>
        <v/>
      </c>
      <c r="E1083" s="88" t="str">
        <f t="shared" si="796"/>
        <v/>
      </c>
      <c r="F1083" s="88" t="str">
        <f t="shared" si="797"/>
        <v/>
      </c>
      <c r="G1083" s="89" t="str">
        <f t="shared" si="798"/>
        <v/>
      </c>
      <c r="H1083" s="90" t="str">
        <f t="shared" si="799"/>
        <v/>
      </c>
      <c r="I1083" s="91"/>
      <c r="J1083" s="87" t="str">
        <f t="shared" si="800"/>
        <v/>
      </c>
      <c r="K1083" s="87" t="str">
        <f t="shared" si="801"/>
        <v/>
      </c>
      <c r="L1083" s="87" t="str">
        <f t="shared" si="802"/>
        <v/>
      </c>
      <c r="M1083" s="92"/>
      <c r="N1083" s="92"/>
      <c r="P1083" s="223" t="str">
        <f>IF(OR(LEFT($A1083,1)="x",AND(Y1073+$AB1083=0,$AB1073&gt;0)),"",IFERROR(VLOOKUP($A1083,LedenV,27,0),""))</f>
        <v/>
      </c>
      <c r="Q1083" s="223" t="str">
        <f>IF(OR(LEFT($A1083,1)="x",AND(Z1073+$AB1083=0,$AB1073&gt;0)),"",IFERROR(VLOOKUP($A1083,LedenV,28,0),""))</f>
        <v/>
      </c>
      <c r="R1083" s="223" t="str">
        <f>IF(OR(LEFT($A1083,1)="x",AND(AA1073+$AB1083=0,$AB1073&gt;0)),"",IFERROR(VLOOKUP($A1083,LedenV,29,0),""))</f>
        <v/>
      </c>
      <c r="S1083" s="228"/>
      <c r="T1083" s="305"/>
      <c r="U1083" s="226"/>
      <c r="V1083" s="229" t="str">
        <f t="shared" si="803"/>
        <v/>
      </c>
      <c r="W1083" s="229" t="str">
        <f t="shared" si="804"/>
        <v/>
      </c>
      <c r="X1083" s="52">
        <v>14</v>
      </c>
      <c r="Y1083" s="87" t="str">
        <f t="shared" si="805"/>
        <v/>
      </c>
      <c r="Z1083" s="87" t="str">
        <f t="shared" si="806"/>
        <v/>
      </c>
      <c r="AA1083" s="87" t="str">
        <f t="shared" si="807"/>
        <v/>
      </c>
      <c r="AB1083" s="34">
        <f t="shared" si="808"/>
        <v>0</v>
      </c>
    </row>
    <row r="1084" spans="1:28" x14ac:dyDescent="0.2">
      <c r="A1084" s="34" t="str">
        <f>C1071&amp;"x"&amp;B1084</f>
        <v>x11</v>
      </c>
      <c r="B1084" s="63">
        <v>11</v>
      </c>
      <c r="C1084" s="87" t="str">
        <f t="shared" si="794"/>
        <v/>
      </c>
      <c r="D1084" s="87" t="str">
        <f t="shared" si="795"/>
        <v/>
      </c>
      <c r="E1084" s="88" t="str">
        <f t="shared" si="796"/>
        <v/>
      </c>
      <c r="F1084" s="88" t="str">
        <f t="shared" si="797"/>
        <v/>
      </c>
      <c r="G1084" s="89" t="str">
        <f t="shared" si="798"/>
        <v/>
      </c>
      <c r="H1084" s="90" t="str">
        <f t="shared" si="799"/>
        <v/>
      </c>
      <c r="I1084" s="91"/>
      <c r="J1084" s="87" t="str">
        <f t="shared" si="800"/>
        <v/>
      </c>
      <c r="K1084" s="87" t="str">
        <f t="shared" si="801"/>
        <v/>
      </c>
      <c r="L1084" s="87" t="str">
        <f t="shared" si="802"/>
        <v/>
      </c>
      <c r="M1084" s="92"/>
      <c r="N1084" s="92"/>
      <c r="P1084" s="223" t="str">
        <f>IF(OR(LEFT($A1084,1)="x",AND(Y1073+$AB1084=0,$AB1073&gt;0)),"",IFERROR(VLOOKUP($A1084,LedenV,27,0),""))</f>
        <v/>
      </c>
      <c r="Q1084" s="223" t="str">
        <f>IF(OR(LEFT($A1084,1)="x",AND(Z1073+$AB1084=0,$AB1073&gt;0)),"",IFERROR(VLOOKUP($A1084,LedenV,28,0),""))</f>
        <v/>
      </c>
      <c r="R1084" s="223" t="str">
        <f>IF(OR(LEFT($A1084,1)="x",AND(AA1073+$AB1084=0,$AB1073&gt;0)),"",IFERROR(VLOOKUP($A1084,LedenV,29,0),""))</f>
        <v/>
      </c>
      <c r="V1084" s="229" t="str">
        <f t="shared" si="803"/>
        <v/>
      </c>
      <c r="W1084" s="229" t="str">
        <f t="shared" si="804"/>
        <v/>
      </c>
      <c r="X1084" s="52">
        <v>15</v>
      </c>
      <c r="Y1084" s="87" t="str">
        <f t="shared" si="805"/>
        <v/>
      </c>
      <c r="Z1084" s="87" t="str">
        <f t="shared" si="806"/>
        <v/>
      </c>
      <c r="AA1084" s="87" t="str">
        <f t="shared" si="807"/>
        <v/>
      </c>
      <c r="AB1084" s="34">
        <f t="shared" si="808"/>
        <v>0</v>
      </c>
    </row>
    <row r="1085" spans="1:28" x14ac:dyDescent="0.2">
      <c r="A1085" s="34" t="str">
        <f>C1071&amp;"x"&amp;B1085</f>
        <v>x12</v>
      </c>
      <c r="B1085" s="63">
        <v>12</v>
      </c>
      <c r="C1085" s="87" t="str">
        <f t="shared" si="794"/>
        <v/>
      </c>
      <c r="D1085" s="87" t="str">
        <f t="shared" si="795"/>
        <v/>
      </c>
      <c r="E1085" s="88" t="str">
        <f t="shared" si="796"/>
        <v/>
      </c>
      <c r="F1085" s="88" t="str">
        <f t="shared" si="797"/>
        <v/>
      </c>
      <c r="G1085" s="89" t="str">
        <f t="shared" si="798"/>
        <v/>
      </c>
      <c r="H1085" s="90" t="str">
        <f t="shared" si="799"/>
        <v/>
      </c>
      <c r="I1085" s="91"/>
      <c r="J1085" s="87" t="str">
        <f t="shared" si="800"/>
        <v/>
      </c>
      <c r="K1085" s="87" t="str">
        <f t="shared" si="801"/>
        <v/>
      </c>
      <c r="L1085" s="87" t="str">
        <f t="shared" si="802"/>
        <v/>
      </c>
      <c r="M1085" s="92"/>
      <c r="N1085" s="92"/>
      <c r="P1085" s="223" t="str">
        <f>IF(OR(LEFT($A1085,1)="x",AND(Y1073+$AB1085=0,$AB1073&gt;0)),"",IFERROR(VLOOKUP($A1085,LedenV,27,0),""))</f>
        <v/>
      </c>
      <c r="Q1085" s="223" t="str">
        <f>IF(OR(LEFT($A1085,1)="x",AND(Z1073+$AB1085=0,$AB1073&gt;0)),"",IFERROR(VLOOKUP($A1085,LedenV,28,0),""))</f>
        <v/>
      </c>
      <c r="R1085" s="223" t="str">
        <f>IF(OR(LEFT($A1085,1)="x",AND(AA1073+$AB1085=0,$AB1073&gt;0)),"",IFERROR(VLOOKUP($A1085,LedenV,29,0),""))</f>
        <v/>
      </c>
      <c r="V1085" s="229" t="str">
        <f t="shared" si="803"/>
        <v/>
      </c>
      <c r="W1085" s="229" t="str">
        <f t="shared" si="804"/>
        <v/>
      </c>
      <c r="X1085" s="52">
        <v>16</v>
      </c>
      <c r="Y1085" s="87" t="str">
        <f t="shared" si="805"/>
        <v/>
      </c>
      <c r="Z1085" s="87" t="str">
        <f t="shared" si="806"/>
        <v/>
      </c>
      <c r="AA1085" s="87" t="str">
        <f t="shared" si="807"/>
        <v/>
      </c>
      <c r="AB1085" s="34">
        <f t="shared" si="808"/>
        <v>0</v>
      </c>
    </row>
    <row r="1086" spans="1:28" x14ac:dyDescent="0.2">
      <c r="A1086" s="34" t="str">
        <f>C1071&amp;"x"&amp;B1086</f>
        <v>x13</v>
      </c>
      <c r="B1086" s="63">
        <v>13</v>
      </c>
      <c r="C1086" s="87" t="str">
        <f t="shared" si="794"/>
        <v/>
      </c>
      <c r="D1086" s="87" t="str">
        <f t="shared" si="795"/>
        <v/>
      </c>
      <c r="E1086" s="88" t="str">
        <f t="shared" si="796"/>
        <v/>
      </c>
      <c r="F1086" s="88" t="str">
        <f t="shared" si="797"/>
        <v/>
      </c>
      <c r="G1086" s="89" t="str">
        <f t="shared" si="798"/>
        <v/>
      </c>
      <c r="H1086" s="90" t="str">
        <f t="shared" si="799"/>
        <v/>
      </c>
      <c r="I1086" s="91"/>
      <c r="J1086" s="87" t="str">
        <f t="shared" si="800"/>
        <v/>
      </c>
      <c r="K1086" s="87" t="str">
        <f t="shared" si="801"/>
        <v/>
      </c>
      <c r="L1086" s="87" t="str">
        <f t="shared" si="802"/>
        <v/>
      </c>
      <c r="M1086" s="92"/>
      <c r="N1086" s="92"/>
      <c r="P1086" s="223" t="str">
        <f>IF(OR(LEFT($A1086,1)="x",AND(Y1073+$AB1086=0,$AB1073&gt;0)),"",IFERROR(VLOOKUP($A1086,LedenV,27,0),""))</f>
        <v/>
      </c>
      <c r="Q1086" s="223" t="str">
        <f>IF(OR(LEFT($A1086,1)="x",AND(Z1073+$AB1086=0,$AB1073&gt;0)),"",IFERROR(VLOOKUP($A1086,LedenV,28,0),""))</f>
        <v/>
      </c>
      <c r="R1086" s="223" t="str">
        <f>IF(OR(LEFT($A1086,1)="x",AND(AA1073+$AB1086=0,$AB1073&gt;0)),"",IFERROR(VLOOKUP($A1086,LedenV,29,0),""))</f>
        <v/>
      </c>
      <c r="V1086" s="229" t="str">
        <f t="shared" si="803"/>
        <v/>
      </c>
      <c r="W1086" s="229" t="str">
        <f t="shared" si="804"/>
        <v/>
      </c>
      <c r="X1086" s="52">
        <v>17</v>
      </c>
      <c r="Y1086" s="87" t="str">
        <f t="shared" si="805"/>
        <v/>
      </c>
      <c r="Z1086" s="87" t="str">
        <f t="shared" si="806"/>
        <v/>
      </c>
      <c r="AA1086" s="87" t="str">
        <f t="shared" si="807"/>
        <v/>
      </c>
      <c r="AB1086" s="34">
        <f t="shared" si="808"/>
        <v>0</v>
      </c>
    </row>
    <row r="1087" spans="1:28" x14ac:dyDescent="0.2">
      <c r="A1087" s="34" t="str">
        <f>C1071&amp;"x"&amp;B1087</f>
        <v>x14</v>
      </c>
      <c r="B1087" s="63">
        <v>14</v>
      </c>
      <c r="C1087" s="87" t="str">
        <f t="shared" si="794"/>
        <v/>
      </c>
      <c r="D1087" s="87" t="str">
        <f t="shared" si="795"/>
        <v/>
      </c>
      <c r="E1087" s="88" t="str">
        <f t="shared" si="796"/>
        <v/>
      </c>
      <c r="F1087" s="88" t="str">
        <f t="shared" si="797"/>
        <v/>
      </c>
      <c r="G1087" s="89" t="str">
        <f t="shared" si="798"/>
        <v/>
      </c>
      <c r="H1087" s="90" t="str">
        <f t="shared" si="799"/>
        <v/>
      </c>
      <c r="I1087" s="91"/>
      <c r="J1087" s="87" t="str">
        <f t="shared" si="800"/>
        <v/>
      </c>
      <c r="K1087" s="87" t="str">
        <f t="shared" si="801"/>
        <v/>
      </c>
      <c r="L1087" s="87" t="str">
        <f t="shared" si="802"/>
        <v/>
      </c>
      <c r="M1087" s="92"/>
      <c r="N1087" s="92"/>
      <c r="P1087" s="223" t="str">
        <f>IF(OR(LEFT($A1087,1)="x",AND(Y1073+$AB1087=0,$AB1073&gt;0)),"",IFERROR(VLOOKUP($A1087,LedenV,27,0),""))</f>
        <v/>
      </c>
      <c r="Q1087" s="223" t="str">
        <f>IF(OR(LEFT($A1087,1)="x",AND(Z1073+$AB1087=0,$AB1073&gt;0)),"",IFERROR(VLOOKUP($A1087,LedenV,28,0),""))</f>
        <v/>
      </c>
      <c r="R1087" s="223" t="str">
        <f>IF(OR(LEFT($A1087,1)="x",AND(AA1073+$AB1087=0,$AB1073&gt;0)),"",IFERROR(VLOOKUP($A1087,LedenV,29,0),""))</f>
        <v/>
      </c>
      <c r="V1087" s="229" t="str">
        <f t="shared" si="803"/>
        <v/>
      </c>
      <c r="W1087" s="229" t="str">
        <f t="shared" si="804"/>
        <v/>
      </c>
      <c r="X1087" s="52">
        <v>18</v>
      </c>
      <c r="Y1087" s="87" t="str">
        <f t="shared" si="805"/>
        <v/>
      </c>
      <c r="Z1087" s="87" t="str">
        <f t="shared" si="806"/>
        <v/>
      </c>
      <c r="AA1087" s="87" t="str">
        <f t="shared" si="807"/>
        <v/>
      </c>
      <c r="AB1087" s="34">
        <f t="shared" si="808"/>
        <v>0</v>
      </c>
    </row>
    <row r="1088" spans="1:28" x14ac:dyDescent="0.2">
      <c r="A1088" s="34" t="str">
        <f>C1071&amp;"x"&amp;B1088</f>
        <v>x15</v>
      </c>
      <c r="B1088" s="63">
        <v>15</v>
      </c>
      <c r="C1088" s="87" t="str">
        <f t="shared" si="794"/>
        <v/>
      </c>
      <c r="D1088" s="87" t="str">
        <f t="shared" si="795"/>
        <v/>
      </c>
      <c r="E1088" s="88" t="str">
        <f t="shared" si="796"/>
        <v/>
      </c>
      <c r="F1088" s="88" t="str">
        <f t="shared" si="797"/>
        <v/>
      </c>
      <c r="G1088" s="89" t="str">
        <f t="shared" si="798"/>
        <v/>
      </c>
      <c r="H1088" s="90" t="str">
        <f t="shared" si="799"/>
        <v/>
      </c>
      <c r="I1088" s="91"/>
      <c r="J1088" s="87" t="str">
        <f t="shared" si="800"/>
        <v/>
      </c>
      <c r="K1088" s="87" t="str">
        <f t="shared" si="801"/>
        <v/>
      </c>
      <c r="L1088" s="87" t="str">
        <f t="shared" si="802"/>
        <v/>
      </c>
      <c r="M1088" s="92"/>
      <c r="N1088" s="92"/>
      <c r="P1088" s="223" t="str">
        <f>IF(OR(LEFT($A1088,1)="x",AND(Y1073+$AB1088=0,$AB1073&gt;0)),"",IFERROR(VLOOKUP($A1088,LedenV,27,0),""))</f>
        <v/>
      </c>
      <c r="Q1088" s="223" t="str">
        <f>IF(OR(LEFT($A1088,1)="x",AND(Z1073+$AB1088=0,$AB1073&gt;0)),"",IFERROR(VLOOKUP($A1088,LedenV,28,0),""))</f>
        <v/>
      </c>
      <c r="R1088" s="223" t="str">
        <f>IF(OR(LEFT($A1088,1)="x",AND(AA1073+$AB1088=0,$AB1073&gt;0)),"",IFERROR(VLOOKUP($A1088,LedenV,29,0),""))</f>
        <v/>
      </c>
      <c r="V1088" s="229" t="str">
        <f t="shared" si="803"/>
        <v/>
      </c>
      <c r="W1088" s="229" t="str">
        <f t="shared" si="804"/>
        <v/>
      </c>
      <c r="X1088" s="52">
        <v>19</v>
      </c>
      <c r="Y1088" s="87" t="str">
        <f t="shared" si="805"/>
        <v/>
      </c>
      <c r="Z1088" s="87" t="str">
        <f t="shared" si="806"/>
        <v/>
      </c>
      <c r="AA1088" s="87" t="str">
        <f t="shared" si="807"/>
        <v/>
      </c>
      <c r="AB1088" s="34">
        <f t="shared" si="808"/>
        <v>0</v>
      </c>
    </row>
    <row r="1089" spans="1:32" ht="13.5" thickBot="1" x14ac:dyDescent="0.25">
      <c r="B1089" s="93"/>
      <c r="C1089" s="94"/>
      <c r="D1089" s="93"/>
      <c r="E1089" s="93"/>
      <c r="F1089" s="93"/>
      <c r="G1089" s="95"/>
      <c r="H1089" s="95"/>
      <c r="I1089" s="95"/>
      <c r="J1089" s="94"/>
      <c r="K1089" s="94"/>
      <c r="L1089" s="94"/>
      <c r="M1089" s="92"/>
      <c r="N1089" s="92"/>
      <c r="X1089" s="52">
        <v>20</v>
      </c>
    </row>
    <row r="1090" spans="1:32" ht="13.5" thickTop="1" x14ac:dyDescent="0.2">
      <c r="A1090" s="62"/>
      <c r="B1090" s="63"/>
      <c r="C1090" s="392" t="s">
        <v>6547</v>
      </c>
      <c r="D1090" s="392"/>
      <c r="E1090" s="178" t="s">
        <v>6548</v>
      </c>
      <c r="F1090" s="178" t="s">
        <v>6549</v>
      </c>
      <c r="G1090" s="65" t="s">
        <v>6550</v>
      </c>
      <c r="H1090" s="66"/>
      <c r="I1090" s="67"/>
      <c r="J1090" s="68" t="s">
        <v>6551</v>
      </c>
      <c r="K1090" s="68" t="s">
        <v>6552</v>
      </c>
      <c r="L1090" s="68" t="s">
        <v>6553</v>
      </c>
      <c r="M1090" s="69"/>
      <c r="N1090" s="69"/>
      <c r="O1090" s="70"/>
      <c r="P1090" s="71">
        <f>COUNT(P1094:P1108)</f>
        <v>0</v>
      </c>
      <c r="Q1090" s="71">
        <f>COUNT(Q1094:Q1108)</f>
        <v>0</v>
      </c>
      <c r="R1090" s="71">
        <f>COUNT(R1094:R1108)</f>
        <v>0</v>
      </c>
      <c r="S1090" s="72"/>
      <c r="T1090" s="104">
        <f>R1090-(15-COUNTBLANK(AA1094:AA1108))</f>
        <v>0</v>
      </c>
      <c r="U1090" s="70"/>
      <c r="V1090" s="70"/>
      <c r="W1090" s="70"/>
      <c r="X1090" s="70">
        <v>1</v>
      </c>
      <c r="Y1090" s="62"/>
      <c r="Z1090" s="62"/>
      <c r="AA1090" s="62"/>
      <c r="AB1090" s="62"/>
    </row>
    <row r="1091" spans="1:32" x14ac:dyDescent="0.2">
      <c r="A1091" s="43">
        <v>58</v>
      </c>
      <c r="B1091" s="73"/>
      <c r="C1091" s="391" t="str">
        <f>Leden!AQ60</f>
        <v/>
      </c>
      <c r="D1091" s="391"/>
      <c r="E1091" s="177" t="str">
        <f>IF($C1091="","",LEFT(IFERROR(VLOOKUP($C1091,TeamsV,2,0),"")&amp;"??",2))</f>
        <v/>
      </c>
      <c r="F1091" s="177" t="str">
        <f>IF($C1091="","",LEFT(IFERROR(VLOOKUP($C1091,TeamsV,3,0),"")&amp;"??",2))</f>
        <v/>
      </c>
      <c r="G1091" s="177" t="str">
        <f>IF($C1091="","",LEFT(IFERROR(VLOOKUP($C1091,TeamsV,4,0),"")&amp;"?",1))</f>
        <v/>
      </c>
      <c r="H1091" s="75"/>
      <c r="I1091" s="76"/>
      <c r="J1091" s="295">
        <f>COUNTIF(C1094:C1108,"V")</f>
        <v>0</v>
      </c>
      <c r="K1091" s="300">
        <f>COUNTIF(C1094:C1108,"M")</f>
        <v>0</v>
      </c>
      <c r="L1091" s="77" t="str">
        <f>IFERROR(AVERAGE(H1094:H1108),"")</f>
        <v/>
      </c>
      <c r="M1091" s="78"/>
      <c r="N1091" s="78"/>
      <c r="O1091" s="79" t="s">
        <v>6554</v>
      </c>
      <c r="P1091" s="223" t="str">
        <f>IF(COUNT(P1094:P1108)=0,"",TeamPunten(P1094:P1108,$V1091))</f>
        <v/>
      </c>
      <c r="Q1091" s="223" t="str">
        <f>IF(COUNT(Q1094:Q1108)=0,"",TeamPunten(Q1094:Q1108,$V1091))</f>
        <v/>
      </c>
      <c r="R1091" s="223" t="str">
        <f>IF(COUNT(R1094:R1108)=0,"",TeamPunten(R1094:R1108,$V1091))</f>
        <v/>
      </c>
      <c r="S1091" s="224"/>
      <c r="T1091" s="51"/>
      <c r="U1091" s="225" t="str">
        <f>MID($C1091,1,1)</f>
        <v/>
      </c>
      <c r="V1091" s="225" t="str">
        <f>MID($C1091,1,1)</f>
        <v/>
      </c>
      <c r="W1091" s="225" t="str">
        <f>MID($C1091,1,1)</f>
        <v/>
      </c>
      <c r="X1091" s="52">
        <v>2</v>
      </c>
      <c r="Y1091" s="43"/>
      <c r="Z1091" s="43"/>
      <c r="AA1091" s="43"/>
      <c r="AB1091" s="43"/>
      <c r="AD1091" s="20" t="str">
        <f>IF($C1091="","",IFERROR(VLOOKUP($C1091,TeamsV,6,0),""))</f>
        <v/>
      </c>
      <c r="AE1091" s="20" t="str">
        <f>IF($AD1091="","",VLOOKUP($AD1091,Teams!$B$4:$G$8,2,0))</f>
        <v/>
      </c>
      <c r="AF1091" s="20" t="str">
        <f>IF($AD1091="","",VLOOKUP($AD1091,Teams!$B$4:$G$8,4,0))</f>
        <v/>
      </c>
    </row>
    <row r="1092" spans="1:32" x14ac:dyDescent="0.2">
      <c r="B1092" s="63"/>
      <c r="C1092" s="178"/>
      <c r="D1092" s="63"/>
      <c r="E1092" s="63"/>
      <c r="F1092" s="63"/>
      <c r="G1092" s="67"/>
      <c r="H1092" s="67"/>
      <c r="I1092" s="67"/>
      <c r="J1092" s="296"/>
      <c r="K1092" s="296"/>
      <c r="L1092" s="296"/>
      <c r="M1092" s="80"/>
      <c r="N1092" s="80"/>
      <c r="P1092" s="224"/>
      <c r="Q1092" s="224"/>
      <c r="R1092" s="224"/>
      <c r="S1092" s="224"/>
      <c r="T1092" s="51"/>
      <c r="U1092" s="226"/>
      <c r="V1092" s="226"/>
      <c r="W1092" s="226"/>
      <c r="X1092" s="52">
        <v>3</v>
      </c>
    </row>
    <row r="1093" spans="1:32" x14ac:dyDescent="0.2">
      <c r="A1093" s="81"/>
      <c r="B1093" s="82"/>
      <c r="C1093" s="83" t="s">
        <v>6555</v>
      </c>
      <c r="D1093" s="83" t="s">
        <v>6556</v>
      </c>
      <c r="E1093" s="84" t="s">
        <v>6557</v>
      </c>
      <c r="F1093" s="84" t="s">
        <v>6558</v>
      </c>
      <c r="G1093" s="83" t="s">
        <v>6559</v>
      </c>
      <c r="H1093" s="83" t="s">
        <v>6560</v>
      </c>
      <c r="I1093" s="83" t="s">
        <v>6415</v>
      </c>
      <c r="J1093" s="83" t="s">
        <v>7321</v>
      </c>
      <c r="K1093" s="83" t="s">
        <v>8065</v>
      </c>
      <c r="L1093" s="83" t="s">
        <v>8195</v>
      </c>
      <c r="M1093" s="85"/>
      <c r="N1093" s="85"/>
      <c r="O1093" s="86"/>
      <c r="P1093" s="227" t="s">
        <v>6425</v>
      </c>
      <c r="Q1093" s="227" t="s">
        <v>6424</v>
      </c>
      <c r="R1093" s="227" t="s">
        <v>6426</v>
      </c>
      <c r="S1093" s="224"/>
      <c r="T1093" s="51"/>
      <c r="U1093" s="225" t="str">
        <f>IF(W1091="","",VLOOKUP(W1091,Leeftijdscat,2,FALSE))</f>
        <v/>
      </c>
      <c r="V1093" s="225" t="str">
        <f>IF(W1091="","",VLOOKUP(W1091,Leeftijdscat,3,FALSE))</f>
        <v/>
      </c>
      <c r="W1093" s="225"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SUM(Y1093:AA1093)</f>
        <v>0</v>
      </c>
    </row>
    <row r="1094" spans="1:32" x14ac:dyDescent="0.2">
      <c r="A1094" s="34" t="str">
        <f>C1091&amp;"x"&amp;B1094</f>
        <v>x1</v>
      </c>
      <c r="B1094" s="63">
        <v>1</v>
      </c>
      <c r="C1094" s="87" t="str">
        <f t="shared" ref="C1094:C1108" si="809">IF(LEFT($A1094,1)="x","",IFERROR(VLOOKUP($A1094,LedenV,6,0),""))</f>
        <v/>
      </c>
      <c r="D1094" s="87" t="str">
        <f t="shared" ref="D1094:D1108" si="810">IF(LEFT($A1094,1)="x","",IFERROR(VLOOKUP($A1094,LedenV,7,0),""))</f>
        <v/>
      </c>
      <c r="E1094" s="88" t="str">
        <f t="shared" ref="E1094:E1108" si="811">IF(LEFT($A1094,1)="x","",IFERROR(VLOOKUP($A1094,LedenV,8,0),""))</f>
        <v/>
      </c>
      <c r="F1094" s="88" t="str">
        <f t="shared" ref="F1094:F1108" si="812">IF(LEFT($A1094,1)="x","",IFERROR(VLOOKUP($A1094,LedenV,9,0),""))</f>
        <v/>
      </c>
      <c r="G1094" s="89" t="str">
        <f t="shared" ref="G1094:G1108" si="813">IF(LEFT($A1094,1)="x","",IFERROR(VLOOKUP($A1094,LedenV,10,0),""))</f>
        <v/>
      </c>
      <c r="H1094" s="90" t="str">
        <f t="shared" ref="H1094:H1108" si="814">IF(AND(ISNUMBER(G1094),G1094&lt;&gt;0),DATEDIF(G1094,Peildatum,"Y"),"")</f>
        <v/>
      </c>
      <c r="I1094" s="91"/>
      <c r="J1094" s="87" t="str">
        <f t="shared" ref="J1094:J1108" si="815">IF(LEFT($A1094,1)="x","",IFERROR(VLOOKUP($A1094,LedenV,16,0),""))</f>
        <v/>
      </c>
      <c r="K1094" s="87" t="str">
        <f t="shared" ref="K1094:K1108" si="816">IF(LEFT($A1094,1)="x","",IFERROR(VLOOKUP($A1094,LedenV,17,0),""))</f>
        <v/>
      </c>
      <c r="L1094" s="87" t="str">
        <f t="shared" ref="L1094:L1108" si="817">IF(LEFT($A1094,1)="x","",IFERROR(VLOOKUP($A1094,LedenV,18,0),""))</f>
        <v/>
      </c>
      <c r="M1094" s="92"/>
      <c r="N1094" s="92"/>
      <c r="P1094" s="223" t="str">
        <f>IF(OR(LEFT($A1094,1)="x",AND(Y1093+$AB1094=0,$AB1093&gt;0)),"",IFERROR(VLOOKUP($A1094,LedenV,27,0),""))</f>
        <v/>
      </c>
      <c r="Q1094" s="223" t="str">
        <f>IF(OR(LEFT($A1094,1)="x",AND(Z1093+$AB1094=0,$AB1093&gt;0)),"",IFERROR(VLOOKUP($A1094,LedenV,28,0),""))</f>
        <v/>
      </c>
      <c r="R1094" s="223" t="str">
        <f>IF(OR(LEFT($A1094,1)="x",AND(AA1093+$AB1094=0,$AB1093&gt;0)),"",IFERROR(VLOOKUP($A1094,LedenV,29,0),""))</f>
        <v/>
      </c>
      <c r="S1094" s="228"/>
      <c r="T1094" s="305"/>
      <c r="U1094" s="226"/>
      <c r="V1094" s="229" t="str">
        <f t="shared" ref="V1094:V1108" si="818">V1093</f>
        <v/>
      </c>
      <c r="W1094" s="229" t="str">
        <f t="shared" ref="W1094:W1108" si="819">W1093</f>
        <v/>
      </c>
      <c r="X1094" s="52">
        <v>5</v>
      </c>
      <c r="Y1094" s="87" t="str">
        <f t="shared" ref="Y1094:Y1108" si="820">IF(LEFT($A1094,1)="x","",IFERROR(VLOOKUP($A1094,LedenV,34,0),""))</f>
        <v/>
      </c>
      <c r="Z1094" s="87" t="str">
        <f t="shared" ref="Z1094:Z1108" si="821">IF(LEFT($A1094,1)="x","",IFERROR(VLOOKUP($A1094,LedenV,35,0),""))</f>
        <v/>
      </c>
      <c r="AA1094" s="87" t="str">
        <f t="shared" ref="AA1094:AA1108" si="822">IF(LEFT($A1094,1)="x","",IFERROR(VLOOKUP($A1094,LedenV,36,0),""))</f>
        <v/>
      </c>
      <c r="AB1094" s="34">
        <f t="shared" ref="AB1094:AB1108" si="823">LEN(Y1094&amp;Z1094&amp;AA1094)</f>
        <v>0</v>
      </c>
    </row>
    <row r="1095" spans="1:32" x14ac:dyDescent="0.2">
      <c r="A1095" s="34" t="str">
        <f>C1091&amp;"x"&amp;B1095</f>
        <v>x2</v>
      </c>
      <c r="B1095" s="63">
        <v>2</v>
      </c>
      <c r="C1095" s="87" t="str">
        <f t="shared" si="809"/>
        <v/>
      </c>
      <c r="D1095" s="87" t="str">
        <f t="shared" si="810"/>
        <v/>
      </c>
      <c r="E1095" s="88" t="str">
        <f t="shared" si="811"/>
        <v/>
      </c>
      <c r="F1095" s="88" t="str">
        <f t="shared" si="812"/>
        <v/>
      </c>
      <c r="G1095" s="89" t="str">
        <f t="shared" si="813"/>
        <v/>
      </c>
      <c r="H1095" s="90" t="str">
        <f t="shared" si="814"/>
        <v/>
      </c>
      <c r="I1095" s="91"/>
      <c r="J1095" s="87" t="str">
        <f t="shared" si="815"/>
        <v/>
      </c>
      <c r="K1095" s="87" t="str">
        <f t="shared" si="816"/>
        <v/>
      </c>
      <c r="L1095" s="87" t="str">
        <f t="shared" si="817"/>
        <v/>
      </c>
      <c r="M1095" s="92"/>
      <c r="N1095" s="92"/>
      <c r="P1095" s="223" t="str">
        <f>IF(OR(LEFT($A1095,1)="x",AND(Y1093+$AB1095=0,$AB1093&gt;0)),"",IFERROR(VLOOKUP($A1095,LedenV,27,0),""))</f>
        <v/>
      </c>
      <c r="Q1095" s="223" t="str">
        <f>IF(OR(LEFT($A1095,1)="x",AND(Z1093+$AB1095=0,$AB1093&gt;0)),"",IFERROR(VLOOKUP($A1095,LedenV,28,0),""))</f>
        <v/>
      </c>
      <c r="R1095" s="223" t="str">
        <f>IF(OR(LEFT($A1095,1)="x",AND(AA1093+$AB1095=0,$AB1093&gt;0)),"",IFERROR(VLOOKUP($A1095,LedenV,29,0),""))</f>
        <v/>
      </c>
      <c r="S1095" s="228"/>
      <c r="T1095" s="305"/>
      <c r="U1095" s="226"/>
      <c r="V1095" s="229" t="str">
        <f t="shared" si="818"/>
        <v/>
      </c>
      <c r="W1095" s="229" t="str">
        <f t="shared" si="819"/>
        <v/>
      </c>
      <c r="X1095" s="52">
        <v>6</v>
      </c>
      <c r="Y1095" s="87" t="str">
        <f t="shared" si="820"/>
        <v/>
      </c>
      <c r="Z1095" s="87" t="str">
        <f t="shared" si="821"/>
        <v/>
      </c>
      <c r="AA1095" s="87" t="str">
        <f t="shared" si="822"/>
        <v/>
      </c>
      <c r="AB1095" s="34">
        <f t="shared" si="823"/>
        <v>0</v>
      </c>
    </row>
    <row r="1096" spans="1:32" x14ac:dyDescent="0.2">
      <c r="A1096" s="34" t="str">
        <f>C1091&amp;"x"&amp;B1096</f>
        <v>x3</v>
      </c>
      <c r="B1096" s="63">
        <v>3</v>
      </c>
      <c r="C1096" s="87" t="str">
        <f t="shared" si="809"/>
        <v/>
      </c>
      <c r="D1096" s="87" t="str">
        <f t="shared" si="810"/>
        <v/>
      </c>
      <c r="E1096" s="88" t="str">
        <f t="shared" si="811"/>
        <v/>
      </c>
      <c r="F1096" s="88" t="str">
        <f t="shared" si="812"/>
        <v/>
      </c>
      <c r="G1096" s="89" t="str">
        <f t="shared" si="813"/>
        <v/>
      </c>
      <c r="H1096" s="90" t="str">
        <f t="shared" si="814"/>
        <v/>
      </c>
      <c r="I1096" s="91"/>
      <c r="J1096" s="87" t="str">
        <f t="shared" si="815"/>
        <v/>
      </c>
      <c r="K1096" s="87" t="str">
        <f t="shared" si="816"/>
        <v/>
      </c>
      <c r="L1096" s="87" t="str">
        <f t="shared" si="817"/>
        <v/>
      </c>
      <c r="M1096" s="92"/>
      <c r="N1096" s="92"/>
      <c r="P1096" s="223" t="str">
        <f>IF(OR(LEFT($A1096,1)="x",AND(Y1093+$AB1096=0,$AB1093&gt;0)),"",IFERROR(VLOOKUP($A1096,LedenV,27,0),""))</f>
        <v/>
      </c>
      <c r="Q1096" s="223" t="str">
        <f>IF(OR(LEFT($A1096,1)="x",AND(Z1093+$AB1096=0,$AB1093&gt;0)),"",IFERROR(VLOOKUP($A1096,LedenV,28,0),""))</f>
        <v/>
      </c>
      <c r="R1096" s="223" t="str">
        <f>IF(OR(LEFT($A1096,1)="x",AND(AA1093+$AB1096=0,$AB1093&gt;0)),"",IFERROR(VLOOKUP($A1096,LedenV,29,0),""))</f>
        <v/>
      </c>
      <c r="S1096" s="228"/>
      <c r="T1096" s="305"/>
      <c r="U1096" s="226"/>
      <c r="V1096" s="229" t="str">
        <f t="shared" si="818"/>
        <v/>
      </c>
      <c r="W1096" s="229" t="str">
        <f t="shared" si="819"/>
        <v/>
      </c>
      <c r="X1096" s="52">
        <v>7</v>
      </c>
      <c r="Y1096" s="87" t="str">
        <f t="shared" si="820"/>
        <v/>
      </c>
      <c r="Z1096" s="87" t="str">
        <f t="shared" si="821"/>
        <v/>
      </c>
      <c r="AA1096" s="87" t="str">
        <f t="shared" si="822"/>
        <v/>
      </c>
      <c r="AB1096" s="34">
        <f t="shared" si="823"/>
        <v>0</v>
      </c>
    </row>
    <row r="1097" spans="1:32" x14ac:dyDescent="0.2">
      <c r="A1097" s="34" t="str">
        <f>C1091&amp;"x"&amp;B1097</f>
        <v>x4</v>
      </c>
      <c r="B1097" s="63">
        <v>4</v>
      </c>
      <c r="C1097" s="87" t="str">
        <f t="shared" si="809"/>
        <v/>
      </c>
      <c r="D1097" s="87" t="str">
        <f t="shared" si="810"/>
        <v/>
      </c>
      <c r="E1097" s="88" t="str">
        <f t="shared" si="811"/>
        <v/>
      </c>
      <c r="F1097" s="88" t="str">
        <f t="shared" si="812"/>
        <v/>
      </c>
      <c r="G1097" s="89" t="str">
        <f t="shared" si="813"/>
        <v/>
      </c>
      <c r="H1097" s="90" t="str">
        <f t="shared" si="814"/>
        <v/>
      </c>
      <c r="I1097" s="91"/>
      <c r="J1097" s="87" t="str">
        <f t="shared" si="815"/>
        <v/>
      </c>
      <c r="K1097" s="87" t="str">
        <f t="shared" si="816"/>
        <v/>
      </c>
      <c r="L1097" s="87" t="str">
        <f t="shared" si="817"/>
        <v/>
      </c>
      <c r="M1097" s="92"/>
      <c r="N1097" s="92"/>
      <c r="P1097" s="223" t="str">
        <f>IF(OR(LEFT($A1097,1)="x",AND(Y1093+$AB1097=0,$AB1093&gt;0)),"",IFERROR(VLOOKUP($A1097,LedenV,27,0),""))</f>
        <v/>
      </c>
      <c r="Q1097" s="223" t="str">
        <f>IF(OR(LEFT($A1097,1)="x",AND(Z1093+$AB1097=0,$AB1093&gt;0)),"",IFERROR(VLOOKUP($A1097,LedenV,28,0),""))</f>
        <v/>
      </c>
      <c r="R1097" s="223" t="str">
        <f>IF(OR(LEFT($A1097,1)="x",AND(AA1093+$AB1097=0,$AB1093&gt;0)),"",IFERROR(VLOOKUP($A1097,LedenV,29,0),""))</f>
        <v/>
      </c>
      <c r="S1097" s="228"/>
      <c r="T1097" s="305"/>
      <c r="U1097" s="226"/>
      <c r="V1097" s="229" t="str">
        <f t="shared" si="818"/>
        <v/>
      </c>
      <c r="W1097" s="229" t="str">
        <f t="shared" si="819"/>
        <v/>
      </c>
      <c r="X1097" s="52">
        <v>8</v>
      </c>
      <c r="Y1097" s="87" t="str">
        <f t="shared" si="820"/>
        <v/>
      </c>
      <c r="Z1097" s="87" t="str">
        <f t="shared" si="821"/>
        <v/>
      </c>
      <c r="AA1097" s="87" t="str">
        <f t="shared" si="822"/>
        <v/>
      </c>
      <c r="AB1097" s="34">
        <f t="shared" si="823"/>
        <v>0</v>
      </c>
    </row>
    <row r="1098" spans="1:32" x14ac:dyDescent="0.2">
      <c r="A1098" s="34" t="str">
        <f>C1091&amp;"x"&amp;B1098</f>
        <v>x5</v>
      </c>
      <c r="B1098" s="63">
        <v>5</v>
      </c>
      <c r="C1098" s="87" t="str">
        <f t="shared" si="809"/>
        <v/>
      </c>
      <c r="D1098" s="87" t="str">
        <f t="shared" si="810"/>
        <v/>
      </c>
      <c r="E1098" s="88" t="str">
        <f t="shared" si="811"/>
        <v/>
      </c>
      <c r="F1098" s="88" t="str">
        <f t="shared" si="812"/>
        <v/>
      </c>
      <c r="G1098" s="89" t="str">
        <f t="shared" si="813"/>
        <v/>
      </c>
      <c r="H1098" s="90" t="str">
        <f t="shared" si="814"/>
        <v/>
      </c>
      <c r="I1098" s="91"/>
      <c r="J1098" s="87" t="str">
        <f t="shared" si="815"/>
        <v/>
      </c>
      <c r="K1098" s="87" t="str">
        <f t="shared" si="816"/>
        <v/>
      </c>
      <c r="L1098" s="87" t="str">
        <f t="shared" si="817"/>
        <v/>
      </c>
      <c r="M1098" s="92"/>
      <c r="N1098" s="92"/>
      <c r="P1098" s="223" t="str">
        <f>IF(OR(LEFT($A1098,1)="x",AND(Y1093+$AB1098=0,$AB1093&gt;0)),"",IFERROR(VLOOKUP($A1098,LedenV,27,0),""))</f>
        <v/>
      </c>
      <c r="Q1098" s="223" t="str">
        <f>IF(OR(LEFT($A1098,1)="x",AND(Z1093+$AB1098=0,$AB1093&gt;0)),"",IFERROR(VLOOKUP($A1098,LedenV,28,0),""))</f>
        <v/>
      </c>
      <c r="R1098" s="223" t="str">
        <f>IF(OR(LEFT($A1098,1)="x",AND(AA1093+$AB1098=0,$AB1093&gt;0)),"",IFERROR(VLOOKUP($A1098,LedenV,29,0),""))</f>
        <v/>
      </c>
      <c r="S1098" s="228"/>
      <c r="T1098" s="305"/>
      <c r="U1098" s="226"/>
      <c r="V1098" s="229" t="str">
        <f t="shared" si="818"/>
        <v/>
      </c>
      <c r="W1098" s="229" t="str">
        <f t="shared" si="819"/>
        <v/>
      </c>
      <c r="X1098" s="52">
        <v>9</v>
      </c>
      <c r="Y1098" s="87" t="str">
        <f t="shared" si="820"/>
        <v/>
      </c>
      <c r="Z1098" s="87" t="str">
        <f t="shared" si="821"/>
        <v/>
      </c>
      <c r="AA1098" s="87" t="str">
        <f t="shared" si="822"/>
        <v/>
      </c>
      <c r="AB1098" s="34">
        <f t="shared" si="823"/>
        <v>0</v>
      </c>
    </row>
    <row r="1099" spans="1:32" x14ac:dyDescent="0.2">
      <c r="A1099" s="34" t="str">
        <f>C1091&amp;"x"&amp;B1099</f>
        <v>x6</v>
      </c>
      <c r="B1099" s="63">
        <v>6</v>
      </c>
      <c r="C1099" s="87" t="str">
        <f t="shared" si="809"/>
        <v/>
      </c>
      <c r="D1099" s="87" t="str">
        <f t="shared" si="810"/>
        <v/>
      </c>
      <c r="E1099" s="88" t="str">
        <f t="shared" si="811"/>
        <v/>
      </c>
      <c r="F1099" s="88" t="str">
        <f t="shared" si="812"/>
        <v/>
      </c>
      <c r="G1099" s="89" t="str">
        <f t="shared" si="813"/>
        <v/>
      </c>
      <c r="H1099" s="90" t="str">
        <f t="shared" si="814"/>
        <v/>
      </c>
      <c r="I1099" s="91"/>
      <c r="J1099" s="87" t="str">
        <f t="shared" si="815"/>
        <v/>
      </c>
      <c r="K1099" s="87" t="str">
        <f t="shared" si="816"/>
        <v/>
      </c>
      <c r="L1099" s="87" t="str">
        <f t="shared" si="817"/>
        <v/>
      </c>
      <c r="M1099" s="92"/>
      <c r="N1099" s="92"/>
      <c r="P1099" s="223" t="str">
        <f>IF(OR(LEFT($A1099,1)="x",AND(Y1093+$AB1099=0,$AB1093&gt;0)),"",IFERROR(VLOOKUP($A1099,LedenV,27,0),""))</f>
        <v/>
      </c>
      <c r="Q1099" s="223" t="str">
        <f>IF(OR(LEFT($A1099,1)="x",AND(Z1093+$AB1099=0,$AB1093&gt;0)),"",IFERROR(VLOOKUP($A1099,LedenV,28,0),""))</f>
        <v/>
      </c>
      <c r="R1099" s="223" t="str">
        <f>IF(OR(LEFT($A1099,1)="x",AND(AA1093+$AB1099=0,$AB1093&gt;0)),"",IFERROR(VLOOKUP($A1099,LedenV,29,0),""))</f>
        <v/>
      </c>
      <c r="S1099" s="228"/>
      <c r="T1099" s="305"/>
      <c r="U1099" s="226"/>
      <c r="V1099" s="229" t="str">
        <f t="shared" si="818"/>
        <v/>
      </c>
      <c r="W1099" s="229" t="str">
        <f t="shared" si="819"/>
        <v/>
      </c>
      <c r="X1099" s="52">
        <v>10</v>
      </c>
      <c r="Y1099" s="87" t="str">
        <f t="shared" si="820"/>
        <v/>
      </c>
      <c r="Z1099" s="87" t="str">
        <f t="shared" si="821"/>
        <v/>
      </c>
      <c r="AA1099" s="87" t="str">
        <f t="shared" si="822"/>
        <v/>
      </c>
      <c r="AB1099" s="34">
        <f t="shared" si="823"/>
        <v>0</v>
      </c>
    </row>
    <row r="1100" spans="1:32" x14ac:dyDescent="0.2">
      <c r="A1100" s="34" t="str">
        <f>C1091&amp;"x"&amp;B1100</f>
        <v>x7</v>
      </c>
      <c r="B1100" s="63">
        <v>7</v>
      </c>
      <c r="C1100" s="87" t="str">
        <f t="shared" si="809"/>
        <v/>
      </c>
      <c r="D1100" s="87" t="str">
        <f t="shared" si="810"/>
        <v/>
      </c>
      <c r="E1100" s="88" t="str">
        <f t="shared" si="811"/>
        <v/>
      </c>
      <c r="F1100" s="88" t="str">
        <f t="shared" si="812"/>
        <v/>
      </c>
      <c r="G1100" s="89" t="str">
        <f t="shared" si="813"/>
        <v/>
      </c>
      <c r="H1100" s="90" t="str">
        <f t="shared" si="814"/>
        <v/>
      </c>
      <c r="I1100" s="91"/>
      <c r="J1100" s="87" t="str">
        <f t="shared" si="815"/>
        <v/>
      </c>
      <c r="K1100" s="87" t="str">
        <f t="shared" si="816"/>
        <v/>
      </c>
      <c r="L1100" s="87" t="str">
        <f t="shared" si="817"/>
        <v/>
      </c>
      <c r="M1100" s="92"/>
      <c r="N1100" s="92"/>
      <c r="P1100" s="223" t="str">
        <f>IF(OR(LEFT($A1100,1)="x",AND(Y1093+$AB1100=0,$AB1093&gt;0)),"",IFERROR(VLOOKUP($A1100,LedenV,27,0),""))</f>
        <v/>
      </c>
      <c r="Q1100" s="223" t="str">
        <f>IF(OR(LEFT($A1100,1)="x",AND(Z1093+$AB1100=0,$AB1093&gt;0)),"",IFERROR(VLOOKUP($A1100,LedenV,28,0),""))</f>
        <v/>
      </c>
      <c r="R1100" s="223" t="str">
        <f>IF(OR(LEFT($A1100,1)="x",AND(AA1093+$AB1100=0,$AB1093&gt;0)),"",IFERROR(VLOOKUP($A1100,LedenV,29,0),""))</f>
        <v/>
      </c>
      <c r="S1100" s="228"/>
      <c r="T1100" s="305"/>
      <c r="U1100" s="226"/>
      <c r="V1100" s="229" t="str">
        <f t="shared" si="818"/>
        <v/>
      </c>
      <c r="W1100" s="229" t="str">
        <f t="shared" si="819"/>
        <v/>
      </c>
      <c r="X1100" s="52">
        <v>11</v>
      </c>
      <c r="Y1100" s="87" t="str">
        <f t="shared" si="820"/>
        <v/>
      </c>
      <c r="Z1100" s="87" t="str">
        <f t="shared" si="821"/>
        <v/>
      </c>
      <c r="AA1100" s="87" t="str">
        <f t="shared" si="822"/>
        <v/>
      </c>
      <c r="AB1100" s="34">
        <f t="shared" si="823"/>
        <v>0</v>
      </c>
    </row>
    <row r="1101" spans="1:32" x14ac:dyDescent="0.2">
      <c r="A1101" s="34" t="str">
        <f>C1091&amp;"x"&amp;B1101</f>
        <v>x8</v>
      </c>
      <c r="B1101" s="63">
        <v>8</v>
      </c>
      <c r="C1101" s="87" t="str">
        <f t="shared" si="809"/>
        <v/>
      </c>
      <c r="D1101" s="87" t="str">
        <f t="shared" si="810"/>
        <v/>
      </c>
      <c r="E1101" s="88" t="str">
        <f t="shared" si="811"/>
        <v/>
      </c>
      <c r="F1101" s="88" t="str">
        <f t="shared" si="812"/>
        <v/>
      </c>
      <c r="G1101" s="89" t="str">
        <f t="shared" si="813"/>
        <v/>
      </c>
      <c r="H1101" s="90" t="str">
        <f t="shared" si="814"/>
        <v/>
      </c>
      <c r="I1101" s="91"/>
      <c r="J1101" s="87" t="str">
        <f t="shared" si="815"/>
        <v/>
      </c>
      <c r="K1101" s="87" t="str">
        <f t="shared" si="816"/>
        <v/>
      </c>
      <c r="L1101" s="87" t="str">
        <f t="shared" si="817"/>
        <v/>
      </c>
      <c r="M1101" s="92"/>
      <c r="N1101" s="92"/>
      <c r="P1101" s="223" t="str">
        <f>IF(OR(LEFT($A1101,1)="x",AND(Y1093+$AB1101=0,$AB1093&gt;0)),"",IFERROR(VLOOKUP($A1101,LedenV,27,0),""))</f>
        <v/>
      </c>
      <c r="Q1101" s="223" t="str">
        <f>IF(OR(LEFT($A1101,1)="x",AND(Z1093+$AB1101=0,$AB1093&gt;0)),"",IFERROR(VLOOKUP($A1101,LedenV,28,0),""))</f>
        <v/>
      </c>
      <c r="R1101" s="223" t="str">
        <f>IF(OR(LEFT($A1101,1)="x",AND(AA1093+$AB1101=0,$AB1093&gt;0)),"",IFERROR(VLOOKUP($A1101,LedenV,29,0),""))</f>
        <v/>
      </c>
      <c r="S1101" s="228"/>
      <c r="T1101" s="305"/>
      <c r="U1101" s="226"/>
      <c r="V1101" s="229" t="str">
        <f t="shared" si="818"/>
        <v/>
      </c>
      <c r="W1101" s="229" t="str">
        <f t="shared" si="819"/>
        <v/>
      </c>
      <c r="X1101" s="52">
        <v>12</v>
      </c>
      <c r="Y1101" s="87" t="str">
        <f t="shared" si="820"/>
        <v/>
      </c>
      <c r="Z1101" s="87" t="str">
        <f t="shared" si="821"/>
        <v/>
      </c>
      <c r="AA1101" s="87" t="str">
        <f t="shared" si="822"/>
        <v/>
      </c>
      <c r="AB1101" s="34">
        <f t="shared" si="823"/>
        <v>0</v>
      </c>
    </row>
    <row r="1102" spans="1:32" x14ac:dyDescent="0.2">
      <c r="A1102" s="34" t="str">
        <f>C1091&amp;"x"&amp;B1102</f>
        <v>x9</v>
      </c>
      <c r="B1102" s="63">
        <v>9</v>
      </c>
      <c r="C1102" s="87" t="str">
        <f t="shared" si="809"/>
        <v/>
      </c>
      <c r="D1102" s="87" t="str">
        <f t="shared" si="810"/>
        <v/>
      </c>
      <c r="E1102" s="88" t="str">
        <f t="shared" si="811"/>
        <v/>
      </c>
      <c r="F1102" s="88" t="str">
        <f t="shared" si="812"/>
        <v/>
      </c>
      <c r="G1102" s="89" t="str">
        <f t="shared" si="813"/>
        <v/>
      </c>
      <c r="H1102" s="90" t="str">
        <f t="shared" si="814"/>
        <v/>
      </c>
      <c r="I1102" s="91"/>
      <c r="J1102" s="87" t="str">
        <f t="shared" si="815"/>
        <v/>
      </c>
      <c r="K1102" s="87" t="str">
        <f t="shared" si="816"/>
        <v/>
      </c>
      <c r="L1102" s="87" t="str">
        <f t="shared" si="817"/>
        <v/>
      </c>
      <c r="M1102" s="92"/>
      <c r="N1102" s="92"/>
      <c r="P1102" s="223" t="str">
        <f>IF(OR(LEFT($A1102,1)="x",AND(Y1093+$AB1102=0,$AB1093&gt;0)),"",IFERROR(VLOOKUP($A1102,LedenV,27,0),""))</f>
        <v/>
      </c>
      <c r="Q1102" s="223" t="str">
        <f>IF(OR(LEFT($A1102,1)="x",AND(Z1093+$AB1102=0,$AB1093&gt;0)),"",IFERROR(VLOOKUP($A1102,LedenV,28,0),""))</f>
        <v/>
      </c>
      <c r="R1102" s="223" t="str">
        <f>IF(OR(LEFT($A1102,1)="x",AND(AA1093+$AB1102=0,$AB1093&gt;0)),"",IFERROR(VLOOKUP($A1102,LedenV,29,0),""))</f>
        <v/>
      </c>
      <c r="S1102" s="228"/>
      <c r="T1102" s="305"/>
      <c r="U1102" s="226"/>
      <c r="V1102" s="229" t="str">
        <f t="shared" si="818"/>
        <v/>
      </c>
      <c r="W1102" s="229" t="str">
        <f t="shared" si="819"/>
        <v/>
      </c>
      <c r="X1102" s="52">
        <v>13</v>
      </c>
      <c r="Y1102" s="87" t="str">
        <f t="shared" si="820"/>
        <v/>
      </c>
      <c r="Z1102" s="87" t="str">
        <f t="shared" si="821"/>
        <v/>
      </c>
      <c r="AA1102" s="87" t="str">
        <f t="shared" si="822"/>
        <v/>
      </c>
      <c r="AB1102" s="34">
        <f t="shared" si="823"/>
        <v>0</v>
      </c>
    </row>
    <row r="1103" spans="1:32" x14ac:dyDescent="0.2">
      <c r="A1103" s="34" t="str">
        <f>C1091&amp;"x"&amp;B1103</f>
        <v>x10</v>
      </c>
      <c r="B1103" s="63">
        <v>10</v>
      </c>
      <c r="C1103" s="87" t="str">
        <f t="shared" si="809"/>
        <v/>
      </c>
      <c r="D1103" s="87" t="str">
        <f t="shared" si="810"/>
        <v/>
      </c>
      <c r="E1103" s="88" t="str">
        <f t="shared" si="811"/>
        <v/>
      </c>
      <c r="F1103" s="88" t="str">
        <f t="shared" si="812"/>
        <v/>
      </c>
      <c r="G1103" s="89" t="str">
        <f t="shared" si="813"/>
        <v/>
      </c>
      <c r="H1103" s="90" t="str">
        <f t="shared" si="814"/>
        <v/>
      </c>
      <c r="I1103" s="91"/>
      <c r="J1103" s="87" t="str">
        <f t="shared" si="815"/>
        <v/>
      </c>
      <c r="K1103" s="87" t="str">
        <f t="shared" si="816"/>
        <v/>
      </c>
      <c r="L1103" s="87" t="str">
        <f t="shared" si="817"/>
        <v/>
      </c>
      <c r="M1103" s="92"/>
      <c r="N1103" s="92"/>
      <c r="P1103" s="223" t="str">
        <f>IF(OR(LEFT($A1103,1)="x",AND(Y1093+$AB1103=0,$AB1093&gt;0)),"",IFERROR(VLOOKUP($A1103,LedenV,27,0),""))</f>
        <v/>
      </c>
      <c r="Q1103" s="223" t="str">
        <f>IF(OR(LEFT($A1103,1)="x",AND(Z1093+$AB1103=0,$AB1093&gt;0)),"",IFERROR(VLOOKUP($A1103,LedenV,28,0),""))</f>
        <v/>
      </c>
      <c r="R1103" s="223" t="str">
        <f>IF(OR(LEFT($A1103,1)="x",AND(AA1093+$AB1103=0,$AB1093&gt;0)),"",IFERROR(VLOOKUP($A1103,LedenV,29,0),""))</f>
        <v/>
      </c>
      <c r="S1103" s="228"/>
      <c r="T1103" s="305"/>
      <c r="U1103" s="226"/>
      <c r="V1103" s="229" t="str">
        <f t="shared" si="818"/>
        <v/>
      </c>
      <c r="W1103" s="229" t="str">
        <f t="shared" si="819"/>
        <v/>
      </c>
      <c r="X1103" s="52">
        <v>14</v>
      </c>
      <c r="Y1103" s="87" t="str">
        <f t="shared" si="820"/>
        <v/>
      </c>
      <c r="Z1103" s="87" t="str">
        <f t="shared" si="821"/>
        <v/>
      </c>
      <c r="AA1103" s="87" t="str">
        <f t="shared" si="822"/>
        <v/>
      </c>
      <c r="AB1103" s="34">
        <f t="shared" si="823"/>
        <v>0</v>
      </c>
    </row>
    <row r="1104" spans="1:32" x14ac:dyDescent="0.2">
      <c r="A1104" s="34" t="str">
        <f>C1091&amp;"x"&amp;B1104</f>
        <v>x11</v>
      </c>
      <c r="B1104" s="63">
        <v>11</v>
      </c>
      <c r="C1104" s="87" t="str">
        <f t="shared" si="809"/>
        <v/>
      </c>
      <c r="D1104" s="87" t="str">
        <f t="shared" si="810"/>
        <v/>
      </c>
      <c r="E1104" s="88" t="str">
        <f t="shared" si="811"/>
        <v/>
      </c>
      <c r="F1104" s="88" t="str">
        <f t="shared" si="812"/>
        <v/>
      </c>
      <c r="G1104" s="89" t="str">
        <f t="shared" si="813"/>
        <v/>
      </c>
      <c r="H1104" s="90" t="str">
        <f t="shared" si="814"/>
        <v/>
      </c>
      <c r="I1104" s="91"/>
      <c r="J1104" s="87" t="str">
        <f t="shared" si="815"/>
        <v/>
      </c>
      <c r="K1104" s="87" t="str">
        <f t="shared" si="816"/>
        <v/>
      </c>
      <c r="L1104" s="87" t="str">
        <f t="shared" si="817"/>
        <v/>
      </c>
      <c r="M1104" s="92"/>
      <c r="N1104" s="92"/>
      <c r="P1104" s="223" t="str">
        <f>IF(OR(LEFT($A1104,1)="x",AND(Y1093+$AB1104=0,$AB1093&gt;0)),"",IFERROR(VLOOKUP($A1104,LedenV,27,0),""))</f>
        <v/>
      </c>
      <c r="Q1104" s="223" t="str">
        <f>IF(OR(LEFT($A1104,1)="x",AND(Z1093+$AB1104=0,$AB1093&gt;0)),"",IFERROR(VLOOKUP($A1104,LedenV,28,0),""))</f>
        <v/>
      </c>
      <c r="R1104" s="223" t="str">
        <f>IF(OR(LEFT($A1104,1)="x",AND(AA1093+$AB1104=0,$AB1093&gt;0)),"",IFERROR(VLOOKUP($A1104,LedenV,29,0),""))</f>
        <v/>
      </c>
      <c r="V1104" s="229" t="str">
        <f t="shared" si="818"/>
        <v/>
      </c>
      <c r="W1104" s="229" t="str">
        <f t="shared" si="819"/>
        <v/>
      </c>
      <c r="X1104" s="52">
        <v>15</v>
      </c>
      <c r="Y1104" s="87" t="str">
        <f t="shared" si="820"/>
        <v/>
      </c>
      <c r="Z1104" s="87" t="str">
        <f t="shared" si="821"/>
        <v/>
      </c>
      <c r="AA1104" s="87" t="str">
        <f t="shared" si="822"/>
        <v/>
      </c>
      <c r="AB1104" s="34">
        <f t="shared" si="823"/>
        <v>0</v>
      </c>
    </row>
    <row r="1105" spans="1:32" x14ac:dyDescent="0.2">
      <c r="A1105" s="34" t="str">
        <f>C1091&amp;"x"&amp;B1105</f>
        <v>x12</v>
      </c>
      <c r="B1105" s="63">
        <v>12</v>
      </c>
      <c r="C1105" s="87" t="str">
        <f t="shared" si="809"/>
        <v/>
      </c>
      <c r="D1105" s="87" t="str">
        <f t="shared" si="810"/>
        <v/>
      </c>
      <c r="E1105" s="88" t="str">
        <f t="shared" si="811"/>
        <v/>
      </c>
      <c r="F1105" s="88" t="str">
        <f t="shared" si="812"/>
        <v/>
      </c>
      <c r="G1105" s="89" t="str">
        <f t="shared" si="813"/>
        <v/>
      </c>
      <c r="H1105" s="90" t="str">
        <f t="shared" si="814"/>
        <v/>
      </c>
      <c r="I1105" s="91"/>
      <c r="J1105" s="87" t="str">
        <f t="shared" si="815"/>
        <v/>
      </c>
      <c r="K1105" s="87" t="str">
        <f t="shared" si="816"/>
        <v/>
      </c>
      <c r="L1105" s="87" t="str">
        <f t="shared" si="817"/>
        <v/>
      </c>
      <c r="M1105" s="92"/>
      <c r="N1105" s="92"/>
      <c r="P1105" s="223" t="str">
        <f>IF(OR(LEFT($A1105,1)="x",AND(Y1093+$AB1105=0,$AB1093&gt;0)),"",IFERROR(VLOOKUP($A1105,LedenV,27,0),""))</f>
        <v/>
      </c>
      <c r="Q1105" s="223" t="str">
        <f>IF(OR(LEFT($A1105,1)="x",AND(Z1093+$AB1105=0,$AB1093&gt;0)),"",IFERROR(VLOOKUP($A1105,LedenV,28,0),""))</f>
        <v/>
      </c>
      <c r="R1105" s="223" t="str">
        <f>IF(OR(LEFT($A1105,1)="x",AND(AA1093+$AB1105=0,$AB1093&gt;0)),"",IFERROR(VLOOKUP($A1105,LedenV,29,0),""))</f>
        <v/>
      </c>
      <c r="V1105" s="229" t="str">
        <f t="shared" si="818"/>
        <v/>
      </c>
      <c r="W1105" s="229" t="str">
        <f t="shared" si="819"/>
        <v/>
      </c>
      <c r="X1105" s="52">
        <v>16</v>
      </c>
      <c r="Y1105" s="87" t="str">
        <f t="shared" si="820"/>
        <v/>
      </c>
      <c r="Z1105" s="87" t="str">
        <f t="shared" si="821"/>
        <v/>
      </c>
      <c r="AA1105" s="87" t="str">
        <f t="shared" si="822"/>
        <v/>
      </c>
      <c r="AB1105" s="34">
        <f t="shared" si="823"/>
        <v>0</v>
      </c>
    </row>
    <row r="1106" spans="1:32" x14ac:dyDescent="0.2">
      <c r="A1106" s="34" t="str">
        <f>C1091&amp;"x"&amp;B1106</f>
        <v>x13</v>
      </c>
      <c r="B1106" s="63">
        <v>13</v>
      </c>
      <c r="C1106" s="87" t="str">
        <f t="shared" si="809"/>
        <v/>
      </c>
      <c r="D1106" s="87" t="str">
        <f t="shared" si="810"/>
        <v/>
      </c>
      <c r="E1106" s="88" t="str">
        <f t="shared" si="811"/>
        <v/>
      </c>
      <c r="F1106" s="88" t="str">
        <f t="shared" si="812"/>
        <v/>
      </c>
      <c r="G1106" s="89" t="str">
        <f t="shared" si="813"/>
        <v/>
      </c>
      <c r="H1106" s="90" t="str">
        <f t="shared" si="814"/>
        <v/>
      </c>
      <c r="I1106" s="91"/>
      <c r="J1106" s="87" t="str">
        <f t="shared" si="815"/>
        <v/>
      </c>
      <c r="K1106" s="87" t="str">
        <f t="shared" si="816"/>
        <v/>
      </c>
      <c r="L1106" s="87" t="str">
        <f t="shared" si="817"/>
        <v/>
      </c>
      <c r="M1106" s="92"/>
      <c r="N1106" s="92"/>
      <c r="P1106" s="223" t="str">
        <f>IF(OR(LEFT($A1106,1)="x",AND(Y1093+$AB1106=0,$AB1093&gt;0)),"",IFERROR(VLOOKUP($A1106,LedenV,27,0),""))</f>
        <v/>
      </c>
      <c r="Q1106" s="223" t="str">
        <f>IF(OR(LEFT($A1106,1)="x",AND(Z1093+$AB1106=0,$AB1093&gt;0)),"",IFERROR(VLOOKUP($A1106,LedenV,28,0),""))</f>
        <v/>
      </c>
      <c r="R1106" s="223" t="str">
        <f>IF(OR(LEFT($A1106,1)="x",AND(AA1093+$AB1106=0,$AB1093&gt;0)),"",IFERROR(VLOOKUP($A1106,LedenV,29,0),""))</f>
        <v/>
      </c>
      <c r="V1106" s="229" t="str">
        <f t="shared" si="818"/>
        <v/>
      </c>
      <c r="W1106" s="229" t="str">
        <f t="shared" si="819"/>
        <v/>
      </c>
      <c r="X1106" s="52">
        <v>17</v>
      </c>
      <c r="Y1106" s="87" t="str">
        <f t="shared" si="820"/>
        <v/>
      </c>
      <c r="Z1106" s="87" t="str">
        <f t="shared" si="821"/>
        <v/>
      </c>
      <c r="AA1106" s="87" t="str">
        <f t="shared" si="822"/>
        <v/>
      </c>
      <c r="AB1106" s="34">
        <f t="shared" si="823"/>
        <v>0</v>
      </c>
    </row>
    <row r="1107" spans="1:32" x14ac:dyDescent="0.2">
      <c r="A1107" s="34" t="str">
        <f>C1091&amp;"x"&amp;B1107</f>
        <v>x14</v>
      </c>
      <c r="B1107" s="63">
        <v>14</v>
      </c>
      <c r="C1107" s="87" t="str">
        <f t="shared" si="809"/>
        <v/>
      </c>
      <c r="D1107" s="87" t="str">
        <f t="shared" si="810"/>
        <v/>
      </c>
      <c r="E1107" s="88" t="str">
        <f t="shared" si="811"/>
        <v/>
      </c>
      <c r="F1107" s="88" t="str">
        <f t="shared" si="812"/>
        <v/>
      </c>
      <c r="G1107" s="89" t="str">
        <f t="shared" si="813"/>
        <v/>
      </c>
      <c r="H1107" s="90" t="str">
        <f t="shared" si="814"/>
        <v/>
      </c>
      <c r="I1107" s="91"/>
      <c r="J1107" s="87" t="str">
        <f t="shared" si="815"/>
        <v/>
      </c>
      <c r="K1107" s="87" t="str">
        <f t="shared" si="816"/>
        <v/>
      </c>
      <c r="L1107" s="87" t="str">
        <f t="shared" si="817"/>
        <v/>
      </c>
      <c r="M1107" s="92"/>
      <c r="N1107" s="92"/>
      <c r="P1107" s="223" t="str">
        <f>IF(OR(LEFT($A1107,1)="x",AND(Y1093+$AB1107=0,$AB1093&gt;0)),"",IFERROR(VLOOKUP($A1107,LedenV,27,0),""))</f>
        <v/>
      </c>
      <c r="Q1107" s="223" t="str">
        <f>IF(OR(LEFT($A1107,1)="x",AND(Z1093+$AB1107=0,$AB1093&gt;0)),"",IFERROR(VLOOKUP($A1107,LedenV,28,0),""))</f>
        <v/>
      </c>
      <c r="R1107" s="223" t="str">
        <f>IF(OR(LEFT($A1107,1)="x",AND(AA1093+$AB1107=0,$AB1093&gt;0)),"",IFERROR(VLOOKUP($A1107,LedenV,29,0),""))</f>
        <v/>
      </c>
      <c r="V1107" s="229" t="str">
        <f t="shared" si="818"/>
        <v/>
      </c>
      <c r="W1107" s="229" t="str">
        <f t="shared" si="819"/>
        <v/>
      </c>
      <c r="X1107" s="52">
        <v>18</v>
      </c>
      <c r="Y1107" s="87" t="str">
        <f t="shared" si="820"/>
        <v/>
      </c>
      <c r="Z1107" s="87" t="str">
        <f t="shared" si="821"/>
        <v/>
      </c>
      <c r="AA1107" s="87" t="str">
        <f t="shared" si="822"/>
        <v/>
      </c>
      <c r="AB1107" s="34">
        <f t="shared" si="823"/>
        <v>0</v>
      </c>
    </row>
    <row r="1108" spans="1:32" x14ac:dyDescent="0.2">
      <c r="A1108" s="34" t="str">
        <f>C1091&amp;"x"&amp;B1108</f>
        <v>x15</v>
      </c>
      <c r="B1108" s="63">
        <v>15</v>
      </c>
      <c r="C1108" s="87" t="str">
        <f t="shared" si="809"/>
        <v/>
      </c>
      <c r="D1108" s="87" t="str">
        <f t="shared" si="810"/>
        <v/>
      </c>
      <c r="E1108" s="88" t="str">
        <f t="shared" si="811"/>
        <v/>
      </c>
      <c r="F1108" s="88" t="str">
        <f t="shared" si="812"/>
        <v/>
      </c>
      <c r="G1108" s="89" t="str">
        <f t="shared" si="813"/>
        <v/>
      </c>
      <c r="H1108" s="90" t="str">
        <f t="shared" si="814"/>
        <v/>
      </c>
      <c r="I1108" s="91"/>
      <c r="J1108" s="87" t="str">
        <f t="shared" si="815"/>
        <v/>
      </c>
      <c r="K1108" s="87" t="str">
        <f t="shared" si="816"/>
        <v/>
      </c>
      <c r="L1108" s="87" t="str">
        <f t="shared" si="817"/>
        <v/>
      </c>
      <c r="M1108" s="92"/>
      <c r="N1108" s="92"/>
      <c r="P1108" s="223" t="str">
        <f>IF(OR(LEFT($A1108,1)="x",AND(Y1093+$AB1108=0,$AB1093&gt;0)),"",IFERROR(VLOOKUP($A1108,LedenV,27,0),""))</f>
        <v/>
      </c>
      <c r="Q1108" s="223" t="str">
        <f>IF(OR(LEFT($A1108,1)="x",AND(Z1093+$AB1108=0,$AB1093&gt;0)),"",IFERROR(VLOOKUP($A1108,LedenV,28,0),""))</f>
        <v/>
      </c>
      <c r="R1108" s="223" t="str">
        <f>IF(OR(LEFT($A1108,1)="x",AND(AA1093+$AB1108=0,$AB1093&gt;0)),"",IFERROR(VLOOKUP($A1108,LedenV,29,0),""))</f>
        <v/>
      </c>
      <c r="V1108" s="229" t="str">
        <f t="shared" si="818"/>
        <v/>
      </c>
      <c r="W1108" s="229" t="str">
        <f t="shared" si="819"/>
        <v/>
      </c>
      <c r="X1108" s="52">
        <v>19</v>
      </c>
      <c r="Y1108" s="87" t="str">
        <f t="shared" si="820"/>
        <v/>
      </c>
      <c r="Z1108" s="87" t="str">
        <f t="shared" si="821"/>
        <v/>
      </c>
      <c r="AA1108" s="87" t="str">
        <f t="shared" si="822"/>
        <v/>
      </c>
      <c r="AB1108" s="34">
        <f t="shared" si="823"/>
        <v>0</v>
      </c>
    </row>
    <row r="1109" spans="1:32" ht="13.5" thickBot="1" x14ac:dyDescent="0.25">
      <c r="B1109" s="93"/>
      <c r="C1109" s="94"/>
      <c r="D1109" s="93"/>
      <c r="E1109" s="93"/>
      <c r="F1109" s="93"/>
      <c r="G1109" s="95"/>
      <c r="H1109" s="95"/>
      <c r="I1109" s="95"/>
      <c r="J1109" s="94"/>
      <c r="K1109" s="94"/>
      <c r="L1109" s="94"/>
      <c r="M1109" s="92"/>
      <c r="N1109" s="92"/>
      <c r="X1109" s="52">
        <v>20</v>
      </c>
    </row>
    <row r="1110" spans="1:32" ht="13.5" thickTop="1" x14ac:dyDescent="0.2">
      <c r="A1110" s="62"/>
      <c r="B1110" s="63"/>
      <c r="C1110" s="392" t="s">
        <v>6547</v>
      </c>
      <c r="D1110" s="392"/>
      <c r="E1110" s="178" t="s">
        <v>6548</v>
      </c>
      <c r="F1110" s="178" t="s">
        <v>6549</v>
      </c>
      <c r="G1110" s="65" t="s">
        <v>6550</v>
      </c>
      <c r="H1110" s="66"/>
      <c r="I1110" s="67"/>
      <c r="J1110" s="68" t="s">
        <v>6551</v>
      </c>
      <c r="K1110" s="68" t="s">
        <v>6552</v>
      </c>
      <c r="L1110" s="68" t="s">
        <v>6553</v>
      </c>
      <c r="M1110" s="69"/>
      <c r="N1110" s="69"/>
      <c r="O1110" s="70"/>
      <c r="P1110" s="71">
        <f>COUNT(P1114:P1128)</f>
        <v>0</v>
      </c>
      <c r="Q1110" s="71">
        <f>COUNT(Q1114:Q1128)</f>
        <v>0</v>
      </c>
      <c r="R1110" s="71">
        <f>COUNT(R1114:R1128)</f>
        <v>0</v>
      </c>
      <c r="S1110" s="72"/>
      <c r="T1110" s="104">
        <f>R1110-(15-COUNTBLANK(AA1114:AA1128))</f>
        <v>0</v>
      </c>
      <c r="U1110" s="70"/>
      <c r="V1110" s="70"/>
      <c r="W1110" s="70"/>
      <c r="X1110" s="70">
        <v>1</v>
      </c>
      <c r="Y1110" s="62"/>
      <c r="Z1110" s="62"/>
      <c r="AA1110" s="62"/>
      <c r="AB1110" s="62"/>
    </row>
    <row r="1111" spans="1:32" x14ac:dyDescent="0.2">
      <c r="A1111" s="43">
        <v>59</v>
      </c>
      <c r="B1111" s="73"/>
      <c r="C1111" s="391" t="str">
        <f>Leden!AQ61</f>
        <v/>
      </c>
      <c r="D1111" s="391"/>
      <c r="E1111" s="177" t="str">
        <f>IF($C1111="","",LEFT(IFERROR(VLOOKUP($C1111,TeamsV,2,0),"")&amp;"??",2))</f>
        <v/>
      </c>
      <c r="F1111" s="177" t="str">
        <f>IF($C1111="","",LEFT(IFERROR(VLOOKUP($C1111,TeamsV,3,0),"")&amp;"??",2))</f>
        <v/>
      </c>
      <c r="G1111" s="177" t="str">
        <f>IF($C1111="","",LEFT(IFERROR(VLOOKUP($C1111,TeamsV,4,0),"")&amp;"?",1))</f>
        <v/>
      </c>
      <c r="H1111" s="75"/>
      <c r="I1111" s="76"/>
      <c r="J1111" s="295">
        <f>COUNTIF(C1114:C1128,"V")</f>
        <v>0</v>
      </c>
      <c r="K1111" s="300">
        <f>COUNTIF(C1114:C1128,"M")</f>
        <v>0</v>
      </c>
      <c r="L1111" s="77" t="str">
        <f>IFERROR(AVERAGE(H1114:H1128),"")</f>
        <v/>
      </c>
      <c r="M1111" s="78"/>
      <c r="N1111" s="78"/>
      <c r="O1111" s="79" t="s">
        <v>6554</v>
      </c>
      <c r="P1111" s="223" t="str">
        <f>IF(COUNT(P1114:P1128)=0,"",TeamPunten(P1114:P1128,$V1111))</f>
        <v/>
      </c>
      <c r="Q1111" s="223" t="str">
        <f>IF(COUNT(Q1114:Q1128)=0,"",TeamPunten(Q1114:Q1128,$V1111))</f>
        <v/>
      </c>
      <c r="R1111" s="223" t="str">
        <f>IF(COUNT(R1114:R1128)=0,"",TeamPunten(R1114:R1128,$V1111))</f>
        <v/>
      </c>
      <c r="S1111" s="224"/>
      <c r="T1111" s="51"/>
      <c r="U1111" s="225" t="str">
        <f>MID($C1111,1,1)</f>
        <v/>
      </c>
      <c r="V1111" s="225" t="str">
        <f>MID($C1111,1,1)</f>
        <v/>
      </c>
      <c r="W1111" s="225" t="str">
        <f>MID($C1111,1,1)</f>
        <v/>
      </c>
      <c r="X1111" s="52">
        <v>2</v>
      </c>
      <c r="Y1111" s="43"/>
      <c r="Z1111" s="43"/>
      <c r="AA1111" s="43"/>
      <c r="AB1111" s="43"/>
      <c r="AD1111" s="20" t="str">
        <f>IF($C1111="","",IFERROR(VLOOKUP($C1111,TeamsV,6,0),""))</f>
        <v/>
      </c>
      <c r="AE1111" s="20" t="str">
        <f>IF($AD1111="","",VLOOKUP($AD1111,Teams!$B$4:$G$8,2,0))</f>
        <v/>
      </c>
      <c r="AF1111" s="20" t="str">
        <f>IF($AD1111="","",VLOOKUP($AD1111,Teams!$B$4:$G$8,4,0))</f>
        <v/>
      </c>
    </row>
    <row r="1112" spans="1:32" x14ac:dyDescent="0.2">
      <c r="B1112" s="63"/>
      <c r="C1112" s="178"/>
      <c r="D1112" s="63"/>
      <c r="E1112" s="63"/>
      <c r="F1112" s="63"/>
      <c r="G1112" s="67"/>
      <c r="H1112" s="67"/>
      <c r="I1112" s="67"/>
      <c r="J1112" s="296"/>
      <c r="K1112" s="296"/>
      <c r="L1112" s="296"/>
      <c r="M1112" s="80"/>
      <c r="N1112" s="80"/>
      <c r="P1112" s="224"/>
      <c r="Q1112" s="224"/>
      <c r="R1112" s="224"/>
      <c r="S1112" s="224"/>
      <c r="T1112" s="51"/>
      <c r="U1112" s="226"/>
      <c r="V1112" s="226"/>
      <c r="W1112" s="226"/>
      <c r="X1112" s="52">
        <v>3</v>
      </c>
    </row>
    <row r="1113" spans="1:32" x14ac:dyDescent="0.2">
      <c r="A1113" s="81"/>
      <c r="B1113" s="82"/>
      <c r="C1113" s="83" t="s">
        <v>6555</v>
      </c>
      <c r="D1113" s="83" t="s">
        <v>6556</v>
      </c>
      <c r="E1113" s="84" t="s">
        <v>6557</v>
      </c>
      <c r="F1113" s="84" t="s">
        <v>6558</v>
      </c>
      <c r="G1113" s="83" t="s">
        <v>6559</v>
      </c>
      <c r="H1113" s="83" t="s">
        <v>6560</v>
      </c>
      <c r="I1113" s="83" t="s">
        <v>6415</v>
      </c>
      <c r="J1113" s="83" t="s">
        <v>7321</v>
      </c>
      <c r="K1113" s="83" t="s">
        <v>8065</v>
      </c>
      <c r="L1113" s="83" t="s">
        <v>8195</v>
      </c>
      <c r="M1113" s="85"/>
      <c r="N1113" s="85"/>
      <c r="O1113" s="86"/>
      <c r="P1113" s="227" t="s">
        <v>6425</v>
      </c>
      <c r="Q1113" s="227" t="s">
        <v>6424</v>
      </c>
      <c r="R1113" s="227" t="s">
        <v>6426</v>
      </c>
      <c r="S1113" s="224"/>
      <c r="T1113" s="51"/>
      <c r="U1113" s="225" t="str">
        <f>IF(W1111="","",VLOOKUP(W1111,Leeftijdscat,2,FALSE))</f>
        <v/>
      </c>
      <c r="V1113" s="225" t="str">
        <f>IF(W1111="","",VLOOKUP(W1111,Leeftijdscat,3,FALSE))</f>
        <v/>
      </c>
      <c r="W1113" s="225"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SUM(Y1113:AA1113)</f>
        <v>0</v>
      </c>
    </row>
    <row r="1114" spans="1:32" x14ac:dyDescent="0.2">
      <c r="A1114" s="34" t="str">
        <f>C1111&amp;"x"&amp;B1114</f>
        <v>x1</v>
      </c>
      <c r="B1114" s="63">
        <v>1</v>
      </c>
      <c r="C1114" s="87" t="str">
        <f t="shared" ref="C1114:C1128" si="824">IF(LEFT($A1114,1)="x","",IFERROR(VLOOKUP($A1114,LedenV,6,0),""))</f>
        <v/>
      </c>
      <c r="D1114" s="87" t="str">
        <f t="shared" ref="D1114:D1128" si="825">IF(LEFT($A1114,1)="x","",IFERROR(VLOOKUP($A1114,LedenV,7,0),""))</f>
        <v/>
      </c>
      <c r="E1114" s="88" t="str">
        <f t="shared" ref="E1114:E1128" si="826">IF(LEFT($A1114,1)="x","",IFERROR(VLOOKUP($A1114,LedenV,8,0),""))</f>
        <v/>
      </c>
      <c r="F1114" s="88" t="str">
        <f t="shared" ref="F1114:F1128" si="827">IF(LEFT($A1114,1)="x","",IFERROR(VLOOKUP($A1114,LedenV,9,0),""))</f>
        <v/>
      </c>
      <c r="G1114" s="89" t="str">
        <f t="shared" ref="G1114:G1128" si="828">IF(LEFT($A1114,1)="x","",IFERROR(VLOOKUP($A1114,LedenV,10,0),""))</f>
        <v/>
      </c>
      <c r="H1114" s="90" t="str">
        <f t="shared" ref="H1114:H1128" si="829">IF(AND(ISNUMBER(G1114),G1114&lt;&gt;0),DATEDIF(G1114,Peildatum,"Y"),"")</f>
        <v/>
      </c>
      <c r="I1114" s="91"/>
      <c r="J1114" s="87" t="str">
        <f t="shared" ref="J1114:J1128" si="830">IF(LEFT($A1114,1)="x","",IFERROR(VLOOKUP($A1114,LedenV,16,0),""))</f>
        <v/>
      </c>
      <c r="K1114" s="87" t="str">
        <f t="shared" ref="K1114:K1128" si="831">IF(LEFT($A1114,1)="x","",IFERROR(VLOOKUP($A1114,LedenV,17,0),""))</f>
        <v/>
      </c>
      <c r="L1114" s="87" t="str">
        <f t="shared" ref="L1114:L1128" si="832">IF(LEFT($A1114,1)="x","",IFERROR(VLOOKUP($A1114,LedenV,18,0),""))</f>
        <v/>
      </c>
      <c r="M1114" s="92"/>
      <c r="N1114" s="92"/>
      <c r="P1114" s="223" t="str">
        <f>IF(OR(LEFT($A1114,1)="x",AND(Y1113+$AB1114=0,$AB1113&gt;0)),"",IFERROR(VLOOKUP($A1114,LedenV,27,0),""))</f>
        <v/>
      </c>
      <c r="Q1114" s="223" t="str">
        <f>IF(OR(LEFT($A1114,1)="x",AND(Z1113+$AB1114=0,$AB1113&gt;0)),"",IFERROR(VLOOKUP($A1114,LedenV,28,0),""))</f>
        <v/>
      </c>
      <c r="R1114" s="223" t="str">
        <f>IF(OR(LEFT($A1114,1)="x",AND(AA1113+$AB1114=0,$AB1113&gt;0)),"",IFERROR(VLOOKUP($A1114,LedenV,29,0),""))</f>
        <v/>
      </c>
      <c r="S1114" s="228"/>
      <c r="T1114" s="305"/>
      <c r="U1114" s="226"/>
      <c r="V1114" s="229" t="str">
        <f t="shared" ref="V1114:V1128" si="833">V1113</f>
        <v/>
      </c>
      <c r="W1114" s="229" t="str">
        <f t="shared" ref="W1114:W1128" si="834">W1113</f>
        <v/>
      </c>
      <c r="X1114" s="52">
        <v>5</v>
      </c>
      <c r="Y1114" s="87" t="str">
        <f t="shared" ref="Y1114:Y1128" si="835">IF(LEFT($A1114,1)="x","",IFERROR(VLOOKUP($A1114,LedenV,34,0),""))</f>
        <v/>
      </c>
      <c r="Z1114" s="87" t="str">
        <f t="shared" ref="Z1114:Z1128" si="836">IF(LEFT($A1114,1)="x","",IFERROR(VLOOKUP($A1114,LedenV,35,0),""))</f>
        <v/>
      </c>
      <c r="AA1114" s="87" t="str">
        <f t="shared" ref="AA1114:AA1128" si="837">IF(LEFT($A1114,1)="x","",IFERROR(VLOOKUP($A1114,LedenV,36,0),""))</f>
        <v/>
      </c>
      <c r="AB1114" s="34">
        <f t="shared" ref="AB1114:AB1128" si="838">LEN(Y1114&amp;Z1114&amp;AA1114)</f>
        <v>0</v>
      </c>
    </row>
    <row r="1115" spans="1:32" x14ac:dyDescent="0.2">
      <c r="A1115" s="34" t="str">
        <f>C1111&amp;"x"&amp;B1115</f>
        <v>x2</v>
      </c>
      <c r="B1115" s="63">
        <v>2</v>
      </c>
      <c r="C1115" s="87" t="str">
        <f t="shared" si="824"/>
        <v/>
      </c>
      <c r="D1115" s="87" t="str">
        <f t="shared" si="825"/>
        <v/>
      </c>
      <c r="E1115" s="88" t="str">
        <f t="shared" si="826"/>
        <v/>
      </c>
      <c r="F1115" s="88" t="str">
        <f t="shared" si="827"/>
        <v/>
      </c>
      <c r="G1115" s="89" t="str">
        <f t="shared" si="828"/>
        <v/>
      </c>
      <c r="H1115" s="90" t="str">
        <f t="shared" si="829"/>
        <v/>
      </c>
      <c r="I1115" s="91"/>
      <c r="J1115" s="87" t="str">
        <f t="shared" si="830"/>
        <v/>
      </c>
      <c r="K1115" s="87" t="str">
        <f t="shared" si="831"/>
        <v/>
      </c>
      <c r="L1115" s="87" t="str">
        <f t="shared" si="832"/>
        <v/>
      </c>
      <c r="M1115" s="92"/>
      <c r="N1115" s="92"/>
      <c r="P1115" s="223" t="str">
        <f>IF(OR(LEFT($A1115,1)="x",AND(Y1113+$AB1115=0,$AB1113&gt;0)),"",IFERROR(VLOOKUP($A1115,LedenV,27,0),""))</f>
        <v/>
      </c>
      <c r="Q1115" s="223" t="str">
        <f>IF(OR(LEFT($A1115,1)="x",AND(Z1113+$AB1115=0,$AB1113&gt;0)),"",IFERROR(VLOOKUP($A1115,LedenV,28,0),""))</f>
        <v/>
      </c>
      <c r="R1115" s="223" t="str">
        <f>IF(OR(LEFT($A1115,1)="x",AND(AA1113+$AB1115=0,$AB1113&gt;0)),"",IFERROR(VLOOKUP($A1115,LedenV,29,0),""))</f>
        <v/>
      </c>
      <c r="S1115" s="228"/>
      <c r="T1115" s="305"/>
      <c r="U1115" s="226"/>
      <c r="V1115" s="229" t="str">
        <f t="shared" si="833"/>
        <v/>
      </c>
      <c r="W1115" s="229" t="str">
        <f t="shared" si="834"/>
        <v/>
      </c>
      <c r="X1115" s="52">
        <v>6</v>
      </c>
      <c r="Y1115" s="87" t="str">
        <f t="shared" si="835"/>
        <v/>
      </c>
      <c r="Z1115" s="87" t="str">
        <f t="shared" si="836"/>
        <v/>
      </c>
      <c r="AA1115" s="87" t="str">
        <f t="shared" si="837"/>
        <v/>
      </c>
      <c r="AB1115" s="34">
        <f t="shared" si="838"/>
        <v>0</v>
      </c>
    </row>
    <row r="1116" spans="1:32" x14ac:dyDescent="0.2">
      <c r="A1116" s="34" t="str">
        <f>C1111&amp;"x"&amp;B1116</f>
        <v>x3</v>
      </c>
      <c r="B1116" s="63">
        <v>3</v>
      </c>
      <c r="C1116" s="87" t="str">
        <f t="shared" si="824"/>
        <v/>
      </c>
      <c r="D1116" s="87" t="str">
        <f t="shared" si="825"/>
        <v/>
      </c>
      <c r="E1116" s="88" t="str">
        <f t="shared" si="826"/>
        <v/>
      </c>
      <c r="F1116" s="88" t="str">
        <f t="shared" si="827"/>
        <v/>
      </c>
      <c r="G1116" s="89" t="str">
        <f t="shared" si="828"/>
        <v/>
      </c>
      <c r="H1116" s="90" t="str">
        <f t="shared" si="829"/>
        <v/>
      </c>
      <c r="I1116" s="91"/>
      <c r="J1116" s="87" t="str">
        <f t="shared" si="830"/>
        <v/>
      </c>
      <c r="K1116" s="87" t="str">
        <f t="shared" si="831"/>
        <v/>
      </c>
      <c r="L1116" s="87" t="str">
        <f t="shared" si="832"/>
        <v/>
      </c>
      <c r="M1116" s="92"/>
      <c r="N1116" s="92"/>
      <c r="P1116" s="223" t="str">
        <f>IF(OR(LEFT($A1116,1)="x",AND(Y1113+$AB1116=0,$AB1113&gt;0)),"",IFERROR(VLOOKUP($A1116,LedenV,27,0),""))</f>
        <v/>
      </c>
      <c r="Q1116" s="223" t="str">
        <f>IF(OR(LEFT($A1116,1)="x",AND(Z1113+$AB1116=0,$AB1113&gt;0)),"",IFERROR(VLOOKUP($A1116,LedenV,28,0),""))</f>
        <v/>
      </c>
      <c r="R1116" s="223" t="str">
        <f>IF(OR(LEFT($A1116,1)="x",AND(AA1113+$AB1116=0,$AB1113&gt;0)),"",IFERROR(VLOOKUP($A1116,LedenV,29,0),""))</f>
        <v/>
      </c>
      <c r="S1116" s="228"/>
      <c r="T1116" s="305"/>
      <c r="U1116" s="226"/>
      <c r="V1116" s="229" t="str">
        <f t="shared" si="833"/>
        <v/>
      </c>
      <c r="W1116" s="229" t="str">
        <f t="shared" si="834"/>
        <v/>
      </c>
      <c r="X1116" s="52">
        <v>7</v>
      </c>
      <c r="Y1116" s="87" t="str">
        <f t="shared" si="835"/>
        <v/>
      </c>
      <c r="Z1116" s="87" t="str">
        <f t="shared" si="836"/>
        <v/>
      </c>
      <c r="AA1116" s="87" t="str">
        <f t="shared" si="837"/>
        <v/>
      </c>
      <c r="AB1116" s="34">
        <f t="shared" si="838"/>
        <v>0</v>
      </c>
    </row>
    <row r="1117" spans="1:32" x14ac:dyDescent="0.2">
      <c r="A1117" s="34" t="str">
        <f>C1111&amp;"x"&amp;B1117</f>
        <v>x4</v>
      </c>
      <c r="B1117" s="63">
        <v>4</v>
      </c>
      <c r="C1117" s="87" t="str">
        <f t="shared" si="824"/>
        <v/>
      </c>
      <c r="D1117" s="87" t="str">
        <f t="shared" si="825"/>
        <v/>
      </c>
      <c r="E1117" s="88" t="str">
        <f t="shared" si="826"/>
        <v/>
      </c>
      <c r="F1117" s="88" t="str">
        <f t="shared" si="827"/>
        <v/>
      </c>
      <c r="G1117" s="89" t="str">
        <f t="shared" si="828"/>
        <v/>
      </c>
      <c r="H1117" s="90" t="str">
        <f t="shared" si="829"/>
        <v/>
      </c>
      <c r="I1117" s="91"/>
      <c r="J1117" s="87" t="str">
        <f t="shared" si="830"/>
        <v/>
      </c>
      <c r="K1117" s="87" t="str">
        <f t="shared" si="831"/>
        <v/>
      </c>
      <c r="L1117" s="87" t="str">
        <f t="shared" si="832"/>
        <v/>
      </c>
      <c r="M1117" s="92"/>
      <c r="N1117" s="92"/>
      <c r="P1117" s="223" t="str">
        <f>IF(OR(LEFT($A1117,1)="x",AND(Y1113+$AB1117=0,$AB1113&gt;0)),"",IFERROR(VLOOKUP($A1117,LedenV,27,0),""))</f>
        <v/>
      </c>
      <c r="Q1117" s="223" t="str">
        <f>IF(OR(LEFT($A1117,1)="x",AND(Z1113+$AB1117=0,$AB1113&gt;0)),"",IFERROR(VLOOKUP($A1117,LedenV,28,0),""))</f>
        <v/>
      </c>
      <c r="R1117" s="223" t="str">
        <f>IF(OR(LEFT($A1117,1)="x",AND(AA1113+$AB1117=0,$AB1113&gt;0)),"",IFERROR(VLOOKUP($A1117,LedenV,29,0),""))</f>
        <v/>
      </c>
      <c r="S1117" s="228"/>
      <c r="T1117" s="305"/>
      <c r="U1117" s="226"/>
      <c r="V1117" s="229" t="str">
        <f t="shared" si="833"/>
        <v/>
      </c>
      <c r="W1117" s="229" t="str">
        <f t="shared" si="834"/>
        <v/>
      </c>
      <c r="X1117" s="52">
        <v>8</v>
      </c>
      <c r="Y1117" s="87" t="str">
        <f t="shared" si="835"/>
        <v/>
      </c>
      <c r="Z1117" s="87" t="str">
        <f t="shared" si="836"/>
        <v/>
      </c>
      <c r="AA1117" s="87" t="str">
        <f t="shared" si="837"/>
        <v/>
      </c>
      <c r="AB1117" s="34">
        <f t="shared" si="838"/>
        <v>0</v>
      </c>
    </row>
    <row r="1118" spans="1:32" x14ac:dyDescent="0.2">
      <c r="A1118" s="34" t="str">
        <f>C1111&amp;"x"&amp;B1118</f>
        <v>x5</v>
      </c>
      <c r="B1118" s="63">
        <v>5</v>
      </c>
      <c r="C1118" s="87" t="str">
        <f t="shared" si="824"/>
        <v/>
      </c>
      <c r="D1118" s="87" t="str">
        <f t="shared" si="825"/>
        <v/>
      </c>
      <c r="E1118" s="88" t="str">
        <f t="shared" si="826"/>
        <v/>
      </c>
      <c r="F1118" s="88" t="str">
        <f t="shared" si="827"/>
        <v/>
      </c>
      <c r="G1118" s="89" t="str">
        <f t="shared" si="828"/>
        <v/>
      </c>
      <c r="H1118" s="90" t="str">
        <f t="shared" si="829"/>
        <v/>
      </c>
      <c r="I1118" s="91"/>
      <c r="J1118" s="87" t="str">
        <f t="shared" si="830"/>
        <v/>
      </c>
      <c r="K1118" s="87" t="str">
        <f t="shared" si="831"/>
        <v/>
      </c>
      <c r="L1118" s="87" t="str">
        <f t="shared" si="832"/>
        <v/>
      </c>
      <c r="M1118" s="92"/>
      <c r="N1118" s="92"/>
      <c r="P1118" s="223" t="str">
        <f>IF(OR(LEFT($A1118,1)="x",AND(Y1113+$AB1118=0,$AB1113&gt;0)),"",IFERROR(VLOOKUP($A1118,LedenV,27,0),""))</f>
        <v/>
      </c>
      <c r="Q1118" s="223" t="str">
        <f>IF(OR(LEFT($A1118,1)="x",AND(Z1113+$AB1118=0,$AB1113&gt;0)),"",IFERROR(VLOOKUP($A1118,LedenV,28,0),""))</f>
        <v/>
      </c>
      <c r="R1118" s="223" t="str">
        <f>IF(OR(LEFT($A1118,1)="x",AND(AA1113+$AB1118=0,$AB1113&gt;0)),"",IFERROR(VLOOKUP($A1118,LedenV,29,0),""))</f>
        <v/>
      </c>
      <c r="S1118" s="228"/>
      <c r="T1118" s="305"/>
      <c r="U1118" s="226"/>
      <c r="V1118" s="229" t="str">
        <f t="shared" si="833"/>
        <v/>
      </c>
      <c r="W1118" s="229" t="str">
        <f t="shared" si="834"/>
        <v/>
      </c>
      <c r="X1118" s="52">
        <v>9</v>
      </c>
      <c r="Y1118" s="87" t="str">
        <f t="shared" si="835"/>
        <v/>
      </c>
      <c r="Z1118" s="87" t="str">
        <f t="shared" si="836"/>
        <v/>
      </c>
      <c r="AA1118" s="87" t="str">
        <f t="shared" si="837"/>
        <v/>
      </c>
      <c r="AB1118" s="34">
        <f t="shared" si="838"/>
        <v>0</v>
      </c>
    </row>
    <row r="1119" spans="1:32" x14ac:dyDescent="0.2">
      <c r="A1119" s="34" t="str">
        <f>C1111&amp;"x"&amp;B1119</f>
        <v>x6</v>
      </c>
      <c r="B1119" s="63">
        <v>6</v>
      </c>
      <c r="C1119" s="87" t="str">
        <f t="shared" si="824"/>
        <v/>
      </c>
      <c r="D1119" s="87" t="str">
        <f t="shared" si="825"/>
        <v/>
      </c>
      <c r="E1119" s="88" t="str">
        <f t="shared" si="826"/>
        <v/>
      </c>
      <c r="F1119" s="88" t="str">
        <f t="shared" si="827"/>
        <v/>
      </c>
      <c r="G1119" s="89" t="str">
        <f t="shared" si="828"/>
        <v/>
      </c>
      <c r="H1119" s="90" t="str">
        <f t="shared" si="829"/>
        <v/>
      </c>
      <c r="I1119" s="91"/>
      <c r="J1119" s="87" t="str">
        <f t="shared" si="830"/>
        <v/>
      </c>
      <c r="K1119" s="87" t="str">
        <f t="shared" si="831"/>
        <v/>
      </c>
      <c r="L1119" s="87" t="str">
        <f t="shared" si="832"/>
        <v/>
      </c>
      <c r="M1119" s="92"/>
      <c r="N1119" s="92"/>
      <c r="P1119" s="223" t="str">
        <f>IF(OR(LEFT($A1119,1)="x",AND(Y1113+$AB1119=0,$AB1113&gt;0)),"",IFERROR(VLOOKUP($A1119,LedenV,27,0),""))</f>
        <v/>
      </c>
      <c r="Q1119" s="223" t="str">
        <f>IF(OR(LEFT($A1119,1)="x",AND(Z1113+$AB1119=0,$AB1113&gt;0)),"",IFERROR(VLOOKUP($A1119,LedenV,28,0),""))</f>
        <v/>
      </c>
      <c r="R1119" s="223" t="str">
        <f>IF(OR(LEFT($A1119,1)="x",AND(AA1113+$AB1119=0,$AB1113&gt;0)),"",IFERROR(VLOOKUP($A1119,LedenV,29,0),""))</f>
        <v/>
      </c>
      <c r="S1119" s="228"/>
      <c r="T1119" s="305"/>
      <c r="U1119" s="226"/>
      <c r="V1119" s="229" t="str">
        <f t="shared" si="833"/>
        <v/>
      </c>
      <c r="W1119" s="229" t="str">
        <f t="shared" si="834"/>
        <v/>
      </c>
      <c r="X1119" s="52">
        <v>10</v>
      </c>
      <c r="Y1119" s="87" t="str">
        <f t="shared" si="835"/>
        <v/>
      </c>
      <c r="Z1119" s="87" t="str">
        <f t="shared" si="836"/>
        <v/>
      </c>
      <c r="AA1119" s="87" t="str">
        <f t="shared" si="837"/>
        <v/>
      </c>
      <c r="AB1119" s="34">
        <f t="shared" si="838"/>
        <v>0</v>
      </c>
    </row>
    <row r="1120" spans="1:32" x14ac:dyDescent="0.2">
      <c r="A1120" s="34" t="str">
        <f>C1111&amp;"x"&amp;B1120</f>
        <v>x7</v>
      </c>
      <c r="B1120" s="63">
        <v>7</v>
      </c>
      <c r="C1120" s="87" t="str">
        <f t="shared" si="824"/>
        <v/>
      </c>
      <c r="D1120" s="87" t="str">
        <f t="shared" si="825"/>
        <v/>
      </c>
      <c r="E1120" s="88" t="str">
        <f t="shared" si="826"/>
        <v/>
      </c>
      <c r="F1120" s="88" t="str">
        <f t="shared" si="827"/>
        <v/>
      </c>
      <c r="G1120" s="89" t="str">
        <f t="shared" si="828"/>
        <v/>
      </c>
      <c r="H1120" s="90" t="str">
        <f t="shared" si="829"/>
        <v/>
      </c>
      <c r="I1120" s="91"/>
      <c r="J1120" s="87" t="str">
        <f t="shared" si="830"/>
        <v/>
      </c>
      <c r="K1120" s="87" t="str">
        <f t="shared" si="831"/>
        <v/>
      </c>
      <c r="L1120" s="87" t="str">
        <f t="shared" si="832"/>
        <v/>
      </c>
      <c r="M1120" s="92"/>
      <c r="N1120" s="92"/>
      <c r="P1120" s="223" t="str">
        <f>IF(OR(LEFT($A1120,1)="x",AND(Y1113+$AB1120=0,$AB1113&gt;0)),"",IFERROR(VLOOKUP($A1120,LedenV,27,0),""))</f>
        <v/>
      </c>
      <c r="Q1120" s="223" t="str">
        <f>IF(OR(LEFT($A1120,1)="x",AND(Z1113+$AB1120=0,$AB1113&gt;0)),"",IFERROR(VLOOKUP($A1120,LedenV,28,0),""))</f>
        <v/>
      </c>
      <c r="R1120" s="223" t="str">
        <f>IF(OR(LEFT($A1120,1)="x",AND(AA1113+$AB1120=0,$AB1113&gt;0)),"",IFERROR(VLOOKUP($A1120,LedenV,29,0),""))</f>
        <v/>
      </c>
      <c r="S1120" s="228"/>
      <c r="T1120" s="305"/>
      <c r="U1120" s="226"/>
      <c r="V1120" s="229" t="str">
        <f t="shared" si="833"/>
        <v/>
      </c>
      <c r="W1120" s="229" t="str">
        <f t="shared" si="834"/>
        <v/>
      </c>
      <c r="X1120" s="52">
        <v>11</v>
      </c>
      <c r="Y1120" s="87" t="str">
        <f t="shared" si="835"/>
        <v/>
      </c>
      <c r="Z1120" s="87" t="str">
        <f t="shared" si="836"/>
        <v/>
      </c>
      <c r="AA1120" s="87" t="str">
        <f t="shared" si="837"/>
        <v/>
      </c>
      <c r="AB1120" s="34">
        <f t="shared" si="838"/>
        <v>0</v>
      </c>
    </row>
    <row r="1121" spans="1:32" x14ac:dyDescent="0.2">
      <c r="A1121" s="34" t="str">
        <f>C1111&amp;"x"&amp;B1121</f>
        <v>x8</v>
      </c>
      <c r="B1121" s="63">
        <v>8</v>
      </c>
      <c r="C1121" s="87" t="str">
        <f t="shared" si="824"/>
        <v/>
      </c>
      <c r="D1121" s="87" t="str">
        <f t="shared" si="825"/>
        <v/>
      </c>
      <c r="E1121" s="88" t="str">
        <f t="shared" si="826"/>
        <v/>
      </c>
      <c r="F1121" s="88" t="str">
        <f t="shared" si="827"/>
        <v/>
      </c>
      <c r="G1121" s="89" t="str">
        <f t="shared" si="828"/>
        <v/>
      </c>
      <c r="H1121" s="90" t="str">
        <f t="shared" si="829"/>
        <v/>
      </c>
      <c r="I1121" s="91"/>
      <c r="J1121" s="87" t="str">
        <f t="shared" si="830"/>
        <v/>
      </c>
      <c r="K1121" s="87" t="str">
        <f t="shared" si="831"/>
        <v/>
      </c>
      <c r="L1121" s="87" t="str">
        <f t="shared" si="832"/>
        <v/>
      </c>
      <c r="M1121" s="92"/>
      <c r="N1121" s="92"/>
      <c r="P1121" s="223" t="str">
        <f>IF(OR(LEFT($A1121,1)="x",AND(Y1113+$AB1121=0,$AB1113&gt;0)),"",IFERROR(VLOOKUP($A1121,LedenV,27,0),""))</f>
        <v/>
      </c>
      <c r="Q1121" s="223" t="str">
        <f>IF(OR(LEFT($A1121,1)="x",AND(Z1113+$AB1121=0,$AB1113&gt;0)),"",IFERROR(VLOOKUP($A1121,LedenV,28,0),""))</f>
        <v/>
      </c>
      <c r="R1121" s="223" t="str">
        <f>IF(OR(LEFT($A1121,1)="x",AND(AA1113+$AB1121=0,$AB1113&gt;0)),"",IFERROR(VLOOKUP($A1121,LedenV,29,0),""))</f>
        <v/>
      </c>
      <c r="S1121" s="228"/>
      <c r="T1121" s="305"/>
      <c r="U1121" s="226"/>
      <c r="V1121" s="229" t="str">
        <f t="shared" si="833"/>
        <v/>
      </c>
      <c r="W1121" s="229" t="str">
        <f t="shared" si="834"/>
        <v/>
      </c>
      <c r="X1121" s="52">
        <v>12</v>
      </c>
      <c r="Y1121" s="87" t="str">
        <f t="shared" si="835"/>
        <v/>
      </c>
      <c r="Z1121" s="87" t="str">
        <f t="shared" si="836"/>
        <v/>
      </c>
      <c r="AA1121" s="87" t="str">
        <f t="shared" si="837"/>
        <v/>
      </c>
      <c r="AB1121" s="34">
        <f t="shared" si="838"/>
        <v>0</v>
      </c>
    </row>
    <row r="1122" spans="1:32" x14ac:dyDescent="0.2">
      <c r="A1122" s="34" t="str">
        <f>C1111&amp;"x"&amp;B1122</f>
        <v>x9</v>
      </c>
      <c r="B1122" s="63">
        <v>9</v>
      </c>
      <c r="C1122" s="87" t="str">
        <f t="shared" si="824"/>
        <v/>
      </c>
      <c r="D1122" s="87" t="str">
        <f t="shared" si="825"/>
        <v/>
      </c>
      <c r="E1122" s="88" t="str">
        <f t="shared" si="826"/>
        <v/>
      </c>
      <c r="F1122" s="88" t="str">
        <f t="shared" si="827"/>
        <v/>
      </c>
      <c r="G1122" s="89" t="str">
        <f t="shared" si="828"/>
        <v/>
      </c>
      <c r="H1122" s="90" t="str">
        <f t="shared" si="829"/>
        <v/>
      </c>
      <c r="I1122" s="91"/>
      <c r="J1122" s="87" t="str">
        <f t="shared" si="830"/>
        <v/>
      </c>
      <c r="K1122" s="87" t="str">
        <f t="shared" si="831"/>
        <v/>
      </c>
      <c r="L1122" s="87" t="str">
        <f t="shared" si="832"/>
        <v/>
      </c>
      <c r="M1122" s="92"/>
      <c r="N1122" s="92"/>
      <c r="P1122" s="223" t="str">
        <f>IF(OR(LEFT($A1122,1)="x",AND(Y1113+$AB1122=0,$AB1113&gt;0)),"",IFERROR(VLOOKUP($A1122,LedenV,27,0),""))</f>
        <v/>
      </c>
      <c r="Q1122" s="223" t="str">
        <f>IF(OR(LEFT($A1122,1)="x",AND(Z1113+$AB1122=0,$AB1113&gt;0)),"",IFERROR(VLOOKUP($A1122,LedenV,28,0),""))</f>
        <v/>
      </c>
      <c r="R1122" s="223" t="str">
        <f>IF(OR(LEFT($A1122,1)="x",AND(AA1113+$AB1122=0,$AB1113&gt;0)),"",IFERROR(VLOOKUP($A1122,LedenV,29,0),""))</f>
        <v/>
      </c>
      <c r="S1122" s="228"/>
      <c r="T1122" s="305"/>
      <c r="U1122" s="226"/>
      <c r="V1122" s="229" t="str">
        <f t="shared" si="833"/>
        <v/>
      </c>
      <c r="W1122" s="229" t="str">
        <f t="shared" si="834"/>
        <v/>
      </c>
      <c r="X1122" s="52">
        <v>13</v>
      </c>
      <c r="Y1122" s="87" t="str">
        <f t="shared" si="835"/>
        <v/>
      </c>
      <c r="Z1122" s="87" t="str">
        <f t="shared" si="836"/>
        <v/>
      </c>
      <c r="AA1122" s="87" t="str">
        <f t="shared" si="837"/>
        <v/>
      </c>
      <c r="AB1122" s="34">
        <f t="shared" si="838"/>
        <v>0</v>
      </c>
    </row>
    <row r="1123" spans="1:32" x14ac:dyDescent="0.2">
      <c r="A1123" s="34" t="str">
        <f>C1111&amp;"x"&amp;B1123</f>
        <v>x10</v>
      </c>
      <c r="B1123" s="63">
        <v>10</v>
      </c>
      <c r="C1123" s="87" t="str">
        <f t="shared" si="824"/>
        <v/>
      </c>
      <c r="D1123" s="87" t="str">
        <f t="shared" si="825"/>
        <v/>
      </c>
      <c r="E1123" s="88" t="str">
        <f t="shared" si="826"/>
        <v/>
      </c>
      <c r="F1123" s="88" t="str">
        <f t="shared" si="827"/>
        <v/>
      </c>
      <c r="G1123" s="89" t="str">
        <f t="shared" si="828"/>
        <v/>
      </c>
      <c r="H1123" s="90" t="str">
        <f t="shared" si="829"/>
        <v/>
      </c>
      <c r="I1123" s="91"/>
      <c r="J1123" s="87" t="str">
        <f t="shared" si="830"/>
        <v/>
      </c>
      <c r="K1123" s="87" t="str">
        <f t="shared" si="831"/>
        <v/>
      </c>
      <c r="L1123" s="87" t="str">
        <f t="shared" si="832"/>
        <v/>
      </c>
      <c r="M1123" s="92"/>
      <c r="N1123" s="92"/>
      <c r="P1123" s="223" t="str">
        <f>IF(OR(LEFT($A1123,1)="x",AND(Y1113+$AB1123=0,$AB1113&gt;0)),"",IFERROR(VLOOKUP($A1123,LedenV,27,0),""))</f>
        <v/>
      </c>
      <c r="Q1123" s="223" t="str">
        <f>IF(OR(LEFT($A1123,1)="x",AND(Z1113+$AB1123=0,$AB1113&gt;0)),"",IFERROR(VLOOKUP($A1123,LedenV,28,0),""))</f>
        <v/>
      </c>
      <c r="R1123" s="223" t="str">
        <f>IF(OR(LEFT($A1123,1)="x",AND(AA1113+$AB1123=0,$AB1113&gt;0)),"",IFERROR(VLOOKUP($A1123,LedenV,29,0),""))</f>
        <v/>
      </c>
      <c r="S1123" s="228"/>
      <c r="T1123" s="305"/>
      <c r="U1123" s="226"/>
      <c r="V1123" s="229" t="str">
        <f t="shared" si="833"/>
        <v/>
      </c>
      <c r="W1123" s="229" t="str">
        <f t="shared" si="834"/>
        <v/>
      </c>
      <c r="X1123" s="52">
        <v>14</v>
      </c>
      <c r="Y1123" s="87" t="str">
        <f t="shared" si="835"/>
        <v/>
      </c>
      <c r="Z1123" s="87" t="str">
        <f t="shared" si="836"/>
        <v/>
      </c>
      <c r="AA1123" s="87" t="str">
        <f t="shared" si="837"/>
        <v/>
      </c>
      <c r="AB1123" s="34">
        <f t="shared" si="838"/>
        <v>0</v>
      </c>
    </row>
    <row r="1124" spans="1:32" x14ac:dyDescent="0.2">
      <c r="A1124" s="34" t="str">
        <f>C1111&amp;"x"&amp;B1124</f>
        <v>x11</v>
      </c>
      <c r="B1124" s="63">
        <v>11</v>
      </c>
      <c r="C1124" s="87" t="str">
        <f t="shared" si="824"/>
        <v/>
      </c>
      <c r="D1124" s="87" t="str">
        <f t="shared" si="825"/>
        <v/>
      </c>
      <c r="E1124" s="88" t="str">
        <f t="shared" si="826"/>
        <v/>
      </c>
      <c r="F1124" s="88" t="str">
        <f t="shared" si="827"/>
        <v/>
      </c>
      <c r="G1124" s="89" t="str">
        <f t="shared" si="828"/>
        <v/>
      </c>
      <c r="H1124" s="90" t="str">
        <f t="shared" si="829"/>
        <v/>
      </c>
      <c r="I1124" s="91"/>
      <c r="J1124" s="87" t="str">
        <f t="shared" si="830"/>
        <v/>
      </c>
      <c r="K1124" s="87" t="str">
        <f t="shared" si="831"/>
        <v/>
      </c>
      <c r="L1124" s="87" t="str">
        <f t="shared" si="832"/>
        <v/>
      </c>
      <c r="M1124" s="92"/>
      <c r="N1124" s="92"/>
      <c r="P1124" s="223" t="str">
        <f>IF(OR(LEFT($A1124,1)="x",AND(Y1113+$AB1124=0,$AB1113&gt;0)),"",IFERROR(VLOOKUP($A1124,LedenV,27,0),""))</f>
        <v/>
      </c>
      <c r="Q1124" s="223" t="str">
        <f>IF(OR(LEFT($A1124,1)="x",AND(Z1113+$AB1124=0,$AB1113&gt;0)),"",IFERROR(VLOOKUP($A1124,LedenV,28,0),""))</f>
        <v/>
      </c>
      <c r="R1124" s="223" t="str">
        <f>IF(OR(LEFT($A1124,1)="x",AND(AA1113+$AB1124=0,$AB1113&gt;0)),"",IFERROR(VLOOKUP($A1124,LedenV,29,0),""))</f>
        <v/>
      </c>
      <c r="V1124" s="229" t="str">
        <f t="shared" si="833"/>
        <v/>
      </c>
      <c r="W1124" s="229" t="str">
        <f t="shared" si="834"/>
        <v/>
      </c>
      <c r="X1124" s="52">
        <v>15</v>
      </c>
      <c r="Y1124" s="87" t="str">
        <f t="shared" si="835"/>
        <v/>
      </c>
      <c r="Z1124" s="87" t="str">
        <f t="shared" si="836"/>
        <v/>
      </c>
      <c r="AA1124" s="87" t="str">
        <f t="shared" si="837"/>
        <v/>
      </c>
      <c r="AB1124" s="34">
        <f t="shared" si="838"/>
        <v>0</v>
      </c>
    </row>
    <row r="1125" spans="1:32" x14ac:dyDescent="0.2">
      <c r="A1125" s="34" t="str">
        <f>C1111&amp;"x"&amp;B1125</f>
        <v>x12</v>
      </c>
      <c r="B1125" s="63">
        <v>12</v>
      </c>
      <c r="C1125" s="87" t="str">
        <f t="shared" si="824"/>
        <v/>
      </c>
      <c r="D1125" s="87" t="str">
        <f t="shared" si="825"/>
        <v/>
      </c>
      <c r="E1125" s="88" t="str">
        <f t="shared" si="826"/>
        <v/>
      </c>
      <c r="F1125" s="88" t="str">
        <f t="shared" si="827"/>
        <v/>
      </c>
      <c r="G1125" s="89" t="str">
        <f t="shared" si="828"/>
        <v/>
      </c>
      <c r="H1125" s="90" t="str">
        <f t="shared" si="829"/>
        <v/>
      </c>
      <c r="I1125" s="91"/>
      <c r="J1125" s="87" t="str">
        <f t="shared" si="830"/>
        <v/>
      </c>
      <c r="K1125" s="87" t="str">
        <f t="shared" si="831"/>
        <v/>
      </c>
      <c r="L1125" s="87" t="str">
        <f t="shared" si="832"/>
        <v/>
      </c>
      <c r="M1125" s="92"/>
      <c r="N1125" s="92"/>
      <c r="P1125" s="223" t="str">
        <f>IF(OR(LEFT($A1125,1)="x",AND(Y1113+$AB1125=0,$AB1113&gt;0)),"",IFERROR(VLOOKUP($A1125,LedenV,27,0),""))</f>
        <v/>
      </c>
      <c r="Q1125" s="223" t="str">
        <f>IF(OR(LEFT($A1125,1)="x",AND(Z1113+$AB1125=0,$AB1113&gt;0)),"",IFERROR(VLOOKUP($A1125,LedenV,28,0),""))</f>
        <v/>
      </c>
      <c r="R1125" s="223" t="str">
        <f>IF(OR(LEFT($A1125,1)="x",AND(AA1113+$AB1125=0,$AB1113&gt;0)),"",IFERROR(VLOOKUP($A1125,LedenV,29,0),""))</f>
        <v/>
      </c>
      <c r="V1125" s="229" t="str">
        <f t="shared" si="833"/>
        <v/>
      </c>
      <c r="W1125" s="229" t="str">
        <f t="shared" si="834"/>
        <v/>
      </c>
      <c r="X1125" s="52">
        <v>16</v>
      </c>
      <c r="Y1125" s="87" t="str">
        <f t="shared" si="835"/>
        <v/>
      </c>
      <c r="Z1125" s="87" t="str">
        <f t="shared" si="836"/>
        <v/>
      </c>
      <c r="AA1125" s="87" t="str">
        <f t="shared" si="837"/>
        <v/>
      </c>
      <c r="AB1125" s="34">
        <f t="shared" si="838"/>
        <v>0</v>
      </c>
    </row>
    <row r="1126" spans="1:32" x14ac:dyDescent="0.2">
      <c r="A1126" s="34" t="str">
        <f>C1111&amp;"x"&amp;B1126</f>
        <v>x13</v>
      </c>
      <c r="B1126" s="63">
        <v>13</v>
      </c>
      <c r="C1126" s="87" t="str">
        <f t="shared" si="824"/>
        <v/>
      </c>
      <c r="D1126" s="87" t="str">
        <f t="shared" si="825"/>
        <v/>
      </c>
      <c r="E1126" s="88" t="str">
        <f t="shared" si="826"/>
        <v/>
      </c>
      <c r="F1126" s="88" t="str">
        <f t="shared" si="827"/>
        <v/>
      </c>
      <c r="G1126" s="89" t="str">
        <f t="shared" si="828"/>
        <v/>
      </c>
      <c r="H1126" s="90" t="str">
        <f t="shared" si="829"/>
        <v/>
      </c>
      <c r="I1126" s="91"/>
      <c r="J1126" s="87" t="str">
        <f t="shared" si="830"/>
        <v/>
      </c>
      <c r="K1126" s="87" t="str">
        <f t="shared" si="831"/>
        <v/>
      </c>
      <c r="L1126" s="87" t="str">
        <f t="shared" si="832"/>
        <v/>
      </c>
      <c r="M1126" s="92"/>
      <c r="N1126" s="92"/>
      <c r="P1126" s="223" t="str">
        <f>IF(OR(LEFT($A1126,1)="x",AND(Y1113+$AB1126=0,$AB1113&gt;0)),"",IFERROR(VLOOKUP($A1126,LedenV,27,0),""))</f>
        <v/>
      </c>
      <c r="Q1126" s="223" t="str">
        <f>IF(OR(LEFT($A1126,1)="x",AND(Z1113+$AB1126=0,$AB1113&gt;0)),"",IFERROR(VLOOKUP($A1126,LedenV,28,0),""))</f>
        <v/>
      </c>
      <c r="R1126" s="223" t="str">
        <f>IF(OR(LEFT($A1126,1)="x",AND(AA1113+$AB1126=0,$AB1113&gt;0)),"",IFERROR(VLOOKUP($A1126,LedenV,29,0),""))</f>
        <v/>
      </c>
      <c r="V1126" s="229" t="str">
        <f t="shared" si="833"/>
        <v/>
      </c>
      <c r="W1126" s="229" t="str">
        <f t="shared" si="834"/>
        <v/>
      </c>
      <c r="X1126" s="52">
        <v>17</v>
      </c>
      <c r="Y1126" s="87" t="str">
        <f t="shared" si="835"/>
        <v/>
      </c>
      <c r="Z1126" s="87" t="str">
        <f t="shared" si="836"/>
        <v/>
      </c>
      <c r="AA1126" s="87" t="str">
        <f t="shared" si="837"/>
        <v/>
      </c>
      <c r="AB1126" s="34">
        <f t="shared" si="838"/>
        <v>0</v>
      </c>
    </row>
    <row r="1127" spans="1:32" x14ac:dyDescent="0.2">
      <c r="A1127" s="34" t="str">
        <f>C1111&amp;"x"&amp;B1127</f>
        <v>x14</v>
      </c>
      <c r="B1127" s="63">
        <v>14</v>
      </c>
      <c r="C1127" s="87" t="str">
        <f t="shared" si="824"/>
        <v/>
      </c>
      <c r="D1127" s="87" t="str">
        <f t="shared" si="825"/>
        <v/>
      </c>
      <c r="E1127" s="88" t="str">
        <f t="shared" si="826"/>
        <v/>
      </c>
      <c r="F1127" s="88" t="str">
        <f t="shared" si="827"/>
        <v/>
      </c>
      <c r="G1127" s="89" t="str">
        <f t="shared" si="828"/>
        <v/>
      </c>
      <c r="H1127" s="90" t="str">
        <f t="shared" si="829"/>
        <v/>
      </c>
      <c r="I1127" s="91"/>
      <c r="J1127" s="87" t="str">
        <f t="shared" si="830"/>
        <v/>
      </c>
      <c r="K1127" s="87" t="str">
        <f t="shared" si="831"/>
        <v/>
      </c>
      <c r="L1127" s="87" t="str">
        <f t="shared" si="832"/>
        <v/>
      </c>
      <c r="M1127" s="92"/>
      <c r="N1127" s="92"/>
      <c r="P1127" s="223" t="str">
        <f>IF(OR(LEFT($A1127,1)="x",AND(Y1113+$AB1127=0,$AB1113&gt;0)),"",IFERROR(VLOOKUP($A1127,LedenV,27,0),""))</f>
        <v/>
      </c>
      <c r="Q1127" s="223" t="str">
        <f>IF(OR(LEFT($A1127,1)="x",AND(Z1113+$AB1127=0,$AB1113&gt;0)),"",IFERROR(VLOOKUP($A1127,LedenV,28,0),""))</f>
        <v/>
      </c>
      <c r="R1127" s="223" t="str">
        <f>IF(OR(LEFT($A1127,1)="x",AND(AA1113+$AB1127=0,$AB1113&gt;0)),"",IFERROR(VLOOKUP($A1127,LedenV,29,0),""))</f>
        <v/>
      </c>
      <c r="V1127" s="229" t="str">
        <f t="shared" si="833"/>
        <v/>
      </c>
      <c r="W1127" s="229" t="str">
        <f t="shared" si="834"/>
        <v/>
      </c>
      <c r="X1127" s="52">
        <v>18</v>
      </c>
      <c r="Y1127" s="87" t="str">
        <f t="shared" si="835"/>
        <v/>
      </c>
      <c r="Z1127" s="87" t="str">
        <f t="shared" si="836"/>
        <v/>
      </c>
      <c r="AA1127" s="87" t="str">
        <f t="shared" si="837"/>
        <v/>
      </c>
      <c r="AB1127" s="34">
        <f t="shared" si="838"/>
        <v>0</v>
      </c>
    </row>
    <row r="1128" spans="1:32" x14ac:dyDescent="0.2">
      <c r="A1128" s="34" t="str">
        <f>C1111&amp;"x"&amp;B1128</f>
        <v>x15</v>
      </c>
      <c r="B1128" s="63">
        <v>15</v>
      </c>
      <c r="C1128" s="87" t="str">
        <f t="shared" si="824"/>
        <v/>
      </c>
      <c r="D1128" s="87" t="str">
        <f t="shared" si="825"/>
        <v/>
      </c>
      <c r="E1128" s="88" t="str">
        <f t="shared" si="826"/>
        <v/>
      </c>
      <c r="F1128" s="88" t="str">
        <f t="shared" si="827"/>
        <v/>
      </c>
      <c r="G1128" s="89" t="str">
        <f t="shared" si="828"/>
        <v/>
      </c>
      <c r="H1128" s="90" t="str">
        <f t="shared" si="829"/>
        <v/>
      </c>
      <c r="I1128" s="91"/>
      <c r="J1128" s="87" t="str">
        <f t="shared" si="830"/>
        <v/>
      </c>
      <c r="K1128" s="87" t="str">
        <f t="shared" si="831"/>
        <v/>
      </c>
      <c r="L1128" s="87" t="str">
        <f t="shared" si="832"/>
        <v/>
      </c>
      <c r="M1128" s="92"/>
      <c r="N1128" s="92"/>
      <c r="P1128" s="223" t="str">
        <f>IF(OR(LEFT($A1128,1)="x",AND(Y1113+$AB1128=0,$AB1113&gt;0)),"",IFERROR(VLOOKUP($A1128,LedenV,27,0),""))</f>
        <v/>
      </c>
      <c r="Q1128" s="223" t="str">
        <f>IF(OR(LEFT($A1128,1)="x",AND(Z1113+$AB1128=0,$AB1113&gt;0)),"",IFERROR(VLOOKUP($A1128,LedenV,28,0),""))</f>
        <v/>
      </c>
      <c r="R1128" s="223" t="str">
        <f>IF(OR(LEFT($A1128,1)="x",AND(AA1113+$AB1128=0,$AB1113&gt;0)),"",IFERROR(VLOOKUP($A1128,LedenV,29,0),""))</f>
        <v/>
      </c>
      <c r="V1128" s="229" t="str">
        <f t="shared" si="833"/>
        <v/>
      </c>
      <c r="W1128" s="229" t="str">
        <f t="shared" si="834"/>
        <v/>
      </c>
      <c r="X1128" s="52">
        <v>19</v>
      </c>
      <c r="Y1128" s="87" t="str">
        <f t="shared" si="835"/>
        <v/>
      </c>
      <c r="Z1128" s="87" t="str">
        <f t="shared" si="836"/>
        <v/>
      </c>
      <c r="AA1128" s="87" t="str">
        <f t="shared" si="837"/>
        <v/>
      </c>
      <c r="AB1128" s="34">
        <f t="shared" si="838"/>
        <v>0</v>
      </c>
    </row>
    <row r="1129" spans="1:32" ht="13.5" thickBot="1" x14ac:dyDescent="0.25">
      <c r="B1129" s="93"/>
      <c r="C1129" s="94"/>
      <c r="D1129" s="93"/>
      <c r="E1129" s="93"/>
      <c r="F1129" s="93"/>
      <c r="G1129" s="95"/>
      <c r="H1129" s="95"/>
      <c r="I1129" s="95"/>
      <c r="J1129" s="94"/>
      <c r="K1129" s="94"/>
      <c r="L1129" s="94"/>
      <c r="M1129" s="92"/>
      <c r="N1129" s="92"/>
      <c r="X1129" s="52">
        <v>20</v>
      </c>
    </row>
    <row r="1130" spans="1:32" ht="13.5" thickTop="1" x14ac:dyDescent="0.2">
      <c r="A1130" s="62"/>
      <c r="B1130" s="63"/>
      <c r="C1130" s="392" t="s">
        <v>6547</v>
      </c>
      <c r="D1130" s="392"/>
      <c r="E1130" s="178" t="s">
        <v>6548</v>
      </c>
      <c r="F1130" s="178" t="s">
        <v>6549</v>
      </c>
      <c r="G1130" s="65" t="s">
        <v>6550</v>
      </c>
      <c r="H1130" s="66"/>
      <c r="I1130" s="67"/>
      <c r="J1130" s="68" t="s">
        <v>6551</v>
      </c>
      <c r="K1130" s="68" t="s">
        <v>6552</v>
      </c>
      <c r="L1130" s="68" t="s">
        <v>6553</v>
      </c>
      <c r="M1130" s="69"/>
      <c r="N1130" s="69"/>
      <c r="O1130" s="70"/>
      <c r="P1130" s="71">
        <f>COUNT(P1134:P1148)</f>
        <v>0</v>
      </c>
      <c r="Q1130" s="71">
        <f>COUNT(Q1134:Q1148)</f>
        <v>0</v>
      </c>
      <c r="R1130" s="71">
        <f>COUNT(R1134:R1148)</f>
        <v>0</v>
      </c>
      <c r="S1130" s="72"/>
      <c r="T1130" s="104">
        <f>R1130-(15-COUNTBLANK(AA1134:AA1148))</f>
        <v>0</v>
      </c>
      <c r="U1130" s="70"/>
      <c r="V1130" s="70"/>
      <c r="W1130" s="70"/>
      <c r="X1130" s="70">
        <v>1</v>
      </c>
      <c r="Y1130" s="62"/>
      <c r="Z1130" s="62"/>
      <c r="AA1130" s="62"/>
      <c r="AB1130" s="62"/>
    </row>
    <row r="1131" spans="1:32" x14ac:dyDescent="0.2">
      <c r="A1131" s="43">
        <v>60</v>
      </c>
      <c r="B1131" s="73"/>
      <c r="C1131" s="391" t="str">
        <f>Leden!AQ62</f>
        <v/>
      </c>
      <c r="D1131" s="391"/>
      <c r="E1131" s="177" t="str">
        <f>IF($C1131="","",LEFT(IFERROR(VLOOKUP($C1131,TeamsV,2,0),"")&amp;"??",2))</f>
        <v/>
      </c>
      <c r="F1131" s="177" t="str">
        <f>IF($C1131="","",LEFT(IFERROR(VLOOKUP($C1131,TeamsV,3,0),"")&amp;"??",2))</f>
        <v/>
      </c>
      <c r="G1131" s="177" t="str">
        <f>IF($C1131="","",LEFT(IFERROR(VLOOKUP($C1131,TeamsV,4,0),"")&amp;"?",1))</f>
        <v/>
      </c>
      <c r="H1131" s="75"/>
      <c r="I1131" s="76"/>
      <c r="J1131" s="295">
        <f>COUNTIF(C1134:C1148,"V")</f>
        <v>0</v>
      </c>
      <c r="K1131" s="300">
        <f>COUNTIF(C1134:C1148,"M")</f>
        <v>0</v>
      </c>
      <c r="L1131" s="77" t="str">
        <f>IFERROR(AVERAGE(H1134:H1148),"")</f>
        <v/>
      </c>
      <c r="M1131" s="78"/>
      <c r="N1131" s="78"/>
      <c r="O1131" s="79" t="s">
        <v>6554</v>
      </c>
      <c r="P1131" s="223" t="str">
        <f>IF(COUNT(P1134:P1148)=0,"",TeamPunten(P1134:P1148,$V1131))</f>
        <v/>
      </c>
      <c r="Q1131" s="223" t="str">
        <f>IF(COUNT(Q1134:Q1148)=0,"",TeamPunten(Q1134:Q1148,$V1131))</f>
        <v/>
      </c>
      <c r="R1131" s="223" t="str">
        <f>IF(COUNT(R1134:R1148)=0,"",TeamPunten(R1134:R1148,$V1131))</f>
        <v/>
      </c>
      <c r="S1131" s="224"/>
      <c r="T1131" s="51"/>
      <c r="U1131" s="225" t="str">
        <f>MID($C1131,1,1)</f>
        <v/>
      </c>
      <c r="V1131" s="225" t="str">
        <f>MID($C1131,1,1)</f>
        <v/>
      </c>
      <c r="W1131" s="225" t="str">
        <f>MID($C1131,1,1)</f>
        <v/>
      </c>
      <c r="X1131" s="52">
        <v>2</v>
      </c>
      <c r="Y1131" s="43"/>
      <c r="Z1131" s="43"/>
      <c r="AA1131" s="43"/>
      <c r="AB1131" s="43"/>
      <c r="AD1131" s="20" t="str">
        <f>IF($C1131="","",IFERROR(VLOOKUP($C1131,TeamsV,6,0),""))</f>
        <v/>
      </c>
      <c r="AE1131" s="20" t="str">
        <f>IF($AD1131="","",VLOOKUP($AD1131,Teams!$B$4:$G$8,2,0))</f>
        <v/>
      </c>
      <c r="AF1131" s="20" t="str">
        <f>IF($AD1131="","",VLOOKUP($AD1131,Teams!$B$4:$G$8,4,0))</f>
        <v/>
      </c>
    </row>
    <row r="1132" spans="1:32" x14ac:dyDescent="0.2">
      <c r="B1132" s="63"/>
      <c r="C1132" s="178"/>
      <c r="D1132" s="63"/>
      <c r="E1132" s="63"/>
      <c r="F1132" s="63"/>
      <c r="G1132" s="67"/>
      <c r="H1132" s="67"/>
      <c r="I1132" s="67"/>
      <c r="J1132" s="296"/>
      <c r="K1132" s="296"/>
      <c r="L1132" s="296"/>
      <c r="M1132" s="80"/>
      <c r="N1132" s="80"/>
      <c r="P1132" s="224"/>
      <c r="Q1132" s="224"/>
      <c r="R1132" s="224"/>
      <c r="S1132" s="224"/>
      <c r="T1132" s="51"/>
      <c r="U1132" s="226"/>
      <c r="V1132" s="226"/>
      <c r="W1132" s="226"/>
      <c r="X1132" s="52">
        <v>3</v>
      </c>
    </row>
    <row r="1133" spans="1:32" x14ac:dyDescent="0.2">
      <c r="A1133" s="81"/>
      <c r="B1133" s="82"/>
      <c r="C1133" s="83" t="s">
        <v>6555</v>
      </c>
      <c r="D1133" s="83" t="s">
        <v>6556</v>
      </c>
      <c r="E1133" s="84" t="s">
        <v>6557</v>
      </c>
      <c r="F1133" s="84" t="s">
        <v>6558</v>
      </c>
      <c r="G1133" s="83" t="s">
        <v>6559</v>
      </c>
      <c r="H1133" s="83" t="s">
        <v>6560</v>
      </c>
      <c r="I1133" s="83" t="s">
        <v>6415</v>
      </c>
      <c r="J1133" s="83" t="s">
        <v>7321</v>
      </c>
      <c r="K1133" s="83" t="s">
        <v>8065</v>
      </c>
      <c r="L1133" s="83" t="s">
        <v>8195</v>
      </c>
      <c r="M1133" s="85"/>
      <c r="N1133" s="85"/>
      <c r="O1133" s="86"/>
      <c r="P1133" s="227" t="s">
        <v>6425</v>
      </c>
      <c r="Q1133" s="227" t="s">
        <v>6424</v>
      </c>
      <c r="R1133" s="227" t="s">
        <v>6426</v>
      </c>
      <c r="S1133" s="224"/>
      <c r="T1133" s="51"/>
      <c r="U1133" s="225" t="str">
        <f>IF(W1131="","",VLOOKUP(W1131,Leeftijdscat,2,FALSE))</f>
        <v/>
      </c>
      <c r="V1133" s="225" t="str">
        <f>IF(W1131="","",VLOOKUP(W1131,Leeftijdscat,3,FALSE))</f>
        <v/>
      </c>
      <c r="W1133" s="225"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SUM(Y1133:AA1133)</f>
        <v>0</v>
      </c>
    </row>
    <row r="1134" spans="1:32" x14ac:dyDescent="0.2">
      <c r="A1134" s="34" t="str">
        <f>C1131&amp;"x"&amp;B1134</f>
        <v>x1</v>
      </c>
      <c r="B1134" s="63">
        <v>1</v>
      </c>
      <c r="C1134" s="87" t="str">
        <f t="shared" ref="C1134:C1148" si="839">IF(LEFT($A1134,1)="x","",IFERROR(VLOOKUP($A1134,LedenV,6,0),""))</f>
        <v/>
      </c>
      <c r="D1134" s="87" t="str">
        <f t="shared" ref="D1134:D1148" si="840">IF(LEFT($A1134,1)="x","",IFERROR(VLOOKUP($A1134,LedenV,7,0),""))</f>
        <v/>
      </c>
      <c r="E1134" s="88" t="str">
        <f t="shared" ref="E1134:E1148" si="841">IF(LEFT($A1134,1)="x","",IFERROR(VLOOKUP($A1134,LedenV,8,0),""))</f>
        <v/>
      </c>
      <c r="F1134" s="88" t="str">
        <f t="shared" ref="F1134:F1148" si="842">IF(LEFT($A1134,1)="x","",IFERROR(VLOOKUP($A1134,LedenV,9,0),""))</f>
        <v/>
      </c>
      <c r="G1134" s="89" t="str">
        <f t="shared" ref="G1134:G1148" si="843">IF(LEFT($A1134,1)="x","",IFERROR(VLOOKUP($A1134,LedenV,10,0),""))</f>
        <v/>
      </c>
      <c r="H1134" s="90" t="str">
        <f t="shared" ref="H1134:H1148" si="844">IF(AND(ISNUMBER(G1134),G1134&lt;&gt;0),DATEDIF(G1134,Peildatum,"Y"),"")</f>
        <v/>
      </c>
      <c r="I1134" s="91"/>
      <c r="J1134" s="87" t="str">
        <f t="shared" ref="J1134:J1148" si="845">IF(LEFT($A1134,1)="x","",IFERROR(VLOOKUP($A1134,LedenV,16,0),""))</f>
        <v/>
      </c>
      <c r="K1134" s="87" t="str">
        <f t="shared" ref="K1134:K1148" si="846">IF(LEFT($A1134,1)="x","",IFERROR(VLOOKUP($A1134,LedenV,17,0),""))</f>
        <v/>
      </c>
      <c r="L1134" s="87" t="str">
        <f t="shared" ref="L1134:L1148" si="847">IF(LEFT($A1134,1)="x","",IFERROR(VLOOKUP($A1134,LedenV,18,0),""))</f>
        <v/>
      </c>
      <c r="M1134" s="92"/>
      <c r="N1134" s="92"/>
      <c r="P1134" s="223" t="str">
        <f>IF(OR(LEFT($A1134,1)="x",AND(Y1133+$AB1134=0,$AB1133&gt;0)),"",IFERROR(VLOOKUP($A1134,LedenV,27,0),""))</f>
        <v/>
      </c>
      <c r="Q1134" s="223" t="str">
        <f>IF(OR(LEFT($A1134,1)="x",AND(Z1133+$AB1134=0,$AB1133&gt;0)),"",IFERROR(VLOOKUP($A1134,LedenV,28,0),""))</f>
        <v/>
      </c>
      <c r="R1134" s="223" t="str">
        <f>IF(OR(LEFT($A1134,1)="x",AND(AA1133+$AB1134=0,$AB1133&gt;0)),"",IFERROR(VLOOKUP($A1134,LedenV,29,0),""))</f>
        <v/>
      </c>
      <c r="S1134" s="228"/>
      <c r="T1134" s="305"/>
      <c r="U1134" s="226"/>
      <c r="V1134" s="229" t="str">
        <f t="shared" ref="V1134:V1148" si="848">V1133</f>
        <v/>
      </c>
      <c r="W1134" s="229" t="str">
        <f t="shared" ref="W1134:W1148" si="849">W1133</f>
        <v/>
      </c>
      <c r="X1134" s="52">
        <v>5</v>
      </c>
      <c r="Y1134" s="87" t="str">
        <f t="shared" ref="Y1134:Y1148" si="850">IF(LEFT($A1134,1)="x","",IFERROR(VLOOKUP($A1134,LedenV,34,0),""))</f>
        <v/>
      </c>
      <c r="Z1134" s="87" t="str">
        <f t="shared" ref="Z1134:Z1148" si="851">IF(LEFT($A1134,1)="x","",IFERROR(VLOOKUP($A1134,LedenV,35,0),""))</f>
        <v/>
      </c>
      <c r="AA1134" s="87" t="str">
        <f t="shared" ref="AA1134:AA1148" si="852">IF(LEFT($A1134,1)="x","",IFERROR(VLOOKUP($A1134,LedenV,36,0),""))</f>
        <v/>
      </c>
      <c r="AB1134" s="34">
        <f t="shared" ref="AB1134:AB1148" si="853">LEN(Y1134&amp;Z1134&amp;AA1134)</f>
        <v>0</v>
      </c>
    </row>
    <row r="1135" spans="1:32" x14ac:dyDescent="0.2">
      <c r="A1135" s="34" t="str">
        <f>C1131&amp;"x"&amp;B1135</f>
        <v>x2</v>
      </c>
      <c r="B1135" s="63">
        <v>2</v>
      </c>
      <c r="C1135" s="87" t="str">
        <f t="shared" si="839"/>
        <v/>
      </c>
      <c r="D1135" s="87" t="str">
        <f t="shared" si="840"/>
        <v/>
      </c>
      <c r="E1135" s="88" t="str">
        <f t="shared" si="841"/>
        <v/>
      </c>
      <c r="F1135" s="88" t="str">
        <f t="shared" si="842"/>
        <v/>
      </c>
      <c r="G1135" s="89" t="str">
        <f t="shared" si="843"/>
        <v/>
      </c>
      <c r="H1135" s="90" t="str">
        <f t="shared" si="844"/>
        <v/>
      </c>
      <c r="I1135" s="91"/>
      <c r="J1135" s="87" t="str">
        <f t="shared" si="845"/>
        <v/>
      </c>
      <c r="K1135" s="87" t="str">
        <f t="shared" si="846"/>
        <v/>
      </c>
      <c r="L1135" s="87" t="str">
        <f t="shared" si="847"/>
        <v/>
      </c>
      <c r="M1135" s="92"/>
      <c r="N1135" s="92"/>
      <c r="P1135" s="223" t="str">
        <f>IF(OR(LEFT($A1135,1)="x",AND(Y1133+$AB1135=0,$AB1133&gt;0)),"",IFERROR(VLOOKUP($A1135,LedenV,27,0),""))</f>
        <v/>
      </c>
      <c r="Q1135" s="223" t="str">
        <f>IF(OR(LEFT($A1135,1)="x",AND(Z1133+$AB1135=0,$AB1133&gt;0)),"",IFERROR(VLOOKUP($A1135,LedenV,28,0),""))</f>
        <v/>
      </c>
      <c r="R1135" s="223" t="str">
        <f>IF(OR(LEFT($A1135,1)="x",AND(AA1133+$AB1135=0,$AB1133&gt;0)),"",IFERROR(VLOOKUP($A1135,LedenV,29,0),""))</f>
        <v/>
      </c>
      <c r="S1135" s="228"/>
      <c r="T1135" s="305"/>
      <c r="U1135" s="226"/>
      <c r="V1135" s="229" t="str">
        <f t="shared" si="848"/>
        <v/>
      </c>
      <c r="W1135" s="229" t="str">
        <f t="shared" si="849"/>
        <v/>
      </c>
      <c r="X1135" s="52">
        <v>6</v>
      </c>
      <c r="Y1135" s="87" t="str">
        <f t="shared" si="850"/>
        <v/>
      </c>
      <c r="Z1135" s="87" t="str">
        <f t="shared" si="851"/>
        <v/>
      </c>
      <c r="AA1135" s="87" t="str">
        <f t="shared" si="852"/>
        <v/>
      </c>
      <c r="AB1135" s="34">
        <f t="shared" si="853"/>
        <v>0</v>
      </c>
    </row>
    <row r="1136" spans="1:32" x14ac:dyDescent="0.2">
      <c r="A1136" s="34" t="str">
        <f>C1131&amp;"x"&amp;B1136</f>
        <v>x3</v>
      </c>
      <c r="B1136" s="63">
        <v>3</v>
      </c>
      <c r="C1136" s="87" t="str">
        <f t="shared" si="839"/>
        <v/>
      </c>
      <c r="D1136" s="87" t="str">
        <f t="shared" si="840"/>
        <v/>
      </c>
      <c r="E1136" s="88" t="str">
        <f t="shared" si="841"/>
        <v/>
      </c>
      <c r="F1136" s="88" t="str">
        <f t="shared" si="842"/>
        <v/>
      </c>
      <c r="G1136" s="89" t="str">
        <f t="shared" si="843"/>
        <v/>
      </c>
      <c r="H1136" s="90" t="str">
        <f t="shared" si="844"/>
        <v/>
      </c>
      <c r="I1136" s="91"/>
      <c r="J1136" s="87" t="str">
        <f t="shared" si="845"/>
        <v/>
      </c>
      <c r="K1136" s="87" t="str">
        <f t="shared" si="846"/>
        <v/>
      </c>
      <c r="L1136" s="87" t="str">
        <f t="shared" si="847"/>
        <v/>
      </c>
      <c r="M1136" s="92"/>
      <c r="N1136" s="92"/>
      <c r="P1136" s="223" t="str">
        <f>IF(OR(LEFT($A1136,1)="x",AND(Y1133+$AB1136=0,$AB1133&gt;0)),"",IFERROR(VLOOKUP($A1136,LedenV,27,0),""))</f>
        <v/>
      </c>
      <c r="Q1136" s="223" t="str">
        <f>IF(OR(LEFT($A1136,1)="x",AND(Z1133+$AB1136=0,$AB1133&gt;0)),"",IFERROR(VLOOKUP($A1136,LedenV,28,0),""))</f>
        <v/>
      </c>
      <c r="R1136" s="223" t="str">
        <f>IF(OR(LEFT($A1136,1)="x",AND(AA1133+$AB1136=0,$AB1133&gt;0)),"",IFERROR(VLOOKUP($A1136,LedenV,29,0),""))</f>
        <v/>
      </c>
      <c r="S1136" s="228"/>
      <c r="T1136" s="305"/>
      <c r="U1136" s="226"/>
      <c r="V1136" s="229" t="str">
        <f t="shared" si="848"/>
        <v/>
      </c>
      <c r="W1136" s="229" t="str">
        <f t="shared" si="849"/>
        <v/>
      </c>
      <c r="X1136" s="52">
        <v>7</v>
      </c>
      <c r="Y1136" s="87" t="str">
        <f t="shared" si="850"/>
        <v/>
      </c>
      <c r="Z1136" s="87" t="str">
        <f t="shared" si="851"/>
        <v/>
      </c>
      <c r="AA1136" s="87" t="str">
        <f t="shared" si="852"/>
        <v/>
      </c>
      <c r="AB1136" s="34">
        <f t="shared" si="853"/>
        <v>0</v>
      </c>
    </row>
    <row r="1137" spans="1:32" x14ac:dyDescent="0.2">
      <c r="A1137" s="34" t="str">
        <f>C1131&amp;"x"&amp;B1137</f>
        <v>x4</v>
      </c>
      <c r="B1137" s="63">
        <v>4</v>
      </c>
      <c r="C1137" s="87" t="str">
        <f t="shared" si="839"/>
        <v/>
      </c>
      <c r="D1137" s="87" t="str">
        <f t="shared" si="840"/>
        <v/>
      </c>
      <c r="E1137" s="88" t="str">
        <f t="shared" si="841"/>
        <v/>
      </c>
      <c r="F1137" s="88" t="str">
        <f t="shared" si="842"/>
        <v/>
      </c>
      <c r="G1137" s="89" t="str">
        <f t="shared" si="843"/>
        <v/>
      </c>
      <c r="H1137" s="90" t="str">
        <f t="shared" si="844"/>
        <v/>
      </c>
      <c r="I1137" s="91"/>
      <c r="J1137" s="87" t="str">
        <f t="shared" si="845"/>
        <v/>
      </c>
      <c r="K1137" s="87" t="str">
        <f t="shared" si="846"/>
        <v/>
      </c>
      <c r="L1137" s="87" t="str">
        <f t="shared" si="847"/>
        <v/>
      </c>
      <c r="M1137" s="92"/>
      <c r="N1137" s="92"/>
      <c r="P1137" s="223" t="str">
        <f>IF(OR(LEFT($A1137,1)="x",AND(Y1133+$AB1137=0,$AB1133&gt;0)),"",IFERROR(VLOOKUP($A1137,LedenV,27,0),""))</f>
        <v/>
      </c>
      <c r="Q1137" s="223" t="str">
        <f>IF(OR(LEFT($A1137,1)="x",AND(Z1133+$AB1137=0,$AB1133&gt;0)),"",IFERROR(VLOOKUP($A1137,LedenV,28,0),""))</f>
        <v/>
      </c>
      <c r="R1137" s="223" t="str">
        <f>IF(OR(LEFT($A1137,1)="x",AND(AA1133+$AB1137=0,$AB1133&gt;0)),"",IFERROR(VLOOKUP($A1137,LedenV,29,0),""))</f>
        <v/>
      </c>
      <c r="S1137" s="228"/>
      <c r="T1137" s="305"/>
      <c r="U1137" s="226"/>
      <c r="V1137" s="229" t="str">
        <f t="shared" si="848"/>
        <v/>
      </c>
      <c r="W1137" s="229" t="str">
        <f t="shared" si="849"/>
        <v/>
      </c>
      <c r="X1137" s="52">
        <v>8</v>
      </c>
      <c r="Y1137" s="87" t="str">
        <f t="shared" si="850"/>
        <v/>
      </c>
      <c r="Z1137" s="87" t="str">
        <f t="shared" si="851"/>
        <v/>
      </c>
      <c r="AA1137" s="87" t="str">
        <f t="shared" si="852"/>
        <v/>
      </c>
      <c r="AB1137" s="34">
        <f t="shared" si="853"/>
        <v>0</v>
      </c>
    </row>
    <row r="1138" spans="1:32" x14ac:dyDescent="0.2">
      <c r="A1138" s="34" t="str">
        <f>C1131&amp;"x"&amp;B1138</f>
        <v>x5</v>
      </c>
      <c r="B1138" s="63">
        <v>5</v>
      </c>
      <c r="C1138" s="87" t="str">
        <f t="shared" si="839"/>
        <v/>
      </c>
      <c r="D1138" s="87" t="str">
        <f t="shared" si="840"/>
        <v/>
      </c>
      <c r="E1138" s="88" t="str">
        <f t="shared" si="841"/>
        <v/>
      </c>
      <c r="F1138" s="88" t="str">
        <f t="shared" si="842"/>
        <v/>
      </c>
      <c r="G1138" s="89" t="str">
        <f t="shared" si="843"/>
        <v/>
      </c>
      <c r="H1138" s="90" t="str">
        <f t="shared" si="844"/>
        <v/>
      </c>
      <c r="I1138" s="91"/>
      <c r="J1138" s="87" t="str">
        <f t="shared" si="845"/>
        <v/>
      </c>
      <c r="K1138" s="87" t="str">
        <f t="shared" si="846"/>
        <v/>
      </c>
      <c r="L1138" s="87" t="str">
        <f t="shared" si="847"/>
        <v/>
      </c>
      <c r="M1138" s="92"/>
      <c r="N1138" s="92"/>
      <c r="P1138" s="223" t="str">
        <f>IF(OR(LEFT($A1138,1)="x",AND(Y1133+$AB1138=0,$AB1133&gt;0)),"",IFERROR(VLOOKUP($A1138,LedenV,27,0),""))</f>
        <v/>
      </c>
      <c r="Q1138" s="223" t="str">
        <f>IF(OR(LEFT($A1138,1)="x",AND(Z1133+$AB1138=0,$AB1133&gt;0)),"",IFERROR(VLOOKUP($A1138,LedenV,28,0),""))</f>
        <v/>
      </c>
      <c r="R1138" s="223" t="str">
        <f>IF(OR(LEFT($A1138,1)="x",AND(AA1133+$AB1138=0,$AB1133&gt;0)),"",IFERROR(VLOOKUP($A1138,LedenV,29,0),""))</f>
        <v/>
      </c>
      <c r="S1138" s="228"/>
      <c r="T1138" s="305"/>
      <c r="U1138" s="226"/>
      <c r="V1138" s="229" t="str">
        <f t="shared" si="848"/>
        <v/>
      </c>
      <c r="W1138" s="229" t="str">
        <f t="shared" si="849"/>
        <v/>
      </c>
      <c r="X1138" s="52">
        <v>9</v>
      </c>
      <c r="Y1138" s="87" t="str">
        <f t="shared" si="850"/>
        <v/>
      </c>
      <c r="Z1138" s="87" t="str">
        <f t="shared" si="851"/>
        <v/>
      </c>
      <c r="AA1138" s="87" t="str">
        <f t="shared" si="852"/>
        <v/>
      </c>
      <c r="AB1138" s="34">
        <f t="shared" si="853"/>
        <v>0</v>
      </c>
    </row>
    <row r="1139" spans="1:32" x14ac:dyDescent="0.2">
      <c r="A1139" s="34" t="str">
        <f>C1131&amp;"x"&amp;B1139</f>
        <v>x6</v>
      </c>
      <c r="B1139" s="63">
        <v>6</v>
      </c>
      <c r="C1139" s="87" t="str">
        <f t="shared" si="839"/>
        <v/>
      </c>
      <c r="D1139" s="87" t="str">
        <f t="shared" si="840"/>
        <v/>
      </c>
      <c r="E1139" s="88" t="str">
        <f t="shared" si="841"/>
        <v/>
      </c>
      <c r="F1139" s="88" t="str">
        <f t="shared" si="842"/>
        <v/>
      </c>
      <c r="G1139" s="89" t="str">
        <f t="shared" si="843"/>
        <v/>
      </c>
      <c r="H1139" s="90" t="str">
        <f t="shared" si="844"/>
        <v/>
      </c>
      <c r="I1139" s="91"/>
      <c r="J1139" s="87" t="str">
        <f t="shared" si="845"/>
        <v/>
      </c>
      <c r="K1139" s="87" t="str">
        <f t="shared" si="846"/>
        <v/>
      </c>
      <c r="L1139" s="87" t="str">
        <f t="shared" si="847"/>
        <v/>
      </c>
      <c r="M1139" s="92"/>
      <c r="N1139" s="92"/>
      <c r="P1139" s="223" t="str">
        <f>IF(OR(LEFT($A1139,1)="x",AND(Y1133+$AB1139=0,$AB1133&gt;0)),"",IFERROR(VLOOKUP($A1139,LedenV,27,0),""))</f>
        <v/>
      </c>
      <c r="Q1139" s="223" t="str">
        <f>IF(OR(LEFT($A1139,1)="x",AND(Z1133+$AB1139=0,$AB1133&gt;0)),"",IFERROR(VLOOKUP($A1139,LedenV,28,0),""))</f>
        <v/>
      </c>
      <c r="R1139" s="223" t="str">
        <f>IF(OR(LEFT($A1139,1)="x",AND(AA1133+$AB1139=0,$AB1133&gt;0)),"",IFERROR(VLOOKUP($A1139,LedenV,29,0),""))</f>
        <v/>
      </c>
      <c r="S1139" s="228"/>
      <c r="T1139" s="305"/>
      <c r="U1139" s="226"/>
      <c r="V1139" s="229" t="str">
        <f t="shared" si="848"/>
        <v/>
      </c>
      <c r="W1139" s="229" t="str">
        <f t="shared" si="849"/>
        <v/>
      </c>
      <c r="X1139" s="52">
        <v>10</v>
      </c>
      <c r="Y1139" s="87" t="str">
        <f t="shared" si="850"/>
        <v/>
      </c>
      <c r="Z1139" s="87" t="str">
        <f t="shared" si="851"/>
        <v/>
      </c>
      <c r="AA1139" s="87" t="str">
        <f t="shared" si="852"/>
        <v/>
      </c>
      <c r="AB1139" s="34">
        <f t="shared" si="853"/>
        <v>0</v>
      </c>
    </row>
    <row r="1140" spans="1:32" x14ac:dyDescent="0.2">
      <c r="A1140" s="34" t="str">
        <f>C1131&amp;"x"&amp;B1140</f>
        <v>x7</v>
      </c>
      <c r="B1140" s="63">
        <v>7</v>
      </c>
      <c r="C1140" s="87" t="str">
        <f t="shared" si="839"/>
        <v/>
      </c>
      <c r="D1140" s="87" t="str">
        <f t="shared" si="840"/>
        <v/>
      </c>
      <c r="E1140" s="88" t="str">
        <f t="shared" si="841"/>
        <v/>
      </c>
      <c r="F1140" s="88" t="str">
        <f t="shared" si="842"/>
        <v/>
      </c>
      <c r="G1140" s="89" t="str">
        <f t="shared" si="843"/>
        <v/>
      </c>
      <c r="H1140" s="90" t="str">
        <f t="shared" si="844"/>
        <v/>
      </c>
      <c r="I1140" s="91"/>
      <c r="J1140" s="87" t="str">
        <f t="shared" si="845"/>
        <v/>
      </c>
      <c r="K1140" s="87" t="str">
        <f t="shared" si="846"/>
        <v/>
      </c>
      <c r="L1140" s="87" t="str">
        <f t="shared" si="847"/>
        <v/>
      </c>
      <c r="M1140" s="92"/>
      <c r="N1140" s="92"/>
      <c r="P1140" s="223" t="str">
        <f>IF(OR(LEFT($A1140,1)="x",AND(Y1133+$AB1140=0,$AB1133&gt;0)),"",IFERROR(VLOOKUP($A1140,LedenV,27,0),""))</f>
        <v/>
      </c>
      <c r="Q1140" s="223" t="str">
        <f>IF(OR(LEFT($A1140,1)="x",AND(Z1133+$AB1140=0,$AB1133&gt;0)),"",IFERROR(VLOOKUP($A1140,LedenV,28,0),""))</f>
        <v/>
      </c>
      <c r="R1140" s="223" t="str">
        <f>IF(OR(LEFT($A1140,1)="x",AND(AA1133+$AB1140=0,$AB1133&gt;0)),"",IFERROR(VLOOKUP($A1140,LedenV,29,0),""))</f>
        <v/>
      </c>
      <c r="S1140" s="228"/>
      <c r="T1140" s="305"/>
      <c r="U1140" s="226"/>
      <c r="V1140" s="229" t="str">
        <f t="shared" si="848"/>
        <v/>
      </c>
      <c r="W1140" s="229" t="str">
        <f t="shared" si="849"/>
        <v/>
      </c>
      <c r="X1140" s="52">
        <v>11</v>
      </c>
      <c r="Y1140" s="87" t="str">
        <f t="shared" si="850"/>
        <v/>
      </c>
      <c r="Z1140" s="87" t="str">
        <f t="shared" si="851"/>
        <v/>
      </c>
      <c r="AA1140" s="87" t="str">
        <f t="shared" si="852"/>
        <v/>
      </c>
      <c r="AB1140" s="34">
        <f t="shared" si="853"/>
        <v>0</v>
      </c>
    </row>
    <row r="1141" spans="1:32" x14ac:dyDescent="0.2">
      <c r="A1141" s="34" t="str">
        <f>C1131&amp;"x"&amp;B1141</f>
        <v>x8</v>
      </c>
      <c r="B1141" s="63">
        <v>8</v>
      </c>
      <c r="C1141" s="87" t="str">
        <f t="shared" si="839"/>
        <v/>
      </c>
      <c r="D1141" s="87" t="str">
        <f t="shared" si="840"/>
        <v/>
      </c>
      <c r="E1141" s="88" t="str">
        <f t="shared" si="841"/>
        <v/>
      </c>
      <c r="F1141" s="88" t="str">
        <f t="shared" si="842"/>
        <v/>
      </c>
      <c r="G1141" s="89" t="str">
        <f t="shared" si="843"/>
        <v/>
      </c>
      <c r="H1141" s="90" t="str">
        <f t="shared" si="844"/>
        <v/>
      </c>
      <c r="I1141" s="91"/>
      <c r="J1141" s="87" t="str">
        <f t="shared" si="845"/>
        <v/>
      </c>
      <c r="K1141" s="87" t="str">
        <f t="shared" si="846"/>
        <v/>
      </c>
      <c r="L1141" s="87" t="str">
        <f t="shared" si="847"/>
        <v/>
      </c>
      <c r="M1141" s="92"/>
      <c r="N1141" s="92"/>
      <c r="P1141" s="223" t="str">
        <f>IF(OR(LEFT($A1141,1)="x",AND(Y1133+$AB1141=0,$AB1133&gt;0)),"",IFERROR(VLOOKUP($A1141,LedenV,27,0),""))</f>
        <v/>
      </c>
      <c r="Q1141" s="223" t="str">
        <f>IF(OR(LEFT($A1141,1)="x",AND(Z1133+$AB1141=0,$AB1133&gt;0)),"",IFERROR(VLOOKUP($A1141,LedenV,28,0),""))</f>
        <v/>
      </c>
      <c r="R1141" s="223" t="str">
        <f>IF(OR(LEFT($A1141,1)="x",AND(AA1133+$AB1141=0,$AB1133&gt;0)),"",IFERROR(VLOOKUP($A1141,LedenV,29,0),""))</f>
        <v/>
      </c>
      <c r="S1141" s="228"/>
      <c r="T1141" s="305"/>
      <c r="U1141" s="226"/>
      <c r="V1141" s="229" t="str">
        <f t="shared" si="848"/>
        <v/>
      </c>
      <c r="W1141" s="229" t="str">
        <f t="shared" si="849"/>
        <v/>
      </c>
      <c r="X1141" s="52">
        <v>12</v>
      </c>
      <c r="Y1141" s="87" t="str">
        <f t="shared" si="850"/>
        <v/>
      </c>
      <c r="Z1141" s="87" t="str">
        <f t="shared" si="851"/>
        <v/>
      </c>
      <c r="AA1141" s="87" t="str">
        <f t="shared" si="852"/>
        <v/>
      </c>
      <c r="AB1141" s="34">
        <f t="shared" si="853"/>
        <v>0</v>
      </c>
    </row>
    <row r="1142" spans="1:32" x14ac:dyDescent="0.2">
      <c r="A1142" s="34" t="str">
        <f>C1131&amp;"x"&amp;B1142</f>
        <v>x9</v>
      </c>
      <c r="B1142" s="63">
        <v>9</v>
      </c>
      <c r="C1142" s="87" t="str">
        <f t="shared" si="839"/>
        <v/>
      </c>
      <c r="D1142" s="87" t="str">
        <f t="shared" si="840"/>
        <v/>
      </c>
      <c r="E1142" s="88" t="str">
        <f t="shared" si="841"/>
        <v/>
      </c>
      <c r="F1142" s="88" t="str">
        <f t="shared" si="842"/>
        <v/>
      </c>
      <c r="G1142" s="89" t="str">
        <f t="shared" si="843"/>
        <v/>
      </c>
      <c r="H1142" s="90" t="str">
        <f t="shared" si="844"/>
        <v/>
      </c>
      <c r="I1142" s="91"/>
      <c r="J1142" s="87" t="str">
        <f t="shared" si="845"/>
        <v/>
      </c>
      <c r="K1142" s="87" t="str">
        <f t="shared" si="846"/>
        <v/>
      </c>
      <c r="L1142" s="87" t="str">
        <f t="shared" si="847"/>
        <v/>
      </c>
      <c r="M1142" s="92"/>
      <c r="N1142" s="92"/>
      <c r="P1142" s="223" t="str">
        <f>IF(OR(LEFT($A1142,1)="x",AND(Y1133+$AB1142=0,$AB1133&gt;0)),"",IFERROR(VLOOKUP($A1142,LedenV,27,0),""))</f>
        <v/>
      </c>
      <c r="Q1142" s="223" t="str">
        <f>IF(OR(LEFT($A1142,1)="x",AND(Z1133+$AB1142=0,$AB1133&gt;0)),"",IFERROR(VLOOKUP($A1142,LedenV,28,0),""))</f>
        <v/>
      </c>
      <c r="R1142" s="223" t="str">
        <f>IF(OR(LEFT($A1142,1)="x",AND(AA1133+$AB1142=0,$AB1133&gt;0)),"",IFERROR(VLOOKUP($A1142,LedenV,29,0),""))</f>
        <v/>
      </c>
      <c r="S1142" s="228"/>
      <c r="T1142" s="305"/>
      <c r="U1142" s="226"/>
      <c r="V1142" s="229" t="str">
        <f t="shared" si="848"/>
        <v/>
      </c>
      <c r="W1142" s="229" t="str">
        <f t="shared" si="849"/>
        <v/>
      </c>
      <c r="X1142" s="52">
        <v>13</v>
      </c>
      <c r="Y1142" s="87" t="str">
        <f t="shared" si="850"/>
        <v/>
      </c>
      <c r="Z1142" s="87" t="str">
        <f t="shared" si="851"/>
        <v/>
      </c>
      <c r="AA1142" s="87" t="str">
        <f t="shared" si="852"/>
        <v/>
      </c>
      <c r="AB1142" s="34">
        <f t="shared" si="853"/>
        <v>0</v>
      </c>
    </row>
    <row r="1143" spans="1:32" x14ac:dyDescent="0.2">
      <c r="A1143" s="34" t="str">
        <f>C1131&amp;"x"&amp;B1143</f>
        <v>x10</v>
      </c>
      <c r="B1143" s="63">
        <v>10</v>
      </c>
      <c r="C1143" s="87" t="str">
        <f t="shared" si="839"/>
        <v/>
      </c>
      <c r="D1143" s="87" t="str">
        <f t="shared" si="840"/>
        <v/>
      </c>
      <c r="E1143" s="88" t="str">
        <f t="shared" si="841"/>
        <v/>
      </c>
      <c r="F1143" s="88" t="str">
        <f t="shared" si="842"/>
        <v/>
      </c>
      <c r="G1143" s="89" t="str">
        <f t="shared" si="843"/>
        <v/>
      </c>
      <c r="H1143" s="90" t="str">
        <f t="shared" si="844"/>
        <v/>
      </c>
      <c r="I1143" s="91"/>
      <c r="J1143" s="87" t="str">
        <f t="shared" si="845"/>
        <v/>
      </c>
      <c r="K1143" s="87" t="str">
        <f t="shared" si="846"/>
        <v/>
      </c>
      <c r="L1143" s="87" t="str">
        <f t="shared" si="847"/>
        <v/>
      </c>
      <c r="M1143" s="92"/>
      <c r="N1143" s="92"/>
      <c r="P1143" s="223" t="str">
        <f>IF(OR(LEFT($A1143,1)="x",AND(Y1133+$AB1143=0,$AB1133&gt;0)),"",IFERROR(VLOOKUP($A1143,LedenV,27,0),""))</f>
        <v/>
      </c>
      <c r="Q1143" s="223" t="str">
        <f>IF(OR(LEFT($A1143,1)="x",AND(Z1133+$AB1143=0,$AB1133&gt;0)),"",IFERROR(VLOOKUP($A1143,LedenV,28,0),""))</f>
        <v/>
      </c>
      <c r="R1143" s="223" t="str">
        <f>IF(OR(LEFT($A1143,1)="x",AND(AA1133+$AB1143=0,$AB1133&gt;0)),"",IFERROR(VLOOKUP($A1143,LedenV,29,0),""))</f>
        <v/>
      </c>
      <c r="S1143" s="228"/>
      <c r="T1143" s="305"/>
      <c r="U1143" s="226"/>
      <c r="V1143" s="229" t="str">
        <f t="shared" si="848"/>
        <v/>
      </c>
      <c r="W1143" s="229" t="str">
        <f t="shared" si="849"/>
        <v/>
      </c>
      <c r="X1143" s="52">
        <v>14</v>
      </c>
      <c r="Y1143" s="87" t="str">
        <f t="shared" si="850"/>
        <v/>
      </c>
      <c r="Z1143" s="87" t="str">
        <f t="shared" si="851"/>
        <v/>
      </c>
      <c r="AA1143" s="87" t="str">
        <f t="shared" si="852"/>
        <v/>
      </c>
      <c r="AB1143" s="34">
        <f t="shared" si="853"/>
        <v>0</v>
      </c>
    </row>
    <row r="1144" spans="1:32" x14ac:dyDescent="0.2">
      <c r="A1144" s="34" t="str">
        <f>C1131&amp;"x"&amp;B1144</f>
        <v>x11</v>
      </c>
      <c r="B1144" s="63">
        <v>11</v>
      </c>
      <c r="C1144" s="87" t="str">
        <f t="shared" si="839"/>
        <v/>
      </c>
      <c r="D1144" s="87" t="str">
        <f t="shared" si="840"/>
        <v/>
      </c>
      <c r="E1144" s="88" t="str">
        <f t="shared" si="841"/>
        <v/>
      </c>
      <c r="F1144" s="88" t="str">
        <f t="shared" si="842"/>
        <v/>
      </c>
      <c r="G1144" s="89" t="str">
        <f t="shared" si="843"/>
        <v/>
      </c>
      <c r="H1144" s="90" t="str">
        <f t="shared" si="844"/>
        <v/>
      </c>
      <c r="I1144" s="91"/>
      <c r="J1144" s="87" t="str">
        <f t="shared" si="845"/>
        <v/>
      </c>
      <c r="K1144" s="87" t="str">
        <f t="shared" si="846"/>
        <v/>
      </c>
      <c r="L1144" s="87" t="str">
        <f t="shared" si="847"/>
        <v/>
      </c>
      <c r="M1144" s="92"/>
      <c r="N1144" s="92"/>
      <c r="P1144" s="223" t="str">
        <f>IF(OR(LEFT($A1144,1)="x",AND(Y1133+$AB1144=0,$AB1133&gt;0)),"",IFERROR(VLOOKUP($A1144,LedenV,27,0),""))</f>
        <v/>
      </c>
      <c r="Q1144" s="223" t="str">
        <f>IF(OR(LEFT($A1144,1)="x",AND(Z1133+$AB1144=0,$AB1133&gt;0)),"",IFERROR(VLOOKUP($A1144,LedenV,28,0),""))</f>
        <v/>
      </c>
      <c r="R1144" s="223" t="str">
        <f>IF(OR(LEFT($A1144,1)="x",AND(AA1133+$AB1144=0,$AB1133&gt;0)),"",IFERROR(VLOOKUP($A1144,LedenV,29,0),""))</f>
        <v/>
      </c>
      <c r="V1144" s="229" t="str">
        <f t="shared" si="848"/>
        <v/>
      </c>
      <c r="W1144" s="229" t="str">
        <f t="shared" si="849"/>
        <v/>
      </c>
      <c r="X1144" s="52">
        <v>15</v>
      </c>
      <c r="Y1144" s="87" t="str">
        <f t="shared" si="850"/>
        <v/>
      </c>
      <c r="Z1144" s="87" t="str">
        <f t="shared" si="851"/>
        <v/>
      </c>
      <c r="AA1144" s="87" t="str">
        <f t="shared" si="852"/>
        <v/>
      </c>
      <c r="AB1144" s="34">
        <f t="shared" si="853"/>
        <v>0</v>
      </c>
    </row>
    <row r="1145" spans="1:32" x14ac:dyDescent="0.2">
      <c r="A1145" s="34" t="str">
        <f>C1131&amp;"x"&amp;B1145</f>
        <v>x12</v>
      </c>
      <c r="B1145" s="63">
        <v>12</v>
      </c>
      <c r="C1145" s="87" t="str">
        <f t="shared" si="839"/>
        <v/>
      </c>
      <c r="D1145" s="87" t="str">
        <f t="shared" si="840"/>
        <v/>
      </c>
      <c r="E1145" s="88" t="str">
        <f t="shared" si="841"/>
        <v/>
      </c>
      <c r="F1145" s="88" t="str">
        <f t="shared" si="842"/>
        <v/>
      </c>
      <c r="G1145" s="89" t="str">
        <f t="shared" si="843"/>
        <v/>
      </c>
      <c r="H1145" s="90" t="str">
        <f t="shared" si="844"/>
        <v/>
      </c>
      <c r="I1145" s="91"/>
      <c r="J1145" s="87" t="str">
        <f t="shared" si="845"/>
        <v/>
      </c>
      <c r="K1145" s="87" t="str">
        <f t="shared" si="846"/>
        <v/>
      </c>
      <c r="L1145" s="87" t="str">
        <f t="shared" si="847"/>
        <v/>
      </c>
      <c r="M1145" s="92"/>
      <c r="N1145" s="92"/>
      <c r="P1145" s="223" t="str">
        <f>IF(OR(LEFT($A1145,1)="x",AND(Y1133+$AB1145=0,$AB1133&gt;0)),"",IFERROR(VLOOKUP($A1145,LedenV,27,0),""))</f>
        <v/>
      </c>
      <c r="Q1145" s="223" t="str">
        <f>IF(OR(LEFT($A1145,1)="x",AND(Z1133+$AB1145=0,$AB1133&gt;0)),"",IFERROR(VLOOKUP($A1145,LedenV,28,0),""))</f>
        <v/>
      </c>
      <c r="R1145" s="223" t="str">
        <f>IF(OR(LEFT($A1145,1)="x",AND(AA1133+$AB1145=0,$AB1133&gt;0)),"",IFERROR(VLOOKUP($A1145,LedenV,29,0),""))</f>
        <v/>
      </c>
      <c r="V1145" s="229" t="str">
        <f t="shared" si="848"/>
        <v/>
      </c>
      <c r="W1145" s="229" t="str">
        <f t="shared" si="849"/>
        <v/>
      </c>
      <c r="X1145" s="52">
        <v>16</v>
      </c>
      <c r="Y1145" s="87" t="str">
        <f t="shared" si="850"/>
        <v/>
      </c>
      <c r="Z1145" s="87" t="str">
        <f t="shared" si="851"/>
        <v/>
      </c>
      <c r="AA1145" s="87" t="str">
        <f t="shared" si="852"/>
        <v/>
      </c>
      <c r="AB1145" s="34">
        <f t="shared" si="853"/>
        <v>0</v>
      </c>
    </row>
    <row r="1146" spans="1:32" x14ac:dyDescent="0.2">
      <c r="A1146" s="34" t="str">
        <f>C1131&amp;"x"&amp;B1146</f>
        <v>x13</v>
      </c>
      <c r="B1146" s="63">
        <v>13</v>
      </c>
      <c r="C1146" s="87" t="str">
        <f t="shared" si="839"/>
        <v/>
      </c>
      <c r="D1146" s="87" t="str">
        <f t="shared" si="840"/>
        <v/>
      </c>
      <c r="E1146" s="88" t="str">
        <f t="shared" si="841"/>
        <v/>
      </c>
      <c r="F1146" s="88" t="str">
        <f t="shared" si="842"/>
        <v/>
      </c>
      <c r="G1146" s="89" t="str">
        <f t="shared" si="843"/>
        <v/>
      </c>
      <c r="H1146" s="90" t="str">
        <f t="shared" si="844"/>
        <v/>
      </c>
      <c r="I1146" s="91"/>
      <c r="J1146" s="87" t="str">
        <f t="shared" si="845"/>
        <v/>
      </c>
      <c r="K1146" s="87" t="str">
        <f t="shared" si="846"/>
        <v/>
      </c>
      <c r="L1146" s="87" t="str">
        <f t="shared" si="847"/>
        <v/>
      </c>
      <c r="M1146" s="92"/>
      <c r="N1146" s="92"/>
      <c r="P1146" s="223" t="str">
        <f>IF(OR(LEFT($A1146,1)="x",AND(Y1133+$AB1146=0,$AB1133&gt;0)),"",IFERROR(VLOOKUP($A1146,LedenV,27,0),""))</f>
        <v/>
      </c>
      <c r="Q1146" s="223" t="str">
        <f>IF(OR(LEFT($A1146,1)="x",AND(Z1133+$AB1146=0,$AB1133&gt;0)),"",IFERROR(VLOOKUP($A1146,LedenV,28,0),""))</f>
        <v/>
      </c>
      <c r="R1146" s="223" t="str">
        <f>IF(OR(LEFT($A1146,1)="x",AND(AA1133+$AB1146=0,$AB1133&gt;0)),"",IFERROR(VLOOKUP($A1146,LedenV,29,0),""))</f>
        <v/>
      </c>
      <c r="V1146" s="229" t="str">
        <f t="shared" si="848"/>
        <v/>
      </c>
      <c r="W1146" s="229" t="str">
        <f t="shared" si="849"/>
        <v/>
      </c>
      <c r="X1146" s="52">
        <v>17</v>
      </c>
      <c r="Y1146" s="87" t="str">
        <f t="shared" si="850"/>
        <v/>
      </c>
      <c r="Z1146" s="87" t="str">
        <f t="shared" si="851"/>
        <v/>
      </c>
      <c r="AA1146" s="87" t="str">
        <f t="shared" si="852"/>
        <v/>
      </c>
      <c r="AB1146" s="34">
        <f t="shared" si="853"/>
        <v>0</v>
      </c>
    </row>
    <row r="1147" spans="1:32" x14ac:dyDescent="0.2">
      <c r="A1147" s="34" t="str">
        <f>C1131&amp;"x"&amp;B1147</f>
        <v>x14</v>
      </c>
      <c r="B1147" s="63">
        <v>14</v>
      </c>
      <c r="C1147" s="87" t="str">
        <f t="shared" si="839"/>
        <v/>
      </c>
      <c r="D1147" s="87" t="str">
        <f t="shared" si="840"/>
        <v/>
      </c>
      <c r="E1147" s="88" t="str">
        <f t="shared" si="841"/>
        <v/>
      </c>
      <c r="F1147" s="88" t="str">
        <f t="shared" si="842"/>
        <v/>
      </c>
      <c r="G1147" s="89" t="str">
        <f t="shared" si="843"/>
        <v/>
      </c>
      <c r="H1147" s="90" t="str">
        <f t="shared" si="844"/>
        <v/>
      </c>
      <c r="I1147" s="91"/>
      <c r="J1147" s="87" t="str">
        <f t="shared" si="845"/>
        <v/>
      </c>
      <c r="K1147" s="87" t="str">
        <f t="shared" si="846"/>
        <v/>
      </c>
      <c r="L1147" s="87" t="str">
        <f t="shared" si="847"/>
        <v/>
      </c>
      <c r="M1147" s="92"/>
      <c r="N1147" s="92"/>
      <c r="P1147" s="223" t="str">
        <f>IF(OR(LEFT($A1147,1)="x",AND(Y1133+$AB1147=0,$AB1133&gt;0)),"",IFERROR(VLOOKUP($A1147,LedenV,27,0),""))</f>
        <v/>
      </c>
      <c r="Q1147" s="223" t="str">
        <f>IF(OR(LEFT($A1147,1)="x",AND(Z1133+$AB1147=0,$AB1133&gt;0)),"",IFERROR(VLOOKUP($A1147,LedenV,28,0),""))</f>
        <v/>
      </c>
      <c r="R1147" s="223" t="str">
        <f>IF(OR(LEFT($A1147,1)="x",AND(AA1133+$AB1147=0,$AB1133&gt;0)),"",IFERROR(VLOOKUP($A1147,LedenV,29,0),""))</f>
        <v/>
      </c>
      <c r="V1147" s="229" t="str">
        <f t="shared" si="848"/>
        <v/>
      </c>
      <c r="W1147" s="229" t="str">
        <f t="shared" si="849"/>
        <v/>
      </c>
      <c r="X1147" s="52">
        <v>18</v>
      </c>
      <c r="Y1147" s="87" t="str">
        <f t="shared" si="850"/>
        <v/>
      </c>
      <c r="Z1147" s="87" t="str">
        <f t="shared" si="851"/>
        <v/>
      </c>
      <c r="AA1147" s="87" t="str">
        <f t="shared" si="852"/>
        <v/>
      </c>
      <c r="AB1147" s="34">
        <f t="shared" si="853"/>
        <v>0</v>
      </c>
    </row>
    <row r="1148" spans="1:32" x14ac:dyDescent="0.2">
      <c r="A1148" s="34" t="str">
        <f>C1131&amp;"x"&amp;B1148</f>
        <v>x15</v>
      </c>
      <c r="B1148" s="63">
        <v>15</v>
      </c>
      <c r="C1148" s="87" t="str">
        <f t="shared" si="839"/>
        <v/>
      </c>
      <c r="D1148" s="87" t="str">
        <f t="shared" si="840"/>
        <v/>
      </c>
      <c r="E1148" s="88" t="str">
        <f t="shared" si="841"/>
        <v/>
      </c>
      <c r="F1148" s="88" t="str">
        <f t="shared" si="842"/>
        <v/>
      </c>
      <c r="G1148" s="89" t="str">
        <f t="shared" si="843"/>
        <v/>
      </c>
      <c r="H1148" s="90" t="str">
        <f t="shared" si="844"/>
        <v/>
      </c>
      <c r="I1148" s="91"/>
      <c r="J1148" s="87" t="str">
        <f t="shared" si="845"/>
        <v/>
      </c>
      <c r="K1148" s="87" t="str">
        <f t="shared" si="846"/>
        <v/>
      </c>
      <c r="L1148" s="87" t="str">
        <f t="shared" si="847"/>
        <v/>
      </c>
      <c r="M1148" s="92"/>
      <c r="N1148" s="92"/>
      <c r="P1148" s="223" t="str">
        <f>IF(OR(LEFT($A1148,1)="x",AND(Y1133+$AB1148=0,$AB1133&gt;0)),"",IFERROR(VLOOKUP($A1148,LedenV,27,0),""))</f>
        <v/>
      </c>
      <c r="Q1148" s="223" t="str">
        <f>IF(OR(LEFT($A1148,1)="x",AND(Z1133+$AB1148=0,$AB1133&gt;0)),"",IFERROR(VLOOKUP($A1148,LedenV,28,0),""))</f>
        <v/>
      </c>
      <c r="R1148" s="223" t="str">
        <f>IF(OR(LEFT($A1148,1)="x",AND(AA1133+$AB1148=0,$AB1133&gt;0)),"",IFERROR(VLOOKUP($A1148,LedenV,29,0),""))</f>
        <v/>
      </c>
      <c r="V1148" s="229" t="str">
        <f t="shared" si="848"/>
        <v/>
      </c>
      <c r="W1148" s="229" t="str">
        <f t="shared" si="849"/>
        <v/>
      </c>
      <c r="X1148" s="52">
        <v>19</v>
      </c>
      <c r="Y1148" s="87" t="str">
        <f t="shared" si="850"/>
        <v/>
      </c>
      <c r="Z1148" s="87" t="str">
        <f t="shared" si="851"/>
        <v/>
      </c>
      <c r="AA1148" s="87" t="str">
        <f t="shared" si="852"/>
        <v/>
      </c>
      <c r="AB1148" s="34">
        <f t="shared" si="853"/>
        <v>0</v>
      </c>
    </row>
    <row r="1149" spans="1:32" ht="13.5" thickBot="1" x14ac:dyDescent="0.25">
      <c r="B1149" s="93"/>
      <c r="C1149" s="94"/>
      <c r="D1149" s="93"/>
      <c r="E1149" s="93"/>
      <c r="F1149" s="93"/>
      <c r="G1149" s="95"/>
      <c r="H1149" s="95"/>
      <c r="I1149" s="95"/>
      <c r="J1149" s="94"/>
      <c r="K1149" s="94"/>
      <c r="L1149" s="94"/>
      <c r="M1149" s="92"/>
      <c r="N1149" s="92"/>
      <c r="X1149" s="52">
        <v>20</v>
      </c>
    </row>
    <row r="1150" spans="1:32" ht="13.5" thickTop="1" x14ac:dyDescent="0.2">
      <c r="A1150" s="62"/>
      <c r="B1150" s="63"/>
      <c r="C1150" s="392" t="s">
        <v>6547</v>
      </c>
      <c r="D1150" s="392"/>
      <c r="E1150" s="178" t="s">
        <v>6548</v>
      </c>
      <c r="F1150" s="178" t="s">
        <v>6549</v>
      </c>
      <c r="G1150" s="65" t="s">
        <v>6550</v>
      </c>
      <c r="H1150" s="66"/>
      <c r="I1150" s="67"/>
      <c r="J1150" s="68" t="s">
        <v>6551</v>
      </c>
      <c r="K1150" s="68" t="s">
        <v>6552</v>
      </c>
      <c r="L1150" s="68" t="s">
        <v>6553</v>
      </c>
      <c r="M1150" s="69"/>
      <c r="N1150" s="69"/>
      <c r="O1150" s="70"/>
      <c r="P1150" s="71">
        <f>COUNT(P1154:P1168)</f>
        <v>0</v>
      </c>
      <c r="Q1150" s="71">
        <f>COUNT(Q1154:Q1168)</f>
        <v>0</v>
      </c>
      <c r="R1150" s="71">
        <f>COUNT(R1154:R1168)</f>
        <v>0</v>
      </c>
      <c r="S1150" s="72"/>
      <c r="T1150" s="104">
        <f>R1150-(15-COUNTBLANK(AA1154:AA1168))</f>
        <v>0</v>
      </c>
      <c r="U1150" s="70"/>
      <c r="V1150" s="70"/>
      <c r="W1150" s="70"/>
      <c r="X1150" s="70">
        <v>1</v>
      </c>
      <c r="Y1150" s="62"/>
      <c r="Z1150" s="62"/>
      <c r="AA1150" s="62"/>
      <c r="AB1150" s="62"/>
    </row>
    <row r="1151" spans="1:32" x14ac:dyDescent="0.2">
      <c r="A1151" s="43">
        <v>61</v>
      </c>
      <c r="B1151" s="73"/>
      <c r="C1151" s="391" t="str">
        <f>Leden!AQ63</f>
        <v/>
      </c>
      <c r="D1151" s="391"/>
      <c r="E1151" s="177" t="str">
        <f>IF($C1151="","",LEFT(IFERROR(VLOOKUP($C1151,TeamsV,2,0),"")&amp;"??",2))</f>
        <v/>
      </c>
      <c r="F1151" s="177" t="str">
        <f>IF($C1151="","",LEFT(IFERROR(VLOOKUP($C1151,TeamsV,3,0),"")&amp;"??",2))</f>
        <v/>
      </c>
      <c r="G1151" s="177" t="str">
        <f>IF($C1151="","",LEFT(IFERROR(VLOOKUP($C1151,TeamsV,4,0),"")&amp;"?",1))</f>
        <v/>
      </c>
      <c r="H1151" s="75"/>
      <c r="I1151" s="76"/>
      <c r="J1151" s="295">
        <f>COUNTIF(C1154:C1168,"V")</f>
        <v>0</v>
      </c>
      <c r="K1151" s="300">
        <f>COUNTIF(C1154:C1168,"M")</f>
        <v>0</v>
      </c>
      <c r="L1151" s="77" t="str">
        <f>IFERROR(AVERAGE(H1154:H1168),"")</f>
        <v/>
      </c>
      <c r="M1151" s="78"/>
      <c r="N1151" s="78"/>
      <c r="O1151" s="79" t="s">
        <v>6554</v>
      </c>
      <c r="P1151" s="223" t="str">
        <f>IF(COUNT(P1154:P1168)=0,"",TeamPunten(P1154:P1168,$V1151))</f>
        <v/>
      </c>
      <c r="Q1151" s="223" t="str">
        <f>IF(COUNT(Q1154:Q1168)=0,"",TeamPunten(Q1154:Q1168,$V1151))</f>
        <v/>
      </c>
      <c r="R1151" s="223" t="str">
        <f>IF(COUNT(R1154:R1168)=0,"",TeamPunten(R1154:R1168,$V1151))</f>
        <v/>
      </c>
      <c r="S1151" s="224"/>
      <c r="T1151" s="51"/>
      <c r="U1151" s="225" t="str">
        <f>MID($C1151,1,1)</f>
        <v/>
      </c>
      <c r="V1151" s="225" t="str">
        <f>MID($C1151,1,1)</f>
        <v/>
      </c>
      <c r="W1151" s="225" t="str">
        <f>MID($C1151,1,1)</f>
        <v/>
      </c>
      <c r="X1151" s="52">
        <v>2</v>
      </c>
      <c r="Y1151" s="43"/>
      <c r="Z1151" s="43"/>
      <c r="AA1151" s="43"/>
      <c r="AB1151" s="43"/>
      <c r="AD1151" s="20" t="str">
        <f>IF($C1151="","",IFERROR(VLOOKUP($C1151,TeamsV,6,0),""))</f>
        <v/>
      </c>
      <c r="AE1151" s="20" t="str">
        <f>IF($AD1151="","",VLOOKUP($AD1151,Teams!$B$4:$G$8,2,0))</f>
        <v/>
      </c>
      <c r="AF1151" s="20" t="str">
        <f>IF($AD1151="","",VLOOKUP($AD1151,Teams!$B$4:$G$8,4,0))</f>
        <v/>
      </c>
    </row>
    <row r="1152" spans="1:32" x14ac:dyDescent="0.2">
      <c r="B1152" s="63"/>
      <c r="C1152" s="178"/>
      <c r="D1152" s="63"/>
      <c r="E1152" s="63"/>
      <c r="F1152" s="63"/>
      <c r="G1152" s="67"/>
      <c r="H1152" s="67"/>
      <c r="I1152" s="67"/>
      <c r="J1152" s="296"/>
      <c r="K1152" s="296"/>
      <c r="L1152" s="296"/>
      <c r="M1152" s="80"/>
      <c r="N1152" s="80"/>
      <c r="P1152" s="224"/>
      <c r="Q1152" s="224"/>
      <c r="R1152" s="224"/>
      <c r="S1152" s="224"/>
      <c r="T1152" s="51"/>
      <c r="U1152" s="226"/>
      <c r="V1152" s="226"/>
      <c r="W1152" s="226"/>
      <c r="X1152" s="52">
        <v>3</v>
      </c>
    </row>
    <row r="1153" spans="1:28" x14ac:dyDescent="0.2">
      <c r="A1153" s="81"/>
      <c r="B1153" s="82"/>
      <c r="C1153" s="83" t="s">
        <v>6555</v>
      </c>
      <c r="D1153" s="83" t="s">
        <v>6556</v>
      </c>
      <c r="E1153" s="84" t="s">
        <v>6557</v>
      </c>
      <c r="F1153" s="84" t="s">
        <v>6558</v>
      </c>
      <c r="G1153" s="83" t="s">
        <v>6559</v>
      </c>
      <c r="H1153" s="83" t="s">
        <v>6560</v>
      </c>
      <c r="I1153" s="83" t="s">
        <v>6415</v>
      </c>
      <c r="J1153" s="83" t="s">
        <v>7321</v>
      </c>
      <c r="K1153" s="83" t="s">
        <v>8065</v>
      </c>
      <c r="L1153" s="83" t="s">
        <v>8195</v>
      </c>
      <c r="M1153" s="85"/>
      <c r="N1153" s="85"/>
      <c r="O1153" s="86"/>
      <c r="P1153" s="227" t="s">
        <v>6425</v>
      </c>
      <c r="Q1153" s="227" t="s">
        <v>6424</v>
      </c>
      <c r="R1153" s="227" t="s">
        <v>6426</v>
      </c>
      <c r="S1153" s="224"/>
      <c r="T1153" s="51"/>
      <c r="U1153" s="225" t="str">
        <f>IF(W1151="","",VLOOKUP(W1151,Leeftijdscat,2,FALSE))</f>
        <v/>
      </c>
      <c r="V1153" s="225" t="str">
        <f>IF(W1151="","",VLOOKUP(W1151,Leeftijdscat,3,FALSE))</f>
        <v/>
      </c>
      <c r="W1153" s="225"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SUM(Y1153:AA1153)</f>
        <v>0</v>
      </c>
    </row>
    <row r="1154" spans="1:28" x14ac:dyDescent="0.2">
      <c r="A1154" s="34" t="str">
        <f>C1151&amp;"x"&amp;B1154</f>
        <v>x1</v>
      </c>
      <c r="B1154" s="63">
        <v>1</v>
      </c>
      <c r="C1154" s="87" t="str">
        <f t="shared" ref="C1154:C1168" si="854">IF(LEFT($A1154,1)="x","",IFERROR(VLOOKUP($A1154,LedenV,6,0),""))</f>
        <v/>
      </c>
      <c r="D1154" s="87" t="str">
        <f t="shared" ref="D1154:D1168" si="855">IF(LEFT($A1154,1)="x","",IFERROR(VLOOKUP($A1154,LedenV,7,0),""))</f>
        <v/>
      </c>
      <c r="E1154" s="88" t="str">
        <f t="shared" ref="E1154:E1168" si="856">IF(LEFT($A1154,1)="x","",IFERROR(VLOOKUP($A1154,LedenV,8,0),""))</f>
        <v/>
      </c>
      <c r="F1154" s="88" t="str">
        <f t="shared" ref="F1154:F1168" si="857">IF(LEFT($A1154,1)="x","",IFERROR(VLOOKUP($A1154,LedenV,9,0),""))</f>
        <v/>
      </c>
      <c r="G1154" s="89" t="str">
        <f t="shared" ref="G1154:G1168" si="858">IF(LEFT($A1154,1)="x","",IFERROR(VLOOKUP($A1154,LedenV,10,0),""))</f>
        <v/>
      </c>
      <c r="H1154" s="90" t="str">
        <f t="shared" ref="H1154:H1168" si="859">IF(AND(ISNUMBER(G1154),G1154&lt;&gt;0),DATEDIF(G1154,Peildatum,"Y"),"")</f>
        <v/>
      </c>
      <c r="I1154" s="91"/>
      <c r="J1154" s="87" t="str">
        <f t="shared" ref="J1154:J1168" si="860">IF(LEFT($A1154,1)="x","",IFERROR(VLOOKUP($A1154,LedenV,16,0),""))</f>
        <v/>
      </c>
      <c r="K1154" s="87" t="str">
        <f t="shared" ref="K1154:K1168" si="861">IF(LEFT($A1154,1)="x","",IFERROR(VLOOKUP($A1154,LedenV,17,0),""))</f>
        <v/>
      </c>
      <c r="L1154" s="87" t="str">
        <f t="shared" ref="L1154:L1168" si="862">IF(LEFT($A1154,1)="x","",IFERROR(VLOOKUP($A1154,LedenV,18,0),""))</f>
        <v/>
      </c>
      <c r="M1154" s="92"/>
      <c r="N1154" s="92"/>
      <c r="P1154" s="223" t="str">
        <f>IF(OR(LEFT($A1154,1)="x",AND(Y1153+$AB1154=0,$AB1153&gt;0)),"",IFERROR(VLOOKUP($A1154,LedenV,27,0),""))</f>
        <v/>
      </c>
      <c r="Q1154" s="223" t="str">
        <f>IF(OR(LEFT($A1154,1)="x",AND(Z1153+$AB1154=0,$AB1153&gt;0)),"",IFERROR(VLOOKUP($A1154,LedenV,28,0),""))</f>
        <v/>
      </c>
      <c r="R1154" s="223" t="str">
        <f>IF(OR(LEFT($A1154,1)="x",AND(AA1153+$AB1154=0,$AB1153&gt;0)),"",IFERROR(VLOOKUP($A1154,LedenV,29,0),""))</f>
        <v/>
      </c>
      <c r="S1154" s="228"/>
      <c r="T1154" s="305"/>
      <c r="U1154" s="226"/>
      <c r="V1154" s="229" t="str">
        <f t="shared" ref="V1154:V1168" si="863">V1153</f>
        <v/>
      </c>
      <c r="W1154" s="229" t="str">
        <f t="shared" ref="W1154:W1168" si="864">W1153</f>
        <v/>
      </c>
      <c r="X1154" s="52">
        <v>5</v>
      </c>
      <c r="Y1154" s="87" t="str">
        <f t="shared" ref="Y1154:Y1168" si="865">IF(LEFT($A1154,1)="x","",IFERROR(VLOOKUP($A1154,LedenV,34,0),""))</f>
        <v/>
      </c>
      <c r="Z1154" s="87" t="str">
        <f t="shared" ref="Z1154:Z1168" si="866">IF(LEFT($A1154,1)="x","",IFERROR(VLOOKUP($A1154,LedenV,35,0),""))</f>
        <v/>
      </c>
      <c r="AA1154" s="87" t="str">
        <f t="shared" ref="AA1154:AA1168" si="867">IF(LEFT($A1154,1)="x","",IFERROR(VLOOKUP($A1154,LedenV,36,0),""))</f>
        <v/>
      </c>
      <c r="AB1154" s="34">
        <f t="shared" ref="AB1154:AB1168" si="868">LEN(Y1154&amp;Z1154&amp;AA1154)</f>
        <v>0</v>
      </c>
    </row>
    <row r="1155" spans="1:28" x14ac:dyDescent="0.2">
      <c r="A1155" s="34" t="str">
        <f>C1151&amp;"x"&amp;B1155</f>
        <v>x2</v>
      </c>
      <c r="B1155" s="63">
        <v>2</v>
      </c>
      <c r="C1155" s="87" t="str">
        <f t="shared" si="854"/>
        <v/>
      </c>
      <c r="D1155" s="87" t="str">
        <f t="shared" si="855"/>
        <v/>
      </c>
      <c r="E1155" s="88" t="str">
        <f t="shared" si="856"/>
        <v/>
      </c>
      <c r="F1155" s="88" t="str">
        <f t="shared" si="857"/>
        <v/>
      </c>
      <c r="G1155" s="89" t="str">
        <f t="shared" si="858"/>
        <v/>
      </c>
      <c r="H1155" s="90" t="str">
        <f t="shared" si="859"/>
        <v/>
      </c>
      <c r="I1155" s="91"/>
      <c r="J1155" s="87" t="str">
        <f t="shared" si="860"/>
        <v/>
      </c>
      <c r="K1155" s="87" t="str">
        <f t="shared" si="861"/>
        <v/>
      </c>
      <c r="L1155" s="87" t="str">
        <f t="shared" si="862"/>
        <v/>
      </c>
      <c r="M1155" s="92"/>
      <c r="N1155" s="92"/>
      <c r="P1155" s="223" t="str">
        <f>IF(OR(LEFT($A1155,1)="x",AND(Y1153+$AB1155=0,$AB1153&gt;0)),"",IFERROR(VLOOKUP($A1155,LedenV,27,0),""))</f>
        <v/>
      </c>
      <c r="Q1155" s="223" t="str">
        <f>IF(OR(LEFT($A1155,1)="x",AND(Z1153+$AB1155=0,$AB1153&gt;0)),"",IFERROR(VLOOKUP($A1155,LedenV,28,0),""))</f>
        <v/>
      </c>
      <c r="R1155" s="223" t="str">
        <f>IF(OR(LEFT($A1155,1)="x",AND(AA1153+$AB1155=0,$AB1153&gt;0)),"",IFERROR(VLOOKUP($A1155,LedenV,29,0),""))</f>
        <v/>
      </c>
      <c r="S1155" s="228"/>
      <c r="T1155" s="305"/>
      <c r="U1155" s="226"/>
      <c r="V1155" s="229" t="str">
        <f t="shared" si="863"/>
        <v/>
      </c>
      <c r="W1155" s="229" t="str">
        <f t="shared" si="864"/>
        <v/>
      </c>
      <c r="X1155" s="52">
        <v>6</v>
      </c>
      <c r="Y1155" s="87" t="str">
        <f t="shared" si="865"/>
        <v/>
      </c>
      <c r="Z1155" s="87" t="str">
        <f t="shared" si="866"/>
        <v/>
      </c>
      <c r="AA1155" s="87" t="str">
        <f t="shared" si="867"/>
        <v/>
      </c>
      <c r="AB1155" s="34">
        <f t="shared" si="868"/>
        <v>0</v>
      </c>
    </row>
    <row r="1156" spans="1:28" x14ac:dyDescent="0.2">
      <c r="A1156" s="34" t="str">
        <f>C1151&amp;"x"&amp;B1156</f>
        <v>x3</v>
      </c>
      <c r="B1156" s="63">
        <v>3</v>
      </c>
      <c r="C1156" s="87" t="str">
        <f t="shared" si="854"/>
        <v/>
      </c>
      <c r="D1156" s="87" t="str">
        <f t="shared" si="855"/>
        <v/>
      </c>
      <c r="E1156" s="88" t="str">
        <f t="shared" si="856"/>
        <v/>
      </c>
      <c r="F1156" s="88" t="str">
        <f t="shared" si="857"/>
        <v/>
      </c>
      <c r="G1156" s="89" t="str">
        <f t="shared" si="858"/>
        <v/>
      </c>
      <c r="H1156" s="90" t="str">
        <f t="shared" si="859"/>
        <v/>
      </c>
      <c r="I1156" s="91"/>
      <c r="J1156" s="87" t="str">
        <f t="shared" si="860"/>
        <v/>
      </c>
      <c r="K1156" s="87" t="str">
        <f t="shared" si="861"/>
        <v/>
      </c>
      <c r="L1156" s="87" t="str">
        <f t="shared" si="862"/>
        <v/>
      </c>
      <c r="M1156" s="92"/>
      <c r="N1156" s="92"/>
      <c r="P1156" s="223" t="str">
        <f>IF(OR(LEFT($A1156,1)="x",AND(Y1153+$AB1156=0,$AB1153&gt;0)),"",IFERROR(VLOOKUP($A1156,LedenV,27,0),""))</f>
        <v/>
      </c>
      <c r="Q1156" s="223" t="str">
        <f>IF(OR(LEFT($A1156,1)="x",AND(Z1153+$AB1156=0,$AB1153&gt;0)),"",IFERROR(VLOOKUP($A1156,LedenV,28,0),""))</f>
        <v/>
      </c>
      <c r="R1156" s="223" t="str">
        <f>IF(OR(LEFT($A1156,1)="x",AND(AA1153+$AB1156=0,$AB1153&gt;0)),"",IFERROR(VLOOKUP($A1156,LedenV,29,0),""))</f>
        <v/>
      </c>
      <c r="S1156" s="228"/>
      <c r="T1156" s="305"/>
      <c r="U1156" s="226"/>
      <c r="V1156" s="229" t="str">
        <f t="shared" si="863"/>
        <v/>
      </c>
      <c r="W1156" s="229" t="str">
        <f t="shared" si="864"/>
        <v/>
      </c>
      <c r="X1156" s="52">
        <v>7</v>
      </c>
      <c r="Y1156" s="87" t="str">
        <f t="shared" si="865"/>
        <v/>
      </c>
      <c r="Z1156" s="87" t="str">
        <f t="shared" si="866"/>
        <v/>
      </c>
      <c r="AA1156" s="87" t="str">
        <f t="shared" si="867"/>
        <v/>
      </c>
      <c r="AB1156" s="34">
        <f t="shared" si="868"/>
        <v>0</v>
      </c>
    </row>
    <row r="1157" spans="1:28" x14ac:dyDescent="0.2">
      <c r="A1157" s="34" t="str">
        <f>C1151&amp;"x"&amp;B1157</f>
        <v>x4</v>
      </c>
      <c r="B1157" s="63">
        <v>4</v>
      </c>
      <c r="C1157" s="87" t="str">
        <f t="shared" si="854"/>
        <v/>
      </c>
      <c r="D1157" s="87" t="str">
        <f t="shared" si="855"/>
        <v/>
      </c>
      <c r="E1157" s="88" t="str">
        <f t="shared" si="856"/>
        <v/>
      </c>
      <c r="F1157" s="88" t="str">
        <f t="shared" si="857"/>
        <v/>
      </c>
      <c r="G1157" s="89" t="str">
        <f t="shared" si="858"/>
        <v/>
      </c>
      <c r="H1157" s="90" t="str">
        <f t="shared" si="859"/>
        <v/>
      </c>
      <c r="I1157" s="91"/>
      <c r="J1157" s="87" t="str">
        <f t="shared" si="860"/>
        <v/>
      </c>
      <c r="K1157" s="87" t="str">
        <f t="shared" si="861"/>
        <v/>
      </c>
      <c r="L1157" s="87" t="str">
        <f t="shared" si="862"/>
        <v/>
      </c>
      <c r="M1157" s="92"/>
      <c r="N1157" s="92"/>
      <c r="P1157" s="223" t="str">
        <f>IF(OR(LEFT($A1157,1)="x",AND(Y1153+$AB1157=0,$AB1153&gt;0)),"",IFERROR(VLOOKUP($A1157,LedenV,27,0),""))</f>
        <v/>
      </c>
      <c r="Q1157" s="223" t="str">
        <f>IF(OR(LEFT($A1157,1)="x",AND(Z1153+$AB1157=0,$AB1153&gt;0)),"",IFERROR(VLOOKUP($A1157,LedenV,28,0),""))</f>
        <v/>
      </c>
      <c r="R1157" s="223" t="str">
        <f>IF(OR(LEFT($A1157,1)="x",AND(AA1153+$AB1157=0,$AB1153&gt;0)),"",IFERROR(VLOOKUP($A1157,LedenV,29,0),""))</f>
        <v/>
      </c>
      <c r="S1157" s="228"/>
      <c r="T1157" s="305"/>
      <c r="U1157" s="226"/>
      <c r="V1157" s="229" t="str">
        <f t="shared" si="863"/>
        <v/>
      </c>
      <c r="W1157" s="229" t="str">
        <f t="shared" si="864"/>
        <v/>
      </c>
      <c r="X1157" s="52">
        <v>8</v>
      </c>
      <c r="Y1157" s="87" t="str">
        <f t="shared" si="865"/>
        <v/>
      </c>
      <c r="Z1157" s="87" t="str">
        <f t="shared" si="866"/>
        <v/>
      </c>
      <c r="AA1157" s="87" t="str">
        <f t="shared" si="867"/>
        <v/>
      </c>
      <c r="AB1157" s="34">
        <f t="shared" si="868"/>
        <v>0</v>
      </c>
    </row>
    <row r="1158" spans="1:28" x14ac:dyDescent="0.2">
      <c r="A1158" s="34" t="str">
        <f>C1151&amp;"x"&amp;B1158</f>
        <v>x5</v>
      </c>
      <c r="B1158" s="63">
        <v>5</v>
      </c>
      <c r="C1158" s="87" t="str">
        <f t="shared" si="854"/>
        <v/>
      </c>
      <c r="D1158" s="87" t="str">
        <f t="shared" si="855"/>
        <v/>
      </c>
      <c r="E1158" s="88" t="str">
        <f t="shared" si="856"/>
        <v/>
      </c>
      <c r="F1158" s="88" t="str">
        <f t="shared" si="857"/>
        <v/>
      </c>
      <c r="G1158" s="89" t="str">
        <f t="shared" si="858"/>
        <v/>
      </c>
      <c r="H1158" s="90" t="str">
        <f t="shared" si="859"/>
        <v/>
      </c>
      <c r="I1158" s="91"/>
      <c r="J1158" s="87" t="str">
        <f t="shared" si="860"/>
        <v/>
      </c>
      <c r="K1158" s="87" t="str">
        <f t="shared" si="861"/>
        <v/>
      </c>
      <c r="L1158" s="87" t="str">
        <f t="shared" si="862"/>
        <v/>
      </c>
      <c r="M1158" s="92"/>
      <c r="N1158" s="92"/>
      <c r="P1158" s="223" t="str">
        <f>IF(OR(LEFT($A1158,1)="x",AND(Y1153+$AB1158=0,$AB1153&gt;0)),"",IFERROR(VLOOKUP($A1158,LedenV,27,0),""))</f>
        <v/>
      </c>
      <c r="Q1158" s="223" t="str">
        <f>IF(OR(LEFT($A1158,1)="x",AND(Z1153+$AB1158=0,$AB1153&gt;0)),"",IFERROR(VLOOKUP($A1158,LedenV,28,0),""))</f>
        <v/>
      </c>
      <c r="R1158" s="223" t="str">
        <f>IF(OR(LEFT($A1158,1)="x",AND(AA1153+$AB1158=0,$AB1153&gt;0)),"",IFERROR(VLOOKUP($A1158,LedenV,29,0),""))</f>
        <v/>
      </c>
      <c r="S1158" s="228"/>
      <c r="T1158" s="305"/>
      <c r="U1158" s="226"/>
      <c r="V1158" s="229" t="str">
        <f t="shared" si="863"/>
        <v/>
      </c>
      <c r="W1158" s="229" t="str">
        <f t="shared" si="864"/>
        <v/>
      </c>
      <c r="X1158" s="52">
        <v>9</v>
      </c>
      <c r="Y1158" s="87" t="str">
        <f t="shared" si="865"/>
        <v/>
      </c>
      <c r="Z1158" s="87" t="str">
        <f t="shared" si="866"/>
        <v/>
      </c>
      <c r="AA1158" s="87" t="str">
        <f t="shared" si="867"/>
        <v/>
      </c>
      <c r="AB1158" s="34">
        <f t="shared" si="868"/>
        <v>0</v>
      </c>
    </row>
    <row r="1159" spans="1:28" x14ac:dyDescent="0.2">
      <c r="A1159" s="34" t="str">
        <f>C1151&amp;"x"&amp;B1159</f>
        <v>x6</v>
      </c>
      <c r="B1159" s="63">
        <v>6</v>
      </c>
      <c r="C1159" s="87" t="str">
        <f t="shared" si="854"/>
        <v/>
      </c>
      <c r="D1159" s="87" t="str">
        <f t="shared" si="855"/>
        <v/>
      </c>
      <c r="E1159" s="88" t="str">
        <f t="shared" si="856"/>
        <v/>
      </c>
      <c r="F1159" s="88" t="str">
        <f t="shared" si="857"/>
        <v/>
      </c>
      <c r="G1159" s="89" t="str">
        <f t="shared" si="858"/>
        <v/>
      </c>
      <c r="H1159" s="90" t="str">
        <f t="shared" si="859"/>
        <v/>
      </c>
      <c r="I1159" s="91"/>
      <c r="J1159" s="87" t="str">
        <f t="shared" si="860"/>
        <v/>
      </c>
      <c r="K1159" s="87" t="str">
        <f t="shared" si="861"/>
        <v/>
      </c>
      <c r="L1159" s="87" t="str">
        <f t="shared" si="862"/>
        <v/>
      </c>
      <c r="M1159" s="92"/>
      <c r="N1159" s="92"/>
      <c r="P1159" s="223" t="str">
        <f>IF(OR(LEFT($A1159,1)="x",AND(Y1153+$AB1159=0,$AB1153&gt;0)),"",IFERROR(VLOOKUP($A1159,LedenV,27,0),""))</f>
        <v/>
      </c>
      <c r="Q1159" s="223" t="str">
        <f>IF(OR(LEFT($A1159,1)="x",AND(Z1153+$AB1159=0,$AB1153&gt;0)),"",IFERROR(VLOOKUP($A1159,LedenV,28,0),""))</f>
        <v/>
      </c>
      <c r="R1159" s="223" t="str">
        <f>IF(OR(LEFT($A1159,1)="x",AND(AA1153+$AB1159=0,$AB1153&gt;0)),"",IFERROR(VLOOKUP($A1159,LedenV,29,0),""))</f>
        <v/>
      </c>
      <c r="S1159" s="228"/>
      <c r="T1159" s="305"/>
      <c r="U1159" s="226"/>
      <c r="V1159" s="229" t="str">
        <f t="shared" si="863"/>
        <v/>
      </c>
      <c r="W1159" s="229" t="str">
        <f t="shared" si="864"/>
        <v/>
      </c>
      <c r="X1159" s="52">
        <v>10</v>
      </c>
      <c r="Y1159" s="87" t="str">
        <f t="shared" si="865"/>
        <v/>
      </c>
      <c r="Z1159" s="87" t="str">
        <f t="shared" si="866"/>
        <v/>
      </c>
      <c r="AA1159" s="87" t="str">
        <f t="shared" si="867"/>
        <v/>
      </c>
      <c r="AB1159" s="34">
        <f t="shared" si="868"/>
        <v>0</v>
      </c>
    </row>
    <row r="1160" spans="1:28" x14ac:dyDescent="0.2">
      <c r="A1160" s="34" t="str">
        <f>C1151&amp;"x"&amp;B1160</f>
        <v>x7</v>
      </c>
      <c r="B1160" s="63">
        <v>7</v>
      </c>
      <c r="C1160" s="87" t="str">
        <f t="shared" si="854"/>
        <v/>
      </c>
      <c r="D1160" s="87" t="str">
        <f t="shared" si="855"/>
        <v/>
      </c>
      <c r="E1160" s="88" t="str">
        <f t="shared" si="856"/>
        <v/>
      </c>
      <c r="F1160" s="88" t="str">
        <f t="shared" si="857"/>
        <v/>
      </c>
      <c r="G1160" s="89" t="str">
        <f t="shared" si="858"/>
        <v/>
      </c>
      <c r="H1160" s="90" t="str">
        <f t="shared" si="859"/>
        <v/>
      </c>
      <c r="I1160" s="91"/>
      <c r="J1160" s="87" t="str">
        <f t="shared" si="860"/>
        <v/>
      </c>
      <c r="K1160" s="87" t="str">
        <f t="shared" si="861"/>
        <v/>
      </c>
      <c r="L1160" s="87" t="str">
        <f t="shared" si="862"/>
        <v/>
      </c>
      <c r="M1160" s="92"/>
      <c r="N1160" s="92"/>
      <c r="P1160" s="223" t="str">
        <f>IF(OR(LEFT($A1160,1)="x",AND(Y1153+$AB1160=0,$AB1153&gt;0)),"",IFERROR(VLOOKUP($A1160,LedenV,27,0),""))</f>
        <v/>
      </c>
      <c r="Q1160" s="223" t="str">
        <f>IF(OR(LEFT($A1160,1)="x",AND(Z1153+$AB1160=0,$AB1153&gt;0)),"",IFERROR(VLOOKUP($A1160,LedenV,28,0),""))</f>
        <v/>
      </c>
      <c r="R1160" s="223" t="str">
        <f>IF(OR(LEFT($A1160,1)="x",AND(AA1153+$AB1160=0,$AB1153&gt;0)),"",IFERROR(VLOOKUP($A1160,LedenV,29,0),""))</f>
        <v/>
      </c>
      <c r="S1160" s="228"/>
      <c r="T1160" s="305"/>
      <c r="U1160" s="226"/>
      <c r="V1160" s="229" t="str">
        <f t="shared" si="863"/>
        <v/>
      </c>
      <c r="W1160" s="229" t="str">
        <f t="shared" si="864"/>
        <v/>
      </c>
      <c r="X1160" s="52">
        <v>11</v>
      </c>
      <c r="Y1160" s="87" t="str">
        <f t="shared" si="865"/>
        <v/>
      </c>
      <c r="Z1160" s="87" t="str">
        <f t="shared" si="866"/>
        <v/>
      </c>
      <c r="AA1160" s="87" t="str">
        <f t="shared" si="867"/>
        <v/>
      </c>
      <c r="AB1160" s="34">
        <f t="shared" si="868"/>
        <v>0</v>
      </c>
    </row>
    <row r="1161" spans="1:28" x14ac:dyDescent="0.2">
      <c r="A1161" s="34" t="str">
        <f>C1151&amp;"x"&amp;B1161</f>
        <v>x8</v>
      </c>
      <c r="B1161" s="63">
        <v>8</v>
      </c>
      <c r="C1161" s="87" t="str">
        <f t="shared" si="854"/>
        <v/>
      </c>
      <c r="D1161" s="87" t="str">
        <f t="shared" si="855"/>
        <v/>
      </c>
      <c r="E1161" s="88" t="str">
        <f t="shared" si="856"/>
        <v/>
      </c>
      <c r="F1161" s="88" t="str">
        <f t="shared" si="857"/>
        <v/>
      </c>
      <c r="G1161" s="89" t="str">
        <f t="shared" si="858"/>
        <v/>
      </c>
      <c r="H1161" s="90" t="str">
        <f t="shared" si="859"/>
        <v/>
      </c>
      <c r="I1161" s="91"/>
      <c r="J1161" s="87" t="str">
        <f t="shared" si="860"/>
        <v/>
      </c>
      <c r="K1161" s="87" t="str">
        <f t="shared" si="861"/>
        <v/>
      </c>
      <c r="L1161" s="87" t="str">
        <f t="shared" si="862"/>
        <v/>
      </c>
      <c r="M1161" s="92"/>
      <c r="N1161" s="92"/>
      <c r="P1161" s="223" t="str">
        <f>IF(OR(LEFT($A1161,1)="x",AND(Y1153+$AB1161=0,$AB1153&gt;0)),"",IFERROR(VLOOKUP($A1161,LedenV,27,0),""))</f>
        <v/>
      </c>
      <c r="Q1161" s="223" t="str">
        <f>IF(OR(LEFT($A1161,1)="x",AND(Z1153+$AB1161=0,$AB1153&gt;0)),"",IFERROR(VLOOKUP($A1161,LedenV,28,0),""))</f>
        <v/>
      </c>
      <c r="R1161" s="223" t="str">
        <f>IF(OR(LEFT($A1161,1)="x",AND(AA1153+$AB1161=0,$AB1153&gt;0)),"",IFERROR(VLOOKUP($A1161,LedenV,29,0),""))</f>
        <v/>
      </c>
      <c r="S1161" s="228"/>
      <c r="T1161" s="305"/>
      <c r="U1161" s="226"/>
      <c r="V1161" s="229" t="str">
        <f t="shared" si="863"/>
        <v/>
      </c>
      <c r="W1161" s="229" t="str">
        <f t="shared" si="864"/>
        <v/>
      </c>
      <c r="X1161" s="52">
        <v>12</v>
      </c>
      <c r="Y1161" s="87" t="str">
        <f t="shared" si="865"/>
        <v/>
      </c>
      <c r="Z1161" s="87" t="str">
        <f t="shared" si="866"/>
        <v/>
      </c>
      <c r="AA1161" s="87" t="str">
        <f t="shared" si="867"/>
        <v/>
      </c>
      <c r="AB1161" s="34">
        <f t="shared" si="868"/>
        <v>0</v>
      </c>
    </row>
    <row r="1162" spans="1:28" x14ac:dyDescent="0.2">
      <c r="A1162" s="34" t="str">
        <f>C1151&amp;"x"&amp;B1162</f>
        <v>x9</v>
      </c>
      <c r="B1162" s="63">
        <v>9</v>
      </c>
      <c r="C1162" s="87" t="str">
        <f t="shared" si="854"/>
        <v/>
      </c>
      <c r="D1162" s="87" t="str">
        <f t="shared" si="855"/>
        <v/>
      </c>
      <c r="E1162" s="88" t="str">
        <f t="shared" si="856"/>
        <v/>
      </c>
      <c r="F1162" s="88" t="str">
        <f t="shared" si="857"/>
        <v/>
      </c>
      <c r="G1162" s="89" t="str">
        <f t="shared" si="858"/>
        <v/>
      </c>
      <c r="H1162" s="90" t="str">
        <f t="shared" si="859"/>
        <v/>
      </c>
      <c r="I1162" s="91"/>
      <c r="J1162" s="87" t="str">
        <f t="shared" si="860"/>
        <v/>
      </c>
      <c r="K1162" s="87" t="str">
        <f t="shared" si="861"/>
        <v/>
      </c>
      <c r="L1162" s="87" t="str">
        <f t="shared" si="862"/>
        <v/>
      </c>
      <c r="M1162" s="92"/>
      <c r="N1162" s="92"/>
      <c r="P1162" s="223" t="str">
        <f>IF(OR(LEFT($A1162,1)="x",AND(Y1153+$AB1162=0,$AB1153&gt;0)),"",IFERROR(VLOOKUP($A1162,LedenV,27,0),""))</f>
        <v/>
      </c>
      <c r="Q1162" s="223" t="str">
        <f>IF(OR(LEFT($A1162,1)="x",AND(Z1153+$AB1162=0,$AB1153&gt;0)),"",IFERROR(VLOOKUP($A1162,LedenV,28,0),""))</f>
        <v/>
      </c>
      <c r="R1162" s="223" t="str">
        <f>IF(OR(LEFT($A1162,1)="x",AND(AA1153+$AB1162=0,$AB1153&gt;0)),"",IFERROR(VLOOKUP($A1162,LedenV,29,0),""))</f>
        <v/>
      </c>
      <c r="S1162" s="228"/>
      <c r="T1162" s="305"/>
      <c r="U1162" s="226"/>
      <c r="V1162" s="229" t="str">
        <f t="shared" si="863"/>
        <v/>
      </c>
      <c r="W1162" s="229" t="str">
        <f t="shared" si="864"/>
        <v/>
      </c>
      <c r="X1162" s="52">
        <v>13</v>
      </c>
      <c r="Y1162" s="87" t="str">
        <f t="shared" si="865"/>
        <v/>
      </c>
      <c r="Z1162" s="87" t="str">
        <f t="shared" si="866"/>
        <v/>
      </c>
      <c r="AA1162" s="87" t="str">
        <f t="shared" si="867"/>
        <v/>
      </c>
      <c r="AB1162" s="34">
        <f t="shared" si="868"/>
        <v>0</v>
      </c>
    </row>
    <row r="1163" spans="1:28" x14ac:dyDescent="0.2">
      <c r="A1163" s="34" t="str">
        <f>C1151&amp;"x"&amp;B1163</f>
        <v>x10</v>
      </c>
      <c r="B1163" s="63">
        <v>10</v>
      </c>
      <c r="C1163" s="87" t="str">
        <f t="shared" si="854"/>
        <v/>
      </c>
      <c r="D1163" s="87" t="str">
        <f t="shared" si="855"/>
        <v/>
      </c>
      <c r="E1163" s="88" t="str">
        <f t="shared" si="856"/>
        <v/>
      </c>
      <c r="F1163" s="88" t="str">
        <f t="shared" si="857"/>
        <v/>
      </c>
      <c r="G1163" s="89" t="str">
        <f t="shared" si="858"/>
        <v/>
      </c>
      <c r="H1163" s="90" t="str">
        <f t="shared" si="859"/>
        <v/>
      </c>
      <c r="I1163" s="91"/>
      <c r="J1163" s="87" t="str">
        <f t="shared" si="860"/>
        <v/>
      </c>
      <c r="K1163" s="87" t="str">
        <f t="shared" si="861"/>
        <v/>
      </c>
      <c r="L1163" s="87" t="str">
        <f t="shared" si="862"/>
        <v/>
      </c>
      <c r="M1163" s="92"/>
      <c r="N1163" s="92"/>
      <c r="P1163" s="223" t="str">
        <f>IF(OR(LEFT($A1163,1)="x",AND(Y1153+$AB1163=0,$AB1153&gt;0)),"",IFERROR(VLOOKUP($A1163,LedenV,27,0),""))</f>
        <v/>
      </c>
      <c r="Q1163" s="223" t="str">
        <f>IF(OR(LEFT($A1163,1)="x",AND(Z1153+$AB1163=0,$AB1153&gt;0)),"",IFERROR(VLOOKUP($A1163,LedenV,28,0),""))</f>
        <v/>
      </c>
      <c r="R1163" s="223" t="str">
        <f>IF(OR(LEFT($A1163,1)="x",AND(AA1153+$AB1163=0,$AB1153&gt;0)),"",IFERROR(VLOOKUP($A1163,LedenV,29,0),""))</f>
        <v/>
      </c>
      <c r="S1163" s="228"/>
      <c r="T1163" s="305"/>
      <c r="U1163" s="226"/>
      <c r="V1163" s="229" t="str">
        <f t="shared" si="863"/>
        <v/>
      </c>
      <c r="W1163" s="229" t="str">
        <f t="shared" si="864"/>
        <v/>
      </c>
      <c r="X1163" s="52">
        <v>14</v>
      </c>
      <c r="Y1163" s="87" t="str">
        <f t="shared" si="865"/>
        <v/>
      </c>
      <c r="Z1163" s="87" t="str">
        <f t="shared" si="866"/>
        <v/>
      </c>
      <c r="AA1163" s="87" t="str">
        <f t="shared" si="867"/>
        <v/>
      </c>
      <c r="AB1163" s="34">
        <f t="shared" si="868"/>
        <v>0</v>
      </c>
    </row>
    <row r="1164" spans="1:28" x14ac:dyDescent="0.2">
      <c r="A1164" s="34" t="str">
        <f>C1151&amp;"x"&amp;B1164</f>
        <v>x11</v>
      </c>
      <c r="B1164" s="63">
        <v>11</v>
      </c>
      <c r="C1164" s="87" t="str">
        <f t="shared" si="854"/>
        <v/>
      </c>
      <c r="D1164" s="87" t="str">
        <f t="shared" si="855"/>
        <v/>
      </c>
      <c r="E1164" s="88" t="str">
        <f t="shared" si="856"/>
        <v/>
      </c>
      <c r="F1164" s="88" t="str">
        <f t="shared" si="857"/>
        <v/>
      </c>
      <c r="G1164" s="89" t="str">
        <f t="shared" si="858"/>
        <v/>
      </c>
      <c r="H1164" s="90" t="str">
        <f t="shared" si="859"/>
        <v/>
      </c>
      <c r="I1164" s="91"/>
      <c r="J1164" s="87" t="str">
        <f t="shared" si="860"/>
        <v/>
      </c>
      <c r="K1164" s="87" t="str">
        <f t="shared" si="861"/>
        <v/>
      </c>
      <c r="L1164" s="87" t="str">
        <f t="shared" si="862"/>
        <v/>
      </c>
      <c r="M1164" s="92"/>
      <c r="N1164" s="92"/>
      <c r="P1164" s="223" t="str">
        <f>IF(OR(LEFT($A1164,1)="x",AND(Y1153+$AB1164=0,$AB1153&gt;0)),"",IFERROR(VLOOKUP($A1164,LedenV,27,0),""))</f>
        <v/>
      </c>
      <c r="Q1164" s="223" t="str">
        <f>IF(OR(LEFT($A1164,1)="x",AND(Z1153+$AB1164=0,$AB1153&gt;0)),"",IFERROR(VLOOKUP($A1164,LedenV,28,0),""))</f>
        <v/>
      </c>
      <c r="R1164" s="223" t="str">
        <f>IF(OR(LEFT($A1164,1)="x",AND(AA1153+$AB1164=0,$AB1153&gt;0)),"",IFERROR(VLOOKUP($A1164,LedenV,29,0),""))</f>
        <v/>
      </c>
      <c r="V1164" s="229" t="str">
        <f t="shared" si="863"/>
        <v/>
      </c>
      <c r="W1164" s="229" t="str">
        <f t="shared" si="864"/>
        <v/>
      </c>
      <c r="X1164" s="52">
        <v>15</v>
      </c>
      <c r="Y1164" s="87" t="str">
        <f t="shared" si="865"/>
        <v/>
      </c>
      <c r="Z1164" s="87" t="str">
        <f t="shared" si="866"/>
        <v/>
      </c>
      <c r="AA1164" s="87" t="str">
        <f t="shared" si="867"/>
        <v/>
      </c>
      <c r="AB1164" s="34">
        <f t="shared" si="868"/>
        <v>0</v>
      </c>
    </row>
    <row r="1165" spans="1:28" x14ac:dyDescent="0.2">
      <c r="A1165" s="34" t="str">
        <f>C1151&amp;"x"&amp;B1165</f>
        <v>x12</v>
      </c>
      <c r="B1165" s="63">
        <v>12</v>
      </c>
      <c r="C1165" s="87" t="str">
        <f t="shared" si="854"/>
        <v/>
      </c>
      <c r="D1165" s="87" t="str">
        <f t="shared" si="855"/>
        <v/>
      </c>
      <c r="E1165" s="88" t="str">
        <f t="shared" si="856"/>
        <v/>
      </c>
      <c r="F1165" s="88" t="str">
        <f t="shared" si="857"/>
        <v/>
      </c>
      <c r="G1165" s="89" t="str">
        <f t="shared" si="858"/>
        <v/>
      </c>
      <c r="H1165" s="90" t="str">
        <f t="shared" si="859"/>
        <v/>
      </c>
      <c r="I1165" s="91"/>
      <c r="J1165" s="87" t="str">
        <f t="shared" si="860"/>
        <v/>
      </c>
      <c r="K1165" s="87" t="str">
        <f t="shared" si="861"/>
        <v/>
      </c>
      <c r="L1165" s="87" t="str">
        <f t="shared" si="862"/>
        <v/>
      </c>
      <c r="M1165" s="92"/>
      <c r="N1165" s="92"/>
      <c r="P1165" s="223" t="str">
        <f>IF(OR(LEFT($A1165,1)="x",AND(Y1153+$AB1165=0,$AB1153&gt;0)),"",IFERROR(VLOOKUP($A1165,LedenV,27,0),""))</f>
        <v/>
      </c>
      <c r="Q1165" s="223" t="str">
        <f>IF(OR(LEFT($A1165,1)="x",AND(Z1153+$AB1165=0,$AB1153&gt;0)),"",IFERROR(VLOOKUP($A1165,LedenV,28,0),""))</f>
        <v/>
      </c>
      <c r="R1165" s="223" t="str">
        <f>IF(OR(LEFT($A1165,1)="x",AND(AA1153+$AB1165=0,$AB1153&gt;0)),"",IFERROR(VLOOKUP($A1165,LedenV,29,0),""))</f>
        <v/>
      </c>
      <c r="V1165" s="229" t="str">
        <f t="shared" si="863"/>
        <v/>
      </c>
      <c r="W1165" s="229" t="str">
        <f t="shared" si="864"/>
        <v/>
      </c>
      <c r="X1165" s="52">
        <v>16</v>
      </c>
      <c r="Y1165" s="87" t="str">
        <f t="shared" si="865"/>
        <v/>
      </c>
      <c r="Z1165" s="87" t="str">
        <f t="shared" si="866"/>
        <v/>
      </c>
      <c r="AA1165" s="87" t="str">
        <f t="shared" si="867"/>
        <v/>
      </c>
      <c r="AB1165" s="34">
        <f t="shared" si="868"/>
        <v>0</v>
      </c>
    </row>
    <row r="1166" spans="1:28" x14ac:dyDescent="0.2">
      <c r="A1166" s="34" t="str">
        <f>C1151&amp;"x"&amp;B1166</f>
        <v>x13</v>
      </c>
      <c r="B1166" s="63">
        <v>13</v>
      </c>
      <c r="C1166" s="87" t="str">
        <f t="shared" si="854"/>
        <v/>
      </c>
      <c r="D1166" s="87" t="str">
        <f t="shared" si="855"/>
        <v/>
      </c>
      <c r="E1166" s="88" t="str">
        <f t="shared" si="856"/>
        <v/>
      </c>
      <c r="F1166" s="88" t="str">
        <f t="shared" si="857"/>
        <v/>
      </c>
      <c r="G1166" s="89" t="str">
        <f t="shared" si="858"/>
        <v/>
      </c>
      <c r="H1166" s="90" t="str">
        <f t="shared" si="859"/>
        <v/>
      </c>
      <c r="I1166" s="91"/>
      <c r="J1166" s="87" t="str">
        <f t="shared" si="860"/>
        <v/>
      </c>
      <c r="K1166" s="87" t="str">
        <f t="shared" si="861"/>
        <v/>
      </c>
      <c r="L1166" s="87" t="str">
        <f t="shared" si="862"/>
        <v/>
      </c>
      <c r="M1166" s="92"/>
      <c r="N1166" s="92"/>
      <c r="P1166" s="223" t="str">
        <f>IF(OR(LEFT($A1166,1)="x",AND(Y1153+$AB1166=0,$AB1153&gt;0)),"",IFERROR(VLOOKUP($A1166,LedenV,27,0),""))</f>
        <v/>
      </c>
      <c r="Q1166" s="223" t="str">
        <f>IF(OR(LEFT($A1166,1)="x",AND(Z1153+$AB1166=0,$AB1153&gt;0)),"",IFERROR(VLOOKUP($A1166,LedenV,28,0),""))</f>
        <v/>
      </c>
      <c r="R1166" s="223" t="str">
        <f>IF(OR(LEFT($A1166,1)="x",AND(AA1153+$AB1166=0,$AB1153&gt;0)),"",IFERROR(VLOOKUP($A1166,LedenV,29,0),""))</f>
        <v/>
      </c>
      <c r="V1166" s="229" t="str">
        <f t="shared" si="863"/>
        <v/>
      </c>
      <c r="W1166" s="229" t="str">
        <f t="shared" si="864"/>
        <v/>
      </c>
      <c r="X1166" s="52">
        <v>17</v>
      </c>
      <c r="Y1166" s="87" t="str">
        <f t="shared" si="865"/>
        <v/>
      </c>
      <c r="Z1166" s="87" t="str">
        <f t="shared" si="866"/>
        <v/>
      </c>
      <c r="AA1166" s="87" t="str">
        <f t="shared" si="867"/>
        <v/>
      </c>
      <c r="AB1166" s="34">
        <f t="shared" si="868"/>
        <v>0</v>
      </c>
    </row>
    <row r="1167" spans="1:28" x14ac:dyDescent="0.2">
      <c r="A1167" s="34" t="str">
        <f>C1151&amp;"x"&amp;B1167</f>
        <v>x14</v>
      </c>
      <c r="B1167" s="63">
        <v>14</v>
      </c>
      <c r="C1167" s="87" t="str">
        <f t="shared" si="854"/>
        <v/>
      </c>
      <c r="D1167" s="87" t="str">
        <f t="shared" si="855"/>
        <v/>
      </c>
      <c r="E1167" s="88" t="str">
        <f t="shared" si="856"/>
        <v/>
      </c>
      <c r="F1167" s="88" t="str">
        <f t="shared" si="857"/>
        <v/>
      </c>
      <c r="G1167" s="89" t="str">
        <f t="shared" si="858"/>
        <v/>
      </c>
      <c r="H1167" s="90" t="str">
        <f t="shared" si="859"/>
        <v/>
      </c>
      <c r="I1167" s="91"/>
      <c r="J1167" s="87" t="str">
        <f t="shared" si="860"/>
        <v/>
      </c>
      <c r="K1167" s="87" t="str">
        <f t="shared" si="861"/>
        <v/>
      </c>
      <c r="L1167" s="87" t="str">
        <f t="shared" si="862"/>
        <v/>
      </c>
      <c r="M1167" s="92"/>
      <c r="N1167" s="92"/>
      <c r="P1167" s="223" t="str">
        <f>IF(OR(LEFT($A1167,1)="x",AND(Y1153+$AB1167=0,$AB1153&gt;0)),"",IFERROR(VLOOKUP($A1167,LedenV,27,0),""))</f>
        <v/>
      </c>
      <c r="Q1167" s="223" t="str">
        <f>IF(OR(LEFT($A1167,1)="x",AND(Z1153+$AB1167=0,$AB1153&gt;0)),"",IFERROR(VLOOKUP($A1167,LedenV,28,0),""))</f>
        <v/>
      </c>
      <c r="R1167" s="223" t="str">
        <f>IF(OR(LEFT($A1167,1)="x",AND(AA1153+$AB1167=0,$AB1153&gt;0)),"",IFERROR(VLOOKUP($A1167,LedenV,29,0),""))</f>
        <v/>
      </c>
      <c r="V1167" s="229" t="str">
        <f t="shared" si="863"/>
        <v/>
      </c>
      <c r="W1167" s="229" t="str">
        <f t="shared" si="864"/>
        <v/>
      </c>
      <c r="X1167" s="52">
        <v>18</v>
      </c>
      <c r="Y1167" s="87" t="str">
        <f t="shared" si="865"/>
        <v/>
      </c>
      <c r="Z1167" s="87" t="str">
        <f t="shared" si="866"/>
        <v/>
      </c>
      <c r="AA1167" s="87" t="str">
        <f t="shared" si="867"/>
        <v/>
      </c>
      <c r="AB1167" s="34">
        <f t="shared" si="868"/>
        <v>0</v>
      </c>
    </row>
    <row r="1168" spans="1:28" x14ac:dyDescent="0.2">
      <c r="A1168" s="34" t="str">
        <f>C1151&amp;"x"&amp;B1168</f>
        <v>x15</v>
      </c>
      <c r="B1168" s="63">
        <v>15</v>
      </c>
      <c r="C1168" s="87" t="str">
        <f t="shared" si="854"/>
        <v/>
      </c>
      <c r="D1168" s="87" t="str">
        <f t="shared" si="855"/>
        <v/>
      </c>
      <c r="E1168" s="88" t="str">
        <f t="shared" si="856"/>
        <v/>
      </c>
      <c r="F1168" s="88" t="str">
        <f t="shared" si="857"/>
        <v/>
      </c>
      <c r="G1168" s="89" t="str">
        <f t="shared" si="858"/>
        <v/>
      </c>
      <c r="H1168" s="90" t="str">
        <f t="shared" si="859"/>
        <v/>
      </c>
      <c r="I1168" s="91"/>
      <c r="J1168" s="87" t="str">
        <f t="shared" si="860"/>
        <v/>
      </c>
      <c r="K1168" s="87" t="str">
        <f t="shared" si="861"/>
        <v/>
      </c>
      <c r="L1168" s="87" t="str">
        <f t="shared" si="862"/>
        <v/>
      </c>
      <c r="M1168" s="92"/>
      <c r="N1168" s="92"/>
      <c r="P1168" s="223" t="str">
        <f>IF(OR(LEFT($A1168,1)="x",AND(Y1153+$AB1168=0,$AB1153&gt;0)),"",IFERROR(VLOOKUP($A1168,LedenV,27,0),""))</f>
        <v/>
      </c>
      <c r="Q1168" s="223" t="str">
        <f>IF(OR(LEFT($A1168,1)="x",AND(Z1153+$AB1168=0,$AB1153&gt;0)),"",IFERROR(VLOOKUP($A1168,LedenV,28,0),""))</f>
        <v/>
      </c>
      <c r="R1168" s="223" t="str">
        <f>IF(OR(LEFT($A1168,1)="x",AND(AA1153+$AB1168=0,$AB1153&gt;0)),"",IFERROR(VLOOKUP($A1168,LedenV,29,0),""))</f>
        <v/>
      </c>
      <c r="V1168" s="229" t="str">
        <f t="shared" si="863"/>
        <v/>
      </c>
      <c r="W1168" s="229" t="str">
        <f t="shared" si="864"/>
        <v/>
      </c>
      <c r="X1168" s="52">
        <v>19</v>
      </c>
      <c r="Y1168" s="87" t="str">
        <f t="shared" si="865"/>
        <v/>
      </c>
      <c r="Z1168" s="87" t="str">
        <f t="shared" si="866"/>
        <v/>
      </c>
      <c r="AA1168" s="87" t="str">
        <f t="shared" si="867"/>
        <v/>
      </c>
      <c r="AB1168" s="34">
        <f t="shared" si="868"/>
        <v>0</v>
      </c>
    </row>
    <row r="1169" spans="1:32" ht="13.5" thickBot="1" x14ac:dyDescent="0.25">
      <c r="B1169" s="93"/>
      <c r="C1169" s="94"/>
      <c r="D1169" s="93"/>
      <c r="E1169" s="93"/>
      <c r="F1169" s="93"/>
      <c r="G1169" s="95"/>
      <c r="H1169" s="95"/>
      <c r="I1169" s="95"/>
      <c r="J1169" s="94"/>
      <c r="K1169" s="94"/>
      <c r="L1169" s="94"/>
      <c r="M1169" s="92"/>
      <c r="N1169" s="92"/>
      <c r="X1169" s="52">
        <v>20</v>
      </c>
    </row>
    <row r="1170" spans="1:32" ht="13.5" thickTop="1" x14ac:dyDescent="0.2">
      <c r="A1170" s="62"/>
      <c r="B1170" s="63"/>
      <c r="C1170" s="392" t="s">
        <v>6547</v>
      </c>
      <c r="D1170" s="392"/>
      <c r="E1170" s="178" t="s">
        <v>6548</v>
      </c>
      <c r="F1170" s="178" t="s">
        <v>6549</v>
      </c>
      <c r="G1170" s="65" t="s">
        <v>6550</v>
      </c>
      <c r="H1170" s="66"/>
      <c r="I1170" s="67"/>
      <c r="J1170" s="68" t="s">
        <v>6551</v>
      </c>
      <c r="K1170" s="68" t="s">
        <v>6552</v>
      </c>
      <c r="L1170" s="68" t="s">
        <v>6553</v>
      </c>
      <c r="M1170" s="69"/>
      <c r="N1170" s="69"/>
      <c r="O1170" s="70"/>
      <c r="P1170" s="71">
        <f>COUNT(P1174:P1188)</f>
        <v>0</v>
      </c>
      <c r="Q1170" s="71">
        <f>COUNT(Q1174:Q1188)</f>
        <v>0</v>
      </c>
      <c r="R1170" s="71">
        <f>COUNT(R1174:R1188)</f>
        <v>0</v>
      </c>
      <c r="S1170" s="72"/>
      <c r="T1170" s="104">
        <f>R1170-(15-COUNTBLANK(AA1174:AA1188))</f>
        <v>0</v>
      </c>
      <c r="U1170" s="70"/>
      <c r="V1170" s="70"/>
      <c r="W1170" s="70"/>
      <c r="X1170" s="70">
        <v>1</v>
      </c>
      <c r="Y1170" s="62"/>
      <c r="Z1170" s="62"/>
      <c r="AA1170" s="62"/>
      <c r="AB1170" s="62"/>
    </row>
    <row r="1171" spans="1:32" x14ac:dyDescent="0.2">
      <c r="A1171" s="43">
        <v>62</v>
      </c>
      <c r="B1171" s="73"/>
      <c r="C1171" s="391" t="str">
        <f>Leden!AQ64</f>
        <v/>
      </c>
      <c r="D1171" s="391"/>
      <c r="E1171" s="177" t="str">
        <f>IF($C1171="","",LEFT(IFERROR(VLOOKUP($C1171,TeamsV,2,0),"")&amp;"??",2))</f>
        <v/>
      </c>
      <c r="F1171" s="177" t="str">
        <f>IF($C1171="","",LEFT(IFERROR(VLOOKUP($C1171,TeamsV,3,0),"")&amp;"??",2))</f>
        <v/>
      </c>
      <c r="G1171" s="177" t="str">
        <f>IF($C1171="","",LEFT(IFERROR(VLOOKUP($C1171,TeamsV,4,0),"")&amp;"?",1))</f>
        <v/>
      </c>
      <c r="H1171" s="75"/>
      <c r="I1171" s="76"/>
      <c r="J1171" s="295">
        <f>COUNTIF(C1174:C1188,"V")</f>
        <v>0</v>
      </c>
      <c r="K1171" s="300">
        <f>COUNTIF(C1174:C1188,"M")</f>
        <v>0</v>
      </c>
      <c r="L1171" s="77" t="str">
        <f>IFERROR(AVERAGE(H1174:H1188),"")</f>
        <v/>
      </c>
      <c r="M1171" s="78"/>
      <c r="N1171" s="78"/>
      <c r="O1171" s="79" t="s">
        <v>6554</v>
      </c>
      <c r="P1171" s="223" t="str">
        <f>IF(COUNT(P1174:P1188)=0,"",TeamPunten(P1174:P1188,$V1171))</f>
        <v/>
      </c>
      <c r="Q1171" s="223" t="str">
        <f>IF(COUNT(Q1174:Q1188)=0,"",TeamPunten(Q1174:Q1188,$V1171))</f>
        <v/>
      </c>
      <c r="R1171" s="223" t="str">
        <f>IF(COUNT(R1174:R1188)=0,"",TeamPunten(R1174:R1188,$V1171))</f>
        <v/>
      </c>
      <c r="S1171" s="224"/>
      <c r="T1171" s="51"/>
      <c r="U1171" s="225" t="str">
        <f>MID($C1171,1,1)</f>
        <v/>
      </c>
      <c r="V1171" s="225" t="str">
        <f>MID($C1171,1,1)</f>
        <v/>
      </c>
      <c r="W1171" s="225" t="str">
        <f>MID($C1171,1,1)</f>
        <v/>
      </c>
      <c r="X1171" s="52">
        <v>2</v>
      </c>
      <c r="Y1171" s="43"/>
      <c r="Z1171" s="43"/>
      <c r="AA1171" s="43"/>
      <c r="AB1171" s="43"/>
      <c r="AD1171" s="20" t="str">
        <f>IF($C1171="","",IFERROR(VLOOKUP($C1171,TeamsV,6,0),""))</f>
        <v/>
      </c>
      <c r="AE1171" s="20" t="str">
        <f>IF($AD1171="","",VLOOKUP($AD1171,Teams!$B$4:$G$8,2,0))</f>
        <v/>
      </c>
      <c r="AF1171" s="20" t="str">
        <f>IF($AD1171="","",VLOOKUP($AD1171,Teams!$B$4:$G$8,4,0))</f>
        <v/>
      </c>
    </row>
    <row r="1172" spans="1:32" x14ac:dyDescent="0.2">
      <c r="B1172" s="63"/>
      <c r="C1172" s="178"/>
      <c r="D1172" s="63"/>
      <c r="E1172" s="63"/>
      <c r="F1172" s="63"/>
      <c r="G1172" s="67"/>
      <c r="H1172" s="67"/>
      <c r="I1172" s="67"/>
      <c r="J1172" s="296"/>
      <c r="K1172" s="296"/>
      <c r="L1172" s="296"/>
      <c r="M1172" s="80"/>
      <c r="N1172" s="80"/>
      <c r="P1172" s="224"/>
      <c r="Q1172" s="224"/>
      <c r="R1172" s="224"/>
      <c r="S1172" s="224"/>
      <c r="T1172" s="51"/>
      <c r="U1172" s="226"/>
      <c r="V1172" s="226"/>
      <c r="W1172" s="226"/>
      <c r="X1172" s="52">
        <v>3</v>
      </c>
    </row>
    <row r="1173" spans="1:32" x14ac:dyDescent="0.2">
      <c r="A1173" s="81"/>
      <c r="B1173" s="82"/>
      <c r="C1173" s="83" t="s">
        <v>6555</v>
      </c>
      <c r="D1173" s="83" t="s">
        <v>6556</v>
      </c>
      <c r="E1173" s="84" t="s">
        <v>6557</v>
      </c>
      <c r="F1173" s="84" t="s">
        <v>6558</v>
      </c>
      <c r="G1173" s="83" t="s">
        <v>6559</v>
      </c>
      <c r="H1173" s="83" t="s">
        <v>6560</v>
      </c>
      <c r="I1173" s="83" t="s">
        <v>6415</v>
      </c>
      <c r="J1173" s="83" t="s">
        <v>7321</v>
      </c>
      <c r="K1173" s="83" t="s">
        <v>8065</v>
      </c>
      <c r="L1173" s="83" t="s">
        <v>8195</v>
      </c>
      <c r="M1173" s="85"/>
      <c r="N1173" s="85"/>
      <c r="O1173" s="86"/>
      <c r="P1173" s="227" t="s">
        <v>6425</v>
      </c>
      <c r="Q1173" s="227" t="s">
        <v>6424</v>
      </c>
      <c r="R1173" s="227" t="s">
        <v>6426</v>
      </c>
      <c r="S1173" s="224"/>
      <c r="T1173" s="51"/>
      <c r="U1173" s="225" t="str">
        <f>IF(W1171="","",VLOOKUP(W1171,Leeftijdscat,2,FALSE))</f>
        <v/>
      </c>
      <c r="V1173" s="225" t="str">
        <f>IF(W1171="","",VLOOKUP(W1171,Leeftijdscat,3,FALSE))</f>
        <v/>
      </c>
      <c r="W1173" s="225"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SUM(Y1173:AA1173)</f>
        <v>0</v>
      </c>
    </row>
    <row r="1174" spans="1:32" x14ac:dyDescent="0.2">
      <c r="A1174" s="34" t="str">
        <f>C1171&amp;"x"&amp;B1174</f>
        <v>x1</v>
      </c>
      <c r="B1174" s="63">
        <v>1</v>
      </c>
      <c r="C1174" s="87" t="str">
        <f t="shared" ref="C1174:C1188" si="869">IF(LEFT($A1174,1)="x","",IFERROR(VLOOKUP($A1174,LedenV,6,0),""))</f>
        <v/>
      </c>
      <c r="D1174" s="87" t="str">
        <f t="shared" ref="D1174:D1188" si="870">IF(LEFT($A1174,1)="x","",IFERROR(VLOOKUP($A1174,LedenV,7,0),""))</f>
        <v/>
      </c>
      <c r="E1174" s="88" t="str">
        <f t="shared" ref="E1174:E1188" si="871">IF(LEFT($A1174,1)="x","",IFERROR(VLOOKUP($A1174,LedenV,8,0),""))</f>
        <v/>
      </c>
      <c r="F1174" s="88" t="str">
        <f t="shared" ref="F1174:F1188" si="872">IF(LEFT($A1174,1)="x","",IFERROR(VLOOKUP($A1174,LedenV,9,0),""))</f>
        <v/>
      </c>
      <c r="G1174" s="89" t="str">
        <f t="shared" ref="G1174:G1188" si="873">IF(LEFT($A1174,1)="x","",IFERROR(VLOOKUP($A1174,LedenV,10,0),""))</f>
        <v/>
      </c>
      <c r="H1174" s="90" t="str">
        <f t="shared" ref="H1174:H1188" si="874">IF(AND(ISNUMBER(G1174),G1174&lt;&gt;0),DATEDIF(G1174,Peildatum,"Y"),"")</f>
        <v/>
      </c>
      <c r="I1174" s="91"/>
      <c r="J1174" s="87" t="str">
        <f t="shared" ref="J1174:J1188" si="875">IF(LEFT($A1174,1)="x","",IFERROR(VLOOKUP($A1174,LedenV,16,0),""))</f>
        <v/>
      </c>
      <c r="K1174" s="87" t="str">
        <f t="shared" ref="K1174:K1188" si="876">IF(LEFT($A1174,1)="x","",IFERROR(VLOOKUP($A1174,LedenV,17,0),""))</f>
        <v/>
      </c>
      <c r="L1174" s="87" t="str">
        <f t="shared" ref="L1174:L1188" si="877">IF(LEFT($A1174,1)="x","",IFERROR(VLOOKUP($A1174,LedenV,18,0),""))</f>
        <v/>
      </c>
      <c r="M1174" s="92"/>
      <c r="N1174" s="92"/>
      <c r="P1174" s="223" t="str">
        <f>IF(OR(LEFT($A1174,1)="x",AND(Y1173+$AB1174=0,$AB1173&gt;0)),"",IFERROR(VLOOKUP($A1174,LedenV,27,0),""))</f>
        <v/>
      </c>
      <c r="Q1174" s="223" t="str">
        <f>IF(OR(LEFT($A1174,1)="x",AND(Z1173+$AB1174=0,$AB1173&gt;0)),"",IFERROR(VLOOKUP($A1174,LedenV,28,0),""))</f>
        <v/>
      </c>
      <c r="R1174" s="223" t="str">
        <f>IF(OR(LEFT($A1174,1)="x",AND(AA1173+$AB1174=0,$AB1173&gt;0)),"",IFERROR(VLOOKUP($A1174,LedenV,29,0),""))</f>
        <v/>
      </c>
      <c r="S1174" s="228"/>
      <c r="T1174" s="305"/>
      <c r="U1174" s="226"/>
      <c r="V1174" s="229" t="str">
        <f t="shared" ref="V1174:V1188" si="878">V1173</f>
        <v/>
      </c>
      <c r="W1174" s="229" t="str">
        <f t="shared" ref="W1174:W1188" si="879">W1173</f>
        <v/>
      </c>
      <c r="X1174" s="52">
        <v>5</v>
      </c>
      <c r="Y1174" s="87" t="str">
        <f t="shared" ref="Y1174:Y1188" si="880">IF(LEFT($A1174,1)="x","",IFERROR(VLOOKUP($A1174,LedenV,34,0),""))</f>
        <v/>
      </c>
      <c r="Z1174" s="87" t="str">
        <f t="shared" ref="Z1174:Z1188" si="881">IF(LEFT($A1174,1)="x","",IFERROR(VLOOKUP($A1174,LedenV,35,0),""))</f>
        <v/>
      </c>
      <c r="AA1174" s="87" t="str">
        <f t="shared" ref="AA1174:AA1188" si="882">IF(LEFT($A1174,1)="x","",IFERROR(VLOOKUP($A1174,LedenV,36,0),""))</f>
        <v/>
      </c>
      <c r="AB1174" s="34">
        <f t="shared" ref="AB1174:AB1188" si="883">LEN(Y1174&amp;Z1174&amp;AA1174)</f>
        <v>0</v>
      </c>
    </row>
    <row r="1175" spans="1:32" x14ac:dyDescent="0.2">
      <c r="A1175" s="34" t="str">
        <f>C1171&amp;"x"&amp;B1175</f>
        <v>x2</v>
      </c>
      <c r="B1175" s="63">
        <v>2</v>
      </c>
      <c r="C1175" s="87" t="str">
        <f t="shared" si="869"/>
        <v/>
      </c>
      <c r="D1175" s="87" t="str">
        <f t="shared" si="870"/>
        <v/>
      </c>
      <c r="E1175" s="88" t="str">
        <f t="shared" si="871"/>
        <v/>
      </c>
      <c r="F1175" s="88" t="str">
        <f t="shared" si="872"/>
        <v/>
      </c>
      <c r="G1175" s="89" t="str">
        <f t="shared" si="873"/>
        <v/>
      </c>
      <c r="H1175" s="90" t="str">
        <f t="shared" si="874"/>
        <v/>
      </c>
      <c r="I1175" s="91"/>
      <c r="J1175" s="87" t="str">
        <f t="shared" si="875"/>
        <v/>
      </c>
      <c r="K1175" s="87" t="str">
        <f t="shared" si="876"/>
        <v/>
      </c>
      <c r="L1175" s="87" t="str">
        <f t="shared" si="877"/>
        <v/>
      </c>
      <c r="M1175" s="92"/>
      <c r="N1175" s="92"/>
      <c r="P1175" s="223" t="str">
        <f>IF(OR(LEFT($A1175,1)="x",AND(Y1173+$AB1175=0,$AB1173&gt;0)),"",IFERROR(VLOOKUP($A1175,LedenV,27,0),""))</f>
        <v/>
      </c>
      <c r="Q1175" s="223" t="str">
        <f>IF(OR(LEFT($A1175,1)="x",AND(Z1173+$AB1175=0,$AB1173&gt;0)),"",IFERROR(VLOOKUP($A1175,LedenV,28,0),""))</f>
        <v/>
      </c>
      <c r="R1175" s="223" t="str">
        <f>IF(OR(LEFT($A1175,1)="x",AND(AA1173+$AB1175=0,$AB1173&gt;0)),"",IFERROR(VLOOKUP($A1175,LedenV,29,0),""))</f>
        <v/>
      </c>
      <c r="S1175" s="228"/>
      <c r="T1175" s="305"/>
      <c r="U1175" s="226"/>
      <c r="V1175" s="229" t="str">
        <f t="shared" si="878"/>
        <v/>
      </c>
      <c r="W1175" s="229" t="str">
        <f t="shared" si="879"/>
        <v/>
      </c>
      <c r="X1175" s="52">
        <v>6</v>
      </c>
      <c r="Y1175" s="87" t="str">
        <f t="shared" si="880"/>
        <v/>
      </c>
      <c r="Z1175" s="87" t="str">
        <f t="shared" si="881"/>
        <v/>
      </c>
      <c r="AA1175" s="87" t="str">
        <f t="shared" si="882"/>
        <v/>
      </c>
      <c r="AB1175" s="34">
        <f t="shared" si="883"/>
        <v>0</v>
      </c>
    </row>
    <row r="1176" spans="1:32" x14ac:dyDescent="0.2">
      <c r="A1176" s="34" t="str">
        <f>C1171&amp;"x"&amp;B1176</f>
        <v>x3</v>
      </c>
      <c r="B1176" s="63">
        <v>3</v>
      </c>
      <c r="C1176" s="87" t="str">
        <f t="shared" si="869"/>
        <v/>
      </c>
      <c r="D1176" s="87" t="str">
        <f t="shared" si="870"/>
        <v/>
      </c>
      <c r="E1176" s="88" t="str">
        <f t="shared" si="871"/>
        <v/>
      </c>
      <c r="F1176" s="88" t="str">
        <f t="shared" si="872"/>
        <v/>
      </c>
      <c r="G1176" s="89" t="str">
        <f t="shared" si="873"/>
        <v/>
      </c>
      <c r="H1176" s="90" t="str">
        <f t="shared" si="874"/>
        <v/>
      </c>
      <c r="I1176" s="91"/>
      <c r="J1176" s="87" t="str">
        <f t="shared" si="875"/>
        <v/>
      </c>
      <c r="K1176" s="87" t="str">
        <f t="shared" si="876"/>
        <v/>
      </c>
      <c r="L1176" s="87" t="str">
        <f t="shared" si="877"/>
        <v/>
      </c>
      <c r="M1176" s="92"/>
      <c r="N1176" s="92"/>
      <c r="P1176" s="223" t="str">
        <f>IF(OR(LEFT($A1176,1)="x",AND(Y1173+$AB1176=0,$AB1173&gt;0)),"",IFERROR(VLOOKUP($A1176,LedenV,27,0),""))</f>
        <v/>
      </c>
      <c r="Q1176" s="223" t="str">
        <f>IF(OR(LEFT($A1176,1)="x",AND(Z1173+$AB1176=0,$AB1173&gt;0)),"",IFERROR(VLOOKUP($A1176,LedenV,28,0),""))</f>
        <v/>
      </c>
      <c r="R1176" s="223" t="str">
        <f>IF(OR(LEFT($A1176,1)="x",AND(AA1173+$AB1176=0,$AB1173&gt;0)),"",IFERROR(VLOOKUP($A1176,LedenV,29,0),""))</f>
        <v/>
      </c>
      <c r="S1176" s="228"/>
      <c r="T1176" s="305"/>
      <c r="U1176" s="226"/>
      <c r="V1176" s="229" t="str">
        <f t="shared" si="878"/>
        <v/>
      </c>
      <c r="W1176" s="229" t="str">
        <f t="shared" si="879"/>
        <v/>
      </c>
      <c r="X1176" s="52">
        <v>7</v>
      </c>
      <c r="Y1176" s="87" t="str">
        <f t="shared" si="880"/>
        <v/>
      </c>
      <c r="Z1176" s="87" t="str">
        <f t="shared" si="881"/>
        <v/>
      </c>
      <c r="AA1176" s="87" t="str">
        <f t="shared" si="882"/>
        <v/>
      </c>
      <c r="AB1176" s="34">
        <f t="shared" si="883"/>
        <v>0</v>
      </c>
    </row>
    <row r="1177" spans="1:32" x14ac:dyDescent="0.2">
      <c r="A1177" s="34" t="str">
        <f>C1171&amp;"x"&amp;B1177</f>
        <v>x4</v>
      </c>
      <c r="B1177" s="63">
        <v>4</v>
      </c>
      <c r="C1177" s="87" t="str">
        <f t="shared" si="869"/>
        <v/>
      </c>
      <c r="D1177" s="87" t="str">
        <f t="shared" si="870"/>
        <v/>
      </c>
      <c r="E1177" s="88" t="str">
        <f t="shared" si="871"/>
        <v/>
      </c>
      <c r="F1177" s="88" t="str">
        <f t="shared" si="872"/>
        <v/>
      </c>
      <c r="G1177" s="89" t="str">
        <f t="shared" si="873"/>
        <v/>
      </c>
      <c r="H1177" s="90" t="str">
        <f t="shared" si="874"/>
        <v/>
      </c>
      <c r="I1177" s="91"/>
      <c r="J1177" s="87" t="str">
        <f t="shared" si="875"/>
        <v/>
      </c>
      <c r="K1177" s="87" t="str">
        <f t="shared" si="876"/>
        <v/>
      </c>
      <c r="L1177" s="87" t="str">
        <f t="shared" si="877"/>
        <v/>
      </c>
      <c r="M1177" s="92"/>
      <c r="N1177" s="92"/>
      <c r="P1177" s="223" t="str">
        <f>IF(OR(LEFT($A1177,1)="x",AND(Y1173+$AB1177=0,$AB1173&gt;0)),"",IFERROR(VLOOKUP($A1177,LedenV,27,0),""))</f>
        <v/>
      </c>
      <c r="Q1177" s="223" t="str">
        <f>IF(OR(LEFT($A1177,1)="x",AND(Z1173+$AB1177=0,$AB1173&gt;0)),"",IFERROR(VLOOKUP($A1177,LedenV,28,0),""))</f>
        <v/>
      </c>
      <c r="R1177" s="223" t="str">
        <f>IF(OR(LEFT($A1177,1)="x",AND(AA1173+$AB1177=0,$AB1173&gt;0)),"",IFERROR(VLOOKUP($A1177,LedenV,29,0),""))</f>
        <v/>
      </c>
      <c r="S1177" s="228"/>
      <c r="T1177" s="305"/>
      <c r="U1177" s="226"/>
      <c r="V1177" s="229" t="str">
        <f t="shared" si="878"/>
        <v/>
      </c>
      <c r="W1177" s="229" t="str">
        <f t="shared" si="879"/>
        <v/>
      </c>
      <c r="X1177" s="52">
        <v>8</v>
      </c>
      <c r="Y1177" s="87" t="str">
        <f t="shared" si="880"/>
        <v/>
      </c>
      <c r="Z1177" s="87" t="str">
        <f t="shared" si="881"/>
        <v/>
      </c>
      <c r="AA1177" s="87" t="str">
        <f t="shared" si="882"/>
        <v/>
      </c>
      <c r="AB1177" s="34">
        <f t="shared" si="883"/>
        <v>0</v>
      </c>
    </row>
    <row r="1178" spans="1:32" x14ac:dyDescent="0.2">
      <c r="A1178" s="34" t="str">
        <f>C1171&amp;"x"&amp;B1178</f>
        <v>x5</v>
      </c>
      <c r="B1178" s="63">
        <v>5</v>
      </c>
      <c r="C1178" s="87" t="str">
        <f t="shared" si="869"/>
        <v/>
      </c>
      <c r="D1178" s="87" t="str">
        <f t="shared" si="870"/>
        <v/>
      </c>
      <c r="E1178" s="88" t="str">
        <f t="shared" si="871"/>
        <v/>
      </c>
      <c r="F1178" s="88" t="str">
        <f t="shared" si="872"/>
        <v/>
      </c>
      <c r="G1178" s="89" t="str">
        <f t="shared" si="873"/>
        <v/>
      </c>
      <c r="H1178" s="90" t="str">
        <f t="shared" si="874"/>
        <v/>
      </c>
      <c r="I1178" s="91"/>
      <c r="J1178" s="87" t="str">
        <f t="shared" si="875"/>
        <v/>
      </c>
      <c r="K1178" s="87" t="str">
        <f t="shared" si="876"/>
        <v/>
      </c>
      <c r="L1178" s="87" t="str">
        <f t="shared" si="877"/>
        <v/>
      </c>
      <c r="M1178" s="92"/>
      <c r="N1178" s="92"/>
      <c r="P1178" s="223" t="str">
        <f>IF(OR(LEFT($A1178,1)="x",AND(Y1173+$AB1178=0,$AB1173&gt;0)),"",IFERROR(VLOOKUP($A1178,LedenV,27,0),""))</f>
        <v/>
      </c>
      <c r="Q1178" s="223" t="str">
        <f>IF(OR(LEFT($A1178,1)="x",AND(Z1173+$AB1178=0,$AB1173&gt;0)),"",IFERROR(VLOOKUP($A1178,LedenV,28,0),""))</f>
        <v/>
      </c>
      <c r="R1178" s="223" t="str">
        <f>IF(OR(LEFT($A1178,1)="x",AND(AA1173+$AB1178=0,$AB1173&gt;0)),"",IFERROR(VLOOKUP($A1178,LedenV,29,0),""))</f>
        <v/>
      </c>
      <c r="S1178" s="228"/>
      <c r="T1178" s="305"/>
      <c r="U1178" s="226"/>
      <c r="V1178" s="229" t="str">
        <f t="shared" si="878"/>
        <v/>
      </c>
      <c r="W1178" s="229" t="str">
        <f t="shared" si="879"/>
        <v/>
      </c>
      <c r="X1178" s="52">
        <v>9</v>
      </c>
      <c r="Y1178" s="87" t="str">
        <f t="shared" si="880"/>
        <v/>
      </c>
      <c r="Z1178" s="87" t="str">
        <f t="shared" si="881"/>
        <v/>
      </c>
      <c r="AA1178" s="87" t="str">
        <f t="shared" si="882"/>
        <v/>
      </c>
      <c r="AB1178" s="34">
        <f t="shared" si="883"/>
        <v>0</v>
      </c>
    </row>
    <row r="1179" spans="1:32" x14ac:dyDescent="0.2">
      <c r="A1179" s="34" t="str">
        <f>C1171&amp;"x"&amp;B1179</f>
        <v>x6</v>
      </c>
      <c r="B1179" s="63">
        <v>6</v>
      </c>
      <c r="C1179" s="87" t="str">
        <f t="shared" si="869"/>
        <v/>
      </c>
      <c r="D1179" s="87" t="str">
        <f t="shared" si="870"/>
        <v/>
      </c>
      <c r="E1179" s="88" t="str">
        <f t="shared" si="871"/>
        <v/>
      </c>
      <c r="F1179" s="88" t="str">
        <f t="shared" si="872"/>
        <v/>
      </c>
      <c r="G1179" s="89" t="str">
        <f t="shared" si="873"/>
        <v/>
      </c>
      <c r="H1179" s="90" t="str">
        <f t="shared" si="874"/>
        <v/>
      </c>
      <c r="I1179" s="91"/>
      <c r="J1179" s="87" t="str">
        <f t="shared" si="875"/>
        <v/>
      </c>
      <c r="K1179" s="87" t="str">
        <f t="shared" si="876"/>
        <v/>
      </c>
      <c r="L1179" s="87" t="str">
        <f t="shared" si="877"/>
        <v/>
      </c>
      <c r="M1179" s="92"/>
      <c r="N1179" s="92"/>
      <c r="P1179" s="223" t="str">
        <f>IF(OR(LEFT($A1179,1)="x",AND(Y1173+$AB1179=0,$AB1173&gt;0)),"",IFERROR(VLOOKUP($A1179,LedenV,27,0),""))</f>
        <v/>
      </c>
      <c r="Q1179" s="223" t="str">
        <f>IF(OR(LEFT($A1179,1)="x",AND(Z1173+$AB1179=0,$AB1173&gt;0)),"",IFERROR(VLOOKUP($A1179,LedenV,28,0),""))</f>
        <v/>
      </c>
      <c r="R1179" s="223" t="str">
        <f>IF(OR(LEFT($A1179,1)="x",AND(AA1173+$AB1179=0,$AB1173&gt;0)),"",IFERROR(VLOOKUP($A1179,LedenV,29,0),""))</f>
        <v/>
      </c>
      <c r="S1179" s="228"/>
      <c r="T1179" s="305"/>
      <c r="U1179" s="226"/>
      <c r="V1179" s="229" t="str">
        <f t="shared" si="878"/>
        <v/>
      </c>
      <c r="W1179" s="229" t="str">
        <f t="shared" si="879"/>
        <v/>
      </c>
      <c r="X1179" s="52">
        <v>10</v>
      </c>
      <c r="Y1179" s="87" t="str">
        <f t="shared" si="880"/>
        <v/>
      </c>
      <c r="Z1179" s="87" t="str">
        <f t="shared" si="881"/>
        <v/>
      </c>
      <c r="AA1179" s="87" t="str">
        <f t="shared" si="882"/>
        <v/>
      </c>
      <c r="AB1179" s="34">
        <f t="shared" si="883"/>
        <v>0</v>
      </c>
    </row>
    <row r="1180" spans="1:32" x14ac:dyDescent="0.2">
      <c r="A1180" s="34" t="str">
        <f>C1171&amp;"x"&amp;B1180</f>
        <v>x7</v>
      </c>
      <c r="B1180" s="63">
        <v>7</v>
      </c>
      <c r="C1180" s="87" t="str">
        <f t="shared" si="869"/>
        <v/>
      </c>
      <c r="D1180" s="87" t="str">
        <f t="shared" si="870"/>
        <v/>
      </c>
      <c r="E1180" s="88" t="str">
        <f t="shared" si="871"/>
        <v/>
      </c>
      <c r="F1180" s="88" t="str">
        <f t="shared" si="872"/>
        <v/>
      </c>
      <c r="G1180" s="89" t="str">
        <f t="shared" si="873"/>
        <v/>
      </c>
      <c r="H1180" s="90" t="str">
        <f t="shared" si="874"/>
        <v/>
      </c>
      <c r="I1180" s="91"/>
      <c r="J1180" s="87" t="str">
        <f t="shared" si="875"/>
        <v/>
      </c>
      <c r="K1180" s="87" t="str">
        <f t="shared" si="876"/>
        <v/>
      </c>
      <c r="L1180" s="87" t="str">
        <f t="shared" si="877"/>
        <v/>
      </c>
      <c r="M1180" s="92"/>
      <c r="N1180" s="92"/>
      <c r="P1180" s="223" t="str">
        <f>IF(OR(LEFT($A1180,1)="x",AND(Y1173+$AB1180=0,$AB1173&gt;0)),"",IFERROR(VLOOKUP($A1180,LedenV,27,0),""))</f>
        <v/>
      </c>
      <c r="Q1180" s="223" t="str">
        <f>IF(OR(LEFT($A1180,1)="x",AND(Z1173+$AB1180=0,$AB1173&gt;0)),"",IFERROR(VLOOKUP($A1180,LedenV,28,0),""))</f>
        <v/>
      </c>
      <c r="R1180" s="223" t="str">
        <f>IF(OR(LEFT($A1180,1)="x",AND(AA1173+$AB1180=0,$AB1173&gt;0)),"",IFERROR(VLOOKUP($A1180,LedenV,29,0),""))</f>
        <v/>
      </c>
      <c r="S1180" s="228"/>
      <c r="T1180" s="305"/>
      <c r="U1180" s="226"/>
      <c r="V1180" s="229" t="str">
        <f t="shared" si="878"/>
        <v/>
      </c>
      <c r="W1180" s="229" t="str">
        <f t="shared" si="879"/>
        <v/>
      </c>
      <c r="X1180" s="52">
        <v>11</v>
      </c>
      <c r="Y1180" s="87" t="str">
        <f t="shared" si="880"/>
        <v/>
      </c>
      <c r="Z1180" s="87" t="str">
        <f t="shared" si="881"/>
        <v/>
      </c>
      <c r="AA1180" s="87" t="str">
        <f t="shared" si="882"/>
        <v/>
      </c>
      <c r="AB1180" s="34">
        <f t="shared" si="883"/>
        <v>0</v>
      </c>
    </row>
    <row r="1181" spans="1:32" x14ac:dyDescent="0.2">
      <c r="A1181" s="34" t="str">
        <f>C1171&amp;"x"&amp;B1181</f>
        <v>x8</v>
      </c>
      <c r="B1181" s="63">
        <v>8</v>
      </c>
      <c r="C1181" s="87" t="str">
        <f t="shared" si="869"/>
        <v/>
      </c>
      <c r="D1181" s="87" t="str">
        <f t="shared" si="870"/>
        <v/>
      </c>
      <c r="E1181" s="88" t="str">
        <f t="shared" si="871"/>
        <v/>
      </c>
      <c r="F1181" s="88" t="str">
        <f t="shared" si="872"/>
        <v/>
      </c>
      <c r="G1181" s="89" t="str">
        <f t="shared" si="873"/>
        <v/>
      </c>
      <c r="H1181" s="90" t="str">
        <f t="shared" si="874"/>
        <v/>
      </c>
      <c r="I1181" s="91"/>
      <c r="J1181" s="87" t="str">
        <f t="shared" si="875"/>
        <v/>
      </c>
      <c r="K1181" s="87" t="str">
        <f t="shared" si="876"/>
        <v/>
      </c>
      <c r="L1181" s="87" t="str">
        <f t="shared" si="877"/>
        <v/>
      </c>
      <c r="M1181" s="92"/>
      <c r="N1181" s="92"/>
      <c r="P1181" s="223" t="str">
        <f>IF(OR(LEFT($A1181,1)="x",AND(Y1173+$AB1181=0,$AB1173&gt;0)),"",IFERROR(VLOOKUP($A1181,LedenV,27,0),""))</f>
        <v/>
      </c>
      <c r="Q1181" s="223" t="str">
        <f>IF(OR(LEFT($A1181,1)="x",AND(Z1173+$AB1181=0,$AB1173&gt;0)),"",IFERROR(VLOOKUP($A1181,LedenV,28,0),""))</f>
        <v/>
      </c>
      <c r="R1181" s="223" t="str">
        <f>IF(OR(LEFT($A1181,1)="x",AND(AA1173+$AB1181=0,$AB1173&gt;0)),"",IFERROR(VLOOKUP($A1181,LedenV,29,0),""))</f>
        <v/>
      </c>
      <c r="S1181" s="228"/>
      <c r="T1181" s="305"/>
      <c r="U1181" s="226"/>
      <c r="V1181" s="229" t="str">
        <f t="shared" si="878"/>
        <v/>
      </c>
      <c r="W1181" s="229" t="str">
        <f t="shared" si="879"/>
        <v/>
      </c>
      <c r="X1181" s="52">
        <v>12</v>
      </c>
      <c r="Y1181" s="87" t="str">
        <f t="shared" si="880"/>
        <v/>
      </c>
      <c r="Z1181" s="87" t="str">
        <f t="shared" si="881"/>
        <v/>
      </c>
      <c r="AA1181" s="87" t="str">
        <f t="shared" si="882"/>
        <v/>
      </c>
      <c r="AB1181" s="34">
        <f t="shared" si="883"/>
        <v>0</v>
      </c>
    </row>
    <row r="1182" spans="1:32" x14ac:dyDescent="0.2">
      <c r="A1182" s="34" t="str">
        <f>C1171&amp;"x"&amp;B1182</f>
        <v>x9</v>
      </c>
      <c r="B1182" s="63">
        <v>9</v>
      </c>
      <c r="C1182" s="87" t="str">
        <f t="shared" si="869"/>
        <v/>
      </c>
      <c r="D1182" s="87" t="str">
        <f t="shared" si="870"/>
        <v/>
      </c>
      <c r="E1182" s="88" t="str">
        <f t="shared" si="871"/>
        <v/>
      </c>
      <c r="F1182" s="88" t="str">
        <f t="shared" si="872"/>
        <v/>
      </c>
      <c r="G1182" s="89" t="str">
        <f t="shared" si="873"/>
        <v/>
      </c>
      <c r="H1182" s="90" t="str">
        <f t="shared" si="874"/>
        <v/>
      </c>
      <c r="I1182" s="91"/>
      <c r="J1182" s="87" t="str">
        <f t="shared" si="875"/>
        <v/>
      </c>
      <c r="K1182" s="87" t="str">
        <f t="shared" si="876"/>
        <v/>
      </c>
      <c r="L1182" s="87" t="str">
        <f t="shared" si="877"/>
        <v/>
      </c>
      <c r="M1182" s="92"/>
      <c r="N1182" s="92"/>
      <c r="P1182" s="223" t="str">
        <f>IF(OR(LEFT($A1182,1)="x",AND(Y1173+$AB1182=0,$AB1173&gt;0)),"",IFERROR(VLOOKUP($A1182,LedenV,27,0),""))</f>
        <v/>
      </c>
      <c r="Q1182" s="223" t="str">
        <f>IF(OR(LEFT($A1182,1)="x",AND(Z1173+$AB1182=0,$AB1173&gt;0)),"",IFERROR(VLOOKUP($A1182,LedenV,28,0),""))</f>
        <v/>
      </c>
      <c r="R1182" s="223" t="str">
        <f>IF(OR(LEFT($A1182,1)="x",AND(AA1173+$AB1182=0,$AB1173&gt;0)),"",IFERROR(VLOOKUP($A1182,LedenV,29,0),""))</f>
        <v/>
      </c>
      <c r="S1182" s="228"/>
      <c r="T1182" s="305"/>
      <c r="U1182" s="226"/>
      <c r="V1182" s="229" t="str">
        <f t="shared" si="878"/>
        <v/>
      </c>
      <c r="W1182" s="229" t="str">
        <f t="shared" si="879"/>
        <v/>
      </c>
      <c r="X1182" s="52">
        <v>13</v>
      </c>
      <c r="Y1182" s="87" t="str">
        <f t="shared" si="880"/>
        <v/>
      </c>
      <c r="Z1182" s="87" t="str">
        <f t="shared" si="881"/>
        <v/>
      </c>
      <c r="AA1182" s="87" t="str">
        <f t="shared" si="882"/>
        <v/>
      </c>
      <c r="AB1182" s="34">
        <f t="shared" si="883"/>
        <v>0</v>
      </c>
    </row>
    <row r="1183" spans="1:32" x14ac:dyDescent="0.2">
      <c r="A1183" s="34" t="str">
        <f>C1171&amp;"x"&amp;B1183</f>
        <v>x10</v>
      </c>
      <c r="B1183" s="63">
        <v>10</v>
      </c>
      <c r="C1183" s="87" t="str">
        <f t="shared" si="869"/>
        <v/>
      </c>
      <c r="D1183" s="87" t="str">
        <f t="shared" si="870"/>
        <v/>
      </c>
      <c r="E1183" s="88" t="str">
        <f t="shared" si="871"/>
        <v/>
      </c>
      <c r="F1183" s="88" t="str">
        <f t="shared" si="872"/>
        <v/>
      </c>
      <c r="G1183" s="89" t="str">
        <f t="shared" si="873"/>
        <v/>
      </c>
      <c r="H1183" s="90" t="str">
        <f t="shared" si="874"/>
        <v/>
      </c>
      <c r="I1183" s="91"/>
      <c r="J1183" s="87" t="str">
        <f t="shared" si="875"/>
        <v/>
      </c>
      <c r="K1183" s="87" t="str">
        <f t="shared" si="876"/>
        <v/>
      </c>
      <c r="L1183" s="87" t="str">
        <f t="shared" si="877"/>
        <v/>
      </c>
      <c r="M1183" s="92"/>
      <c r="N1183" s="92"/>
      <c r="P1183" s="223" t="str">
        <f>IF(OR(LEFT($A1183,1)="x",AND(Y1173+$AB1183=0,$AB1173&gt;0)),"",IFERROR(VLOOKUP($A1183,LedenV,27,0),""))</f>
        <v/>
      </c>
      <c r="Q1183" s="223" t="str">
        <f>IF(OR(LEFT($A1183,1)="x",AND(Z1173+$AB1183=0,$AB1173&gt;0)),"",IFERROR(VLOOKUP($A1183,LedenV,28,0),""))</f>
        <v/>
      </c>
      <c r="R1183" s="223" t="str">
        <f>IF(OR(LEFT($A1183,1)="x",AND(AA1173+$AB1183=0,$AB1173&gt;0)),"",IFERROR(VLOOKUP($A1183,LedenV,29,0),""))</f>
        <v/>
      </c>
      <c r="S1183" s="228"/>
      <c r="T1183" s="305"/>
      <c r="U1183" s="226"/>
      <c r="V1183" s="229" t="str">
        <f t="shared" si="878"/>
        <v/>
      </c>
      <c r="W1183" s="229" t="str">
        <f t="shared" si="879"/>
        <v/>
      </c>
      <c r="X1183" s="52">
        <v>14</v>
      </c>
      <c r="Y1183" s="87" t="str">
        <f t="shared" si="880"/>
        <v/>
      </c>
      <c r="Z1183" s="87" t="str">
        <f t="shared" si="881"/>
        <v/>
      </c>
      <c r="AA1183" s="87" t="str">
        <f t="shared" si="882"/>
        <v/>
      </c>
      <c r="AB1183" s="34">
        <f t="shared" si="883"/>
        <v>0</v>
      </c>
    </row>
    <row r="1184" spans="1:32" x14ac:dyDescent="0.2">
      <c r="A1184" s="34" t="str">
        <f>C1171&amp;"x"&amp;B1184</f>
        <v>x11</v>
      </c>
      <c r="B1184" s="63">
        <v>11</v>
      </c>
      <c r="C1184" s="87" t="str">
        <f t="shared" si="869"/>
        <v/>
      </c>
      <c r="D1184" s="87" t="str">
        <f t="shared" si="870"/>
        <v/>
      </c>
      <c r="E1184" s="88" t="str">
        <f t="shared" si="871"/>
        <v/>
      </c>
      <c r="F1184" s="88" t="str">
        <f t="shared" si="872"/>
        <v/>
      </c>
      <c r="G1184" s="89" t="str">
        <f t="shared" si="873"/>
        <v/>
      </c>
      <c r="H1184" s="90" t="str">
        <f t="shared" si="874"/>
        <v/>
      </c>
      <c r="I1184" s="91"/>
      <c r="J1184" s="87" t="str">
        <f t="shared" si="875"/>
        <v/>
      </c>
      <c r="K1184" s="87" t="str">
        <f t="shared" si="876"/>
        <v/>
      </c>
      <c r="L1184" s="87" t="str">
        <f t="shared" si="877"/>
        <v/>
      </c>
      <c r="M1184" s="92"/>
      <c r="N1184" s="92"/>
      <c r="P1184" s="223" t="str">
        <f>IF(OR(LEFT($A1184,1)="x",AND(Y1173+$AB1184=0,$AB1173&gt;0)),"",IFERROR(VLOOKUP($A1184,LedenV,27,0),""))</f>
        <v/>
      </c>
      <c r="Q1184" s="223" t="str">
        <f>IF(OR(LEFT($A1184,1)="x",AND(Z1173+$AB1184=0,$AB1173&gt;0)),"",IFERROR(VLOOKUP($A1184,LedenV,28,0),""))</f>
        <v/>
      </c>
      <c r="R1184" s="223" t="str">
        <f>IF(OR(LEFT($A1184,1)="x",AND(AA1173+$AB1184=0,$AB1173&gt;0)),"",IFERROR(VLOOKUP($A1184,LedenV,29,0),""))</f>
        <v/>
      </c>
      <c r="V1184" s="229" t="str">
        <f t="shared" si="878"/>
        <v/>
      </c>
      <c r="W1184" s="229" t="str">
        <f t="shared" si="879"/>
        <v/>
      </c>
      <c r="X1184" s="52">
        <v>15</v>
      </c>
      <c r="Y1184" s="87" t="str">
        <f t="shared" si="880"/>
        <v/>
      </c>
      <c r="Z1184" s="87" t="str">
        <f t="shared" si="881"/>
        <v/>
      </c>
      <c r="AA1184" s="87" t="str">
        <f t="shared" si="882"/>
        <v/>
      </c>
      <c r="AB1184" s="34">
        <f t="shared" si="883"/>
        <v>0</v>
      </c>
    </row>
    <row r="1185" spans="1:32" x14ac:dyDescent="0.2">
      <c r="A1185" s="34" t="str">
        <f>C1171&amp;"x"&amp;B1185</f>
        <v>x12</v>
      </c>
      <c r="B1185" s="63">
        <v>12</v>
      </c>
      <c r="C1185" s="87" t="str">
        <f t="shared" si="869"/>
        <v/>
      </c>
      <c r="D1185" s="87" t="str">
        <f t="shared" si="870"/>
        <v/>
      </c>
      <c r="E1185" s="88" t="str">
        <f t="shared" si="871"/>
        <v/>
      </c>
      <c r="F1185" s="88" t="str">
        <f t="shared" si="872"/>
        <v/>
      </c>
      <c r="G1185" s="89" t="str">
        <f t="shared" si="873"/>
        <v/>
      </c>
      <c r="H1185" s="90" t="str">
        <f t="shared" si="874"/>
        <v/>
      </c>
      <c r="I1185" s="91"/>
      <c r="J1185" s="87" t="str">
        <f t="shared" si="875"/>
        <v/>
      </c>
      <c r="K1185" s="87" t="str">
        <f t="shared" si="876"/>
        <v/>
      </c>
      <c r="L1185" s="87" t="str">
        <f t="shared" si="877"/>
        <v/>
      </c>
      <c r="M1185" s="92"/>
      <c r="N1185" s="92"/>
      <c r="P1185" s="223" t="str">
        <f>IF(OR(LEFT($A1185,1)="x",AND(Y1173+$AB1185=0,$AB1173&gt;0)),"",IFERROR(VLOOKUP($A1185,LedenV,27,0),""))</f>
        <v/>
      </c>
      <c r="Q1185" s="223" t="str">
        <f>IF(OR(LEFT($A1185,1)="x",AND(Z1173+$AB1185=0,$AB1173&gt;0)),"",IFERROR(VLOOKUP($A1185,LedenV,28,0),""))</f>
        <v/>
      </c>
      <c r="R1185" s="223" t="str">
        <f>IF(OR(LEFT($A1185,1)="x",AND(AA1173+$AB1185=0,$AB1173&gt;0)),"",IFERROR(VLOOKUP($A1185,LedenV,29,0),""))</f>
        <v/>
      </c>
      <c r="V1185" s="229" t="str">
        <f t="shared" si="878"/>
        <v/>
      </c>
      <c r="W1185" s="229" t="str">
        <f t="shared" si="879"/>
        <v/>
      </c>
      <c r="X1185" s="52">
        <v>16</v>
      </c>
      <c r="Y1185" s="87" t="str">
        <f t="shared" si="880"/>
        <v/>
      </c>
      <c r="Z1185" s="87" t="str">
        <f t="shared" si="881"/>
        <v/>
      </c>
      <c r="AA1185" s="87" t="str">
        <f t="shared" si="882"/>
        <v/>
      </c>
      <c r="AB1185" s="34">
        <f t="shared" si="883"/>
        <v>0</v>
      </c>
    </row>
    <row r="1186" spans="1:32" x14ac:dyDescent="0.2">
      <c r="A1186" s="34" t="str">
        <f>C1171&amp;"x"&amp;B1186</f>
        <v>x13</v>
      </c>
      <c r="B1186" s="63">
        <v>13</v>
      </c>
      <c r="C1186" s="87" t="str">
        <f t="shared" si="869"/>
        <v/>
      </c>
      <c r="D1186" s="87" t="str">
        <f t="shared" si="870"/>
        <v/>
      </c>
      <c r="E1186" s="88" t="str">
        <f t="shared" si="871"/>
        <v/>
      </c>
      <c r="F1186" s="88" t="str">
        <f t="shared" si="872"/>
        <v/>
      </c>
      <c r="G1186" s="89" t="str">
        <f t="shared" si="873"/>
        <v/>
      </c>
      <c r="H1186" s="90" t="str">
        <f t="shared" si="874"/>
        <v/>
      </c>
      <c r="I1186" s="91"/>
      <c r="J1186" s="87" t="str">
        <f t="shared" si="875"/>
        <v/>
      </c>
      <c r="K1186" s="87" t="str">
        <f t="shared" si="876"/>
        <v/>
      </c>
      <c r="L1186" s="87" t="str">
        <f t="shared" si="877"/>
        <v/>
      </c>
      <c r="M1186" s="92"/>
      <c r="N1186" s="92"/>
      <c r="P1186" s="223" t="str">
        <f>IF(OR(LEFT($A1186,1)="x",AND(Y1173+$AB1186=0,$AB1173&gt;0)),"",IFERROR(VLOOKUP($A1186,LedenV,27,0),""))</f>
        <v/>
      </c>
      <c r="Q1186" s="223" t="str">
        <f>IF(OR(LEFT($A1186,1)="x",AND(Z1173+$AB1186=0,$AB1173&gt;0)),"",IFERROR(VLOOKUP($A1186,LedenV,28,0),""))</f>
        <v/>
      </c>
      <c r="R1186" s="223" t="str">
        <f>IF(OR(LEFT($A1186,1)="x",AND(AA1173+$AB1186=0,$AB1173&gt;0)),"",IFERROR(VLOOKUP($A1186,LedenV,29,0),""))</f>
        <v/>
      </c>
      <c r="V1186" s="229" t="str">
        <f t="shared" si="878"/>
        <v/>
      </c>
      <c r="W1186" s="229" t="str">
        <f t="shared" si="879"/>
        <v/>
      </c>
      <c r="X1186" s="52">
        <v>17</v>
      </c>
      <c r="Y1186" s="87" t="str">
        <f t="shared" si="880"/>
        <v/>
      </c>
      <c r="Z1186" s="87" t="str">
        <f t="shared" si="881"/>
        <v/>
      </c>
      <c r="AA1186" s="87" t="str">
        <f t="shared" si="882"/>
        <v/>
      </c>
      <c r="AB1186" s="34">
        <f t="shared" si="883"/>
        <v>0</v>
      </c>
    </row>
    <row r="1187" spans="1:32" x14ac:dyDescent="0.2">
      <c r="A1187" s="34" t="str">
        <f>C1171&amp;"x"&amp;B1187</f>
        <v>x14</v>
      </c>
      <c r="B1187" s="63">
        <v>14</v>
      </c>
      <c r="C1187" s="87" t="str">
        <f t="shared" si="869"/>
        <v/>
      </c>
      <c r="D1187" s="87" t="str">
        <f t="shared" si="870"/>
        <v/>
      </c>
      <c r="E1187" s="88" t="str">
        <f t="shared" si="871"/>
        <v/>
      </c>
      <c r="F1187" s="88" t="str">
        <f t="shared" si="872"/>
        <v/>
      </c>
      <c r="G1187" s="89" t="str">
        <f t="shared" si="873"/>
        <v/>
      </c>
      <c r="H1187" s="90" t="str">
        <f t="shared" si="874"/>
        <v/>
      </c>
      <c r="I1187" s="91"/>
      <c r="J1187" s="87" t="str">
        <f t="shared" si="875"/>
        <v/>
      </c>
      <c r="K1187" s="87" t="str">
        <f t="shared" si="876"/>
        <v/>
      </c>
      <c r="L1187" s="87" t="str">
        <f t="shared" si="877"/>
        <v/>
      </c>
      <c r="M1187" s="92"/>
      <c r="N1187" s="92"/>
      <c r="P1187" s="223" t="str">
        <f>IF(OR(LEFT($A1187,1)="x",AND(Y1173+$AB1187=0,$AB1173&gt;0)),"",IFERROR(VLOOKUP($A1187,LedenV,27,0),""))</f>
        <v/>
      </c>
      <c r="Q1187" s="223" t="str">
        <f>IF(OR(LEFT($A1187,1)="x",AND(Z1173+$AB1187=0,$AB1173&gt;0)),"",IFERROR(VLOOKUP($A1187,LedenV,28,0),""))</f>
        <v/>
      </c>
      <c r="R1187" s="223" t="str">
        <f>IF(OR(LEFT($A1187,1)="x",AND(AA1173+$AB1187=0,$AB1173&gt;0)),"",IFERROR(VLOOKUP($A1187,LedenV,29,0),""))</f>
        <v/>
      </c>
      <c r="V1187" s="229" t="str">
        <f t="shared" si="878"/>
        <v/>
      </c>
      <c r="W1187" s="229" t="str">
        <f t="shared" si="879"/>
        <v/>
      </c>
      <c r="X1187" s="52">
        <v>18</v>
      </c>
      <c r="Y1187" s="87" t="str">
        <f t="shared" si="880"/>
        <v/>
      </c>
      <c r="Z1187" s="87" t="str">
        <f t="shared" si="881"/>
        <v/>
      </c>
      <c r="AA1187" s="87" t="str">
        <f t="shared" si="882"/>
        <v/>
      </c>
      <c r="AB1187" s="34">
        <f t="shared" si="883"/>
        <v>0</v>
      </c>
    </row>
    <row r="1188" spans="1:32" x14ac:dyDescent="0.2">
      <c r="A1188" s="34" t="str">
        <f>C1171&amp;"x"&amp;B1188</f>
        <v>x15</v>
      </c>
      <c r="B1188" s="63">
        <v>15</v>
      </c>
      <c r="C1188" s="87" t="str">
        <f t="shared" si="869"/>
        <v/>
      </c>
      <c r="D1188" s="87" t="str">
        <f t="shared" si="870"/>
        <v/>
      </c>
      <c r="E1188" s="88" t="str">
        <f t="shared" si="871"/>
        <v/>
      </c>
      <c r="F1188" s="88" t="str">
        <f t="shared" si="872"/>
        <v/>
      </c>
      <c r="G1188" s="89" t="str">
        <f t="shared" si="873"/>
        <v/>
      </c>
      <c r="H1188" s="90" t="str">
        <f t="shared" si="874"/>
        <v/>
      </c>
      <c r="I1188" s="91"/>
      <c r="J1188" s="87" t="str">
        <f t="shared" si="875"/>
        <v/>
      </c>
      <c r="K1188" s="87" t="str">
        <f t="shared" si="876"/>
        <v/>
      </c>
      <c r="L1188" s="87" t="str">
        <f t="shared" si="877"/>
        <v/>
      </c>
      <c r="M1188" s="92"/>
      <c r="N1188" s="92"/>
      <c r="P1188" s="223" t="str">
        <f>IF(OR(LEFT($A1188,1)="x",AND(Y1173+$AB1188=0,$AB1173&gt;0)),"",IFERROR(VLOOKUP($A1188,LedenV,27,0),""))</f>
        <v/>
      </c>
      <c r="Q1188" s="223" t="str">
        <f>IF(OR(LEFT($A1188,1)="x",AND(Z1173+$AB1188=0,$AB1173&gt;0)),"",IFERROR(VLOOKUP($A1188,LedenV,28,0),""))</f>
        <v/>
      </c>
      <c r="R1188" s="223" t="str">
        <f>IF(OR(LEFT($A1188,1)="x",AND(AA1173+$AB1188=0,$AB1173&gt;0)),"",IFERROR(VLOOKUP($A1188,LedenV,29,0),""))</f>
        <v/>
      </c>
      <c r="V1188" s="229" t="str">
        <f t="shared" si="878"/>
        <v/>
      </c>
      <c r="W1188" s="229" t="str">
        <f t="shared" si="879"/>
        <v/>
      </c>
      <c r="X1188" s="52">
        <v>19</v>
      </c>
      <c r="Y1188" s="87" t="str">
        <f t="shared" si="880"/>
        <v/>
      </c>
      <c r="Z1188" s="87" t="str">
        <f t="shared" si="881"/>
        <v/>
      </c>
      <c r="AA1188" s="87" t="str">
        <f t="shared" si="882"/>
        <v/>
      </c>
      <c r="AB1188" s="34">
        <f t="shared" si="883"/>
        <v>0</v>
      </c>
    </row>
    <row r="1189" spans="1:32" ht="13.5" thickBot="1" x14ac:dyDescent="0.25">
      <c r="B1189" s="93"/>
      <c r="C1189" s="94"/>
      <c r="D1189" s="93"/>
      <c r="E1189" s="93"/>
      <c r="F1189" s="93"/>
      <c r="G1189" s="95"/>
      <c r="H1189" s="95"/>
      <c r="I1189" s="95"/>
      <c r="J1189" s="94"/>
      <c r="K1189" s="94"/>
      <c r="L1189" s="94"/>
      <c r="M1189" s="92"/>
      <c r="N1189" s="92"/>
      <c r="X1189" s="52">
        <v>20</v>
      </c>
    </row>
    <row r="1190" spans="1:32" ht="13.5" thickTop="1" x14ac:dyDescent="0.2">
      <c r="A1190" s="62"/>
      <c r="B1190" s="63"/>
      <c r="C1190" s="392" t="s">
        <v>6547</v>
      </c>
      <c r="D1190" s="392"/>
      <c r="E1190" s="178" t="s">
        <v>6548</v>
      </c>
      <c r="F1190" s="178" t="s">
        <v>6549</v>
      </c>
      <c r="G1190" s="65" t="s">
        <v>6550</v>
      </c>
      <c r="H1190" s="66"/>
      <c r="I1190" s="67"/>
      <c r="J1190" s="68" t="s">
        <v>6551</v>
      </c>
      <c r="K1190" s="68" t="s">
        <v>6552</v>
      </c>
      <c r="L1190" s="68" t="s">
        <v>6553</v>
      </c>
      <c r="M1190" s="69"/>
      <c r="N1190" s="69"/>
      <c r="O1190" s="70"/>
      <c r="P1190" s="71">
        <f>COUNT(P1194:P1208)</f>
        <v>0</v>
      </c>
      <c r="Q1190" s="71">
        <f>COUNT(Q1194:Q1208)</f>
        <v>0</v>
      </c>
      <c r="R1190" s="71">
        <f>COUNT(R1194:R1208)</f>
        <v>0</v>
      </c>
      <c r="S1190" s="72"/>
      <c r="T1190" s="104">
        <f>R1190-(15-COUNTBLANK(AA1194:AA1208))</f>
        <v>0</v>
      </c>
      <c r="U1190" s="70"/>
      <c r="V1190" s="70"/>
      <c r="W1190" s="70"/>
      <c r="X1190" s="70">
        <v>1</v>
      </c>
      <c r="Y1190" s="62"/>
      <c r="Z1190" s="62"/>
      <c r="AA1190" s="62"/>
      <c r="AB1190" s="62"/>
    </row>
    <row r="1191" spans="1:32" x14ac:dyDescent="0.2">
      <c r="A1191" s="43">
        <v>63</v>
      </c>
      <c r="B1191" s="73"/>
      <c r="C1191" s="391" t="str">
        <f>Leden!AQ65</f>
        <v/>
      </c>
      <c r="D1191" s="391"/>
      <c r="E1191" s="177" t="str">
        <f>IF($C1191="","",LEFT(IFERROR(VLOOKUP($C1191,TeamsV,2,0),"")&amp;"??",2))</f>
        <v/>
      </c>
      <c r="F1191" s="177" t="str">
        <f>IF($C1191="","",LEFT(IFERROR(VLOOKUP($C1191,TeamsV,3,0),"")&amp;"??",2))</f>
        <v/>
      </c>
      <c r="G1191" s="177" t="str">
        <f>IF($C1191="","",LEFT(IFERROR(VLOOKUP($C1191,TeamsV,4,0),"")&amp;"?",1))</f>
        <v/>
      </c>
      <c r="H1191" s="75"/>
      <c r="I1191" s="76"/>
      <c r="J1191" s="295">
        <f>COUNTIF(C1194:C1208,"V")</f>
        <v>0</v>
      </c>
      <c r="K1191" s="300">
        <f>COUNTIF(C1194:C1208,"M")</f>
        <v>0</v>
      </c>
      <c r="L1191" s="77" t="str">
        <f>IFERROR(AVERAGE(H1194:H1208),"")</f>
        <v/>
      </c>
      <c r="M1191" s="78"/>
      <c r="N1191" s="78"/>
      <c r="O1191" s="79" t="s">
        <v>6554</v>
      </c>
      <c r="P1191" s="223" t="str">
        <f>IF(COUNT(P1194:P1208)=0,"",TeamPunten(P1194:P1208,$V1191))</f>
        <v/>
      </c>
      <c r="Q1191" s="223" t="str">
        <f>IF(COUNT(Q1194:Q1208)=0,"",TeamPunten(Q1194:Q1208,$V1191))</f>
        <v/>
      </c>
      <c r="R1191" s="223" t="str">
        <f>IF(COUNT(R1194:R1208)=0,"",TeamPunten(R1194:R1208,$V1191))</f>
        <v/>
      </c>
      <c r="S1191" s="224"/>
      <c r="T1191" s="51"/>
      <c r="U1191" s="225" t="str">
        <f>MID($C1191,1,1)</f>
        <v/>
      </c>
      <c r="V1191" s="225" t="str">
        <f>MID($C1191,1,1)</f>
        <v/>
      </c>
      <c r="W1191" s="225" t="str">
        <f>MID($C1191,1,1)</f>
        <v/>
      </c>
      <c r="X1191" s="52">
        <v>2</v>
      </c>
      <c r="Y1191" s="43"/>
      <c r="Z1191" s="43"/>
      <c r="AA1191" s="43"/>
      <c r="AB1191" s="43"/>
      <c r="AD1191" s="20" t="str">
        <f>IF($C1191="","",IFERROR(VLOOKUP($C1191,TeamsV,6,0),""))</f>
        <v/>
      </c>
      <c r="AE1191" s="20" t="str">
        <f>IF($AD1191="","",VLOOKUP($AD1191,Teams!$B$4:$G$8,2,0))</f>
        <v/>
      </c>
      <c r="AF1191" s="20" t="str">
        <f>IF($AD1191="","",VLOOKUP($AD1191,Teams!$B$4:$G$8,4,0))</f>
        <v/>
      </c>
    </row>
    <row r="1192" spans="1:32" x14ac:dyDescent="0.2">
      <c r="B1192" s="63"/>
      <c r="C1192" s="178"/>
      <c r="D1192" s="63"/>
      <c r="E1192" s="63"/>
      <c r="F1192" s="63"/>
      <c r="G1192" s="67"/>
      <c r="H1192" s="67"/>
      <c r="I1192" s="67"/>
      <c r="J1192" s="296"/>
      <c r="K1192" s="296"/>
      <c r="L1192" s="296"/>
      <c r="M1192" s="80"/>
      <c r="N1192" s="80"/>
      <c r="P1192" s="224"/>
      <c r="Q1192" s="224"/>
      <c r="R1192" s="224"/>
      <c r="S1192" s="224"/>
      <c r="T1192" s="51"/>
      <c r="U1192" s="226"/>
      <c r="V1192" s="226"/>
      <c r="W1192" s="226"/>
      <c r="X1192" s="52">
        <v>3</v>
      </c>
    </row>
    <row r="1193" spans="1:32" x14ac:dyDescent="0.2">
      <c r="A1193" s="81"/>
      <c r="B1193" s="82"/>
      <c r="C1193" s="83" t="s">
        <v>6555</v>
      </c>
      <c r="D1193" s="83" t="s">
        <v>6556</v>
      </c>
      <c r="E1193" s="84" t="s">
        <v>6557</v>
      </c>
      <c r="F1193" s="84" t="s">
        <v>6558</v>
      </c>
      <c r="G1193" s="83" t="s">
        <v>6559</v>
      </c>
      <c r="H1193" s="83" t="s">
        <v>6560</v>
      </c>
      <c r="I1193" s="83" t="s">
        <v>6415</v>
      </c>
      <c r="J1193" s="83" t="s">
        <v>7321</v>
      </c>
      <c r="K1193" s="83" t="s">
        <v>8065</v>
      </c>
      <c r="L1193" s="83" t="s">
        <v>8195</v>
      </c>
      <c r="M1193" s="85"/>
      <c r="N1193" s="85"/>
      <c r="O1193" s="86"/>
      <c r="P1193" s="227" t="s">
        <v>6425</v>
      </c>
      <c r="Q1193" s="227" t="s">
        <v>6424</v>
      </c>
      <c r="R1193" s="227" t="s">
        <v>6426</v>
      </c>
      <c r="S1193" s="224"/>
      <c r="T1193" s="51"/>
      <c r="U1193" s="225" t="str">
        <f>IF(W1191="","",VLOOKUP(W1191,Leeftijdscat,2,FALSE))</f>
        <v/>
      </c>
      <c r="V1193" s="225" t="str">
        <f>IF(W1191="","",VLOOKUP(W1191,Leeftijdscat,3,FALSE))</f>
        <v/>
      </c>
      <c r="W1193" s="225"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SUM(Y1193:AA1193)</f>
        <v>0</v>
      </c>
    </row>
    <row r="1194" spans="1:32" x14ac:dyDescent="0.2">
      <c r="A1194" s="34" t="str">
        <f>C1191&amp;"x"&amp;B1194</f>
        <v>x1</v>
      </c>
      <c r="B1194" s="63">
        <v>1</v>
      </c>
      <c r="C1194" s="87" t="str">
        <f t="shared" ref="C1194:C1208" si="884">IF(LEFT($A1194,1)="x","",IFERROR(VLOOKUP($A1194,LedenV,6,0),""))</f>
        <v/>
      </c>
      <c r="D1194" s="87" t="str">
        <f t="shared" ref="D1194:D1208" si="885">IF(LEFT($A1194,1)="x","",IFERROR(VLOOKUP($A1194,LedenV,7,0),""))</f>
        <v/>
      </c>
      <c r="E1194" s="88" t="str">
        <f t="shared" ref="E1194:E1208" si="886">IF(LEFT($A1194,1)="x","",IFERROR(VLOOKUP($A1194,LedenV,8,0),""))</f>
        <v/>
      </c>
      <c r="F1194" s="88" t="str">
        <f t="shared" ref="F1194:F1208" si="887">IF(LEFT($A1194,1)="x","",IFERROR(VLOOKUP($A1194,LedenV,9,0),""))</f>
        <v/>
      </c>
      <c r="G1194" s="89" t="str">
        <f t="shared" ref="G1194:G1208" si="888">IF(LEFT($A1194,1)="x","",IFERROR(VLOOKUP($A1194,LedenV,10,0),""))</f>
        <v/>
      </c>
      <c r="H1194" s="90" t="str">
        <f t="shared" ref="H1194:H1208" si="889">IF(AND(ISNUMBER(G1194),G1194&lt;&gt;0),DATEDIF(G1194,Peildatum,"Y"),"")</f>
        <v/>
      </c>
      <c r="I1194" s="91"/>
      <c r="J1194" s="87" t="str">
        <f t="shared" ref="J1194:J1208" si="890">IF(LEFT($A1194,1)="x","",IFERROR(VLOOKUP($A1194,LedenV,16,0),""))</f>
        <v/>
      </c>
      <c r="K1194" s="87" t="str">
        <f t="shared" ref="K1194:K1208" si="891">IF(LEFT($A1194,1)="x","",IFERROR(VLOOKUP($A1194,LedenV,17,0),""))</f>
        <v/>
      </c>
      <c r="L1194" s="87" t="str">
        <f t="shared" ref="L1194:L1208" si="892">IF(LEFT($A1194,1)="x","",IFERROR(VLOOKUP($A1194,LedenV,18,0),""))</f>
        <v/>
      </c>
      <c r="M1194" s="92"/>
      <c r="N1194" s="92"/>
      <c r="P1194" s="223" t="str">
        <f>IF(OR(LEFT($A1194,1)="x",AND(Y1193+$AB1194=0,$AB1193&gt;0)),"",IFERROR(VLOOKUP($A1194,LedenV,27,0),""))</f>
        <v/>
      </c>
      <c r="Q1194" s="223" t="str">
        <f>IF(OR(LEFT($A1194,1)="x",AND(Z1193+$AB1194=0,$AB1193&gt;0)),"",IFERROR(VLOOKUP($A1194,LedenV,28,0),""))</f>
        <v/>
      </c>
      <c r="R1194" s="223" t="str">
        <f>IF(OR(LEFT($A1194,1)="x",AND(AA1193+$AB1194=0,$AB1193&gt;0)),"",IFERROR(VLOOKUP($A1194,LedenV,29,0),""))</f>
        <v/>
      </c>
      <c r="S1194" s="228"/>
      <c r="T1194" s="305"/>
      <c r="U1194" s="226"/>
      <c r="V1194" s="229" t="str">
        <f t="shared" ref="V1194:V1208" si="893">V1193</f>
        <v/>
      </c>
      <c r="W1194" s="229" t="str">
        <f t="shared" ref="W1194:W1208" si="894">W1193</f>
        <v/>
      </c>
      <c r="X1194" s="52">
        <v>5</v>
      </c>
      <c r="Y1194" s="87" t="str">
        <f t="shared" ref="Y1194:Y1208" si="895">IF(LEFT($A1194,1)="x","",IFERROR(VLOOKUP($A1194,LedenV,34,0),""))</f>
        <v/>
      </c>
      <c r="Z1194" s="87" t="str">
        <f t="shared" ref="Z1194:Z1208" si="896">IF(LEFT($A1194,1)="x","",IFERROR(VLOOKUP($A1194,LedenV,35,0),""))</f>
        <v/>
      </c>
      <c r="AA1194" s="87" t="str">
        <f t="shared" ref="AA1194:AA1208" si="897">IF(LEFT($A1194,1)="x","",IFERROR(VLOOKUP($A1194,LedenV,36,0),""))</f>
        <v/>
      </c>
      <c r="AB1194" s="34">
        <f t="shared" ref="AB1194:AB1208" si="898">LEN(Y1194&amp;Z1194&amp;AA1194)</f>
        <v>0</v>
      </c>
    </row>
    <row r="1195" spans="1:32" x14ac:dyDescent="0.2">
      <c r="A1195" s="34" t="str">
        <f>C1191&amp;"x"&amp;B1195</f>
        <v>x2</v>
      </c>
      <c r="B1195" s="63">
        <v>2</v>
      </c>
      <c r="C1195" s="87" t="str">
        <f t="shared" si="884"/>
        <v/>
      </c>
      <c r="D1195" s="87" t="str">
        <f t="shared" si="885"/>
        <v/>
      </c>
      <c r="E1195" s="88" t="str">
        <f t="shared" si="886"/>
        <v/>
      </c>
      <c r="F1195" s="88" t="str">
        <f t="shared" si="887"/>
        <v/>
      </c>
      <c r="G1195" s="89" t="str">
        <f t="shared" si="888"/>
        <v/>
      </c>
      <c r="H1195" s="90" t="str">
        <f t="shared" si="889"/>
        <v/>
      </c>
      <c r="I1195" s="91"/>
      <c r="J1195" s="87" t="str">
        <f t="shared" si="890"/>
        <v/>
      </c>
      <c r="K1195" s="87" t="str">
        <f t="shared" si="891"/>
        <v/>
      </c>
      <c r="L1195" s="87" t="str">
        <f t="shared" si="892"/>
        <v/>
      </c>
      <c r="M1195" s="92"/>
      <c r="N1195" s="92"/>
      <c r="P1195" s="223" t="str">
        <f>IF(OR(LEFT($A1195,1)="x",AND(Y1193+$AB1195=0,$AB1193&gt;0)),"",IFERROR(VLOOKUP($A1195,LedenV,27,0),""))</f>
        <v/>
      </c>
      <c r="Q1195" s="223" t="str">
        <f>IF(OR(LEFT($A1195,1)="x",AND(Z1193+$AB1195=0,$AB1193&gt;0)),"",IFERROR(VLOOKUP($A1195,LedenV,28,0),""))</f>
        <v/>
      </c>
      <c r="R1195" s="223" t="str">
        <f>IF(OR(LEFT($A1195,1)="x",AND(AA1193+$AB1195=0,$AB1193&gt;0)),"",IFERROR(VLOOKUP($A1195,LedenV,29,0),""))</f>
        <v/>
      </c>
      <c r="S1195" s="228"/>
      <c r="T1195" s="305"/>
      <c r="U1195" s="226"/>
      <c r="V1195" s="229" t="str">
        <f t="shared" si="893"/>
        <v/>
      </c>
      <c r="W1195" s="229" t="str">
        <f t="shared" si="894"/>
        <v/>
      </c>
      <c r="X1195" s="52">
        <v>6</v>
      </c>
      <c r="Y1195" s="87" t="str">
        <f t="shared" si="895"/>
        <v/>
      </c>
      <c r="Z1195" s="87" t="str">
        <f t="shared" si="896"/>
        <v/>
      </c>
      <c r="AA1195" s="87" t="str">
        <f t="shared" si="897"/>
        <v/>
      </c>
      <c r="AB1195" s="34">
        <f t="shared" si="898"/>
        <v>0</v>
      </c>
    </row>
    <row r="1196" spans="1:32" x14ac:dyDescent="0.2">
      <c r="A1196" s="34" t="str">
        <f>C1191&amp;"x"&amp;B1196</f>
        <v>x3</v>
      </c>
      <c r="B1196" s="63">
        <v>3</v>
      </c>
      <c r="C1196" s="87" t="str">
        <f t="shared" si="884"/>
        <v/>
      </c>
      <c r="D1196" s="87" t="str">
        <f t="shared" si="885"/>
        <v/>
      </c>
      <c r="E1196" s="88" t="str">
        <f t="shared" si="886"/>
        <v/>
      </c>
      <c r="F1196" s="88" t="str">
        <f t="shared" si="887"/>
        <v/>
      </c>
      <c r="G1196" s="89" t="str">
        <f t="shared" si="888"/>
        <v/>
      </c>
      <c r="H1196" s="90" t="str">
        <f t="shared" si="889"/>
        <v/>
      </c>
      <c r="I1196" s="91"/>
      <c r="J1196" s="87" t="str">
        <f t="shared" si="890"/>
        <v/>
      </c>
      <c r="K1196" s="87" t="str">
        <f t="shared" si="891"/>
        <v/>
      </c>
      <c r="L1196" s="87" t="str">
        <f t="shared" si="892"/>
        <v/>
      </c>
      <c r="M1196" s="92"/>
      <c r="N1196" s="92"/>
      <c r="P1196" s="223" t="str">
        <f>IF(OR(LEFT($A1196,1)="x",AND(Y1193+$AB1196=0,$AB1193&gt;0)),"",IFERROR(VLOOKUP($A1196,LedenV,27,0),""))</f>
        <v/>
      </c>
      <c r="Q1196" s="223" t="str">
        <f>IF(OR(LEFT($A1196,1)="x",AND(Z1193+$AB1196=0,$AB1193&gt;0)),"",IFERROR(VLOOKUP($A1196,LedenV,28,0),""))</f>
        <v/>
      </c>
      <c r="R1196" s="223" t="str">
        <f>IF(OR(LEFT($A1196,1)="x",AND(AA1193+$AB1196=0,$AB1193&gt;0)),"",IFERROR(VLOOKUP($A1196,LedenV,29,0),""))</f>
        <v/>
      </c>
      <c r="S1196" s="228"/>
      <c r="T1196" s="305"/>
      <c r="U1196" s="226"/>
      <c r="V1196" s="229" t="str">
        <f t="shared" si="893"/>
        <v/>
      </c>
      <c r="W1196" s="229" t="str">
        <f t="shared" si="894"/>
        <v/>
      </c>
      <c r="X1196" s="52">
        <v>7</v>
      </c>
      <c r="Y1196" s="87" t="str">
        <f t="shared" si="895"/>
        <v/>
      </c>
      <c r="Z1196" s="87" t="str">
        <f t="shared" si="896"/>
        <v/>
      </c>
      <c r="AA1196" s="87" t="str">
        <f t="shared" si="897"/>
        <v/>
      </c>
      <c r="AB1196" s="34">
        <f t="shared" si="898"/>
        <v>0</v>
      </c>
    </row>
    <row r="1197" spans="1:32" x14ac:dyDescent="0.2">
      <c r="A1197" s="34" t="str">
        <f>C1191&amp;"x"&amp;B1197</f>
        <v>x4</v>
      </c>
      <c r="B1197" s="63">
        <v>4</v>
      </c>
      <c r="C1197" s="87" t="str">
        <f t="shared" si="884"/>
        <v/>
      </c>
      <c r="D1197" s="87" t="str">
        <f t="shared" si="885"/>
        <v/>
      </c>
      <c r="E1197" s="88" t="str">
        <f t="shared" si="886"/>
        <v/>
      </c>
      <c r="F1197" s="88" t="str">
        <f t="shared" si="887"/>
        <v/>
      </c>
      <c r="G1197" s="89" t="str">
        <f t="shared" si="888"/>
        <v/>
      </c>
      <c r="H1197" s="90" t="str">
        <f t="shared" si="889"/>
        <v/>
      </c>
      <c r="I1197" s="91"/>
      <c r="J1197" s="87" t="str">
        <f t="shared" si="890"/>
        <v/>
      </c>
      <c r="K1197" s="87" t="str">
        <f t="shared" si="891"/>
        <v/>
      </c>
      <c r="L1197" s="87" t="str">
        <f t="shared" si="892"/>
        <v/>
      </c>
      <c r="M1197" s="92"/>
      <c r="N1197" s="92"/>
      <c r="P1197" s="223" t="str">
        <f>IF(OR(LEFT($A1197,1)="x",AND(Y1193+$AB1197=0,$AB1193&gt;0)),"",IFERROR(VLOOKUP($A1197,LedenV,27,0),""))</f>
        <v/>
      </c>
      <c r="Q1197" s="223" t="str">
        <f>IF(OR(LEFT($A1197,1)="x",AND(Z1193+$AB1197=0,$AB1193&gt;0)),"",IFERROR(VLOOKUP($A1197,LedenV,28,0),""))</f>
        <v/>
      </c>
      <c r="R1197" s="223" t="str">
        <f>IF(OR(LEFT($A1197,1)="x",AND(AA1193+$AB1197=0,$AB1193&gt;0)),"",IFERROR(VLOOKUP($A1197,LedenV,29,0),""))</f>
        <v/>
      </c>
      <c r="S1197" s="228"/>
      <c r="T1197" s="305"/>
      <c r="U1197" s="226"/>
      <c r="V1197" s="229" t="str">
        <f t="shared" si="893"/>
        <v/>
      </c>
      <c r="W1197" s="229" t="str">
        <f t="shared" si="894"/>
        <v/>
      </c>
      <c r="X1197" s="52">
        <v>8</v>
      </c>
      <c r="Y1197" s="87" t="str">
        <f t="shared" si="895"/>
        <v/>
      </c>
      <c r="Z1197" s="87" t="str">
        <f t="shared" si="896"/>
        <v/>
      </c>
      <c r="AA1197" s="87" t="str">
        <f t="shared" si="897"/>
        <v/>
      </c>
      <c r="AB1197" s="34">
        <f t="shared" si="898"/>
        <v>0</v>
      </c>
    </row>
    <row r="1198" spans="1:32" x14ac:dyDescent="0.2">
      <c r="A1198" s="34" t="str">
        <f>C1191&amp;"x"&amp;B1198</f>
        <v>x5</v>
      </c>
      <c r="B1198" s="63">
        <v>5</v>
      </c>
      <c r="C1198" s="87" t="str">
        <f t="shared" si="884"/>
        <v/>
      </c>
      <c r="D1198" s="87" t="str">
        <f t="shared" si="885"/>
        <v/>
      </c>
      <c r="E1198" s="88" t="str">
        <f t="shared" si="886"/>
        <v/>
      </c>
      <c r="F1198" s="88" t="str">
        <f t="shared" si="887"/>
        <v/>
      </c>
      <c r="G1198" s="89" t="str">
        <f t="shared" si="888"/>
        <v/>
      </c>
      <c r="H1198" s="90" t="str">
        <f t="shared" si="889"/>
        <v/>
      </c>
      <c r="I1198" s="91"/>
      <c r="J1198" s="87" t="str">
        <f t="shared" si="890"/>
        <v/>
      </c>
      <c r="K1198" s="87" t="str">
        <f t="shared" si="891"/>
        <v/>
      </c>
      <c r="L1198" s="87" t="str">
        <f t="shared" si="892"/>
        <v/>
      </c>
      <c r="M1198" s="92"/>
      <c r="N1198" s="92"/>
      <c r="P1198" s="223" t="str">
        <f>IF(OR(LEFT($A1198,1)="x",AND(Y1193+$AB1198=0,$AB1193&gt;0)),"",IFERROR(VLOOKUP($A1198,LedenV,27,0),""))</f>
        <v/>
      </c>
      <c r="Q1198" s="223" t="str">
        <f>IF(OR(LEFT($A1198,1)="x",AND(Z1193+$AB1198=0,$AB1193&gt;0)),"",IFERROR(VLOOKUP($A1198,LedenV,28,0),""))</f>
        <v/>
      </c>
      <c r="R1198" s="223" t="str">
        <f>IF(OR(LEFT($A1198,1)="x",AND(AA1193+$AB1198=0,$AB1193&gt;0)),"",IFERROR(VLOOKUP($A1198,LedenV,29,0),""))</f>
        <v/>
      </c>
      <c r="S1198" s="228"/>
      <c r="T1198" s="305"/>
      <c r="U1198" s="226"/>
      <c r="V1198" s="229" t="str">
        <f t="shared" si="893"/>
        <v/>
      </c>
      <c r="W1198" s="229" t="str">
        <f t="shared" si="894"/>
        <v/>
      </c>
      <c r="X1198" s="52">
        <v>9</v>
      </c>
      <c r="Y1198" s="87" t="str">
        <f t="shared" si="895"/>
        <v/>
      </c>
      <c r="Z1198" s="87" t="str">
        <f t="shared" si="896"/>
        <v/>
      </c>
      <c r="AA1198" s="87" t="str">
        <f t="shared" si="897"/>
        <v/>
      </c>
      <c r="AB1198" s="34">
        <f t="shared" si="898"/>
        <v>0</v>
      </c>
    </row>
    <row r="1199" spans="1:32" x14ac:dyDescent="0.2">
      <c r="A1199" s="34" t="str">
        <f>C1191&amp;"x"&amp;B1199</f>
        <v>x6</v>
      </c>
      <c r="B1199" s="63">
        <v>6</v>
      </c>
      <c r="C1199" s="87" t="str">
        <f t="shared" si="884"/>
        <v/>
      </c>
      <c r="D1199" s="87" t="str">
        <f t="shared" si="885"/>
        <v/>
      </c>
      <c r="E1199" s="88" t="str">
        <f t="shared" si="886"/>
        <v/>
      </c>
      <c r="F1199" s="88" t="str">
        <f t="shared" si="887"/>
        <v/>
      </c>
      <c r="G1199" s="89" t="str">
        <f t="shared" si="888"/>
        <v/>
      </c>
      <c r="H1199" s="90" t="str">
        <f t="shared" si="889"/>
        <v/>
      </c>
      <c r="I1199" s="91"/>
      <c r="J1199" s="87" t="str">
        <f t="shared" si="890"/>
        <v/>
      </c>
      <c r="K1199" s="87" t="str">
        <f t="shared" si="891"/>
        <v/>
      </c>
      <c r="L1199" s="87" t="str">
        <f t="shared" si="892"/>
        <v/>
      </c>
      <c r="M1199" s="92"/>
      <c r="N1199" s="92"/>
      <c r="P1199" s="223" t="str">
        <f>IF(OR(LEFT($A1199,1)="x",AND(Y1193+$AB1199=0,$AB1193&gt;0)),"",IFERROR(VLOOKUP($A1199,LedenV,27,0),""))</f>
        <v/>
      </c>
      <c r="Q1199" s="223" t="str">
        <f>IF(OR(LEFT($A1199,1)="x",AND(Z1193+$AB1199=0,$AB1193&gt;0)),"",IFERROR(VLOOKUP($A1199,LedenV,28,0),""))</f>
        <v/>
      </c>
      <c r="R1199" s="223" t="str">
        <f>IF(OR(LEFT($A1199,1)="x",AND(AA1193+$AB1199=0,$AB1193&gt;0)),"",IFERROR(VLOOKUP($A1199,LedenV,29,0),""))</f>
        <v/>
      </c>
      <c r="S1199" s="228"/>
      <c r="T1199" s="305"/>
      <c r="U1199" s="226"/>
      <c r="V1199" s="229" t="str">
        <f t="shared" si="893"/>
        <v/>
      </c>
      <c r="W1199" s="229" t="str">
        <f t="shared" si="894"/>
        <v/>
      </c>
      <c r="X1199" s="52">
        <v>10</v>
      </c>
      <c r="Y1199" s="87" t="str">
        <f t="shared" si="895"/>
        <v/>
      </c>
      <c r="Z1199" s="87" t="str">
        <f t="shared" si="896"/>
        <v/>
      </c>
      <c r="AA1199" s="87" t="str">
        <f t="shared" si="897"/>
        <v/>
      </c>
      <c r="AB1199" s="34">
        <f t="shared" si="898"/>
        <v>0</v>
      </c>
    </row>
    <row r="1200" spans="1:32" x14ac:dyDescent="0.2">
      <c r="A1200" s="34" t="str">
        <f>C1191&amp;"x"&amp;B1200</f>
        <v>x7</v>
      </c>
      <c r="B1200" s="63">
        <v>7</v>
      </c>
      <c r="C1200" s="87" t="str">
        <f t="shared" si="884"/>
        <v/>
      </c>
      <c r="D1200" s="87" t="str">
        <f t="shared" si="885"/>
        <v/>
      </c>
      <c r="E1200" s="88" t="str">
        <f t="shared" si="886"/>
        <v/>
      </c>
      <c r="F1200" s="88" t="str">
        <f t="shared" si="887"/>
        <v/>
      </c>
      <c r="G1200" s="89" t="str">
        <f t="shared" si="888"/>
        <v/>
      </c>
      <c r="H1200" s="90" t="str">
        <f t="shared" si="889"/>
        <v/>
      </c>
      <c r="I1200" s="91"/>
      <c r="J1200" s="87" t="str">
        <f t="shared" si="890"/>
        <v/>
      </c>
      <c r="K1200" s="87" t="str">
        <f t="shared" si="891"/>
        <v/>
      </c>
      <c r="L1200" s="87" t="str">
        <f t="shared" si="892"/>
        <v/>
      </c>
      <c r="M1200" s="92"/>
      <c r="N1200" s="92"/>
      <c r="P1200" s="223" t="str">
        <f>IF(OR(LEFT($A1200,1)="x",AND(Y1193+$AB1200=0,$AB1193&gt;0)),"",IFERROR(VLOOKUP($A1200,LedenV,27,0),""))</f>
        <v/>
      </c>
      <c r="Q1200" s="223" t="str">
        <f>IF(OR(LEFT($A1200,1)="x",AND(Z1193+$AB1200=0,$AB1193&gt;0)),"",IFERROR(VLOOKUP($A1200,LedenV,28,0),""))</f>
        <v/>
      </c>
      <c r="R1200" s="223" t="str">
        <f>IF(OR(LEFT($A1200,1)="x",AND(AA1193+$AB1200=0,$AB1193&gt;0)),"",IFERROR(VLOOKUP($A1200,LedenV,29,0),""))</f>
        <v/>
      </c>
      <c r="S1200" s="228"/>
      <c r="T1200" s="305"/>
      <c r="U1200" s="226"/>
      <c r="V1200" s="229" t="str">
        <f t="shared" si="893"/>
        <v/>
      </c>
      <c r="W1200" s="229" t="str">
        <f t="shared" si="894"/>
        <v/>
      </c>
      <c r="X1200" s="52">
        <v>11</v>
      </c>
      <c r="Y1200" s="87" t="str">
        <f t="shared" si="895"/>
        <v/>
      </c>
      <c r="Z1200" s="87" t="str">
        <f t="shared" si="896"/>
        <v/>
      </c>
      <c r="AA1200" s="87" t="str">
        <f t="shared" si="897"/>
        <v/>
      </c>
      <c r="AB1200" s="34">
        <f t="shared" si="898"/>
        <v>0</v>
      </c>
    </row>
    <row r="1201" spans="1:32" x14ac:dyDescent="0.2">
      <c r="A1201" s="34" t="str">
        <f>C1191&amp;"x"&amp;B1201</f>
        <v>x8</v>
      </c>
      <c r="B1201" s="63">
        <v>8</v>
      </c>
      <c r="C1201" s="87" t="str">
        <f t="shared" si="884"/>
        <v/>
      </c>
      <c r="D1201" s="87" t="str">
        <f t="shared" si="885"/>
        <v/>
      </c>
      <c r="E1201" s="88" t="str">
        <f t="shared" si="886"/>
        <v/>
      </c>
      <c r="F1201" s="88" t="str">
        <f t="shared" si="887"/>
        <v/>
      </c>
      <c r="G1201" s="89" t="str">
        <f t="shared" si="888"/>
        <v/>
      </c>
      <c r="H1201" s="90" t="str">
        <f t="shared" si="889"/>
        <v/>
      </c>
      <c r="I1201" s="91"/>
      <c r="J1201" s="87" t="str">
        <f t="shared" si="890"/>
        <v/>
      </c>
      <c r="K1201" s="87" t="str">
        <f t="shared" si="891"/>
        <v/>
      </c>
      <c r="L1201" s="87" t="str">
        <f t="shared" si="892"/>
        <v/>
      </c>
      <c r="M1201" s="92"/>
      <c r="N1201" s="92"/>
      <c r="P1201" s="223" t="str">
        <f>IF(OR(LEFT($A1201,1)="x",AND(Y1193+$AB1201=0,$AB1193&gt;0)),"",IFERROR(VLOOKUP($A1201,LedenV,27,0),""))</f>
        <v/>
      </c>
      <c r="Q1201" s="223" t="str">
        <f>IF(OR(LEFT($A1201,1)="x",AND(Z1193+$AB1201=0,$AB1193&gt;0)),"",IFERROR(VLOOKUP($A1201,LedenV,28,0),""))</f>
        <v/>
      </c>
      <c r="R1201" s="223" t="str">
        <f>IF(OR(LEFT($A1201,1)="x",AND(AA1193+$AB1201=0,$AB1193&gt;0)),"",IFERROR(VLOOKUP($A1201,LedenV,29,0),""))</f>
        <v/>
      </c>
      <c r="S1201" s="228"/>
      <c r="T1201" s="305"/>
      <c r="U1201" s="226"/>
      <c r="V1201" s="229" t="str">
        <f t="shared" si="893"/>
        <v/>
      </c>
      <c r="W1201" s="229" t="str">
        <f t="shared" si="894"/>
        <v/>
      </c>
      <c r="X1201" s="52">
        <v>12</v>
      </c>
      <c r="Y1201" s="87" t="str">
        <f t="shared" si="895"/>
        <v/>
      </c>
      <c r="Z1201" s="87" t="str">
        <f t="shared" si="896"/>
        <v/>
      </c>
      <c r="AA1201" s="87" t="str">
        <f t="shared" si="897"/>
        <v/>
      </c>
      <c r="AB1201" s="34">
        <f t="shared" si="898"/>
        <v>0</v>
      </c>
    </row>
    <row r="1202" spans="1:32" x14ac:dyDescent="0.2">
      <c r="A1202" s="34" t="str">
        <f>C1191&amp;"x"&amp;B1202</f>
        <v>x9</v>
      </c>
      <c r="B1202" s="63">
        <v>9</v>
      </c>
      <c r="C1202" s="87" t="str">
        <f t="shared" si="884"/>
        <v/>
      </c>
      <c r="D1202" s="87" t="str">
        <f t="shared" si="885"/>
        <v/>
      </c>
      <c r="E1202" s="88" t="str">
        <f t="shared" si="886"/>
        <v/>
      </c>
      <c r="F1202" s="88" t="str">
        <f t="shared" si="887"/>
        <v/>
      </c>
      <c r="G1202" s="89" t="str">
        <f t="shared" si="888"/>
        <v/>
      </c>
      <c r="H1202" s="90" t="str">
        <f t="shared" si="889"/>
        <v/>
      </c>
      <c r="I1202" s="91"/>
      <c r="J1202" s="87" t="str">
        <f t="shared" si="890"/>
        <v/>
      </c>
      <c r="K1202" s="87" t="str">
        <f t="shared" si="891"/>
        <v/>
      </c>
      <c r="L1202" s="87" t="str">
        <f t="shared" si="892"/>
        <v/>
      </c>
      <c r="M1202" s="92"/>
      <c r="N1202" s="92"/>
      <c r="P1202" s="223" t="str">
        <f>IF(OR(LEFT($A1202,1)="x",AND(Y1193+$AB1202=0,$AB1193&gt;0)),"",IFERROR(VLOOKUP($A1202,LedenV,27,0),""))</f>
        <v/>
      </c>
      <c r="Q1202" s="223" t="str">
        <f>IF(OR(LEFT($A1202,1)="x",AND(Z1193+$AB1202=0,$AB1193&gt;0)),"",IFERROR(VLOOKUP($A1202,LedenV,28,0),""))</f>
        <v/>
      </c>
      <c r="R1202" s="223" t="str">
        <f>IF(OR(LEFT($A1202,1)="x",AND(AA1193+$AB1202=0,$AB1193&gt;0)),"",IFERROR(VLOOKUP($A1202,LedenV,29,0),""))</f>
        <v/>
      </c>
      <c r="S1202" s="228"/>
      <c r="T1202" s="305"/>
      <c r="U1202" s="226"/>
      <c r="V1202" s="229" t="str">
        <f t="shared" si="893"/>
        <v/>
      </c>
      <c r="W1202" s="229" t="str">
        <f t="shared" si="894"/>
        <v/>
      </c>
      <c r="X1202" s="52">
        <v>13</v>
      </c>
      <c r="Y1202" s="87" t="str">
        <f t="shared" si="895"/>
        <v/>
      </c>
      <c r="Z1202" s="87" t="str">
        <f t="shared" si="896"/>
        <v/>
      </c>
      <c r="AA1202" s="87" t="str">
        <f t="shared" si="897"/>
        <v/>
      </c>
      <c r="AB1202" s="34">
        <f t="shared" si="898"/>
        <v>0</v>
      </c>
    </row>
    <row r="1203" spans="1:32" x14ac:dyDescent="0.2">
      <c r="A1203" s="34" t="str">
        <f>C1191&amp;"x"&amp;B1203</f>
        <v>x10</v>
      </c>
      <c r="B1203" s="63">
        <v>10</v>
      </c>
      <c r="C1203" s="87" t="str">
        <f t="shared" si="884"/>
        <v/>
      </c>
      <c r="D1203" s="87" t="str">
        <f t="shared" si="885"/>
        <v/>
      </c>
      <c r="E1203" s="88" t="str">
        <f t="shared" si="886"/>
        <v/>
      </c>
      <c r="F1203" s="88" t="str">
        <f t="shared" si="887"/>
        <v/>
      </c>
      <c r="G1203" s="89" t="str">
        <f t="shared" si="888"/>
        <v/>
      </c>
      <c r="H1203" s="90" t="str">
        <f t="shared" si="889"/>
        <v/>
      </c>
      <c r="I1203" s="91"/>
      <c r="J1203" s="87" t="str">
        <f t="shared" si="890"/>
        <v/>
      </c>
      <c r="K1203" s="87" t="str">
        <f t="shared" si="891"/>
        <v/>
      </c>
      <c r="L1203" s="87" t="str">
        <f t="shared" si="892"/>
        <v/>
      </c>
      <c r="M1203" s="92"/>
      <c r="N1203" s="92"/>
      <c r="P1203" s="223" t="str">
        <f>IF(OR(LEFT($A1203,1)="x",AND(Y1193+$AB1203=0,$AB1193&gt;0)),"",IFERROR(VLOOKUP($A1203,LedenV,27,0),""))</f>
        <v/>
      </c>
      <c r="Q1203" s="223" t="str">
        <f>IF(OR(LEFT($A1203,1)="x",AND(Z1193+$AB1203=0,$AB1193&gt;0)),"",IFERROR(VLOOKUP($A1203,LedenV,28,0),""))</f>
        <v/>
      </c>
      <c r="R1203" s="223" t="str">
        <f>IF(OR(LEFT($A1203,1)="x",AND(AA1193+$AB1203=0,$AB1193&gt;0)),"",IFERROR(VLOOKUP($A1203,LedenV,29,0),""))</f>
        <v/>
      </c>
      <c r="S1203" s="228"/>
      <c r="T1203" s="305"/>
      <c r="U1203" s="226"/>
      <c r="V1203" s="229" t="str">
        <f t="shared" si="893"/>
        <v/>
      </c>
      <c r="W1203" s="229" t="str">
        <f t="shared" si="894"/>
        <v/>
      </c>
      <c r="X1203" s="52">
        <v>14</v>
      </c>
      <c r="Y1203" s="87" t="str">
        <f t="shared" si="895"/>
        <v/>
      </c>
      <c r="Z1203" s="87" t="str">
        <f t="shared" si="896"/>
        <v/>
      </c>
      <c r="AA1203" s="87" t="str">
        <f t="shared" si="897"/>
        <v/>
      </c>
      <c r="AB1203" s="34">
        <f t="shared" si="898"/>
        <v>0</v>
      </c>
    </row>
    <row r="1204" spans="1:32" x14ac:dyDescent="0.2">
      <c r="A1204" s="34" t="str">
        <f>C1191&amp;"x"&amp;B1204</f>
        <v>x11</v>
      </c>
      <c r="B1204" s="63">
        <v>11</v>
      </c>
      <c r="C1204" s="87" t="str">
        <f t="shared" si="884"/>
        <v/>
      </c>
      <c r="D1204" s="87" t="str">
        <f t="shared" si="885"/>
        <v/>
      </c>
      <c r="E1204" s="88" t="str">
        <f t="shared" si="886"/>
        <v/>
      </c>
      <c r="F1204" s="88" t="str">
        <f t="shared" si="887"/>
        <v/>
      </c>
      <c r="G1204" s="89" t="str">
        <f t="shared" si="888"/>
        <v/>
      </c>
      <c r="H1204" s="90" t="str">
        <f t="shared" si="889"/>
        <v/>
      </c>
      <c r="I1204" s="91"/>
      <c r="J1204" s="87" t="str">
        <f t="shared" si="890"/>
        <v/>
      </c>
      <c r="K1204" s="87" t="str">
        <f t="shared" si="891"/>
        <v/>
      </c>
      <c r="L1204" s="87" t="str">
        <f t="shared" si="892"/>
        <v/>
      </c>
      <c r="M1204" s="92"/>
      <c r="N1204" s="92"/>
      <c r="P1204" s="223" t="str">
        <f>IF(OR(LEFT($A1204,1)="x",AND(Y1193+$AB1204=0,$AB1193&gt;0)),"",IFERROR(VLOOKUP($A1204,LedenV,27,0),""))</f>
        <v/>
      </c>
      <c r="Q1204" s="223" t="str">
        <f>IF(OR(LEFT($A1204,1)="x",AND(Z1193+$AB1204=0,$AB1193&gt;0)),"",IFERROR(VLOOKUP($A1204,LedenV,28,0),""))</f>
        <v/>
      </c>
      <c r="R1204" s="223" t="str">
        <f>IF(OR(LEFT($A1204,1)="x",AND(AA1193+$AB1204=0,$AB1193&gt;0)),"",IFERROR(VLOOKUP($A1204,LedenV,29,0),""))</f>
        <v/>
      </c>
      <c r="V1204" s="229" t="str">
        <f t="shared" si="893"/>
        <v/>
      </c>
      <c r="W1204" s="229" t="str">
        <f t="shared" si="894"/>
        <v/>
      </c>
      <c r="X1204" s="52">
        <v>15</v>
      </c>
      <c r="Y1204" s="87" t="str">
        <f t="shared" si="895"/>
        <v/>
      </c>
      <c r="Z1204" s="87" t="str">
        <f t="shared" si="896"/>
        <v/>
      </c>
      <c r="AA1204" s="87" t="str">
        <f t="shared" si="897"/>
        <v/>
      </c>
      <c r="AB1204" s="34">
        <f t="shared" si="898"/>
        <v>0</v>
      </c>
    </row>
    <row r="1205" spans="1:32" x14ac:dyDescent="0.2">
      <c r="A1205" s="34" t="str">
        <f>C1191&amp;"x"&amp;B1205</f>
        <v>x12</v>
      </c>
      <c r="B1205" s="63">
        <v>12</v>
      </c>
      <c r="C1205" s="87" t="str">
        <f t="shared" si="884"/>
        <v/>
      </c>
      <c r="D1205" s="87" t="str">
        <f t="shared" si="885"/>
        <v/>
      </c>
      <c r="E1205" s="88" t="str">
        <f t="shared" si="886"/>
        <v/>
      </c>
      <c r="F1205" s="88" t="str">
        <f t="shared" si="887"/>
        <v/>
      </c>
      <c r="G1205" s="89" t="str">
        <f t="shared" si="888"/>
        <v/>
      </c>
      <c r="H1205" s="90" t="str">
        <f t="shared" si="889"/>
        <v/>
      </c>
      <c r="I1205" s="91"/>
      <c r="J1205" s="87" t="str">
        <f t="shared" si="890"/>
        <v/>
      </c>
      <c r="K1205" s="87" t="str">
        <f t="shared" si="891"/>
        <v/>
      </c>
      <c r="L1205" s="87" t="str">
        <f t="shared" si="892"/>
        <v/>
      </c>
      <c r="M1205" s="92"/>
      <c r="N1205" s="92"/>
      <c r="P1205" s="223" t="str">
        <f>IF(OR(LEFT($A1205,1)="x",AND(Y1193+$AB1205=0,$AB1193&gt;0)),"",IFERROR(VLOOKUP($A1205,LedenV,27,0),""))</f>
        <v/>
      </c>
      <c r="Q1205" s="223" t="str">
        <f>IF(OR(LEFT($A1205,1)="x",AND(Z1193+$AB1205=0,$AB1193&gt;0)),"",IFERROR(VLOOKUP($A1205,LedenV,28,0),""))</f>
        <v/>
      </c>
      <c r="R1205" s="223" t="str">
        <f>IF(OR(LEFT($A1205,1)="x",AND(AA1193+$AB1205=0,$AB1193&gt;0)),"",IFERROR(VLOOKUP($A1205,LedenV,29,0),""))</f>
        <v/>
      </c>
      <c r="V1205" s="229" t="str">
        <f t="shared" si="893"/>
        <v/>
      </c>
      <c r="W1205" s="229" t="str">
        <f t="shared" si="894"/>
        <v/>
      </c>
      <c r="X1205" s="52">
        <v>16</v>
      </c>
      <c r="Y1205" s="87" t="str">
        <f t="shared" si="895"/>
        <v/>
      </c>
      <c r="Z1205" s="87" t="str">
        <f t="shared" si="896"/>
        <v/>
      </c>
      <c r="AA1205" s="87" t="str">
        <f t="shared" si="897"/>
        <v/>
      </c>
      <c r="AB1205" s="34">
        <f t="shared" si="898"/>
        <v>0</v>
      </c>
    </row>
    <row r="1206" spans="1:32" x14ac:dyDescent="0.2">
      <c r="A1206" s="34" t="str">
        <f>C1191&amp;"x"&amp;B1206</f>
        <v>x13</v>
      </c>
      <c r="B1206" s="63">
        <v>13</v>
      </c>
      <c r="C1206" s="87" t="str">
        <f t="shared" si="884"/>
        <v/>
      </c>
      <c r="D1206" s="87" t="str">
        <f t="shared" si="885"/>
        <v/>
      </c>
      <c r="E1206" s="88" t="str">
        <f t="shared" si="886"/>
        <v/>
      </c>
      <c r="F1206" s="88" t="str">
        <f t="shared" si="887"/>
        <v/>
      </c>
      <c r="G1206" s="89" t="str">
        <f t="shared" si="888"/>
        <v/>
      </c>
      <c r="H1206" s="90" t="str">
        <f t="shared" si="889"/>
        <v/>
      </c>
      <c r="I1206" s="91"/>
      <c r="J1206" s="87" t="str">
        <f t="shared" si="890"/>
        <v/>
      </c>
      <c r="K1206" s="87" t="str">
        <f t="shared" si="891"/>
        <v/>
      </c>
      <c r="L1206" s="87" t="str">
        <f t="shared" si="892"/>
        <v/>
      </c>
      <c r="M1206" s="92"/>
      <c r="N1206" s="92"/>
      <c r="P1206" s="223" t="str">
        <f>IF(OR(LEFT($A1206,1)="x",AND(Y1193+$AB1206=0,$AB1193&gt;0)),"",IFERROR(VLOOKUP($A1206,LedenV,27,0),""))</f>
        <v/>
      </c>
      <c r="Q1206" s="223" t="str">
        <f>IF(OR(LEFT($A1206,1)="x",AND(Z1193+$AB1206=0,$AB1193&gt;0)),"",IFERROR(VLOOKUP($A1206,LedenV,28,0),""))</f>
        <v/>
      </c>
      <c r="R1206" s="223" t="str">
        <f>IF(OR(LEFT($A1206,1)="x",AND(AA1193+$AB1206=0,$AB1193&gt;0)),"",IFERROR(VLOOKUP($A1206,LedenV,29,0),""))</f>
        <v/>
      </c>
      <c r="V1206" s="229" t="str">
        <f t="shared" si="893"/>
        <v/>
      </c>
      <c r="W1206" s="229" t="str">
        <f t="shared" si="894"/>
        <v/>
      </c>
      <c r="X1206" s="52">
        <v>17</v>
      </c>
      <c r="Y1206" s="87" t="str">
        <f t="shared" si="895"/>
        <v/>
      </c>
      <c r="Z1206" s="87" t="str">
        <f t="shared" si="896"/>
        <v/>
      </c>
      <c r="AA1206" s="87" t="str">
        <f t="shared" si="897"/>
        <v/>
      </c>
      <c r="AB1206" s="34">
        <f t="shared" si="898"/>
        <v>0</v>
      </c>
    </row>
    <row r="1207" spans="1:32" x14ac:dyDescent="0.2">
      <c r="A1207" s="34" t="str">
        <f>C1191&amp;"x"&amp;B1207</f>
        <v>x14</v>
      </c>
      <c r="B1207" s="63">
        <v>14</v>
      </c>
      <c r="C1207" s="87" t="str">
        <f t="shared" si="884"/>
        <v/>
      </c>
      <c r="D1207" s="87" t="str">
        <f t="shared" si="885"/>
        <v/>
      </c>
      <c r="E1207" s="88" t="str">
        <f t="shared" si="886"/>
        <v/>
      </c>
      <c r="F1207" s="88" t="str">
        <f t="shared" si="887"/>
        <v/>
      </c>
      <c r="G1207" s="89" t="str">
        <f t="shared" si="888"/>
        <v/>
      </c>
      <c r="H1207" s="90" t="str">
        <f t="shared" si="889"/>
        <v/>
      </c>
      <c r="I1207" s="91"/>
      <c r="J1207" s="87" t="str">
        <f t="shared" si="890"/>
        <v/>
      </c>
      <c r="K1207" s="87" t="str">
        <f t="shared" si="891"/>
        <v/>
      </c>
      <c r="L1207" s="87" t="str">
        <f t="shared" si="892"/>
        <v/>
      </c>
      <c r="M1207" s="92"/>
      <c r="N1207" s="92"/>
      <c r="P1207" s="223" t="str">
        <f>IF(OR(LEFT($A1207,1)="x",AND(Y1193+$AB1207=0,$AB1193&gt;0)),"",IFERROR(VLOOKUP($A1207,LedenV,27,0),""))</f>
        <v/>
      </c>
      <c r="Q1207" s="223" t="str">
        <f>IF(OR(LEFT($A1207,1)="x",AND(Z1193+$AB1207=0,$AB1193&gt;0)),"",IFERROR(VLOOKUP($A1207,LedenV,28,0),""))</f>
        <v/>
      </c>
      <c r="R1207" s="223" t="str">
        <f>IF(OR(LEFT($A1207,1)="x",AND(AA1193+$AB1207=0,$AB1193&gt;0)),"",IFERROR(VLOOKUP($A1207,LedenV,29,0),""))</f>
        <v/>
      </c>
      <c r="V1207" s="229" t="str">
        <f t="shared" si="893"/>
        <v/>
      </c>
      <c r="W1207" s="229" t="str">
        <f t="shared" si="894"/>
        <v/>
      </c>
      <c r="X1207" s="52">
        <v>18</v>
      </c>
      <c r="Y1207" s="87" t="str">
        <f t="shared" si="895"/>
        <v/>
      </c>
      <c r="Z1207" s="87" t="str">
        <f t="shared" si="896"/>
        <v/>
      </c>
      <c r="AA1207" s="87" t="str">
        <f t="shared" si="897"/>
        <v/>
      </c>
      <c r="AB1207" s="34">
        <f t="shared" si="898"/>
        <v>0</v>
      </c>
    </row>
    <row r="1208" spans="1:32" x14ac:dyDescent="0.2">
      <c r="A1208" s="34" t="str">
        <f>C1191&amp;"x"&amp;B1208</f>
        <v>x15</v>
      </c>
      <c r="B1208" s="63">
        <v>15</v>
      </c>
      <c r="C1208" s="87" t="str">
        <f t="shared" si="884"/>
        <v/>
      </c>
      <c r="D1208" s="87" t="str">
        <f t="shared" si="885"/>
        <v/>
      </c>
      <c r="E1208" s="88" t="str">
        <f t="shared" si="886"/>
        <v/>
      </c>
      <c r="F1208" s="88" t="str">
        <f t="shared" si="887"/>
        <v/>
      </c>
      <c r="G1208" s="89" t="str">
        <f t="shared" si="888"/>
        <v/>
      </c>
      <c r="H1208" s="90" t="str">
        <f t="shared" si="889"/>
        <v/>
      </c>
      <c r="I1208" s="91"/>
      <c r="J1208" s="87" t="str">
        <f t="shared" si="890"/>
        <v/>
      </c>
      <c r="K1208" s="87" t="str">
        <f t="shared" si="891"/>
        <v/>
      </c>
      <c r="L1208" s="87" t="str">
        <f t="shared" si="892"/>
        <v/>
      </c>
      <c r="M1208" s="92"/>
      <c r="N1208" s="92"/>
      <c r="P1208" s="223" t="str">
        <f>IF(OR(LEFT($A1208,1)="x",AND(Y1193+$AB1208=0,$AB1193&gt;0)),"",IFERROR(VLOOKUP($A1208,LedenV,27,0),""))</f>
        <v/>
      </c>
      <c r="Q1208" s="223" t="str">
        <f>IF(OR(LEFT($A1208,1)="x",AND(Z1193+$AB1208=0,$AB1193&gt;0)),"",IFERROR(VLOOKUP($A1208,LedenV,28,0),""))</f>
        <v/>
      </c>
      <c r="R1208" s="223" t="str">
        <f>IF(OR(LEFT($A1208,1)="x",AND(AA1193+$AB1208=0,$AB1193&gt;0)),"",IFERROR(VLOOKUP($A1208,LedenV,29,0),""))</f>
        <v/>
      </c>
      <c r="V1208" s="229" t="str">
        <f t="shared" si="893"/>
        <v/>
      </c>
      <c r="W1208" s="229" t="str">
        <f t="shared" si="894"/>
        <v/>
      </c>
      <c r="X1208" s="52">
        <v>19</v>
      </c>
      <c r="Y1208" s="87" t="str">
        <f t="shared" si="895"/>
        <v/>
      </c>
      <c r="Z1208" s="87" t="str">
        <f t="shared" si="896"/>
        <v/>
      </c>
      <c r="AA1208" s="87" t="str">
        <f t="shared" si="897"/>
        <v/>
      </c>
      <c r="AB1208" s="34">
        <f t="shared" si="898"/>
        <v>0</v>
      </c>
    </row>
    <row r="1209" spans="1:32" ht="13.5" thickBot="1" x14ac:dyDescent="0.25">
      <c r="B1209" s="93"/>
      <c r="C1209" s="94"/>
      <c r="D1209" s="93"/>
      <c r="E1209" s="93"/>
      <c r="F1209" s="93"/>
      <c r="G1209" s="95"/>
      <c r="H1209" s="95"/>
      <c r="I1209" s="95"/>
      <c r="J1209" s="94"/>
      <c r="K1209" s="94"/>
      <c r="L1209" s="94"/>
      <c r="M1209" s="92"/>
      <c r="N1209" s="92"/>
      <c r="X1209" s="52">
        <v>20</v>
      </c>
    </row>
    <row r="1210" spans="1:32" ht="13.5" thickTop="1" x14ac:dyDescent="0.2">
      <c r="A1210" s="62"/>
      <c r="B1210" s="63"/>
      <c r="C1210" s="392" t="s">
        <v>6547</v>
      </c>
      <c r="D1210" s="392"/>
      <c r="E1210" s="178" t="s">
        <v>6548</v>
      </c>
      <c r="F1210" s="178" t="s">
        <v>6549</v>
      </c>
      <c r="G1210" s="65" t="s">
        <v>6550</v>
      </c>
      <c r="H1210" s="66"/>
      <c r="I1210" s="67"/>
      <c r="J1210" s="68" t="s">
        <v>6551</v>
      </c>
      <c r="K1210" s="68" t="s">
        <v>6552</v>
      </c>
      <c r="L1210" s="68" t="s">
        <v>6553</v>
      </c>
      <c r="M1210" s="69"/>
      <c r="N1210" s="69"/>
      <c r="O1210" s="70"/>
      <c r="P1210" s="71">
        <f>COUNT(P1214:P1228)</f>
        <v>0</v>
      </c>
      <c r="Q1210" s="71">
        <f>COUNT(Q1214:Q1228)</f>
        <v>0</v>
      </c>
      <c r="R1210" s="71">
        <f>COUNT(R1214:R1228)</f>
        <v>0</v>
      </c>
      <c r="S1210" s="72"/>
      <c r="T1210" s="104">
        <f>R1210-(15-COUNTBLANK(AA1214:AA1228))</f>
        <v>0</v>
      </c>
      <c r="U1210" s="70"/>
      <c r="V1210" s="70"/>
      <c r="W1210" s="70"/>
      <c r="X1210" s="70">
        <v>1</v>
      </c>
      <c r="Y1210" s="62"/>
      <c r="Z1210" s="62"/>
      <c r="AA1210" s="62"/>
      <c r="AB1210" s="62"/>
    </row>
    <row r="1211" spans="1:32" x14ac:dyDescent="0.2">
      <c r="A1211" s="43">
        <v>64</v>
      </c>
      <c r="B1211" s="73"/>
      <c r="C1211" s="391" t="str">
        <f>Leden!AQ66</f>
        <v/>
      </c>
      <c r="D1211" s="391"/>
      <c r="E1211" s="177" t="str">
        <f>IF($C1211="","",LEFT(IFERROR(VLOOKUP($C1211,TeamsV,2,0),"")&amp;"??",2))</f>
        <v/>
      </c>
      <c r="F1211" s="177" t="str">
        <f>IF($C1211="","",LEFT(IFERROR(VLOOKUP($C1211,TeamsV,3,0),"")&amp;"??",2))</f>
        <v/>
      </c>
      <c r="G1211" s="177" t="str">
        <f>IF($C1211="","",LEFT(IFERROR(VLOOKUP($C1211,TeamsV,4,0),"")&amp;"?",1))</f>
        <v/>
      </c>
      <c r="H1211" s="75"/>
      <c r="I1211" s="76"/>
      <c r="J1211" s="295">
        <f>COUNTIF(C1214:C1228,"V")</f>
        <v>0</v>
      </c>
      <c r="K1211" s="300">
        <f>COUNTIF(C1214:C1228,"M")</f>
        <v>0</v>
      </c>
      <c r="L1211" s="77" t="str">
        <f>IFERROR(AVERAGE(H1214:H1228),"")</f>
        <v/>
      </c>
      <c r="M1211" s="78"/>
      <c r="N1211" s="78"/>
      <c r="O1211" s="79" t="s">
        <v>6554</v>
      </c>
      <c r="P1211" s="223" t="str">
        <f>IF(COUNT(P1214:P1228)=0,"",TeamPunten(P1214:P1228,$V1211))</f>
        <v/>
      </c>
      <c r="Q1211" s="223" t="str">
        <f>IF(COUNT(Q1214:Q1228)=0,"",TeamPunten(Q1214:Q1228,$V1211))</f>
        <v/>
      </c>
      <c r="R1211" s="223" t="str">
        <f>IF(COUNT(R1214:R1228)=0,"",TeamPunten(R1214:R1228,$V1211))</f>
        <v/>
      </c>
      <c r="S1211" s="224"/>
      <c r="T1211" s="51"/>
      <c r="U1211" s="225" t="str">
        <f>MID($C1211,1,1)</f>
        <v/>
      </c>
      <c r="V1211" s="225" t="str">
        <f>MID($C1211,1,1)</f>
        <v/>
      </c>
      <c r="W1211" s="225" t="str">
        <f>MID($C1211,1,1)</f>
        <v/>
      </c>
      <c r="X1211" s="52">
        <v>2</v>
      </c>
      <c r="Y1211" s="43"/>
      <c r="Z1211" s="43"/>
      <c r="AA1211" s="43"/>
      <c r="AB1211" s="43"/>
      <c r="AD1211" s="20" t="str">
        <f>IF($C1211="","",IFERROR(VLOOKUP($C1211,TeamsV,6,0),""))</f>
        <v/>
      </c>
      <c r="AE1211" s="20" t="str">
        <f>IF($AD1211="","",VLOOKUP($AD1211,Teams!$B$4:$G$8,2,0))</f>
        <v/>
      </c>
      <c r="AF1211" s="20" t="str">
        <f>IF($AD1211="","",VLOOKUP($AD1211,Teams!$B$4:$G$8,4,0))</f>
        <v/>
      </c>
    </row>
    <row r="1212" spans="1:32" x14ac:dyDescent="0.2">
      <c r="B1212" s="63"/>
      <c r="C1212" s="178"/>
      <c r="D1212" s="63"/>
      <c r="E1212" s="63"/>
      <c r="F1212" s="63"/>
      <c r="G1212" s="67"/>
      <c r="H1212" s="67"/>
      <c r="I1212" s="67"/>
      <c r="J1212" s="296"/>
      <c r="K1212" s="296"/>
      <c r="L1212" s="296"/>
      <c r="M1212" s="80"/>
      <c r="N1212" s="80"/>
      <c r="P1212" s="224"/>
      <c r="Q1212" s="224"/>
      <c r="R1212" s="224"/>
      <c r="S1212" s="224"/>
      <c r="T1212" s="51"/>
      <c r="U1212" s="226"/>
      <c r="V1212" s="226"/>
      <c r="W1212" s="226"/>
      <c r="X1212" s="52">
        <v>3</v>
      </c>
    </row>
    <row r="1213" spans="1:32" x14ac:dyDescent="0.2">
      <c r="A1213" s="81"/>
      <c r="B1213" s="82"/>
      <c r="C1213" s="83" t="s">
        <v>6555</v>
      </c>
      <c r="D1213" s="83" t="s">
        <v>6556</v>
      </c>
      <c r="E1213" s="84" t="s">
        <v>6557</v>
      </c>
      <c r="F1213" s="84" t="s">
        <v>6558</v>
      </c>
      <c r="G1213" s="83" t="s">
        <v>6559</v>
      </c>
      <c r="H1213" s="83" t="s">
        <v>6560</v>
      </c>
      <c r="I1213" s="83" t="s">
        <v>6415</v>
      </c>
      <c r="J1213" s="83" t="s">
        <v>7321</v>
      </c>
      <c r="K1213" s="83" t="s">
        <v>8065</v>
      </c>
      <c r="L1213" s="83" t="s">
        <v>8195</v>
      </c>
      <c r="M1213" s="85"/>
      <c r="N1213" s="85"/>
      <c r="O1213" s="86"/>
      <c r="P1213" s="227" t="s">
        <v>6425</v>
      </c>
      <c r="Q1213" s="227" t="s">
        <v>6424</v>
      </c>
      <c r="R1213" s="227" t="s">
        <v>6426</v>
      </c>
      <c r="S1213" s="224"/>
      <c r="T1213" s="51"/>
      <c r="U1213" s="225" t="str">
        <f>IF(W1211="","",VLOOKUP(W1211,Leeftijdscat,2,FALSE))</f>
        <v/>
      </c>
      <c r="V1213" s="225" t="str">
        <f>IF(W1211="","",VLOOKUP(W1211,Leeftijdscat,3,FALSE))</f>
        <v/>
      </c>
      <c r="W1213" s="225"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SUM(Y1213:AA1213)</f>
        <v>0</v>
      </c>
    </row>
    <row r="1214" spans="1:32" x14ac:dyDescent="0.2">
      <c r="A1214" s="34" t="str">
        <f>C1211&amp;"x"&amp;B1214</f>
        <v>x1</v>
      </c>
      <c r="B1214" s="63">
        <v>1</v>
      </c>
      <c r="C1214" s="87" t="str">
        <f t="shared" ref="C1214:C1228" si="899">IF(LEFT($A1214,1)="x","",IFERROR(VLOOKUP($A1214,LedenV,6,0),""))</f>
        <v/>
      </c>
      <c r="D1214" s="87" t="str">
        <f t="shared" ref="D1214:D1228" si="900">IF(LEFT($A1214,1)="x","",IFERROR(VLOOKUP($A1214,LedenV,7,0),""))</f>
        <v/>
      </c>
      <c r="E1214" s="88" t="str">
        <f t="shared" ref="E1214:E1228" si="901">IF(LEFT($A1214,1)="x","",IFERROR(VLOOKUP($A1214,LedenV,8,0),""))</f>
        <v/>
      </c>
      <c r="F1214" s="88" t="str">
        <f t="shared" ref="F1214:F1228" si="902">IF(LEFT($A1214,1)="x","",IFERROR(VLOOKUP($A1214,LedenV,9,0),""))</f>
        <v/>
      </c>
      <c r="G1214" s="89" t="str">
        <f t="shared" ref="G1214:G1228" si="903">IF(LEFT($A1214,1)="x","",IFERROR(VLOOKUP($A1214,LedenV,10,0),""))</f>
        <v/>
      </c>
      <c r="H1214" s="90" t="str">
        <f t="shared" ref="H1214:H1228" si="904">IF(AND(ISNUMBER(G1214),G1214&lt;&gt;0),DATEDIF(G1214,Peildatum,"Y"),"")</f>
        <v/>
      </c>
      <c r="I1214" s="91"/>
      <c r="J1214" s="87" t="str">
        <f t="shared" ref="J1214:J1228" si="905">IF(LEFT($A1214,1)="x","",IFERROR(VLOOKUP($A1214,LedenV,16,0),""))</f>
        <v/>
      </c>
      <c r="K1214" s="87" t="str">
        <f t="shared" ref="K1214:K1228" si="906">IF(LEFT($A1214,1)="x","",IFERROR(VLOOKUP($A1214,LedenV,17,0),""))</f>
        <v/>
      </c>
      <c r="L1214" s="87" t="str">
        <f t="shared" ref="L1214:L1228" si="907">IF(LEFT($A1214,1)="x","",IFERROR(VLOOKUP($A1214,LedenV,18,0),""))</f>
        <v/>
      </c>
      <c r="M1214" s="92"/>
      <c r="N1214" s="92"/>
      <c r="P1214" s="223" t="str">
        <f>IF(OR(LEFT($A1214,1)="x",AND(Y1213+$AB1214=0,$AB1213&gt;0)),"",IFERROR(VLOOKUP($A1214,LedenV,27,0),""))</f>
        <v/>
      </c>
      <c r="Q1214" s="223" t="str">
        <f>IF(OR(LEFT($A1214,1)="x",AND(Z1213+$AB1214=0,$AB1213&gt;0)),"",IFERROR(VLOOKUP($A1214,LedenV,28,0),""))</f>
        <v/>
      </c>
      <c r="R1214" s="223" t="str">
        <f>IF(OR(LEFT($A1214,1)="x",AND(AA1213+$AB1214=0,$AB1213&gt;0)),"",IFERROR(VLOOKUP($A1214,LedenV,29,0),""))</f>
        <v/>
      </c>
      <c r="S1214" s="228"/>
      <c r="T1214" s="305"/>
      <c r="U1214" s="226"/>
      <c r="V1214" s="229" t="str">
        <f t="shared" ref="V1214:V1228" si="908">V1213</f>
        <v/>
      </c>
      <c r="W1214" s="229" t="str">
        <f t="shared" ref="W1214:W1228" si="909">W1213</f>
        <v/>
      </c>
      <c r="X1214" s="52">
        <v>5</v>
      </c>
      <c r="Y1214" s="87" t="str">
        <f t="shared" ref="Y1214:Y1228" si="910">IF(LEFT($A1214,1)="x","",IFERROR(VLOOKUP($A1214,LedenV,34,0),""))</f>
        <v/>
      </c>
      <c r="Z1214" s="87" t="str">
        <f t="shared" ref="Z1214:Z1228" si="911">IF(LEFT($A1214,1)="x","",IFERROR(VLOOKUP($A1214,LedenV,35,0),""))</f>
        <v/>
      </c>
      <c r="AA1214" s="87" t="str">
        <f t="shared" ref="AA1214:AA1228" si="912">IF(LEFT($A1214,1)="x","",IFERROR(VLOOKUP($A1214,LedenV,36,0),""))</f>
        <v/>
      </c>
      <c r="AB1214" s="34">
        <f t="shared" ref="AB1214:AB1228" si="913">LEN(Y1214&amp;Z1214&amp;AA1214)</f>
        <v>0</v>
      </c>
    </row>
    <row r="1215" spans="1:32" x14ac:dyDescent="0.2">
      <c r="A1215" s="34" t="str">
        <f>C1211&amp;"x"&amp;B1215</f>
        <v>x2</v>
      </c>
      <c r="B1215" s="63">
        <v>2</v>
      </c>
      <c r="C1215" s="87" t="str">
        <f t="shared" si="899"/>
        <v/>
      </c>
      <c r="D1215" s="87" t="str">
        <f t="shared" si="900"/>
        <v/>
      </c>
      <c r="E1215" s="88" t="str">
        <f t="shared" si="901"/>
        <v/>
      </c>
      <c r="F1215" s="88" t="str">
        <f t="shared" si="902"/>
        <v/>
      </c>
      <c r="G1215" s="89" t="str">
        <f t="shared" si="903"/>
        <v/>
      </c>
      <c r="H1215" s="90" t="str">
        <f t="shared" si="904"/>
        <v/>
      </c>
      <c r="I1215" s="91"/>
      <c r="J1215" s="87" t="str">
        <f t="shared" si="905"/>
        <v/>
      </c>
      <c r="K1215" s="87" t="str">
        <f t="shared" si="906"/>
        <v/>
      </c>
      <c r="L1215" s="87" t="str">
        <f t="shared" si="907"/>
        <v/>
      </c>
      <c r="M1215" s="92"/>
      <c r="N1215" s="92"/>
      <c r="P1215" s="223" t="str">
        <f>IF(OR(LEFT($A1215,1)="x",AND(Y1213+$AB1215=0,$AB1213&gt;0)),"",IFERROR(VLOOKUP($A1215,LedenV,27,0),""))</f>
        <v/>
      </c>
      <c r="Q1215" s="223" t="str">
        <f>IF(OR(LEFT($A1215,1)="x",AND(Z1213+$AB1215=0,$AB1213&gt;0)),"",IFERROR(VLOOKUP($A1215,LedenV,28,0),""))</f>
        <v/>
      </c>
      <c r="R1215" s="223" t="str">
        <f>IF(OR(LEFT($A1215,1)="x",AND(AA1213+$AB1215=0,$AB1213&gt;0)),"",IFERROR(VLOOKUP($A1215,LedenV,29,0),""))</f>
        <v/>
      </c>
      <c r="S1215" s="228"/>
      <c r="T1215" s="305"/>
      <c r="U1215" s="226"/>
      <c r="V1215" s="229" t="str">
        <f t="shared" si="908"/>
        <v/>
      </c>
      <c r="W1215" s="229" t="str">
        <f t="shared" si="909"/>
        <v/>
      </c>
      <c r="X1215" s="52">
        <v>6</v>
      </c>
      <c r="Y1215" s="87" t="str">
        <f t="shared" si="910"/>
        <v/>
      </c>
      <c r="Z1215" s="87" t="str">
        <f t="shared" si="911"/>
        <v/>
      </c>
      <c r="AA1215" s="87" t="str">
        <f t="shared" si="912"/>
        <v/>
      </c>
      <c r="AB1215" s="34">
        <f t="shared" si="913"/>
        <v>0</v>
      </c>
    </row>
    <row r="1216" spans="1:32" x14ac:dyDescent="0.2">
      <c r="A1216" s="34" t="str">
        <f>C1211&amp;"x"&amp;B1216</f>
        <v>x3</v>
      </c>
      <c r="B1216" s="63">
        <v>3</v>
      </c>
      <c r="C1216" s="87" t="str">
        <f t="shared" si="899"/>
        <v/>
      </c>
      <c r="D1216" s="87" t="str">
        <f t="shared" si="900"/>
        <v/>
      </c>
      <c r="E1216" s="88" t="str">
        <f t="shared" si="901"/>
        <v/>
      </c>
      <c r="F1216" s="88" t="str">
        <f t="shared" si="902"/>
        <v/>
      </c>
      <c r="G1216" s="89" t="str">
        <f t="shared" si="903"/>
        <v/>
      </c>
      <c r="H1216" s="90" t="str">
        <f t="shared" si="904"/>
        <v/>
      </c>
      <c r="I1216" s="91"/>
      <c r="J1216" s="87" t="str">
        <f t="shared" si="905"/>
        <v/>
      </c>
      <c r="K1216" s="87" t="str">
        <f t="shared" si="906"/>
        <v/>
      </c>
      <c r="L1216" s="87" t="str">
        <f t="shared" si="907"/>
        <v/>
      </c>
      <c r="M1216" s="92"/>
      <c r="N1216" s="92"/>
      <c r="P1216" s="223" t="str">
        <f>IF(OR(LEFT($A1216,1)="x",AND(Y1213+$AB1216=0,$AB1213&gt;0)),"",IFERROR(VLOOKUP($A1216,LedenV,27,0),""))</f>
        <v/>
      </c>
      <c r="Q1216" s="223" t="str">
        <f>IF(OR(LEFT($A1216,1)="x",AND(Z1213+$AB1216=0,$AB1213&gt;0)),"",IFERROR(VLOOKUP($A1216,LedenV,28,0),""))</f>
        <v/>
      </c>
      <c r="R1216" s="223" t="str">
        <f>IF(OR(LEFT($A1216,1)="x",AND(AA1213+$AB1216=0,$AB1213&gt;0)),"",IFERROR(VLOOKUP($A1216,LedenV,29,0),""))</f>
        <v/>
      </c>
      <c r="S1216" s="228"/>
      <c r="T1216" s="305"/>
      <c r="U1216" s="226"/>
      <c r="V1216" s="229" t="str">
        <f t="shared" si="908"/>
        <v/>
      </c>
      <c r="W1216" s="229" t="str">
        <f t="shared" si="909"/>
        <v/>
      </c>
      <c r="X1216" s="52">
        <v>7</v>
      </c>
      <c r="Y1216" s="87" t="str">
        <f t="shared" si="910"/>
        <v/>
      </c>
      <c r="Z1216" s="87" t="str">
        <f t="shared" si="911"/>
        <v/>
      </c>
      <c r="AA1216" s="87" t="str">
        <f t="shared" si="912"/>
        <v/>
      </c>
      <c r="AB1216" s="34">
        <f t="shared" si="913"/>
        <v>0</v>
      </c>
    </row>
    <row r="1217" spans="1:32" x14ac:dyDescent="0.2">
      <c r="A1217" s="34" t="str">
        <f>C1211&amp;"x"&amp;B1217</f>
        <v>x4</v>
      </c>
      <c r="B1217" s="63">
        <v>4</v>
      </c>
      <c r="C1217" s="87" t="str">
        <f t="shared" si="899"/>
        <v/>
      </c>
      <c r="D1217" s="87" t="str">
        <f t="shared" si="900"/>
        <v/>
      </c>
      <c r="E1217" s="88" t="str">
        <f t="shared" si="901"/>
        <v/>
      </c>
      <c r="F1217" s="88" t="str">
        <f t="shared" si="902"/>
        <v/>
      </c>
      <c r="G1217" s="89" t="str">
        <f t="shared" si="903"/>
        <v/>
      </c>
      <c r="H1217" s="90" t="str">
        <f t="shared" si="904"/>
        <v/>
      </c>
      <c r="I1217" s="91"/>
      <c r="J1217" s="87" t="str">
        <f t="shared" si="905"/>
        <v/>
      </c>
      <c r="K1217" s="87" t="str">
        <f t="shared" si="906"/>
        <v/>
      </c>
      <c r="L1217" s="87" t="str">
        <f t="shared" si="907"/>
        <v/>
      </c>
      <c r="M1217" s="92"/>
      <c r="N1217" s="92"/>
      <c r="P1217" s="223" t="str">
        <f>IF(OR(LEFT($A1217,1)="x",AND(Y1213+$AB1217=0,$AB1213&gt;0)),"",IFERROR(VLOOKUP($A1217,LedenV,27,0),""))</f>
        <v/>
      </c>
      <c r="Q1217" s="223" t="str">
        <f>IF(OR(LEFT($A1217,1)="x",AND(Z1213+$AB1217=0,$AB1213&gt;0)),"",IFERROR(VLOOKUP($A1217,LedenV,28,0),""))</f>
        <v/>
      </c>
      <c r="R1217" s="223" t="str">
        <f>IF(OR(LEFT($A1217,1)="x",AND(AA1213+$AB1217=0,$AB1213&gt;0)),"",IFERROR(VLOOKUP($A1217,LedenV,29,0),""))</f>
        <v/>
      </c>
      <c r="S1217" s="228"/>
      <c r="T1217" s="305"/>
      <c r="U1217" s="226"/>
      <c r="V1217" s="229" t="str">
        <f t="shared" si="908"/>
        <v/>
      </c>
      <c r="W1217" s="229" t="str">
        <f t="shared" si="909"/>
        <v/>
      </c>
      <c r="X1217" s="52">
        <v>8</v>
      </c>
      <c r="Y1217" s="87" t="str">
        <f t="shared" si="910"/>
        <v/>
      </c>
      <c r="Z1217" s="87" t="str">
        <f t="shared" si="911"/>
        <v/>
      </c>
      <c r="AA1217" s="87" t="str">
        <f t="shared" si="912"/>
        <v/>
      </c>
      <c r="AB1217" s="34">
        <f t="shared" si="913"/>
        <v>0</v>
      </c>
    </row>
    <row r="1218" spans="1:32" x14ac:dyDescent="0.2">
      <c r="A1218" s="34" t="str">
        <f>C1211&amp;"x"&amp;B1218</f>
        <v>x5</v>
      </c>
      <c r="B1218" s="63">
        <v>5</v>
      </c>
      <c r="C1218" s="87" t="str">
        <f t="shared" si="899"/>
        <v/>
      </c>
      <c r="D1218" s="87" t="str">
        <f t="shared" si="900"/>
        <v/>
      </c>
      <c r="E1218" s="88" t="str">
        <f t="shared" si="901"/>
        <v/>
      </c>
      <c r="F1218" s="88" t="str">
        <f t="shared" si="902"/>
        <v/>
      </c>
      <c r="G1218" s="89" t="str">
        <f t="shared" si="903"/>
        <v/>
      </c>
      <c r="H1218" s="90" t="str">
        <f t="shared" si="904"/>
        <v/>
      </c>
      <c r="I1218" s="91"/>
      <c r="J1218" s="87" t="str">
        <f t="shared" si="905"/>
        <v/>
      </c>
      <c r="K1218" s="87" t="str">
        <f t="shared" si="906"/>
        <v/>
      </c>
      <c r="L1218" s="87" t="str">
        <f t="shared" si="907"/>
        <v/>
      </c>
      <c r="M1218" s="92"/>
      <c r="N1218" s="92"/>
      <c r="P1218" s="223" t="str">
        <f>IF(OR(LEFT($A1218,1)="x",AND(Y1213+$AB1218=0,$AB1213&gt;0)),"",IFERROR(VLOOKUP($A1218,LedenV,27,0),""))</f>
        <v/>
      </c>
      <c r="Q1218" s="223" t="str">
        <f>IF(OR(LEFT($A1218,1)="x",AND(Z1213+$AB1218=0,$AB1213&gt;0)),"",IFERROR(VLOOKUP($A1218,LedenV,28,0),""))</f>
        <v/>
      </c>
      <c r="R1218" s="223" t="str">
        <f>IF(OR(LEFT($A1218,1)="x",AND(AA1213+$AB1218=0,$AB1213&gt;0)),"",IFERROR(VLOOKUP($A1218,LedenV,29,0),""))</f>
        <v/>
      </c>
      <c r="S1218" s="228"/>
      <c r="T1218" s="305"/>
      <c r="U1218" s="226"/>
      <c r="V1218" s="229" t="str">
        <f t="shared" si="908"/>
        <v/>
      </c>
      <c r="W1218" s="229" t="str">
        <f t="shared" si="909"/>
        <v/>
      </c>
      <c r="X1218" s="52">
        <v>9</v>
      </c>
      <c r="Y1218" s="87" t="str">
        <f t="shared" si="910"/>
        <v/>
      </c>
      <c r="Z1218" s="87" t="str">
        <f t="shared" si="911"/>
        <v/>
      </c>
      <c r="AA1218" s="87" t="str">
        <f t="shared" si="912"/>
        <v/>
      </c>
      <c r="AB1218" s="34">
        <f t="shared" si="913"/>
        <v>0</v>
      </c>
    </row>
    <row r="1219" spans="1:32" x14ac:dyDescent="0.2">
      <c r="A1219" s="34" t="str">
        <f>C1211&amp;"x"&amp;B1219</f>
        <v>x6</v>
      </c>
      <c r="B1219" s="63">
        <v>6</v>
      </c>
      <c r="C1219" s="87" t="str">
        <f t="shared" si="899"/>
        <v/>
      </c>
      <c r="D1219" s="87" t="str">
        <f t="shared" si="900"/>
        <v/>
      </c>
      <c r="E1219" s="88" t="str">
        <f t="shared" si="901"/>
        <v/>
      </c>
      <c r="F1219" s="88" t="str">
        <f t="shared" si="902"/>
        <v/>
      </c>
      <c r="G1219" s="89" t="str">
        <f t="shared" si="903"/>
        <v/>
      </c>
      <c r="H1219" s="90" t="str">
        <f t="shared" si="904"/>
        <v/>
      </c>
      <c r="I1219" s="91"/>
      <c r="J1219" s="87" t="str">
        <f t="shared" si="905"/>
        <v/>
      </c>
      <c r="K1219" s="87" t="str">
        <f t="shared" si="906"/>
        <v/>
      </c>
      <c r="L1219" s="87" t="str">
        <f t="shared" si="907"/>
        <v/>
      </c>
      <c r="M1219" s="92"/>
      <c r="N1219" s="92"/>
      <c r="P1219" s="223" t="str">
        <f>IF(OR(LEFT($A1219,1)="x",AND(Y1213+$AB1219=0,$AB1213&gt;0)),"",IFERROR(VLOOKUP($A1219,LedenV,27,0),""))</f>
        <v/>
      </c>
      <c r="Q1219" s="223" t="str">
        <f>IF(OR(LEFT($A1219,1)="x",AND(Z1213+$AB1219=0,$AB1213&gt;0)),"",IFERROR(VLOOKUP($A1219,LedenV,28,0),""))</f>
        <v/>
      </c>
      <c r="R1219" s="223" t="str">
        <f>IF(OR(LEFT($A1219,1)="x",AND(AA1213+$AB1219=0,$AB1213&gt;0)),"",IFERROR(VLOOKUP($A1219,LedenV,29,0),""))</f>
        <v/>
      </c>
      <c r="S1219" s="228"/>
      <c r="T1219" s="305"/>
      <c r="U1219" s="226"/>
      <c r="V1219" s="229" t="str">
        <f t="shared" si="908"/>
        <v/>
      </c>
      <c r="W1219" s="229" t="str">
        <f t="shared" si="909"/>
        <v/>
      </c>
      <c r="X1219" s="52">
        <v>10</v>
      </c>
      <c r="Y1219" s="87" t="str">
        <f t="shared" si="910"/>
        <v/>
      </c>
      <c r="Z1219" s="87" t="str">
        <f t="shared" si="911"/>
        <v/>
      </c>
      <c r="AA1219" s="87" t="str">
        <f t="shared" si="912"/>
        <v/>
      </c>
      <c r="AB1219" s="34">
        <f t="shared" si="913"/>
        <v>0</v>
      </c>
    </row>
    <row r="1220" spans="1:32" x14ac:dyDescent="0.2">
      <c r="A1220" s="34" t="str">
        <f>C1211&amp;"x"&amp;B1220</f>
        <v>x7</v>
      </c>
      <c r="B1220" s="63">
        <v>7</v>
      </c>
      <c r="C1220" s="87" t="str">
        <f t="shared" si="899"/>
        <v/>
      </c>
      <c r="D1220" s="87" t="str">
        <f t="shared" si="900"/>
        <v/>
      </c>
      <c r="E1220" s="88" t="str">
        <f t="shared" si="901"/>
        <v/>
      </c>
      <c r="F1220" s="88" t="str">
        <f t="shared" si="902"/>
        <v/>
      </c>
      <c r="G1220" s="89" t="str">
        <f t="shared" si="903"/>
        <v/>
      </c>
      <c r="H1220" s="90" t="str">
        <f t="shared" si="904"/>
        <v/>
      </c>
      <c r="I1220" s="91"/>
      <c r="J1220" s="87" t="str">
        <f t="shared" si="905"/>
        <v/>
      </c>
      <c r="K1220" s="87" t="str">
        <f t="shared" si="906"/>
        <v/>
      </c>
      <c r="L1220" s="87" t="str">
        <f t="shared" si="907"/>
        <v/>
      </c>
      <c r="M1220" s="92"/>
      <c r="N1220" s="92"/>
      <c r="P1220" s="223" t="str">
        <f>IF(OR(LEFT($A1220,1)="x",AND(Y1213+$AB1220=0,$AB1213&gt;0)),"",IFERROR(VLOOKUP($A1220,LedenV,27,0),""))</f>
        <v/>
      </c>
      <c r="Q1220" s="223" t="str">
        <f>IF(OR(LEFT($A1220,1)="x",AND(Z1213+$AB1220=0,$AB1213&gt;0)),"",IFERROR(VLOOKUP($A1220,LedenV,28,0),""))</f>
        <v/>
      </c>
      <c r="R1220" s="223" t="str">
        <f>IF(OR(LEFT($A1220,1)="x",AND(AA1213+$AB1220=0,$AB1213&gt;0)),"",IFERROR(VLOOKUP($A1220,LedenV,29,0),""))</f>
        <v/>
      </c>
      <c r="S1220" s="228"/>
      <c r="T1220" s="305"/>
      <c r="U1220" s="226"/>
      <c r="V1220" s="229" t="str">
        <f t="shared" si="908"/>
        <v/>
      </c>
      <c r="W1220" s="229" t="str">
        <f t="shared" si="909"/>
        <v/>
      </c>
      <c r="X1220" s="52">
        <v>11</v>
      </c>
      <c r="Y1220" s="87" t="str">
        <f t="shared" si="910"/>
        <v/>
      </c>
      <c r="Z1220" s="87" t="str">
        <f t="shared" si="911"/>
        <v/>
      </c>
      <c r="AA1220" s="87" t="str">
        <f t="shared" si="912"/>
        <v/>
      </c>
      <c r="AB1220" s="34">
        <f t="shared" si="913"/>
        <v>0</v>
      </c>
    </row>
    <row r="1221" spans="1:32" x14ac:dyDescent="0.2">
      <c r="A1221" s="34" t="str">
        <f>C1211&amp;"x"&amp;B1221</f>
        <v>x8</v>
      </c>
      <c r="B1221" s="63">
        <v>8</v>
      </c>
      <c r="C1221" s="87" t="str">
        <f t="shared" si="899"/>
        <v/>
      </c>
      <c r="D1221" s="87" t="str">
        <f t="shared" si="900"/>
        <v/>
      </c>
      <c r="E1221" s="88" t="str">
        <f t="shared" si="901"/>
        <v/>
      </c>
      <c r="F1221" s="88" t="str">
        <f t="shared" si="902"/>
        <v/>
      </c>
      <c r="G1221" s="89" t="str">
        <f t="shared" si="903"/>
        <v/>
      </c>
      <c r="H1221" s="90" t="str">
        <f t="shared" si="904"/>
        <v/>
      </c>
      <c r="I1221" s="91"/>
      <c r="J1221" s="87" t="str">
        <f t="shared" si="905"/>
        <v/>
      </c>
      <c r="K1221" s="87" t="str">
        <f t="shared" si="906"/>
        <v/>
      </c>
      <c r="L1221" s="87" t="str">
        <f t="shared" si="907"/>
        <v/>
      </c>
      <c r="M1221" s="92"/>
      <c r="N1221" s="92"/>
      <c r="P1221" s="223" t="str">
        <f>IF(OR(LEFT($A1221,1)="x",AND(Y1213+$AB1221=0,$AB1213&gt;0)),"",IFERROR(VLOOKUP($A1221,LedenV,27,0),""))</f>
        <v/>
      </c>
      <c r="Q1221" s="223" t="str">
        <f>IF(OR(LEFT($A1221,1)="x",AND(Z1213+$AB1221=0,$AB1213&gt;0)),"",IFERROR(VLOOKUP($A1221,LedenV,28,0),""))</f>
        <v/>
      </c>
      <c r="R1221" s="223" t="str">
        <f>IF(OR(LEFT($A1221,1)="x",AND(AA1213+$AB1221=0,$AB1213&gt;0)),"",IFERROR(VLOOKUP($A1221,LedenV,29,0),""))</f>
        <v/>
      </c>
      <c r="S1221" s="228"/>
      <c r="T1221" s="305"/>
      <c r="U1221" s="226"/>
      <c r="V1221" s="229" t="str">
        <f t="shared" si="908"/>
        <v/>
      </c>
      <c r="W1221" s="229" t="str">
        <f t="shared" si="909"/>
        <v/>
      </c>
      <c r="X1221" s="52">
        <v>12</v>
      </c>
      <c r="Y1221" s="87" t="str">
        <f t="shared" si="910"/>
        <v/>
      </c>
      <c r="Z1221" s="87" t="str">
        <f t="shared" si="911"/>
        <v/>
      </c>
      <c r="AA1221" s="87" t="str">
        <f t="shared" si="912"/>
        <v/>
      </c>
      <c r="AB1221" s="34">
        <f t="shared" si="913"/>
        <v>0</v>
      </c>
    </row>
    <row r="1222" spans="1:32" x14ac:dyDescent="0.2">
      <c r="A1222" s="34" t="str">
        <f>C1211&amp;"x"&amp;B1222</f>
        <v>x9</v>
      </c>
      <c r="B1222" s="63">
        <v>9</v>
      </c>
      <c r="C1222" s="87" t="str">
        <f t="shared" si="899"/>
        <v/>
      </c>
      <c r="D1222" s="87" t="str">
        <f t="shared" si="900"/>
        <v/>
      </c>
      <c r="E1222" s="88" t="str">
        <f t="shared" si="901"/>
        <v/>
      </c>
      <c r="F1222" s="88" t="str">
        <f t="shared" si="902"/>
        <v/>
      </c>
      <c r="G1222" s="89" t="str">
        <f t="shared" si="903"/>
        <v/>
      </c>
      <c r="H1222" s="90" t="str">
        <f t="shared" si="904"/>
        <v/>
      </c>
      <c r="I1222" s="91"/>
      <c r="J1222" s="87" t="str">
        <f t="shared" si="905"/>
        <v/>
      </c>
      <c r="K1222" s="87" t="str">
        <f t="shared" si="906"/>
        <v/>
      </c>
      <c r="L1222" s="87" t="str">
        <f t="shared" si="907"/>
        <v/>
      </c>
      <c r="M1222" s="92"/>
      <c r="N1222" s="92"/>
      <c r="P1222" s="223" t="str">
        <f>IF(OR(LEFT($A1222,1)="x",AND(Y1213+$AB1222=0,$AB1213&gt;0)),"",IFERROR(VLOOKUP($A1222,LedenV,27,0),""))</f>
        <v/>
      </c>
      <c r="Q1222" s="223" t="str">
        <f>IF(OR(LEFT($A1222,1)="x",AND(Z1213+$AB1222=0,$AB1213&gt;0)),"",IFERROR(VLOOKUP($A1222,LedenV,28,0),""))</f>
        <v/>
      </c>
      <c r="R1222" s="223" t="str">
        <f>IF(OR(LEFT($A1222,1)="x",AND(AA1213+$AB1222=0,$AB1213&gt;0)),"",IFERROR(VLOOKUP($A1222,LedenV,29,0),""))</f>
        <v/>
      </c>
      <c r="S1222" s="228"/>
      <c r="T1222" s="305"/>
      <c r="U1222" s="226"/>
      <c r="V1222" s="229" t="str">
        <f t="shared" si="908"/>
        <v/>
      </c>
      <c r="W1222" s="229" t="str">
        <f t="shared" si="909"/>
        <v/>
      </c>
      <c r="X1222" s="52">
        <v>13</v>
      </c>
      <c r="Y1222" s="87" t="str">
        <f t="shared" si="910"/>
        <v/>
      </c>
      <c r="Z1222" s="87" t="str">
        <f t="shared" si="911"/>
        <v/>
      </c>
      <c r="AA1222" s="87" t="str">
        <f t="shared" si="912"/>
        <v/>
      </c>
      <c r="AB1222" s="34">
        <f t="shared" si="913"/>
        <v>0</v>
      </c>
    </row>
    <row r="1223" spans="1:32" x14ac:dyDescent="0.2">
      <c r="A1223" s="34" t="str">
        <f>C1211&amp;"x"&amp;B1223</f>
        <v>x10</v>
      </c>
      <c r="B1223" s="63">
        <v>10</v>
      </c>
      <c r="C1223" s="87" t="str">
        <f t="shared" si="899"/>
        <v/>
      </c>
      <c r="D1223" s="87" t="str">
        <f t="shared" si="900"/>
        <v/>
      </c>
      <c r="E1223" s="88" t="str">
        <f t="shared" si="901"/>
        <v/>
      </c>
      <c r="F1223" s="88" t="str">
        <f t="shared" si="902"/>
        <v/>
      </c>
      <c r="G1223" s="89" t="str">
        <f t="shared" si="903"/>
        <v/>
      </c>
      <c r="H1223" s="90" t="str">
        <f t="shared" si="904"/>
        <v/>
      </c>
      <c r="I1223" s="91"/>
      <c r="J1223" s="87" t="str">
        <f t="shared" si="905"/>
        <v/>
      </c>
      <c r="K1223" s="87" t="str">
        <f t="shared" si="906"/>
        <v/>
      </c>
      <c r="L1223" s="87" t="str">
        <f t="shared" si="907"/>
        <v/>
      </c>
      <c r="M1223" s="92"/>
      <c r="N1223" s="92"/>
      <c r="P1223" s="223" t="str">
        <f>IF(OR(LEFT($A1223,1)="x",AND(Y1213+$AB1223=0,$AB1213&gt;0)),"",IFERROR(VLOOKUP($A1223,LedenV,27,0),""))</f>
        <v/>
      </c>
      <c r="Q1223" s="223" t="str">
        <f>IF(OR(LEFT($A1223,1)="x",AND(Z1213+$AB1223=0,$AB1213&gt;0)),"",IFERROR(VLOOKUP($A1223,LedenV,28,0),""))</f>
        <v/>
      </c>
      <c r="R1223" s="223" t="str">
        <f>IF(OR(LEFT($A1223,1)="x",AND(AA1213+$AB1223=0,$AB1213&gt;0)),"",IFERROR(VLOOKUP($A1223,LedenV,29,0),""))</f>
        <v/>
      </c>
      <c r="S1223" s="228"/>
      <c r="T1223" s="305"/>
      <c r="U1223" s="226"/>
      <c r="V1223" s="229" t="str">
        <f t="shared" si="908"/>
        <v/>
      </c>
      <c r="W1223" s="229" t="str">
        <f t="shared" si="909"/>
        <v/>
      </c>
      <c r="X1223" s="52">
        <v>14</v>
      </c>
      <c r="Y1223" s="87" t="str">
        <f t="shared" si="910"/>
        <v/>
      </c>
      <c r="Z1223" s="87" t="str">
        <f t="shared" si="911"/>
        <v/>
      </c>
      <c r="AA1223" s="87" t="str">
        <f t="shared" si="912"/>
        <v/>
      </c>
      <c r="AB1223" s="34">
        <f t="shared" si="913"/>
        <v>0</v>
      </c>
    </row>
    <row r="1224" spans="1:32" x14ac:dyDescent="0.2">
      <c r="A1224" s="34" t="str">
        <f>C1211&amp;"x"&amp;B1224</f>
        <v>x11</v>
      </c>
      <c r="B1224" s="63">
        <v>11</v>
      </c>
      <c r="C1224" s="87" t="str">
        <f t="shared" si="899"/>
        <v/>
      </c>
      <c r="D1224" s="87" t="str">
        <f t="shared" si="900"/>
        <v/>
      </c>
      <c r="E1224" s="88" t="str">
        <f t="shared" si="901"/>
        <v/>
      </c>
      <c r="F1224" s="88" t="str">
        <f t="shared" si="902"/>
        <v/>
      </c>
      <c r="G1224" s="89" t="str">
        <f t="shared" si="903"/>
        <v/>
      </c>
      <c r="H1224" s="90" t="str">
        <f t="shared" si="904"/>
        <v/>
      </c>
      <c r="I1224" s="91"/>
      <c r="J1224" s="87" t="str">
        <f t="shared" si="905"/>
        <v/>
      </c>
      <c r="K1224" s="87" t="str">
        <f t="shared" si="906"/>
        <v/>
      </c>
      <c r="L1224" s="87" t="str">
        <f t="shared" si="907"/>
        <v/>
      </c>
      <c r="M1224" s="92"/>
      <c r="N1224" s="92"/>
      <c r="P1224" s="223" t="str">
        <f>IF(OR(LEFT($A1224,1)="x",AND(Y1213+$AB1224=0,$AB1213&gt;0)),"",IFERROR(VLOOKUP($A1224,LedenV,27,0),""))</f>
        <v/>
      </c>
      <c r="Q1224" s="223" t="str">
        <f>IF(OR(LEFT($A1224,1)="x",AND(Z1213+$AB1224=0,$AB1213&gt;0)),"",IFERROR(VLOOKUP($A1224,LedenV,28,0),""))</f>
        <v/>
      </c>
      <c r="R1224" s="223" t="str">
        <f>IF(OR(LEFT($A1224,1)="x",AND(AA1213+$AB1224=0,$AB1213&gt;0)),"",IFERROR(VLOOKUP($A1224,LedenV,29,0),""))</f>
        <v/>
      </c>
      <c r="V1224" s="229" t="str">
        <f t="shared" si="908"/>
        <v/>
      </c>
      <c r="W1224" s="229" t="str">
        <f t="shared" si="909"/>
        <v/>
      </c>
      <c r="X1224" s="52">
        <v>15</v>
      </c>
      <c r="Y1224" s="87" t="str">
        <f t="shared" si="910"/>
        <v/>
      </c>
      <c r="Z1224" s="87" t="str">
        <f t="shared" si="911"/>
        <v/>
      </c>
      <c r="AA1224" s="87" t="str">
        <f t="shared" si="912"/>
        <v/>
      </c>
      <c r="AB1224" s="34">
        <f t="shared" si="913"/>
        <v>0</v>
      </c>
    </row>
    <row r="1225" spans="1:32" x14ac:dyDescent="0.2">
      <c r="A1225" s="34" t="str">
        <f>C1211&amp;"x"&amp;B1225</f>
        <v>x12</v>
      </c>
      <c r="B1225" s="63">
        <v>12</v>
      </c>
      <c r="C1225" s="87" t="str">
        <f t="shared" si="899"/>
        <v/>
      </c>
      <c r="D1225" s="87" t="str">
        <f t="shared" si="900"/>
        <v/>
      </c>
      <c r="E1225" s="88" t="str">
        <f t="shared" si="901"/>
        <v/>
      </c>
      <c r="F1225" s="88" t="str">
        <f t="shared" si="902"/>
        <v/>
      </c>
      <c r="G1225" s="89" t="str">
        <f t="shared" si="903"/>
        <v/>
      </c>
      <c r="H1225" s="90" t="str">
        <f t="shared" si="904"/>
        <v/>
      </c>
      <c r="I1225" s="91"/>
      <c r="J1225" s="87" t="str">
        <f t="shared" si="905"/>
        <v/>
      </c>
      <c r="K1225" s="87" t="str">
        <f t="shared" si="906"/>
        <v/>
      </c>
      <c r="L1225" s="87" t="str">
        <f t="shared" si="907"/>
        <v/>
      </c>
      <c r="M1225" s="92"/>
      <c r="N1225" s="92"/>
      <c r="P1225" s="223" t="str">
        <f>IF(OR(LEFT($A1225,1)="x",AND(Y1213+$AB1225=0,$AB1213&gt;0)),"",IFERROR(VLOOKUP($A1225,LedenV,27,0),""))</f>
        <v/>
      </c>
      <c r="Q1225" s="223" t="str">
        <f>IF(OR(LEFT($A1225,1)="x",AND(Z1213+$AB1225=0,$AB1213&gt;0)),"",IFERROR(VLOOKUP($A1225,LedenV,28,0),""))</f>
        <v/>
      </c>
      <c r="R1225" s="223" t="str">
        <f>IF(OR(LEFT($A1225,1)="x",AND(AA1213+$AB1225=0,$AB1213&gt;0)),"",IFERROR(VLOOKUP($A1225,LedenV,29,0),""))</f>
        <v/>
      </c>
      <c r="V1225" s="229" t="str">
        <f t="shared" si="908"/>
        <v/>
      </c>
      <c r="W1225" s="229" t="str">
        <f t="shared" si="909"/>
        <v/>
      </c>
      <c r="X1225" s="52">
        <v>16</v>
      </c>
      <c r="Y1225" s="87" t="str">
        <f t="shared" si="910"/>
        <v/>
      </c>
      <c r="Z1225" s="87" t="str">
        <f t="shared" si="911"/>
        <v/>
      </c>
      <c r="AA1225" s="87" t="str">
        <f t="shared" si="912"/>
        <v/>
      </c>
      <c r="AB1225" s="34">
        <f t="shared" si="913"/>
        <v>0</v>
      </c>
    </row>
    <row r="1226" spans="1:32" x14ac:dyDescent="0.2">
      <c r="A1226" s="34" t="str">
        <f>C1211&amp;"x"&amp;B1226</f>
        <v>x13</v>
      </c>
      <c r="B1226" s="63">
        <v>13</v>
      </c>
      <c r="C1226" s="87" t="str">
        <f t="shared" si="899"/>
        <v/>
      </c>
      <c r="D1226" s="87" t="str">
        <f t="shared" si="900"/>
        <v/>
      </c>
      <c r="E1226" s="88" t="str">
        <f t="shared" si="901"/>
        <v/>
      </c>
      <c r="F1226" s="88" t="str">
        <f t="shared" si="902"/>
        <v/>
      </c>
      <c r="G1226" s="89" t="str">
        <f t="shared" si="903"/>
        <v/>
      </c>
      <c r="H1226" s="90" t="str">
        <f t="shared" si="904"/>
        <v/>
      </c>
      <c r="I1226" s="91"/>
      <c r="J1226" s="87" t="str">
        <f t="shared" si="905"/>
        <v/>
      </c>
      <c r="K1226" s="87" t="str">
        <f t="shared" si="906"/>
        <v/>
      </c>
      <c r="L1226" s="87" t="str">
        <f t="shared" si="907"/>
        <v/>
      </c>
      <c r="M1226" s="92"/>
      <c r="N1226" s="92"/>
      <c r="P1226" s="223" t="str">
        <f>IF(OR(LEFT($A1226,1)="x",AND(Y1213+$AB1226=0,$AB1213&gt;0)),"",IFERROR(VLOOKUP($A1226,LedenV,27,0),""))</f>
        <v/>
      </c>
      <c r="Q1226" s="223" t="str">
        <f>IF(OR(LEFT($A1226,1)="x",AND(Z1213+$AB1226=0,$AB1213&gt;0)),"",IFERROR(VLOOKUP($A1226,LedenV,28,0),""))</f>
        <v/>
      </c>
      <c r="R1226" s="223" t="str">
        <f>IF(OR(LEFT($A1226,1)="x",AND(AA1213+$AB1226=0,$AB1213&gt;0)),"",IFERROR(VLOOKUP($A1226,LedenV,29,0),""))</f>
        <v/>
      </c>
      <c r="V1226" s="229" t="str">
        <f t="shared" si="908"/>
        <v/>
      </c>
      <c r="W1226" s="229" t="str">
        <f t="shared" si="909"/>
        <v/>
      </c>
      <c r="X1226" s="52">
        <v>17</v>
      </c>
      <c r="Y1226" s="87" t="str">
        <f t="shared" si="910"/>
        <v/>
      </c>
      <c r="Z1226" s="87" t="str">
        <f t="shared" si="911"/>
        <v/>
      </c>
      <c r="AA1226" s="87" t="str">
        <f t="shared" si="912"/>
        <v/>
      </c>
      <c r="AB1226" s="34">
        <f t="shared" si="913"/>
        <v>0</v>
      </c>
    </row>
    <row r="1227" spans="1:32" x14ac:dyDescent="0.2">
      <c r="A1227" s="34" t="str">
        <f>C1211&amp;"x"&amp;B1227</f>
        <v>x14</v>
      </c>
      <c r="B1227" s="63">
        <v>14</v>
      </c>
      <c r="C1227" s="87" t="str">
        <f t="shared" si="899"/>
        <v/>
      </c>
      <c r="D1227" s="87" t="str">
        <f t="shared" si="900"/>
        <v/>
      </c>
      <c r="E1227" s="88" t="str">
        <f t="shared" si="901"/>
        <v/>
      </c>
      <c r="F1227" s="88" t="str">
        <f t="shared" si="902"/>
        <v/>
      </c>
      <c r="G1227" s="89" t="str">
        <f t="shared" si="903"/>
        <v/>
      </c>
      <c r="H1227" s="90" t="str">
        <f t="shared" si="904"/>
        <v/>
      </c>
      <c r="I1227" s="91"/>
      <c r="J1227" s="87" t="str">
        <f t="shared" si="905"/>
        <v/>
      </c>
      <c r="K1227" s="87" t="str">
        <f t="shared" si="906"/>
        <v/>
      </c>
      <c r="L1227" s="87" t="str">
        <f t="shared" si="907"/>
        <v/>
      </c>
      <c r="M1227" s="92"/>
      <c r="N1227" s="92"/>
      <c r="P1227" s="223" t="str">
        <f>IF(OR(LEFT($A1227,1)="x",AND(Y1213+$AB1227=0,$AB1213&gt;0)),"",IFERROR(VLOOKUP($A1227,LedenV,27,0),""))</f>
        <v/>
      </c>
      <c r="Q1227" s="223" t="str">
        <f>IF(OR(LEFT($A1227,1)="x",AND(Z1213+$AB1227=0,$AB1213&gt;0)),"",IFERROR(VLOOKUP($A1227,LedenV,28,0),""))</f>
        <v/>
      </c>
      <c r="R1227" s="223" t="str">
        <f>IF(OR(LEFT($A1227,1)="x",AND(AA1213+$AB1227=0,$AB1213&gt;0)),"",IFERROR(VLOOKUP($A1227,LedenV,29,0),""))</f>
        <v/>
      </c>
      <c r="V1227" s="229" t="str">
        <f t="shared" si="908"/>
        <v/>
      </c>
      <c r="W1227" s="229" t="str">
        <f t="shared" si="909"/>
        <v/>
      </c>
      <c r="X1227" s="52">
        <v>18</v>
      </c>
      <c r="Y1227" s="87" t="str">
        <f t="shared" si="910"/>
        <v/>
      </c>
      <c r="Z1227" s="87" t="str">
        <f t="shared" si="911"/>
        <v/>
      </c>
      <c r="AA1227" s="87" t="str">
        <f t="shared" si="912"/>
        <v/>
      </c>
      <c r="AB1227" s="34">
        <f t="shared" si="913"/>
        <v>0</v>
      </c>
    </row>
    <row r="1228" spans="1:32" x14ac:dyDescent="0.2">
      <c r="A1228" s="34" t="str">
        <f>C1211&amp;"x"&amp;B1228</f>
        <v>x15</v>
      </c>
      <c r="B1228" s="63">
        <v>15</v>
      </c>
      <c r="C1228" s="87" t="str">
        <f t="shared" si="899"/>
        <v/>
      </c>
      <c r="D1228" s="87" t="str">
        <f t="shared" si="900"/>
        <v/>
      </c>
      <c r="E1228" s="88" t="str">
        <f t="shared" si="901"/>
        <v/>
      </c>
      <c r="F1228" s="88" t="str">
        <f t="shared" si="902"/>
        <v/>
      </c>
      <c r="G1228" s="89" t="str">
        <f t="shared" si="903"/>
        <v/>
      </c>
      <c r="H1228" s="90" t="str">
        <f t="shared" si="904"/>
        <v/>
      </c>
      <c r="I1228" s="91"/>
      <c r="J1228" s="87" t="str">
        <f t="shared" si="905"/>
        <v/>
      </c>
      <c r="K1228" s="87" t="str">
        <f t="shared" si="906"/>
        <v/>
      </c>
      <c r="L1228" s="87" t="str">
        <f t="shared" si="907"/>
        <v/>
      </c>
      <c r="M1228" s="92"/>
      <c r="N1228" s="92"/>
      <c r="P1228" s="223" t="str">
        <f>IF(OR(LEFT($A1228,1)="x",AND(Y1213+$AB1228=0,$AB1213&gt;0)),"",IFERROR(VLOOKUP($A1228,LedenV,27,0),""))</f>
        <v/>
      </c>
      <c r="Q1228" s="223" t="str">
        <f>IF(OR(LEFT($A1228,1)="x",AND(Z1213+$AB1228=0,$AB1213&gt;0)),"",IFERROR(VLOOKUP($A1228,LedenV,28,0),""))</f>
        <v/>
      </c>
      <c r="R1228" s="223" t="str">
        <f>IF(OR(LEFT($A1228,1)="x",AND(AA1213+$AB1228=0,$AB1213&gt;0)),"",IFERROR(VLOOKUP($A1228,LedenV,29,0),""))</f>
        <v/>
      </c>
      <c r="V1228" s="229" t="str">
        <f t="shared" si="908"/>
        <v/>
      </c>
      <c r="W1228" s="229" t="str">
        <f t="shared" si="909"/>
        <v/>
      </c>
      <c r="X1228" s="52">
        <v>19</v>
      </c>
      <c r="Y1228" s="87" t="str">
        <f t="shared" si="910"/>
        <v/>
      </c>
      <c r="Z1228" s="87" t="str">
        <f t="shared" si="911"/>
        <v/>
      </c>
      <c r="AA1228" s="87" t="str">
        <f t="shared" si="912"/>
        <v/>
      </c>
      <c r="AB1228" s="34">
        <f t="shared" si="913"/>
        <v>0</v>
      </c>
    </row>
    <row r="1229" spans="1:32" ht="13.5" thickBot="1" x14ac:dyDescent="0.25">
      <c r="B1229" s="93"/>
      <c r="C1229" s="94"/>
      <c r="D1229" s="93"/>
      <c r="E1229" s="93"/>
      <c r="F1229" s="93"/>
      <c r="G1229" s="95"/>
      <c r="H1229" s="95"/>
      <c r="I1229" s="95"/>
      <c r="J1229" s="94"/>
      <c r="K1229" s="94"/>
      <c r="L1229" s="94"/>
      <c r="M1229" s="92"/>
      <c r="N1229" s="92"/>
      <c r="X1229" s="52">
        <v>20</v>
      </c>
    </row>
    <row r="1230" spans="1:32" ht="13.5" thickTop="1" x14ac:dyDescent="0.2">
      <c r="A1230" s="62"/>
      <c r="B1230" s="63"/>
      <c r="C1230" s="392" t="s">
        <v>6547</v>
      </c>
      <c r="D1230" s="392"/>
      <c r="E1230" s="178" t="s">
        <v>6548</v>
      </c>
      <c r="F1230" s="178" t="s">
        <v>6549</v>
      </c>
      <c r="G1230" s="65" t="s">
        <v>6550</v>
      </c>
      <c r="H1230" s="66"/>
      <c r="I1230" s="67"/>
      <c r="J1230" s="68" t="s">
        <v>6551</v>
      </c>
      <c r="K1230" s="68" t="s">
        <v>6552</v>
      </c>
      <c r="L1230" s="68" t="s">
        <v>6553</v>
      </c>
      <c r="M1230" s="69"/>
      <c r="N1230" s="69"/>
      <c r="O1230" s="70"/>
      <c r="P1230" s="71">
        <f>COUNT(P1234:P1248)</f>
        <v>0</v>
      </c>
      <c r="Q1230" s="71">
        <f>COUNT(Q1234:Q1248)</f>
        <v>0</v>
      </c>
      <c r="R1230" s="71">
        <f>COUNT(R1234:R1248)</f>
        <v>0</v>
      </c>
      <c r="S1230" s="72"/>
      <c r="T1230" s="104">
        <f>R1230-(15-COUNTBLANK(AA1234:AA1248))</f>
        <v>0</v>
      </c>
      <c r="U1230" s="70"/>
      <c r="V1230" s="70"/>
      <c r="W1230" s="70"/>
      <c r="X1230" s="70">
        <v>1</v>
      </c>
      <c r="Y1230" s="62"/>
      <c r="Z1230" s="62"/>
      <c r="AA1230" s="62"/>
      <c r="AB1230" s="62"/>
    </row>
    <row r="1231" spans="1:32" x14ac:dyDescent="0.2">
      <c r="A1231" s="43">
        <v>65</v>
      </c>
      <c r="B1231" s="73"/>
      <c r="C1231" s="391" t="str">
        <f>Leden!AQ67</f>
        <v/>
      </c>
      <c r="D1231" s="391"/>
      <c r="E1231" s="177" t="str">
        <f>IF($C1231="","",LEFT(IFERROR(VLOOKUP($C1231,TeamsV,2,0),"")&amp;"??",2))</f>
        <v/>
      </c>
      <c r="F1231" s="177" t="str">
        <f>IF($C1231="","",LEFT(IFERROR(VLOOKUP($C1231,TeamsV,3,0),"")&amp;"??",2))</f>
        <v/>
      </c>
      <c r="G1231" s="177" t="str">
        <f>IF($C1231="","",LEFT(IFERROR(VLOOKUP($C1231,TeamsV,4,0),"")&amp;"?",1))</f>
        <v/>
      </c>
      <c r="H1231" s="75"/>
      <c r="I1231" s="76"/>
      <c r="J1231" s="295">
        <f>COUNTIF(C1234:C1248,"V")</f>
        <v>0</v>
      </c>
      <c r="K1231" s="300">
        <f>COUNTIF(C1234:C1248,"M")</f>
        <v>0</v>
      </c>
      <c r="L1231" s="77" t="str">
        <f>IFERROR(AVERAGE(H1234:H1248),"")</f>
        <v/>
      </c>
      <c r="M1231" s="78"/>
      <c r="N1231" s="78"/>
      <c r="O1231" s="79" t="s">
        <v>6554</v>
      </c>
      <c r="P1231" s="223" t="str">
        <f>IF(COUNT(P1234:P1248)=0,"",TeamPunten(P1234:P1248,$V1231))</f>
        <v/>
      </c>
      <c r="Q1231" s="223" t="str">
        <f>IF(COUNT(Q1234:Q1248)=0,"",TeamPunten(Q1234:Q1248,$V1231))</f>
        <v/>
      </c>
      <c r="R1231" s="223" t="str">
        <f>IF(COUNT(R1234:R1248)=0,"",TeamPunten(R1234:R1248,$V1231))</f>
        <v/>
      </c>
      <c r="S1231" s="224"/>
      <c r="T1231" s="51"/>
      <c r="U1231" s="225" t="str">
        <f>MID($C1231,1,1)</f>
        <v/>
      </c>
      <c r="V1231" s="225" t="str">
        <f>MID($C1231,1,1)</f>
        <v/>
      </c>
      <c r="W1231" s="225" t="str">
        <f>MID($C1231,1,1)</f>
        <v/>
      </c>
      <c r="X1231" s="52">
        <v>2</v>
      </c>
      <c r="Y1231" s="43"/>
      <c r="Z1231" s="43"/>
      <c r="AA1231" s="43"/>
      <c r="AB1231" s="43"/>
      <c r="AD1231" s="20" t="str">
        <f>IF($C1231="","",IFERROR(VLOOKUP($C1231,TeamsV,6,0),""))</f>
        <v/>
      </c>
      <c r="AE1231" s="20" t="str">
        <f>IF($AD1231="","",VLOOKUP($AD1231,Teams!$B$4:$G$8,2,0))</f>
        <v/>
      </c>
      <c r="AF1231" s="20" t="str">
        <f>IF($AD1231="","",VLOOKUP($AD1231,Teams!$B$4:$G$8,4,0))</f>
        <v/>
      </c>
    </row>
    <row r="1232" spans="1:32" x14ac:dyDescent="0.2">
      <c r="B1232" s="63"/>
      <c r="C1232" s="178"/>
      <c r="D1232" s="63"/>
      <c r="E1232" s="63"/>
      <c r="F1232" s="63"/>
      <c r="G1232" s="67"/>
      <c r="H1232" s="67"/>
      <c r="I1232" s="67"/>
      <c r="J1232" s="296"/>
      <c r="K1232" s="296"/>
      <c r="L1232" s="296"/>
      <c r="M1232" s="80"/>
      <c r="N1232" s="80"/>
      <c r="P1232" s="224"/>
      <c r="Q1232" s="224"/>
      <c r="R1232" s="224"/>
      <c r="S1232" s="224"/>
      <c r="T1232" s="51"/>
      <c r="U1232" s="226"/>
      <c r="V1232" s="226"/>
      <c r="W1232" s="226"/>
      <c r="X1232" s="52">
        <v>3</v>
      </c>
    </row>
    <row r="1233" spans="1:28" x14ac:dyDescent="0.2">
      <c r="A1233" s="81"/>
      <c r="B1233" s="82"/>
      <c r="C1233" s="83" t="s">
        <v>6555</v>
      </c>
      <c r="D1233" s="83" t="s">
        <v>6556</v>
      </c>
      <c r="E1233" s="84" t="s">
        <v>6557</v>
      </c>
      <c r="F1233" s="84" t="s">
        <v>6558</v>
      </c>
      <c r="G1233" s="83" t="s">
        <v>6559</v>
      </c>
      <c r="H1233" s="83" t="s">
        <v>6560</v>
      </c>
      <c r="I1233" s="83" t="s">
        <v>6415</v>
      </c>
      <c r="J1233" s="83" t="s">
        <v>7321</v>
      </c>
      <c r="K1233" s="83" t="s">
        <v>8065</v>
      </c>
      <c r="L1233" s="83" t="s">
        <v>8195</v>
      </c>
      <c r="M1233" s="85"/>
      <c r="N1233" s="85"/>
      <c r="O1233" s="86"/>
      <c r="P1233" s="227" t="s">
        <v>6425</v>
      </c>
      <c r="Q1233" s="227" t="s">
        <v>6424</v>
      </c>
      <c r="R1233" s="227" t="s">
        <v>6426</v>
      </c>
      <c r="S1233" s="224"/>
      <c r="T1233" s="51"/>
      <c r="U1233" s="225" t="str">
        <f>IF(W1231="","",VLOOKUP(W1231,Leeftijdscat,2,FALSE))</f>
        <v/>
      </c>
      <c r="V1233" s="225" t="str">
        <f>IF(W1231="","",VLOOKUP(W1231,Leeftijdscat,3,FALSE))</f>
        <v/>
      </c>
      <c r="W1233" s="225"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SUM(Y1233:AA1233)</f>
        <v>0</v>
      </c>
    </row>
    <row r="1234" spans="1:28" x14ac:dyDescent="0.2">
      <c r="A1234" s="34" t="str">
        <f>C1231&amp;"x"&amp;B1234</f>
        <v>x1</v>
      </c>
      <c r="B1234" s="63">
        <v>1</v>
      </c>
      <c r="C1234" s="87" t="str">
        <f t="shared" ref="C1234:C1248" si="914">IF(LEFT($A1234,1)="x","",IFERROR(VLOOKUP($A1234,LedenV,6,0),""))</f>
        <v/>
      </c>
      <c r="D1234" s="87" t="str">
        <f t="shared" ref="D1234:D1248" si="915">IF(LEFT($A1234,1)="x","",IFERROR(VLOOKUP($A1234,LedenV,7,0),""))</f>
        <v/>
      </c>
      <c r="E1234" s="88" t="str">
        <f t="shared" ref="E1234:E1248" si="916">IF(LEFT($A1234,1)="x","",IFERROR(VLOOKUP($A1234,LedenV,8,0),""))</f>
        <v/>
      </c>
      <c r="F1234" s="88" t="str">
        <f t="shared" ref="F1234:F1248" si="917">IF(LEFT($A1234,1)="x","",IFERROR(VLOOKUP($A1234,LedenV,9,0),""))</f>
        <v/>
      </c>
      <c r="G1234" s="89" t="str">
        <f t="shared" ref="G1234:G1248" si="918">IF(LEFT($A1234,1)="x","",IFERROR(VLOOKUP($A1234,LedenV,10,0),""))</f>
        <v/>
      </c>
      <c r="H1234" s="90" t="str">
        <f t="shared" ref="H1234:H1248" si="919">IF(AND(ISNUMBER(G1234),G1234&lt;&gt;0),DATEDIF(G1234,Peildatum,"Y"),"")</f>
        <v/>
      </c>
      <c r="I1234" s="91"/>
      <c r="J1234" s="87" t="str">
        <f t="shared" ref="J1234:J1248" si="920">IF(LEFT($A1234,1)="x","",IFERROR(VLOOKUP($A1234,LedenV,16,0),""))</f>
        <v/>
      </c>
      <c r="K1234" s="87" t="str">
        <f t="shared" ref="K1234:K1248" si="921">IF(LEFT($A1234,1)="x","",IFERROR(VLOOKUP($A1234,LedenV,17,0),""))</f>
        <v/>
      </c>
      <c r="L1234" s="87" t="str">
        <f t="shared" ref="L1234:L1248" si="922">IF(LEFT($A1234,1)="x","",IFERROR(VLOOKUP($A1234,LedenV,18,0),""))</f>
        <v/>
      </c>
      <c r="M1234" s="92"/>
      <c r="N1234" s="92"/>
      <c r="P1234" s="223" t="str">
        <f>IF(OR(LEFT($A1234,1)="x",AND(Y1233+$AB1234=0,$AB1233&gt;0)),"",IFERROR(VLOOKUP($A1234,LedenV,27,0),""))</f>
        <v/>
      </c>
      <c r="Q1234" s="223" t="str">
        <f>IF(OR(LEFT($A1234,1)="x",AND(Z1233+$AB1234=0,$AB1233&gt;0)),"",IFERROR(VLOOKUP($A1234,LedenV,28,0),""))</f>
        <v/>
      </c>
      <c r="R1234" s="223" t="str">
        <f>IF(OR(LEFT($A1234,1)="x",AND(AA1233+$AB1234=0,$AB1233&gt;0)),"",IFERROR(VLOOKUP($A1234,LedenV,29,0),""))</f>
        <v/>
      </c>
      <c r="S1234" s="228"/>
      <c r="T1234" s="305"/>
      <c r="U1234" s="226"/>
      <c r="V1234" s="229" t="str">
        <f t="shared" ref="V1234:V1248" si="923">V1233</f>
        <v/>
      </c>
      <c r="W1234" s="229" t="str">
        <f t="shared" ref="W1234:W1248" si="924">W1233</f>
        <v/>
      </c>
      <c r="X1234" s="52">
        <v>5</v>
      </c>
      <c r="Y1234" s="87" t="str">
        <f t="shared" ref="Y1234:Y1248" si="925">IF(LEFT($A1234,1)="x","",IFERROR(VLOOKUP($A1234,LedenV,34,0),""))</f>
        <v/>
      </c>
      <c r="Z1234" s="87" t="str">
        <f t="shared" ref="Z1234:Z1248" si="926">IF(LEFT($A1234,1)="x","",IFERROR(VLOOKUP($A1234,LedenV,35,0),""))</f>
        <v/>
      </c>
      <c r="AA1234" s="87" t="str">
        <f t="shared" ref="AA1234:AA1248" si="927">IF(LEFT($A1234,1)="x","",IFERROR(VLOOKUP($A1234,LedenV,36,0),""))</f>
        <v/>
      </c>
      <c r="AB1234" s="34">
        <f t="shared" ref="AB1234:AB1248" si="928">LEN(Y1234&amp;Z1234&amp;AA1234)</f>
        <v>0</v>
      </c>
    </row>
    <row r="1235" spans="1:28" x14ac:dyDescent="0.2">
      <c r="A1235" s="34" t="str">
        <f>C1231&amp;"x"&amp;B1235</f>
        <v>x2</v>
      </c>
      <c r="B1235" s="63">
        <v>2</v>
      </c>
      <c r="C1235" s="87" t="str">
        <f t="shared" si="914"/>
        <v/>
      </c>
      <c r="D1235" s="87" t="str">
        <f t="shared" si="915"/>
        <v/>
      </c>
      <c r="E1235" s="88" t="str">
        <f t="shared" si="916"/>
        <v/>
      </c>
      <c r="F1235" s="88" t="str">
        <f t="shared" si="917"/>
        <v/>
      </c>
      <c r="G1235" s="89" t="str">
        <f t="shared" si="918"/>
        <v/>
      </c>
      <c r="H1235" s="90" t="str">
        <f t="shared" si="919"/>
        <v/>
      </c>
      <c r="I1235" s="91"/>
      <c r="J1235" s="87" t="str">
        <f t="shared" si="920"/>
        <v/>
      </c>
      <c r="K1235" s="87" t="str">
        <f t="shared" si="921"/>
        <v/>
      </c>
      <c r="L1235" s="87" t="str">
        <f t="shared" si="922"/>
        <v/>
      </c>
      <c r="M1235" s="92"/>
      <c r="N1235" s="92"/>
      <c r="P1235" s="223" t="str">
        <f>IF(OR(LEFT($A1235,1)="x",AND(Y1233+$AB1235=0,$AB1233&gt;0)),"",IFERROR(VLOOKUP($A1235,LedenV,27,0),""))</f>
        <v/>
      </c>
      <c r="Q1235" s="223" t="str">
        <f>IF(OR(LEFT($A1235,1)="x",AND(Z1233+$AB1235=0,$AB1233&gt;0)),"",IFERROR(VLOOKUP($A1235,LedenV,28,0),""))</f>
        <v/>
      </c>
      <c r="R1235" s="223" t="str">
        <f>IF(OR(LEFT($A1235,1)="x",AND(AA1233+$AB1235=0,$AB1233&gt;0)),"",IFERROR(VLOOKUP($A1235,LedenV,29,0),""))</f>
        <v/>
      </c>
      <c r="S1235" s="228"/>
      <c r="T1235" s="305"/>
      <c r="U1235" s="226"/>
      <c r="V1235" s="229" t="str">
        <f t="shared" si="923"/>
        <v/>
      </c>
      <c r="W1235" s="229" t="str">
        <f t="shared" si="924"/>
        <v/>
      </c>
      <c r="X1235" s="52">
        <v>6</v>
      </c>
      <c r="Y1235" s="87" t="str">
        <f t="shared" si="925"/>
        <v/>
      </c>
      <c r="Z1235" s="87" t="str">
        <f t="shared" si="926"/>
        <v/>
      </c>
      <c r="AA1235" s="87" t="str">
        <f t="shared" si="927"/>
        <v/>
      </c>
      <c r="AB1235" s="34">
        <f t="shared" si="928"/>
        <v>0</v>
      </c>
    </row>
    <row r="1236" spans="1:28" x14ac:dyDescent="0.2">
      <c r="A1236" s="34" t="str">
        <f>C1231&amp;"x"&amp;B1236</f>
        <v>x3</v>
      </c>
      <c r="B1236" s="63">
        <v>3</v>
      </c>
      <c r="C1236" s="87" t="str">
        <f t="shared" si="914"/>
        <v/>
      </c>
      <c r="D1236" s="87" t="str">
        <f t="shared" si="915"/>
        <v/>
      </c>
      <c r="E1236" s="88" t="str">
        <f t="shared" si="916"/>
        <v/>
      </c>
      <c r="F1236" s="88" t="str">
        <f t="shared" si="917"/>
        <v/>
      </c>
      <c r="G1236" s="89" t="str">
        <f t="shared" si="918"/>
        <v/>
      </c>
      <c r="H1236" s="90" t="str">
        <f t="shared" si="919"/>
        <v/>
      </c>
      <c r="I1236" s="91"/>
      <c r="J1236" s="87" t="str">
        <f t="shared" si="920"/>
        <v/>
      </c>
      <c r="K1236" s="87" t="str">
        <f t="shared" si="921"/>
        <v/>
      </c>
      <c r="L1236" s="87" t="str">
        <f t="shared" si="922"/>
        <v/>
      </c>
      <c r="M1236" s="92"/>
      <c r="N1236" s="92"/>
      <c r="P1236" s="223" t="str">
        <f>IF(OR(LEFT($A1236,1)="x",AND(Y1233+$AB1236=0,$AB1233&gt;0)),"",IFERROR(VLOOKUP($A1236,LedenV,27,0),""))</f>
        <v/>
      </c>
      <c r="Q1236" s="223" t="str">
        <f>IF(OR(LEFT($A1236,1)="x",AND(Z1233+$AB1236=0,$AB1233&gt;0)),"",IFERROR(VLOOKUP($A1236,LedenV,28,0),""))</f>
        <v/>
      </c>
      <c r="R1236" s="223" t="str">
        <f>IF(OR(LEFT($A1236,1)="x",AND(AA1233+$AB1236=0,$AB1233&gt;0)),"",IFERROR(VLOOKUP($A1236,LedenV,29,0),""))</f>
        <v/>
      </c>
      <c r="S1236" s="228"/>
      <c r="T1236" s="305"/>
      <c r="U1236" s="226"/>
      <c r="V1236" s="229" t="str">
        <f t="shared" si="923"/>
        <v/>
      </c>
      <c r="W1236" s="229" t="str">
        <f t="shared" si="924"/>
        <v/>
      </c>
      <c r="X1236" s="52">
        <v>7</v>
      </c>
      <c r="Y1236" s="87" t="str">
        <f t="shared" si="925"/>
        <v/>
      </c>
      <c r="Z1236" s="87" t="str">
        <f t="shared" si="926"/>
        <v/>
      </c>
      <c r="AA1236" s="87" t="str">
        <f t="shared" si="927"/>
        <v/>
      </c>
      <c r="AB1236" s="34">
        <f t="shared" si="928"/>
        <v>0</v>
      </c>
    </row>
    <row r="1237" spans="1:28" x14ac:dyDescent="0.2">
      <c r="A1237" s="34" t="str">
        <f>C1231&amp;"x"&amp;B1237</f>
        <v>x4</v>
      </c>
      <c r="B1237" s="63">
        <v>4</v>
      </c>
      <c r="C1237" s="87" t="str">
        <f t="shared" si="914"/>
        <v/>
      </c>
      <c r="D1237" s="87" t="str">
        <f t="shared" si="915"/>
        <v/>
      </c>
      <c r="E1237" s="88" t="str">
        <f t="shared" si="916"/>
        <v/>
      </c>
      <c r="F1237" s="88" t="str">
        <f t="shared" si="917"/>
        <v/>
      </c>
      <c r="G1237" s="89" t="str">
        <f t="shared" si="918"/>
        <v/>
      </c>
      <c r="H1237" s="90" t="str">
        <f t="shared" si="919"/>
        <v/>
      </c>
      <c r="I1237" s="91"/>
      <c r="J1237" s="87" t="str">
        <f t="shared" si="920"/>
        <v/>
      </c>
      <c r="K1237" s="87" t="str">
        <f t="shared" si="921"/>
        <v/>
      </c>
      <c r="L1237" s="87" t="str">
        <f t="shared" si="922"/>
        <v/>
      </c>
      <c r="M1237" s="92"/>
      <c r="N1237" s="92"/>
      <c r="P1237" s="223" t="str">
        <f>IF(OR(LEFT($A1237,1)="x",AND(Y1233+$AB1237=0,$AB1233&gt;0)),"",IFERROR(VLOOKUP($A1237,LedenV,27,0),""))</f>
        <v/>
      </c>
      <c r="Q1237" s="223" t="str">
        <f>IF(OR(LEFT($A1237,1)="x",AND(Z1233+$AB1237=0,$AB1233&gt;0)),"",IFERROR(VLOOKUP($A1237,LedenV,28,0),""))</f>
        <v/>
      </c>
      <c r="R1237" s="223" t="str">
        <f>IF(OR(LEFT($A1237,1)="x",AND(AA1233+$AB1237=0,$AB1233&gt;0)),"",IFERROR(VLOOKUP($A1237,LedenV,29,0),""))</f>
        <v/>
      </c>
      <c r="S1237" s="228"/>
      <c r="T1237" s="305"/>
      <c r="U1237" s="226"/>
      <c r="V1237" s="229" t="str">
        <f t="shared" si="923"/>
        <v/>
      </c>
      <c r="W1237" s="229" t="str">
        <f t="shared" si="924"/>
        <v/>
      </c>
      <c r="X1237" s="52">
        <v>8</v>
      </c>
      <c r="Y1237" s="87" t="str">
        <f t="shared" si="925"/>
        <v/>
      </c>
      <c r="Z1237" s="87" t="str">
        <f t="shared" si="926"/>
        <v/>
      </c>
      <c r="AA1237" s="87" t="str">
        <f t="shared" si="927"/>
        <v/>
      </c>
      <c r="AB1237" s="34">
        <f t="shared" si="928"/>
        <v>0</v>
      </c>
    </row>
    <row r="1238" spans="1:28" x14ac:dyDescent="0.2">
      <c r="A1238" s="34" t="str">
        <f>C1231&amp;"x"&amp;B1238</f>
        <v>x5</v>
      </c>
      <c r="B1238" s="63">
        <v>5</v>
      </c>
      <c r="C1238" s="87" t="str">
        <f t="shared" si="914"/>
        <v/>
      </c>
      <c r="D1238" s="87" t="str">
        <f t="shared" si="915"/>
        <v/>
      </c>
      <c r="E1238" s="88" t="str">
        <f t="shared" si="916"/>
        <v/>
      </c>
      <c r="F1238" s="88" t="str">
        <f t="shared" si="917"/>
        <v/>
      </c>
      <c r="G1238" s="89" t="str">
        <f t="shared" si="918"/>
        <v/>
      </c>
      <c r="H1238" s="90" t="str">
        <f t="shared" si="919"/>
        <v/>
      </c>
      <c r="I1238" s="91"/>
      <c r="J1238" s="87" t="str">
        <f t="shared" si="920"/>
        <v/>
      </c>
      <c r="K1238" s="87" t="str">
        <f t="shared" si="921"/>
        <v/>
      </c>
      <c r="L1238" s="87" t="str">
        <f t="shared" si="922"/>
        <v/>
      </c>
      <c r="M1238" s="92"/>
      <c r="N1238" s="92"/>
      <c r="P1238" s="223" t="str">
        <f>IF(OR(LEFT($A1238,1)="x",AND(Y1233+$AB1238=0,$AB1233&gt;0)),"",IFERROR(VLOOKUP($A1238,LedenV,27,0),""))</f>
        <v/>
      </c>
      <c r="Q1238" s="223" t="str">
        <f>IF(OR(LEFT($A1238,1)="x",AND(Z1233+$AB1238=0,$AB1233&gt;0)),"",IFERROR(VLOOKUP($A1238,LedenV,28,0),""))</f>
        <v/>
      </c>
      <c r="R1238" s="223" t="str">
        <f>IF(OR(LEFT($A1238,1)="x",AND(AA1233+$AB1238=0,$AB1233&gt;0)),"",IFERROR(VLOOKUP($A1238,LedenV,29,0),""))</f>
        <v/>
      </c>
      <c r="S1238" s="228"/>
      <c r="T1238" s="305"/>
      <c r="U1238" s="226"/>
      <c r="V1238" s="229" t="str">
        <f t="shared" si="923"/>
        <v/>
      </c>
      <c r="W1238" s="229" t="str">
        <f t="shared" si="924"/>
        <v/>
      </c>
      <c r="X1238" s="52">
        <v>9</v>
      </c>
      <c r="Y1238" s="87" t="str">
        <f t="shared" si="925"/>
        <v/>
      </c>
      <c r="Z1238" s="87" t="str">
        <f t="shared" si="926"/>
        <v/>
      </c>
      <c r="AA1238" s="87" t="str">
        <f t="shared" si="927"/>
        <v/>
      </c>
      <c r="AB1238" s="34">
        <f t="shared" si="928"/>
        <v>0</v>
      </c>
    </row>
    <row r="1239" spans="1:28" x14ac:dyDescent="0.2">
      <c r="A1239" s="34" t="str">
        <f>C1231&amp;"x"&amp;B1239</f>
        <v>x6</v>
      </c>
      <c r="B1239" s="63">
        <v>6</v>
      </c>
      <c r="C1239" s="87" t="str">
        <f t="shared" si="914"/>
        <v/>
      </c>
      <c r="D1239" s="87" t="str">
        <f t="shared" si="915"/>
        <v/>
      </c>
      <c r="E1239" s="88" t="str">
        <f t="shared" si="916"/>
        <v/>
      </c>
      <c r="F1239" s="88" t="str">
        <f t="shared" si="917"/>
        <v/>
      </c>
      <c r="G1239" s="89" t="str">
        <f t="shared" si="918"/>
        <v/>
      </c>
      <c r="H1239" s="90" t="str">
        <f t="shared" si="919"/>
        <v/>
      </c>
      <c r="I1239" s="91"/>
      <c r="J1239" s="87" t="str">
        <f t="shared" si="920"/>
        <v/>
      </c>
      <c r="K1239" s="87" t="str">
        <f t="shared" si="921"/>
        <v/>
      </c>
      <c r="L1239" s="87" t="str">
        <f t="shared" si="922"/>
        <v/>
      </c>
      <c r="M1239" s="92"/>
      <c r="N1239" s="92"/>
      <c r="P1239" s="223" t="str">
        <f>IF(OR(LEFT($A1239,1)="x",AND(Y1233+$AB1239=0,$AB1233&gt;0)),"",IFERROR(VLOOKUP($A1239,LedenV,27,0),""))</f>
        <v/>
      </c>
      <c r="Q1239" s="223" t="str">
        <f>IF(OR(LEFT($A1239,1)="x",AND(Z1233+$AB1239=0,$AB1233&gt;0)),"",IFERROR(VLOOKUP($A1239,LedenV,28,0),""))</f>
        <v/>
      </c>
      <c r="R1239" s="223" t="str">
        <f>IF(OR(LEFT($A1239,1)="x",AND(AA1233+$AB1239=0,$AB1233&gt;0)),"",IFERROR(VLOOKUP($A1239,LedenV,29,0),""))</f>
        <v/>
      </c>
      <c r="S1239" s="228"/>
      <c r="T1239" s="305"/>
      <c r="U1239" s="226"/>
      <c r="V1239" s="229" t="str">
        <f t="shared" si="923"/>
        <v/>
      </c>
      <c r="W1239" s="229" t="str">
        <f t="shared" si="924"/>
        <v/>
      </c>
      <c r="X1239" s="52">
        <v>10</v>
      </c>
      <c r="Y1239" s="87" t="str">
        <f t="shared" si="925"/>
        <v/>
      </c>
      <c r="Z1239" s="87" t="str">
        <f t="shared" si="926"/>
        <v/>
      </c>
      <c r="AA1239" s="87" t="str">
        <f t="shared" si="927"/>
        <v/>
      </c>
      <c r="AB1239" s="34">
        <f t="shared" si="928"/>
        <v>0</v>
      </c>
    </row>
    <row r="1240" spans="1:28" x14ac:dyDescent="0.2">
      <c r="A1240" s="34" t="str">
        <f>C1231&amp;"x"&amp;B1240</f>
        <v>x7</v>
      </c>
      <c r="B1240" s="63">
        <v>7</v>
      </c>
      <c r="C1240" s="87" t="str">
        <f t="shared" si="914"/>
        <v/>
      </c>
      <c r="D1240" s="87" t="str">
        <f t="shared" si="915"/>
        <v/>
      </c>
      <c r="E1240" s="88" t="str">
        <f t="shared" si="916"/>
        <v/>
      </c>
      <c r="F1240" s="88" t="str">
        <f t="shared" si="917"/>
        <v/>
      </c>
      <c r="G1240" s="89" t="str">
        <f t="shared" si="918"/>
        <v/>
      </c>
      <c r="H1240" s="90" t="str">
        <f t="shared" si="919"/>
        <v/>
      </c>
      <c r="I1240" s="91"/>
      <c r="J1240" s="87" t="str">
        <f t="shared" si="920"/>
        <v/>
      </c>
      <c r="K1240" s="87" t="str">
        <f t="shared" si="921"/>
        <v/>
      </c>
      <c r="L1240" s="87" t="str">
        <f t="shared" si="922"/>
        <v/>
      </c>
      <c r="M1240" s="92"/>
      <c r="N1240" s="92"/>
      <c r="P1240" s="223" t="str">
        <f>IF(OR(LEFT($A1240,1)="x",AND(Y1233+$AB1240=0,$AB1233&gt;0)),"",IFERROR(VLOOKUP($A1240,LedenV,27,0),""))</f>
        <v/>
      </c>
      <c r="Q1240" s="223" t="str">
        <f>IF(OR(LEFT($A1240,1)="x",AND(Z1233+$AB1240=0,$AB1233&gt;0)),"",IFERROR(VLOOKUP($A1240,LedenV,28,0),""))</f>
        <v/>
      </c>
      <c r="R1240" s="223" t="str">
        <f>IF(OR(LEFT($A1240,1)="x",AND(AA1233+$AB1240=0,$AB1233&gt;0)),"",IFERROR(VLOOKUP($A1240,LedenV,29,0),""))</f>
        <v/>
      </c>
      <c r="S1240" s="228"/>
      <c r="T1240" s="305"/>
      <c r="U1240" s="226"/>
      <c r="V1240" s="229" t="str">
        <f t="shared" si="923"/>
        <v/>
      </c>
      <c r="W1240" s="229" t="str">
        <f t="shared" si="924"/>
        <v/>
      </c>
      <c r="X1240" s="52">
        <v>11</v>
      </c>
      <c r="Y1240" s="87" t="str">
        <f t="shared" si="925"/>
        <v/>
      </c>
      <c r="Z1240" s="87" t="str">
        <f t="shared" si="926"/>
        <v/>
      </c>
      <c r="AA1240" s="87" t="str">
        <f t="shared" si="927"/>
        <v/>
      </c>
      <c r="AB1240" s="34">
        <f t="shared" si="928"/>
        <v>0</v>
      </c>
    </row>
    <row r="1241" spans="1:28" x14ac:dyDescent="0.2">
      <c r="A1241" s="34" t="str">
        <f>C1231&amp;"x"&amp;B1241</f>
        <v>x8</v>
      </c>
      <c r="B1241" s="63">
        <v>8</v>
      </c>
      <c r="C1241" s="87" t="str">
        <f t="shared" si="914"/>
        <v/>
      </c>
      <c r="D1241" s="87" t="str">
        <f t="shared" si="915"/>
        <v/>
      </c>
      <c r="E1241" s="88" t="str">
        <f t="shared" si="916"/>
        <v/>
      </c>
      <c r="F1241" s="88" t="str">
        <f t="shared" si="917"/>
        <v/>
      </c>
      <c r="G1241" s="89" t="str">
        <f t="shared" si="918"/>
        <v/>
      </c>
      <c r="H1241" s="90" t="str">
        <f t="shared" si="919"/>
        <v/>
      </c>
      <c r="I1241" s="91"/>
      <c r="J1241" s="87" t="str">
        <f t="shared" si="920"/>
        <v/>
      </c>
      <c r="K1241" s="87" t="str">
        <f t="shared" si="921"/>
        <v/>
      </c>
      <c r="L1241" s="87" t="str">
        <f t="shared" si="922"/>
        <v/>
      </c>
      <c r="M1241" s="92"/>
      <c r="N1241" s="92"/>
      <c r="P1241" s="223" t="str">
        <f>IF(OR(LEFT($A1241,1)="x",AND(Y1233+$AB1241=0,$AB1233&gt;0)),"",IFERROR(VLOOKUP($A1241,LedenV,27,0),""))</f>
        <v/>
      </c>
      <c r="Q1241" s="223" t="str">
        <f>IF(OR(LEFT($A1241,1)="x",AND(Z1233+$AB1241=0,$AB1233&gt;0)),"",IFERROR(VLOOKUP($A1241,LedenV,28,0),""))</f>
        <v/>
      </c>
      <c r="R1241" s="223" t="str">
        <f>IF(OR(LEFT($A1241,1)="x",AND(AA1233+$AB1241=0,$AB1233&gt;0)),"",IFERROR(VLOOKUP($A1241,LedenV,29,0),""))</f>
        <v/>
      </c>
      <c r="S1241" s="228"/>
      <c r="T1241" s="305"/>
      <c r="U1241" s="226"/>
      <c r="V1241" s="229" t="str">
        <f t="shared" si="923"/>
        <v/>
      </c>
      <c r="W1241" s="229" t="str">
        <f t="shared" si="924"/>
        <v/>
      </c>
      <c r="X1241" s="52">
        <v>12</v>
      </c>
      <c r="Y1241" s="87" t="str">
        <f t="shared" si="925"/>
        <v/>
      </c>
      <c r="Z1241" s="87" t="str">
        <f t="shared" si="926"/>
        <v/>
      </c>
      <c r="AA1241" s="87" t="str">
        <f t="shared" si="927"/>
        <v/>
      </c>
      <c r="AB1241" s="34">
        <f t="shared" si="928"/>
        <v>0</v>
      </c>
    </row>
    <row r="1242" spans="1:28" x14ac:dyDescent="0.2">
      <c r="A1242" s="34" t="str">
        <f>C1231&amp;"x"&amp;B1242</f>
        <v>x9</v>
      </c>
      <c r="B1242" s="63">
        <v>9</v>
      </c>
      <c r="C1242" s="87" t="str">
        <f t="shared" si="914"/>
        <v/>
      </c>
      <c r="D1242" s="87" t="str">
        <f t="shared" si="915"/>
        <v/>
      </c>
      <c r="E1242" s="88" t="str">
        <f t="shared" si="916"/>
        <v/>
      </c>
      <c r="F1242" s="88" t="str">
        <f t="shared" si="917"/>
        <v/>
      </c>
      <c r="G1242" s="89" t="str">
        <f t="shared" si="918"/>
        <v/>
      </c>
      <c r="H1242" s="90" t="str">
        <f t="shared" si="919"/>
        <v/>
      </c>
      <c r="I1242" s="91"/>
      <c r="J1242" s="87" t="str">
        <f t="shared" si="920"/>
        <v/>
      </c>
      <c r="K1242" s="87" t="str">
        <f t="shared" si="921"/>
        <v/>
      </c>
      <c r="L1242" s="87" t="str">
        <f t="shared" si="922"/>
        <v/>
      </c>
      <c r="M1242" s="92"/>
      <c r="N1242" s="92"/>
      <c r="P1242" s="223" t="str">
        <f>IF(OR(LEFT($A1242,1)="x",AND(Y1233+$AB1242=0,$AB1233&gt;0)),"",IFERROR(VLOOKUP($A1242,LedenV,27,0),""))</f>
        <v/>
      </c>
      <c r="Q1242" s="223" t="str">
        <f>IF(OR(LEFT($A1242,1)="x",AND(Z1233+$AB1242=0,$AB1233&gt;0)),"",IFERROR(VLOOKUP($A1242,LedenV,28,0),""))</f>
        <v/>
      </c>
      <c r="R1242" s="223" t="str">
        <f>IF(OR(LEFT($A1242,1)="x",AND(AA1233+$AB1242=0,$AB1233&gt;0)),"",IFERROR(VLOOKUP($A1242,LedenV,29,0),""))</f>
        <v/>
      </c>
      <c r="S1242" s="228"/>
      <c r="T1242" s="305"/>
      <c r="U1242" s="226"/>
      <c r="V1242" s="229" t="str">
        <f t="shared" si="923"/>
        <v/>
      </c>
      <c r="W1242" s="229" t="str">
        <f t="shared" si="924"/>
        <v/>
      </c>
      <c r="X1242" s="52">
        <v>13</v>
      </c>
      <c r="Y1242" s="87" t="str">
        <f t="shared" si="925"/>
        <v/>
      </c>
      <c r="Z1242" s="87" t="str">
        <f t="shared" si="926"/>
        <v/>
      </c>
      <c r="AA1242" s="87" t="str">
        <f t="shared" si="927"/>
        <v/>
      </c>
      <c r="AB1242" s="34">
        <f t="shared" si="928"/>
        <v>0</v>
      </c>
    </row>
    <row r="1243" spans="1:28" x14ac:dyDescent="0.2">
      <c r="A1243" s="34" t="str">
        <f>C1231&amp;"x"&amp;B1243</f>
        <v>x10</v>
      </c>
      <c r="B1243" s="63">
        <v>10</v>
      </c>
      <c r="C1243" s="87" t="str">
        <f t="shared" si="914"/>
        <v/>
      </c>
      <c r="D1243" s="87" t="str">
        <f t="shared" si="915"/>
        <v/>
      </c>
      <c r="E1243" s="88" t="str">
        <f t="shared" si="916"/>
        <v/>
      </c>
      <c r="F1243" s="88" t="str">
        <f t="shared" si="917"/>
        <v/>
      </c>
      <c r="G1243" s="89" t="str">
        <f t="shared" si="918"/>
        <v/>
      </c>
      <c r="H1243" s="90" t="str">
        <f t="shared" si="919"/>
        <v/>
      </c>
      <c r="I1243" s="91"/>
      <c r="J1243" s="87" t="str">
        <f t="shared" si="920"/>
        <v/>
      </c>
      <c r="K1243" s="87" t="str">
        <f t="shared" si="921"/>
        <v/>
      </c>
      <c r="L1243" s="87" t="str">
        <f t="shared" si="922"/>
        <v/>
      </c>
      <c r="M1243" s="92"/>
      <c r="N1243" s="92"/>
      <c r="P1243" s="223" t="str">
        <f>IF(OR(LEFT($A1243,1)="x",AND(Y1233+$AB1243=0,$AB1233&gt;0)),"",IFERROR(VLOOKUP($A1243,LedenV,27,0),""))</f>
        <v/>
      </c>
      <c r="Q1243" s="223" t="str">
        <f>IF(OR(LEFT($A1243,1)="x",AND(Z1233+$AB1243=0,$AB1233&gt;0)),"",IFERROR(VLOOKUP($A1243,LedenV,28,0),""))</f>
        <v/>
      </c>
      <c r="R1243" s="223" t="str">
        <f>IF(OR(LEFT($A1243,1)="x",AND(AA1233+$AB1243=0,$AB1233&gt;0)),"",IFERROR(VLOOKUP($A1243,LedenV,29,0),""))</f>
        <v/>
      </c>
      <c r="S1243" s="228"/>
      <c r="T1243" s="305"/>
      <c r="U1243" s="226"/>
      <c r="V1243" s="229" t="str">
        <f t="shared" si="923"/>
        <v/>
      </c>
      <c r="W1243" s="229" t="str">
        <f t="shared" si="924"/>
        <v/>
      </c>
      <c r="X1243" s="52">
        <v>14</v>
      </c>
      <c r="Y1243" s="87" t="str">
        <f t="shared" si="925"/>
        <v/>
      </c>
      <c r="Z1243" s="87" t="str">
        <f t="shared" si="926"/>
        <v/>
      </c>
      <c r="AA1243" s="87" t="str">
        <f t="shared" si="927"/>
        <v/>
      </c>
      <c r="AB1243" s="34">
        <f t="shared" si="928"/>
        <v>0</v>
      </c>
    </row>
    <row r="1244" spans="1:28" x14ac:dyDescent="0.2">
      <c r="A1244" s="34" t="str">
        <f>C1231&amp;"x"&amp;B1244</f>
        <v>x11</v>
      </c>
      <c r="B1244" s="63">
        <v>11</v>
      </c>
      <c r="C1244" s="87" t="str">
        <f t="shared" si="914"/>
        <v/>
      </c>
      <c r="D1244" s="87" t="str">
        <f t="shared" si="915"/>
        <v/>
      </c>
      <c r="E1244" s="88" t="str">
        <f t="shared" si="916"/>
        <v/>
      </c>
      <c r="F1244" s="88" t="str">
        <f t="shared" si="917"/>
        <v/>
      </c>
      <c r="G1244" s="89" t="str">
        <f t="shared" si="918"/>
        <v/>
      </c>
      <c r="H1244" s="90" t="str">
        <f t="shared" si="919"/>
        <v/>
      </c>
      <c r="I1244" s="91"/>
      <c r="J1244" s="87" t="str">
        <f t="shared" si="920"/>
        <v/>
      </c>
      <c r="K1244" s="87" t="str">
        <f t="shared" si="921"/>
        <v/>
      </c>
      <c r="L1244" s="87" t="str">
        <f t="shared" si="922"/>
        <v/>
      </c>
      <c r="M1244" s="92"/>
      <c r="N1244" s="92"/>
      <c r="P1244" s="223" t="str">
        <f>IF(OR(LEFT($A1244,1)="x",AND(Y1233+$AB1244=0,$AB1233&gt;0)),"",IFERROR(VLOOKUP($A1244,LedenV,27,0),""))</f>
        <v/>
      </c>
      <c r="Q1244" s="223" t="str">
        <f>IF(OR(LEFT($A1244,1)="x",AND(Z1233+$AB1244=0,$AB1233&gt;0)),"",IFERROR(VLOOKUP($A1244,LedenV,28,0),""))</f>
        <v/>
      </c>
      <c r="R1244" s="223" t="str">
        <f>IF(OR(LEFT($A1244,1)="x",AND(AA1233+$AB1244=0,$AB1233&gt;0)),"",IFERROR(VLOOKUP($A1244,LedenV,29,0),""))</f>
        <v/>
      </c>
      <c r="V1244" s="229" t="str">
        <f t="shared" si="923"/>
        <v/>
      </c>
      <c r="W1244" s="229" t="str">
        <f t="shared" si="924"/>
        <v/>
      </c>
      <c r="X1244" s="52">
        <v>15</v>
      </c>
      <c r="Y1244" s="87" t="str">
        <f t="shared" si="925"/>
        <v/>
      </c>
      <c r="Z1244" s="87" t="str">
        <f t="shared" si="926"/>
        <v/>
      </c>
      <c r="AA1244" s="87" t="str">
        <f t="shared" si="927"/>
        <v/>
      </c>
      <c r="AB1244" s="34">
        <f t="shared" si="928"/>
        <v>0</v>
      </c>
    </row>
    <row r="1245" spans="1:28" x14ac:dyDescent="0.2">
      <c r="A1245" s="34" t="str">
        <f>C1231&amp;"x"&amp;B1245</f>
        <v>x12</v>
      </c>
      <c r="B1245" s="63">
        <v>12</v>
      </c>
      <c r="C1245" s="87" t="str">
        <f t="shared" si="914"/>
        <v/>
      </c>
      <c r="D1245" s="87" t="str">
        <f t="shared" si="915"/>
        <v/>
      </c>
      <c r="E1245" s="88" t="str">
        <f t="shared" si="916"/>
        <v/>
      </c>
      <c r="F1245" s="88" t="str">
        <f t="shared" si="917"/>
        <v/>
      </c>
      <c r="G1245" s="89" t="str">
        <f t="shared" si="918"/>
        <v/>
      </c>
      <c r="H1245" s="90" t="str">
        <f t="shared" si="919"/>
        <v/>
      </c>
      <c r="I1245" s="91"/>
      <c r="J1245" s="87" t="str">
        <f t="shared" si="920"/>
        <v/>
      </c>
      <c r="K1245" s="87" t="str">
        <f t="shared" si="921"/>
        <v/>
      </c>
      <c r="L1245" s="87" t="str">
        <f t="shared" si="922"/>
        <v/>
      </c>
      <c r="M1245" s="92"/>
      <c r="N1245" s="92"/>
      <c r="P1245" s="223" t="str">
        <f>IF(OR(LEFT($A1245,1)="x",AND(Y1233+$AB1245=0,$AB1233&gt;0)),"",IFERROR(VLOOKUP($A1245,LedenV,27,0),""))</f>
        <v/>
      </c>
      <c r="Q1245" s="223" t="str">
        <f>IF(OR(LEFT($A1245,1)="x",AND(Z1233+$AB1245=0,$AB1233&gt;0)),"",IFERROR(VLOOKUP($A1245,LedenV,28,0),""))</f>
        <v/>
      </c>
      <c r="R1245" s="223" t="str">
        <f>IF(OR(LEFT($A1245,1)="x",AND(AA1233+$AB1245=0,$AB1233&gt;0)),"",IFERROR(VLOOKUP($A1245,LedenV,29,0),""))</f>
        <v/>
      </c>
      <c r="V1245" s="229" t="str">
        <f t="shared" si="923"/>
        <v/>
      </c>
      <c r="W1245" s="229" t="str">
        <f t="shared" si="924"/>
        <v/>
      </c>
      <c r="X1245" s="52">
        <v>16</v>
      </c>
      <c r="Y1245" s="87" t="str">
        <f t="shared" si="925"/>
        <v/>
      </c>
      <c r="Z1245" s="87" t="str">
        <f t="shared" si="926"/>
        <v/>
      </c>
      <c r="AA1245" s="87" t="str">
        <f t="shared" si="927"/>
        <v/>
      </c>
      <c r="AB1245" s="34">
        <f t="shared" si="928"/>
        <v>0</v>
      </c>
    </row>
    <row r="1246" spans="1:28" x14ac:dyDescent="0.2">
      <c r="A1246" s="34" t="str">
        <f>C1231&amp;"x"&amp;B1246</f>
        <v>x13</v>
      </c>
      <c r="B1246" s="63">
        <v>13</v>
      </c>
      <c r="C1246" s="87" t="str">
        <f t="shared" si="914"/>
        <v/>
      </c>
      <c r="D1246" s="87" t="str">
        <f t="shared" si="915"/>
        <v/>
      </c>
      <c r="E1246" s="88" t="str">
        <f t="shared" si="916"/>
        <v/>
      </c>
      <c r="F1246" s="88" t="str">
        <f t="shared" si="917"/>
        <v/>
      </c>
      <c r="G1246" s="89" t="str">
        <f t="shared" si="918"/>
        <v/>
      </c>
      <c r="H1246" s="90" t="str">
        <f t="shared" si="919"/>
        <v/>
      </c>
      <c r="I1246" s="91"/>
      <c r="J1246" s="87" t="str">
        <f t="shared" si="920"/>
        <v/>
      </c>
      <c r="K1246" s="87" t="str">
        <f t="shared" si="921"/>
        <v/>
      </c>
      <c r="L1246" s="87" t="str">
        <f t="shared" si="922"/>
        <v/>
      </c>
      <c r="M1246" s="92"/>
      <c r="N1246" s="92"/>
      <c r="P1246" s="223" t="str">
        <f>IF(OR(LEFT($A1246,1)="x",AND(Y1233+$AB1246=0,$AB1233&gt;0)),"",IFERROR(VLOOKUP($A1246,LedenV,27,0),""))</f>
        <v/>
      </c>
      <c r="Q1246" s="223" t="str">
        <f>IF(OR(LEFT($A1246,1)="x",AND(Z1233+$AB1246=0,$AB1233&gt;0)),"",IFERROR(VLOOKUP($A1246,LedenV,28,0),""))</f>
        <v/>
      </c>
      <c r="R1246" s="223" t="str">
        <f>IF(OR(LEFT($A1246,1)="x",AND(AA1233+$AB1246=0,$AB1233&gt;0)),"",IFERROR(VLOOKUP($A1246,LedenV,29,0),""))</f>
        <v/>
      </c>
      <c r="V1246" s="229" t="str">
        <f t="shared" si="923"/>
        <v/>
      </c>
      <c r="W1246" s="229" t="str">
        <f t="shared" si="924"/>
        <v/>
      </c>
      <c r="X1246" s="52">
        <v>17</v>
      </c>
      <c r="Y1246" s="87" t="str">
        <f t="shared" si="925"/>
        <v/>
      </c>
      <c r="Z1246" s="87" t="str">
        <f t="shared" si="926"/>
        <v/>
      </c>
      <c r="AA1246" s="87" t="str">
        <f t="shared" si="927"/>
        <v/>
      </c>
      <c r="AB1246" s="34">
        <f t="shared" si="928"/>
        <v>0</v>
      </c>
    </row>
    <row r="1247" spans="1:28" x14ac:dyDescent="0.2">
      <c r="A1247" s="34" t="str">
        <f>C1231&amp;"x"&amp;B1247</f>
        <v>x14</v>
      </c>
      <c r="B1247" s="63">
        <v>14</v>
      </c>
      <c r="C1247" s="87" t="str">
        <f t="shared" si="914"/>
        <v/>
      </c>
      <c r="D1247" s="87" t="str">
        <f t="shared" si="915"/>
        <v/>
      </c>
      <c r="E1247" s="88" t="str">
        <f t="shared" si="916"/>
        <v/>
      </c>
      <c r="F1247" s="88" t="str">
        <f t="shared" si="917"/>
        <v/>
      </c>
      <c r="G1247" s="89" t="str">
        <f t="shared" si="918"/>
        <v/>
      </c>
      <c r="H1247" s="90" t="str">
        <f t="shared" si="919"/>
        <v/>
      </c>
      <c r="I1247" s="91"/>
      <c r="J1247" s="87" t="str">
        <f t="shared" si="920"/>
        <v/>
      </c>
      <c r="K1247" s="87" t="str">
        <f t="shared" si="921"/>
        <v/>
      </c>
      <c r="L1247" s="87" t="str">
        <f t="shared" si="922"/>
        <v/>
      </c>
      <c r="M1247" s="92"/>
      <c r="N1247" s="92"/>
      <c r="P1247" s="223" t="str">
        <f>IF(OR(LEFT($A1247,1)="x",AND(Y1233+$AB1247=0,$AB1233&gt;0)),"",IFERROR(VLOOKUP($A1247,LedenV,27,0),""))</f>
        <v/>
      </c>
      <c r="Q1247" s="223" t="str">
        <f>IF(OR(LEFT($A1247,1)="x",AND(Z1233+$AB1247=0,$AB1233&gt;0)),"",IFERROR(VLOOKUP($A1247,LedenV,28,0),""))</f>
        <v/>
      </c>
      <c r="R1247" s="223" t="str">
        <f>IF(OR(LEFT($A1247,1)="x",AND(AA1233+$AB1247=0,$AB1233&gt;0)),"",IFERROR(VLOOKUP($A1247,LedenV,29,0),""))</f>
        <v/>
      </c>
      <c r="V1247" s="229" t="str">
        <f t="shared" si="923"/>
        <v/>
      </c>
      <c r="W1247" s="229" t="str">
        <f t="shared" si="924"/>
        <v/>
      </c>
      <c r="X1247" s="52">
        <v>18</v>
      </c>
      <c r="Y1247" s="87" t="str">
        <f t="shared" si="925"/>
        <v/>
      </c>
      <c r="Z1247" s="87" t="str">
        <f t="shared" si="926"/>
        <v/>
      </c>
      <c r="AA1247" s="87" t="str">
        <f t="shared" si="927"/>
        <v/>
      </c>
      <c r="AB1247" s="34">
        <f t="shared" si="928"/>
        <v>0</v>
      </c>
    </row>
    <row r="1248" spans="1:28" x14ac:dyDescent="0.2">
      <c r="A1248" s="34" t="str">
        <f>C1231&amp;"x"&amp;B1248</f>
        <v>x15</v>
      </c>
      <c r="B1248" s="63">
        <v>15</v>
      </c>
      <c r="C1248" s="87" t="str">
        <f t="shared" si="914"/>
        <v/>
      </c>
      <c r="D1248" s="87" t="str">
        <f t="shared" si="915"/>
        <v/>
      </c>
      <c r="E1248" s="88" t="str">
        <f t="shared" si="916"/>
        <v/>
      </c>
      <c r="F1248" s="88" t="str">
        <f t="shared" si="917"/>
        <v/>
      </c>
      <c r="G1248" s="89" t="str">
        <f t="shared" si="918"/>
        <v/>
      </c>
      <c r="H1248" s="90" t="str">
        <f t="shared" si="919"/>
        <v/>
      </c>
      <c r="I1248" s="91"/>
      <c r="J1248" s="87" t="str">
        <f t="shared" si="920"/>
        <v/>
      </c>
      <c r="K1248" s="87" t="str">
        <f t="shared" si="921"/>
        <v/>
      </c>
      <c r="L1248" s="87" t="str">
        <f t="shared" si="922"/>
        <v/>
      </c>
      <c r="M1248" s="92"/>
      <c r="N1248" s="92"/>
      <c r="P1248" s="223" t="str">
        <f>IF(OR(LEFT($A1248,1)="x",AND(Y1233+$AB1248=0,$AB1233&gt;0)),"",IFERROR(VLOOKUP($A1248,LedenV,27,0),""))</f>
        <v/>
      </c>
      <c r="Q1248" s="223" t="str">
        <f>IF(OR(LEFT($A1248,1)="x",AND(Z1233+$AB1248=0,$AB1233&gt;0)),"",IFERROR(VLOOKUP($A1248,LedenV,28,0),""))</f>
        <v/>
      </c>
      <c r="R1248" s="223" t="str">
        <f>IF(OR(LEFT($A1248,1)="x",AND(AA1233+$AB1248=0,$AB1233&gt;0)),"",IFERROR(VLOOKUP($A1248,LedenV,29,0),""))</f>
        <v/>
      </c>
      <c r="V1248" s="229" t="str">
        <f t="shared" si="923"/>
        <v/>
      </c>
      <c r="W1248" s="229" t="str">
        <f t="shared" si="924"/>
        <v/>
      </c>
      <c r="X1248" s="52">
        <v>19</v>
      </c>
      <c r="Y1248" s="87" t="str">
        <f t="shared" si="925"/>
        <v/>
      </c>
      <c r="Z1248" s="87" t="str">
        <f t="shared" si="926"/>
        <v/>
      </c>
      <c r="AA1248" s="87" t="str">
        <f t="shared" si="927"/>
        <v/>
      </c>
      <c r="AB1248" s="34">
        <f t="shared" si="928"/>
        <v>0</v>
      </c>
    </row>
    <row r="1249" spans="1:32" ht="13.5" thickBot="1" x14ac:dyDescent="0.25">
      <c r="B1249" s="93"/>
      <c r="C1249" s="94"/>
      <c r="D1249" s="93"/>
      <c r="E1249" s="93"/>
      <c r="F1249" s="93"/>
      <c r="G1249" s="95"/>
      <c r="H1249" s="95"/>
      <c r="I1249" s="95"/>
      <c r="J1249" s="94"/>
      <c r="K1249" s="94"/>
      <c r="L1249" s="94"/>
      <c r="M1249" s="92"/>
      <c r="N1249" s="92"/>
      <c r="X1249" s="52">
        <v>20</v>
      </c>
    </row>
    <row r="1250" spans="1:32" ht="13.5" thickTop="1" x14ac:dyDescent="0.2">
      <c r="A1250" s="62"/>
      <c r="B1250" s="63"/>
      <c r="C1250" s="392" t="s">
        <v>6547</v>
      </c>
      <c r="D1250" s="392"/>
      <c r="E1250" s="178" t="s">
        <v>6548</v>
      </c>
      <c r="F1250" s="178" t="s">
        <v>6549</v>
      </c>
      <c r="G1250" s="65" t="s">
        <v>6550</v>
      </c>
      <c r="H1250" s="66"/>
      <c r="I1250" s="67"/>
      <c r="J1250" s="68" t="s">
        <v>6551</v>
      </c>
      <c r="K1250" s="68" t="s">
        <v>6552</v>
      </c>
      <c r="L1250" s="68" t="s">
        <v>6553</v>
      </c>
      <c r="M1250" s="69"/>
      <c r="N1250" s="69"/>
      <c r="O1250" s="70"/>
      <c r="P1250" s="71">
        <f>COUNT(P1254:P1268)</f>
        <v>0</v>
      </c>
      <c r="Q1250" s="71">
        <f>COUNT(Q1254:Q1268)</f>
        <v>0</v>
      </c>
      <c r="R1250" s="71">
        <f>COUNT(R1254:R1268)</f>
        <v>0</v>
      </c>
      <c r="S1250" s="72"/>
      <c r="T1250" s="104">
        <f>R1250-(15-COUNTBLANK(AA1254:AA1268))</f>
        <v>0</v>
      </c>
      <c r="U1250" s="70"/>
      <c r="V1250" s="70"/>
      <c r="W1250" s="70"/>
      <c r="X1250" s="70">
        <v>1</v>
      </c>
      <c r="Y1250" s="62"/>
      <c r="Z1250" s="62"/>
      <c r="AA1250" s="62"/>
      <c r="AB1250" s="62"/>
    </row>
    <row r="1251" spans="1:32" x14ac:dyDescent="0.2">
      <c r="A1251" s="43">
        <v>66</v>
      </c>
      <c r="B1251" s="73"/>
      <c r="C1251" s="391" t="str">
        <f>Leden!AQ68</f>
        <v/>
      </c>
      <c r="D1251" s="391"/>
      <c r="E1251" s="177" t="str">
        <f>IF($C1251="","",LEFT(IFERROR(VLOOKUP($C1251,TeamsV,2,0),"")&amp;"??",2))</f>
        <v/>
      </c>
      <c r="F1251" s="177" t="str">
        <f>IF($C1251="","",LEFT(IFERROR(VLOOKUP($C1251,TeamsV,3,0),"")&amp;"??",2))</f>
        <v/>
      </c>
      <c r="G1251" s="177" t="str">
        <f>IF($C1251="","",LEFT(IFERROR(VLOOKUP($C1251,TeamsV,4,0),"")&amp;"?",1))</f>
        <v/>
      </c>
      <c r="H1251" s="75"/>
      <c r="I1251" s="76"/>
      <c r="J1251" s="295">
        <f>COUNTIF(C1254:C1268,"V")</f>
        <v>0</v>
      </c>
      <c r="K1251" s="300">
        <f>COUNTIF(C1254:C1268,"M")</f>
        <v>0</v>
      </c>
      <c r="L1251" s="77" t="str">
        <f>IFERROR(AVERAGE(H1254:H1268),"")</f>
        <v/>
      </c>
      <c r="M1251" s="78"/>
      <c r="N1251" s="78"/>
      <c r="O1251" s="79" t="s">
        <v>6554</v>
      </c>
      <c r="P1251" s="223" t="str">
        <f>IF(COUNT(P1254:P1268)=0,"",TeamPunten(P1254:P1268,$V1251))</f>
        <v/>
      </c>
      <c r="Q1251" s="223" t="str">
        <f>IF(COUNT(Q1254:Q1268)=0,"",TeamPunten(Q1254:Q1268,$V1251))</f>
        <v/>
      </c>
      <c r="R1251" s="223" t="str">
        <f>IF(COUNT(R1254:R1268)=0,"",TeamPunten(R1254:R1268,$V1251))</f>
        <v/>
      </c>
      <c r="S1251" s="224"/>
      <c r="T1251" s="51"/>
      <c r="U1251" s="225" t="str">
        <f>MID($C1251,1,1)</f>
        <v/>
      </c>
      <c r="V1251" s="225" t="str">
        <f>MID($C1251,1,1)</f>
        <v/>
      </c>
      <c r="W1251" s="225" t="str">
        <f>MID($C1251,1,1)</f>
        <v/>
      </c>
      <c r="X1251" s="52">
        <v>2</v>
      </c>
      <c r="Y1251" s="43"/>
      <c r="Z1251" s="43"/>
      <c r="AA1251" s="43"/>
      <c r="AB1251" s="43"/>
      <c r="AD1251" s="20" t="str">
        <f>IF($C1251="","",IFERROR(VLOOKUP($C1251,TeamsV,6,0),""))</f>
        <v/>
      </c>
      <c r="AE1251" s="20" t="str">
        <f>IF($AD1251="","",VLOOKUP($AD1251,Teams!$B$4:$G$8,2,0))</f>
        <v/>
      </c>
      <c r="AF1251" s="20" t="str">
        <f>IF($AD1251="","",VLOOKUP($AD1251,Teams!$B$4:$G$8,4,0))</f>
        <v/>
      </c>
    </row>
    <row r="1252" spans="1:32" x14ac:dyDescent="0.2">
      <c r="B1252" s="63"/>
      <c r="C1252" s="178"/>
      <c r="D1252" s="63"/>
      <c r="E1252" s="63"/>
      <c r="F1252" s="63"/>
      <c r="G1252" s="67"/>
      <c r="H1252" s="67"/>
      <c r="I1252" s="67"/>
      <c r="J1252" s="296"/>
      <c r="K1252" s="296"/>
      <c r="L1252" s="296"/>
      <c r="M1252" s="80"/>
      <c r="N1252" s="80"/>
      <c r="P1252" s="224"/>
      <c r="Q1252" s="224"/>
      <c r="R1252" s="224"/>
      <c r="S1252" s="224"/>
      <c r="T1252" s="51"/>
      <c r="U1252" s="226"/>
      <c r="V1252" s="226"/>
      <c r="W1252" s="226"/>
      <c r="X1252" s="52">
        <v>3</v>
      </c>
    </row>
    <row r="1253" spans="1:32" x14ac:dyDescent="0.2">
      <c r="A1253" s="81"/>
      <c r="B1253" s="82"/>
      <c r="C1253" s="83" t="s">
        <v>6555</v>
      </c>
      <c r="D1253" s="83" t="s">
        <v>6556</v>
      </c>
      <c r="E1253" s="84" t="s">
        <v>6557</v>
      </c>
      <c r="F1253" s="84" t="s">
        <v>6558</v>
      </c>
      <c r="G1253" s="83" t="s">
        <v>6559</v>
      </c>
      <c r="H1253" s="83" t="s">
        <v>6560</v>
      </c>
      <c r="I1253" s="83" t="s">
        <v>6415</v>
      </c>
      <c r="J1253" s="83" t="s">
        <v>7321</v>
      </c>
      <c r="K1253" s="83" t="s">
        <v>8065</v>
      </c>
      <c r="L1253" s="83" t="s">
        <v>8195</v>
      </c>
      <c r="M1253" s="85"/>
      <c r="N1253" s="85"/>
      <c r="O1253" s="86"/>
      <c r="P1253" s="227" t="s">
        <v>6425</v>
      </c>
      <c r="Q1253" s="227" t="s">
        <v>6424</v>
      </c>
      <c r="R1253" s="227" t="s">
        <v>6426</v>
      </c>
      <c r="S1253" s="224"/>
      <c r="T1253" s="51"/>
      <c r="U1253" s="225" t="str">
        <f>IF(W1251="","",VLOOKUP(W1251,Leeftijdscat,2,FALSE))</f>
        <v/>
      </c>
      <c r="V1253" s="225" t="str">
        <f>IF(W1251="","",VLOOKUP(W1251,Leeftijdscat,3,FALSE))</f>
        <v/>
      </c>
      <c r="W1253" s="225"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SUM(Y1253:AA1253)</f>
        <v>0</v>
      </c>
    </row>
    <row r="1254" spans="1:32" x14ac:dyDescent="0.2">
      <c r="A1254" s="34" t="str">
        <f>C1251&amp;"x"&amp;B1254</f>
        <v>x1</v>
      </c>
      <c r="B1254" s="63">
        <v>1</v>
      </c>
      <c r="C1254" s="87" t="str">
        <f t="shared" ref="C1254:C1268" si="929">IF(LEFT($A1254,1)="x","",IFERROR(VLOOKUP($A1254,LedenV,6,0),""))</f>
        <v/>
      </c>
      <c r="D1254" s="87" t="str">
        <f t="shared" ref="D1254:D1268" si="930">IF(LEFT($A1254,1)="x","",IFERROR(VLOOKUP($A1254,LedenV,7,0),""))</f>
        <v/>
      </c>
      <c r="E1254" s="88" t="str">
        <f t="shared" ref="E1254:E1268" si="931">IF(LEFT($A1254,1)="x","",IFERROR(VLOOKUP($A1254,LedenV,8,0),""))</f>
        <v/>
      </c>
      <c r="F1254" s="88" t="str">
        <f t="shared" ref="F1254:F1268" si="932">IF(LEFT($A1254,1)="x","",IFERROR(VLOOKUP($A1254,LedenV,9,0),""))</f>
        <v/>
      </c>
      <c r="G1254" s="89" t="str">
        <f t="shared" ref="G1254:G1268" si="933">IF(LEFT($A1254,1)="x","",IFERROR(VLOOKUP($A1254,LedenV,10,0),""))</f>
        <v/>
      </c>
      <c r="H1254" s="90" t="str">
        <f t="shared" ref="H1254:H1268" si="934">IF(AND(ISNUMBER(G1254),G1254&lt;&gt;0),DATEDIF(G1254,Peildatum,"Y"),"")</f>
        <v/>
      </c>
      <c r="I1254" s="91"/>
      <c r="J1254" s="87" t="str">
        <f t="shared" ref="J1254:J1268" si="935">IF(LEFT($A1254,1)="x","",IFERROR(VLOOKUP($A1254,LedenV,16,0),""))</f>
        <v/>
      </c>
      <c r="K1254" s="87" t="str">
        <f t="shared" ref="K1254:K1268" si="936">IF(LEFT($A1254,1)="x","",IFERROR(VLOOKUP($A1254,LedenV,17,0),""))</f>
        <v/>
      </c>
      <c r="L1254" s="87" t="str">
        <f t="shared" ref="L1254:L1268" si="937">IF(LEFT($A1254,1)="x","",IFERROR(VLOOKUP($A1254,LedenV,18,0),""))</f>
        <v/>
      </c>
      <c r="M1254" s="92"/>
      <c r="N1254" s="92"/>
      <c r="P1254" s="223" t="str">
        <f>IF(OR(LEFT($A1254,1)="x",AND(Y1253+$AB1254=0,$AB1253&gt;0)),"",IFERROR(VLOOKUP($A1254,LedenV,27,0),""))</f>
        <v/>
      </c>
      <c r="Q1254" s="223" t="str">
        <f>IF(OR(LEFT($A1254,1)="x",AND(Z1253+$AB1254=0,$AB1253&gt;0)),"",IFERROR(VLOOKUP($A1254,LedenV,28,0),""))</f>
        <v/>
      </c>
      <c r="R1254" s="223" t="str">
        <f>IF(OR(LEFT($A1254,1)="x",AND(AA1253+$AB1254=0,$AB1253&gt;0)),"",IFERROR(VLOOKUP($A1254,LedenV,29,0),""))</f>
        <v/>
      </c>
      <c r="S1254" s="228"/>
      <c r="T1254" s="305"/>
      <c r="U1254" s="226"/>
      <c r="V1254" s="229" t="str">
        <f t="shared" ref="V1254:V1268" si="938">V1253</f>
        <v/>
      </c>
      <c r="W1254" s="229" t="str">
        <f t="shared" ref="W1254:W1268" si="939">W1253</f>
        <v/>
      </c>
      <c r="X1254" s="52">
        <v>5</v>
      </c>
      <c r="Y1254" s="87" t="str">
        <f t="shared" ref="Y1254:Y1268" si="940">IF(LEFT($A1254,1)="x","",IFERROR(VLOOKUP($A1254,LedenV,34,0),""))</f>
        <v/>
      </c>
      <c r="Z1254" s="87" t="str">
        <f t="shared" ref="Z1254:Z1268" si="941">IF(LEFT($A1254,1)="x","",IFERROR(VLOOKUP($A1254,LedenV,35,0),""))</f>
        <v/>
      </c>
      <c r="AA1254" s="87" t="str">
        <f t="shared" ref="AA1254:AA1268" si="942">IF(LEFT($A1254,1)="x","",IFERROR(VLOOKUP($A1254,LedenV,36,0),""))</f>
        <v/>
      </c>
      <c r="AB1254" s="34">
        <f t="shared" ref="AB1254:AB1268" si="943">LEN(Y1254&amp;Z1254&amp;AA1254)</f>
        <v>0</v>
      </c>
    </row>
    <row r="1255" spans="1:32" x14ac:dyDescent="0.2">
      <c r="A1255" s="34" t="str">
        <f>C1251&amp;"x"&amp;B1255</f>
        <v>x2</v>
      </c>
      <c r="B1255" s="63">
        <v>2</v>
      </c>
      <c r="C1255" s="87" t="str">
        <f t="shared" si="929"/>
        <v/>
      </c>
      <c r="D1255" s="87" t="str">
        <f t="shared" si="930"/>
        <v/>
      </c>
      <c r="E1255" s="88" t="str">
        <f t="shared" si="931"/>
        <v/>
      </c>
      <c r="F1255" s="88" t="str">
        <f t="shared" si="932"/>
        <v/>
      </c>
      <c r="G1255" s="89" t="str">
        <f t="shared" si="933"/>
        <v/>
      </c>
      <c r="H1255" s="90" t="str">
        <f t="shared" si="934"/>
        <v/>
      </c>
      <c r="I1255" s="91"/>
      <c r="J1255" s="87" t="str">
        <f t="shared" si="935"/>
        <v/>
      </c>
      <c r="K1255" s="87" t="str">
        <f t="shared" si="936"/>
        <v/>
      </c>
      <c r="L1255" s="87" t="str">
        <f t="shared" si="937"/>
        <v/>
      </c>
      <c r="M1255" s="92"/>
      <c r="N1255" s="92"/>
      <c r="P1255" s="223" t="str">
        <f>IF(OR(LEFT($A1255,1)="x",AND(Y1253+$AB1255=0,$AB1253&gt;0)),"",IFERROR(VLOOKUP($A1255,LedenV,27,0),""))</f>
        <v/>
      </c>
      <c r="Q1255" s="223" t="str">
        <f>IF(OR(LEFT($A1255,1)="x",AND(Z1253+$AB1255=0,$AB1253&gt;0)),"",IFERROR(VLOOKUP($A1255,LedenV,28,0),""))</f>
        <v/>
      </c>
      <c r="R1255" s="223" t="str">
        <f>IF(OR(LEFT($A1255,1)="x",AND(AA1253+$AB1255=0,$AB1253&gt;0)),"",IFERROR(VLOOKUP($A1255,LedenV,29,0),""))</f>
        <v/>
      </c>
      <c r="S1255" s="228"/>
      <c r="T1255" s="305"/>
      <c r="U1255" s="226"/>
      <c r="V1255" s="229" t="str">
        <f t="shared" si="938"/>
        <v/>
      </c>
      <c r="W1255" s="229" t="str">
        <f t="shared" si="939"/>
        <v/>
      </c>
      <c r="X1255" s="52">
        <v>6</v>
      </c>
      <c r="Y1255" s="87" t="str">
        <f t="shared" si="940"/>
        <v/>
      </c>
      <c r="Z1255" s="87" t="str">
        <f t="shared" si="941"/>
        <v/>
      </c>
      <c r="AA1255" s="87" t="str">
        <f t="shared" si="942"/>
        <v/>
      </c>
      <c r="AB1255" s="34">
        <f t="shared" si="943"/>
        <v>0</v>
      </c>
    </row>
    <row r="1256" spans="1:32" x14ac:dyDescent="0.2">
      <c r="A1256" s="34" t="str">
        <f>C1251&amp;"x"&amp;B1256</f>
        <v>x3</v>
      </c>
      <c r="B1256" s="63">
        <v>3</v>
      </c>
      <c r="C1256" s="87" t="str">
        <f t="shared" si="929"/>
        <v/>
      </c>
      <c r="D1256" s="87" t="str">
        <f t="shared" si="930"/>
        <v/>
      </c>
      <c r="E1256" s="88" t="str">
        <f t="shared" si="931"/>
        <v/>
      </c>
      <c r="F1256" s="88" t="str">
        <f t="shared" si="932"/>
        <v/>
      </c>
      <c r="G1256" s="89" t="str">
        <f t="shared" si="933"/>
        <v/>
      </c>
      <c r="H1256" s="90" t="str">
        <f t="shared" si="934"/>
        <v/>
      </c>
      <c r="I1256" s="91"/>
      <c r="J1256" s="87" t="str">
        <f t="shared" si="935"/>
        <v/>
      </c>
      <c r="K1256" s="87" t="str">
        <f t="shared" si="936"/>
        <v/>
      </c>
      <c r="L1256" s="87" t="str">
        <f t="shared" si="937"/>
        <v/>
      </c>
      <c r="M1256" s="92"/>
      <c r="N1256" s="92"/>
      <c r="P1256" s="223" t="str">
        <f>IF(OR(LEFT($A1256,1)="x",AND(Y1253+$AB1256=0,$AB1253&gt;0)),"",IFERROR(VLOOKUP($A1256,LedenV,27,0),""))</f>
        <v/>
      </c>
      <c r="Q1256" s="223" t="str">
        <f>IF(OR(LEFT($A1256,1)="x",AND(Z1253+$AB1256=0,$AB1253&gt;0)),"",IFERROR(VLOOKUP($A1256,LedenV,28,0),""))</f>
        <v/>
      </c>
      <c r="R1256" s="223" t="str">
        <f>IF(OR(LEFT($A1256,1)="x",AND(AA1253+$AB1256=0,$AB1253&gt;0)),"",IFERROR(VLOOKUP($A1256,LedenV,29,0),""))</f>
        <v/>
      </c>
      <c r="S1256" s="228"/>
      <c r="T1256" s="305"/>
      <c r="U1256" s="226"/>
      <c r="V1256" s="229" t="str">
        <f t="shared" si="938"/>
        <v/>
      </c>
      <c r="W1256" s="229" t="str">
        <f t="shared" si="939"/>
        <v/>
      </c>
      <c r="X1256" s="52">
        <v>7</v>
      </c>
      <c r="Y1256" s="87" t="str">
        <f t="shared" si="940"/>
        <v/>
      </c>
      <c r="Z1256" s="87" t="str">
        <f t="shared" si="941"/>
        <v/>
      </c>
      <c r="AA1256" s="87" t="str">
        <f t="shared" si="942"/>
        <v/>
      </c>
      <c r="AB1256" s="34">
        <f t="shared" si="943"/>
        <v>0</v>
      </c>
    </row>
    <row r="1257" spans="1:32" x14ac:dyDescent="0.2">
      <c r="A1257" s="34" t="str">
        <f>C1251&amp;"x"&amp;B1257</f>
        <v>x4</v>
      </c>
      <c r="B1257" s="63">
        <v>4</v>
      </c>
      <c r="C1257" s="87" t="str">
        <f t="shared" si="929"/>
        <v/>
      </c>
      <c r="D1257" s="87" t="str">
        <f t="shared" si="930"/>
        <v/>
      </c>
      <c r="E1257" s="88" t="str">
        <f t="shared" si="931"/>
        <v/>
      </c>
      <c r="F1257" s="88" t="str">
        <f t="shared" si="932"/>
        <v/>
      </c>
      <c r="G1257" s="89" t="str">
        <f t="shared" si="933"/>
        <v/>
      </c>
      <c r="H1257" s="90" t="str">
        <f t="shared" si="934"/>
        <v/>
      </c>
      <c r="I1257" s="91"/>
      <c r="J1257" s="87" t="str">
        <f t="shared" si="935"/>
        <v/>
      </c>
      <c r="K1257" s="87" t="str">
        <f t="shared" si="936"/>
        <v/>
      </c>
      <c r="L1257" s="87" t="str">
        <f t="shared" si="937"/>
        <v/>
      </c>
      <c r="M1257" s="92"/>
      <c r="N1257" s="92"/>
      <c r="P1257" s="223" t="str">
        <f>IF(OR(LEFT($A1257,1)="x",AND(Y1253+$AB1257=0,$AB1253&gt;0)),"",IFERROR(VLOOKUP($A1257,LedenV,27,0),""))</f>
        <v/>
      </c>
      <c r="Q1257" s="223" t="str">
        <f>IF(OR(LEFT($A1257,1)="x",AND(Z1253+$AB1257=0,$AB1253&gt;0)),"",IFERROR(VLOOKUP($A1257,LedenV,28,0),""))</f>
        <v/>
      </c>
      <c r="R1257" s="223" t="str">
        <f>IF(OR(LEFT($A1257,1)="x",AND(AA1253+$AB1257=0,$AB1253&gt;0)),"",IFERROR(VLOOKUP($A1257,LedenV,29,0),""))</f>
        <v/>
      </c>
      <c r="S1257" s="228"/>
      <c r="T1257" s="305"/>
      <c r="U1257" s="226"/>
      <c r="V1257" s="229" t="str">
        <f t="shared" si="938"/>
        <v/>
      </c>
      <c r="W1257" s="229" t="str">
        <f t="shared" si="939"/>
        <v/>
      </c>
      <c r="X1257" s="52">
        <v>8</v>
      </c>
      <c r="Y1257" s="87" t="str">
        <f t="shared" si="940"/>
        <v/>
      </c>
      <c r="Z1257" s="87" t="str">
        <f t="shared" si="941"/>
        <v/>
      </c>
      <c r="AA1257" s="87" t="str">
        <f t="shared" si="942"/>
        <v/>
      </c>
      <c r="AB1257" s="34">
        <f t="shared" si="943"/>
        <v>0</v>
      </c>
    </row>
    <row r="1258" spans="1:32" x14ac:dyDescent="0.2">
      <c r="A1258" s="34" t="str">
        <f>C1251&amp;"x"&amp;B1258</f>
        <v>x5</v>
      </c>
      <c r="B1258" s="63">
        <v>5</v>
      </c>
      <c r="C1258" s="87" t="str">
        <f t="shared" si="929"/>
        <v/>
      </c>
      <c r="D1258" s="87" t="str">
        <f t="shared" si="930"/>
        <v/>
      </c>
      <c r="E1258" s="88" t="str">
        <f t="shared" si="931"/>
        <v/>
      </c>
      <c r="F1258" s="88" t="str">
        <f t="shared" si="932"/>
        <v/>
      </c>
      <c r="G1258" s="89" t="str">
        <f t="shared" si="933"/>
        <v/>
      </c>
      <c r="H1258" s="90" t="str">
        <f t="shared" si="934"/>
        <v/>
      </c>
      <c r="I1258" s="91"/>
      <c r="J1258" s="87" t="str">
        <f t="shared" si="935"/>
        <v/>
      </c>
      <c r="K1258" s="87" t="str">
        <f t="shared" si="936"/>
        <v/>
      </c>
      <c r="L1258" s="87" t="str">
        <f t="shared" si="937"/>
        <v/>
      </c>
      <c r="M1258" s="92"/>
      <c r="N1258" s="92"/>
      <c r="P1258" s="223" t="str">
        <f>IF(OR(LEFT($A1258,1)="x",AND(Y1253+$AB1258=0,$AB1253&gt;0)),"",IFERROR(VLOOKUP($A1258,LedenV,27,0),""))</f>
        <v/>
      </c>
      <c r="Q1258" s="223" t="str">
        <f>IF(OR(LEFT($A1258,1)="x",AND(Z1253+$AB1258=0,$AB1253&gt;0)),"",IFERROR(VLOOKUP($A1258,LedenV,28,0),""))</f>
        <v/>
      </c>
      <c r="R1258" s="223" t="str">
        <f>IF(OR(LEFT($A1258,1)="x",AND(AA1253+$AB1258=0,$AB1253&gt;0)),"",IFERROR(VLOOKUP($A1258,LedenV,29,0),""))</f>
        <v/>
      </c>
      <c r="S1258" s="228"/>
      <c r="T1258" s="305"/>
      <c r="U1258" s="226"/>
      <c r="V1258" s="229" t="str">
        <f t="shared" si="938"/>
        <v/>
      </c>
      <c r="W1258" s="229" t="str">
        <f t="shared" si="939"/>
        <v/>
      </c>
      <c r="X1258" s="52">
        <v>9</v>
      </c>
      <c r="Y1258" s="87" t="str">
        <f t="shared" si="940"/>
        <v/>
      </c>
      <c r="Z1258" s="87" t="str">
        <f t="shared" si="941"/>
        <v/>
      </c>
      <c r="AA1258" s="87" t="str">
        <f t="shared" si="942"/>
        <v/>
      </c>
      <c r="AB1258" s="34">
        <f t="shared" si="943"/>
        <v>0</v>
      </c>
    </row>
    <row r="1259" spans="1:32" x14ac:dyDescent="0.2">
      <c r="A1259" s="34" t="str">
        <f>C1251&amp;"x"&amp;B1259</f>
        <v>x6</v>
      </c>
      <c r="B1259" s="63">
        <v>6</v>
      </c>
      <c r="C1259" s="87" t="str">
        <f t="shared" si="929"/>
        <v/>
      </c>
      <c r="D1259" s="87" t="str">
        <f t="shared" si="930"/>
        <v/>
      </c>
      <c r="E1259" s="88" t="str">
        <f t="shared" si="931"/>
        <v/>
      </c>
      <c r="F1259" s="88" t="str">
        <f t="shared" si="932"/>
        <v/>
      </c>
      <c r="G1259" s="89" t="str">
        <f t="shared" si="933"/>
        <v/>
      </c>
      <c r="H1259" s="90" t="str">
        <f t="shared" si="934"/>
        <v/>
      </c>
      <c r="I1259" s="91"/>
      <c r="J1259" s="87" t="str">
        <f t="shared" si="935"/>
        <v/>
      </c>
      <c r="K1259" s="87" t="str">
        <f t="shared" si="936"/>
        <v/>
      </c>
      <c r="L1259" s="87" t="str">
        <f t="shared" si="937"/>
        <v/>
      </c>
      <c r="M1259" s="92"/>
      <c r="N1259" s="92"/>
      <c r="P1259" s="223" t="str">
        <f>IF(OR(LEFT($A1259,1)="x",AND(Y1253+$AB1259=0,$AB1253&gt;0)),"",IFERROR(VLOOKUP($A1259,LedenV,27,0),""))</f>
        <v/>
      </c>
      <c r="Q1259" s="223" t="str">
        <f>IF(OR(LEFT($A1259,1)="x",AND(Z1253+$AB1259=0,$AB1253&gt;0)),"",IFERROR(VLOOKUP($A1259,LedenV,28,0),""))</f>
        <v/>
      </c>
      <c r="R1259" s="223" t="str">
        <f>IF(OR(LEFT($A1259,1)="x",AND(AA1253+$AB1259=0,$AB1253&gt;0)),"",IFERROR(VLOOKUP($A1259,LedenV,29,0),""))</f>
        <v/>
      </c>
      <c r="S1259" s="228"/>
      <c r="T1259" s="305"/>
      <c r="U1259" s="226"/>
      <c r="V1259" s="229" t="str">
        <f t="shared" si="938"/>
        <v/>
      </c>
      <c r="W1259" s="229" t="str">
        <f t="shared" si="939"/>
        <v/>
      </c>
      <c r="X1259" s="52">
        <v>10</v>
      </c>
      <c r="Y1259" s="87" t="str">
        <f t="shared" si="940"/>
        <v/>
      </c>
      <c r="Z1259" s="87" t="str">
        <f t="shared" si="941"/>
        <v/>
      </c>
      <c r="AA1259" s="87" t="str">
        <f t="shared" si="942"/>
        <v/>
      </c>
      <c r="AB1259" s="34">
        <f t="shared" si="943"/>
        <v>0</v>
      </c>
    </row>
    <row r="1260" spans="1:32" x14ac:dyDescent="0.2">
      <c r="A1260" s="34" t="str">
        <f>C1251&amp;"x"&amp;B1260</f>
        <v>x7</v>
      </c>
      <c r="B1260" s="63">
        <v>7</v>
      </c>
      <c r="C1260" s="87" t="str">
        <f t="shared" si="929"/>
        <v/>
      </c>
      <c r="D1260" s="87" t="str">
        <f t="shared" si="930"/>
        <v/>
      </c>
      <c r="E1260" s="88" t="str">
        <f t="shared" si="931"/>
        <v/>
      </c>
      <c r="F1260" s="88" t="str">
        <f t="shared" si="932"/>
        <v/>
      </c>
      <c r="G1260" s="89" t="str">
        <f t="shared" si="933"/>
        <v/>
      </c>
      <c r="H1260" s="90" t="str">
        <f t="shared" si="934"/>
        <v/>
      </c>
      <c r="I1260" s="91"/>
      <c r="J1260" s="87" t="str">
        <f t="shared" si="935"/>
        <v/>
      </c>
      <c r="K1260" s="87" t="str">
        <f t="shared" si="936"/>
        <v/>
      </c>
      <c r="L1260" s="87" t="str">
        <f t="shared" si="937"/>
        <v/>
      </c>
      <c r="M1260" s="92"/>
      <c r="N1260" s="92"/>
      <c r="P1260" s="223" t="str">
        <f>IF(OR(LEFT($A1260,1)="x",AND(Y1253+$AB1260=0,$AB1253&gt;0)),"",IFERROR(VLOOKUP($A1260,LedenV,27,0),""))</f>
        <v/>
      </c>
      <c r="Q1260" s="223" t="str">
        <f>IF(OR(LEFT($A1260,1)="x",AND(Z1253+$AB1260=0,$AB1253&gt;0)),"",IFERROR(VLOOKUP($A1260,LedenV,28,0),""))</f>
        <v/>
      </c>
      <c r="R1260" s="223" t="str">
        <f>IF(OR(LEFT($A1260,1)="x",AND(AA1253+$AB1260=0,$AB1253&gt;0)),"",IFERROR(VLOOKUP($A1260,LedenV,29,0),""))</f>
        <v/>
      </c>
      <c r="S1260" s="228"/>
      <c r="T1260" s="305"/>
      <c r="U1260" s="226"/>
      <c r="V1260" s="229" t="str">
        <f t="shared" si="938"/>
        <v/>
      </c>
      <c r="W1260" s="229" t="str">
        <f t="shared" si="939"/>
        <v/>
      </c>
      <c r="X1260" s="52">
        <v>11</v>
      </c>
      <c r="Y1260" s="87" t="str">
        <f t="shared" si="940"/>
        <v/>
      </c>
      <c r="Z1260" s="87" t="str">
        <f t="shared" si="941"/>
        <v/>
      </c>
      <c r="AA1260" s="87" t="str">
        <f t="shared" si="942"/>
        <v/>
      </c>
      <c r="AB1260" s="34">
        <f t="shared" si="943"/>
        <v>0</v>
      </c>
    </row>
    <row r="1261" spans="1:32" x14ac:dyDescent="0.2">
      <c r="A1261" s="34" t="str">
        <f>C1251&amp;"x"&amp;B1261</f>
        <v>x8</v>
      </c>
      <c r="B1261" s="63">
        <v>8</v>
      </c>
      <c r="C1261" s="87" t="str">
        <f t="shared" si="929"/>
        <v/>
      </c>
      <c r="D1261" s="87" t="str">
        <f t="shared" si="930"/>
        <v/>
      </c>
      <c r="E1261" s="88" t="str">
        <f t="shared" si="931"/>
        <v/>
      </c>
      <c r="F1261" s="88" t="str">
        <f t="shared" si="932"/>
        <v/>
      </c>
      <c r="G1261" s="89" t="str">
        <f t="shared" si="933"/>
        <v/>
      </c>
      <c r="H1261" s="90" t="str">
        <f t="shared" si="934"/>
        <v/>
      </c>
      <c r="I1261" s="91"/>
      <c r="J1261" s="87" t="str">
        <f t="shared" si="935"/>
        <v/>
      </c>
      <c r="K1261" s="87" t="str">
        <f t="shared" si="936"/>
        <v/>
      </c>
      <c r="L1261" s="87" t="str">
        <f t="shared" si="937"/>
        <v/>
      </c>
      <c r="M1261" s="92"/>
      <c r="N1261" s="92"/>
      <c r="P1261" s="223" t="str">
        <f>IF(OR(LEFT($A1261,1)="x",AND(Y1253+$AB1261=0,$AB1253&gt;0)),"",IFERROR(VLOOKUP($A1261,LedenV,27,0),""))</f>
        <v/>
      </c>
      <c r="Q1261" s="223" t="str">
        <f>IF(OR(LEFT($A1261,1)="x",AND(Z1253+$AB1261=0,$AB1253&gt;0)),"",IFERROR(VLOOKUP($A1261,LedenV,28,0),""))</f>
        <v/>
      </c>
      <c r="R1261" s="223" t="str">
        <f>IF(OR(LEFT($A1261,1)="x",AND(AA1253+$AB1261=0,$AB1253&gt;0)),"",IFERROR(VLOOKUP($A1261,LedenV,29,0),""))</f>
        <v/>
      </c>
      <c r="S1261" s="228"/>
      <c r="T1261" s="305"/>
      <c r="U1261" s="226"/>
      <c r="V1261" s="229" t="str">
        <f t="shared" si="938"/>
        <v/>
      </c>
      <c r="W1261" s="229" t="str">
        <f t="shared" si="939"/>
        <v/>
      </c>
      <c r="X1261" s="52">
        <v>12</v>
      </c>
      <c r="Y1261" s="87" t="str">
        <f t="shared" si="940"/>
        <v/>
      </c>
      <c r="Z1261" s="87" t="str">
        <f t="shared" si="941"/>
        <v/>
      </c>
      <c r="AA1261" s="87" t="str">
        <f t="shared" si="942"/>
        <v/>
      </c>
      <c r="AB1261" s="34">
        <f t="shared" si="943"/>
        <v>0</v>
      </c>
    </row>
    <row r="1262" spans="1:32" x14ac:dyDescent="0.2">
      <c r="A1262" s="34" t="str">
        <f>C1251&amp;"x"&amp;B1262</f>
        <v>x9</v>
      </c>
      <c r="B1262" s="63">
        <v>9</v>
      </c>
      <c r="C1262" s="87" t="str">
        <f t="shared" si="929"/>
        <v/>
      </c>
      <c r="D1262" s="87" t="str">
        <f t="shared" si="930"/>
        <v/>
      </c>
      <c r="E1262" s="88" t="str">
        <f t="shared" si="931"/>
        <v/>
      </c>
      <c r="F1262" s="88" t="str">
        <f t="shared" si="932"/>
        <v/>
      </c>
      <c r="G1262" s="89" t="str">
        <f t="shared" si="933"/>
        <v/>
      </c>
      <c r="H1262" s="90" t="str">
        <f t="shared" si="934"/>
        <v/>
      </c>
      <c r="I1262" s="91"/>
      <c r="J1262" s="87" t="str">
        <f t="shared" si="935"/>
        <v/>
      </c>
      <c r="K1262" s="87" t="str">
        <f t="shared" si="936"/>
        <v/>
      </c>
      <c r="L1262" s="87" t="str">
        <f t="shared" si="937"/>
        <v/>
      </c>
      <c r="M1262" s="92"/>
      <c r="N1262" s="92"/>
      <c r="P1262" s="223" t="str">
        <f>IF(OR(LEFT($A1262,1)="x",AND(Y1253+$AB1262=0,$AB1253&gt;0)),"",IFERROR(VLOOKUP($A1262,LedenV,27,0),""))</f>
        <v/>
      </c>
      <c r="Q1262" s="223" t="str">
        <f>IF(OR(LEFT($A1262,1)="x",AND(Z1253+$AB1262=0,$AB1253&gt;0)),"",IFERROR(VLOOKUP($A1262,LedenV,28,0),""))</f>
        <v/>
      </c>
      <c r="R1262" s="223" t="str">
        <f>IF(OR(LEFT($A1262,1)="x",AND(AA1253+$AB1262=0,$AB1253&gt;0)),"",IFERROR(VLOOKUP($A1262,LedenV,29,0),""))</f>
        <v/>
      </c>
      <c r="S1262" s="228"/>
      <c r="T1262" s="305"/>
      <c r="U1262" s="226"/>
      <c r="V1262" s="229" t="str">
        <f t="shared" si="938"/>
        <v/>
      </c>
      <c r="W1262" s="229" t="str">
        <f t="shared" si="939"/>
        <v/>
      </c>
      <c r="X1262" s="52">
        <v>13</v>
      </c>
      <c r="Y1262" s="87" t="str">
        <f t="shared" si="940"/>
        <v/>
      </c>
      <c r="Z1262" s="87" t="str">
        <f t="shared" si="941"/>
        <v/>
      </c>
      <c r="AA1262" s="87" t="str">
        <f t="shared" si="942"/>
        <v/>
      </c>
      <c r="AB1262" s="34">
        <f t="shared" si="943"/>
        <v>0</v>
      </c>
    </row>
    <row r="1263" spans="1:32" x14ac:dyDescent="0.2">
      <c r="A1263" s="34" t="str">
        <f>C1251&amp;"x"&amp;B1263</f>
        <v>x10</v>
      </c>
      <c r="B1263" s="63">
        <v>10</v>
      </c>
      <c r="C1263" s="87" t="str">
        <f t="shared" si="929"/>
        <v/>
      </c>
      <c r="D1263" s="87" t="str">
        <f t="shared" si="930"/>
        <v/>
      </c>
      <c r="E1263" s="88" t="str">
        <f t="shared" si="931"/>
        <v/>
      </c>
      <c r="F1263" s="88" t="str">
        <f t="shared" si="932"/>
        <v/>
      </c>
      <c r="G1263" s="89" t="str">
        <f t="shared" si="933"/>
        <v/>
      </c>
      <c r="H1263" s="90" t="str">
        <f t="shared" si="934"/>
        <v/>
      </c>
      <c r="I1263" s="91"/>
      <c r="J1263" s="87" t="str">
        <f t="shared" si="935"/>
        <v/>
      </c>
      <c r="K1263" s="87" t="str">
        <f t="shared" si="936"/>
        <v/>
      </c>
      <c r="L1263" s="87" t="str">
        <f t="shared" si="937"/>
        <v/>
      </c>
      <c r="M1263" s="92"/>
      <c r="N1263" s="92"/>
      <c r="P1263" s="223" t="str">
        <f>IF(OR(LEFT($A1263,1)="x",AND(Y1253+$AB1263=0,$AB1253&gt;0)),"",IFERROR(VLOOKUP($A1263,LedenV,27,0),""))</f>
        <v/>
      </c>
      <c r="Q1263" s="223" t="str">
        <f>IF(OR(LEFT($A1263,1)="x",AND(Z1253+$AB1263=0,$AB1253&gt;0)),"",IFERROR(VLOOKUP($A1263,LedenV,28,0),""))</f>
        <v/>
      </c>
      <c r="R1263" s="223" t="str">
        <f>IF(OR(LEFT($A1263,1)="x",AND(AA1253+$AB1263=0,$AB1253&gt;0)),"",IFERROR(VLOOKUP($A1263,LedenV,29,0),""))</f>
        <v/>
      </c>
      <c r="S1263" s="228"/>
      <c r="T1263" s="305"/>
      <c r="U1263" s="226"/>
      <c r="V1263" s="229" t="str">
        <f t="shared" si="938"/>
        <v/>
      </c>
      <c r="W1263" s="229" t="str">
        <f t="shared" si="939"/>
        <v/>
      </c>
      <c r="X1263" s="52">
        <v>14</v>
      </c>
      <c r="Y1263" s="87" t="str">
        <f t="shared" si="940"/>
        <v/>
      </c>
      <c r="Z1263" s="87" t="str">
        <f t="shared" si="941"/>
        <v/>
      </c>
      <c r="AA1263" s="87" t="str">
        <f t="shared" si="942"/>
        <v/>
      </c>
      <c r="AB1263" s="34">
        <f t="shared" si="943"/>
        <v>0</v>
      </c>
    </row>
    <row r="1264" spans="1:32" x14ac:dyDescent="0.2">
      <c r="A1264" s="34" t="str">
        <f>C1251&amp;"x"&amp;B1264</f>
        <v>x11</v>
      </c>
      <c r="B1264" s="63">
        <v>11</v>
      </c>
      <c r="C1264" s="87" t="str">
        <f t="shared" si="929"/>
        <v/>
      </c>
      <c r="D1264" s="87" t="str">
        <f t="shared" si="930"/>
        <v/>
      </c>
      <c r="E1264" s="88" t="str">
        <f t="shared" si="931"/>
        <v/>
      </c>
      <c r="F1264" s="88" t="str">
        <f t="shared" si="932"/>
        <v/>
      </c>
      <c r="G1264" s="89" t="str">
        <f t="shared" si="933"/>
        <v/>
      </c>
      <c r="H1264" s="90" t="str">
        <f t="shared" si="934"/>
        <v/>
      </c>
      <c r="I1264" s="91"/>
      <c r="J1264" s="87" t="str">
        <f t="shared" si="935"/>
        <v/>
      </c>
      <c r="K1264" s="87" t="str">
        <f t="shared" si="936"/>
        <v/>
      </c>
      <c r="L1264" s="87" t="str">
        <f t="shared" si="937"/>
        <v/>
      </c>
      <c r="M1264" s="92"/>
      <c r="N1264" s="92"/>
      <c r="P1264" s="223" t="str">
        <f>IF(OR(LEFT($A1264,1)="x",AND(Y1253+$AB1264=0,$AB1253&gt;0)),"",IFERROR(VLOOKUP($A1264,LedenV,27,0),""))</f>
        <v/>
      </c>
      <c r="Q1264" s="223" t="str">
        <f>IF(OR(LEFT($A1264,1)="x",AND(Z1253+$AB1264=0,$AB1253&gt;0)),"",IFERROR(VLOOKUP($A1264,LedenV,28,0),""))</f>
        <v/>
      </c>
      <c r="R1264" s="223" t="str">
        <f>IF(OR(LEFT($A1264,1)="x",AND(AA1253+$AB1264=0,$AB1253&gt;0)),"",IFERROR(VLOOKUP($A1264,LedenV,29,0),""))</f>
        <v/>
      </c>
      <c r="V1264" s="229" t="str">
        <f t="shared" si="938"/>
        <v/>
      </c>
      <c r="W1264" s="229" t="str">
        <f t="shared" si="939"/>
        <v/>
      </c>
      <c r="X1264" s="52">
        <v>15</v>
      </c>
      <c r="Y1264" s="87" t="str">
        <f t="shared" si="940"/>
        <v/>
      </c>
      <c r="Z1264" s="87" t="str">
        <f t="shared" si="941"/>
        <v/>
      </c>
      <c r="AA1264" s="87" t="str">
        <f t="shared" si="942"/>
        <v/>
      </c>
      <c r="AB1264" s="34">
        <f t="shared" si="943"/>
        <v>0</v>
      </c>
    </row>
    <row r="1265" spans="1:32" x14ac:dyDescent="0.2">
      <c r="A1265" s="34" t="str">
        <f>C1251&amp;"x"&amp;B1265</f>
        <v>x12</v>
      </c>
      <c r="B1265" s="63">
        <v>12</v>
      </c>
      <c r="C1265" s="87" t="str">
        <f t="shared" si="929"/>
        <v/>
      </c>
      <c r="D1265" s="87" t="str">
        <f t="shared" si="930"/>
        <v/>
      </c>
      <c r="E1265" s="88" t="str">
        <f t="shared" si="931"/>
        <v/>
      </c>
      <c r="F1265" s="88" t="str">
        <f t="shared" si="932"/>
        <v/>
      </c>
      <c r="G1265" s="89" t="str">
        <f t="shared" si="933"/>
        <v/>
      </c>
      <c r="H1265" s="90" t="str">
        <f t="shared" si="934"/>
        <v/>
      </c>
      <c r="I1265" s="91"/>
      <c r="J1265" s="87" t="str">
        <f t="shared" si="935"/>
        <v/>
      </c>
      <c r="K1265" s="87" t="str">
        <f t="shared" si="936"/>
        <v/>
      </c>
      <c r="L1265" s="87" t="str">
        <f t="shared" si="937"/>
        <v/>
      </c>
      <c r="M1265" s="92"/>
      <c r="N1265" s="92"/>
      <c r="P1265" s="223" t="str">
        <f>IF(OR(LEFT($A1265,1)="x",AND(Y1253+$AB1265=0,$AB1253&gt;0)),"",IFERROR(VLOOKUP($A1265,LedenV,27,0),""))</f>
        <v/>
      </c>
      <c r="Q1265" s="223" t="str">
        <f>IF(OR(LEFT($A1265,1)="x",AND(Z1253+$AB1265=0,$AB1253&gt;0)),"",IFERROR(VLOOKUP($A1265,LedenV,28,0),""))</f>
        <v/>
      </c>
      <c r="R1265" s="223" t="str">
        <f>IF(OR(LEFT($A1265,1)="x",AND(AA1253+$AB1265=0,$AB1253&gt;0)),"",IFERROR(VLOOKUP($A1265,LedenV,29,0),""))</f>
        <v/>
      </c>
      <c r="V1265" s="229" t="str">
        <f t="shared" si="938"/>
        <v/>
      </c>
      <c r="W1265" s="229" t="str">
        <f t="shared" si="939"/>
        <v/>
      </c>
      <c r="X1265" s="52">
        <v>16</v>
      </c>
      <c r="Y1265" s="87" t="str">
        <f t="shared" si="940"/>
        <v/>
      </c>
      <c r="Z1265" s="87" t="str">
        <f t="shared" si="941"/>
        <v/>
      </c>
      <c r="AA1265" s="87" t="str">
        <f t="shared" si="942"/>
        <v/>
      </c>
      <c r="AB1265" s="34">
        <f t="shared" si="943"/>
        <v>0</v>
      </c>
    </row>
    <row r="1266" spans="1:32" x14ac:dyDescent="0.2">
      <c r="A1266" s="34" t="str">
        <f>C1251&amp;"x"&amp;B1266</f>
        <v>x13</v>
      </c>
      <c r="B1266" s="63">
        <v>13</v>
      </c>
      <c r="C1266" s="87" t="str">
        <f t="shared" si="929"/>
        <v/>
      </c>
      <c r="D1266" s="87" t="str">
        <f t="shared" si="930"/>
        <v/>
      </c>
      <c r="E1266" s="88" t="str">
        <f t="shared" si="931"/>
        <v/>
      </c>
      <c r="F1266" s="88" t="str">
        <f t="shared" si="932"/>
        <v/>
      </c>
      <c r="G1266" s="89" t="str">
        <f t="shared" si="933"/>
        <v/>
      </c>
      <c r="H1266" s="90" t="str">
        <f t="shared" si="934"/>
        <v/>
      </c>
      <c r="I1266" s="91"/>
      <c r="J1266" s="87" t="str">
        <f t="shared" si="935"/>
        <v/>
      </c>
      <c r="K1266" s="87" t="str">
        <f t="shared" si="936"/>
        <v/>
      </c>
      <c r="L1266" s="87" t="str">
        <f t="shared" si="937"/>
        <v/>
      </c>
      <c r="M1266" s="92"/>
      <c r="N1266" s="92"/>
      <c r="P1266" s="223" t="str">
        <f>IF(OR(LEFT($A1266,1)="x",AND(Y1253+$AB1266=0,$AB1253&gt;0)),"",IFERROR(VLOOKUP($A1266,LedenV,27,0),""))</f>
        <v/>
      </c>
      <c r="Q1266" s="223" t="str">
        <f>IF(OR(LEFT($A1266,1)="x",AND(Z1253+$AB1266=0,$AB1253&gt;0)),"",IFERROR(VLOOKUP($A1266,LedenV,28,0),""))</f>
        <v/>
      </c>
      <c r="R1266" s="223" t="str">
        <f>IF(OR(LEFT($A1266,1)="x",AND(AA1253+$AB1266=0,$AB1253&gt;0)),"",IFERROR(VLOOKUP($A1266,LedenV,29,0),""))</f>
        <v/>
      </c>
      <c r="V1266" s="229" t="str">
        <f t="shared" si="938"/>
        <v/>
      </c>
      <c r="W1266" s="229" t="str">
        <f t="shared" si="939"/>
        <v/>
      </c>
      <c r="X1266" s="52">
        <v>17</v>
      </c>
      <c r="Y1266" s="87" t="str">
        <f t="shared" si="940"/>
        <v/>
      </c>
      <c r="Z1266" s="87" t="str">
        <f t="shared" si="941"/>
        <v/>
      </c>
      <c r="AA1266" s="87" t="str">
        <f t="shared" si="942"/>
        <v/>
      </c>
      <c r="AB1266" s="34">
        <f t="shared" si="943"/>
        <v>0</v>
      </c>
    </row>
    <row r="1267" spans="1:32" x14ac:dyDescent="0.2">
      <c r="A1267" s="34" t="str">
        <f>C1251&amp;"x"&amp;B1267</f>
        <v>x14</v>
      </c>
      <c r="B1267" s="63">
        <v>14</v>
      </c>
      <c r="C1267" s="87" t="str">
        <f t="shared" si="929"/>
        <v/>
      </c>
      <c r="D1267" s="87" t="str">
        <f t="shared" si="930"/>
        <v/>
      </c>
      <c r="E1267" s="88" t="str">
        <f t="shared" si="931"/>
        <v/>
      </c>
      <c r="F1267" s="88" t="str">
        <f t="shared" si="932"/>
        <v/>
      </c>
      <c r="G1267" s="89" t="str">
        <f t="shared" si="933"/>
        <v/>
      </c>
      <c r="H1267" s="90" t="str">
        <f t="shared" si="934"/>
        <v/>
      </c>
      <c r="I1267" s="91"/>
      <c r="J1267" s="87" t="str">
        <f t="shared" si="935"/>
        <v/>
      </c>
      <c r="K1267" s="87" t="str">
        <f t="shared" si="936"/>
        <v/>
      </c>
      <c r="L1267" s="87" t="str">
        <f t="shared" si="937"/>
        <v/>
      </c>
      <c r="M1267" s="92"/>
      <c r="N1267" s="92"/>
      <c r="P1267" s="223" t="str">
        <f>IF(OR(LEFT($A1267,1)="x",AND(Y1253+$AB1267=0,$AB1253&gt;0)),"",IFERROR(VLOOKUP($A1267,LedenV,27,0),""))</f>
        <v/>
      </c>
      <c r="Q1267" s="223" t="str">
        <f>IF(OR(LEFT($A1267,1)="x",AND(Z1253+$AB1267=0,$AB1253&gt;0)),"",IFERROR(VLOOKUP($A1267,LedenV,28,0),""))</f>
        <v/>
      </c>
      <c r="R1267" s="223" t="str">
        <f>IF(OR(LEFT($A1267,1)="x",AND(AA1253+$AB1267=0,$AB1253&gt;0)),"",IFERROR(VLOOKUP($A1267,LedenV,29,0),""))</f>
        <v/>
      </c>
      <c r="V1267" s="229" t="str">
        <f t="shared" si="938"/>
        <v/>
      </c>
      <c r="W1267" s="229" t="str">
        <f t="shared" si="939"/>
        <v/>
      </c>
      <c r="X1267" s="52">
        <v>18</v>
      </c>
      <c r="Y1267" s="87" t="str">
        <f t="shared" si="940"/>
        <v/>
      </c>
      <c r="Z1267" s="87" t="str">
        <f t="shared" si="941"/>
        <v/>
      </c>
      <c r="AA1267" s="87" t="str">
        <f t="shared" si="942"/>
        <v/>
      </c>
      <c r="AB1267" s="34">
        <f t="shared" si="943"/>
        <v>0</v>
      </c>
    </row>
    <row r="1268" spans="1:32" x14ac:dyDescent="0.2">
      <c r="A1268" s="34" t="str">
        <f>C1251&amp;"x"&amp;B1268</f>
        <v>x15</v>
      </c>
      <c r="B1268" s="63">
        <v>15</v>
      </c>
      <c r="C1268" s="87" t="str">
        <f t="shared" si="929"/>
        <v/>
      </c>
      <c r="D1268" s="87" t="str">
        <f t="shared" si="930"/>
        <v/>
      </c>
      <c r="E1268" s="88" t="str">
        <f t="shared" si="931"/>
        <v/>
      </c>
      <c r="F1268" s="88" t="str">
        <f t="shared" si="932"/>
        <v/>
      </c>
      <c r="G1268" s="89" t="str">
        <f t="shared" si="933"/>
        <v/>
      </c>
      <c r="H1268" s="90" t="str">
        <f t="shared" si="934"/>
        <v/>
      </c>
      <c r="I1268" s="91"/>
      <c r="J1268" s="87" t="str">
        <f t="shared" si="935"/>
        <v/>
      </c>
      <c r="K1268" s="87" t="str">
        <f t="shared" si="936"/>
        <v/>
      </c>
      <c r="L1268" s="87" t="str">
        <f t="shared" si="937"/>
        <v/>
      </c>
      <c r="M1268" s="92"/>
      <c r="N1268" s="92"/>
      <c r="P1268" s="223" t="str">
        <f>IF(OR(LEFT($A1268,1)="x",AND(Y1253+$AB1268=0,$AB1253&gt;0)),"",IFERROR(VLOOKUP($A1268,LedenV,27,0),""))</f>
        <v/>
      </c>
      <c r="Q1268" s="223" t="str">
        <f>IF(OR(LEFT($A1268,1)="x",AND(Z1253+$AB1268=0,$AB1253&gt;0)),"",IFERROR(VLOOKUP($A1268,LedenV,28,0),""))</f>
        <v/>
      </c>
      <c r="R1268" s="223" t="str">
        <f>IF(OR(LEFT($A1268,1)="x",AND(AA1253+$AB1268=0,$AB1253&gt;0)),"",IFERROR(VLOOKUP($A1268,LedenV,29,0),""))</f>
        <v/>
      </c>
      <c r="V1268" s="229" t="str">
        <f t="shared" si="938"/>
        <v/>
      </c>
      <c r="W1268" s="229" t="str">
        <f t="shared" si="939"/>
        <v/>
      </c>
      <c r="X1268" s="52">
        <v>19</v>
      </c>
      <c r="Y1268" s="87" t="str">
        <f t="shared" si="940"/>
        <v/>
      </c>
      <c r="Z1268" s="87" t="str">
        <f t="shared" si="941"/>
        <v/>
      </c>
      <c r="AA1268" s="87" t="str">
        <f t="shared" si="942"/>
        <v/>
      </c>
      <c r="AB1268" s="34">
        <f t="shared" si="943"/>
        <v>0</v>
      </c>
    </row>
    <row r="1269" spans="1:32" ht="13.5" thickBot="1" x14ac:dyDescent="0.25">
      <c r="B1269" s="93"/>
      <c r="C1269" s="94"/>
      <c r="D1269" s="93"/>
      <c r="E1269" s="93"/>
      <c r="F1269" s="93"/>
      <c r="G1269" s="95"/>
      <c r="H1269" s="95"/>
      <c r="I1269" s="95"/>
      <c r="J1269" s="94"/>
      <c r="K1269" s="94"/>
      <c r="L1269" s="94"/>
      <c r="M1269" s="92"/>
      <c r="N1269" s="92"/>
      <c r="X1269" s="52">
        <v>20</v>
      </c>
    </row>
    <row r="1270" spans="1:32" ht="13.5" thickTop="1" x14ac:dyDescent="0.2">
      <c r="A1270" s="62"/>
      <c r="B1270" s="63"/>
      <c r="C1270" s="392" t="s">
        <v>6547</v>
      </c>
      <c r="D1270" s="392"/>
      <c r="E1270" s="178" t="s">
        <v>6548</v>
      </c>
      <c r="F1270" s="178" t="s">
        <v>6549</v>
      </c>
      <c r="G1270" s="65" t="s">
        <v>6550</v>
      </c>
      <c r="H1270" s="66"/>
      <c r="I1270" s="67"/>
      <c r="J1270" s="68" t="s">
        <v>6551</v>
      </c>
      <c r="K1270" s="68" t="s">
        <v>6552</v>
      </c>
      <c r="L1270" s="68" t="s">
        <v>6553</v>
      </c>
      <c r="M1270" s="69"/>
      <c r="N1270" s="69"/>
      <c r="O1270" s="70"/>
      <c r="P1270" s="71">
        <f>COUNT(P1274:P1288)</f>
        <v>0</v>
      </c>
      <c r="Q1270" s="71">
        <f>COUNT(Q1274:Q1288)</f>
        <v>0</v>
      </c>
      <c r="R1270" s="71">
        <f>COUNT(R1274:R1288)</f>
        <v>0</v>
      </c>
      <c r="S1270" s="72"/>
      <c r="T1270" s="104">
        <f>R1270-(15-COUNTBLANK(AA1274:AA1288))</f>
        <v>0</v>
      </c>
      <c r="U1270" s="70"/>
      <c r="V1270" s="70"/>
      <c r="W1270" s="70"/>
      <c r="X1270" s="70">
        <v>1</v>
      </c>
      <c r="Y1270" s="62"/>
      <c r="Z1270" s="62"/>
      <c r="AA1270" s="62"/>
      <c r="AB1270" s="62"/>
    </row>
    <row r="1271" spans="1:32" x14ac:dyDescent="0.2">
      <c r="A1271" s="43">
        <v>67</v>
      </c>
      <c r="B1271" s="73"/>
      <c r="C1271" s="391" t="str">
        <f>Leden!AQ69</f>
        <v/>
      </c>
      <c r="D1271" s="391"/>
      <c r="E1271" s="177" t="str">
        <f>IF($C1271="","",LEFT(IFERROR(VLOOKUP($C1271,TeamsV,2,0),"")&amp;"??",2))</f>
        <v/>
      </c>
      <c r="F1271" s="177" t="str">
        <f>IF($C1271="","",LEFT(IFERROR(VLOOKUP($C1271,TeamsV,3,0),"")&amp;"??",2))</f>
        <v/>
      </c>
      <c r="G1271" s="177" t="str">
        <f>IF($C1271="","",LEFT(IFERROR(VLOOKUP($C1271,TeamsV,4,0),"")&amp;"?",1))</f>
        <v/>
      </c>
      <c r="H1271" s="75"/>
      <c r="I1271" s="76"/>
      <c r="J1271" s="295">
        <f>COUNTIF(C1274:C1288,"V")</f>
        <v>0</v>
      </c>
      <c r="K1271" s="300">
        <f>COUNTIF(C1274:C1288,"M")</f>
        <v>0</v>
      </c>
      <c r="L1271" s="77" t="str">
        <f>IFERROR(AVERAGE(H1274:H1288),"")</f>
        <v/>
      </c>
      <c r="M1271" s="78"/>
      <c r="N1271" s="78"/>
      <c r="O1271" s="79" t="s">
        <v>6554</v>
      </c>
      <c r="P1271" s="223" t="str">
        <f>IF(COUNT(P1274:P1288)=0,"",TeamPunten(P1274:P1288,$V1271))</f>
        <v/>
      </c>
      <c r="Q1271" s="223" t="str">
        <f>IF(COUNT(Q1274:Q1288)=0,"",TeamPunten(Q1274:Q1288,$V1271))</f>
        <v/>
      </c>
      <c r="R1271" s="223" t="str">
        <f>IF(COUNT(R1274:R1288)=0,"",TeamPunten(R1274:R1288,$V1271))</f>
        <v/>
      </c>
      <c r="S1271" s="224"/>
      <c r="T1271" s="51"/>
      <c r="U1271" s="225" t="str">
        <f>MID($C1271,1,1)</f>
        <v/>
      </c>
      <c r="V1271" s="225" t="str">
        <f>MID($C1271,1,1)</f>
        <v/>
      </c>
      <c r="W1271" s="225" t="str">
        <f>MID($C1271,1,1)</f>
        <v/>
      </c>
      <c r="X1271" s="52">
        <v>2</v>
      </c>
      <c r="Y1271" s="43"/>
      <c r="Z1271" s="43"/>
      <c r="AA1271" s="43"/>
      <c r="AB1271" s="43"/>
      <c r="AD1271" s="20" t="str">
        <f>IF($C1271="","",IFERROR(VLOOKUP($C1271,TeamsV,6,0),""))</f>
        <v/>
      </c>
      <c r="AE1271" s="20" t="str">
        <f>IF($AD1271="","",VLOOKUP($AD1271,Teams!$B$4:$G$8,2,0))</f>
        <v/>
      </c>
      <c r="AF1271" s="20" t="str">
        <f>IF($AD1271="","",VLOOKUP($AD1271,Teams!$B$4:$G$8,4,0))</f>
        <v/>
      </c>
    </row>
    <row r="1272" spans="1:32" x14ac:dyDescent="0.2">
      <c r="B1272" s="63"/>
      <c r="C1272" s="178"/>
      <c r="D1272" s="63"/>
      <c r="E1272" s="63"/>
      <c r="F1272" s="63"/>
      <c r="G1272" s="67"/>
      <c r="H1272" s="67"/>
      <c r="I1272" s="67"/>
      <c r="J1272" s="296"/>
      <c r="K1272" s="296"/>
      <c r="L1272" s="296"/>
      <c r="M1272" s="80"/>
      <c r="N1272" s="80"/>
      <c r="P1272" s="224"/>
      <c r="Q1272" s="224"/>
      <c r="R1272" s="224"/>
      <c r="S1272" s="224"/>
      <c r="T1272" s="51"/>
      <c r="U1272" s="226"/>
      <c r="V1272" s="226"/>
      <c r="W1272" s="226"/>
      <c r="X1272" s="52">
        <v>3</v>
      </c>
    </row>
    <row r="1273" spans="1:32" x14ac:dyDescent="0.2">
      <c r="A1273" s="81"/>
      <c r="B1273" s="82"/>
      <c r="C1273" s="83" t="s">
        <v>6555</v>
      </c>
      <c r="D1273" s="83" t="s">
        <v>6556</v>
      </c>
      <c r="E1273" s="84" t="s">
        <v>6557</v>
      </c>
      <c r="F1273" s="84" t="s">
        <v>6558</v>
      </c>
      <c r="G1273" s="83" t="s">
        <v>6559</v>
      </c>
      <c r="H1273" s="83" t="s">
        <v>6560</v>
      </c>
      <c r="I1273" s="83" t="s">
        <v>6415</v>
      </c>
      <c r="J1273" s="83" t="s">
        <v>7321</v>
      </c>
      <c r="K1273" s="83" t="s">
        <v>8065</v>
      </c>
      <c r="L1273" s="83" t="s">
        <v>8195</v>
      </c>
      <c r="M1273" s="85"/>
      <c r="N1273" s="85"/>
      <c r="O1273" s="86"/>
      <c r="P1273" s="227" t="s">
        <v>6425</v>
      </c>
      <c r="Q1273" s="227" t="s">
        <v>6424</v>
      </c>
      <c r="R1273" s="227" t="s">
        <v>6426</v>
      </c>
      <c r="S1273" s="224"/>
      <c r="T1273" s="51"/>
      <c r="U1273" s="225" t="str">
        <f>IF(W1271="","",VLOOKUP(W1271,Leeftijdscat,2,FALSE))</f>
        <v/>
      </c>
      <c r="V1273" s="225" t="str">
        <f>IF(W1271="","",VLOOKUP(W1271,Leeftijdscat,3,FALSE))</f>
        <v/>
      </c>
      <c r="W1273" s="225"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SUM(Y1273:AA1273)</f>
        <v>0</v>
      </c>
    </row>
    <row r="1274" spans="1:32" x14ac:dyDescent="0.2">
      <c r="A1274" s="34" t="str">
        <f>C1271&amp;"x"&amp;B1274</f>
        <v>x1</v>
      </c>
      <c r="B1274" s="63">
        <v>1</v>
      </c>
      <c r="C1274" s="87" t="str">
        <f t="shared" ref="C1274:C1288" si="944">IF(LEFT($A1274,1)="x","",IFERROR(VLOOKUP($A1274,LedenV,6,0),""))</f>
        <v/>
      </c>
      <c r="D1274" s="87" t="str">
        <f t="shared" ref="D1274:D1288" si="945">IF(LEFT($A1274,1)="x","",IFERROR(VLOOKUP($A1274,LedenV,7,0),""))</f>
        <v/>
      </c>
      <c r="E1274" s="88" t="str">
        <f t="shared" ref="E1274:E1288" si="946">IF(LEFT($A1274,1)="x","",IFERROR(VLOOKUP($A1274,LedenV,8,0),""))</f>
        <v/>
      </c>
      <c r="F1274" s="88" t="str">
        <f t="shared" ref="F1274:F1288" si="947">IF(LEFT($A1274,1)="x","",IFERROR(VLOOKUP($A1274,LedenV,9,0),""))</f>
        <v/>
      </c>
      <c r="G1274" s="89" t="str">
        <f t="shared" ref="G1274:G1288" si="948">IF(LEFT($A1274,1)="x","",IFERROR(VLOOKUP($A1274,LedenV,10,0),""))</f>
        <v/>
      </c>
      <c r="H1274" s="90" t="str">
        <f t="shared" ref="H1274:H1288" si="949">IF(AND(ISNUMBER(G1274),G1274&lt;&gt;0),DATEDIF(G1274,Peildatum,"Y"),"")</f>
        <v/>
      </c>
      <c r="I1274" s="91"/>
      <c r="J1274" s="87" t="str">
        <f t="shared" ref="J1274:J1288" si="950">IF(LEFT($A1274,1)="x","",IFERROR(VLOOKUP($A1274,LedenV,16,0),""))</f>
        <v/>
      </c>
      <c r="K1274" s="87" t="str">
        <f t="shared" ref="K1274:K1288" si="951">IF(LEFT($A1274,1)="x","",IFERROR(VLOOKUP($A1274,LedenV,17,0),""))</f>
        <v/>
      </c>
      <c r="L1274" s="87" t="str">
        <f t="shared" ref="L1274:L1288" si="952">IF(LEFT($A1274,1)="x","",IFERROR(VLOOKUP($A1274,LedenV,18,0),""))</f>
        <v/>
      </c>
      <c r="M1274" s="92"/>
      <c r="N1274" s="92"/>
      <c r="P1274" s="223" t="str">
        <f>IF(OR(LEFT($A1274,1)="x",AND(Y1273+$AB1274=0,$AB1273&gt;0)),"",IFERROR(VLOOKUP($A1274,LedenV,27,0),""))</f>
        <v/>
      </c>
      <c r="Q1274" s="223" t="str">
        <f>IF(OR(LEFT($A1274,1)="x",AND(Z1273+$AB1274=0,$AB1273&gt;0)),"",IFERROR(VLOOKUP($A1274,LedenV,28,0),""))</f>
        <v/>
      </c>
      <c r="R1274" s="223" t="str">
        <f>IF(OR(LEFT($A1274,1)="x",AND(AA1273+$AB1274=0,$AB1273&gt;0)),"",IFERROR(VLOOKUP($A1274,LedenV,29,0),""))</f>
        <v/>
      </c>
      <c r="S1274" s="228"/>
      <c r="T1274" s="305"/>
      <c r="U1274" s="226"/>
      <c r="V1274" s="229" t="str">
        <f t="shared" ref="V1274:V1288" si="953">V1273</f>
        <v/>
      </c>
      <c r="W1274" s="229" t="str">
        <f t="shared" ref="W1274:W1288" si="954">W1273</f>
        <v/>
      </c>
      <c r="X1274" s="52">
        <v>5</v>
      </c>
      <c r="Y1274" s="87" t="str">
        <f t="shared" ref="Y1274:Y1288" si="955">IF(LEFT($A1274,1)="x","",IFERROR(VLOOKUP($A1274,LedenV,34,0),""))</f>
        <v/>
      </c>
      <c r="Z1274" s="87" t="str">
        <f t="shared" ref="Z1274:Z1288" si="956">IF(LEFT($A1274,1)="x","",IFERROR(VLOOKUP($A1274,LedenV,35,0),""))</f>
        <v/>
      </c>
      <c r="AA1274" s="87" t="str">
        <f t="shared" ref="AA1274:AA1288" si="957">IF(LEFT($A1274,1)="x","",IFERROR(VLOOKUP($A1274,LedenV,36,0),""))</f>
        <v/>
      </c>
      <c r="AB1274" s="34">
        <f t="shared" ref="AB1274:AB1288" si="958">LEN(Y1274&amp;Z1274&amp;AA1274)</f>
        <v>0</v>
      </c>
    </row>
    <row r="1275" spans="1:32" x14ac:dyDescent="0.2">
      <c r="A1275" s="34" t="str">
        <f>C1271&amp;"x"&amp;B1275</f>
        <v>x2</v>
      </c>
      <c r="B1275" s="63">
        <v>2</v>
      </c>
      <c r="C1275" s="87" t="str">
        <f t="shared" si="944"/>
        <v/>
      </c>
      <c r="D1275" s="87" t="str">
        <f t="shared" si="945"/>
        <v/>
      </c>
      <c r="E1275" s="88" t="str">
        <f t="shared" si="946"/>
        <v/>
      </c>
      <c r="F1275" s="88" t="str">
        <f t="shared" si="947"/>
        <v/>
      </c>
      <c r="G1275" s="89" t="str">
        <f t="shared" si="948"/>
        <v/>
      </c>
      <c r="H1275" s="90" t="str">
        <f t="shared" si="949"/>
        <v/>
      </c>
      <c r="I1275" s="91"/>
      <c r="J1275" s="87" t="str">
        <f t="shared" si="950"/>
        <v/>
      </c>
      <c r="K1275" s="87" t="str">
        <f t="shared" si="951"/>
        <v/>
      </c>
      <c r="L1275" s="87" t="str">
        <f t="shared" si="952"/>
        <v/>
      </c>
      <c r="M1275" s="92"/>
      <c r="N1275" s="92"/>
      <c r="P1275" s="223" t="str">
        <f>IF(OR(LEFT($A1275,1)="x",AND(Y1273+$AB1275=0,$AB1273&gt;0)),"",IFERROR(VLOOKUP($A1275,LedenV,27,0),""))</f>
        <v/>
      </c>
      <c r="Q1275" s="223" t="str">
        <f>IF(OR(LEFT($A1275,1)="x",AND(Z1273+$AB1275=0,$AB1273&gt;0)),"",IFERROR(VLOOKUP($A1275,LedenV,28,0),""))</f>
        <v/>
      </c>
      <c r="R1275" s="223" t="str">
        <f>IF(OR(LEFT($A1275,1)="x",AND(AA1273+$AB1275=0,$AB1273&gt;0)),"",IFERROR(VLOOKUP($A1275,LedenV,29,0),""))</f>
        <v/>
      </c>
      <c r="S1275" s="228"/>
      <c r="T1275" s="305"/>
      <c r="U1275" s="226"/>
      <c r="V1275" s="229" t="str">
        <f t="shared" si="953"/>
        <v/>
      </c>
      <c r="W1275" s="229" t="str">
        <f t="shared" si="954"/>
        <v/>
      </c>
      <c r="X1275" s="52">
        <v>6</v>
      </c>
      <c r="Y1275" s="87" t="str">
        <f t="shared" si="955"/>
        <v/>
      </c>
      <c r="Z1275" s="87" t="str">
        <f t="shared" si="956"/>
        <v/>
      </c>
      <c r="AA1275" s="87" t="str">
        <f t="shared" si="957"/>
        <v/>
      </c>
      <c r="AB1275" s="34">
        <f t="shared" si="958"/>
        <v>0</v>
      </c>
    </row>
    <row r="1276" spans="1:32" x14ac:dyDescent="0.2">
      <c r="A1276" s="34" t="str">
        <f>C1271&amp;"x"&amp;B1276</f>
        <v>x3</v>
      </c>
      <c r="B1276" s="63">
        <v>3</v>
      </c>
      <c r="C1276" s="87" t="str">
        <f t="shared" si="944"/>
        <v/>
      </c>
      <c r="D1276" s="87" t="str">
        <f t="shared" si="945"/>
        <v/>
      </c>
      <c r="E1276" s="88" t="str">
        <f t="shared" si="946"/>
        <v/>
      </c>
      <c r="F1276" s="88" t="str">
        <f t="shared" si="947"/>
        <v/>
      </c>
      <c r="G1276" s="89" t="str">
        <f t="shared" si="948"/>
        <v/>
      </c>
      <c r="H1276" s="90" t="str">
        <f t="shared" si="949"/>
        <v/>
      </c>
      <c r="I1276" s="91"/>
      <c r="J1276" s="87" t="str">
        <f t="shared" si="950"/>
        <v/>
      </c>
      <c r="K1276" s="87" t="str">
        <f t="shared" si="951"/>
        <v/>
      </c>
      <c r="L1276" s="87" t="str">
        <f t="shared" si="952"/>
        <v/>
      </c>
      <c r="M1276" s="92"/>
      <c r="N1276" s="92"/>
      <c r="P1276" s="223" t="str">
        <f>IF(OR(LEFT($A1276,1)="x",AND(Y1273+$AB1276=0,$AB1273&gt;0)),"",IFERROR(VLOOKUP($A1276,LedenV,27,0),""))</f>
        <v/>
      </c>
      <c r="Q1276" s="223" t="str">
        <f>IF(OR(LEFT($A1276,1)="x",AND(Z1273+$AB1276=0,$AB1273&gt;0)),"",IFERROR(VLOOKUP($A1276,LedenV,28,0),""))</f>
        <v/>
      </c>
      <c r="R1276" s="223" t="str">
        <f>IF(OR(LEFT($A1276,1)="x",AND(AA1273+$AB1276=0,$AB1273&gt;0)),"",IFERROR(VLOOKUP($A1276,LedenV,29,0),""))</f>
        <v/>
      </c>
      <c r="S1276" s="228"/>
      <c r="T1276" s="305"/>
      <c r="U1276" s="226"/>
      <c r="V1276" s="229" t="str">
        <f t="shared" si="953"/>
        <v/>
      </c>
      <c r="W1276" s="229" t="str">
        <f t="shared" si="954"/>
        <v/>
      </c>
      <c r="X1276" s="52">
        <v>7</v>
      </c>
      <c r="Y1276" s="87" t="str">
        <f t="shared" si="955"/>
        <v/>
      </c>
      <c r="Z1276" s="87" t="str">
        <f t="shared" si="956"/>
        <v/>
      </c>
      <c r="AA1276" s="87" t="str">
        <f t="shared" si="957"/>
        <v/>
      </c>
      <c r="AB1276" s="34">
        <f t="shared" si="958"/>
        <v>0</v>
      </c>
    </row>
    <row r="1277" spans="1:32" x14ac:dyDescent="0.2">
      <c r="A1277" s="34" t="str">
        <f>C1271&amp;"x"&amp;B1277</f>
        <v>x4</v>
      </c>
      <c r="B1277" s="63">
        <v>4</v>
      </c>
      <c r="C1277" s="87" t="str">
        <f t="shared" si="944"/>
        <v/>
      </c>
      <c r="D1277" s="87" t="str">
        <f t="shared" si="945"/>
        <v/>
      </c>
      <c r="E1277" s="88" t="str">
        <f t="shared" si="946"/>
        <v/>
      </c>
      <c r="F1277" s="88" t="str">
        <f t="shared" si="947"/>
        <v/>
      </c>
      <c r="G1277" s="89" t="str">
        <f t="shared" si="948"/>
        <v/>
      </c>
      <c r="H1277" s="90" t="str">
        <f t="shared" si="949"/>
        <v/>
      </c>
      <c r="I1277" s="91"/>
      <c r="J1277" s="87" t="str">
        <f t="shared" si="950"/>
        <v/>
      </c>
      <c r="K1277" s="87" t="str">
        <f t="shared" si="951"/>
        <v/>
      </c>
      <c r="L1277" s="87" t="str">
        <f t="shared" si="952"/>
        <v/>
      </c>
      <c r="M1277" s="92"/>
      <c r="N1277" s="92"/>
      <c r="P1277" s="223" t="str">
        <f>IF(OR(LEFT($A1277,1)="x",AND(Y1273+$AB1277=0,$AB1273&gt;0)),"",IFERROR(VLOOKUP($A1277,LedenV,27,0),""))</f>
        <v/>
      </c>
      <c r="Q1277" s="223" t="str">
        <f>IF(OR(LEFT($A1277,1)="x",AND(Z1273+$AB1277=0,$AB1273&gt;0)),"",IFERROR(VLOOKUP($A1277,LedenV,28,0),""))</f>
        <v/>
      </c>
      <c r="R1277" s="223" t="str">
        <f>IF(OR(LEFT($A1277,1)="x",AND(AA1273+$AB1277=0,$AB1273&gt;0)),"",IFERROR(VLOOKUP($A1277,LedenV,29,0),""))</f>
        <v/>
      </c>
      <c r="S1277" s="228"/>
      <c r="T1277" s="305"/>
      <c r="U1277" s="226"/>
      <c r="V1277" s="229" t="str">
        <f t="shared" si="953"/>
        <v/>
      </c>
      <c r="W1277" s="229" t="str">
        <f t="shared" si="954"/>
        <v/>
      </c>
      <c r="X1277" s="52">
        <v>8</v>
      </c>
      <c r="Y1277" s="87" t="str">
        <f t="shared" si="955"/>
        <v/>
      </c>
      <c r="Z1277" s="87" t="str">
        <f t="shared" si="956"/>
        <v/>
      </c>
      <c r="AA1277" s="87" t="str">
        <f t="shared" si="957"/>
        <v/>
      </c>
      <c r="AB1277" s="34">
        <f t="shared" si="958"/>
        <v>0</v>
      </c>
    </row>
    <row r="1278" spans="1:32" x14ac:dyDescent="0.2">
      <c r="A1278" s="34" t="str">
        <f>C1271&amp;"x"&amp;B1278</f>
        <v>x5</v>
      </c>
      <c r="B1278" s="63">
        <v>5</v>
      </c>
      <c r="C1278" s="87" t="str">
        <f t="shared" si="944"/>
        <v/>
      </c>
      <c r="D1278" s="87" t="str">
        <f t="shared" si="945"/>
        <v/>
      </c>
      <c r="E1278" s="88" t="str">
        <f t="shared" si="946"/>
        <v/>
      </c>
      <c r="F1278" s="88" t="str">
        <f t="shared" si="947"/>
        <v/>
      </c>
      <c r="G1278" s="89" t="str">
        <f t="shared" si="948"/>
        <v/>
      </c>
      <c r="H1278" s="90" t="str">
        <f t="shared" si="949"/>
        <v/>
      </c>
      <c r="I1278" s="91"/>
      <c r="J1278" s="87" t="str">
        <f t="shared" si="950"/>
        <v/>
      </c>
      <c r="K1278" s="87" t="str">
        <f t="shared" si="951"/>
        <v/>
      </c>
      <c r="L1278" s="87" t="str">
        <f t="shared" si="952"/>
        <v/>
      </c>
      <c r="M1278" s="92"/>
      <c r="N1278" s="92"/>
      <c r="P1278" s="223" t="str">
        <f>IF(OR(LEFT($A1278,1)="x",AND(Y1273+$AB1278=0,$AB1273&gt;0)),"",IFERROR(VLOOKUP($A1278,LedenV,27,0),""))</f>
        <v/>
      </c>
      <c r="Q1278" s="223" t="str">
        <f>IF(OR(LEFT($A1278,1)="x",AND(Z1273+$AB1278=0,$AB1273&gt;0)),"",IFERROR(VLOOKUP($A1278,LedenV,28,0),""))</f>
        <v/>
      </c>
      <c r="R1278" s="223" t="str">
        <f>IF(OR(LEFT($A1278,1)="x",AND(AA1273+$AB1278=0,$AB1273&gt;0)),"",IFERROR(VLOOKUP($A1278,LedenV,29,0),""))</f>
        <v/>
      </c>
      <c r="S1278" s="228"/>
      <c r="T1278" s="305"/>
      <c r="U1278" s="226"/>
      <c r="V1278" s="229" t="str">
        <f t="shared" si="953"/>
        <v/>
      </c>
      <c r="W1278" s="229" t="str">
        <f t="shared" si="954"/>
        <v/>
      </c>
      <c r="X1278" s="52">
        <v>9</v>
      </c>
      <c r="Y1278" s="87" t="str">
        <f t="shared" si="955"/>
        <v/>
      </c>
      <c r="Z1278" s="87" t="str">
        <f t="shared" si="956"/>
        <v/>
      </c>
      <c r="AA1278" s="87" t="str">
        <f t="shared" si="957"/>
        <v/>
      </c>
      <c r="AB1278" s="34">
        <f t="shared" si="958"/>
        <v>0</v>
      </c>
    </row>
    <row r="1279" spans="1:32" x14ac:dyDescent="0.2">
      <c r="A1279" s="34" t="str">
        <f>C1271&amp;"x"&amp;B1279</f>
        <v>x6</v>
      </c>
      <c r="B1279" s="63">
        <v>6</v>
      </c>
      <c r="C1279" s="87" t="str">
        <f t="shared" si="944"/>
        <v/>
      </c>
      <c r="D1279" s="87" t="str">
        <f t="shared" si="945"/>
        <v/>
      </c>
      <c r="E1279" s="88" t="str">
        <f t="shared" si="946"/>
        <v/>
      </c>
      <c r="F1279" s="88" t="str">
        <f t="shared" si="947"/>
        <v/>
      </c>
      <c r="G1279" s="89" t="str">
        <f t="shared" si="948"/>
        <v/>
      </c>
      <c r="H1279" s="90" t="str">
        <f t="shared" si="949"/>
        <v/>
      </c>
      <c r="I1279" s="91"/>
      <c r="J1279" s="87" t="str">
        <f t="shared" si="950"/>
        <v/>
      </c>
      <c r="K1279" s="87" t="str">
        <f t="shared" si="951"/>
        <v/>
      </c>
      <c r="L1279" s="87" t="str">
        <f t="shared" si="952"/>
        <v/>
      </c>
      <c r="M1279" s="92"/>
      <c r="N1279" s="92"/>
      <c r="P1279" s="223" t="str">
        <f>IF(OR(LEFT($A1279,1)="x",AND(Y1273+$AB1279=0,$AB1273&gt;0)),"",IFERROR(VLOOKUP($A1279,LedenV,27,0),""))</f>
        <v/>
      </c>
      <c r="Q1279" s="223" t="str">
        <f>IF(OR(LEFT($A1279,1)="x",AND(Z1273+$AB1279=0,$AB1273&gt;0)),"",IFERROR(VLOOKUP($A1279,LedenV,28,0),""))</f>
        <v/>
      </c>
      <c r="R1279" s="223" t="str">
        <f>IF(OR(LEFT($A1279,1)="x",AND(AA1273+$AB1279=0,$AB1273&gt;0)),"",IFERROR(VLOOKUP($A1279,LedenV,29,0),""))</f>
        <v/>
      </c>
      <c r="S1279" s="228"/>
      <c r="T1279" s="305"/>
      <c r="U1279" s="226"/>
      <c r="V1279" s="229" t="str">
        <f t="shared" si="953"/>
        <v/>
      </c>
      <c r="W1279" s="229" t="str">
        <f t="shared" si="954"/>
        <v/>
      </c>
      <c r="X1279" s="52">
        <v>10</v>
      </c>
      <c r="Y1279" s="87" t="str">
        <f t="shared" si="955"/>
        <v/>
      </c>
      <c r="Z1279" s="87" t="str">
        <f t="shared" si="956"/>
        <v/>
      </c>
      <c r="AA1279" s="87" t="str">
        <f t="shared" si="957"/>
        <v/>
      </c>
      <c r="AB1279" s="34">
        <f t="shared" si="958"/>
        <v>0</v>
      </c>
    </row>
    <row r="1280" spans="1:32" x14ac:dyDescent="0.2">
      <c r="A1280" s="34" t="str">
        <f>C1271&amp;"x"&amp;B1280</f>
        <v>x7</v>
      </c>
      <c r="B1280" s="63">
        <v>7</v>
      </c>
      <c r="C1280" s="87" t="str">
        <f t="shared" si="944"/>
        <v/>
      </c>
      <c r="D1280" s="87" t="str">
        <f t="shared" si="945"/>
        <v/>
      </c>
      <c r="E1280" s="88" t="str">
        <f t="shared" si="946"/>
        <v/>
      </c>
      <c r="F1280" s="88" t="str">
        <f t="shared" si="947"/>
        <v/>
      </c>
      <c r="G1280" s="89" t="str">
        <f t="shared" si="948"/>
        <v/>
      </c>
      <c r="H1280" s="90" t="str">
        <f t="shared" si="949"/>
        <v/>
      </c>
      <c r="I1280" s="91"/>
      <c r="J1280" s="87" t="str">
        <f t="shared" si="950"/>
        <v/>
      </c>
      <c r="K1280" s="87" t="str">
        <f t="shared" si="951"/>
        <v/>
      </c>
      <c r="L1280" s="87" t="str">
        <f t="shared" si="952"/>
        <v/>
      </c>
      <c r="M1280" s="92"/>
      <c r="N1280" s="92"/>
      <c r="P1280" s="223" t="str">
        <f>IF(OR(LEFT($A1280,1)="x",AND(Y1273+$AB1280=0,$AB1273&gt;0)),"",IFERROR(VLOOKUP($A1280,LedenV,27,0),""))</f>
        <v/>
      </c>
      <c r="Q1280" s="223" t="str">
        <f>IF(OR(LEFT($A1280,1)="x",AND(Z1273+$AB1280=0,$AB1273&gt;0)),"",IFERROR(VLOOKUP($A1280,LedenV,28,0),""))</f>
        <v/>
      </c>
      <c r="R1280" s="223" t="str">
        <f>IF(OR(LEFT($A1280,1)="x",AND(AA1273+$AB1280=0,$AB1273&gt;0)),"",IFERROR(VLOOKUP($A1280,LedenV,29,0),""))</f>
        <v/>
      </c>
      <c r="S1280" s="228"/>
      <c r="T1280" s="305"/>
      <c r="U1280" s="226"/>
      <c r="V1280" s="229" t="str">
        <f t="shared" si="953"/>
        <v/>
      </c>
      <c r="W1280" s="229" t="str">
        <f t="shared" si="954"/>
        <v/>
      </c>
      <c r="X1280" s="52">
        <v>11</v>
      </c>
      <c r="Y1280" s="87" t="str">
        <f t="shared" si="955"/>
        <v/>
      </c>
      <c r="Z1280" s="87" t="str">
        <f t="shared" si="956"/>
        <v/>
      </c>
      <c r="AA1280" s="87" t="str">
        <f t="shared" si="957"/>
        <v/>
      </c>
      <c r="AB1280" s="34">
        <f t="shared" si="958"/>
        <v>0</v>
      </c>
    </row>
    <row r="1281" spans="1:28" x14ac:dyDescent="0.2">
      <c r="A1281" s="34" t="str">
        <f>C1271&amp;"x"&amp;B1281</f>
        <v>x8</v>
      </c>
      <c r="B1281" s="63">
        <v>8</v>
      </c>
      <c r="C1281" s="87" t="str">
        <f t="shared" si="944"/>
        <v/>
      </c>
      <c r="D1281" s="87" t="str">
        <f t="shared" si="945"/>
        <v/>
      </c>
      <c r="E1281" s="88" t="str">
        <f t="shared" si="946"/>
        <v/>
      </c>
      <c r="F1281" s="88" t="str">
        <f t="shared" si="947"/>
        <v/>
      </c>
      <c r="G1281" s="89" t="str">
        <f t="shared" si="948"/>
        <v/>
      </c>
      <c r="H1281" s="90" t="str">
        <f t="shared" si="949"/>
        <v/>
      </c>
      <c r="I1281" s="91"/>
      <c r="J1281" s="87" t="str">
        <f t="shared" si="950"/>
        <v/>
      </c>
      <c r="K1281" s="87" t="str">
        <f t="shared" si="951"/>
        <v/>
      </c>
      <c r="L1281" s="87" t="str">
        <f t="shared" si="952"/>
        <v/>
      </c>
      <c r="M1281" s="92"/>
      <c r="N1281" s="92"/>
      <c r="P1281" s="223" t="str">
        <f>IF(OR(LEFT($A1281,1)="x",AND(Y1273+$AB1281=0,$AB1273&gt;0)),"",IFERROR(VLOOKUP($A1281,LedenV,27,0),""))</f>
        <v/>
      </c>
      <c r="Q1281" s="223" t="str">
        <f>IF(OR(LEFT($A1281,1)="x",AND(Z1273+$AB1281=0,$AB1273&gt;0)),"",IFERROR(VLOOKUP($A1281,LedenV,28,0),""))</f>
        <v/>
      </c>
      <c r="R1281" s="223" t="str">
        <f>IF(OR(LEFT($A1281,1)="x",AND(AA1273+$AB1281=0,$AB1273&gt;0)),"",IFERROR(VLOOKUP($A1281,LedenV,29,0),""))</f>
        <v/>
      </c>
      <c r="S1281" s="228"/>
      <c r="T1281" s="305"/>
      <c r="U1281" s="226"/>
      <c r="V1281" s="229" t="str">
        <f t="shared" si="953"/>
        <v/>
      </c>
      <c r="W1281" s="229" t="str">
        <f t="shared" si="954"/>
        <v/>
      </c>
      <c r="X1281" s="52">
        <v>12</v>
      </c>
      <c r="Y1281" s="87" t="str">
        <f t="shared" si="955"/>
        <v/>
      </c>
      <c r="Z1281" s="87" t="str">
        <f t="shared" si="956"/>
        <v/>
      </c>
      <c r="AA1281" s="87" t="str">
        <f t="shared" si="957"/>
        <v/>
      </c>
      <c r="AB1281" s="34">
        <f t="shared" si="958"/>
        <v>0</v>
      </c>
    </row>
    <row r="1282" spans="1:28" x14ac:dyDescent="0.2">
      <c r="A1282" s="34" t="str">
        <f>C1271&amp;"x"&amp;B1282</f>
        <v>x9</v>
      </c>
      <c r="B1282" s="63">
        <v>9</v>
      </c>
      <c r="C1282" s="87" t="str">
        <f t="shared" si="944"/>
        <v/>
      </c>
      <c r="D1282" s="87" t="str">
        <f t="shared" si="945"/>
        <v/>
      </c>
      <c r="E1282" s="88" t="str">
        <f t="shared" si="946"/>
        <v/>
      </c>
      <c r="F1282" s="88" t="str">
        <f t="shared" si="947"/>
        <v/>
      </c>
      <c r="G1282" s="89" t="str">
        <f t="shared" si="948"/>
        <v/>
      </c>
      <c r="H1282" s="90" t="str">
        <f t="shared" si="949"/>
        <v/>
      </c>
      <c r="I1282" s="91"/>
      <c r="J1282" s="87" t="str">
        <f t="shared" si="950"/>
        <v/>
      </c>
      <c r="K1282" s="87" t="str">
        <f t="shared" si="951"/>
        <v/>
      </c>
      <c r="L1282" s="87" t="str">
        <f t="shared" si="952"/>
        <v/>
      </c>
      <c r="M1282" s="92"/>
      <c r="N1282" s="92"/>
      <c r="P1282" s="223" t="str">
        <f>IF(OR(LEFT($A1282,1)="x",AND(Y1273+$AB1282=0,$AB1273&gt;0)),"",IFERROR(VLOOKUP($A1282,LedenV,27,0),""))</f>
        <v/>
      </c>
      <c r="Q1282" s="223" t="str">
        <f>IF(OR(LEFT($A1282,1)="x",AND(Z1273+$AB1282=0,$AB1273&gt;0)),"",IFERROR(VLOOKUP($A1282,LedenV,28,0),""))</f>
        <v/>
      </c>
      <c r="R1282" s="223" t="str">
        <f>IF(OR(LEFT($A1282,1)="x",AND(AA1273+$AB1282=0,$AB1273&gt;0)),"",IFERROR(VLOOKUP($A1282,LedenV,29,0),""))</f>
        <v/>
      </c>
      <c r="S1282" s="228"/>
      <c r="T1282" s="305"/>
      <c r="U1282" s="226"/>
      <c r="V1282" s="229" t="str">
        <f t="shared" si="953"/>
        <v/>
      </c>
      <c r="W1282" s="229" t="str">
        <f t="shared" si="954"/>
        <v/>
      </c>
      <c r="X1282" s="52">
        <v>13</v>
      </c>
      <c r="Y1282" s="87" t="str">
        <f t="shared" si="955"/>
        <v/>
      </c>
      <c r="Z1282" s="87" t="str">
        <f t="shared" si="956"/>
        <v/>
      </c>
      <c r="AA1282" s="87" t="str">
        <f t="shared" si="957"/>
        <v/>
      </c>
      <c r="AB1282" s="34">
        <f t="shared" si="958"/>
        <v>0</v>
      </c>
    </row>
    <row r="1283" spans="1:28" x14ac:dyDescent="0.2">
      <c r="A1283" s="34" t="str">
        <f>C1271&amp;"x"&amp;B1283</f>
        <v>x10</v>
      </c>
      <c r="B1283" s="63">
        <v>10</v>
      </c>
      <c r="C1283" s="87" t="str">
        <f t="shared" si="944"/>
        <v/>
      </c>
      <c r="D1283" s="87" t="str">
        <f t="shared" si="945"/>
        <v/>
      </c>
      <c r="E1283" s="88" t="str">
        <f t="shared" si="946"/>
        <v/>
      </c>
      <c r="F1283" s="88" t="str">
        <f t="shared" si="947"/>
        <v/>
      </c>
      <c r="G1283" s="89" t="str">
        <f t="shared" si="948"/>
        <v/>
      </c>
      <c r="H1283" s="90" t="str">
        <f t="shared" si="949"/>
        <v/>
      </c>
      <c r="I1283" s="91"/>
      <c r="J1283" s="87" t="str">
        <f t="shared" si="950"/>
        <v/>
      </c>
      <c r="K1283" s="87" t="str">
        <f t="shared" si="951"/>
        <v/>
      </c>
      <c r="L1283" s="87" t="str">
        <f t="shared" si="952"/>
        <v/>
      </c>
      <c r="M1283" s="92"/>
      <c r="N1283" s="92"/>
      <c r="P1283" s="223" t="str">
        <f>IF(OR(LEFT($A1283,1)="x",AND(Y1273+$AB1283=0,$AB1273&gt;0)),"",IFERROR(VLOOKUP($A1283,LedenV,27,0),""))</f>
        <v/>
      </c>
      <c r="Q1283" s="223" t="str">
        <f>IF(OR(LEFT($A1283,1)="x",AND(Z1273+$AB1283=0,$AB1273&gt;0)),"",IFERROR(VLOOKUP($A1283,LedenV,28,0),""))</f>
        <v/>
      </c>
      <c r="R1283" s="223" t="str">
        <f>IF(OR(LEFT($A1283,1)="x",AND(AA1273+$AB1283=0,$AB1273&gt;0)),"",IFERROR(VLOOKUP($A1283,LedenV,29,0),""))</f>
        <v/>
      </c>
      <c r="S1283" s="228"/>
      <c r="T1283" s="305"/>
      <c r="U1283" s="226"/>
      <c r="V1283" s="229" t="str">
        <f t="shared" si="953"/>
        <v/>
      </c>
      <c r="W1283" s="229" t="str">
        <f t="shared" si="954"/>
        <v/>
      </c>
      <c r="X1283" s="52">
        <v>14</v>
      </c>
      <c r="Y1283" s="87" t="str">
        <f t="shared" si="955"/>
        <v/>
      </c>
      <c r="Z1283" s="87" t="str">
        <f t="shared" si="956"/>
        <v/>
      </c>
      <c r="AA1283" s="87" t="str">
        <f t="shared" si="957"/>
        <v/>
      </c>
      <c r="AB1283" s="34">
        <f t="shared" si="958"/>
        <v>0</v>
      </c>
    </row>
    <row r="1284" spans="1:28" x14ac:dyDescent="0.2">
      <c r="A1284" s="34" t="str">
        <f>C1271&amp;"x"&amp;B1284</f>
        <v>x11</v>
      </c>
      <c r="B1284" s="63">
        <v>11</v>
      </c>
      <c r="C1284" s="87" t="str">
        <f t="shared" si="944"/>
        <v/>
      </c>
      <c r="D1284" s="87" t="str">
        <f t="shared" si="945"/>
        <v/>
      </c>
      <c r="E1284" s="88" t="str">
        <f t="shared" si="946"/>
        <v/>
      </c>
      <c r="F1284" s="88" t="str">
        <f t="shared" si="947"/>
        <v/>
      </c>
      <c r="G1284" s="89" t="str">
        <f t="shared" si="948"/>
        <v/>
      </c>
      <c r="H1284" s="90" t="str">
        <f t="shared" si="949"/>
        <v/>
      </c>
      <c r="I1284" s="91"/>
      <c r="J1284" s="87" t="str">
        <f t="shared" si="950"/>
        <v/>
      </c>
      <c r="K1284" s="87" t="str">
        <f t="shared" si="951"/>
        <v/>
      </c>
      <c r="L1284" s="87" t="str">
        <f t="shared" si="952"/>
        <v/>
      </c>
      <c r="M1284" s="92"/>
      <c r="N1284" s="92"/>
      <c r="P1284" s="223" t="str">
        <f>IF(OR(LEFT($A1284,1)="x",AND(Y1273+$AB1284=0,$AB1273&gt;0)),"",IFERROR(VLOOKUP($A1284,LedenV,27,0),""))</f>
        <v/>
      </c>
      <c r="Q1284" s="223" t="str">
        <f>IF(OR(LEFT($A1284,1)="x",AND(Z1273+$AB1284=0,$AB1273&gt;0)),"",IFERROR(VLOOKUP($A1284,LedenV,28,0),""))</f>
        <v/>
      </c>
      <c r="R1284" s="223" t="str">
        <f>IF(OR(LEFT($A1284,1)="x",AND(AA1273+$AB1284=0,$AB1273&gt;0)),"",IFERROR(VLOOKUP($A1284,LedenV,29,0),""))</f>
        <v/>
      </c>
      <c r="V1284" s="229" t="str">
        <f t="shared" si="953"/>
        <v/>
      </c>
      <c r="W1284" s="229" t="str">
        <f t="shared" si="954"/>
        <v/>
      </c>
      <c r="X1284" s="52">
        <v>15</v>
      </c>
      <c r="Y1284" s="87" t="str">
        <f t="shared" si="955"/>
        <v/>
      </c>
      <c r="Z1284" s="87" t="str">
        <f t="shared" si="956"/>
        <v/>
      </c>
      <c r="AA1284" s="87" t="str">
        <f t="shared" si="957"/>
        <v/>
      </c>
      <c r="AB1284" s="34">
        <f t="shared" si="958"/>
        <v>0</v>
      </c>
    </row>
    <row r="1285" spans="1:28" x14ac:dyDescent="0.2">
      <c r="A1285" s="34" t="str">
        <f>C1271&amp;"x"&amp;B1285</f>
        <v>x12</v>
      </c>
      <c r="B1285" s="63">
        <v>12</v>
      </c>
      <c r="C1285" s="87" t="str">
        <f t="shared" si="944"/>
        <v/>
      </c>
      <c r="D1285" s="87" t="str">
        <f t="shared" si="945"/>
        <v/>
      </c>
      <c r="E1285" s="88" t="str">
        <f t="shared" si="946"/>
        <v/>
      </c>
      <c r="F1285" s="88" t="str">
        <f t="shared" si="947"/>
        <v/>
      </c>
      <c r="G1285" s="89" t="str">
        <f t="shared" si="948"/>
        <v/>
      </c>
      <c r="H1285" s="90" t="str">
        <f t="shared" si="949"/>
        <v/>
      </c>
      <c r="I1285" s="91"/>
      <c r="J1285" s="87" t="str">
        <f t="shared" si="950"/>
        <v/>
      </c>
      <c r="K1285" s="87" t="str">
        <f t="shared" si="951"/>
        <v/>
      </c>
      <c r="L1285" s="87" t="str">
        <f t="shared" si="952"/>
        <v/>
      </c>
      <c r="M1285" s="92"/>
      <c r="N1285" s="92"/>
      <c r="P1285" s="223" t="str">
        <f>IF(OR(LEFT($A1285,1)="x",AND(Y1273+$AB1285=0,$AB1273&gt;0)),"",IFERROR(VLOOKUP($A1285,LedenV,27,0),""))</f>
        <v/>
      </c>
      <c r="Q1285" s="223" t="str">
        <f>IF(OR(LEFT($A1285,1)="x",AND(Z1273+$AB1285=0,$AB1273&gt;0)),"",IFERROR(VLOOKUP($A1285,LedenV,28,0),""))</f>
        <v/>
      </c>
      <c r="R1285" s="223" t="str">
        <f>IF(OR(LEFT($A1285,1)="x",AND(AA1273+$AB1285=0,$AB1273&gt;0)),"",IFERROR(VLOOKUP($A1285,LedenV,29,0),""))</f>
        <v/>
      </c>
      <c r="V1285" s="229" t="str">
        <f t="shared" si="953"/>
        <v/>
      </c>
      <c r="W1285" s="229" t="str">
        <f t="shared" si="954"/>
        <v/>
      </c>
      <c r="X1285" s="52">
        <v>16</v>
      </c>
      <c r="Y1285" s="87" t="str">
        <f t="shared" si="955"/>
        <v/>
      </c>
      <c r="Z1285" s="87" t="str">
        <f t="shared" si="956"/>
        <v/>
      </c>
      <c r="AA1285" s="87" t="str">
        <f t="shared" si="957"/>
        <v/>
      </c>
      <c r="AB1285" s="34">
        <f t="shared" si="958"/>
        <v>0</v>
      </c>
    </row>
    <row r="1286" spans="1:28" x14ac:dyDescent="0.2">
      <c r="A1286" s="34" t="str">
        <f>C1271&amp;"x"&amp;B1286</f>
        <v>x13</v>
      </c>
      <c r="B1286" s="63">
        <v>13</v>
      </c>
      <c r="C1286" s="87" t="str">
        <f t="shared" si="944"/>
        <v/>
      </c>
      <c r="D1286" s="87" t="str">
        <f t="shared" si="945"/>
        <v/>
      </c>
      <c r="E1286" s="88" t="str">
        <f t="shared" si="946"/>
        <v/>
      </c>
      <c r="F1286" s="88" t="str">
        <f t="shared" si="947"/>
        <v/>
      </c>
      <c r="G1286" s="89" t="str">
        <f t="shared" si="948"/>
        <v/>
      </c>
      <c r="H1286" s="90" t="str">
        <f t="shared" si="949"/>
        <v/>
      </c>
      <c r="I1286" s="91"/>
      <c r="J1286" s="87" t="str">
        <f t="shared" si="950"/>
        <v/>
      </c>
      <c r="K1286" s="87" t="str">
        <f t="shared" si="951"/>
        <v/>
      </c>
      <c r="L1286" s="87" t="str">
        <f t="shared" si="952"/>
        <v/>
      </c>
      <c r="M1286" s="92"/>
      <c r="N1286" s="92"/>
      <c r="P1286" s="223" t="str">
        <f>IF(OR(LEFT($A1286,1)="x",AND(Y1273+$AB1286=0,$AB1273&gt;0)),"",IFERROR(VLOOKUP($A1286,LedenV,27,0),""))</f>
        <v/>
      </c>
      <c r="Q1286" s="223" t="str">
        <f>IF(OR(LEFT($A1286,1)="x",AND(Z1273+$AB1286=0,$AB1273&gt;0)),"",IFERROR(VLOOKUP($A1286,LedenV,28,0),""))</f>
        <v/>
      </c>
      <c r="R1286" s="223" t="str">
        <f>IF(OR(LEFT($A1286,1)="x",AND(AA1273+$AB1286=0,$AB1273&gt;0)),"",IFERROR(VLOOKUP($A1286,LedenV,29,0),""))</f>
        <v/>
      </c>
      <c r="V1286" s="229" t="str">
        <f t="shared" si="953"/>
        <v/>
      </c>
      <c r="W1286" s="229" t="str">
        <f t="shared" si="954"/>
        <v/>
      </c>
      <c r="X1286" s="52">
        <v>17</v>
      </c>
      <c r="Y1286" s="87" t="str">
        <f t="shared" si="955"/>
        <v/>
      </c>
      <c r="Z1286" s="87" t="str">
        <f t="shared" si="956"/>
        <v/>
      </c>
      <c r="AA1286" s="87" t="str">
        <f t="shared" si="957"/>
        <v/>
      </c>
      <c r="AB1286" s="34">
        <f t="shared" si="958"/>
        <v>0</v>
      </c>
    </row>
    <row r="1287" spans="1:28" x14ac:dyDescent="0.2">
      <c r="A1287" s="34" t="str">
        <f>C1271&amp;"x"&amp;B1287</f>
        <v>x14</v>
      </c>
      <c r="B1287" s="63">
        <v>14</v>
      </c>
      <c r="C1287" s="87" t="str">
        <f t="shared" si="944"/>
        <v/>
      </c>
      <c r="D1287" s="87" t="str">
        <f t="shared" si="945"/>
        <v/>
      </c>
      <c r="E1287" s="88" t="str">
        <f t="shared" si="946"/>
        <v/>
      </c>
      <c r="F1287" s="88" t="str">
        <f t="shared" si="947"/>
        <v/>
      </c>
      <c r="G1287" s="89" t="str">
        <f t="shared" si="948"/>
        <v/>
      </c>
      <c r="H1287" s="90" t="str">
        <f t="shared" si="949"/>
        <v/>
      </c>
      <c r="I1287" s="91"/>
      <c r="J1287" s="87" t="str">
        <f t="shared" si="950"/>
        <v/>
      </c>
      <c r="K1287" s="87" t="str">
        <f t="shared" si="951"/>
        <v/>
      </c>
      <c r="L1287" s="87" t="str">
        <f t="shared" si="952"/>
        <v/>
      </c>
      <c r="M1287" s="92"/>
      <c r="N1287" s="92"/>
      <c r="P1287" s="223" t="str">
        <f>IF(OR(LEFT($A1287,1)="x",AND(Y1273+$AB1287=0,$AB1273&gt;0)),"",IFERROR(VLOOKUP($A1287,LedenV,27,0),""))</f>
        <v/>
      </c>
      <c r="Q1287" s="223" t="str">
        <f>IF(OR(LEFT($A1287,1)="x",AND(Z1273+$AB1287=0,$AB1273&gt;0)),"",IFERROR(VLOOKUP($A1287,LedenV,28,0),""))</f>
        <v/>
      </c>
      <c r="R1287" s="223" t="str">
        <f>IF(OR(LEFT($A1287,1)="x",AND(AA1273+$AB1287=0,$AB1273&gt;0)),"",IFERROR(VLOOKUP($A1287,LedenV,29,0),""))</f>
        <v/>
      </c>
      <c r="V1287" s="229" t="str">
        <f t="shared" si="953"/>
        <v/>
      </c>
      <c r="W1287" s="229" t="str">
        <f t="shared" si="954"/>
        <v/>
      </c>
      <c r="X1287" s="52">
        <v>18</v>
      </c>
      <c r="Y1287" s="87" t="str">
        <f t="shared" si="955"/>
        <v/>
      </c>
      <c r="Z1287" s="87" t="str">
        <f t="shared" si="956"/>
        <v/>
      </c>
      <c r="AA1287" s="87" t="str">
        <f t="shared" si="957"/>
        <v/>
      </c>
      <c r="AB1287" s="34">
        <f t="shared" si="958"/>
        <v>0</v>
      </c>
    </row>
    <row r="1288" spans="1:28" x14ac:dyDescent="0.2">
      <c r="A1288" s="34" t="str">
        <f>C1271&amp;"x"&amp;B1288</f>
        <v>x15</v>
      </c>
      <c r="B1288" s="63">
        <v>15</v>
      </c>
      <c r="C1288" s="87" t="str">
        <f t="shared" si="944"/>
        <v/>
      </c>
      <c r="D1288" s="87" t="str">
        <f t="shared" si="945"/>
        <v/>
      </c>
      <c r="E1288" s="88" t="str">
        <f t="shared" si="946"/>
        <v/>
      </c>
      <c r="F1288" s="88" t="str">
        <f t="shared" si="947"/>
        <v/>
      </c>
      <c r="G1288" s="89" t="str">
        <f t="shared" si="948"/>
        <v/>
      </c>
      <c r="H1288" s="90" t="str">
        <f t="shared" si="949"/>
        <v/>
      </c>
      <c r="I1288" s="91"/>
      <c r="J1288" s="87" t="str">
        <f t="shared" si="950"/>
        <v/>
      </c>
      <c r="K1288" s="87" t="str">
        <f t="shared" si="951"/>
        <v/>
      </c>
      <c r="L1288" s="87" t="str">
        <f t="shared" si="952"/>
        <v/>
      </c>
      <c r="M1288" s="92"/>
      <c r="N1288" s="92"/>
      <c r="P1288" s="223" t="str">
        <f>IF(OR(LEFT($A1288,1)="x",AND(Y1273+$AB1288=0,$AB1273&gt;0)),"",IFERROR(VLOOKUP($A1288,LedenV,27,0),""))</f>
        <v/>
      </c>
      <c r="Q1288" s="223" t="str">
        <f>IF(OR(LEFT($A1288,1)="x",AND(Z1273+$AB1288=0,$AB1273&gt;0)),"",IFERROR(VLOOKUP($A1288,LedenV,28,0),""))</f>
        <v/>
      </c>
      <c r="R1288" s="223" t="str">
        <f>IF(OR(LEFT($A1288,1)="x",AND(AA1273+$AB1288=0,$AB1273&gt;0)),"",IFERROR(VLOOKUP($A1288,LedenV,29,0),""))</f>
        <v/>
      </c>
      <c r="V1288" s="229" t="str">
        <f t="shared" si="953"/>
        <v/>
      </c>
      <c r="W1288" s="229" t="str">
        <f t="shared" si="954"/>
        <v/>
      </c>
      <c r="X1288" s="52">
        <v>19</v>
      </c>
      <c r="Y1288" s="87" t="str">
        <f t="shared" si="955"/>
        <v/>
      </c>
      <c r="Z1288" s="87" t="str">
        <f t="shared" si="956"/>
        <v/>
      </c>
      <c r="AA1288" s="87" t="str">
        <f t="shared" si="957"/>
        <v/>
      </c>
      <c r="AB1288" s="34">
        <f t="shared" si="958"/>
        <v>0</v>
      </c>
    </row>
    <row r="1289" spans="1:28" ht="13.5" thickBot="1" x14ac:dyDescent="0.25">
      <c r="B1289" s="93"/>
      <c r="C1289" s="94"/>
      <c r="D1289" s="93"/>
      <c r="E1289" s="93"/>
      <c r="F1289" s="93"/>
      <c r="G1289" s="95"/>
      <c r="H1289" s="95"/>
      <c r="I1289" s="95"/>
      <c r="J1289" s="94"/>
      <c r="K1289" s="94"/>
      <c r="L1289" s="94"/>
      <c r="M1289" s="92"/>
      <c r="N1289" s="92"/>
      <c r="X1289" s="52">
        <v>20</v>
      </c>
    </row>
    <row r="1290" spans="1:28" ht="13.5" thickTop="1" x14ac:dyDescent="0.2">
      <c r="I1290" s="36"/>
    </row>
  </sheetData>
  <sheetProtection password="CA7A" sheet="1" objects="1" scenarios="1"/>
  <customSheetViews>
    <customSheetView guid="{1B185DFC-D55B-4228-8730-0095ADC6AB88}"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2"/>
    </customSheetView>
    <customSheetView guid="{CD87A05E-54C4-46A2-9ABD-17FE825C7DB4}" scale="80" zeroValues="0" hiddenColumns="1" topLeftCell="B1">
      <pane ySplit="9" topLeftCell="A16" activePane="bottomLeft" state="frozen"/>
      <selection pane="bottomLeft" activeCell="N1" sqref="N1:AC1048576"/>
      <pageMargins left="0.7" right="0.7" top="0.75" bottom="0.75" header="0.3" footer="0.3"/>
      <pageSetup paperSize="9" orientation="portrait" r:id="rId3"/>
    </customSheetView>
    <customSheetView guid="{31784761-D1EA-4590-8692-13B1749AE3CA}"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9B880FFF-D6F2-498F-BCF4-A061799698C0}" scale="80" zeroValues="0" hiddenColumns="1">
      <pane ySplit="9" topLeftCell="A10" activePane="bottomLeft" state="frozen"/>
      <selection pane="bottomLeft" activeCell="O1" sqref="O1:O1048576"/>
      <pageMargins left="0.7" right="0.7" top="0.75" bottom="0.75" header="0.3" footer="0.3"/>
      <pageSetup paperSize="9" orientation="portrait" r:id="rId5"/>
    </customSheetView>
  </customSheetViews>
  <mergeCells count="144">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 ref="C71:D71"/>
    <mergeCell ref="C90:D90"/>
    <mergeCell ref="C91:D91"/>
    <mergeCell ref="C110:D110"/>
    <mergeCell ref="C111:D111"/>
    <mergeCell ref="C130:D130"/>
    <mergeCell ref="C50:D50"/>
    <mergeCell ref="C51:D51"/>
    <mergeCell ref="C70:D7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1070:D1070"/>
    <mergeCell ref="C1071:D1071"/>
    <mergeCell ref="C1090:D1090"/>
    <mergeCell ref="C971:D971"/>
    <mergeCell ref="C990:D990"/>
    <mergeCell ref="C991:D991"/>
    <mergeCell ref="C1010:D1010"/>
    <mergeCell ref="C1011:D1011"/>
    <mergeCell ref="C1030:D1030"/>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s>
  <conditionalFormatting sqref="H14:H28">
    <cfRule type="expression" dxfId="1204" priority="864" stopIfTrue="1">
      <formula>AND(H14&gt;$W14,H14&lt;&gt;"")</formula>
    </cfRule>
    <cfRule type="expression" dxfId="1203" priority="865" stopIfTrue="1">
      <formula>AND(H14&gt;$V14,H14&lt;&gt;"")</formula>
    </cfRule>
  </conditionalFormatting>
  <conditionalFormatting sqref="H34:H48">
    <cfRule type="expression" dxfId="1202" priority="862" stopIfTrue="1">
      <formula>AND(H34&gt;$W34,H34&lt;&gt;"")</formula>
    </cfRule>
    <cfRule type="expression" dxfId="1201" priority="863" stopIfTrue="1">
      <formula>AND(H34&gt;$V34,H34&lt;&gt;"")</formula>
    </cfRule>
  </conditionalFormatting>
  <conditionalFormatting sqref="H54:H68">
    <cfRule type="expression" dxfId="1200" priority="860" stopIfTrue="1">
      <formula>AND(H54&gt;$W54,H54&lt;&gt;"")</formula>
    </cfRule>
    <cfRule type="expression" dxfId="1199" priority="861" stopIfTrue="1">
      <formula>AND(H54&gt;$V54,H54&lt;&gt;"")</formula>
    </cfRule>
  </conditionalFormatting>
  <conditionalFormatting sqref="H74:H88">
    <cfRule type="expression" dxfId="1198" priority="858" stopIfTrue="1">
      <formula>AND(H74&gt;$W74,H74&lt;&gt;"")</formula>
    </cfRule>
    <cfRule type="expression" dxfId="1197" priority="859" stopIfTrue="1">
      <formula>AND(H74&gt;$V74,H74&lt;&gt;"")</formula>
    </cfRule>
  </conditionalFormatting>
  <conditionalFormatting sqref="H94:H108">
    <cfRule type="expression" dxfId="1196" priority="856" stopIfTrue="1">
      <formula>AND(H94&gt;$W94,H94&lt;&gt;"")</formula>
    </cfRule>
    <cfRule type="expression" dxfId="1195" priority="857" stopIfTrue="1">
      <formula>AND(H94&gt;$V94,H94&lt;&gt;"")</formula>
    </cfRule>
  </conditionalFormatting>
  <conditionalFormatting sqref="H114:H128">
    <cfRule type="expression" dxfId="1194" priority="854" stopIfTrue="1">
      <formula>AND(H114&gt;$W114,H114&lt;&gt;"")</formula>
    </cfRule>
    <cfRule type="expression" dxfId="1193" priority="855" stopIfTrue="1">
      <formula>AND(H114&gt;$V114,H114&lt;&gt;"")</formula>
    </cfRule>
  </conditionalFormatting>
  <conditionalFormatting sqref="H134:H148">
    <cfRule type="expression" dxfId="1192" priority="852" stopIfTrue="1">
      <formula>AND(H134&gt;$W134,H134&lt;&gt;"")</formula>
    </cfRule>
    <cfRule type="expression" dxfId="1191" priority="853" stopIfTrue="1">
      <formula>AND(H134&gt;$V134,H134&lt;&gt;"")</formula>
    </cfRule>
  </conditionalFormatting>
  <conditionalFormatting sqref="H154:H168">
    <cfRule type="expression" dxfId="1190" priority="850" stopIfTrue="1">
      <formula>AND(H154&gt;$W154,H154&lt;&gt;"")</formula>
    </cfRule>
    <cfRule type="expression" dxfId="1189" priority="851" stopIfTrue="1">
      <formula>AND(H154&gt;$V154,H154&lt;&gt;"")</formula>
    </cfRule>
  </conditionalFormatting>
  <conditionalFormatting sqref="H174:H188">
    <cfRule type="expression" dxfId="1188" priority="848" stopIfTrue="1">
      <formula>AND(H174&gt;$W174,H174&lt;&gt;"")</formula>
    </cfRule>
    <cfRule type="expression" dxfId="1187" priority="849" stopIfTrue="1">
      <formula>AND(H174&gt;$V174,H174&lt;&gt;"")</formula>
    </cfRule>
  </conditionalFormatting>
  <conditionalFormatting sqref="H194:H208">
    <cfRule type="expression" dxfId="1186" priority="846" stopIfTrue="1">
      <formula>AND(H194&gt;$W194,H194&lt;&gt;"")</formula>
    </cfRule>
    <cfRule type="expression" dxfId="1185" priority="847" stopIfTrue="1">
      <formula>AND(H194&gt;$V194,H194&lt;&gt;"")</formula>
    </cfRule>
  </conditionalFormatting>
  <conditionalFormatting sqref="H214:H228">
    <cfRule type="expression" dxfId="1184" priority="844" stopIfTrue="1">
      <formula>AND(H214&gt;$W214,H214&lt;&gt;"")</formula>
    </cfRule>
    <cfRule type="expression" dxfId="1183" priority="845" stopIfTrue="1">
      <formula>AND(H214&gt;$V214,H214&lt;&gt;"")</formula>
    </cfRule>
  </conditionalFormatting>
  <conditionalFormatting sqref="H234:H248">
    <cfRule type="expression" dxfId="1182" priority="842" stopIfTrue="1">
      <formula>AND(H234&gt;$W234,H234&lt;&gt;"")</formula>
    </cfRule>
    <cfRule type="expression" dxfId="1181" priority="843" stopIfTrue="1">
      <formula>AND(H234&gt;$V234,H234&lt;&gt;"")</formula>
    </cfRule>
  </conditionalFormatting>
  <conditionalFormatting sqref="H254:H268">
    <cfRule type="expression" dxfId="1180" priority="840" stopIfTrue="1">
      <formula>AND(H254&gt;$W254,H254&lt;&gt;"")</formula>
    </cfRule>
    <cfRule type="expression" dxfId="1179" priority="841" stopIfTrue="1">
      <formula>AND(H254&gt;$V254,H254&lt;&gt;"")</formula>
    </cfRule>
  </conditionalFormatting>
  <conditionalFormatting sqref="H274:H288">
    <cfRule type="expression" dxfId="1178" priority="838" stopIfTrue="1">
      <formula>AND(H274&gt;$W274,H274&lt;&gt;"")</formula>
    </cfRule>
    <cfRule type="expression" dxfId="1177" priority="839" stopIfTrue="1">
      <formula>AND(H274&gt;$V274,H274&lt;&gt;"")</formula>
    </cfRule>
  </conditionalFormatting>
  <conditionalFormatting sqref="H294:H308">
    <cfRule type="expression" dxfId="1176" priority="836" stopIfTrue="1">
      <formula>AND(H294&gt;$W294,H294&lt;&gt;"")</formula>
    </cfRule>
    <cfRule type="expression" dxfId="1175" priority="837" stopIfTrue="1">
      <formula>AND(H294&gt;$V294,H294&lt;&gt;"")</formula>
    </cfRule>
  </conditionalFormatting>
  <conditionalFormatting sqref="H314:H328">
    <cfRule type="expression" dxfId="1174" priority="834" stopIfTrue="1">
      <formula>AND(H314&gt;$W314,H314&lt;&gt;"")</formula>
    </cfRule>
    <cfRule type="expression" dxfId="1173" priority="835" stopIfTrue="1">
      <formula>AND(H314&gt;$V314,H314&lt;&gt;"")</formula>
    </cfRule>
  </conditionalFormatting>
  <conditionalFormatting sqref="H334:H348">
    <cfRule type="expression" dxfId="1172" priority="832" stopIfTrue="1">
      <formula>AND(H334&gt;$W334,H334&lt;&gt;"")</formula>
    </cfRule>
    <cfRule type="expression" dxfId="1171" priority="833" stopIfTrue="1">
      <formula>AND(H334&gt;$V334,H334&lt;&gt;"")</formula>
    </cfRule>
  </conditionalFormatting>
  <conditionalFormatting sqref="H354:H368">
    <cfRule type="expression" dxfId="1170" priority="830" stopIfTrue="1">
      <formula>AND(H354&gt;$W354,H354&lt;&gt;"")</formula>
    </cfRule>
    <cfRule type="expression" dxfId="1169" priority="831" stopIfTrue="1">
      <formula>AND(H354&gt;$V354,H354&lt;&gt;"")</formula>
    </cfRule>
  </conditionalFormatting>
  <conditionalFormatting sqref="H374:H388">
    <cfRule type="expression" dxfId="1168" priority="828" stopIfTrue="1">
      <formula>AND(H374&gt;$W374,H374&lt;&gt;"")</formula>
    </cfRule>
    <cfRule type="expression" dxfId="1167" priority="829" stopIfTrue="1">
      <formula>AND(H374&gt;$V374,H374&lt;&gt;"")</formula>
    </cfRule>
  </conditionalFormatting>
  <conditionalFormatting sqref="H394:H408">
    <cfRule type="expression" dxfId="1166" priority="826" stopIfTrue="1">
      <formula>AND(H394&gt;$W394,H394&lt;&gt;"")</formula>
    </cfRule>
    <cfRule type="expression" dxfId="1165" priority="827" stopIfTrue="1">
      <formula>AND(H394&gt;$V394,H394&lt;&gt;"")</formula>
    </cfRule>
  </conditionalFormatting>
  <conditionalFormatting sqref="H414:H428">
    <cfRule type="expression" dxfId="1164" priority="824" stopIfTrue="1">
      <formula>AND(H414&gt;$W414,H414&lt;&gt;"")</formula>
    </cfRule>
    <cfRule type="expression" dxfId="1163" priority="825" stopIfTrue="1">
      <formula>AND(H414&gt;$V414,H414&lt;&gt;"")</formula>
    </cfRule>
  </conditionalFormatting>
  <conditionalFormatting sqref="H434:H448">
    <cfRule type="expression" dxfId="1162" priority="822" stopIfTrue="1">
      <formula>AND(H434&gt;$W434,H434&lt;&gt;"")</formula>
    </cfRule>
    <cfRule type="expression" dxfId="1161" priority="823" stopIfTrue="1">
      <formula>AND(H434&gt;$V434,H434&lt;&gt;"")</formula>
    </cfRule>
  </conditionalFormatting>
  <conditionalFormatting sqref="H454:H468">
    <cfRule type="expression" dxfId="1160" priority="820" stopIfTrue="1">
      <formula>AND(H454&gt;$W454,H454&lt;&gt;"")</formula>
    </cfRule>
    <cfRule type="expression" dxfId="1159" priority="821" stopIfTrue="1">
      <formula>AND(H454&gt;$V454,H454&lt;&gt;"")</formula>
    </cfRule>
  </conditionalFormatting>
  <conditionalFormatting sqref="H474:H488">
    <cfRule type="expression" dxfId="1158" priority="818" stopIfTrue="1">
      <formula>AND(H474&gt;$W474,H474&lt;&gt;"")</formula>
    </cfRule>
    <cfRule type="expression" dxfId="1157" priority="819" stopIfTrue="1">
      <formula>AND(H474&gt;$V474,H474&lt;&gt;"")</formula>
    </cfRule>
  </conditionalFormatting>
  <conditionalFormatting sqref="H494:H508">
    <cfRule type="expression" dxfId="1156" priority="816" stopIfTrue="1">
      <formula>AND(H494&gt;$W494,H494&lt;&gt;"")</formula>
    </cfRule>
    <cfRule type="expression" dxfId="1155" priority="817" stopIfTrue="1">
      <formula>AND(H494&gt;$V494,H494&lt;&gt;"")</formula>
    </cfRule>
  </conditionalFormatting>
  <conditionalFormatting sqref="H514:H528">
    <cfRule type="expression" dxfId="1154" priority="814" stopIfTrue="1">
      <formula>AND(H514&gt;$W514,H514&lt;&gt;"")</formula>
    </cfRule>
    <cfRule type="expression" dxfId="1153" priority="815" stopIfTrue="1">
      <formula>AND(H514&gt;$V514,H514&lt;&gt;"")</formula>
    </cfRule>
  </conditionalFormatting>
  <conditionalFormatting sqref="H534:H548">
    <cfRule type="expression" dxfId="1152" priority="812" stopIfTrue="1">
      <formula>AND(H534&gt;$W534,H534&lt;&gt;"")</formula>
    </cfRule>
    <cfRule type="expression" dxfId="1151" priority="813" stopIfTrue="1">
      <formula>AND(H534&gt;$V534,H534&lt;&gt;"")</formula>
    </cfRule>
  </conditionalFormatting>
  <conditionalFormatting sqref="H554:H568">
    <cfRule type="expression" dxfId="1150" priority="810" stopIfTrue="1">
      <formula>AND(H554&gt;$W554,H554&lt;&gt;"")</formula>
    </cfRule>
    <cfRule type="expression" dxfId="1149" priority="811" stopIfTrue="1">
      <formula>AND(H554&gt;$V554,H554&lt;&gt;"")</formula>
    </cfRule>
  </conditionalFormatting>
  <conditionalFormatting sqref="H574:H588">
    <cfRule type="expression" dxfId="1148" priority="808" stopIfTrue="1">
      <formula>AND(H574&gt;$W574,H574&lt;&gt;"")</formula>
    </cfRule>
    <cfRule type="expression" dxfId="1147" priority="809" stopIfTrue="1">
      <formula>AND(H574&gt;$V574,H574&lt;&gt;"")</formula>
    </cfRule>
  </conditionalFormatting>
  <conditionalFormatting sqref="H594:H608">
    <cfRule type="expression" dxfId="1146" priority="806" stopIfTrue="1">
      <formula>AND(H594&gt;$W594,H594&lt;&gt;"")</formula>
    </cfRule>
    <cfRule type="expression" dxfId="1145" priority="807" stopIfTrue="1">
      <formula>AND(H594&gt;$V594,H594&lt;&gt;"")</formula>
    </cfRule>
  </conditionalFormatting>
  <conditionalFormatting sqref="H614:H628">
    <cfRule type="expression" dxfId="1144" priority="804" stopIfTrue="1">
      <formula>AND(H614&gt;$W614,H614&lt;&gt;"")</formula>
    </cfRule>
    <cfRule type="expression" dxfId="1143" priority="805" stopIfTrue="1">
      <formula>AND(H614&gt;$V614,H614&lt;&gt;"")</formula>
    </cfRule>
  </conditionalFormatting>
  <conditionalFormatting sqref="H634:H648">
    <cfRule type="expression" dxfId="1142" priority="802" stopIfTrue="1">
      <formula>AND(H634&gt;$W634,H634&lt;&gt;"")</formula>
    </cfRule>
    <cfRule type="expression" dxfId="1141" priority="803" stopIfTrue="1">
      <formula>AND(H634&gt;$V634,H634&lt;&gt;"")</formula>
    </cfRule>
  </conditionalFormatting>
  <conditionalFormatting sqref="H654:H668">
    <cfRule type="expression" dxfId="1140" priority="800" stopIfTrue="1">
      <formula>AND(H654&gt;$W654,H654&lt;&gt;"")</formula>
    </cfRule>
    <cfRule type="expression" dxfId="1139" priority="801" stopIfTrue="1">
      <formula>AND(H654&gt;$V654,H654&lt;&gt;"")</formula>
    </cfRule>
  </conditionalFormatting>
  <conditionalFormatting sqref="H674:H688">
    <cfRule type="expression" dxfId="1138" priority="798" stopIfTrue="1">
      <formula>AND(H674&gt;$W674,H674&lt;&gt;"")</formula>
    </cfRule>
    <cfRule type="expression" dxfId="1137" priority="799" stopIfTrue="1">
      <formula>AND(H674&gt;$V674,H674&lt;&gt;"")</formula>
    </cfRule>
  </conditionalFormatting>
  <conditionalFormatting sqref="H694:H708">
    <cfRule type="expression" dxfId="1136" priority="796" stopIfTrue="1">
      <formula>AND(H694&gt;$W694,H694&lt;&gt;"")</formula>
    </cfRule>
    <cfRule type="expression" dxfId="1135" priority="797" stopIfTrue="1">
      <formula>AND(H694&gt;$V694,H694&lt;&gt;"")</formula>
    </cfRule>
  </conditionalFormatting>
  <conditionalFormatting sqref="H714:H728">
    <cfRule type="expression" dxfId="1134" priority="794" stopIfTrue="1">
      <formula>AND(H714&gt;$W714,H714&lt;&gt;"")</formula>
    </cfRule>
    <cfRule type="expression" dxfId="1133" priority="795" stopIfTrue="1">
      <formula>AND(H714&gt;$V714,H714&lt;&gt;"")</formula>
    </cfRule>
  </conditionalFormatting>
  <conditionalFormatting sqref="H734:H748">
    <cfRule type="expression" dxfId="1132" priority="792" stopIfTrue="1">
      <formula>AND(H734&gt;$W734,H734&lt;&gt;"")</formula>
    </cfRule>
    <cfRule type="expression" dxfId="1131" priority="793" stopIfTrue="1">
      <formula>AND(H734&gt;$V734,H734&lt;&gt;"")</formula>
    </cfRule>
  </conditionalFormatting>
  <conditionalFormatting sqref="H754:H768">
    <cfRule type="expression" dxfId="1130" priority="790" stopIfTrue="1">
      <formula>AND(H754&gt;$W754,H754&lt;&gt;"")</formula>
    </cfRule>
    <cfRule type="expression" dxfId="1129" priority="791" stopIfTrue="1">
      <formula>AND(H754&gt;$V754,H754&lt;&gt;"")</formula>
    </cfRule>
  </conditionalFormatting>
  <conditionalFormatting sqref="H774:H788">
    <cfRule type="expression" dxfId="1128" priority="788" stopIfTrue="1">
      <formula>AND(H774&gt;$W774,H774&lt;&gt;"")</formula>
    </cfRule>
    <cfRule type="expression" dxfId="1127" priority="789" stopIfTrue="1">
      <formula>AND(H774&gt;$V774,H774&lt;&gt;"")</formula>
    </cfRule>
  </conditionalFormatting>
  <conditionalFormatting sqref="H794:H808">
    <cfRule type="expression" dxfId="1126" priority="786" stopIfTrue="1">
      <formula>AND(H794&gt;$W794,H794&lt;&gt;"")</formula>
    </cfRule>
    <cfRule type="expression" dxfId="1125" priority="787" stopIfTrue="1">
      <formula>AND(H794&gt;$V794,H794&lt;&gt;"")</formula>
    </cfRule>
  </conditionalFormatting>
  <conditionalFormatting sqref="H814:H828">
    <cfRule type="expression" dxfId="1124" priority="784" stopIfTrue="1">
      <formula>AND(H814&gt;$W814,H814&lt;&gt;"")</formula>
    </cfRule>
    <cfRule type="expression" dxfId="1123" priority="785" stopIfTrue="1">
      <formula>AND(H814&gt;$V814,H814&lt;&gt;"")</formula>
    </cfRule>
  </conditionalFormatting>
  <conditionalFormatting sqref="H834:H848">
    <cfRule type="expression" dxfId="1122" priority="782" stopIfTrue="1">
      <formula>AND(H834&gt;$W834,H834&lt;&gt;"")</formula>
    </cfRule>
    <cfRule type="expression" dxfId="1121" priority="783" stopIfTrue="1">
      <formula>AND(H834&gt;$V834,H834&lt;&gt;"")</formula>
    </cfRule>
  </conditionalFormatting>
  <conditionalFormatting sqref="H854:H868">
    <cfRule type="expression" dxfId="1120" priority="780" stopIfTrue="1">
      <formula>AND(H854&gt;$W854,H854&lt;&gt;"")</formula>
    </cfRule>
    <cfRule type="expression" dxfId="1119" priority="781" stopIfTrue="1">
      <formula>AND(H854&gt;$V854,H854&lt;&gt;"")</formula>
    </cfRule>
  </conditionalFormatting>
  <conditionalFormatting sqref="H874:H888">
    <cfRule type="expression" dxfId="1118" priority="778" stopIfTrue="1">
      <formula>AND(H874&gt;$W874,H874&lt;&gt;"")</formula>
    </cfRule>
    <cfRule type="expression" dxfId="1117" priority="779" stopIfTrue="1">
      <formula>AND(H874&gt;$V874,H874&lt;&gt;"")</formula>
    </cfRule>
  </conditionalFormatting>
  <conditionalFormatting sqref="H894:H908">
    <cfRule type="expression" dxfId="1116" priority="776" stopIfTrue="1">
      <formula>AND(H894&gt;$W894,H894&lt;&gt;"")</formula>
    </cfRule>
    <cfRule type="expression" dxfId="1115" priority="777" stopIfTrue="1">
      <formula>AND(H894&gt;$V894,H894&lt;&gt;"")</formula>
    </cfRule>
  </conditionalFormatting>
  <conditionalFormatting sqref="H914:H928">
    <cfRule type="expression" dxfId="1114" priority="774" stopIfTrue="1">
      <formula>AND(H914&gt;$W914,H914&lt;&gt;"")</formula>
    </cfRule>
    <cfRule type="expression" dxfId="1113" priority="775" stopIfTrue="1">
      <formula>AND(H914&gt;$V914,H914&lt;&gt;"")</formula>
    </cfRule>
  </conditionalFormatting>
  <conditionalFormatting sqref="H934:H948">
    <cfRule type="expression" dxfId="1112" priority="772" stopIfTrue="1">
      <formula>AND(H934&gt;$W934,H934&lt;&gt;"")</formula>
    </cfRule>
    <cfRule type="expression" dxfId="1111" priority="773" stopIfTrue="1">
      <formula>AND(H934&gt;$V934,H934&lt;&gt;"")</formula>
    </cfRule>
  </conditionalFormatting>
  <conditionalFormatting sqref="H954:H968">
    <cfRule type="expression" dxfId="1110" priority="770" stopIfTrue="1">
      <formula>AND(H954&gt;$W954,H954&lt;&gt;"")</formula>
    </cfRule>
    <cfRule type="expression" dxfId="1109" priority="771" stopIfTrue="1">
      <formula>AND(H954&gt;$V954,H954&lt;&gt;"")</formula>
    </cfRule>
  </conditionalFormatting>
  <conditionalFormatting sqref="H974:H988">
    <cfRule type="expression" dxfId="1108" priority="768" stopIfTrue="1">
      <formula>AND(H974&gt;$W974,H974&lt;&gt;"")</formula>
    </cfRule>
    <cfRule type="expression" dxfId="1107" priority="769" stopIfTrue="1">
      <formula>AND(H974&gt;$V974,H974&lt;&gt;"")</formula>
    </cfRule>
  </conditionalFormatting>
  <conditionalFormatting sqref="H994:H1008">
    <cfRule type="expression" dxfId="1106" priority="766" stopIfTrue="1">
      <formula>AND(H994&gt;$W994,H994&lt;&gt;"")</formula>
    </cfRule>
    <cfRule type="expression" dxfId="1105" priority="767" stopIfTrue="1">
      <formula>AND(H994&gt;$V994,H994&lt;&gt;"")</formula>
    </cfRule>
  </conditionalFormatting>
  <conditionalFormatting sqref="H1014:H1028">
    <cfRule type="expression" dxfId="1104" priority="764" stopIfTrue="1">
      <formula>AND(H1014&gt;$W1014,H1014&lt;&gt;"")</formula>
    </cfRule>
    <cfRule type="expression" dxfId="1103" priority="765" stopIfTrue="1">
      <formula>AND(H1014&gt;$V1014,H1014&lt;&gt;"")</formula>
    </cfRule>
  </conditionalFormatting>
  <conditionalFormatting sqref="H1034:H1048">
    <cfRule type="expression" dxfId="1102" priority="762" stopIfTrue="1">
      <formula>AND(H1034&gt;$W1034,H1034&lt;&gt;"")</formula>
    </cfRule>
    <cfRule type="expression" dxfId="1101" priority="763" stopIfTrue="1">
      <formula>AND(H1034&gt;$V1034,H1034&lt;&gt;"")</formula>
    </cfRule>
  </conditionalFormatting>
  <conditionalFormatting sqref="H1054:H1068">
    <cfRule type="expression" dxfId="1100" priority="760" stopIfTrue="1">
      <formula>AND(H1054&gt;$W1054,H1054&lt;&gt;"")</formula>
    </cfRule>
    <cfRule type="expression" dxfId="1099" priority="761" stopIfTrue="1">
      <formula>AND(H1054&gt;$V1054,H1054&lt;&gt;"")</formula>
    </cfRule>
  </conditionalFormatting>
  <conditionalFormatting sqref="H1074:H1088">
    <cfRule type="expression" dxfId="1098" priority="758" stopIfTrue="1">
      <formula>AND(H1074&gt;$W1074,H1074&lt;&gt;"")</formula>
    </cfRule>
    <cfRule type="expression" dxfId="1097" priority="759" stopIfTrue="1">
      <formula>AND(H1074&gt;$V1074,H1074&lt;&gt;"")</formula>
    </cfRule>
  </conditionalFormatting>
  <conditionalFormatting sqref="H1094:H1108">
    <cfRule type="expression" dxfId="1096" priority="756" stopIfTrue="1">
      <formula>AND(H1094&gt;$W1094,H1094&lt;&gt;"")</formula>
    </cfRule>
    <cfRule type="expression" dxfId="1095" priority="757" stopIfTrue="1">
      <formula>AND(H1094&gt;$V1094,H1094&lt;&gt;"")</formula>
    </cfRule>
  </conditionalFormatting>
  <conditionalFormatting sqref="H1114:H1128">
    <cfRule type="expression" dxfId="1094" priority="754" stopIfTrue="1">
      <formula>AND(H1114&gt;$W1114,H1114&lt;&gt;"")</formula>
    </cfRule>
    <cfRule type="expression" dxfId="1093" priority="755" stopIfTrue="1">
      <formula>AND(H1114&gt;$V1114,H1114&lt;&gt;"")</formula>
    </cfRule>
  </conditionalFormatting>
  <conditionalFormatting sqref="H1134:H1148">
    <cfRule type="expression" dxfId="1092" priority="752" stopIfTrue="1">
      <formula>AND(H1134&gt;$W1134,H1134&lt;&gt;"")</formula>
    </cfRule>
    <cfRule type="expression" dxfId="1091" priority="753" stopIfTrue="1">
      <formula>AND(H1134&gt;$V1134,H1134&lt;&gt;"")</formula>
    </cfRule>
  </conditionalFormatting>
  <conditionalFormatting sqref="H1154:H1168">
    <cfRule type="expression" dxfId="1090" priority="750" stopIfTrue="1">
      <formula>AND(H1154&gt;$W1154,H1154&lt;&gt;"")</formula>
    </cfRule>
    <cfRule type="expression" dxfId="1089" priority="751" stopIfTrue="1">
      <formula>AND(H1154&gt;$V1154,H1154&lt;&gt;"")</formula>
    </cfRule>
  </conditionalFormatting>
  <conditionalFormatting sqref="H1174:H1188">
    <cfRule type="expression" dxfId="1088" priority="748" stopIfTrue="1">
      <formula>AND(H1174&gt;$W1174,H1174&lt;&gt;"")</formula>
    </cfRule>
    <cfRule type="expression" dxfId="1087" priority="749" stopIfTrue="1">
      <formula>AND(H1174&gt;$V1174,H1174&lt;&gt;"")</formula>
    </cfRule>
  </conditionalFormatting>
  <conditionalFormatting sqref="H1194:H1208">
    <cfRule type="expression" dxfId="1086" priority="746" stopIfTrue="1">
      <formula>AND(H1194&gt;$W1194,H1194&lt;&gt;"")</formula>
    </cfRule>
    <cfRule type="expression" dxfId="1085" priority="747" stopIfTrue="1">
      <formula>AND(H1194&gt;$V1194,H1194&lt;&gt;"")</formula>
    </cfRule>
  </conditionalFormatting>
  <conditionalFormatting sqref="H1214:H1228">
    <cfRule type="expression" dxfId="1084" priority="744" stopIfTrue="1">
      <formula>AND(H1214&gt;$W1214,H1214&lt;&gt;"")</formula>
    </cfRule>
    <cfRule type="expression" dxfId="1083" priority="745" stopIfTrue="1">
      <formula>AND(H1214&gt;$V1214,H1214&lt;&gt;"")</formula>
    </cfRule>
  </conditionalFormatting>
  <conditionalFormatting sqref="H1234:H1248">
    <cfRule type="expression" dxfId="1082" priority="742" stopIfTrue="1">
      <formula>AND(H1234&gt;$W1234,H1234&lt;&gt;"")</formula>
    </cfRule>
    <cfRule type="expression" dxfId="1081" priority="743" stopIfTrue="1">
      <formula>AND(H1234&gt;$V1234,H1234&lt;&gt;"")</formula>
    </cfRule>
  </conditionalFormatting>
  <conditionalFormatting sqref="H1254:H1268">
    <cfRule type="expression" dxfId="1080" priority="740" stopIfTrue="1">
      <formula>AND(H1254&gt;$W1254,H1254&lt;&gt;"")</formula>
    </cfRule>
    <cfRule type="expression" dxfId="1079" priority="741" stopIfTrue="1">
      <formula>AND(H1254&gt;$V1254,H1254&lt;&gt;"")</formula>
    </cfRule>
  </conditionalFormatting>
  <conditionalFormatting sqref="H1274:H1288">
    <cfRule type="expression" dxfId="1078" priority="738" stopIfTrue="1">
      <formula>AND(H1274&gt;$W1274,H1274&lt;&gt;"")</formula>
    </cfRule>
    <cfRule type="expression" dxfId="1077" priority="739" stopIfTrue="1">
      <formula>AND(H1274&gt;$V1274,H1274&lt;&gt;"")</formula>
    </cfRule>
  </conditionalFormatting>
  <conditionalFormatting sqref="J14:L28">
    <cfRule type="expression" dxfId="1076" priority="727">
      <formula>AND($D14&lt;&gt;"",$H14&gt;11,LEN(J14)&lt;2)</formula>
    </cfRule>
    <cfRule type="expression" dxfId="1075" priority="728">
      <formula>AND($D14&lt;&gt;"",J14&lt;&gt;Y14)</formula>
    </cfRule>
  </conditionalFormatting>
  <conditionalFormatting sqref="J34:L48">
    <cfRule type="expression" dxfId="1074" priority="716">
      <formula>AND($D34&lt;&gt;"",$H34&gt;11,LEN(J34)&lt;2)</formula>
    </cfRule>
    <cfRule type="expression" dxfId="1073" priority="717">
      <formula>AND($D34&lt;&gt;"",J34&lt;&gt;Y34)</formula>
    </cfRule>
  </conditionalFormatting>
  <conditionalFormatting sqref="L51">
    <cfRule type="expression" dxfId="1072" priority="715">
      <formula>AND(J51+K51&gt;0,L51&gt;V53)</formula>
    </cfRule>
  </conditionalFormatting>
  <conditionalFormatting sqref="J51">
    <cfRule type="expression" priority="710" stopIfTrue="1">
      <formula>$W51=""</formula>
    </cfRule>
    <cfRule type="expression" dxfId="1071" priority="711" stopIfTrue="1">
      <formula>($J51+$K51)&lt;IF($G51="?",8,(1*$G51))</formula>
    </cfRule>
    <cfRule type="expression" dxfId="1070" priority="712" stopIfTrue="1">
      <formula>AND($L$2="Nee",$E51="WK",$J51&lt;IF($G51="?",8,(1*$G51))/2)</formula>
    </cfRule>
    <cfRule type="expression" dxfId="1069" priority="713" stopIfTrue="1">
      <formula>AND($L$2="Ja",$E51="WK",$J51&lt;IF($G51="?",8,(1*$G51)))</formula>
    </cfRule>
    <cfRule type="expression" dxfId="1068" priority="714" stopIfTrue="1">
      <formula>AND(OR($W51="E",$W51="F"),$J51=0)</formula>
    </cfRule>
  </conditionalFormatting>
  <conditionalFormatting sqref="J54:L68">
    <cfRule type="expression" dxfId="1067" priority="705">
      <formula>AND($D54&lt;&gt;"",$H54&gt;11,LEN(J54)&lt;2)</formula>
    </cfRule>
    <cfRule type="expression" dxfId="1066" priority="706">
      <formula>AND($D54&lt;&gt;"",J54&lt;&gt;Y54)</formula>
    </cfRule>
  </conditionalFormatting>
  <conditionalFormatting sqref="L71">
    <cfRule type="expression" dxfId="1065" priority="704">
      <formula>AND(J71+K71&gt;0,L71&gt;V73)</formula>
    </cfRule>
  </conditionalFormatting>
  <conditionalFormatting sqref="J71">
    <cfRule type="expression" priority="699" stopIfTrue="1">
      <formula>$W71=""</formula>
    </cfRule>
    <cfRule type="expression" dxfId="1064" priority="700" stopIfTrue="1">
      <formula>($J71+$K71)&lt;IF($G71="?",8,(1*$G71))</formula>
    </cfRule>
    <cfRule type="expression" dxfId="1063" priority="701" stopIfTrue="1">
      <formula>AND($L$2="Nee",$E71="WK",$J71&lt;IF($G71="?",8,(1*$G71))/2)</formula>
    </cfRule>
    <cfRule type="expression" dxfId="1062" priority="702" stopIfTrue="1">
      <formula>AND($L$2="Ja",$E71="WK",$J71&lt;IF($G71="?",8,(1*$G71)))</formula>
    </cfRule>
    <cfRule type="expression" dxfId="1061" priority="703" stopIfTrue="1">
      <formula>AND(OR($W71="E",$W71="F"),$J71=0)</formula>
    </cfRule>
  </conditionalFormatting>
  <conditionalFormatting sqref="J74:L88">
    <cfRule type="expression" dxfId="1060" priority="694">
      <formula>AND($D74&lt;&gt;"",$H74&gt;11,LEN(J74)&lt;2)</formula>
    </cfRule>
    <cfRule type="expression" dxfId="1059" priority="695">
      <formula>AND($D74&lt;&gt;"",J74&lt;&gt;Y74)</formula>
    </cfRule>
  </conditionalFormatting>
  <conditionalFormatting sqref="L91">
    <cfRule type="expression" dxfId="1058" priority="693">
      <formula>AND(J91+K91&gt;0,L91&gt;V93)</formula>
    </cfRule>
  </conditionalFormatting>
  <conditionalFormatting sqref="J91">
    <cfRule type="expression" priority="688" stopIfTrue="1">
      <formula>$W91=""</formula>
    </cfRule>
    <cfRule type="expression" dxfId="1057" priority="689" stopIfTrue="1">
      <formula>($J91+$K91)&lt;IF($G91="?",8,(1*$G91))</formula>
    </cfRule>
    <cfRule type="expression" dxfId="1056" priority="690" stopIfTrue="1">
      <formula>AND($L$2="Nee",$E91="WK",$J91&lt;IF($G91="?",8,(1*$G91))/2)</formula>
    </cfRule>
    <cfRule type="expression" dxfId="1055" priority="691" stopIfTrue="1">
      <formula>AND($L$2="Ja",$E91="WK",$J91&lt;IF($G91="?",8,(1*$G91)))</formula>
    </cfRule>
    <cfRule type="expression" dxfId="1054" priority="692" stopIfTrue="1">
      <formula>AND(OR($W91="E",$W91="F"),$J91=0)</formula>
    </cfRule>
  </conditionalFormatting>
  <conditionalFormatting sqref="J94:L108">
    <cfRule type="expression" dxfId="1053" priority="683">
      <formula>AND($D94&lt;&gt;"",$H94&gt;11,LEN(J94)&lt;2)</formula>
    </cfRule>
    <cfRule type="expression" dxfId="1052" priority="684">
      <formula>AND($D94&lt;&gt;"",J94&lt;&gt;Y94)</formula>
    </cfRule>
  </conditionalFormatting>
  <conditionalFormatting sqref="L111">
    <cfRule type="expression" dxfId="1051" priority="682">
      <formula>AND(J111+K111&gt;0,L111&gt;V113)</formula>
    </cfRule>
  </conditionalFormatting>
  <conditionalFormatting sqref="J111">
    <cfRule type="expression" priority="677" stopIfTrue="1">
      <formula>$W111=""</formula>
    </cfRule>
    <cfRule type="expression" dxfId="1050" priority="678" stopIfTrue="1">
      <formula>($J111+$K111)&lt;IF($G111="?",8,(1*$G111))</formula>
    </cfRule>
    <cfRule type="expression" dxfId="1049" priority="679" stopIfTrue="1">
      <formula>AND($L$2="Nee",$E111="WK",$J111&lt;IF($G111="?",8,(1*$G111))/2)</formula>
    </cfRule>
    <cfRule type="expression" dxfId="1048" priority="680" stopIfTrue="1">
      <formula>AND($L$2="Ja",$E111="WK",$J111&lt;IF($G111="?",8,(1*$G111)))</formula>
    </cfRule>
    <cfRule type="expression" dxfId="1047" priority="681" stopIfTrue="1">
      <formula>AND(OR($W111="E",$W111="F"),$J111=0)</formula>
    </cfRule>
  </conditionalFormatting>
  <conditionalFormatting sqref="J114:L128">
    <cfRule type="expression" dxfId="1046" priority="672">
      <formula>AND($D114&lt;&gt;"",$H114&gt;11,LEN(J114)&lt;2)</formula>
    </cfRule>
    <cfRule type="expression" dxfId="1045" priority="673">
      <formula>AND($D114&lt;&gt;"",J114&lt;&gt;Y114)</formula>
    </cfRule>
  </conditionalFormatting>
  <conditionalFormatting sqref="L131">
    <cfRule type="expression" dxfId="1044" priority="671">
      <formula>AND(J131+K131&gt;0,L131&gt;V133)</formula>
    </cfRule>
  </conditionalFormatting>
  <conditionalFormatting sqref="J131">
    <cfRule type="expression" priority="666" stopIfTrue="1">
      <formula>$W131=""</formula>
    </cfRule>
    <cfRule type="expression" dxfId="1043" priority="667" stopIfTrue="1">
      <formula>($J131+$K131)&lt;IF($G131="?",8,(1*$G131))</formula>
    </cfRule>
    <cfRule type="expression" dxfId="1042" priority="668" stopIfTrue="1">
      <formula>AND($L$2="Nee",$E131="WK",$J131&lt;IF($G131="?",8,(1*$G131))/2)</formula>
    </cfRule>
    <cfRule type="expression" dxfId="1041" priority="669" stopIfTrue="1">
      <formula>AND($L$2="Ja",$E131="WK",$J131&lt;IF($G131="?",8,(1*$G131)))</formula>
    </cfRule>
    <cfRule type="expression" dxfId="1040" priority="670" stopIfTrue="1">
      <formula>AND(OR($W131="E",$W131="F"),$J131=0)</formula>
    </cfRule>
  </conditionalFormatting>
  <conditionalFormatting sqref="J134:L148">
    <cfRule type="expression" dxfId="1039" priority="661">
      <formula>AND($D134&lt;&gt;"",$H134&gt;11,LEN(J134)&lt;2)</formula>
    </cfRule>
    <cfRule type="expression" dxfId="1038" priority="662">
      <formula>AND($D134&lt;&gt;"",J134&lt;&gt;Y134)</formula>
    </cfRule>
  </conditionalFormatting>
  <conditionalFormatting sqref="L151">
    <cfRule type="expression" dxfId="1037" priority="660">
      <formula>AND(J151+K151&gt;0,L151&gt;V153)</formula>
    </cfRule>
  </conditionalFormatting>
  <conditionalFormatting sqref="J151">
    <cfRule type="expression" priority="655" stopIfTrue="1">
      <formula>$W151=""</formula>
    </cfRule>
    <cfRule type="expression" dxfId="1036" priority="656" stopIfTrue="1">
      <formula>($J151+$K151)&lt;IF($G151="?",8,(1*$G151))</formula>
    </cfRule>
    <cfRule type="expression" dxfId="1035" priority="657" stopIfTrue="1">
      <formula>AND($L$2="Nee",$E151="WK",$J151&lt;IF($G151="?",8,(1*$G151))/2)</formula>
    </cfRule>
    <cfRule type="expression" dxfId="1034" priority="658" stopIfTrue="1">
      <formula>AND($L$2="Ja",$E151="WK",$J151&lt;IF($G151="?",8,(1*$G151)))</formula>
    </cfRule>
    <cfRule type="expression" dxfId="1033" priority="659" stopIfTrue="1">
      <formula>AND(OR($W151="E",$W151="F"),$J151=0)</formula>
    </cfRule>
  </conditionalFormatting>
  <conditionalFormatting sqref="J154:L168">
    <cfRule type="expression" dxfId="1032" priority="650">
      <formula>AND($D154&lt;&gt;"",$H154&gt;11,LEN(J154)&lt;2)</formula>
    </cfRule>
    <cfRule type="expression" dxfId="1031" priority="651">
      <formula>AND($D154&lt;&gt;"",J154&lt;&gt;Y154)</formula>
    </cfRule>
  </conditionalFormatting>
  <conditionalFormatting sqref="L171">
    <cfRule type="expression" dxfId="1030" priority="649">
      <formula>AND(J171+K171&gt;0,L171&gt;V173)</formula>
    </cfRule>
  </conditionalFormatting>
  <conditionalFormatting sqref="J171">
    <cfRule type="expression" priority="644" stopIfTrue="1">
      <formula>$W171=""</formula>
    </cfRule>
    <cfRule type="expression" dxfId="1029" priority="645" stopIfTrue="1">
      <formula>($J171+$K171)&lt;IF($G171="?",8,(1*$G171))</formula>
    </cfRule>
    <cfRule type="expression" dxfId="1028" priority="646" stopIfTrue="1">
      <formula>AND($L$2="Nee",$E171="WK",$J171&lt;IF($G171="?",8,(1*$G171))/2)</formula>
    </cfRule>
    <cfRule type="expression" dxfId="1027" priority="647" stopIfTrue="1">
      <formula>AND($L$2="Ja",$E171="WK",$J171&lt;IF($G171="?",8,(1*$G171)))</formula>
    </cfRule>
    <cfRule type="expression" dxfId="1026" priority="648" stopIfTrue="1">
      <formula>AND(OR($W171="E",$W171="F"),$J171=0)</formula>
    </cfRule>
  </conditionalFormatting>
  <conditionalFormatting sqref="J174:L188">
    <cfRule type="expression" dxfId="1025" priority="639">
      <formula>AND($D174&lt;&gt;"",$H174&gt;11,LEN(J174)&lt;2)</formula>
    </cfRule>
    <cfRule type="expression" dxfId="1024" priority="640">
      <formula>AND($D174&lt;&gt;"",J174&lt;&gt;Y174)</formula>
    </cfRule>
  </conditionalFormatting>
  <conditionalFormatting sqref="L191">
    <cfRule type="expression" dxfId="1023" priority="638">
      <formula>AND(J191+K191&gt;0,L191&gt;V193)</formula>
    </cfRule>
  </conditionalFormatting>
  <conditionalFormatting sqref="J191">
    <cfRule type="expression" priority="633" stopIfTrue="1">
      <formula>$W191=""</formula>
    </cfRule>
    <cfRule type="expression" dxfId="1022" priority="634" stopIfTrue="1">
      <formula>($J191+$K191)&lt;IF($G191="?",8,(1*$G191))</formula>
    </cfRule>
    <cfRule type="expression" dxfId="1021" priority="635" stopIfTrue="1">
      <formula>AND($L$2="Nee",$E191="WK",$J191&lt;IF($G191="?",8,(1*$G191))/2)</formula>
    </cfRule>
    <cfRule type="expression" dxfId="1020" priority="636" stopIfTrue="1">
      <formula>AND($L$2="Ja",$E191="WK",$J191&lt;IF($G191="?",8,(1*$G191)))</formula>
    </cfRule>
    <cfRule type="expression" dxfId="1019" priority="637" stopIfTrue="1">
      <formula>AND(OR($W191="E",$W191="F"),$J191=0)</formula>
    </cfRule>
  </conditionalFormatting>
  <conditionalFormatting sqref="J194:L208">
    <cfRule type="expression" dxfId="1018" priority="628">
      <formula>AND($D194&lt;&gt;"",$H194&gt;11,LEN(J194)&lt;2)</formula>
    </cfRule>
    <cfRule type="expression" dxfId="1017" priority="629">
      <formula>AND($D194&lt;&gt;"",J194&lt;&gt;Y194)</formula>
    </cfRule>
  </conditionalFormatting>
  <conditionalFormatting sqref="L211">
    <cfRule type="expression" dxfId="1016" priority="627">
      <formula>AND(J211+K211&gt;0,L211&gt;V213)</formula>
    </cfRule>
  </conditionalFormatting>
  <conditionalFormatting sqref="J211">
    <cfRule type="expression" priority="622" stopIfTrue="1">
      <formula>$W211=""</formula>
    </cfRule>
    <cfRule type="expression" dxfId="1015" priority="623" stopIfTrue="1">
      <formula>($J211+$K211)&lt;IF($G211="?",8,(1*$G211))</formula>
    </cfRule>
    <cfRule type="expression" dxfId="1014" priority="624" stopIfTrue="1">
      <formula>AND($L$2="Nee",$E211="WK",$J211&lt;IF($G211="?",8,(1*$G211))/2)</formula>
    </cfRule>
    <cfRule type="expression" dxfId="1013" priority="625" stopIfTrue="1">
      <formula>AND($L$2="Ja",$E211="WK",$J211&lt;IF($G211="?",8,(1*$G211)))</formula>
    </cfRule>
    <cfRule type="expression" dxfId="1012" priority="626" stopIfTrue="1">
      <formula>AND(OR($W211="E",$W211="F"),$J211=0)</formula>
    </cfRule>
  </conditionalFormatting>
  <conditionalFormatting sqref="J214:L228">
    <cfRule type="expression" dxfId="1011" priority="617">
      <formula>AND($D214&lt;&gt;"",$H214&gt;11,LEN(J214)&lt;2)</formula>
    </cfRule>
    <cfRule type="expression" dxfId="1010" priority="618">
      <formula>AND($D214&lt;&gt;"",J214&lt;&gt;Y214)</formula>
    </cfRule>
  </conditionalFormatting>
  <conditionalFormatting sqref="L231">
    <cfRule type="expression" dxfId="1009" priority="616">
      <formula>AND(J231+K231&gt;0,L231&gt;V233)</formula>
    </cfRule>
  </conditionalFormatting>
  <conditionalFormatting sqref="J231">
    <cfRule type="expression" priority="611" stopIfTrue="1">
      <formula>$W231=""</formula>
    </cfRule>
    <cfRule type="expression" dxfId="1008" priority="612" stopIfTrue="1">
      <formula>($J231+$K231)&lt;IF($G231="?",8,(1*$G231))</formula>
    </cfRule>
    <cfRule type="expression" dxfId="1007" priority="613" stopIfTrue="1">
      <formula>AND($L$2="Nee",$E231="WK",$J231&lt;IF($G231="?",8,(1*$G231))/2)</formula>
    </cfRule>
    <cfRule type="expression" dxfId="1006" priority="614" stopIfTrue="1">
      <formula>AND($L$2="Ja",$E231="WK",$J231&lt;IF($G231="?",8,(1*$G231)))</formula>
    </cfRule>
    <cfRule type="expression" dxfId="1005" priority="615" stopIfTrue="1">
      <formula>AND(OR($W231="E",$W231="F"),$J231=0)</formula>
    </cfRule>
  </conditionalFormatting>
  <conditionalFormatting sqref="J234:L248">
    <cfRule type="expression" dxfId="1004" priority="606">
      <formula>AND($D234&lt;&gt;"",$H234&gt;11,LEN(J234)&lt;2)</formula>
    </cfRule>
    <cfRule type="expression" dxfId="1003" priority="607">
      <formula>AND($D234&lt;&gt;"",J234&lt;&gt;Y234)</formula>
    </cfRule>
  </conditionalFormatting>
  <conditionalFormatting sqref="L251">
    <cfRule type="expression" dxfId="1002" priority="605">
      <formula>AND(J251+K251&gt;0,L251&gt;V253)</formula>
    </cfRule>
  </conditionalFormatting>
  <conditionalFormatting sqref="J251">
    <cfRule type="expression" priority="600" stopIfTrue="1">
      <formula>$W251=""</formula>
    </cfRule>
    <cfRule type="expression" dxfId="1001" priority="601" stopIfTrue="1">
      <formula>($J251+$K251)&lt;IF($G251="?",8,(1*$G251))</formula>
    </cfRule>
    <cfRule type="expression" dxfId="1000" priority="602" stopIfTrue="1">
      <formula>AND($L$2="Nee",$E251="WK",$J251&lt;IF($G251="?",8,(1*$G251))/2)</formula>
    </cfRule>
    <cfRule type="expression" dxfId="999" priority="603" stopIfTrue="1">
      <formula>AND($L$2="Ja",$E251="WK",$J251&lt;IF($G251="?",8,(1*$G251)))</formula>
    </cfRule>
    <cfRule type="expression" dxfId="998" priority="604" stopIfTrue="1">
      <formula>AND(OR($W251="E",$W251="F"),$J251=0)</formula>
    </cfRule>
  </conditionalFormatting>
  <conditionalFormatting sqref="J254:L268">
    <cfRule type="expression" dxfId="997" priority="595">
      <formula>AND($D254&lt;&gt;"",$H254&gt;11,LEN(J254)&lt;2)</formula>
    </cfRule>
    <cfRule type="expression" dxfId="996" priority="596">
      <formula>AND($D254&lt;&gt;"",J254&lt;&gt;Y254)</formula>
    </cfRule>
  </conditionalFormatting>
  <conditionalFormatting sqref="L271">
    <cfRule type="expression" dxfId="995" priority="594">
      <formula>AND(J271+K271&gt;0,L271&gt;V273)</formula>
    </cfRule>
  </conditionalFormatting>
  <conditionalFormatting sqref="J271">
    <cfRule type="expression" priority="589" stopIfTrue="1">
      <formula>$W271=""</formula>
    </cfRule>
    <cfRule type="expression" dxfId="994" priority="590" stopIfTrue="1">
      <formula>($J271+$K271)&lt;IF($G271="?",8,(1*$G271))</formula>
    </cfRule>
    <cfRule type="expression" dxfId="993" priority="591" stopIfTrue="1">
      <formula>AND($L$2="Nee",$E271="WK",$J271&lt;IF($G271="?",8,(1*$G271))/2)</formula>
    </cfRule>
    <cfRule type="expression" dxfId="992" priority="592" stopIfTrue="1">
      <formula>AND($L$2="Ja",$E271="WK",$J271&lt;IF($G271="?",8,(1*$G271)))</formula>
    </cfRule>
    <cfRule type="expression" dxfId="991" priority="593" stopIfTrue="1">
      <formula>AND(OR($W271="E",$W271="F"),$J271=0)</formula>
    </cfRule>
  </conditionalFormatting>
  <conditionalFormatting sqref="J274:L288">
    <cfRule type="expression" dxfId="990" priority="584">
      <formula>AND($D274&lt;&gt;"",$H274&gt;11,LEN(J274)&lt;2)</formula>
    </cfRule>
    <cfRule type="expression" dxfId="989" priority="585">
      <formula>AND($D274&lt;&gt;"",J274&lt;&gt;Y274)</formula>
    </cfRule>
  </conditionalFormatting>
  <conditionalFormatting sqref="L291">
    <cfRule type="expression" dxfId="988" priority="583">
      <formula>AND(J291+K291&gt;0,L291&gt;V293)</formula>
    </cfRule>
  </conditionalFormatting>
  <conditionalFormatting sqref="J291">
    <cfRule type="expression" priority="578" stopIfTrue="1">
      <formula>$W291=""</formula>
    </cfRule>
    <cfRule type="expression" dxfId="987" priority="579" stopIfTrue="1">
      <formula>($J291+$K291)&lt;IF($G291="?",8,(1*$G291))</formula>
    </cfRule>
    <cfRule type="expression" dxfId="986" priority="580" stopIfTrue="1">
      <formula>AND($L$2="Nee",$E291="WK",$J291&lt;IF($G291="?",8,(1*$G291))/2)</formula>
    </cfRule>
    <cfRule type="expression" dxfId="985" priority="581" stopIfTrue="1">
      <formula>AND($L$2="Ja",$E291="WK",$J291&lt;IF($G291="?",8,(1*$G291)))</formula>
    </cfRule>
    <cfRule type="expression" dxfId="984" priority="582" stopIfTrue="1">
      <formula>AND(OR($W291="E",$W291="F"),$J291=0)</formula>
    </cfRule>
  </conditionalFormatting>
  <conditionalFormatting sqref="J294:L308">
    <cfRule type="expression" dxfId="983" priority="573">
      <formula>AND($D294&lt;&gt;"",$H294&gt;11,LEN(J294)&lt;2)</formula>
    </cfRule>
    <cfRule type="expression" dxfId="982" priority="574">
      <formula>AND($D294&lt;&gt;"",J294&lt;&gt;Y294)</formula>
    </cfRule>
  </conditionalFormatting>
  <conditionalFormatting sqref="L311">
    <cfRule type="expression" dxfId="981" priority="572">
      <formula>AND(J311+K311&gt;0,L311&gt;V313)</formula>
    </cfRule>
  </conditionalFormatting>
  <conditionalFormatting sqref="J311">
    <cfRule type="expression" priority="567" stopIfTrue="1">
      <formula>$W311=""</formula>
    </cfRule>
    <cfRule type="expression" dxfId="980" priority="568" stopIfTrue="1">
      <formula>($J311+$K311)&lt;IF($G311="?",8,(1*$G311))</formula>
    </cfRule>
    <cfRule type="expression" dxfId="979" priority="569" stopIfTrue="1">
      <formula>AND($L$2="Nee",$E311="WK",$J311&lt;IF($G311="?",8,(1*$G311))/2)</formula>
    </cfRule>
    <cfRule type="expression" dxfId="978" priority="570" stopIfTrue="1">
      <formula>AND($L$2="Ja",$E311="WK",$J311&lt;IF($G311="?",8,(1*$G311)))</formula>
    </cfRule>
    <cfRule type="expression" dxfId="977" priority="571" stopIfTrue="1">
      <formula>AND(OR($W311="E",$W311="F"),$J311=0)</formula>
    </cfRule>
  </conditionalFormatting>
  <conditionalFormatting sqref="J314:L328">
    <cfRule type="expression" dxfId="976" priority="562">
      <formula>AND($D314&lt;&gt;"",$H314&gt;11,LEN(J314)&lt;2)</formula>
    </cfRule>
    <cfRule type="expression" dxfId="975" priority="563">
      <formula>AND($D314&lt;&gt;"",J314&lt;&gt;Y314)</formula>
    </cfRule>
  </conditionalFormatting>
  <conditionalFormatting sqref="L331">
    <cfRule type="expression" dxfId="974" priority="561">
      <formula>AND(J331+K331&gt;0,L331&gt;V333)</formula>
    </cfRule>
  </conditionalFormatting>
  <conditionalFormatting sqref="J331">
    <cfRule type="expression" priority="556" stopIfTrue="1">
      <formula>$W331=""</formula>
    </cfRule>
    <cfRule type="expression" dxfId="973" priority="557" stopIfTrue="1">
      <formula>($J331+$K331)&lt;IF($G331="?",8,(1*$G331))</formula>
    </cfRule>
    <cfRule type="expression" dxfId="972" priority="558" stopIfTrue="1">
      <formula>AND($L$2="Nee",$E331="WK",$J331&lt;IF($G331="?",8,(1*$G331))/2)</formula>
    </cfRule>
    <cfRule type="expression" dxfId="971" priority="559" stopIfTrue="1">
      <formula>AND($L$2="Ja",$E331="WK",$J331&lt;IF($G331="?",8,(1*$G331)))</formula>
    </cfRule>
    <cfRule type="expression" dxfId="970" priority="560" stopIfTrue="1">
      <formula>AND(OR($W331="E",$W331="F"),$J331=0)</formula>
    </cfRule>
  </conditionalFormatting>
  <conditionalFormatting sqref="J334:L348">
    <cfRule type="expression" dxfId="969" priority="551">
      <formula>AND($D334&lt;&gt;"",$H334&gt;11,LEN(J334)&lt;2)</formula>
    </cfRule>
    <cfRule type="expression" dxfId="968" priority="552">
      <formula>AND($D334&lt;&gt;"",J334&lt;&gt;Y334)</formula>
    </cfRule>
  </conditionalFormatting>
  <conditionalFormatting sqref="L351">
    <cfRule type="expression" dxfId="967" priority="550">
      <formula>AND(J351+K351&gt;0,L351&gt;V353)</formula>
    </cfRule>
  </conditionalFormatting>
  <conditionalFormatting sqref="J351">
    <cfRule type="expression" priority="545" stopIfTrue="1">
      <formula>$W351=""</formula>
    </cfRule>
    <cfRule type="expression" dxfId="966" priority="546" stopIfTrue="1">
      <formula>($J351+$K351)&lt;IF($G351="?",8,(1*$G351))</formula>
    </cfRule>
    <cfRule type="expression" dxfId="965" priority="547" stopIfTrue="1">
      <formula>AND($L$2="Nee",$E351="WK",$J351&lt;IF($G351="?",8,(1*$G351))/2)</formula>
    </cfRule>
    <cfRule type="expression" dxfId="964" priority="548" stopIfTrue="1">
      <formula>AND($L$2="Ja",$E351="WK",$J351&lt;IF($G351="?",8,(1*$G351)))</formula>
    </cfRule>
    <cfRule type="expression" dxfId="963" priority="549" stopIfTrue="1">
      <formula>AND(OR($W351="E",$W351="F"),$J351=0)</formula>
    </cfRule>
  </conditionalFormatting>
  <conditionalFormatting sqref="J354:L368">
    <cfRule type="expression" dxfId="962" priority="540">
      <formula>AND($D354&lt;&gt;"",$H354&gt;11,LEN(J354)&lt;2)</formula>
    </cfRule>
    <cfRule type="expression" dxfId="961" priority="541">
      <formula>AND($D354&lt;&gt;"",J354&lt;&gt;Y354)</formula>
    </cfRule>
  </conditionalFormatting>
  <conditionalFormatting sqref="L371">
    <cfRule type="expression" dxfId="960" priority="539">
      <formula>AND(J371+K371&gt;0,L371&gt;V373)</formula>
    </cfRule>
  </conditionalFormatting>
  <conditionalFormatting sqref="J371">
    <cfRule type="expression" priority="534" stopIfTrue="1">
      <formula>$W371=""</formula>
    </cfRule>
    <cfRule type="expression" dxfId="959" priority="535" stopIfTrue="1">
      <formula>($J371+$K371)&lt;IF($G371="?",8,(1*$G371))</formula>
    </cfRule>
    <cfRule type="expression" dxfId="958" priority="536" stopIfTrue="1">
      <formula>AND($L$2="Nee",$E371="WK",$J371&lt;IF($G371="?",8,(1*$G371))/2)</formula>
    </cfRule>
    <cfRule type="expression" dxfId="957" priority="537" stopIfTrue="1">
      <formula>AND($L$2="Ja",$E371="WK",$J371&lt;IF($G371="?",8,(1*$G371)))</formula>
    </cfRule>
    <cfRule type="expression" dxfId="956" priority="538" stopIfTrue="1">
      <formula>AND(OR($W371="E",$W371="F"),$J371=0)</formula>
    </cfRule>
  </conditionalFormatting>
  <conditionalFormatting sqref="J374:L388">
    <cfRule type="expression" dxfId="955" priority="529">
      <formula>AND($D374&lt;&gt;"",$H374&gt;11,LEN(J374)&lt;2)</formula>
    </cfRule>
    <cfRule type="expression" dxfId="954" priority="530">
      <formula>AND($D374&lt;&gt;"",J374&lt;&gt;Y374)</formula>
    </cfRule>
  </conditionalFormatting>
  <conditionalFormatting sqref="L391">
    <cfRule type="expression" dxfId="953" priority="528">
      <formula>AND(J391+K391&gt;0,L391&gt;V393)</formula>
    </cfRule>
  </conditionalFormatting>
  <conditionalFormatting sqref="J391">
    <cfRule type="expression" priority="523" stopIfTrue="1">
      <formula>$W391=""</formula>
    </cfRule>
    <cfRule type="expression" dxfId="952" priority="524" stopIfTrue="1">
      <formula>($J391+$K391)&lt;IF($G391="?",8,(1*$G391))</formula>
    </cfRule>
    <cfRule type="expression" dxfId="951" priority="525" stopIfTrue="1">
      <formula>AND($L$2="Nee",$E391="WK",$J391&lt;IF($G391="?",8,(1*$G391))/2)</formula>
    </cfRule>
    <cfRule type="expression" dxfId="950" priority="526" stopIfTrue="1">
      <formula>AND($L$2="Ja",$E391="WK",$J391&lt;IF($G391="?",8,(1*$G391)))</formula>
    </cfRule>
    <cfRule type="expression" dxfId="949" priority="527" stopIfTrue="1">
      <formula>AND(OR($W391="E",$W391="F"),$J391=0)</formula>
    </cfRule>
  </conditionalFormatting>
  <conditionalFormatting sqref="J394:L408">
    <cfRule type="expression" dxfId="948" priority="518">
      <formula>AND($D394&lt;&gt;"",$H394&gt;11,LEN(J394)&lt;2)</formula>
    </cfRule>
    <cfRule type="expression" dxfId="947" priority="519">
      <formula>AND($D394&lt;&gt;"",J394&lt;&gt;Y394)</formula>
    </cfRule>
  </conditionalFormatting>
  <conditionalFormatting sqref="L411">
    <cfRule type="expression" dxfId="946" priority="517">
      <formula>AND(J411+K411&gt;0,L411&gt;V413)</formula>
    </cfRule>
  </conditionalFormatting>
  <conditionalFormatting sqref="J411">
    <cfRule type="expression" priority="512" stopIfTrue="1">
      <formula>$W411=""</formula>
    </cfRule>
    <cfRule type="expression" dxfId="945" priority="513" stopIfTrue="1">
      <formula>($J411+$K411)&lt;IF($G411="?",8,(1*$G411))</formula>
    </cfRule>
    <cfRule type="expression" dxfId="944" priority="514" stopIfTrue="1">
      <formula>AND($L$2="Nee",$E411="WK",$J411&lt;IF($G411="?",8,(1*$G411))/2)</formula>
    </cfRule>
    <cfRule type="expression" dxfId="943" priority="515" stopIfTrue="1">
      <formula>AND($L$2="Ja",$E411="WK",$J411&lt;IF($G411="?",8,(1*$G411)))</formula>
    </cfRule>
    <cfRule type="expression" dxfId="942" priority="516" stopIfTrue="1">
      <formula>AND(OR($W411="E",$W411="F"),$J411=0)</formula>
    </cfRule>
  </conditionalFormatting>
  <conditionalFormatting sqref="J414:L428">
    <cfRule type="expression" dxfId="941" priority="507">
      <formula>AND($D414&lt;&gt;"",$H414&gt;11,LEN(J414)&lt;2)</formula>
    </cfRule>
    <cfRule type="expression" dxfId="940" priority="508">
      <formula>AND($D414&lt;&gt;"",J414&lt;&gt;Y414)</formula>
    </cfRule>
  </conditionalFormatting>
  <conditionalFormatting sqref="L431">
    <cfRule type="expression" dxfId="939" priority="506">
      <formula>AND(J431+K431&gt;0,L431&gt;V433)</formula>
    </cfRule>
  </conditionalFormatting>
  <conditionalFormatting sqref="J431">
    <cfRule type="expression" priority="501" stopIfTrue="1">
      <formula>$W431=""</formula>
    </cfRule>
    <cfRule type="expression" dxfId="938" priority="502" stopIfTrue="1">
      <formula>($J431+$K431)&lt;IF($G431="?",8,(1*$G431))</formula>
    </cfRule>
    <cfRule type="expression" dxfId="937" priority="503" stopIfTrue="1">
      <formula>AND($L$2="Nee",$E431="WK",$J431&lt;IF($G431="?",8,(1*$G431))/2)</formula>
    </cfRule>
    <cfRule type="expression" dxfId="936" priority="504" stopIfTrue="1">
      <formula>AND($L$2="Ja",$E431="WK",$J431&lt;IF($G431="?",8,(1*$G431)))</formula>
    </cfRule>
    <cfRule type="expression" dxfId="935" priority="505" stopIfTrue="1">
      <formula>AND(OR($W431="E",$W431="F"),$J431=0)</formula>
    </cfRule>
  </conditionalFormatting>
  <conditionalFormatting sqref="J434:L448">
    <cfRule type="expression" dxfId="934" priority="496">
      <formula>AND($D434&lt;&gt;"",$H434&gt;11,LEN(J434)&lt;2)</formula>
    </cfRule>
    <cfRule type="expression" dxfId="933" priority="497">
      <formula>AND($D434&lt;&gt;"",J434&lt;&gt;Y434)</formula>
    </cfRule>
  </conditionalFormatting>
  <conditionalFormatting sqref="L451">
    <cfRule type="expression" dxfId="932" priority="495">
      <formula>AND(J451+K451&gt;0,L451&gt;V453)</formula>
    </cfRule>
  </conditionalFormatting>
  <conditionalFormatting sqref="J451">
    <cfRule type="expression" priority="490" stopIfTrue="1">
      <formula>$W451=""</formula>
    </cfRule>
    <cfRule type="expression" dxfId="931" priority="491" stopIfTrue="1">
      <formula>($J451+$K451)&lt;IF($G451="?",8,(1*$G451))</formula>
    </cfRule>
    <cfRule type="expression" dxfId="930" priority="492" stopIfTrue="1">
      <formula>AND($L$2="Nee",$E451="WK",$J451&lt;IF($G451="?",8,(1*$G451))/2)</formula>
    </cfRule>
    <cfRule type="expression" dxfId="929" priority="493" stopIfTrue="1">
      <formula>AND($L$2="Ja",$E451="WK",$J451&lt;IF($G451="?",8,(1*$G451)))</formula>
    </cfRule>
    <cfRule type="expression" dxfId="928" priority="494" stopIfTrue="1">
      <formula>AND(OR($W451="E",$W451="F"),$J451=0)</formula>
    </cfRule>
  </conditionalFormatting>
  <conditionalFormatting sqref="J454:L468">
    <cfRule type="expression" dxfId="927" priority="485">
      <formula>AND($D454&lt;&gt;"",$H454&gt;11,LEN(J454)&lt;2)</formula>
    </cfRule>
    <cfRule type="expression" dxfId="926" priority="486">
      <formula>AND($D454&lt;&gt;"",J454&lt;&gt;Y454)</formula>
    </cfRule>
  </conditionalFormatting>
  <conditionalFormatting sqref="L471">
    <cfRule type="expression" dxfId="925" priority="484">
      <formula>AND(J471+K471&gt;0,L471&gt;V473)</formula>
    </cfRule>
  </conditionalFormatting>
  <conditionalFormatting sqref="J471">
    <cfRule type="expression" priority="479" stopIfTrue="1">
      <formula>$W471=""</formula>
    </cfRule>
    <cfRule type="expression" dxfId="924" priority="480" stopIfTrue="1">
      <formula>($J471+$K471)&lt;IF($G471="?",8,(1*$G471))</formula>
    </cfRule>
    <cfRule type="expression" dxfId="923" priority="481" stopIfTrue="1">
      <formula>AND($L$2="Nee",$E471="WK",$J471&lt;IF($G471="?",8,(1*$G471))/2)</formula>
    </cfRule>
    <cfRule type="expression" dxfId="922" priority="482" stopIfTrue="1">
      <formula>AND($L$2="Ja",$E471="WK",$J471&lt;IF($G471="?",8,(1*$G471)))</formula>
    </cfRule>
    <cfRule type="expression" dxfId="921" priority="483" stopIfTrue="1">
      <formula>AND(OR($W471="E",$W471="F"),$J471=0)</formula>
    </cfRule>
  </conditionalFormatting>
  <conditionalFormatting sqref="J474:L488">
    <cfRule type="expression" dxfId="920" priority="474">
      <formula>AND($D474&lt;&gt;"",$H474&gt;11,LEN(J474)&lt;2)</formula>
    </cfRule>
    <cfRule type="expression" dxfId="919" priority="475">
      <formula>AND($D474&lt;&gt;"",J474&lt;&gt;Y474)</formula>
    </cfRule>
  </conditionalFormatting>
  <conditionalFormatting sqref="L491">
    <cfRule type="expression" dxfId="918" priority="473">
      <formula>AND(J491+K491&gt;0,L491&gt;V493)</formula>
    </cfRule>
  </conditionalFormatting>
  <conditionalFormatting sqref="J491">
    <cfRule type="expression" priority="468" stopIfTrue="1">
      <formula>$W491=""</formula>
    </cfRule>
    <cfRule type="expression" dxfId="917" priority="469" stopIfTrue="1">
      <formula>($J491+$K491)&lt;IF($G491="?",8,(1*$G491))</formula>
    </cfRule>
    <cfRule type="expression" dxfId="916" priority="470" stopIfTrue="1">
      <formula>AND($L$2="Nee",$E491="WK",$J491&lt;IF($G491="?",8,(1*$G491))/2)</formula>
    </cfRule>
    <cfRule type="expression" dxfId="915" priority="471" stopIfTrue="1">
      <formula>AND($L$2="Ja",$E491="WK",$J491&lt;IF($G491="?",8,(1*$G491)))</formula>
    </cfRule>
    <cfRule type="expression" dxfId="914" priority="472" stopIfTrue="1">
      <formula>AND(OR($W491="E",$W491="F"),$J491=0)</formula>
    </cfRule>
  </conditionalFormatting>
  <conditionalFormatting sqref="J494:L508">
    <cfRule type="expression" dxfId="913" priority="463">
      <formula>AND($D494&lt;&gt;"",$H494&gt;11,LEN(J494)&lt;2)</formula>
    </cfRule>
    <cfRule type="expression" dxfId="912" priority="464">
      <formula>AND($D494&lt;&gt;"",J494&lt;&gt;Y494)</formula>
    </cfRule>
  </conditionalFormatting>
  <conditionalFormatting sqref="L511">
    <cfRule type="expression" dxfId="911" priority="462">
      <formula>AND(J511+K511&gt;0,L511&gt;V513)</formula>
    </cfRule>
  </conditionalFormatting>
  <conditionalFormatting sqref="J511">
    <cfRule type="expression" priority="457" stopIfTrue="1">
      <formula>$W511=""</formula>
    </cfRule>
    <cfRule type="expression" dxfId="910" priority="458" stopIfTrue="1">
      <formula>($J511+$K511)&lt;IF($G511="?",8,(1*$G511))</formula>
    </cfRule>
    <cfRule type="expression" dxfId="909" priority="459" stopIfTrue="1">
      <formula>AND($L$2="Nee",$E511="WK",$J511&lt;IF($G511="?",8,(1*$G511))/2)</formula>
    </cfRule>
    <cfRule type="expression" dxfId="908" priority="460" stopIfTrue="1">
      <formula>AND($L$2="Ja",$E511="WK",$J511&lt;IF($G511="?",8,(1*$G511)))</formula>
    </cfRule>
    <cfRule type="expression" dxfId="907" priority="461" stopIfTrue="1">
      <formula>AND(OR($W511="E",$W511="F"),$J511=0)</formula>
    </cfRule>
  </conditionalFormatting>
  <conditionalFormatting sqref="J514:L528">
    <cfRule type="expression" dxfId="906" priority="452">
      <formula>AND($D514&lt;&gt;"",$H514&gt;11,LEN(J514)&lt;2)</formula>
    </cfRule>
    <cfRule type="expression" dxfId="905" priority="453">
      <formula>AND($D514&lt;&gt;"",J514&lt;&gt;Y514)</formula>
    </cfRule>
  </conditionalFormatting>
  <conditionalFormatting sqref="L531">
    <cfRule type="expression" dxfId="904" priority="451">
      <formula>AND(J531+K531&gt;0,L531&gt;V533)</formula>
    </cfRule>
  </conditionalFormatting>
  <conditionalFormatting sqref="J531">
    <cfRule type="expression" priority="446" stopIfTrue="1">
      <formula>$W531=""</formula>
    </cfRule>
    <cfRule type="expression" dxfId="903" priority="447" stopIfTrue="1">
      <formula>($J531+$K531)&lt;IF($G531="?",8,(1*$G531))</formula>
    </cfRule>
    <cfRule type="expression" dxfId="902" priority="448" stopIfTrue="1">
      <formula>AND($L$2="Nee",$E531="WK",$J531&lt;IF($G531="?",8,(1*$G531))/2)</formula>
    </cfRule>
    <cfRule type="expression" dxfId="901" priority="449" stopIfTrue="1">
      <formula>AND($L$2="Ja",$E531="WK",$J531&lt;IF($G531="?",8,(1*$G531)))</formula>
    </cfRule>
    <cfRule type="expression" dxfId="900" priority="450" stopIfTrue="1">
      <formula>AND(OR($W531="E",$W531="F"),$J531=0)</formula>
    </cfRule>
  </conditionalFormatting>
  <conditionalFormatting sqref="J534:L548">
    <cfRule type="expression" dxfId="899" priority="441">
      <formula>AND($D534&lt;&gt;"",$H534&gt;11,LEN(J534)&lt;2)</formula>
    </cfRule>
    <cfRule type="expression" dxfId="898" priority="442">
      <formula>AND($D534&lt;&gt;"",J534&lt;&gt;Y534)</formula>
    </cfRule>
  </conditionalFormatting>
  <conditionalFormatting sqref="L551">
    <cfRule type="expression" dxfId="897" priority="440">
      <formula>AND(J551+K551&gt;0,L551&gt;V553)</formula>
    </cfRule>
  </conditionalFormatting>
  <conditionalFormatting sqref="J551">
    <cfRule type="expression" priority="435" stopIfTrue="1">
      <formula>$W551=""</formula>
    </cfRule>
    <cfRule type="expression" dxfId="896" priority="436" stopIfTrue="1">
      <formula>($J551+$K551)&lt;IF($G551="?",8,(1*$G551))</formula>
    </cfRule>
    <cfRule type="expression" dxfId="895" priority="437" stopIfTrue="1">
      <formula>AND($L$2="Nee",$E551="WK",$J551&lt;IF($G551="?",8,(1*$G551))/2)</formula>
    </cfRule>
    <cfRule type="expression" dxfId="894" priority="438" stopIfTrue="1">
      <formula>AND($L$2="Ja",$E551="WK",$J551&lt;IF($G551="?",8,(1*$G551)))</formula>
    </cfRule>
    <cfRule type="expression" dxfId="893" priority="439" stopIfTrue="1">
      <formula>AND(OR($W551="E",$W551="F"),$J551=0)</formula>
    </cfRule>
  </conditionalFormatting>
  <conditionalFormatting sqref="J554:L568">
    <cfRule type="expression" dxfId="892" priority="430">
      <formula>AND($D554&lt;&gt;"",$H554&gt;11,LEN(J554)&lt;2)</formula>
    </cfRule>
    <cfRule type="expression" dxfId="891" priority="431">
      <formula>AND($D554&lt;&gt;"",J554&lt;&gt;Y554)</formula>
    </cfRule>
  </conditionalFormatting>
  <conditionalFormatting sqref="L571">
    <cfRule type="expression" dxfId="890" priority="429">
      <formula>AND(J571+K571&gt;0,L571&gt;V573)</formula>
    </cfRule>
  </conditionalFormatting>
  <conditionalFormatting sqref="J571">
    <cfRule type="expression" priority="424" stopIfTrue="1">
      <formula>$W571=""</formula>
    </cfRule>
    <cfRule type="expression" dxfId="889" priority="425" stopIfTrue="1">
      <formula>($J571+$K571)&lt;IF($G571="?",8,(1*$G571))</formula>
    </cfRule>
    <cfRule type="expression" dxfId="888" priority="426" stopIfTrue="1">
      <formula>AND($L$2="Nee",$E571="WK",$J571&lt;IF($G571="?",8,(1*$G571))/2)</formula>
    </cfRule>
    <cfRule type="expression" dxfId="887" priority="427" stopIfTrue="1">
      <formula>AND($L$2="Ja",$E571="WK",$J571&lt;IF($G571="?",8,(1*$G571)))</formula>
    </cfRule>
    <cfRule type="expression" dxfId="886" priority="428" stopIfTrue="1">
      <formula>AND(OR($W571="E",$W571="F"),$J571=0)</formula>
    </cfRule>
  </conditionalFormatting>
  <conditionalFormatting sqref="J574:L588">
    <cfRule type="expression" dxfId="885" priority="419">
      <formula>AND($D574&lt;&gt;"",$H574&gt;11,LEN(J574)&lt;2)</formula>
    </cfRule>
    <cfRule type="expression" dxfId="884" priority="420">
      <formula>AND($D574&lt;&gt;"",J574&lt;&gt;Y574)</formula>
    </cfRule>
  </conditionalFormatting>
  <conditionalFormatting sqref="L591">
    <cfRule type="expression" dxfId="883" priority="418">
      <formula>AND(J591+K591&gt;0,L591&gt;V593)</formula>
    </cfRule>
  </conditionalFormatting>
  <conditionalFormatting sqref="J591">
    <cfRule type="expression" priority="413" stopIfTrue="1">
      <formula>$W591=""</formula>
    </cfRule>
    <cfRule type="expression" dxfId="882" priority="414" stopIfTrue="1">
      <formula>($J591+$K591)&lt;IF($G591="?",8,(1*$G591))</formula>
    </cfRule>
    <cfRule type="expression" dxfId="881" priority="415" stopIfTrue="1">
      <formula>AND($L$2="Nee",$E591="WK",$J591&lt;IF($G591="?",8,(1*$G591))/2)</formula>
    </cfRule>
    <cfRule type="expression" dxfId="880" priority="416" stopIfTrue="1">
      <formula>AND($L$2="Ja",$E591="WK",$J591&lt;IF($G591="?",8,(1*$G591)))</formula>
    </cfRule>
    <cfRule type="expression" dxfId="879" priority="417" stopIfTrue="1">
      <formula>AND(OR($W591="E",$W591="F"),$J591=0)</formula>
    </cfRule>
  </conditionalFormatting>
  <conditionalFormatting sqref="J594:L608">
    <cfRule type="expression" dxfId="878" priority="408">
      <formula>AND($D594&lt;&gt;"",$H594&gt;11,LEN(J594)&lt;2)</formula>
    </cfRule>
    <cfRule type="expression" dxfId="877" priority="409">
      <formula>AND($D594&lt;&gt;"",J594&lt;&gt;Y594)</formula>
    </cfRule>
  </conditionalFormatting>
  <conditionalFormatting sqref="L611">
    <cfRule type="expression" dxfId="876" priority="407">
      <formula>AND(J611+K611&gt;0,L611&gt;V613)</formula>
    </cfRule>
  </conditionalFormatting>
  <conditionalFormatting sqref="J611">
    <cfRule type="expression" priority="402" stopIfTrue="1">
      <formula>$W611=""</formula>
    </cfRule>
    <cfRule type="expression" dxfId="875" priority="403" stopIfTrue="1">
      <formula>($J611+$K611)&lt;IF($G611="?",8,(1*$G611))</formula>
    </cfRule>
    <cfRule type="expression" dxfId="874" priority="404" stopIfTrue="1">
      <formula>AND($L$2="Nee",$E611="WK",$J611&lt;IF($G611="?",8,(1*$G611))/2)</formula>
    </cfRule>
    <cfRule type="expression" dxfId="873" priority="405" stopIfTrue="1">
      <formula>AND($L$2="Ja",$E611="WK",$J611&lt;IF($G611="?",8,(1*$G611)))</formula>
    </cfRule>
    <cfRule type="expression" dxfId="872" priority="406" stopIfTrue="1">
      <formula>AND(OR($W611="E",$W611="F"),$J611=0)</formula>
    </cfRule>
  </conditionalFormatting>
  <conditionalFormatting sqref="J614:L628">
    <cfRule type="expression" dxfId="871" priority="397">
      <formula>AND($D614&lt;&gt;"",$H614&gt;11,LEN(J614)&lt;2)</formula>
    </cfRule>
    <cfRule type="expression" dxfId="870" priority="398">
      <formula>AND($D614&lt;&gt;"",J614&lt;&gt;Y614)</formula>
    </cfRule>
  </conditionalFormatting>
  <conditionalFormatting sqref="L631">
    <cfRule type="expression" dxfId="869" priority="396">
      <formula>AND(J631+K631&gt;0,L631&gt;V633)</formula>
    </cfRule>
  </conditionalFormatting>
  <conditionalFormatting sqref="J631">
    <cfRule type="expression" priority="391" stopIfTrue="1">
      <formula>$W631=""</formula>
    </cfRule>
    <cfRule type="expression" dxfId="868" priority="392" stopIfTrue="1">
      <formula>($J631+$K631)&lt;IF($G631="?",8,(1*$G631))</formula>
    </cfRule>
    <cfRule type="expression" dxfId="867" priority="393" stopIfTrue="1">
      <formula>AND($L$2="Nee",$E631="WK",$J631&lt;IF($G631="?",8,(1*$G631))/2)</formula>
    </cfRule>
    <cfRule type="expression" dxfId="866" priority="394" stopIfTrue="1">
      <formula>AND($L$2="Ja",$E631="WK",$J631&lt;IF($G631="?",8,(1*$G631)))</formula>
    </cfRule>
    <cfRule type="expression" dxfId="865" priority="395" stopIfTrue="1">
      <formula>AND(OR($W631="E",$W631="F"),$J631=0)</formula>
    </cfRule>
  </conditionalFormatting>
  <conditionalFormatting sqref="J634:L648">
    <cfRule type="expression" dxfId="864" priority="386">
      <formula>AND($D634&lt;&gt;"",$H634&gt;11,LEN(J634)&lt;2)</formula>
    </cfRule>
    <cfRule type="expression" dxfId="863" priority="387">
      <formula>AND($D634&lt;&gt;"",J634&lt;&gt;Y634)</formula>
    </cfRule>
  </conditionalFormatting>
  <conditionalFormatting sqref="L651">
    <cfRule type="expression" dxfId="862" priority="385">
      <formula>AND(J651+K651&gt;0,L651&gt;V653)</formula>
    </cfRule>
  </conditionalFormatting>
  <conditionalFormatting sqref="J651">
    <cfRule type="expression" priority="380" stopIfTrue="1">
      <formula>$W651=""</formula>
    </cfRule>
    <cfRule type="expression" dxfId="861" priority="381" stopIfTrue="1">
      <formula>($J651+$K651)&lt;IF($G651="?",8,(1*$G651))</formula>
    </cfRule>
    <cfRule type="expression" dxfId="860" priority="382" stopIfTrue="1">
      <formula>AND($L$2="Nee",$E651="WK",$J651&lt;IF($G651="?",8,(1*$G651))/2)</formula>
    </cfRule>
    <cfRule type="expression" dxfId="859" priority="383" stopIfTrue="1">
      <formula>AND($L$2="Ja",$E651="WK",$J651&lt;IF($G651="?",8,(1*$G651)))</formula>
    </cfRule>
    <cfRule type="expression" dxfId="858" priority="384" stopIfTrue="1">
      <formula>AND(OR($W651="E",$W651="F"),$J651=0)</formula>
    </cfRule>
  </conditionalFormatting>
  <conditionalFormatting sqref="J654:L668">
    <cfRule type="expression" dxfId="857" priority="375">
      <formula>AND($D654&lt;&gt;"",$H654&gt;11,LEN(J654)&lt;2)</formula>
    </cfRule>
    <cfRule type="expression" dxfId="856" priority="376">
      <formula>AND($D654&lt;&gt;"",J654&lt;&gt;Y654)</formula>
    </cfRule>
  </conditionalFormatting>
  <conditionalFormatting sqref="L671">
    <cfRule type="expression" dxfId="855" priority="374">
      <formula>AND(J671+K671&gt;0,L671&gt;V673)</formula>
    </cfRule>
  </conditionalFormatting>
  <conditionalFormatting sqref="J671">
    <cfRule type="expression" priority="369" stopIfTrue="1">
      <formula>$W671=""</formula>
    </cfRule>
    <cfRule type="expression" dxfId="854" priority="370" stopIfTrue="1">
      <formula>($J671+$K671)&lt;IF($G671="?",8,(1*$G671))</formula>
    </cfRule>
    <cfRule type="expression" dxfId="853" priority="371" stopIfTrue="1">
      <formula>AND($L$2="Nee",$E671="WK",$J671&lt;IF($G671="?",8,(1*$G671))/2)</formula>
    </cfRule>
    <cfRule type="expression" dxfId="852" priority="372" stopIfTrue="1">
      <formula>AND($L$2="Ja",$E671="WK",$J671&lt;IF($G671="?",8,(1*$G671)))</formula>
    </cfRule>
    <cfRule type="expression" dxfId="851" priority="373" stopIfTrue="1">
      <formula>AND(OR($W671="E",$W671="F"),$J671=0)</formula>
    </cfRule>
  </conditionalFormatting>
  <conditionalFormatting sqref="J674:L688">
    <cfRule type="expression" dxfId="850" priority="364">
      <formula>AND($D674&lt;&gt;"",$H674&gt;11,LEN(J674)&lt;2)</formula>
    </cfRule>
    <cfRule type="expression" dxfId="849" priority="365">
      <formula>AND($D674&lt;&gt;"",J674&lt;&gt;Y674)</formula>
    </cfRule>
  </conditionalFormatting>
  <conditionalFormatting sqref="L691">
    <cfRule type="expression" dxfId="848" priority="363">
      <formula>AND(J691+K691&gt;0,L691&gt;V693)</formula>
    </cfRule>
  </conditionalFormatting>
  <conditionalFormatting sqref="J691">
    <cfRule type="expression" priority="358" stopIfTrue="1">
      <formula>$W691=""</formula>
    </cfRule>
    <cfRule type="expression" dxfId="847" priority="359" stopIfTrue="1">
      <formula>($J691+$K691)&lt;IF($G691="?",8,(1*$G691))</formula>
    </cfRule>
    <cfRule type="expression" dxfId="846" priority="360" stopIfTrue="1">
      <formula>AND($L$2="Nee",$E691="WK",$J691&lt;IF($G691="?",8,(1*$G691))/2)</formula>
    </cfRule>
    <cfRule type="expression" dxfId="845" priority="361" stopIfTrue="1">
      <formula>AND($L$2="Ja",$E691="WK",$J691&lt;IF($G691="?",8,(1*$G691)))</formula>
    </cfRule>
    <cfRule type="expression" dxfId="844" priority="362" stopIfTrue="1">
      <formula>AND(OR($W691="E",$W691="F"),$J691=0)</formula>
    </cfRule>
  </conditionalFormatting>
  <conditionalFormatting sqref="J694:L708">
    <cfRule type="expression" dxfId="843" priority="353">
      <formula>AND($D694&lt;&gt;"",$H694&gt;11,LEN(J694)&lt;2)</formula>
    </cfRule>
    <cfRule type="expression" dxfId="842" priority="354">
      <formula>AND($D694&lt;&gt;"",J694&lt;&gt;Y694)</formula>
    </cfRule>
  </conditionalFormatting>
  <conditionalFormatting sqref="L711">
    <cfRule type="expression" dxfId="841" priority="352">
      <formula>AND(J711+K711&gt;0,L711&gt;V713)</formula>
    </cfRule>
  </conditionalFormatting>
  <conditionalFormatting sqref="J711">
    <cfRule type="expression" priority="347" stopIfTrue="1">
      <formula>$W711=""</formula>
    </cfRule>
    <cfRule type="expression" dxfId="840" priority="348" stopIfTrue="1">
      <formula>($J711+$K711)&lt;IF($G711="?",8,(1*$G711))</formula>
    </cfRule>
    <cfRule type="expression" dxfId="839" priority="349" stopIfTrue="1">
      <formula>AND($L$2="Nee",$E711="WK",$J711&lt;IF($G711="?",8,(1*$G711))/2)</formula>
    </cfRule>
    <cfRule type="expression" dxfId="838" priority="350" stopIfTrue="1">
      <formula>AND($L$2="Ja",$E711="WK",$J711&lt;IF($G711="?",8,(1*$G711)))</formula>
    </cfRule>
    <cfRule type="expression" dxfId="837" priority="351" stopIfTrue="1">
      <formula>AND(OR($W711="E",$W711="F"),$J711=0)</formula>
    </cfRule>
  </conditionalFormatting>
  <conditionalFormatting sqref="J714:L728">
    <cfRule type="expression" dxfId="836" priority="342">
      <formula>AND($D714&lt;&gt;"",$H714&gt;11,LEN(J714)&lt;2)</formula>
    </cfRule>
    <cfRule type="expression" dxfId="835" priority="343">
      <formula>AND($D714&lt;&gt;"",J714&lt;&gt;Y714)</formula>
    </cfRule>
  </conditionalFormatting>
  <conditionalFormatting sqref="L731">
    <cfRule type="expression" dxfId="834" priority="341">
      <formula>AND(J731+K731&gt;0,L731&gt;V733)</formula>
    </cfRule>
  </conditionalFormatting>
  <conditionalFormatting sqref="J731">
    <cfRule type="expression" priority="336" stopIfTrue="1">
      <formula>$W731=""</formula>
    </cfRule>
    <cfRule type="expression" dxfId="833" priority="337" stopIfTrue="1">
      <formula>($J731+$K731)&lt;IF($G731="?",8,(1*$G731))</formula>
    </cfRule>
    <cfRule type="expression" dxfId="832" priority="338" stopIfTrue="1">
      <formula>AND($L$2="Nee",$E731="WK",$J731&lt;IF($G731="?",8,(1*$G731))/2)</formula>
    </cfRule>
    <cfRule type="expression" dxfId="831" priority="339" stopIfTrue="1">
      <formula>AND($L$2="Ja",$E731="WK",$J731&lt;IF($G731="?",8,(1*$G731)))</formula>
    </cfRule>
    <cfRule type="expression" dxfId="830" priority="340" stopIfTrue="1">
      <formula>AND(OR($W731="E",$W731="F"),$J731=0)</formula>
    </cfRule>
  </conditionalFormatting>
  <conditionalFormatting sqref="J734:L748">
    <cfRule type="expression" dxfId="829" priority="331">
      <formula>AND($D734&lt;&gt;"",$H734&gt;11,LEN(J734)&lt;2)</formula>
    </cfRule>
    <cfRule type="expression" dxfId="828" priority="332">
      <formula>AND($D734&lt;&gt;"",J734&lt;&gt;Y734)</formula>
    </cfRule>
  </conditionalFormatting>
  <conditionalFormatting sqref="L751">
    <cfRule type="expression" dxfId="827" priority="330">
      <formula>AND(J751+K751&gt;0,L751&gt;V753)</formula>
    </cfRule>
  </conditionalFormatting>
  <conditionalFormatting sqref="J751">
    <cfRule type="expression" priority="325" stopIfTrue="1">
      <formula>$W751=""</formula>
    </cfRule>
    <cfRule type="expression" dxfId="826" priority="326" stopIfTrue="1">
      <formula>($J751+$K751)&lt;IF($G751="?",8,(1*$G751))</formula>
    </cfRule>
    <cfRule type="expression" dxfId="825" priority="327" stopIfTrue="1">
      <formula>AND($L$2="Nee",$E751="WK",$J751&lt;IF($G751="?",8,(1*$G751))/2)</formula>
    </cfRule>
    <cfRule type="expression" dxfId="824" priority="328" stopIfTrue="1">
      <formula>AND($L$2="Ja",$E751="WK",$J751&lt;IF($G751="?",8,(1*$G751)))</formula>
    </cfRule>
    <cfRule type="expression" dxfId="823" priority="329" stopIfTrue="1">
      <formula>AND(OR($W751="E",$W751="F"),$J751=0)</formula>
    </cfRule>
  </conditionalFormatting>
  <conditionalFormatting sqref="J754:L768">
    <cfRule type="expression" dxfId="822" priority="320">
      <formula>AND($D754&lt;&gt;"",$H754&gt;11,LEN(J754)&lt;2)</formula>
    </cfRule>
    <cfRule type="expression" dxfId="821" priority="321">
      <formula>AND($D754&lt;&gt;"",J754&lt;&gt;Y754)</formula>
    </cfRule>
  </conditionalFormatting>
  <conditionalFormatting sqref="L771">
    <cfRule type="expression" dxfId="820" priority="319">
      <formula>AND(J771+K771&gt;0,L771&gt;V773)</formula>
    </cfRule>
  </conditionalFormatting>
  <conditionalFormatting sqref="J771">
    <cfRule type="expression" priority="314" stopIfTrue="1">
      <formula>$W771=""</formula>
    </cfRule>
    <cfRule type="expression" dxfId="819" priority="315" stopIfTrue="1">
      <formula>($J771+$K771)&lt;IF($G771="?",8,(1*$G771))</formula>
    </cfRule>
    <cfRule type="expression" dxfId="818" priority="316" stopIfTrue="1">
      <formula>AND($L$2="Nee",$E771="WK",$J771&lt;IF($G771="?",8,(1*$G771))/2)</formula>
    </cfRule>
    <cfRule type="expression" dxfId="817" priority="317" stopIfTrue="1">
      <formula>AND($L$2="Ja",$E771="WK",$J771&lt;IF($G771="?",8,(1*$G771)))</formula>
    </cfRule>
    <cfRule type="expression" dxfId="816" priority="318" stopIfTrue="1">
      <formula>AND(OR($W771="E",$W771="F"),$J771=0)</formula>
    </cfRule>
  </conditionalFormatting>
  <conditionalFormatting sqref="J774:L788">
    <cfRule type="expression" dxfId="815" priority="309">
      <formula>AND($D774&lt;&gt;"",$H774&gt;11,LEN(J774)&lt;2)</formula>
    </cfRule>
    <cfRule type="expression" dxfId="814" priority="310">
      <formula>AND($D774&lt;&gt;"",J774&lt;&gt;Y774)</formula>
    </cfRule>
  </conditionalFormatting>
  <conditionalFormatting sqref="L791">
    <cfRule type="expression" dxfId="813" priority="308">
      <formula>AND(J791+K791&gt;0,L791&gt;V793)</formula>
    </cfRule>
  </conditionalFormatting>
  <conditionalFormatting sqref="J791">
    <cfRule type="expression" priority="303" stopIfTrue="1">
      <formula>$W791=""</formula>
    </cfRule>
    <cfRule type="expression" dxfId="812" priority="304" stopIfTrue="1">
      <formula>($J791+$K791)&lt;IF($G791="?",8,(1*$G791))</formula>
    </cfRule>
    <cfRule type="expression" dxfId="811" priority="305" stopIfTrue="1">
      <formula>AND($L$2="Nee",$E791="WK",$J791&lt;IF($G791="?",8,(1*$G791))/2)</formula>
    </cfRule>
    <cfRule type="expression" dxfId="810" priority="306" stopIfTrue="1">
      <formula>AND($L$2="Ja",$E791="WK",$J791&lt;IF($G791="?",8,(1*$G791)))</formula>
    </cfRule>
    <cfRule type="expression" dxfId="809" priority="307" stopIfTrue="1">
      <formula>AND(OR($W791="E",$W791="F"),$J791=0)</formula>
    </cfRule>
  </conditionalFormatting>
  <conditionalFormatting sqref="J794:L808">
    <cfRule type="expression" dxfId="808" priority="298">
      <formula>AND($D794&lt;&gt;"",$H794&gt;11,LEN(J794)&lt;2)</formula>
    </cfRule>
    <cfRule type="expression" dxfId="807" priority="299">
      <formula>AND($D794&lt;&gt;"",J794&lt;&gt;Y794)</formula>
    </cfRule>
  </conditionalFormatting>
  <conditionalFormatting sqref="L811">
    <cfRule type="expression" dxfId="806" priority="297">
      <formula>AND(J811+K811&gt;0,L811&gt;V813)</formula>
    </cfRule>
  </conditionalFormatting>
  <conditionalFormatting sqref="J811">
    <cfRule type="expression" priority="292" stopIfTrue="1">
      <formula>$W811=""</formula>
    </cfRule>
    <cfRule type="expression" dxfId="805" priority="293" stopIfTrue="1">
      <formula>($J811+$K811)&lt;IF($G811="?",8,(1*$G811))</formula>
    </cfRule>
    <cfRule type="expression" dxfId="804" priority="294" stopIfTrue="1">
      <formula>AND($L$2="Nee",$E811="WK",$J811&lt;IF($G811="?",8,(1*$G811))/2)</formula>
    </cfRule>
    <cfRule type="expression" dxfId="803" priority="295" stopIfTrue="1">
      <formula>AND($L$2="Ja",$E811="WK",$J811&lt;IF($G811="?",8,(1*$G811)))</formula>
    </cfRule>
    <cfRule type="expression" dxfId="802" priority="296" stopIfTrue="1">
      <formula>AND(OR($W811="E",$W811="F"),$J811=0)</formula>
    </cfRule>
  </conditionalFormatting>
  <conditionalFormatting sqref="J814:L828">
    <cfRule type="expression" dxfId="801" priority="287">
      <formula>AND($D814&lt;&gt;"",$H814&gt;11,LEN(J814)&lt;2)</formula>
    </cfRule>
    <cfRule type="expression" dxfId="800" priority="288">
      <formula>AND($D814&lt;&gt;"",J814&lt;&gt;Y814)</formula>
    </cfRule>
  </conditionalFormatting>
  <conditionalFormatting sqref="L831">
    <cfRule type="expression" dxfId="799" priority="286">
      <formula>AND(J831+K831&gt;0,L831&gt;V833)</formula>
    </cfRule>
  </conditionalFormatting>
  <conditionalFormatting sqref="J831">
    <cfRule type="expression" priority="281" stopIfTrue="1">
      <formula>$W831=""</formula>
    </cfRule>
    <cfRule type="expression" dxfId="798" priority="282" stopIfTrue="1">
      <formula>($J831+$K831)&lt;IF($G831="?",8,(1*$G831))</formula>
    </cfRule>
    <cfRule type="expression" dxfId="797" priority="283" stopIfTrue="1">
      <formula>AND($L$2="Nee",$E831="WK",$J831&lt;IF($G831="?",8,(1*$G831))/2)</formula>
    </cfRule>
    <cfRule type="expression" dxfId="796" priority="284" stopIfTrue="1">
      <formula>AND($L$2="Ja",$E831="WK",$J831&lt;IF($G831="?",8,(1*$G831)))</formula>
    </cfRule>
    <cfRule type="expression" dxfId="795" priority="285" stopIfTrue="1">
      <formula>AND(OR($W831="E",$W831="F"),$J831=0)</formula>
    </cfRule>
  </conditionalFormatting>
  <conditionalFormatting sqref="J834:L848">
    <cfRule type="expression" dxfId="794" priority="276">
      <formula>AND($D834&lt;&gt;"",$H834&gt;11,LEN(J834)&lt;2)</formula>
    </cfRule>
    <cfRule type="expression" dxfId="793" priority="277">
      <formula>AND($D834&lt;&gt;"",J834&lt;&gt;Y834)</formula>
    </cfRule>
  </conditionalFormatting>
  <conditionalFormatting sqref="L851">
    <cfRule type="expression" dxfId="792" priority="275">
      <formula>AND(J851+K851&gt;0,L851&gt;V853)</formula>
    </cfRule>
  </conditionalFormatting>
  <conditionalFormatting sqref="J851">
    <cfRule type="expression" priority="270" stopIfTrue="1">
      <formula>$W851=""</formula>
    </cfRule>
    <cfRule type="expression" dxfId="791" priority="271" stopIfTrue="1">
      <formula>($J851+$K851)&lt;IF($G851="?",8,(1*$G851))</formula>
    </cfRule>
    <cfRule type="expression" dxfId="790" priority="272" stopIfTrue="1">
      <formula>AND($L$2="Nee",$E851="WK",$J851&lt;IF($G851="?",8,(1*$G851))/2)</formula>
    </cfRule>
    <cfRule type="expression" dxfId="789" priority="273" stopIfTrue="1">
      <formula>AND($L$2="Ja",$E851="WK",$J851&lt;IF($G851="?",8,(1*$G851)))</formula>
    </cfRule>
    <cfRule type="expression" dxfId="788" priority="274" stopIfTrue="1">
      <formula>AND(OR($W851="E",$W851="F"),$J851=0)</formula>
    </cfRule>
  </conditionalFormatting>
  <conditionalFormatting sqref="J854:L868">
    <cfRule type="expression" dxfId="787" priority="265">
      <formula>AND($D854&lt;&gt;"",$H854&gt;11,LEN(J854)&lt;2)</formula>
    </cfRule>
    <cfRule type="expression" dxfId="786" priority="266">
      <formula>AND($D854&lt;&gt;"",J854&lt;&gt;Y854)</formula>
    </cfRule>
  </conditionalFormatting>
  <conditionalFormatting sqref="L871">
    <cfRule type="expression" dxfId="785" priority="264">
      <formula>AND(J871+K871&gt;0,L871&gt;V873)</formula>
    </cfRule>
  </conditionalFormatting>
  <conditionalFormatting sqref="J871">
    <cfRule type="expression" priority="259" stopIfTrue="1">
      <formula>$W871=""</formula>
    </cfRule>
    <cfRule type="expression" dxfId="784" priority="260" stopIfTrue="1">
      <formula>($J871+$K871)&lt;IF($G871="?",8,(1*$G871))</formula>
    </cfRule>
    <cfRule type="expression" dxfId="783" priority="261" stopIfTrue="1">
      <formula>AND($L$2="Nee",$E871="WK",$J871&lt;IF($G871="?",8,(1*$G871))/2)</formula>
    </cfRule>
    <cfRule type="expression" dxfId="782" priority="262" stopIfTrue="1">
      <formula>AND($L$2="Ja",$E871="WK",$J871&lt;IF($G871="?",8,(1*$G871)))</formula>
    </cfRule>
    <cfRule type="expression" dxfId="781" priority="263" stopIfTrue="1">
      <formula>AND(OR($W871="E",$W871="F"),$J871=0)</formula>
    </cfRule>
  </conditionalFormatting>
  <conditionalFormatting sqref="J874:L888">
    <cfRule type="expression" dxfId="780" priority="254">
      <formula>AND($D874&lt;&gt;"",$H874&gt;11,LEN(J874)&lt;2)</formula>
    </cfRule>
    <cfRule type="expression" dxfId="779" priority="255">
      <formula>AND($D874&lt;&gt;"",J874&lt;&gt;Y874)</formula>
    </cfRule>
  </conditionalFormatting>
  <conditionalFormatting sqref="L891">
    <cfRule type="expression" dxfId="778" priority="253">
      <formula>AND(J891+K891&gt;0,L891&gt;V893)</formula>
    </cfRule>
  </conditionalFormatting>
  <conditionalFormatting sqref="J891">
    <cfRule type="expression" priority="248" stopIfTrue="1">
      <formula>$W891=""</formula>
    </cfRule>
    <cfRule type="expression" dxfId="777" priority="249" stopIfTrue="1">
      <formula>($J891+$K891)&lt;IF($G891="?",8,(1*$G891))</formula>
    </cfRule>
    <cfRule type="expression" dxfId="776" priority="250" stopIfTrue="1">
      <formula>AND($L$2="Nee",$E891="WK",$J891&lt;IF($G891="?",8,(1*$G891))/2)</formula>
    </cfRule>
    <cfRule type="expression" dxfId="775" priority="251" stopIfTrue="1">
      <formula>AND($L$2="Ja",$E891="WK",$J891&lt;IF($G891="?",8,(1*$G891)))</formula>
    </cfRule>
    <cfRule type="expression" dxfId="774" priority="252" stopIfTrue="1">
      <formula>AND(OR($W891="E",$W891="F"),$J891=0)</formula>
    </cfRule>
  </conditionalFormatting>
  <conditionalFormatting sqref="J894:L908">
    <cfRule type="expression" dxfId="773" priority="243">
      <formula>AND($D894&lt;&gt;"",$H894&gt;11,LEN(J894)&lt;2)</formula>
    </cfRule>
    <cfRule type="expression" dxfId="772" priority="244">
      <formula>AND($D894&lt;&gt;"",J894&lt;&gt;Y894)</formula>
    </cfRule>
  </conditionalFormatting>
  <conditionalFormatting sqref="L911">
    <cfRule type="expression" dxfId="771" priority="242">
      <formula>AND(J911+K911&gt;0,L911&gt;V913)</formula>
    </cfRule>
  </conditionalFormatting>
  <conditionalFormatting sqref="J911">
    <cfRule type="expression" priority="237" stopIfTrue="1">
      <formula>$W911=""</formula>
    </cfRule>
    <cfRule type="expression" dxfId="770" priority="238" stopIfTrue="1">
      <formula>($J911+$K911)&lt;IF($G911="?",8,(1*$G911))</formula>
    </cfRule>
    <cfRule type="expression" dxfId="769" priority="239" stopIfTrue="1">
      <formula>AND($L$2="Nee",$E911="WK",$J911&lt;IF($G911="?",8,(1*$G911))/2)</formula>
    </cfRule>
    <cfRule type="expression" dxfId="768" priority="240" stopIfTrue="1">
      <formula>AND($L$2="Ja",$E911="WK",$J911&lt;IF($G911="?",8,(1*$G911)))</formula>
    </cfRule>
    <cfRule type="expression" dxfId="767" priority="241" stopIfTrue="1">
      <formula>AND(OR($W911="E",$W911="F"),$J911=0)</formula>
    </cfRule>
  </conditionalFormatting>
  <conditionalFormatting sqref="J914:L928">
    <cfRule type="expression" dxfId="766" priority="232">
      <formula>AND($D914&lt;&gt;"",$H914&gt;11,LEN(J914)&lt;2)</formula>
    </cfRule>
    <cfRule type="expression" dxfId="765" priority="233">
      <formula>AND($D914&lt;&gt;"",J914&lt;&gt;Y914)</formula>
    </cfRule>
  </conditionalFormatting>
  <conditionalFormatting sqref="L931">
    <cfRule type="expression" dxfId="764" priority="231">
      <formula>AND(J931+K931&gt;0,L931&gt;V933)</formula>
    </cfRule>
  </conditionalFormatting>
  <conditionalFormatting sqref="J931">
    <cfRule type="expression" priority="226" stopIfTrue="1">
      <formula>$W931=""</formula>
    </cfRule>
    <cfRule type="expression" dxfId="763" priority="227" stopIfTrue="1">
      <formula>($J931+$K931)&lt;IF($G931="?",8,(1*$G931))</formula>
    </cfRule>
    <cfRule type="expression" dxfId="762" priority="228" stopIfTrue="1">
      <formula>AND($L$2="Nee",$E931="WK",$J931&lt;IF($G931="?",8,(1*$G931))/2)</formula>
    </cfRule>
    <cfRule type="expression" dxfId="761" priority="229" stopIfTrue="1">
      <formula>AND($L$2="Ja",$E931="WK",$J931&lt;IF($G931="?",8,(1*$G931)))</formula>
    </cfRule>
    <cfRule type="expression" dxfId="760" priority="230" stopIfTrue="1">
      <formula>AND(OR($W931="E",$W931="F"),$J931=0)</formula>
    </cfRule>
  </conditionalFormatting>
  <conditionalFormatting sqref="J934:L948">
    <cfRule type="expression" dxfId="759" priority="221">
      <formula>AND($D934&lt;&gt;"",$H934&gt;11,LEN(J934)&lt;2)</formula>
    </cfRule>
    <cfRule type="expression" dxfId="758" priority="222">
      <formula>AND($D934&lt;&gt;"",J934&lt;&gt;Y934)</formula>
    </cfRule>
  </conditionalFormatting>
  <conditionalFormatting sqref="L951">
    <cfRule type="expression" dxfId="757" priority="220">
      <formula>AND(J951+K951&gt;0,L951&gt;V953)</formula>
    </cfRule>
  </conditionalFormatting>
  <conditionalFormatting sqref="J951">
    <cfRule type="expression" priority="215" stopIfTrue="1">
      <formula>$W951=""</formula>
    </cfRule>
    <cfRule type="expression" dxfId="756" priority="216" stopIfTrue="1">
      <formula>($J951+$K951)&lt;IF($G951="?",8,(1*$G951))</formula>
    </cfRule>
    <cfRule type="expression" dxfId="755" priority="217" stopIfTrue="1">
      <formula>AND($L$2="Nee",$E951="WK",$J951&lt;IF($G951="?",8,(1*$G951))/2)</formula>
    </cfRule>
    <cfRule type="expression" dxfId="754" priority="218" stopIfTrue="1">
      <formula>AND($L$2="Ja",$E951="WK",$J951&lt;IF($G951="?",8,(1*$G951)))</formula>
    </cfRule>
    <cfRule type="expression" dxfId="753" priority="219" stopIfTrue="1">
      <formula>AND(OR($W951="E",$W951="F"),$J951=0)</formula>
    </cfRule>
  </conditionalFormatting>
  <conditionalFormatting sqref="J954:L968">
    <cfRule type="expression" dxfId="752" priority="210">
      <formula>AND($D954&lt;&gt;"",$H954&gt;11,LEN(J954)&lt;2)</formula>
    </cfRule>
    <cfRule type="expression" dxfId="751" priority="211">
      <formula>AND($D954&lt;&gt;"",J954&lt;&gt;Y954)</formula>
    </cfRule>
  </conditionalFormatting>
  <conditionalFormatting sqref="L971">
    <cfRule type="expression" dxfId="750" priority="209">
      <formula>AND(J971+K971&gt;0,L971&gt;V973)</formula>
    </cfRule>
  </conditionalFormatting>
  <conditionalFormatting sqref="J971">
    <cfRule type="expression" priority="204" stopIfTrue="1">
      <formula>$W971=""</formula>
    </cfRule>
    <cfRule type="expression" dxfId="749" priority="205" stopIfTrue="1">
      <formula>($J971+$K971)&lt;IF($G971="?",8,(1*$G971))</formula>
    </cfRule>
    <cfRule type="expression" dxfId="748" priority="206" stopIfTrue="1">
      <formula>AND($L$2="Nee",$E971="WK",$J971&lt;IF($G971="?",8,(1*$G971))/2)</formula>
    </cfRule>
    <cfRule type="expression" dxfId="747" priority="207" stopIfTrue="1">
      <formula>AND($L$2="Ja",$E971="WK",$J971&lt;IF($G971="?",8,(1*$G971)))</formula>
    </cfRule>
    <cfRule type="expression" dxfId="746" priority="208" stopIfTrue="1">
      <formula>AND(OR($W971="E",$W971="F"),$J971=0)</formula>
    </cfRule>
  </conditionalFormatting>
  <conditionalFormatting sqref="J974:L988">
    <cfRule type="expression" dxfId="745" priority="199">
      <formula>AND($D974&lt;&gt;"",$H974&gt;11,LEN(J974)&lt;2)</formula>
    </cfRule>
    <cfRule type="expression" dxfId="744" priority="200">
      <formula>AND($D974&lt;&gt;"",J974&lt;&gt;Y974)</formula>
    </cfRule>
  </conditionalFormatting>
  <conditionalFormatting sqref="L991">
    <cfRule type="expression" dxfId="743" priority="198">
      <formula>AND(J991+K991&gt;0,L991&gt;V993)</formula>
    </cfRule>
  </conditionalFormatting>
  <conditionalFormatting sqref="J991">
    <cfRule type="expression" priority="193" stopIfTrue="1">
      <formula>$W991=""</formula>
    </cfRule>
    <cfRule type="expression" dxfId="742" priority="194" stopIfTrue="1">
      <formula>($J991+$K991)&lt;IF($G991="?",8,(1*$G991))</formula>
    </cfRule>
    <cfRule type="expression" dxfId="741" priority="195" stopIfTrue="1">
      <formula>AND($L$2="Nee",$E991="WK",$J991&lt;IF($G991="?",8,(1*$G991))/2)</formula>
    </cfRule>
    <cfRule type="expression" dxfId="740" priority="196" stopIfTrue="1">
      <formula>AND($L$2="Ja",$E991="WK",$J991&lt;IF($G991="?",8,(1*$G991)))</formula>
    </cfRule>
    <cfRule type="expression" dxfId="739" priority="197" stopIfTrue="1">
      <formula>AND(OR($W991="E",$W991="F"),$J991=0)</formula>
    </cfRule>
  </conditionalFormatting>
  <conditionalFormatting sqref="J994:L1008">
    <cfRule type="expression" dxfId="738" priority="188">
      <formula>AND($D994&lt;&gt;"",$H994&gt;11,LEN(J994)&lt;2)</formula>
    </cfRule>
    <cfRule type="expression" dxfId="737" priority="189">
      <formula>AND($D994&lt;&gt;"",J994&lt;&gt;Y994)</formula>
    </cfRule>
  </conditionalFormatting>
  <conditionalFormatting sqref="L1011">
    <cfRule type="expression" dxfId="736" priority="187">
      <formula>AND(J1011+K1011&gt;0,L1011&gt;V1013)</formula>
    </cfRule>
  </conditionalFormatting>
  <conditionalFormatting sqref="J1011">
    <cfRule type="expression" priority="182" stopIfTrue="1">
      <formula>$W1011=""</formula>
    </cfRule>
    <cfRule type="expression" dxfId="735" priority="183" stopIfTrue="1">
      <formula>($J1011+$K1011)&lt;IF($G1011="?",8,(1*$G1011))</formula>
    </cfRule>
    <cfRule type="expression" dxfId="734" priority="184" stopIfTrue="1">
      <formula>AND($L$2="Nee",$E1011="WK",$J1011&lt;IF($G1011="?",8,(1*$G1011))/2)</formula>
    </cfRule>
    <cfRule type="expression" dxfId="733" priority="185" stopIfTrue="1">
      <formula>AND($L$2="Ja",$E1011="WK",$J1011&lt;IF($G1011="?",8,(1*$G1011)))</formula>
    </cfRule>
    <cfRule type="expression" dxfId="732" priority="186" stopIfTrue="1">
      <formula>AND(OR($W1011="E",$W1011="F"),$J1011=0)</formula>
    </cfRule>
  </conditionalFormatting>
  <conditionalFormatting sqref="J1014:L1028">
    <cfRule type="expression" dxfId="731" priority="177">
      <formula>AND($D1014&lt;&gt;"",$H1014&gt;11,LEN(J1014)&lt;2)</formula>
    </cfRule>
    <cfRule type="expression" dxfId="730" priority="178">
      <formula>AND($D1014&lt;&gt;"",J1014&lt;&gt;Y1014)</formula>
    </cfRule>
  </conditionalFormatting>
  <conditionalFormatting sqref="L1031">
    <cfRule type="expression" dxfId="729" priority="176">
      <formula>AND(J1031+K1031&gt;0,L1031&gt;V1033)</formula>
    </cfRule>
  </conditionalFormatting>
  <conditionalFormatting sqref="J1031">
    <cfRule type="expression" priority="171" stopIfTrue="1">
      <formula>$W1031=""</formula>
    </cfRule>
    <cfRule type="expression" dxfId="728" priority="172" stopIfTrue="1">
      <formula>($J1031+$K1031)&lt;IF($G1031="?",8,(1*$G1031))</formula>
    </cfRule>
    <cfRule type="expression" dxfId="727" priority="173" stopIfTrue="1">
      <formula>AND($L$2="Nee",$E1031="WK",$J1031&lt;IF($G1031="?",8,(1*$G1031))/2)</formula>
    </cfRule>
    <cfRule type="expression" dxfId="726" priority="174" stopIfTrue="1">
      <formula>AND($L$2="Ja",$E1031="WK",$J1031&lt;IF($G1031="?",8,(1*$G1031)))</formula>
    </cfRule>
    <cfRule type="expression" dxfId="725" priority="175" stopIfTrue="1">
      <formula>AND(OR($W1031="E",$W1031="F"),$J1031=0)</formula>
    </cfRule>
  </conditionalFormatting>
  <conditionalFormatting sqref="J1034:L1048">
    <cfRule type="expression" dxfId="724" priority="166">
      <formula>AND($D1034&lt;&gt;"",$H1034&gt;11,LEN(J1034)&lt;2)</formula>
    </cfRule>
    <cfRule type="expression" dxfId="723" priority="167">
      <formula>AND($D1034&lt;&gt;"",J1034&lt;&gt;Y1034)</formula>
    </cfRule>
  </conditionalFormatting>
  <conditionalFormatting sqref="L1051">
    <cfRule type="expression" dxfId="722" priority="165">
      <formula>AND(J1051+K1051&gt;0,L1051&gt;V1053)</formula>
    </cfRule>
  </conditionalFormatting>
  <conditionalFormatting sqref="J1051">
    <cfRule type="expression" priority="160" stopIfTrue="1">
      <formula>$W1051=""</formula>
    </cfRule>
    <cfRule type="expression" dxfId="721" priority="161" stopIfTrue="1">
      <formula>($J1051+$K1051)&lt;IF($G1051="?",8,(1*$G1051))</formula>
    </cfRule>
    <cfRule type="expression" dxfId="720" priority="162" stopIfTrue="1">
      <formula>AND($L$2="Nee",$E1051="WK",$J1051&lt;IF($G1051="?",8,(1*$G1051))/2)</formula>
    </cfRule>
    <cfRule type="expression" dxfId="719" priority="163" stopIfTrue="1">
      <formula>AND($L$2="Ja",$E1051="WK",$J1051&lt;IF($G1051="?",8,(1*$G1051)))</formula>
    </cfRule>
    <cfRule type="expression" dxfId="718" priority="164" stopIfTrue="1">
      <formula>AND(OR($W1051="E",$W1051="F"),$J1051=0)</formula>
    </cfRule>
  </conditionalFormatting>
  <conditionalFormatting sqref="J1054:L1068">
    <cfRule type="expression" dxfId="717" priority="155">
      <formula>AND($D1054&lt;&gt;"",$H1054&gt;11,LEN(J1054)&lt;2)</formula>
    </cfRule>
    <cfRule type="expression" dxfId="716" priority="156">
      <formula>AND($D1054&lt;&gt;"",J1054&lt;&gt;Y1054)</formula>
    </cfRule>
  </conditionalFormatting>
  <conditionalFormatting sqref="L1071">
    <cfRule type="expression" dxfId="715" priority="154">
      <formula>AND(J1071+K1071&gt;0,L1071&gt;V1073)</formula>
    </cfRule>
  </conditionalFormatting>
  <conditionalFormatting sqref="J1071">
    <cfRule type="expression" priority="149" stopIfTrue="1">
      <formula>$W1071=""</formula>
    </cfRule>
    <cfRule type="expression" dxfId="714" priority="150" stopIfTrue="1">
      <formula>($J1071+$K1071)&lt;IF($G1071="?",8,(1*$G1071))</formula>
    </cfRule>
    <cfRule type="expression" dxfId="713" priority="151" stopIfTrue="1">
      <formula>AND($L$2="Nee",$E1071="WK",$J1071&lt;IF($G1071="?",8,(1*$G1071))/2)</formula>
    </cfRule>
    <cfRule type="expression" dxfId="712" priority="152" stopIfTrue="1">
      <formula>AND($L$2="Ja",$E1071="WK",$J1071&lt;IF($G1071="?",8,(1*$G1071)))</formula>
    </cfRule>
    <cfRule type="expression" dxfId="711" priority="153" stopIfTrue="1">
      <formula>AND(OR($W1071="E",$W1071="F"),$J1071=0)</formula>
    </cfRule>
  </conditionalFormatting>
  <conditionalFormatting sqref="J1074:L1088">
    <cfRule type="expression" dxfId="710" priority="144">
      <formula>AND($D1074&lt;&gt;"",$H1074&gt;11,LEN(J1074)&lt;2)</formula>
    </cfRule>
    <cfRule type="expression" dxfId="709" priority="145">
      <formula>AND($D1074&lt;&gt;"",J1074&lt;&gt;Y1074)</formula>
    </cfRule>
  </conditionalFormatting>
  <conditionalFormatting sqref="L1091">
    <cfRule type="expression" dxfId="708" priority="143">
      <formula>AND(J1091+K1091&gt;0,L1091&gt;V1093)</formula>
    </cfRule>
  </conditionalFormatting>
  <conditionalFormatting sqref="J1091">
    <cfRule type="expression" priority="138" stopIfTrue="1">
      <formula>$W1091=""</formula>
    </cfRule>
    <cfRule type="expression" dxfId="707" priority="139" stopIfTrue="1">
      <formula>($J1091+$K1091)&lt;IF($G1091="?",8,(1*$G1091))</formula>
    </cfRule>
    <cfRule type="expression" dxfId="706" priority="140" stopIfTrue="1">
      <formula>AND($L$2="Nee",$E1091="WK",$J1091&lt;IF($G1091="?",8,(1*$G1091))/2)</formula>
    </cfRule>
    <cfRule type="expression" dxfId="705" priority="141" stopIfTrue="1">
      <formula>AND($L$2="Ja",$E1091="WK",$J1091&lt;IF($G1091="?",8,(1*$G1091)))</formula>
    </cfRule>
    <cfRule type="expression" dxfId="704" priority="142" stopIfTrue="1">
      <formula>AND(OR($W1091="E",$W1091="F"),$J1091=0)</formula>
    </cfRule>
  </conditionalFormatting>
  <conditionalFormatting sqref="J1094:L1108">
    <cfRule type="expression" dxfId="703" priority="133">
      <formula>AND($D1094&lt;&gt;"",$H1094&gt;11,LEN(J1094)&lt;2)</formula>
    </cfRule>
    <cfRule type="expression" dxfId="702" priority="134">
      <formula>AND($D1094&lt;&gt;"",J1094&lt;&gt;Y1094)</formula>
    </cfRule>
  </conditionalFormatting>
  <conditionalFormatting sqref="L1111">
    <cfRule type="expression" dxfId="701" priority="132">
      <formula>AND(J1111+K1111&gt;0,L1111&gt;V1113)</formula>
    </cfRule>
  </conditionalFormatting>
  <conditionalFormatting sqref="J1111">
    <cfRule type="expression" priority="127" stopIfTrue="1">
      <formula>$W1111=""</formula>
    </cfRule>
    <cfRule type="expression" dxfId="700" priority="128" stopIfTrue="1">
      <formula>($J1111+$K1111)&lt;IF($G1111="?",8,(1*$G1111))</formula>
    </cfRule>
    <cfRule type="expression" dxfId="699" priority="129" stopIfTrue="1">
      <formula>AND($L$2="Nee",$E1111="WK",$J1111&lt;IF($G1111="?",8,(1*$G1111))/2)</formula>
    </cfRule>
    <cfRule type="expression" dxfId="698" priority="130" stopIfTrue="1">
      <formula>AND($L$2="Ja",$E1111="WK",$J1111&lt;IF($G1111="?",8,(1*$G1111)))</formula>
    </cfRule>
    <cfRule type="expression" dxfId="697" priority="131" stopIfTrue="1">
      <formula>AND(OR($W1111="E",$W1111="F"),$J1111=0)</formula>
    </cfRule>
  </conditionalFormatting>
  <conditionalFormatting sqref="J1114:L1128">
    <cfRule type="expression" dxfId="696" priority="122">
      <formula>AND($D1114&lt;&gt;"",$H1114&gt;11,LEN(J1114)&lt;2)</formula>
    </cfRule>
    <cfRule type="expression" dxfId="695" priority="123">
      <formula>AND($D1114&lt;&gt;"",J1114&lt;&gt;Y1114)</formula>
    </cfRule>
  </conditionalFormatting>
  <conditionalFormatting sqref="L1131">
    <cfRule type="expression" dxfId="694" priority="121">
      <formula>AND(J1131+K1131&gt;0,L1131&gt;V1133)</formula>
    </cfRule>
  </conditionalFormatting>
  <conditionalFormatting sqref="J1131">
    <cfRule type="expression" priority="116" stopIfTrue="1">
      <formula>$W1131=""</formula>
    </cfRule>
    <cfRule type="expression" dxfId="693" priority="117" stopIfTrue="1">
      <formula>($J1131+$K1131)&lt;IF($G1131="?",8,(1*$G1131))</formula>
    </cfRule>
    <cfRule type="expression" dxfId="692" priority="118" stopIfTrue="1">
      <formula>AND($L$2="Nee",$E1131="WK",$J1131&lt;IF($G1131="?",8,(1*$G1131))/2)</formula>
    </cfRule>
    <cfRule type="expression" dxfId="691" priority="119" stopIfTrue="1">
      <formula>AND($L$2="Ja",$E1131="WK",$J1131&lt;IF($G1131="?",8,(1*$G1131)))</formula>
    </cfRule>
    <cfRule type="expression" dxfId="690" priority="120" stopIfTrue="1">
      <formula>AND(OR($W1131="E",$W1131="F"),$J1131=0)</formula>
    </cfRule>
  </conditionalFormatting>
  <conditionalFormatting sqref="J1134:L1148">
    <cfRule type="expression" dxfId="689" priority="111">
      <formula>AND($D1134&lt;&gt;"",$H1134&gt;11,LEN(J1134)&lt;2)</formula>
    </cfRule>
    <cfRule type="expression" dxfId="688" priority="112">
      <formula>AND($D1134&lt;&gt;"",J1134&lt;&gt;Y1134)</formula>
    </cfRule>
  </conditionalFormatting>
  <conditionalFormatting sqref="L1151">
    <cfRule type="expression" dxfId="687" priority="110">
      <formula>AND(J1151+K1151&gt;0,L1151&gt;V1153)</formula>
    </cfRule>
  </conditionalFormatting>
  <conditionalFormatting sqref="J1151">
    <cfRule type="expression" priority="105" stopIfTrue="1">
      <formula>$W1151=""</formula>
    </cfRule>
    <cfRule type="expression" dxfId="686" priority="106" stopIfTrue="1">
      <formula>($J1151+$K1151)&lt;IF($G1151="?",8,(1*$G1151))</formula>
    </cfRule>
    <cfRule type="expression" dxfId="685" priority="107" stopIfTrue="1">
      <formula>AND($L$2="Nee",$E1151="WK",$J1151&lt;IF($G1151="?",8,(1*$G1151))/2)</formula>
    </cfRule>
    <cfRule type="expression" dxfId="684" priority="108" stopIfTrue="1">
      <formula>AND($L$2="Ja",$E1151="WK",$J1151&lt;IF($G1151="?",8,(1*$G1151)))</formula>
    </cfRule>
    <cfRule type="expression" dxfId="683" priority="109" stopIfTrue="1">
      <formula>AND(OR($W1151="E",$W1151="F"),$J1151=0)</formula>
    </cfRule>
  </conditionalFormatting>
  <conditionalFormatting sqref="J1154:L1168">
    <cfRule type="expression" dxfId="682" priority="100">
      <formula>AND($D1154&lt;&gt;"",$H1154&gt;11,LEN(J1154)&lt;2)</formula>
    </cfRule>
    <cfRule type="expression" dxfId="681" priority="101">
      <formula>AND($D1154&lt;&gt;"",J1154&lt;&gt;Y1154)</formula>
    </cfRule>
  </conditionalFormatting>
  <conditionalFormatting sqref="L1171">
    <cfRule type="expression" dxfId="680" priority="99">
      <formula>AND(J1171+K1171&gt;0,L1171&gt;V1173)</formula>
    </cfRule>
  </conditionalFormatting>
  <conditionalFormatting sqref="J1171">
    <cfRule type="expression" priority="94" stopIfTrue="1">
      <formula>$W1171=""</formula>
    </cfRule>
    <cfRule type="expression" dxfId="679" priority="95" stopIfTrue="1">
      <formula>($J1171+$K1171)&lt;IF($G1171="?",8,(1*$G1171))</formula>
    </cfRule>
    <cfRule type="expression" dxfId="678" priority="96" stopIfTrue="1">
      <formula>AND($L$2="Nee",$E1171="WK",$J1171&lt;IF($G1171="?",8,(1*$G1171))/2)</formula>
    </cfRule>
    <cfRule type="expression" dxfId="677" priority="97" stopIfTrue="1">
      <formula>AND($L$2="Ja",$E1171="WK",$J1171&lt;IF($G1171="?",8,(1*$G1171)))</formula>
    </cfRule>
    <cfRule type="expression" dxfId="676" priority="98" stopIfTrue="1">
      <formula>AND(OR($W1171="E",$W1171="F"),$J1171=0)</formula>
    </cfRule>
  </conditionalFormatting>
  <conditionalFormatting sqref="J1174:L1188">
    <cfRule type="expression" dxfId="675" priority="89">
      <formula>AND($D1174&lt;&gt;"",$H1174&gt;11,LEN(J1174)&lt;2)</formula>
    </cfRule>
    <cfRule type="expression" dxfId="674" priority="90">
      <formula>AND($D1174&lt;&gt;"",J1174&lt;&gt;Y1174)</formula>
    </cfRule>
  </conditionalFormatting>
  <conditionalFormatting sqref="L1191">
    <cfRule type="expression" dxfId="673" priority="88">
      <formula>AND(J1191+K1191&gt;0,L1191&gt;V1193)</formula>
    </cfRule>
  </conditionalFormatting>
  <conditionalFormatting sqref="J1191">
    <cfRule type="expression" priority="83" stopIfTrue="1">
      <formula>$W1191=""</formula>
    </cfRule>
    <cfRule type="expression" dxfId="672" priority="84" stopIfTrue="1">
      <formula>($J1191+$K1191)&lt;IF($G1191="?",8,(1*$G1191))</formula>
    </cfRule>
    <cfRule type="expression" dxfId="671" priority="85" stopIfTrue="1">
      <formula>AND($L$2="Nee",$E1191="WK",$J1191&lt;IF($G1191="?",8,(1*$G1191))/2)</formula>
    </cfRule>
    <cfRule type="expression" dxfId="670" priority="86" stopIfTrue="1">
      <formula>AND($L$2="Ja",$E1191="WK",$J1191&lt;IF($G1191="?",8,(1*$G1191)))</formula>
    </cfRule>
    <cfRule type="expression" dxfId="669" priority="87" stopIfTrue="1">
      <formula>AND(OR($W1191="E",$W1191="F"),$J1191=0)</formula>
    </cfRule>
  </conditionalFormatting>
  <conditionalFormatting sqref="J1194:L1208">
    <cfRule type="expression" dxfId="668" priority="78">
      <formula>AND($D1194&lt;&gt;"",$H1194&gt;11,LEN(J1194)&lt;2)</formula>
    </cfRule>
    <cfRule type="expression" dxfId="667" priority="79">
      <formula>AND($D1194&lt;&gt;"",J1194&lt;&gt;Y1194)</formula>
    </cfRule>
  </conditionalFormatting>
  <conditionalFormatting sqref="L1211">
    <cfRule type="expression" dxfId="666" priority="77">
      <formula>AND(J1211+K1211&gt;0,L1211&gt;V1213)</formula>
    </cfRule>
  </conditionalFormatting>
  <conditionalFormatting sqref="J1211">
    <cfRule type="expression" priority="72" stopIfTrue="1">
      <formula>$W1211=""</formula>
    </cfRule>
    <cfRule type="expression" dxfId="665" priority="73" stopIfTrue="1">
      <formula>($J1211+$K1211)&lt;IF($G1211="?",8,(1*$G1211))</formula>
    </cfRule>
    <cfRule type="expression" dxfId="664" priority="74" stopIfTrue="1">
      <formula>AND($L$2="Nee",$E1211="WK",$J1211&lt;IF($G1211="?",8,(1*$G1211))/2)</formula>
    </cfRule>
    <cfRule type="expression" dxfId="663" priority="75" stopIfTrue="1">
      <formula>AND($L$2="Ja",$E1211="WK",$J1211&lt;IF($G1211="?",8,(1*$G1211)))</formula>
    </cfRule>
    <cfRule type="expression" dxfId="662" priority="76" stopIfTrue="1">
      <formula>AND(OR($W1211="E",$W1211="F"),$J1211=0)</formula>
    </cfRule>
  </conditionalFormatting>
  <conditionalFormatting sqref="J1214:L1228">
    <cfRule type="expression" dxfId="661" priority="67">
      <formula>AND($D1214&lt;&gt;"",$H1214&gt;11,LEN(J1214)&lt;2)</formula>
    </cfRule>
    <cfRule type="expression" dxfId="660" priority="68">
      <formula>AND($D1214&lt;&gt;"",J1214&lt;&gt;Y1214)</formula>
    </cfRule>
  </conditionalFormatting>
  <conditionalFormatting sqref="L1231">
    <cfRule type="expression" dxfId="659" priority="66">
      <formula>AND(J1231+K1231&gt;0,L1231&gt;V1233)</formula>
    </cfRule>
  </conditionalFormatting>
  <conditionalFormatting sqref="J1231">
    <cfRule type="expression" priority="61" stopIfTrue="1">
      <formula>$W1231=""</formula>
    </cfRule>
    <cfRule type="expression" dxfId="658" priority="62" stopIfTrue="1">
      <formula>($J1231+$K1231)&lt;IF($G1231="?",8,(1*$G1231))</formula>
    </cfRule>
    <cfRule type="expression" dxfId="657" priority="63" stopIfTrue="1">
      <formula>AND($L$2="Nee",$E1231="WK",$J1231&lt;IF($G1231="?",8,(1*$G1231))/2)</formula>
    </cfRule>
    <cfRule type="expression" dxfId="656" priority="64" stopIfTrue="1">
      <formula>AND($L$2="Ja",$E1231="WK",$J1231&lt;IF($G1231="?",8,(1*$G1231)))</formula>
    </cfRule>
    <cfRule type="expression" dxfId="655" priority="65" stopIfTrue="1">
      <formula>AND(OR($W1231="E",$W1231="F"),$J1231=0)</formula>
    </cfRule>
  </conditionalFormatting>
  <conditionalFormatting sqref="J1234:L1248">
    <cfRule type="expression" dxfId="654" priority="56">
      <formula>AND($D1234&lt;&gt;"",$H1234&gt;11,LEN(J1234)&lt;2)</formula>
    </cfRule>
    <cfRule type="expression" dxfId="653" priority="57">
      <formula>AND($D1234&lt;&gt;"",J1234&lt;&gt;Y1234)</formula>
    </cfRule>
  </conditionalFormatting>
  <conditionalFormatting sqref="L1251">
    <cfRule type="expression" dxfId="652" priority="55">
      <formula>AND(J1251+K1251&gt;0,L1251&gt;V1253)</formula>
    </cfRule>
  </conditionalFormatting>
  <conditionalFormatting sqref="J1251">
    <cfRule type="expression" priority="50" stopIfTrue="1">
      <formula>$W1251=""</formula>
    </cfRule>
    <cfRule type="expression" dxfId="651" priority="51" stopIfTrue="1">
      <formula>($J1251+$K1251)&lt;IF($G1251="?",8,(1*$G1251))</formula>
    </cfRule>
    <cfRule type="expression" dxfId="650" priority="52" stopIfTrue="1">
      <formula>AND($L$2="Nee",$E1251="WK",$J1251&lt;IF($G1251="?",8,(1*$G1251))/2)</formula>
    </cfRule>
    <cfRule type="expression" dxfId="649" priority="53" stopIfTrue="1">
      <formula>AND($L$2="Ja",$E1251="WK",$J1251&lt;IF($G1251="?",8,(1*$G1251)))</formula>
    </cfRule>
    <cfRule type="expression" dxfId="648" priority="54" stopIfTrue="1">
      <formula>AND(OR($W1251="E",$W1251="F"),$J1251=0)</formula>
    </cfRule>
  </conditionalFormatting>
  <conditionalFormatting sqref="J1254:L1268">
    <cfRule type="expression" dxfId="647" priority="45">
      <formula>AND($D1254&lt;&gt;"",$H1254&gt;11,LEN(J1254)&lt;2)</formula>
    </cfRule>
    <cfRule type="expression" dxfId="646" priority="46">
      <formula>AND($D1254&lt;&gt;"",J1254&lt;&gt;Y1254)</formula>
    </cfRule>
  </conditionalFormatting>
  <conditionalFormatting sqref="L1271">
    <cfRule type="expression" dxfId="645" priority="44">
      <formula>AND(J1271+K1271&gt;0,L1271&gt;V1273)</formula>
    </cfRule>
  </conditionalFormatting>
  <conditionalFormatting sqref="J1271">
    <cfRule type="expression" priority="39" stopIfTrue="1">
      <formula>$W1271=""</formula>
    </cfRule>
    <cfRule type="expression" dxfId="644" priority="40" stopIfTrue="1">
      <formula>($J1271+$K1271)&lt;IF($G1271="?",8,(1*$G1271))</formula>
    </cfRule>
    <cfRule type="expression" dxfId="643" priority="41" stopIfTrue="1">
      <formula>AND($L$2="Nee",$E1271="WK",$J1271&lt;IF($G1271="?",8,(1*$G1271))/2)</formula>
    </cfRule>
    <cfRule type="expression" dxfId="642" priority="42" stopIfTrue="1">
      <formula>AND($L$2="Ja",$E1271="WK",$J1271&lt;IF($G1271="?",8,(1*$G1271)))</formula>
    </cfRule>
    <cfRule type="expression" dxfId="641" priority="43" stopIfTrue="1">
      <formula>AND(OR($W1271="E",$W1271="F"),$J1271=0)</formula>
    </cfRule>
  </conditionalFormatting>
  <conditionalFormatting sqref="J1274:L1288">
    <cfRule type="expression" dxfId="640" priority="34">
      <formula>AND($D1274&lt;&gt;"",$H1274&gt;11,LEN(J1274)&lt;2)</formula>
    </cfRule>
    <cfRule type="expression" dxfId="639" priority="35">
      <formula>AND($D1274&lt;&gt;"",J1274&lt;&gt;Y1274)</formula>
    </cfRule>
  </conditionalFormatting>
  <conditionalFormatting sqref="L11">
    <cfRule type="expression" dxfId="638" priority="24">
      <formula>AND(J11+K11&gt;0,L11&gt;V13)</formula>
    </cfRule>
  </conditionalFormatting>
  <conditionalFormatting sqref="J11">
    <cfRule type="expression" priority="19" stopIfTrue="1">
      <formula>$W11=""</formula>
    </cfRule>
    <cfRule type="expression" dxfId="637" priority="20" stopIfTrue="1">
      <formula>($J11+$K11)&lt;IF($G11="?",8,(1*$G11))</formula>
    </cfRule>
    <cfRule type="expression" dxfId="636" priority="21" stopIfTrue="1">
      <formula>AND($L$2="Nee",$E11="WK",$J11&lt;IF($G11="?",8,(1*$G11))/2)</formula>
    </cfRule>
    <cfRule type="expression" dxfId="635" priority="22" stopIfTrue="1">
      <formula>AND($L$2="Ja",$E11="WK",$J11&lt;IF($G11="?",8,(1*$G11)))</formula>
    </cfRule>
    <cfRule type="expression" dxfId="634" priority="23"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6" stopIfTrue="1">
      <formula>$W11=""</formula>
    </cfRule>
    <cfRule type="expression" dxfId="633" priority="16" stopIfTrue="1">
      <formula>($J11+$K11)&lt;IF($G11="?",8,(1*$G11))</formula>
    </cfRule>
    <cfRule type="expression" dxfId="632" priority="17" stopIfTrue="1">
      <formula>AND($L$2="Nee",$E11="WK",$K11&lt;IF($G11="?",8,(1*$G11))/2)</formula>
    </cfRule>
    <cfRule type="expression" dxfId="631" priority="18">
      <formula>AND($L$2="Ja",$K11&gt;0,IFERROR(SEARCH(U11,"SMABCG"),0)&gt;0)</formula>
    </cfRule>
  </conditionalFormatting>
  <conditionalFormatting sqref="L31">
    <cfRule type="expression" dxfId="630" priority="15">
      <formula>AND(J31+K31&gt;0,L31&gt;V33)</formula>
    </cfRule>
  </conditionalFormatting>
  <conditionalFormatting sqref="J31">
    <cfRule type="expression" priority="10" stopIfTrue="1">
      <formula>$W31=""</formula>
    </cfRule>
    <cfRule type="expression" dxfId="629" priority="11" stopIfTrue="1">
      <formula>($J31+$K31)&lt;IF($G31="?",8,(1*$G31))</formula>
    </cfRule>
    <cfRule type="expression" dxfId="628" priority="12" stopIfTrue="1">
      <formula>AND($L$2="Nee",$E31="WK",$J31&lt;IF($G31="?",8,(1*$G31))/2)</formula>
    </cfRule>
    <cfRule type="expression" dxfId="627" priority="13" stopIfTrue="1">
      <formula>AND($L$2="Ja",$E31="WK",$J31&lt;IF($G31="?",8,(1*$G31)))</formula>
    </cfRule>
    <cfRule type="expression" dxfId="626" priority="14" stopIfTrue="1">
      <formula>AND(OR($W31="E",$W31="F"),$J31=0)</formula>
    </cfRule>
  </conditionalFormatting>
  <pageMargins left="0.7" right="0.7" top="0.75" bottom="0.75" header="0.3" footer="0.3"/>
  <pageSetup paperSize="9" orientation="portrait" r:id="rId6"/>
  <customProperties>
    <customPr name="LastActive" r:id="rId7"/>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autoPageBreaks="0"/>
  </sheetPr>
  <dimension ref="A1:AF1291"/>
  <sheetViews>
    <sheetView showZeros="0" topLeftCell="B1" zoomScale="80" zoomScaleNormal="80" workbookViewId="0">
      <pane ySplit="9" topLeftCell="A199" activePane="bottomLeft" state="frozen"/>
      <selection activeCell="B1" sqref="B1"/>
      <selection pane="bottomLeft" activeCell="C11" sqref="C11:D11"/>
    </sheetView>
  </sheetViews>
  <sheetFormatPr defaultRowHeight="12.75" x14ac:dyDescent="0.2"/>
  <cols>
    <col min="1" max="1" width="8.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36" bestFit="1" customWidth="1"/>
    <col min="10" max="10" width="7" style="35" bestFit="1" customWidth="1"/>
    <col min="11" max="11" width="6.28515625" style="35" bestFit="1" customWidth="1"/>
    <col min="12" max="12" width="7" style="35" bestFit="1" customWidth="1"/>
    <col min="13" max="13" width="4.85546875" style="39" customWidth="1"/>
    <col min="14" max="14" width="1.85546875" style="39" customWidth="1"/>
    <col min="15" max="15" width="2.140625" style="52" hidden="1" customWidth="1"/>
    <col min="16" max="19" width="6" style="53" hidden="1" customWidth="1"/>
    <col min="20" max="20" width="3.42578125" style="171" hidden="1" customWidth="1"/>
    <col min="21" max="21" width="3" style="52" hidden="1" customWidth="1"/>
    <col min="22" max="23" width="4.42578125" style="52" hidden="1" customWidth="1"/>
    <col min="24" max="24" width="9.140625" style="52" hidden="1" customWidth="1"/>
    <col min="25" max="28" width="5.5703125" style="34" hidden="1" customWidth="1"/>
    <col min="29" max="29" width="3.42578125" style="34" hidden="1" customWidth="1"/>
    <col min="30" max="30" width="3.140625" style="20" hidden="1" customWidth="1"/>
    <col min="31" max="31" width="10.5703125" style="20" hidden="1" customWidth="1"/>
    <col min="32" max="32" width="13" style="20" hidden="1" customWidth="1"/>
    <col min="33" max="16384" width="9.140625" style="34"/>
  </cols>
  <sheetData>
    <row r="1" spans="1:32" ht="8.25" customHeight="1" x14ac:dyDescent="0.2">
      <c r="C1" s="389"/>
      <c r="D1" s="389"/>
      <c r="G1" s="401" t="s">
        <v>6561</v>
      </c>
      <c r="H1" s="401"/>
      <c r="I1" s="401"/>
      <c r="J1" s="401"/>
      <c r="K1" s="401"/>
      <c r="L1" s="401"/>
      <c r="P1" s="54"/>
      <c r="Q1" s="54"/>
    </row>
    <row r="2" spans="1:32" x14ac:dyDescent="0.2">
      <c r="C2" s="389" t="s">
        <v>6400</v>
      </c>
      <c r="D2" s="389"/>
      <c r="E2" s="200" t="str">
        <f>IF(ISBLANK(Basis!C5),"",Basis!C5)</f>
        <v>Oranje Wit (D)</v>
      </c>
      <c r="F2" s="55"/>
      <c r="G2" s="393" t="s">
        <v>6401</v>
      </c>
      <c r="H2" s="393"/>
      <c r="I2" s="393"/>
      <c r="J2" s="393"/>
      <c r="K2" s="393"/>
      <c r="L2" s="96" t="str">
        <f>Basis!E5</f>
        <v>Nee</v>
      </c>
      <c r="M2" s="56"/>
      <c r="N2" s="56"/>
      <c r="P2" s="54"/>
      <c r="Q2" s="54"/>
    </row>
    <row r="3" spans="1:32" x14ac:dyDescent="0.2">
      <c r="C3" s="389" t="s">
        <v>6402</v>
      </c>
      <c r="D3" s="389"/>
      <c r="E3" s="174" t="str">
        <f>IF(ISBLANK(Basis!C6),"",Basis!C6)</f>
        <v>PE Wolff</v>
      </c>
      <c r="F3" s="173" t="s">
        <v>6403</v>
      </c>
      <c r="G3" s="394" t="str">
        <f>Basis!E6</f>
        <v>NCX19J3</v>
      </c>
      <c r="H3" s="394"/>
      <c r="I3" s="394"/>
      <c r="J3" s="394"/>
      <c r="K3" s="394"/>
      <c r="L3" s="394"/>
      <c r="M3" s="57"/>
      <c r="N3" s="57"/>
      <c r="P3" s="54"/>
      <c r="Q3" s="54"/>
    </row>
    <row r="4" spans="1:32" x14ac:dyDescent="0.2">
      <c r="C4" s="389" t="s">
        <v>6404</v>
      </c>
      <c r="D4" s="389"/>
      <c r="E4" s="174" t="str">
        <f>IF(ISBLANK(Basis!C7),"",Basis!C7)</f>
        <v>Technische Commissie</v>
      </c>
      <c r="F4" s="173" t="s">
        <v>6405</v>
      </c>
      <c r="G4" s="394" t="str">
        <f>Basis!E7</f>
        <v>DORDRECHT</v>
      </c>
      <c r="H4" s="394"/>
      <c r="I4" s="394"/>
      <c r="J4" s="394"/>
      <c r="K4" s="394"/>
      <c r="L4" s="394"/>
      <c r="M4" s="57"/>
      <c r="N4" s="57"/>
      <c r="P4" s="54"/>
      <c r="Q4" s="54"/>
    </row>
    <row r="5" spans="1:32" x14ac:dyDescent="0.2">
      <c r="C5" s="389" t="s">
        <v>6406</v>
      </c>
      <c r="D5" s="389"/>
      <c r="E5" s="174" t="str">
        <f>IF(ISBLANK(Basis!C8),"",Basis!C8)</f>
        <v>0645650818</v>
      </c>
      <c r="F5" s="173" t="s">
        <v>6407</v>
      </c>
      <c r="G5" s="394" t="str">
        <f>Basis!E8</f>
        <v>ZUIDWEST</v>
      </c>
      <c r="H5" s="394"/>
      <c r="I5" s="394"/>
      <c r="J5" s="394"/>
      <c r="K5" s="394"/>
      <c r="L5" s="394"/>
      <c r="M5" s="57"/>
      <c r="N5" s="57"/>
      <c r="P5" s="54"/>
      <c r="Q5" s="54"/>
    </row>
    <row r="6" spans="1:32" x14ac:dyDescent="0.2">
      <c r="C6" s="389" t="s">
        <v>6408</v>
      </c>
      <c r="D6" s="389"/>
      <c r="E6" s="174" t="str">
        <f>IF(ISBLANK(Basis!C9),"",Basis!C9)</f>
        <v>pewolff@gmail.com</v>
      </c>
      <c r="F6" s="173" t="s">
        <v>6409</v>
      </c>
      <c r="G6" s="394" t="str">
        <f>Basis!E9</f>
        <v>Zuid-Hollandse Eilanden</v>
      </c>
      <c r="H6" s="394"/>
      <c r="I6" s="394"/>
      <c r="J6" s="394"/>
      <c r="K6" s="394"/>
      <c r="L6" s="394"/>
      <c r="M6" s="57"/>
      <c r="N6" s="57"/>
      <c r="P6" s="54"/>
      <c r="Q6" s="54"/>
    </row>
    <row r="7" spans="1:32" x14ac:dyDescent="0.2">
      <c r="C7" s="399"/>
      <c r="D7" s="399"/>
      <c r="F7" s="202"/>
      <c r="G7" s="398"/>
      <c r="H7" s="398"/>
      <c r="I7" s="398"/>
      <c r="J7" s="398"/>
      <c r="K7" s="398"/>
      <c r="L7" s="398"/>
      <c r="P7" s="54"/>
      <c r="Q7" s="54"/>
    </row>
    <row r="8" spans="1:32" s="41" customFormat="1" ht="70.5" customHeight="1" x14ac:dyDescent="0.2">
      <c r="B8" s="58"/>
      <c r="C8" s="395" t="s">
        <v>8194</v>
      </c>
      <c r="D8" s="396"/>
      <c r="E8" s="396"/>
      <c r="F8" s="396"/>
      <c r="G8" s="396"/>
      <c r="H8" s="396"/>
      <c r="I8" s="396"/>
      <c r="J8" s="396"/>
      <c r="K8" s="396"/>
      <c r="L8" s="397"/>
      <c r="M8" s="59"/>
      <c r="N8" s="59"/>
      <c r="O8" s="60"/>
      <c r="P8" s="54"/>
      <c r="Q8" s="54"/>
      <c r="R8" s="54"/>
      <c r="S8" s="54"/>
      <c r="T8" s="294"/>
      <c r="U8" s="60"/>
      <c r="V8" s="60"/>
      <c r="W8" s="60"/>
      <c r="X8" s="60"/>
      <c r="AD8" s="238"/>
      <c r="AE8" s="238"/>
      <c r="AF8" s="238"/>
    </row>
    <row r="9" spans="1:32" ht="13.5" thickBot="1" x14ac:dyDescent="0.25">
      <c r="B9" s="61"/>
      <c r="C9" s="400"/>
      <c r="D9" s="400"/>
      <c r="E9" s="400"/>
      <c r="F9" s="400"/>
      <c r="G9" s="400"/>
      <c r="H9" s="400"/>
      <c r="I9" s="400"/>
      <c r="J9" s="400"/>
      <c r="K9" s="400"/>
      <c r="L9" s="400"/>
      <c r="M9" s="233"/>
      <c r="N9" s="32"/>
      <c r="AD9" s="278" t="s">
        <v>8334</v>
      </c>
      <c r="AE9" s="278" t="s">
        <v>8326</v>
      </c>
      <c r="AF9" s="278" t="s">
        <v>8335</v>
      </c>
    </row>
    <row r="10" spans="1:32" s="62" customFormat="1" ht="13.5" thickTop="1" x14ac:dyDescent="0.2">
      <c r="B10" s="63"/>
      <c r="C10" s="392" t="s">
        <v>6547</v>
      </c>
      <c r="D10" s="392"/>
      <c r="E10" s="64" t="s">
        <v>6548</v>
      </c>
      <c r="F10" s="64" t="s">
        <v>6549</v>
      </c>
      <c r="G10" s="65" t="s">
        <v>6550</v>
      </c>
      <c r="H10" s="66"/>
      <c r="I10" s="67"/>
      <c r="J10" s="68" t="s">
        <v>6551</v>
      </c>
      <c r="K10" s="68" t="s">
        <v>6552</v>
      </c>
      <c r="L10" s="68" t="s">
        <v>6553</v>
      </c>
      <c r="M10" s="69"/>
      <c r="N10" s="69"/>
      <c r="O10" s="70"/>
      <c r="P10" s="71">
        <f ca="1">COUNT(P14:P28)</f>
        <v>0</v>
      </c>
      <c r="Q10" s="71">
        <f ca="1">COUNT(Q14:Q28)</f>
        <v>0</v>
      </c>
      <c r="R10" s="71">
        <f ca="1">COUNT(R14:R28)</f>
        <v>0</v>
      </c>
      <c r="S10" s="71">
        <f ca="1">COUNT(S14:S28)</f>
        <v>0</v>
      </c>
      <c r="T10" s="51">
        <f ca="1">S10-(15-COUNTBLANK(AB14:AB28))</f>
        <v>0</v>
      </c>
      <c r="U10" s="70"/>
      <c r="V10" s="70"/>
      <c r="W10" s="70"/>
      <c r="X10" s="70">
        <v>1</v>
      </c>
      <c r="AD10" s="20"/>
      <c r="AE10" s="20"/>
      <c r="AF10" s="20"/>
    </row>
    <row r="11" spans="1:32" s="43" customFormat="1" x14ac:dyDescent="0.2">
      <c r="A11" s="43">
        <v>4</v>
      </c>
      <c r="B11" s="73"/>
      <c r="C11" s="391" t="str">
        <f>Leden!AR6</f>
        <v>S1</v>
      </c>
      <c r="D11" s="391"/>
      <c r="E11" s="74" t="str">
        <f>IF($C11="","",LEFT(IFERROR(VLOOKUP($C11,TeamsZ,2,0),"")&amp;"??",2))</f>
        <v>WK</v>
      </c>
      <c r="F11" s="74" t="str">
        <f>IF($C11="","",LEFT(IFERROR(VLOOKUP($C11,TeamsZ,3,0),"")&amp;"??",2))</f>
        <v>Za</v>
      </c>
      <c r="G11" s="74" t="str">
        <f>IF($C11="","",LEFT(IFERROR(VLOOKUP($C11,TeamsZ,4,0),"")&amp;"?",1))</f>
        <v>8</v>
      </c>
      <c r="H11" s="75"/>
      <c r="I11" s="76"/>
      <c r="J11" s="295">
        <f>COUNTIF(C14:C28,"V")</f>
        <v>4</v>
      </c>
      <c r="K11" s="295">
        <f>COUNTIF(C14:C28,"M")</f>
        <v>4</v>
      </c>
      <c r="L11" s="77">
        <f>IFERROR(AVERAGE(H14:H28),"")</f>
        <v>22.625</v>
      </c>
      <c r="M11" s="78"/>
      <c r="N11" s="78"/>
      <c r="O11" s="79" t="s">
        <v>6554</v>
      </c>
      <c r="P11" s="223" t="str">
        <f ca="1">IF(COUNT(P14:P28)=0,"",TeamPunten(P14:P28,$V11))</f>
        <v/>
      </c>
      <c r="Q11" s="223" t="str">
        <f ca="1">IF(COUNT(Q14:Q28)=0,"",TeamPunten(Q14:Q28,$V11))</f>
        <v/>
      </c>
      <c r="R11" s="223" t="str">
        <f ca="1">IF(COUNT(R14:R28)=0,"",TeamPunten(R14:R28,$V11))</f>
        <v/>
      </c>
      <c r="S11" s="223" t="str">
        <f ca="1">IF(COUNT(S14:S28)=0,"",TeamPunten(S14:S28,$V11))</f>
        <v/>
      </c>
      <c r="T11" s="51"/>
      <c r="U11" s="225" t="str">
        <f>MID($C11,1,1)</f>
        <v>S</v>
      </c>
      <c r="V11" s="225" t="str">
        <f>MID($C11,1,1)</f>
        <v>S</v>
      </c>
      <c r="W11" s="225" t="str">
        <f>MID($C11,1,1)</f>
        <v>S</v>
      </c>
      <c r="X11" s="52">
        <v>2</v>
      </c>
      <c r="AD11" s="20" t="str">
        <f>IF($C11="","",IFERROR(VLOOKUP($C11,TeamsZ,6,0),""))</f>
        <v>A</v>
      </c>
      <c r="AE11" s="20" t="str">
        <f>IF($AD11="","",IFERROR(VLOOKUP($AD11,Teams!$J$4:$O$8,2,0),""))</f>
        <v>3312 AD</v>
      </c>
      <c r="AF11" s="20" t="str">
        <f>IF($AD11="","",IFERROR(VLOOKUP($AD11,Teams!$J$4:$O$8,4,0),""))</f>
        <v>Dordrecht</v>
      </c>
    </row>
    <row r="12" spans="1:32" ht="5.25" customHeight="1" x14ac:dyDescent="0.2">
      <c r="B12" s="63"/>
      <c r="C12" s="64"/>
      <c r="D12" s="63"/>
      <c r="E12" s="63"/>
      <c r="F12" s="63"/>
      <c r="G12" s="67"/>
      <c r="H12" s="67"/>
      <c r="I12" s="67"/>
      <c r="J12" s="296"/>
      <c r="K12" s="296"/>
      <c r="L12" s="296"/>
      <c r="M12" s="80"/>
      <c r="N12" s="80"/>
      <c r="P12" s="224"/>
      <c r="Q12" s="224"/>
      <c r="R12" s="224"/>
      <c r="S12" s="224"/>
      <c r="T12" s="51"/>
      <c r="U12" s="226"/>
      <c r="V12" s="226"/>
      <c r="W12" s="226"/>
      <c r="X12" s="52">
        <v>3</v>
      </c>
    </row>
    <row r="13" spans="1:32" s="81" customFormat="1" ht="12.75" customHeight="1" x14ac:dyDescent="0.2">
      <c r="B13" s="82"/>
      <c r="C13" s="83" t="s">
        <v>6555</v>
      </c>
      <c r="D13" s="83" t="s">
        <v>6556</v>
      </c>
      <c r="E13" s="84" t="s">
        <v>6557</v>
      </c>
      <c r="F13" s="84" t="s">
        <v>6558</v>
      </c>
      <c r="G13" s="83" t="s">
        <v>6559</v>
      </c>
      <c r="H13" s="83" t="s">
        <v>6560</v>
      </c>
      <c r="I13" s="83" t="s">
        <v>6415</v>
      </c>
      <c r="J13" s="83" t="s">
        <v>7321</v>
      </c>
      <c r="K13" s="83" t="s">
        <v>8065</v>
      </c>
      <c r="L13" s="83" t="s">
        <v>8195</v>
      </c>
      <c r="M13" s="83" t="s">
        <v>8196</v>
      </c>
      <c r="N13" s="85"/>
      <c r="O13" s="86"/>
      <c r="P13" s="227" t="s">
        <v>6425</v>
      </c>
      <c r="Q13" s="227" t="s">
        <v>6424</v>
      </c>
      <c r="R13" s="227" t="s">
        <v>6426</v>
      </c>
      <c r="S13" s="227" t="s">
        <v>6425</v>
      </c>
      <c r="T13" s="51"/>
      <c r="U13" s="225">
        <f>IF(W11="","",VLOOKUP(W11,Leeftijdscat,2,FALSE))</f>
        <v>5</v>
      </c>
      <c r="V13" s="225">
        <f>IF(W11="","",VLOOKUP(W11,Leeftijdscat,3,FALSE))</f>
        <v>999</v>
      </c>
      <c r="W13" s="225">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LEN(AB14&amp;AB15&amp;AB16&amp;AB17&amp;AB18&amp;AB19&amp;AB20&amp;AB21&amp;AB22&amp;AB23&amp;AB24&amp;AB25&amp;AB26&amp;AB27&amp;AB28)</f>
        <v>0</v>
      </c>
      <c r="AC13" s="81">
        <f>SUM(Y13:AB13)</f>
        <v>48</v>
      </c>
      <c r="AD13" s="279"/>
      <c r="AE13" s="279"/>
      <c r="AF13" s="279"/>
    </row>
    <row r="14" spans="1:32" ht="12.75" customHeight="1" x14ac:dyDescent="0.2">
      <c r="A14" s="34" t="str">
        <f>C11&amp;"x"&amp;B14</f>
        <v>S1x1</v>
      </c>
      <c r="B14" s="63">
        <v>1</v>
      </c>
      <c r="C14" s="87" t="str">
        <f t="shared" ref="C14:C28" si="0">IF(LEFT($A14,1)="x","",IFERROR(VLOOKUP($A14,LedenZ,5,0),""))</f>
        <v>V</v>
      </c>
      <c r="D14" s="87" t="str">
        <f t="shared" ref="D14:D28" si="1">IF(LEFT($A14,1)="x","",IFERROR(VLOOKUP($A14,LedenZ,6,0),""))</f>
        <v>NJK42D1</v>
      </c>
      <c r="E14" s="88" t="str">
        <f t="shared" ref="E14:E28" si="2">IF(LEFT($A14,1)="x","",IFERROR(VLOOKUP($A14,LedenZ,7,0),""))</f>
        <v>Ardon, Linda</v>
      </c>
      <c r="F14" s="88" t="str">
        <f t="shared" ref="F14:F28" si="3">IF(LEFT($A14,1)="x","",IFERROR(VLOOKUP($A14,LedenZ,8,0),""))</f>
        <v>Linda</v>
      </c>
      <c r="G14" s="89">
        <f t="shared" ref="G14:G28" si="4">IF(LEFT($A14,1)="x","",IFERROR(VLOOKUP($A14,LedenZ,9,0),""))</f>
        <v>33696</v>
      </c>
      <c r="H14" s="90">
        <f>IF(AND(ISNUMBER(G14),G14&lt;&gt;0),DATEDIF(G14,Peildatum,"Y"),"")</f>
        <v>26</v>
      </c>
      <c r="I14" s="97"/>
      <c r="J14" s="87" t="str">
        <f t="shared" ref="J14:J28" si="5">IF(LEFT($A14,1)="x","",IFERROR(VLOOKUP($A14,LedenZ,15,0),""))</f>
        <v>S1</v>
      </c>
      <c r="K14" s="87" t="str">
        <f t="shared" ref="K14:K28" si="6">IF(LEFT($A14,1)="x","",IFERROR(VLOOKUP($A14,LedenZ,16,0),""))</f>
        <v>S1</v>
      </c>
      <c r="L14" s="87" t="str">
        <f t="shared" ref="L14:L28" si="7">IF(LEFT($A14,1)="x","",IFERROR(VLOOKUP($A14,LedenZ,17,0),""))</f>
        <v>S1</v>
      </c>
      <c r="M14" s="87" t="str">
        <f t="shared" ref="M14:M28" si="8">IF(LEFT($A14,1)="x","",IFERROR(VLOOKUP($A14,LedenZ,18,0),""))</f>
        <v>S1</v>
      </c>
      <c r="N14" s="92"/>
      <c r="P14" s="223" t="str">
        <f ca="1">IF(OR(LEFT($A14,1)="x",AND(Y13+$AC14=0,$AC13&gt;0)),"",IFERROR(VLOOKUP($A14,LedenZ,26,0),""))</f>
        <v/>
      </c>
      <c r="Q14" s="223" t="str">
        <f ca="1">IF(OR(LEFT($A14,1)="x",AND(Z13+$AC14=0,$AC13&gt;0)),"",IFERROR(VLOOKUP($A14,LedenZ,27,0),""))</f>
        <v/>
      </c>
      <c r="R14" s="223" t="str">
        <f ca="1">IF(OR(LEFT($A14,1)="x",AND(AA13+$AC14=0,$AC13&gt;0)),"",IFERROR(VLOOKUP($A14,LedenZ,28,0),""))</f>
        <v/>
      </c>
      <c r="S14" s="223" t="str">
        <f ca="1">IF(OR(LEFT($A14,1)="x",AND(AC13+$AC14=0,$AC13&gt;0)),"",IFERROR(VLOOKUP($A14,LedenZ,29,0),""))</f>
        <v/>
      </c>
      <c r="T14" s="305"/>
      <c r="U14" s="226"/>
      <c r="V14" s="229">
        <f>V13</f>
        <v>999</v>
      </c>
      <c r="W14" s="229">
        <f>W13</f>
        <v>999</v>
      </c>
      <c r="X14" s="52">
        <v>5</v>
      </c>
      <c r="Y14" s="87" t="str">
        <f t="shared" ref="Y14:Y28" si="9">IF(LEFT($A14,1)="x","",IFERROR(VLOOKUP($A14,LedenZ,33,0),""))</f>
        <v>S1</v>
      </c>
      <c r="Z14" s="87" t="str">
        <f t="shared" ref="Z14:Z28" si="10">IF(LEFT($A14,1)="x","",IFERROR(VLOOKUP($A14,LedenZ,34,0),""))</f>
        <v>S1</v>
      </c>
      <c r="AA14" s="87" t="str">
        <f t="shared" ref="AA14:AA28" si="11">IF(LEFT($A14,1)="x","",IFERROR(VLOOKUP($A14,LedenZ,35,0),""))</f>
        <v>S1</v>
      </c>
      <c r="AB14" s="87" t="str">
        <f t="shared" ref="AB14:AB28" si="12">IF(LEFT($A14,1)="x","",IFERROR(VLOOKUP($A14,LedenZ,36,0),""))</f>
        <v/>
      </c>
      <c r="AC14" s="34">
        <f>LEN(Y14&amp;Z14&amp;AA14&amp;AB14)</f>
        <v>6</v>
      </c>
    </row>
    <row r="15" spans="1:32" ht="12.75" customHeight="1" x14ac:dyDescent="0.2">
      <c r="A15" s="34" t="str">
        <f>C11&amp;"x"&amp;B15</f>
        <v>S1x2</v>
      </c>
      <c r="B15" s="63">
        <v>2</v>
      </c>
      <c r="C15" s="87" t="str">
        <f t="shared" si="0"/>
        <v>V</v>
      </c>
      <c r="D15" s="87" t="str">
        <f t="shared" si="1"/>
        <v>NJK08X9</v>
      </c>
      <c r="E15" s="88" t="str">
        <f t="shared" si="2"/>
        <v>Gurp, Merel van</v>
      </c>
      <c r="F15" s="88" t="str">
        <f t="shared" si="3"/>
        <v>Merel</v>
      </c>
      <c r="G15" s="89">
        <f t="shared" si="4"/>
        <v>33828</v>
      </c>
      <c r="H15" s="90">
        <f t="shared" ref="H15:H28" si="13">IF(AND(ISNUMBER(G15),G15&lt;&gt;0),DATEDIF(G15,Peildatum,"Y"),"")</f>
        <v>26</v>
      </c>
      <c r="I15" s="97"/>
      <c r="J15" s="87" t="str">
        <f t="shared" si="5"/>
        <v>S1</v>
      </c>
      <c r="K15" s="87" t="str">
        <f t="shared" si="6"/>
        <v>S1</v>
      </c>
      <c r="L15" s="87" t="str">
        <f t="shared" si="7"/>
        <v>S1</v>
      </c>
      <c r="M15" s="87" t="str">
        <f t="shared" si="8"/>
        <v>S1</v>
      </c>
      <c r="N15" s="92"/>
      <c r="P15" s="223" t="str">
        <f ca="1">IF(OR(LEFT($A15,1)="x",AND(Y13+$AC15=0,$AC13&gt;0)),"",IFERROR(VLOOKUP($A15,LedenZ,26,0),""))</f>
        <v/>
      </c>
      <c r="Q15" s="223" t="str">
        <f ca="1">IF(OR(LEFT($A15,1)="x",AND(Z13+$AC15=0,$AC13&gt;0)),"",IFERROR(VLOOKUP($A15,LedenZ,27,0),""))</f>
        <v/>
      </c>
      <c r="R15" s="223" t="str">
        <f ca="1">IF(OR(LEFT($A15,1)="x",AND(AA13+$AC15=0,$AC13&gt;0)),"",IFERROR(VLOOKUP($A15,LedenZ,28,0),""))</f>
        <v/>
      </c>
      <c r="S15" s="223" t="str">
        <f ca="1">IF(OR(LEFT($A15,1)="x",AND(AC13+$AC15=0,$AC13&gt;0)),"",IFERROR(VLOOKUP($A15,LedenZ,29,0),""))</f>
        <v/>
      </c>
      <c r="T15" s="305"/>
      <c r="U15" s="226"/>
      <c r="V15" s="229">
        <f t="shared" ref="V15:W28" si="14">V14</f>
        <v>999</v>
      </c>
      <c r="W15" s="229">
        <f t="shared" si="14"/>
        <v>999</v>
      </c>
      <c r="X15" s="52">
        <v>6</v>
      </c>
      <c r="Y15" s="87" t="str">
        <f t="shared" si="9"/>
        <v>S1</v>
      </c>
      <c r="Z15" s="87" t="str">
        <f t="shared" si="10"/>
        <v>S1</v>
      </c>
      <c r="AA15" s="87" t="str">
        <f t="shared" si="11"/>
        <v>S1</v>
      </c>
      <c r="AB15" s="87" t="str">
        <f t="shared" si="12"/>
        <v/>
      </c>
      <c r="AC15" s="34">
        <f t="shared" ref="AC15:AC28" si="15">LEN(Y15&amp;Z15&amp;AA15&amp;AB15)</f>
        <v>6</v>
      </c>
    </row>
    <row r="16" spans="1:32" ht="12.75" customHeight="1" x14ac:dyDescent="0.2">
      <c r="A16" s="34" t="str">
        <f>C11&amp;"x"&amp;B16</f>
        <v>S1x3</v>
      </c>
      <c r="B16" s="63">
        <v>3</v>
      </c>
      <c r="C16" s="87" t="str">
        <f t="shared" si="0"/>
        <v>V</v>
      </c>
      <c r="D16" s="87" t="str">
        <f t="shared" si="1"/>
        <v>NJF17P0</v>
      </c>
      <c r="E16" s="88" t="str">
        <f t="shared" si="2"/>
        <v>Leijdsman, Robin</v>
      </c>
      <c r="F16" s="88" t="str">
        <f t="shared" si="3"/>
        <v>Robin</v>
      </c>
      <c r="G16" s="89">
        <f t="shared" si="4"/>
        <v>35195</v>
      </c>
      <c r="H16" s="90">
        <f t="shared" si="13"/>
        <v>22</v>
      </c>
      <c r="I16" s="97"/>
      <c r="J16" s="87" t="str">
        <f t="shared" si="5"/>
        <v>S2</v>
      </c>
      <c r="K16" s="87" t="str">
        <f t="shared" si="6"/>
        <v>S1</v>
      </c>
      <c r="L16" s="87" t="str">
        <f t="shared" si="7"/>
        <v>S1</v>
      </c>
      <c r="M16" s="87" t="str">
        <f t="shared" si="8"/>
        <v>S1</v>
      </c>
      <c r="N16" s="92"/>
      <c r="P16" s="223" t="str">
        <f ca="1">IF(OR(LEFT($A16,1)="x",AND(Y13+$AC16=0,$AC13&gt;0)),"",IFERROR(VLOOKUP($A16,LedenZ,26,0),""))</f>
        <v/>
      </c>
      <c r="Q16" s="223" t="str">
        <f ca="1">IF(OR(LEFT($A16,1)="x",AND(Z13+$AC16=0,$AC13&gt;0)),"",IFERROR(VLOOKUP($A16,LedenZ,27,0),""))</f>
        <v/>
      </c>
      <c r="R16" s="223" t="str">
        <f ca="1">IF(OR(LEFT($A16,1)="x",AND(AA13+$AC16=0,$AC13&gt;0)),"",IFERROR(VLOOKUP($A16,LedenZ,28,0),""))</f>
        <v/>
      </c>
      <c r="S16" s="223" t="str">
        <f ca="1">IF(OR(LEFT($A16,1)="x",AND(AC13+$AC16=0,$AC13&gt;0)),"",IFERROR(VLOOKUP($A16,LedenZ,29,0),""))</f>
        <v/>
      </c>
      <c r="T16" s="305"/>
      <c r="U16" s="226"/>
      <c r="V16" s="229">
        <f t="shared" si="14"/>
        <v>999</v>
      </c>
      <c r="W16" s="229">
        <f t="shared" si="14"/>
        <v>999</v>
      </c>
      <c r="X16" s="52">
        <v>7</v>
      </c>
      <c r="Y16" s="87" t="str">
        <f t="shared" si="9"/>
        <v>S2</v>
      </c>
      <c r="Z16" s="87" t="str">
        <f t="shared" si="10"/>
        <v>S1</v>
      </c>
      <c r="AA16" s="87" t="str">
        <f t="shared" si="11"/>
        <v>S1</v>
      </c>
      <c r="AB16" s="87" t="str">
        <f t="shared" si="12"/>
        <v/>
      </c>
      <c r="AC16" s="34">
        <f t="shared" si="15"/>
        <v>6</v>
      </c>
    </row>
    <row r="17" spans="1:32" ht="12.75" customHeight="1" x14ac:dyDescent="0.2">
      <c r="A17" s="34" t="str">
        <f>C11&amp;"x"&amp;B17</f>
        <v>S1x4</v>
      </c>
      <c r="B17" s="63">
        <v>4</v>
      </c>
      <c r="C17" s="87" t="str">
        <f t="shared" si="0"/>
        <v>V</v>
      </c>
      <c r="D17" s="87" t="str">
        <f t="shared" si="1"/>
        <v>NJH51Q1</v>
      </c>
      <c r="E17" s="88" t="str">
        <f t="shared" si="2"/>
        <v>Verweij, Mirthe</v>
      </c>
      <c r="F17" s="88" t="str">
        <f t="shared" si="3"/>
        <v>Mirthe</v>
      </c>
      <c r="G17" s="89">
        <f t="shared" si="4"/>
        <v>34650</v>
      </c>
      <c r="H17" s="90">
        <f t="shared" si="13"/>
        <v>24</v>
      </c>
      <c r="I17" s="97"/>
      <c r="J17" s="87" t="str">
        <f t="shared" si="5"/>
        <v>S2</v>
      </c>
      <c r="K17" s="87" t="str">
        <f t="shared" si="6"/>
        <v>S1</v>
      </c>
      <c r="L17" s="87" t="str">
        <f t="shared" si="7"/>
        <v>S1</v>
      </c>
      <c r="M17" s="87" t="str">
        <f t="shared" si="8"/>
        <v>S1</v>
      </c>
      <c r="N17" s="92"/>
      <c r="P17" s="223" t="str">
        <f ca="1">IF(OR(LEFT($A17,1)="x",AND(Y13+$AC17=0,$AC13&gt;0)),"",IFERROR(VLOOKUP($A17,LedenZ,26,0),""))</f>
        <v/>
      </c>
      <c r="Q17" s="223" t="str">
        <f ca="1">IF(OR(LEFT($A17,1)="x",AND(Z13+$AC17=0,$AC13&gt;0)),"",IFERROR(VLOOKUP($A17,LedenZ,27,0),""))</f>
        <v/>
      </c>
      <c r="R17" s="223" t="str">
        <f ca="1">IF(OR(LEFT($A17,1)="x",AND(AA13+$AC17=0,$AC13&gt;0)),"",IFERROR(VLOOKUP($A17,LedenZ,28,0),""))</f>
        <v/>
      </c>
      <c r="S17" s="223" t="str">
        <f ca="1">IF(OR(LEFT($A17,1)="x",AND(AC13+$AC17=0,$AC13&gt;0)),"",IFERROR(VLOOKUP($A17,LedenZ,29,0),""))</f>
        <v/>
      </c>
      <c r="T17" s="305"/>
      <c r="U17" s="226"/>
      <c r="V17" s="229">
        <f t="shared" si="14"/>
        <v>999</v>
      </c>
      <c r="W17" s="229">
        <f t="shared" si="14"/>
        <v>999</v>
      </c>
      <c r="X17" s="52">
        <v>8</v>
      </c>
      <c r="Y17" s="87" t="str">
        <f t="shared" si="9"/>
        <v>S2</v>
      </c>
      <c r="Z17" s="87" t="str">
        <f t="shared" si="10"/>
        <v>S1</v>
      </c>
      <c r="AA17" s="87" t="str">
        <f t="shared" si="11"/>
        <v>S1</v>
      </c>
      <c r="AB17" s="87" t="str">
        <f t="shared" si="12"/>
        <v/>
      </c>
      <c r="AC17" s="34">
        <f t="shared" si="15"/>
        <v>6</v>
      </c>
    </row>
    <row r="18" spans="1:32" ht="12.75" customHeight="1" x14ac:dyDescent="0.2">
      <c r="A18" s="34" t="str">
        <f>C11&amp;"x"&amp;B18</f>
        <v>S1x5</v>
      </c>
      <c r="B18" s="63">
        <v>5</v>
      </c>
      <c r="C18" s="87" t="str">
        <f t="shared" si="0"/>
        <v>M</v>
      </c>
      <c r="D18" s="87" t="str">
        <f t="shared" si="1"/>
        <v>NJT90M2</v>
      </c>
      <c r="E18" s="88" t="str">
        <f t="shared" si="2"/>
        <v>Brouwer, Jop</v>
      </c>
      <c r="F18" s="88" t="str">
        <f t="shared" si="3"/>
        <v>Jop</v>
      </c>
      <c r="G18" s="89">
        <f t="shared" si="4"/>
        <v>36429</v>
      </c>
      <c r="H18" s="90">
        <f t="shared" si="13"/>
        <v>19</v>
      </c>
      <c r="I18" s="97"/>
      <c r="J18" s="87" t="str">
        <f t="shared" si="5"/>
        <v>A1</v>
      </c>
      <c r="K18" s="87" t="str">
        <f t="shared" si="6"/>
        <v>A1</v>
      </c>
      <c r="L18" s="87" t="str">
        <f t="shared" si="7"/>
        <v>A1</v>
      </c>
      <c r="M18" s="87" t="str">
        <f t="shared" si="8"/>
        <v>S1</v>
      </c>
      <c r="N18" s="92"/>
      <c r="P18" s="223" t="str">
        <f ca="1">IF(OR(LEFT($A18,1)="x",AND(Y13+$AC18=0,$AC13&gt;0)),"",IFERROR(VLOOKUP($A18,LedenZ,26,0),""))</f>
        <v/>
      </c>
      <c r="Q18" s="223" t="str">
        <f ca="1">IF(OR(LEFT($A18,1)="x",AND(Z13+$AC18=0,$AC13&gt;0)),"",IFERROR(VLOOKUP($A18,LedenZ,27,0),""))</f>
        <v/>
      </c>
      <c r="R18" s="223" t="str">
        <f ca="1">IF(OR(LEFT($A18,1)="x",AND(AA13+$AC18=0,$AC13&gt;0)),"",IFERROR(VLOOKUP($A18,LedenZ,28,0),""))</f>
        <v/>
      </c>
      <c r="S18" s="223" t="str">
        <f ca="1">IF(OR(LEFT($A18,1)="x",AND(AC13+$AC18=0,$AC13&gt;0)),"",IFERROR(VLOOKUP($A18,LedenZ,29,0),""))</f>
        <v/>
      </c>
      <c r="T18" s="305"/>
      <c r="U18" s="226"/>
      <c r="V18" s="229">
        <f t="shared" si="14"/>
        <v>999</v>
      </c>
      <c r="W18" s="229">
        <f t="shared" si="14"/>
        <v>999</v>
      </c>
      <c r="X18" s="52">
        <v>9</v>
      </c>
      <c r="Y18" s="87" t="str">
        <f t="shared" si="9"/>
        <v>A1</v>
      </c>
      <c r="Z18" s="87" t="str">
        <f t="shared" si="10"/>
        <v>A1</v>
      </c>
      <c r="AA18" s="87" t="str">
        <f t="shared" si="11"/>
        <v>A1</v>
      </c>
      <c r="AB18" s="87" t="str">
        <f t="shared" si="12"/>
        <v/>
      </c>
      <c r="AC18" s="34">
        <f t="shared" si="15"/>
        <v>6</v>
      </c>
    </row>
    <row r="19" spans="1:32" ht="12.75" customHeight="1" x14ac:dyDescent="0.2">
      <c r="A19" s="34" t="str">
        <f>C11&amp;"x"&amp;B19</f>
        <v>S1x6</v>
      </c>
      <c r="B19" s="63">
        <v>6</v>
      </c>
      <c r="C19" s="87" t="str">
        <f t="shared" si="0"/>
        <v>M</v>
      </c>
      <c r="D19" s="87" t="str">
        <f t="shared" si="1"/>
        <v>NJC17J5</v>
      </c>
      <c r="E19" s="88" t="str">
        <f t="shared" si="2"/>
        <v>Gent, Lex van</v>
      </c>
      <c r="F19" s="88" t="str">
        <f t="shared" si="3"/>
        <v>Lex</v>
      </c>
      <c r="G19" s="89">
        <f t="shared" si="4"/>
        <v>34711</v>
      </c>
      <c r="H19" s="90">
        <f t="shared" si="13"/>
        <v>23</v>
      </c>
      <c r="I19" s="97"/>
      <c r="J19" s="87" t="str">
        <f t="shared" si="5"/>
        <v>S1</v>
      </c>
      <c r="K19" s="87" t="str">
        <f t="shared" si="6"/>
        <v>S1</v>
      </c>
      <c r="L19" s="87" t="str">
        <f t="shared" si="7"/>
        <v>S1</v>
      </c>
      <c r="M19" s="87" t="str">
        <f t="shared" si="8"/>
        <v>S1</v>
      </c>
      <c r="N19" s="92"/>
      <c r="P19" s="223" t="str">
        <f ca="1">IF(OR(LEFT($A19,1)="x",AND(Y13+$AC19=0,$AC13&gt;0)),"",IFERROR(VLOOKUP($A19,LedenZ,26,0),""))</f>
        <v/>
      </c>
      <c r="Q19" s="223" t="str">
        <f ca="1">IF(OR(LEFT($A19,1)="x",AND(Z13+$AC19=0,$AC13&gt;0)),"",IFERROR(VLOOKUP($A19,LedenZ,27,0),""))</f>
        <v/>
      </c>
      <c r="R19" s="223" t="str">
        <f ca="1">IF(OR(LEFT($A19,1)="x",AND(AA13+$AC19=0,$AC13&gt;0)),"",IFERROR(VLOOKUP($A19,LedenZ,28,0),""))</f>
        <v/>
      </c>
      <c r="S19" s="223" t="str">
        <f ca="1">IF(OR(LEFT($A19,1)="x",AND(AC13+$AC19=0,$AC13&gt;0)),"",IFERROR(VLOOKUP($A19,LedenZ,29,0),""))</f>
        <v/>
      </c>
      <c r="T19" s="305"/>
      <c r="U19" s="226"/>
      <c r="V19" s="229">
        <f t="shared" si="14"/>
        <v>999</v>
      </c>
      <c r="W19" s="229">
        <f t="shared" si="14"/>
        <v>999</v>
      </c>
      <c r="X19" s="52">
        <v>10</v>
      </c>
      <c r="Y19" s="87" t="str">
        <f t="shared" si="9"/>
        <v>S1</v>
      </c>
      <c r="Z19" s="87" t="str">
        <f t="shared" si="10"/>
        <v>S1</v>
      </c>
      <c r="AA19" s="87" t="str">
        <f t="shared" si="11"/>
        <v>S1</v>
      </c>
      <c r="AB19" s="87" t="str">
        <f t="shared" si="12"/>
        <v/>
      </c>
      <c r="AC19" s="34">
        <f t="shared" si="15"/>
        <v>6</v>
      </c>
    </row>
    <row r="20" spans="1:32" ht="12.75" customHeight="1" x14ac:dyDescent="0.2">
      <c r="A20" s="34" t="str">
        <f>C11&amp;"x"&amp;B20</f>
        <v>S1x7</v>
      </c>
      <c r="B20" s="63">
        <v>7</v>
      </c>
      <c r="C20" s="87" t="str">
        <f t="shared" si="0"/>
        <v>M</v>
      </c>
      <c r="D20" s="87" t="str">
        <f t="shared" si="1"/>
        <v>NJF24X2</v>
      </c>
      <c r="E20" s="88" t="str">
        <f t="shared" si="2"/>
        <v>Kalkeren, Robin van</v>
      </c>
      <c r="F20" s="88" t="str">
        <f t="shared" si="3"/>
        <v>Robin</v>
      </c>
      <c r="G20" s="89">
        <f t="shared" si="4"/>
        <v>35246</v>
      </c>
      <c r="H20" s="90">
        <f t="shared" si="13"/>
        <v>22</v>
      </c>
      <c r="I20" s="97"/>
      <c r="J20" s="87" t="str">
        <f t="shared" si="5"/>
        <v>S1</v>
      </c>
      <c r="K20" s="87" t="str">
        <f t="shared" si="6"/>
        <v>S1</v>
      </c>
      <c r="L20" s="87" t="str">
        <f t="shared" si="7"/>
        <v>S1</v>
      </c>
      <c r="M20" s="87" t="str">
        <f t="shared" si="8"/>
        <v>S1</v>
      </c>
      <c r="N20" s="92"/>
      <c r="P20" s="223" t="str">
        <f ca="1">IF(OR(LEFT($A20,1)="x",AND(Y13+$AC20=0,$AC13&gt;0)),"",IFERROR(VLOOKUP($A20,LedenZ,26,0),""))</f>
        <v/>
      </c>
      <c r="Q20" s="223" t="str">
        <f ca="1">IF(OR(LEFT($A20,1)="x",AND(Z13+$AC20=0,$AC13&gt;0)),"",IFERROR(VLOOKUP($A20,LedenZ,27,0),""))</f>
        <v/>
      </c>
      <c r="R20" s="223" t="str">
        <f ca="1">IF(OR(LEFT($A20,1)="x",AND(AA13+$AC20=0,$AC13&gt;0)),"",IFERROR(VLOOKUP($A20,LedenZ,28,0),""))</f>
        <v/>
      </c>
      <c r="S20" s="223" t="str">
        <f ca="1">IF(OR(LEFT($A20,1)="x",AND(AC13+$AC20=0,$AC13&gt;0)),"",IFERROR(VLOOKUP($A20,LedenZ,29,0),""))</f>
        <v/>
      </c>
      <c r="T20" s="305"/>
      <c r="U20" s="226"/>
      <c r="V20" s="229">
        <f t="shared" si="14"/>
        <v>999</v>
      </c>
      <c r="W20" s="229">
        <f t="shared" si="14"/>
        <v>999</v>
      </c>
      <c r="X20" s="52">
        <v>11</v>
      </c>
      <c r="Y20" s="87" t="str">
        <f t="shared" si="9"/>
        <v>S1</v>
      </c>
      <c r="Z20" s="87" t="str">
        <f t="shared" si="10"/>
        <v>S1</v>
      </c>
      <c r="AA20" s="87" t="str">
        <f t="shared" si="11"/>
        <v>S1</v>
      </c>
      <c r="AB20" s="87" t="str">
        <f t="shared" si="12"/>
        <v/>
      </c>
      <c r="AC20" s="34">
        <f t="shared" si="15"/>
        <v>6</v>
      </c>
    </row>
    <row r="21" spans="1:32" ht="12.75" customHeight="1" x14ac:dyDescent="0.2">
      <c r="A21" s="34" t="str">
        <f>C11&amp;"x"&amp;B21</f>
        <v>S1x8</v>
      </c>
      <c r="B21" s="63">
        <v>8</v>
      </c>
      <c r="C21" s="87" t="str">
        <f t="shared" si="0"/>
        <v>M</v>
      </c>
      <c r="D21" s="87" t="str">
        <f t="shared" si="1"/>
        <v>NJR12K2</v>
      </c>
      <c r="E21" s="88" t="str">
        <f t="shared" si="2"/>
        <v>Oppe, Bo</v>
      </c>
      <c r="F21" s="88" t="str">
        <f t="shared" si="3"/>
        <v>Bo</v>
      </c>
      <c r="G21" s="89">
        <f t="shared" si="4"/>
        <v>36432</v>
      </c>
      <c r="H21" s="90">
        <f t="shared" si="13"/>
        <v>19</v>
      </c>
      <c r="I21" s="97"/>
      <c r="J21" s="87" t="str">
        <f t="shared" si="5"/>
        <v>A1</v>
      </c>
      <c r="K21" s="87" t="str">
        <f t="shared" si="6"/>
        <v>A1</v>
      </c>
      <c r="L21" s="87" t="str">
        <f t="shared" si="7"/>
        <v>A1</v>
      </c>
      <c r="M21" s="87" t="str">
        <f t="shared" si="8"/>
        <v>S1</v>
      </c>
      <c r="N21" s="92"/>
      <c r="P21" s="223" t="str">
        <f ca="1">IF(OR(LEFT($A21,1)="x",AND(Y13+$AC21=0,$AC13&gt;0)),"",IFERROR(VLOOKUP($A21,LedenZ,26,0),""))</f>
        <v/>
      </c>
      <c r="Q21" s="223" t="str">
        <f ca="1">IF(OR(LEFT($A21,1)="x",AND(Z13+$AC21=0,$AC13&gt;0)),"",IFERROR(VLOOKUP($A21,LedenZ,27,0),""))</f>
        <v/>
      </c>
      <c r="R21" s="223" t="str">
        <f ca="1">IF(OR(LEFT($A21,1)="x",AND(AA13+$AC21=0,$AC13&gt;0)),"",IFERROR(VLOOKUP($A21,LedenZ,28,0),""))</f>
        <v/>
      </c>
      <c r="S21" s="223" t="str">
        <f ca="1">IF(OR(LEFT($A21,1)="x",AND(AC13+$AC21=0,$AC13&gt;0)),"",IFERROR(VLOOKUP($A21,LedenZ,29,0),""))</f>
        <v/>
      </c>
      <c r="T21" s="305"/>
      <c r="U21" s="226"/>
      <c r="V21" s="229">
        <f t="shared" si="14"/>
        <v>999</v>
      </c>
      <c r="W21" s="229">
        <f t="shared" si="14"/>
        <v>999</v>
      </c>
      <c r="X21" s="52">
        <v>12</v>
      </c>
      <c r="Y21" s="87" t="str">
        <f t="shared" si="9"/>
        <v>A1</v>
      </c>
      <c r="Z21" s="87" t="str">
        <f t="shared" si="10"/>
        <v>A1</v>
      </c>
      <c r="AA21" s="87" t="str">
        <f t="shared" si="11"/>
        <v>A1</v>
      </c>
      <c r="AB21" s="87" t="str">
        <f t="shared" si="12"/>
        <v/>
      </c>
      <c r="AC21" s="34">
        <f t="shared" si="15"/>
        <v>6</v>
      </c>
    </row>
    <row r="22" spans="1:32" ht="12.75" customHeight="1" x14ac:dyDescent="0.2">
      <c r="A22" s="34" t="str">
        <f>C11&amp;"x"&amp;B22</f>
        <v>S1x9</v>
      </c>
      <c r="B22" s="63">
        <v>9</v>
      </c>
      <c r="C22" s="87" t="str">
        <f t="shared" si="0"/>
        <v/>
      </c>
      <c r="D22" s="87" t="str">
        <f t="shared" si="1"/>
        <v/>
      </c>
      <c r="E22" s="88" t="str">
        <f t="shared" si="2"/>
        <v/>
      </c>
      <c r="F22" s="88" t="str">
        <f t="shared" si="3"/>
        <v/>
      </c>
      <c r="G22" s="89" t="str">
        <f t="shared" si="4"/>
        <v/>
      </c>
      <c r="H22" s="90" t="str">
        <f t="shared" si="13"/>
        <v/>
      </c>
      <c r="I22" s="97"/>
      <c r="J22" s="87" t="str">
        <f t="shared" si="5"/>
        <v/>
      </c>
      <c r="K22" s="87" t="str">
        <f t="shared" si="6"/>
        <v/>
      </c>
      <c r="L22" s="87" t="str">
        <f t="shared" si="7"/>
        <v/>
      </c>
      <c r="M22" s="87" t="str">
        <f t="shared" si="8"/>
        <v/>
      </c>
      <c r="N22" s="92"/>
      <c r="P22" s="223" t="str">
        <f>IF(OR(LEFT($A22,1)="x",AND(Y13+$AC22=0,$AC13&gt;0)),"",IFERROR(VLOOKUP($A22,LedenZ,26,0),""))</f>
        <v/>
      </c>
      <c r="Q22" s="223" t="str">
        <f>IF(OR(LEFT($A22,1)="x",AND(Z13+$AC22=0,$AC13&gt;0)),"",IFERROR(VLOOKUP($A22,LedenZ,27,0),""))</f>
        <v/>
      </c>
      <c r="R22" s="223" t="str">
        <f>IF(OR(LEFT($A22,1)="x",AND(AA13+$AC22=0,$AC13&gt;0)),"",IFERROR(VLOOKUP($A22,LedenZ,28,0),""))</f>
        <v/>
      </c>
      <c r="S22" s="223" t="str">
        <f>IF(OR(LEFT($A22,1)="x",AND(AC13+$AC22=0,$AC13&gt;0)),"",IFERROR(VLOOKUP($A22,LedenZ,29,0),""))</f>
        <v/>
      </c>
      <c r="T22" s="305"/>
      <c r="U22" s="226"/>
      <c r="V22" s="229">
        <f t="shared" si="14"/>
        <v>999</v>
      </c>
      <c r="W22" s="229">
        <f t="shared" si="14"/>
        <v>999</v>
      </c>
      <c r="X22" s="52">
        <v>13</v>
      </c>
      <c r="Y22" s="87" t="str">
        <f t="shared" si="9"/>
        <v/>
      </c>
      <c r="Z22" s="87" t="str">
        <f t="shared" si="10"/>
        <v/>
      </c>
      <c r="AA22" s="87" t="str">
        <f t="shared" si="11"/>
        <v/>
      </c>
      <c r="AB22" s="87" t="str">
        <f t="shared" si="12"/>
        <v/>
      </c>
      <c r="AC22" s="34">
        <f t="shared" si="15"/>
        <v>0</v>
      </c>
    </row>
    <row r="23" spans="1:32"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13"/>
        <v/>
      </c>
      <c r="I23" s="97"/>
      <c r="J23" s="87" t="str">
        <f t="shared" si="5"/>
        <v/>
      </c>
      <c r="K23" s="87" t="str">
        <f t="shared" si="6"/>
        <v/>
      </c>
      <c r="L23" s="87" t="str">
        <f t="shared" si="7"/>
        <v/>
      </c>
      <c r="M23" s="87" t="str">
        <f t="shared" si="8"/>
        <v/>
      </c>
      <c r="N23" s="92"/>
      <c r="P23" s="223" t="str">
        <f>IF(OR(LEFT($A23,1)="x",AND(Y13+$AC23=0,$AC13&gt;0)),"",IFERROR(VLOOKUP($A23,LedenZ,26,0),""))</f>
        <v/>
      </c>
      <c r="Q23" s="223" t="str">
        <f>IF(OR(LEFT($A23,1)="x",AND(Z13+$AC23=0,$AC13&gt;0)),"",IFERROR(VLOOKUP($A23,LedenZ,27,0),""))</f>
        <v/>
      </c>
      <c r="R23" s="223" t="str">
        <f>IF(OR(LEFT($A23,1)="x",AND(AA13+$AC23=0,$AC13&gt;0)),"",IFERROR(VLOOKUP($A23,LedenZ,28,0),""))</f>
        <v/>
      </c>
      <c r="S23" s="223" t="str">
        <f>IF(OR(LEFT($A23,1)="x",AND(AC13+$AC23=0,$AC13&gt;0)),"",IFERROR(VLOOKUP($A23,LedenZ,29,0),""))</f>
        <v/>
      </c>
      <c r="T23" s="305"/>
      <c r="U23" s="226"/>
      <c r="V23" s="229">
        <f t="shared" si="14"/>
        <v>999</v>
      </c>
      <c r="W23" s="229">
        <f t="shared" si="14"/>
        <v>999</v>
      </c>
      <c r="X23" s="52">
        <v>14</v>
      </c>
      <c r="Y23" s="87" t="str">
        <f t="shared" si="9"/>
        <v/>
      </c>
      <c r="Z23" s="87" t="str">
        <f t="shared" si="10"/>
        <v/>
      </c>
      <c r="AA23" s="87" t="str">
        <f t="shared" si="11"/>
        <v/>
      </c>
      <c r="AB23" s="87" t="str">
        <f t="shared" si="12"/>
        <v/>
      </c>
      <c r="AC23" s="34">
        <f t="shared" si="15"/>
        <v>0</v>
      </c>
    </row>
    <row r="24" spans="1:32"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13"/>
        <v/>
      </c>
      <c r="I24" s="97"/>
      <c r="J24" s="87" t="str">
        <f t="shared" si="5"/>
        <v/>
      </c>
      <c r="K24" s="87" t="str">
        <f t="shared" si="6"/>
        <v/>
      </c>
      <c r="L24" s="87" t="str">
        <f t="shared" si="7"/>
        <v/>
      </c>
      <c r="M24" s="87" t="str">
        <f t="shared" si="8"/>
        <v/>
      </c>
      <c r="N24" s="92"/>
      <c r="P24" s="223" t="str">
        <f>IF(OR(LEFT($A24,1)="x",AND(Y13+$AC24=0,$AC13&gt;0)),"",IFERROR(VLOOKUP($A24,LedenZ,26,0),""))</f>
        <v/>
      </c>
      <c r="Q24" s="223" t="str">
        <f>IF(OR(LEFT($A24,1)="x",AND(Z13+$AC24=0,$AC13&gt;0)),"",IFERROR(VLOOKUP($A24,LedenZ,27,0),""))</f>
        <v/>
      </c>
      <c r="R24" s="223" t="str">
        <f>IF(OR(LEFT($A24,1)="x",AND(AA13+$AC24=0,$AC13&gt;0)),"",IFERROR(VLOOKUP($A24,LedenZ,28,0),""))</f>
        <v/>
      </c>
      <c r="S24" s="223" t="str">
        <f>IF(OR(LEFT($A24,1)="x",AND(AC13+$AC24=0,$AC13&gt;0)),"",IFERROR(VLOOKUP($A24,LedenZ,29,0),""))</f>
        <v/>
      </c>
      <c r="V24" s="229">
        <f t="shared" si="14"/>
        <v>999</v>
      </c>
      <c r="W24" s="229">
        <f t="shared" si="14"/>
        <v>999</v>
      </c>
      <c r="X24" s="52">
        <v>15</v>
      </c>
      <c r="Y24" s="87" t="str">
        <f t="shared" si="9"/>
        <v/>
      </c>
      <c r="Z24" s="87" t="str">
        <f t="shared" si="10"/>
        <v/>
      </c>
      <c r="AA24" s="87" t="str">
        <f t="shared" si="11"/>
        <v/>
      </c>
      <c r="AB24" s="87" t="str">
        <f t="shared" si="12"/>
        <v/>
      </c>
      <c r="AC24" s="34">
        <f t="shared" si="15"/>
        <v>0</v>
      </c>
    </row>
    <row r="25" spans="1:32"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13"/>
        <v/>
      </c>
      <c r="I25" s="97"/>
      <c r="J25" s="87" t="str">
        <f t="shared" si="5"/>
        <v/>
      </c>
      <c r="K25" s="87" t="str">
        <f t="shared" si="6"/>
        <v/>
      </c>
      <c r="L25" s="87" t="str">
        <f t="shared" si="7"/>
        <v/>
      </c>
      <c r="M25" s="87" t="str">
        <f t="shared" si="8"/>
        <v/>
      </c>
      <c r="N25" s="92"/>
      <c r="P25" s="223" t="str">
        <f>IF(OR(LEFT($A25,1)="x",AND(Y13+$AC25=0,$AC13&gt;0)),"",IFERROR(VLOOKUP($A25,LedenZ,26,0),""))</f>
        <v/>
      </c>
      <c r="Q25" s="223" t="str">
        <f>IF(OR(LEFT($A25,1)="x",AND(Z13+$AC25=0,$AC13&gt;0)),"",IFERROR(VLOOKUP($A25,LedenZ,27,0),""))</f>
        <v/>
      </c>
      <c r="R25" s="223" t="str">
        <f>IF(OR(LEFT($A25,1)="x",AND(AA13+$AC25=0,$AC13&gt;0)),"",IFERROR(VLOOKUP($A25,LedenZ,28,0),""))</f>
        <v/>
      </c>
      <c r="S25" s="223" t="str">
        <f>IF(OR(LEFT($A25,1)="x",AND(AC13+$AC25=0,$AC13&gt;0)),"",IFERROR(VLOOKUP($A25,LedenZ,29,0),""))</f>
        <v/>
      </c>
      <c r="V25" s="229">
        <f t="shared" si="14"/>
        <v>999</v>
      </c>
      <c r="W25" s="229">
        <f t="shared" si="14"/>
        <v>999</v>
      </c>
      <c r="X25" s="52">
        <v>16</v>
      </c>
      <c r="Y25" s="87" t="str">
        <f t="shared" si="9"/>
        <v/>
      </c>
      <c r="Z25" s="87" t="str">
        <f t="shared" si="10"/>
        <v/>
      </c>
      <c r="AA25" s="87" t="str">
        <f t="shared" si="11"/>
        <v/>
      </c>
      <c r="AB25" s="87" t="str">
        <f t="shared" si="12"/>
        <v/>
      </c>
      <c r="AC25" s="34">
        <f t="shared" si="15"/>
        <v>0</v>
      </c>
    </row>
    <row r="26" spans="1:32"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13"/>
        <v/>
      </c>
      <c r="I26" s="97"/>
      <c r="J26" s="87" t="str">
        <f t="shared" si="5"/>
        <v/>
      </c>
      <c r="K26" s="87" t="str">
        <f t="shared" si="6"/>
        <v/>
      </c>
      <c r="L26" s="87" t="str">
        <f t="shared" si="7"/>
        <v/>
      </c>
      <c r="M26" s="87" t="str">
        <f t="shared" si="8"/>
        <v/>
      </c>
      <c r="N26" s="92"/>
      <c r="P26" s="223" t="str">
        <f>IF(OR(LEFT($A26,1)="x",AND(Y13+$AC26=0,$AC13&gt;0)),"",IFERROR(VLOOKUP($A26,LedenZ,26,0),""))</f>
        <v/>
      </c>
      <c r="Q26" s="223" t="str">
        <f>IF(OR(LEFT($A26,1)="x",AND(Z13+$AC26=0,$AC13&gt;0)),"",IFERROR(VLOOKUP($A26,LedenZ,27,0),""))</f>
        <v/>
      </c>
      <c r="R26" s="223" t="str">
        <f>IF(OR(LEFT($A26,1)="x",AND(AA13+$AC26=0,$AC13&gt;0)),"",IFERROR(VLOOKUP($A26,LedenZ,28,0),""))</f>
        <v/>
      </c>
      <c r="S26" s="223" t="str">
        <f>IF(OR(LEFT($A26,1)="x",AND(AC13+$AC26=0,$AC13&gt;0)),"",IFERROR(VLOOKUP($A26,LedenZ,29,0),""))</f>
        <v/>
      </c>
      <c r="V26" s="229">
        <f t="shared" si="14"/>
        <v>999</v>
      </c>
      <c r="W26" s="229">
        <f t="shared" si="14"/>
        <v>999</v>
      </c>
      <c r="X26" s="52">
        <v>17</v>
      </c>
      <c r="Y26" s="87" t="str">
        <f t="shared" si="9"/>
        <v/>
      </c>
      <c r="Z26" s="87" t="str">
        <f t="shared" si="10"/>
        <v/>
      </c>
      <c r="AA26" s="87" t="str">
        <f t="shared" si="11"/>
        <v/>
      </c>
      <c r="AB26" s="87" t="str">
        <f t="shared" si="12"/>
        <v/>
      </c>
      <c r="AC26" s="34">
        <f t="shared" si="15"/>
        <v>0</v>
      </c>
    </row>
    <row r="27" spans="1:32"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13"/>
        <v/>
      </c>
      <c r="I27" s="97"/>
      <c r="J27" s="87" t="str">
        <f t="shared" si="5"/>
        <v/>
      </c>
      <c r="K27" s="87" t="str">
        <f t="shared" si="6"/>
        <v/>
      </c>
      <c r="L27" s="87" t="str">
        <f t="shared" si="7"/>
        <v/>
      </c>
      <c r="M27" s="87" t="str">
        <f t="shared" si="8"/>
        <v/>
      </c>
      <c r="N27" s="92"/>
      <c r="P27" s="223" t="str">
        <f>IF(OR(LEFT($A27,1)="x",AND(Y13+$AC27=0,$AC13&gt;0)),"",IFERROR(VLOOKUP($A27,LedenZ,26,0),""))</f>
        <v/>
      </c>
      <c r="Q27" s="223" t="str">
        <f>IF(OR(LEFT($A27,1)="x",AND(Z13+$AC27=0,$AC13&gt;0)),"",IFERROR(VLOOKUP($A27,LedenZ,27,0),""))</f>
        <v/>
      </c>
      <c r="R27" s="223" t="str">
        <f>IF(OR(LEFT($A27,1)="x",AND(AA13+$AC27=0,$AC13&gt;0)),"",IFERROR(VLOOKUP($A27,LedenZ,28,0),""))</f>
        <v/>
      </c>
      <c r="S27" s="223" t="str">
        <f>IF(OR(LEFT($A27,1)="x",AND(AC13+$AC27=0,$AC13&gt;0)),"",IFERROR(VLOOKUP($A27,LedenZ,29,0),""))</f>
        <v/>
      </c>
      <c r="V27" s="229">
        <f t="shared" si="14"/>
        <v>999</v>
      </c>
      <c r="W27" s="229">
        <f t="shared" si="14"/>
        <v>999</v>
      </c>
      <c r="X27" s="52">
        <v>18</v>
      </c>
      <c r="Y27" s="87" t="str">
        <f t="shared" si="9"/>
        <v/>
      </c>
      <c r="Z27" s="87" t="str">
        <f t="shared" si="10"/>
        <v/>
      </c>
      <c r="AA27" s="87" t="str">
        <f t="shared" si="11"/>
        <v/>
      </c>
      <c r="AB27" s="87" t="str">
        <f t="shared" si="12"/>
        <v/>
      </c>
      <c r="AC27" s="34">
        <f t="shared" si="15"/>
        <v>0</v>
      </c>
    </row>
    <row r="28" spans="1:32"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13"/>
        <v/>
      </c>
      <c r="I28" s="97"/>
      <c r="J28" s="87" t="str">
        <f t="shared" si="5"/>
        <v/>
      </c>
      <c r="K28" s="87" t="str">
        <f t="shared" si="6"/>
        <v/>
      </c>
      <c r="L28" s="87" t="str">
        <f t="shared" si="7"/>
        <v/>
      </c>
      <c r="M28" s="87" t="str">
        <f t="shared" si="8"/>
        <v/>
      </c>
      <c r="N28" s="92"/>
      <c r="P28" s="223" t="str">
        <f>IF(OR(LEFT($A28,1)="x",AND(Y13+$AC28=0,$AC13&gt;0)),"",IFERROR(VLOOKUP($A28,LedenZ,26,0),""))</f>
        <v/>
      </c>
      <c r="Q28" s="223" t="str">
        <f>IF(OR(LEFT($A28,1)="x",AND(Z13+$AC28=0,$AC13&gt;0)),"",IFERROR(VLOOKUP($A28,LedenZ,27,0),""))</f>
        <v/>
      </c>
      <c r="R28" s="223" t="str">
        <f>IF(OR(LEFT($A28,1)="x",AND(AA13+$AC28=0,$AC13&gt;0)),"",IFERROR(VLOOKUP($A28,LedenZ,28,0),""))</f>
        <v/>
      </c>
      <c r="S28" s="223" t="str">
        <f>IF(OR(LEFT($A28,1)="x",AND(AC13+$AC28=0,$AC13&gt;0)),"",IFERROR(VLOOKUP($A28,LedenZ,29,0),""))</f>
        <v/>
      </c>
      <c r="V28" s="229">
        <f t="shared" si="14"/>
        <v>999</v>
      </c>
      <c r="W28" s="229">
        <f t="shared" si="14"/>
        <v>999</v>
      </c>
      <c r="X28" s="52">
        <v>19</v>
      </c>
      <c r="Y28" s="87" t="str">
        <f t="shared" si="9"/>
        <v/>
      </c>
      <c r="Z28" s="87" t="str">
        <f t="shared" si="10"/>
        <v/>
      </c>
      <c r="AA28" s="87" t="str">
        <f t="shared" si="11"/>
        <v/>
      </c>
      <c r="AB28" s="87" t="str">
        <f t="shared" si="12"/>
        <v/>
      </c>
      <c r="AC28" s="34">
        <f t="shared" si="15"/>
        <v>0</v>
      </c>
    </row>
    <row r="29" spans="1:32" ht="13.5" thickBot="1" x14ac:dyDescent="0.25">
      <c r="B29" s="93"/>
      <c r="C29" s="94"/>
      <c r="D29" s="93"/>
      <c r="E29" s="93"/>
      <c r="F29" s="93"/>
      <c r="G29" s="95"/>
      <c r="H29" s="95"/>
      <c r="I29" s="95"/>
      <c r="J29" s="94"/>
      <c r="K29" s="94"/>
      <c r="L29" s="94"/>
      <c r="M29" s="94"/>
      <c r="N29" s="92"/>
      <c r="X29" s="52">
        <v>20</v>
      </c>
    </row>
    <row r="30" spans="1:32" s="62" customFormat="1" ht="13.5" thickTop="1" x14ac:dyDescent="0.2">
      <c r="B30" s="63"/>
      <c r="C30" s="392" t="s">
        <v>6547</v>
      </c>
      <c r="D30" s="392"/>
      <c r="E30" s="178" t="s">
        <v>6548</v>
      </c>
      <c r="F30" s="178" t="s">
        <v>6549</v>
      </c>
      <c r="G30" s="65" t="s">
        <v>6550</v>
      </c>
      <c r="H30" s="66"/>
      <c r="I30" s="67"/>
      <c r="J30" s="68" t="s">
        <v>6551</v>
      </c>
      <c r="K30" s="68" t="s">
        <v>6552</v>
      </c>
      <c r="L30" s="68" t="s">
        <v>6553</v>
      </c>
      <c r="M30" s="69"/>
      <c r="N30" s="69"/>
      <c r="O30" s="70"/>
      <c r="P30" s="71">
        <f ca="1">COUNT(P34:P48)</f>
        <v>0</v>
      </c>
      <c r="Q30" s="71">
        <f ca="1">COUNT(Q34:Q48)</f>
        <v>0</v>
      </c>
      <c r="R30" s="71">
        <f ca="1">COUNT(R34:R48)</f>
        <v>0</v>
      </c>
      <c r="S30" s="71">
        <f ca="1">COUNT(S34:S48)</f>
        <v>0</v>
      </c>
      <c r="T30" s="51">
        <f ca="1">S30-(15-COUNTBLANK(AB34:AB48))</f>
        <v>0</v>
      </c>
      <c r="U30" s="70"/>
      <c r="V30" s="70"/>
      <c r="W30" s="70"/>
      <c r="X30" s="70">
        <v>1</v>
      </c>
      <c r="AD30" s="20"/>
      <c r="AE30" s="20"/>
      <c r="AF30" s="20"/>
    </row>
    <row r="31" spans="1:32" s="43" customFormat="1" x14ac:dyDescent="0.2">
      <c r="A31" s="43">
        <v>5</v>
      </c>
      <c r="B31" s="73"/>
      <c r="C31" s="391" t="str">
        <f>Leden!AR7</f>
        <v>S2</v>
      </c>
      <c r="D31" s="391"/>
      <c r="E31" s="177" t="str">
        <f>IF($C31="","",LEFT(IFERROR(VLOOKUP($C31,TeamsZ,2,0),"")&amp;"??",2))</f>
        <v>WK</v>
      </c>
      <c r="F31" s="177" t="str">
        <f>IF($C31="","",LEFT(IFERROR(VLOOKUP($C31,TeamsZ,3,0),"")&amp;"??",2))</f>
        <v>Za</v>
      </c>
      <c r="G31" s="177" t="str">
        <f>IF($C31="","",LEFT(IFERROR(VLOOKUP($C31,TeamsZ,4,0),"")&amp;"?",1))</f>
        <v>8</v>
      </c>
      <c r="H31" s="75"/>
      <c r="I31" s="76"/>
      <c r="J31" s="295">
        <f>COUNTIF(C34:C48,"V")</f>
        <v>3</v>
      </c>
      <c r="K31" s="300">
        <f>COUNTIF(C34:C48,"M")</f>
        <v>4</v>
      </c>
      <c r="L31" s="77">
        <f>IFERROR(AVERAGE(H34:H48),"")</f>
        <v>21</v>
      </c>
      <c r="M31" s="78"/>
      <c r="N31" s="78"/>
      <c r="O31" s="79" t="s">
        <v>6554</v>
      </c>
      <c r="P31" s="223" t="str">
        <f ca="1">IF(COUNT(P34:P48)=0,"",TeamPunten(P34:P48,$V31))</f>
        <v/>
      </c>
      <c r="Q31" s="223" t="str">
        <f ca="1">IF(COUNT(Q34:Q48)=0,"",TeamPunten(Q34:Q48,$V31))</f>
        <v/>
      </c>
      <c r="R31" s="223" t="str">
        <f ca="1">IF(COUNT(R34:R48)=0,"",TeamPunten(R34:R48,$V31))</f>
        <v/>
      </c>
      <c r="S31" s="223" t="str">
        <f ca="1">IF(COUNT(S34:S48)=0,"",TeamPunten(S34:S48,$V31))</f>
        <v/>
      </c>
      <c r="T31" s="51"/>
      <c r="U31" s="225" t="str">
        <f>MID($C31,1,1)</f>
        <v>S</v>
      </c>
      <c r="V31" s="225" t="str">
        <f>MID($C31,1,1)</f>
        <v>S</v>
      </c>
      <c r="W31" s="225" t="str">
        <f>MID($C31,1,1)</f>
        <v>S</v>
      </c>
      <c r="X31" s="52">
        <v>2</v>
      </c>
      <c r="AD31" s="20" t="str">
        <f>IF($C31="","",IFERROR(VLOOKUP($C31,TeamsZ,6,0),""))</f>
        <v>A</v>
      </c>
      <c r="AE31" s="20" t="str">
        <f>IF($AD31="","",IFERROR(VLOOKUP($AD31,Teams!$J$4:$O$8,2,0),""))</f>
        <v>3312 AD</v>
      </c>
      <c r="AF31" s="20" t="str">
        <f>IF($AD31="","",IFERROR(VLOOKUP($AD31,Teams!$J$4:$O$8,4,0),""))</f>
        <v>Dordrecht</v>
      </c>
    </row>
    <row r="32" spans="1:32" ht="5.25" customHeight="1" x14ac:dyDescent="0.2">
      <c r="B32" s="63"/>
      <c r="C32" s="178"/>
      <c r="D32" s="63"/>
      <c r="E32" s="63"/>
      <c r="F32" s="63"/>
      <c r="G32" s="67"/>
      <c r="H32" s="67"/>
      <c r="I32" s="67"/>
      <c r="J32" s="296"/>
      <c r="K32" s="296"/>
      <c r="L32" s="296"/>
      <c r="M32" s="80"/>
      <c r="N32" s="80"/>
      <c r="P32" s="224"/>
      <c r="Q32" s="224"/>
      <c r="R32" s="224"/>
      <c r="S32" s="224"/>
      <c r="T32" s="51"/>
      <c r="U32" s="226"/>
      <c r="V32" s="226"/>
      <c r="W32" s="226"/>
      <c r="X32" s="52">
        <v>3</v>
      </c>
    </row>
    <row r="33" spans="1:32" s="81" customFormat="1" ht="12.75" customHeight="1" x14ac:dyDescent="0.2">
      <c r="B33" s="82"/>
      <c r="C33" s="83" t="s">
        <v>6555</v>
      </c>
      <c r="D33" s="83" t="s">
        <v>6556</v>
      </c>
      <c r="E33" s="84" t="s">
        <v>6557</v>
      </c>
      <c r="F33" s="84" t="s">
        <v>6558</v>
      </c>
      <c r="G33" s="83" t="s">
        <v>6559</v>
      </c>
      <c r="H33" s="83" t="s">
        <v>6560</v>
      </c>
      <c r="I33" s="83" t="s">
        <v>6415</v>
      </c>
      <c r="J33" s="83" t="s">
        <v>7321</v>
      </c>
      <c r="K33" s="83" t="s">
        <v>8065</v>
      </c>
      <c r="L33" s="83" t="s">
        <v>8195</v>
      </c>
      <c r="M33" s="83" t="s">
        <v>8196</v>
      </c>
      <c r="N33" s="85"/>
      <c r="O33" s="86"/>
      <c r="P33" s="227" t="s">
        <v>6425</v>
      </c>
      <c r="Q33" s="227" t="s">
        <v>6424</v>
      </c>
      <c r="R33" s="227" t="s">
        <v>6426</v>
      </c>
      <c r="S33" s="227" t="s">
        <v>6425</v>
      </c>
      <c r="T33" s="51"/>
      <c r="U33" s="225">
        <f>IF(W31="","",VLOOKUP(W31,Leeftijdscat,2,FALSE))</f>
        <v>5</v>
      </c>
      <c r="V33" s="225">
        <f>IF(W31="","",VLOOKUP(W31,Leeftijdscat,3,FALSE))</f>
        <v>999</v>
      </c>
      <c r="W33" s="225">
        <f>IF(W31="","",VLOOKUP(W31,Leeftijdscat,4,FALSE))</f>
        <v>999</v>
      </c>
      <c r="X33" s="52">
        <v>4</v>
      </c>
      <c r="Y33" s="81">
        <f>LEN(Y34&amp;Y35&amp;Y36&amp;Y37&amp;Y38&amp;Y39&amp;Y40&amp;Y41&amp;Y42&amp;Y43&amp;Y44&amp;Y45&amp;Y46&amp;Y47&amp;Y48)</f>
        <v>14</v>
      </c>
      <c r="Z33" s="81">
        <f>LEN(Z34&amp;Z35&amp;Z36&amp;Z37&amp;Z38&amp;Z39&amp;Z40&amp;Z41&amp;Z42&amp;Z43&amp;Z44&amp;Z45&amp;Z46&amp;Z47&amp;Z48)</f>
        <v>14</v>
      </c>
      <c r="AA33" s="81">
        <f>LEN(AA34&amp;AA35&amp;AA36&amp;AA37&amp;AA38&amp;AA39&amp;AA40&amp;AA41&amp;AA42&amp;AA43&amp;AA44&amp;AA45&amp;AA46&amp;AA47&amp;AA48)</f>
        <v>14</v>
      </c>
      <c r="AB33" s="81">
        <f>LEN(AB34&amp;AB35&amp;AB36&amp;AB37&amp;AB38&amp;AB39&amp;AB40&amp;AB41&amp;AB42&amp;AB43&amp;AB44&amp;AB45&amp;AB46&amp;AB47&amp;AB48)</f>
        <v>0</v>
      </c>
      <c r="AC33" s="81">
        <f>SUM(Y33:AA33)</f>
        <v>42</v>
      </c>
      <c r="AD33" s="279"/>
      <c r="AE33" s="279"/>
      <c r="AF33" s="279"/>
    </row>
    <row r="34" spans="1:32" ht="12.75" customHeight="1" x14ac:dyDescent="0.2">
      <c r="A34" s="34" t="str">
        <f>C31&amp;"x"&amp;B34</f>
        <v>S2x1</v>
      </c>
      <c r="B34" s="63">
        <v>1</v>
      </c>
      <c r="C34" s="87" t="str">
        <f t="shared" ref="C34:C48" si="16">IF(LEFT($A34,1)="x","",IFERROR(VLOOKUP($A34,LedenZ,5,0),""))</f>
        <v>V</v>
      </c>
      <c r="D34" s="87" t="str">
        <f t="shared" ref="D34:D48" si="17">IF(LEFT($A34,1)="x","",IFERROR(VLOOKUP($A34,LedenZ,6,0),""))</f>
        <v>NJQ72K1</v>
      </c>
      <c r="E34" s="88" t="str">
        <f t="shared" ref="E34:E48" si="18">IF(LEFT($A34,1)="x","",IFERROR(VLOOKUP($A34,LedenZ,7,0),""))</f>
        <v>Dommisse, Robin</v>
      </c>
      <c r="F34" s="88" t="str">
        <f t="shared" ref="F34:F48" si="19">IF(LEFT($A34,1)="x","",IFERROR(VLOOKUP($A34,LedenZ,8,0),""))</f>
        <v>Robin</v>
      </c>
      <c r="G34" s="89">
        <f t="shared" ref="G34:G48" si="20">IF(LEFT($A34,1)="x","",IFERROR(VLOOKUP($A34,LedenZ,9,0),""))</f>
        <v>36111</v>
      </c>
      <c r="H34" s="90">
        <f t="shared" ref="H34:H48" si="21">IF(AND(ISNUMBER(G34),G34&lt;&gt;0),DATEDIF(G34,Peildatum,"Y"),"")</f>
        <v>20</v>
      </c>
      <c r="I34" s="97"/>
      <c r="J34" s="87" t="str">
        <f t="shared" ref="J34:J48" si="22">IF(LEFT($A34,1)="x","",IFERROR(VLOOKUP($A34,LedenZ,15,0),""))</f>
        <v>S1</v>
      </c>
      <c r="K34" s="87" t="str">
        <f t="shared" ref="K34:K48" si="23">IF(LEFT($A34,1)="x","",IFERROR(VLOOKUP($A34,LedenZ,16,0),""))</f>
        <v>S2</v>
      </c>
      <c r="L34" s="87" t="str">
        <f t="shared" ref="L34:L48" si="24">IF(LEFT($A34,1)="x","",IFERROR(VLOOKUP($A34,LedenZ,17,0),""))</f>
        <v>S2</v>
      </c>
      <c r="M34" s="87" t="str">
        <f t="shared" ref="M34:M48" si="25">IF(LEFT($A34,1)="x","",IFERROR(VLOOKUP($A34,LedenZ,18,0),""))</f>
        <v>S2</v>
      </c>
      <c r="N34" s="92"/>
      <c r="P34" s="223" t="str">
        <f ca="1">IF(OR(LEFT($A34,1)="x",AND(Y33+$AC34=0,$AC33&gt;0)),"",IFERROR(VLOOKUP($A34,LedenZ,26,0),""))</f>
        <v/>
      </c>
      <c r="Q34" s="223" t="str">
        <f ca="1">IF(OR(LEFT($A34,1)="x",AND(Z33+$AC34=0,$AC33&gt;0)),"",IFERROR(VLOOKUP($A34,LedenZ,27,0),""))</f>
        <v/>
      </c>
      <c r="R34" s="223" t="str">
        <f ca="1">IF(OR(LEFT($A34,1)="x",AND(AA33+$AC34=0,$AC33&gt;0)),"",IFERROR(VLOOKUP($A34,LedenZ,28,0),""))</f>
        <v/>
      </c>
      <c r="S34" s="223" t="str">
        <f ca="1">IF(OR(LEFT($A34,1)="x",AND(AC33+$AC34=0,$AC33&gt;0)),"",IFERROR(VLOOKUP($A34,LedenZ,29,0),""))</f>
        <v/>
      </c>
      <c r="T34" s="305"/>
      <c r="U34" s="226"/>
      <c r="V34" s="229">
        <f>V33</f>
        <v>999</v>
      </c>
      <c r="W34" s="229">
        <f>W33</f>
        <v>999</v>
      </c>
      <c r="X34" s="52">
        <v>5</v>
      </c>
      <c r="Y34" s="87" t="str">
        <f t="shared" ref="Y34:Y48" si="26">IF(LEFT($A34,1)="x","",IFERROR(VLOOKUP($A34,LedenZ,33,0),""))</f>
        <v>S1</v>
      </c>
      <c r="Z34" s="87" t="str">
        <f t="shared" ref="Z34:Z48" si="27">IF(LEFT($A34,1)="x","",IFERROR(VLOOKUP($A34,LedenZ,34,0),""))</f>
        <v>S2</v>
      </c>
      <c r="AA34" s="87" t="str">
        <f t="shared" ref="AA34:AA48" si="28">IF(LEFT($A34,1)="x","",IFERROR(VLOOKUP($A34,LedenZ,35,0),""))</f>
        <v>S2</v>
      </c>
      <c r="AB34" s="87" t="str">
        <f t="shared" ref="AB34:AB48" si="29">IF(LEFT($A34,1)="x","",IFERROR(VLOOKUP($A34,LedenZ,36,0),""))</f>
        <v/>
      </c>
      <c r="AC34" s="34">
        <f t="shared" ref="AC34:AC48" si="30">LEN(Y34&amp;Z34&amp;AA34&amp;AB34)</f>
        <v>6</v>
      </c>
    </row>
    <row r="35" spans="1:32" ht="12.75" customHeight="1" x14ac:dyDescent="0.2">
      <c r="A35" s="34" t="str">
        <f>C31&amp;"x"&amp;B35</f>
        <v>S2x2</v>
      </c>
      <c r="B35" s="63">
        <v>2</v>
      </c>
      <c r="C35" s="87" t="str">
        <f t="shared" si="16"/>
        <v>V</v>
      </c>
      <c r="D35" s="87" t="str">
        <f t="shared" si="17"/>
        <v>NJF06S3</v>
      </c>
      <c r="E35" s="88" t="str">
        <f t="shared" si="18"/>
        <v>Drooge, Lieke van</v>
      </c>
      <c r="F35" s="88" t="str">
        <f t="shared" si="19"/>
        <v>Lieke</v>
      </c>
      <c r="G35" s="89">
        <f t="shared" si="20"/>
        <v>35142</v>
      </c>
      <c r="H35" s="90">
        <f t="shared" si="21"/>
        <v>22</v>
      </c>
      <c r="I35" s="97"/>
      <c r="J35" s="87" t="str">
        <f t="shared" si="22"/>
        <v>S2</v>
      </c>
      <c r="K35" s="87" t="str">
        <f t="shared" si="23"/>
        <v>S2</v>
      </c>
      <c r="L35" s="87" t="str">
        <f t="shared" si="24"/>
        <v>S2</v>
      </c>
      <c r="M35" s="87" t="str">
        <f t="shared" si="25"/>
        <v>S2</v>
      </c>
      <c r="N35" s="92"/>
      <c r="P35" s="223" t="str">
        <f ca="1">IF(OR(LEFT($A35,1)="x",AND(Y33+$AC35=0,$AC33&gt;0)),"",IFERROR(VLOOKUP($A35,LedenZ,26,0),""))</f>
        <v/>
      </c>
      <c r="Q35" s="223" t="str">
        <f ca="1">IF(OR(LEFT($A35,1)="x",AND(Z33+$AC35=0,$AC33&gt;0)),"",IFERROR(VLOOKUP($A35,LedenZ,27,0),""))</f>
        <v/>
      </c>
      <c r="R35" s="223" t="str">
        <f ca="1">IF(OR(LEFT($A35,1)="x",AND(AA33+$AC35=0,$AC33&gt;0)),"",IFERROR(VLOOKUP($A35,LedenZ,28,0),""))</f>
        <v/>
      </c>
      <c r="S35" s="223" t="str">
        <f ca="1">IF(OR(LEFT($A35,1)="x",AND(AC33+$AC35=0,$AC33&gt;0)),"",IFERROR(VLOOKUP($A35,LedenZ,29,0),""))</f>
        <v/>
      </c>
      <c r="T35" s="305"/>
      <c r="U35" s="226"/>
      <c r="V35" s="229">
        <f t="shared" ref="V35:W48" si="31">V34</f>
        <v>999</v>
      </c>
      <c r="W35" s="229">
        <f t="shared" si="31"/>
        <v>999</v>
      </c>
      <c r="X35" s="52">
        <v>6</v>
      </c>
      <c r="Y35" s="87" t="str">
        <f t="shared" si="26"/>
        <v>S2</v>
      </c>
      <c r="Z35" s="87" t="str">
        <f t="shared" si="27"/>
        <v>S2</v>
      </c>
      <c r="AA35" s="87" t="str">
        <f t="shared" si="28"/>
        <v>S2</v>
      </c>
      <c r="AB35" s="87" t="str">
        <f t="shared" si="29"/>
        <v/>
      </c>
      <c r="AC35" s="34">
        <f t="shared" si="30"/>
        <v>6</v>
      </c>
    </row>
    <row r="36" spans="1:32" ht="12.75" customHeight="1" x14ac:dyDescent="0.2">
      <c r="A36" s="34" t="str">
        <f>C31&amp;"x"&amp;B36</f>
        <v>S2x3</v>
      </c>
      <c r="B36" s="63">
        <v>3</v>
      </c>
      <c r="C36" s="87" t="str">
        <f t="shared" si="16"/>
        <v>V</v>
      </c>
      <c r="D36" s="87" t="str">
        <f t="shared" si="17"/>
        <v>NJW15C0</v>
      </c>
      <c r="E36" s="88" t="str">
        <f t="shared" si="18"/>
        <v xml:space="preserve">Ton, S. </v>
      </c>
      <c r="F36" s="88" t="str">
        <f t="shared" si="19"/>
        <v>Sterre</v>
      </c>
      <c r="G36" s="89">
        <f t="shared" si="20"/>
        <v>35971</v>
      </c>
      <c r="H36" s="90">
        <f t="shared" si="21"/>
        <v>20</v>
      </c>
      <c r="I36" s="97"/>
      <c r="J36" s="87" t="str">
        <f t="shared" si="22"/>
        <v>S2</v>
      </c>
      <c r="K36" s="87" t="str">
        <f t="shared" si="23"/>
        <v>S2</v>
      </c>
      <c r="L36" s="87" t="str">
        <f t="shared" si="24"/>
        <v>S2</v>
      </c>
      <c r="M36" s="87" t="str">
        <f t="shared" si="25"/>
        <v>S2</v>
      </c>
      <c r="N36" s="92"/>
      <c r="P36" s="223" t="str">
        <f ca="1">IF(OR(LEFT($A36,1)="x",AND(Y33+$AC36=0,$AC33&gt;0)),"",IFERROR(VLOOKUP($A36,LedenZ,26,0),""))</f>
        <v/>
      </c>
      <c r="Q36" s="223" t="str">
        <f ca="1">IF(OR(LEFT($A36,1)="x",AND(Z33+$AC36=0,$AC33&gt;0)),"",IFERROR(VLOOKUP($A36,LedenZ,27,0),""))</f>
        <v/>
      </c>
      <c r="R36" s="223" t="str">
        <f ca="1">IF(OR(LEFT($A36,1)="x",AND(AA33+$AC36=0,$AC33&gt;0)),"",IFERROR(VLOOKUP($A36,LedenZ,28,0),""))</f>
        <v/>
      </c>
      <c r="S36" s="223" t="str">
        <f ca="1">IF(OR(LEFT($A36,1)="x",AND(AC33+$AC36=0,$AC33&gt;0)),"",IFERROR(VLOOKUP($A36,LedenZ,29,0),""))</f>
        <v/>
      </c>
      <c r="T36" s="305"/>
      <c r="U36" s="226"/>
      <c r="V36" s="229">
        <f t="shared" si="31"/>
        <v>999</v>
      </c>
      <c r="W36" s="229">
        <f t="shared" si="31"/>
        <v>999</v>
      </c>
      <c r="X36" s="52">
        <v>7</v>
      </c>
      <c r="Y36" s="87" t="str">
        <f t="shared" si="26"/>
        <v>S2</v>
      </c>
      <c r="Z36" s="87" t="str">
        <f t="shared" si="27"/>
        <v>S2</v>
      </c>
      <c r="AA36" s="87" t="str">
        <f t="shared" si="28"/>
        <v>S2</v>
      </c>
      <c r="AB36" s="87" t="str">
        <f t="shared" si="29"/>
        <v/>
      </c>
      <c r="AC36" s="34">
        <f t="shared" si="30"/>
        <v>6</v>
      </c>
    </row>
    <row r="37" spans="1:32" ht="12.75" customHeight="1" x14ac:dyDescent="0.2">
      <c r="A37" s="34" t="str">
        <f>C31&amp;"x"&amp;B37</f>
        <v>S2x4</v>
      </c>
      <c r="B37" s="63">
        <v>4</v>
      </c>
      <c r="C37" s="87" t="str">
        <f t="shared" si="16"/>
        <v>M</v>
      </c>
      <c r="D37" s="87" t="str">
        <f t="shared" si="17"/>
        <v>NJD65S8</v>
      </c>
      <c r="E37" s="88" t="str">
        <f t="shared" si="18"/>
        <v>Dijk, Joeri van</v>
      </c>
      <c r="F37" s="88" t="str">
        <f t="shared" si="19"/>
        <v>Joeri</v>
      </c>
      <c r="G37" s="89">
        <f t="shared" si="20"/>
        <v>35873</v>
      </c>
      <c r="H37" s="90">
        <f t="shared" si="21"/>
        <v>20</v>
      </c>
      <c r="I37" s="97"/>
      <c r="J37" s="87" t="str">
        <f t="shared" si="22"/>
        <v>S2</v>
      </c>
      <c r="K37" s="87" t="str">
        <f t="shared" si="23"/>
        <v>S2</v>
      </c>
      <c r="L37" s="87" t="str">
        <f t="shared" si="24"/>
        <v>S2</v>
      </c>
      <c r="M37" s="87" t="str">
        <f t="shared" si="25"/>
        <v>S2</v>
      </c>
      <c r="N37" s="92"/>
      <c r="P37" s="223" t="str">
        <f ca="1">IF(OR(LEFT($A37,1)="x",AND(Y33+$AC37=0,$AC33&gt;0)),"",IFERROR(VLOOKUP($A37,LedenZ,26,0),""))</f>
        <v/>
      </c>
      <c r="Q37" s="223" t="str">
        <f ca="1">IF(OR(LEFT($A37,1)="x",AND(Z33+$AC37=0,$AC33&gt;0)),"",IFERROR(VLOOKUP($A37,LedenZ,27,0),""))</f>
        <v/>
      </c>
      <c r="R37" s="223" t="str">
        <f ca="1">IF(OR(LEFT($A37,1)="x",AND(AA33+$AC37=0,$AC33&gt;0)),"",IFERROR(VLOOKUP($A37,LedenZ,28,0),""))</f>
        <v/>
      </c>
      <c r="S37" s="223" t="str">
        <f ca="1">IF(OR(LEFT($A37,1)="x",AND(AC33+$AC37=0,$AC33&gt;0)),"",IFERROR(VLOOKUP($A37,LedenZ,29,0),""))</f>
        <v/>
      </c>
      <c r="T37" s="305"/>
      <c r="U37" s="226"/>
      <c r="V37" s="229">
        <f t="shared" si="31"/>
        <v>999</v>
      </c>
      <c r="W37" s="229">
        <f t="shared" si="31"/>
        <v>999</v>
      </c>
      <c r="X37" s="52">
        <v>8</v>
      </c>
      <c r="Y37" s="87" t="str">
        <f t="shared" si="26"/>
        <v>S2</v>
      </c>
      <c r="Z37" s="87" t="str">
        <f t="shared" si="27"/>
        <v>S2</v>
      </c>
      <c r="AA37" s="87" t="str">
        <f t="shared" si="28"/>
        <v>S2</v>
      </c>
      <c r="AB37" s="87" t="str">
        <f t="shared" si="29"/>
        <v/>
      </c>
      <c r="AC37" s="34">
        <f t="shared" si="30"/>
        <v>6</v>
      </c>
    </row>
    <row r="38" spans="1:32" ht="12.75" customHeight="1" x14ac:dyDescent="0.2">
      <c r="A38" s="34" t="str">
        <f>C31&amp;"x"&amp;B38</f>
        <v>S2x5</v>
      </c>
      <c r="B38" s="63">
        <v>5</v>
      </c>
      <c r="C38" s="87" t="str">
        <f t="shared" si="16"/>
        <v>M</v>
      </c>
      <c r="D38" s="87" t="str">
        <f t="shared" si="17"/>
        <v>NJF77Y3</v>
      </c>
      <c r="E38" s="88" t="str">
        <f t="shared" si="18"/>
        <v>Klink, Marijn</v>
      </c>
      <c r="F38" s="88" t="str">
        <f t="shared" si="19"/>
        <v>Marijn</v>
      </c>
      <c r="G38" s="89">
        <f t="shared" si="20"/>
        <v>35550</v>
      </c>
      <c r="H38" s="90">
        <f t="shared" si="21"/>
        <v>21</v>
      </c>
      <c r="I38" s="97"/>
      <c r="J38" s="87" t="str">
        <f t="shared" si="22"/>
        <v>S2</v>
      </c>
      <c r="K38" s="87" t="str">
        <f t="shared" si="23"/>
        <v>S1</v>
      </c>
      <c r="L38" s="87" t="str">
        <f t="shared" si="24"/>
        <v>S1</v>
      </c>
      <c r="M38" s="87" t="str">
        <f t="shared" si="25"/>
        <v>S2</v>
      </c>
      <c r="N38" s="92"/>
      <c r="P38" s="223" t="str">
        <f ca="1">IF(OR(LEFT($A38,1)="x",AND(Y33+$AC38=0,$AC33&gt;0)),"",IFERROR(VLOOKUP($A38,LedenZ,26,0),""))</f>
        <v/>
      </c>
      <c r="Q38" s="223" t="str">
        <f ca="1">IF(OR(LEFT($A38,1)="x",AND(Z33+$AC38=0,$AC33&gt;0)),"",IFERROR(VLOOKUP($A38,LedenZ,27,0),""))</f>
        <v/>
      </c>
      <c r="R38" s="223" t="str">
        <f ca="1">IF(OR(LEFT($A38,1)="x",AND(AA33+$AC38=0,$AC33&gt;0)),"",IFERROR(VLOOKUP($A38,LedenZ,28,0),""))</f>
        <v/>
      </c>
      <c r="S38" s="223" t="str">
        <f ca="1">IF(OR(LEFT($A38,1)="x",AND(AC33+$AC38=0,$AC33&gt;0)),"",IFERROR(VLOOKUP($A38,LedenZ,29,0),""))</f>
        <v/>
      </c>
      <c r="T38" s="305"/>
      <c r="U38" s="226"/>
      <c r="V38" s="229">
        <f t="shared" si="31"/>
        <v>999</v>
      </c>
      <c r="W38" s="229">
        <f t="shared" si="31"/>
        <v>999</v>
      </c>
      <c r="X38" s="52">
        <v>9</v>
      </c>
      <c r="Y38" s="87" t="str">
        <f t="shared" si="26"/>
        <v>S2</v>
      </c>
      <c r="Z38" s="87" t="str">
        <f t="shared" si="27"/>
        <v>S1</v>
      </c>
      <c r="AA38" s="87" t="str">
        <f t="shared" si="28"/>
        <v>S1</v>
      </c>
      <c r="AB38" s="87" t="str">
        <f t="shared" si="29"/>
        <v/>
      </c>
      <c r="AC38" s="34">
        <f t="shared" si="30"/>
        <v>6</v>
      </c>
    </row>
    <row r="39" spans="1:32" ht="12.75" customHeight="1" x14ac:dyDescent="0.2">
      <c r="A39" s="34" t="str">
        <f>C31&amp;"x"&amp;B39</f>
        <v>S2x6</v>
      </c>
      <c r="B39" s="63">
        <v>6</v>
      </c>
      <c r="C39" s="87" t="str">
        <f t="shared" si="16"/>
        <v>M</v>
      </c>
      <c r="D39" s="87" t="str">
        <f t="shared" si="17"/>
        <v>NJT90P3</v>
      </c>
      <c r="E39" s="88" t="str">
        <f t="shared" si="18"/>
        <v>Mol, Thomas</v>
      </c>
      <c r="F39" s="88" t="str">
        <f t="shared" si="19"/>
        <v>Thomas</v>
      </c>
      <c r="G39" s="89">
        <f t="shared" si="20"/>
        <v>35291</v>
      </c>
      <c r="H39" s="90">
        <f t="shared" si="21"/>
        <v>22</v>
      </c>
      <c r="I39" s="97"/>
      <c r="J39" s="87" t="str">
        <f t="shared" si="22"/>
        <v>S1</v>
      </c>
      <c r="K39" s="87" t="str">
        <f t="shared" si="23"/>
        <v>S2</v>
      </c>
      <c r="L39" s="87" t="str">
        <f t="shared" si="24"/>
        <v>S2</v>
      </c>
      <c r="M39" s="87" t="str">
        <f t="shared" si="25"/>
        <v>S2</v>
      </c>
      <c r="N39" s="92"/>
      <c r="P39" s="223" t="str">
        <f ca="1">IF(OR(LEFT($A39,1)="x",AND(Y33+$AC39=0,$AC33&gt;0)),"",IFERROR(VLOOKUP($A39,LedenZ,26,0),""))</f>
        <v/>
      </c>
      <c r="Q39" s="223" t="str">
        <f ca="1">IF(OR(LEFT($A39,1)="x",AND(Z33+$AC39=0,$AC33&gt;0)),"",IFERROR(VLOOKUP($A39,LedenZ,27,0),""))</f>
        <v/>
      </c>
      <c r="R39" s="223" t="str">
        <f ca="1">IF(OR(LEFT($A39,1)="x",AND(AA33+$AC39=0,$AC33&gt;0)),"",IFERROR(VLOOKUP($A39,LedenZ,28,0),""))</f>
        <v/>
      </c>
      <c r="S39" s="223" t="str">
        <f ca="1">IF(OR(LEFT($A39,1)="x",AND(AC33+$AC39=0,$AC33&gt;0)),"",IFERROR(VLOOKUP($A39,LedenZ,29,0),""))</f>
        <v/>
      </c>
      <c r="T39" s="305"/>
      <c r="U39" s="226"/>
      <c r="V39" s="229">
        <f t="shared" si="31"/>
        <v>999</v>
      </c>
      <c r="W39" s="229">
        <f t="shared" si="31"/>
        <v>999</v>
      </c>
      <c r="X39" s="52">
        <v>10</v>
      </c>
      <c r="Y39" s="87" t="str">
        <f t="shared" si="26"/>
        <v>S1</v>
      </c>
      <c r="Z39" s="87" t="str">
        <f t="shared" si="27"/>
        <v>S2</v>
      </c>
      <c r="AA39" s="87" t="str">
        <f t="shared" si="28"/>
        <v>S2</v>
      </c>
      <c r="AB39" s="87" t="str">
        <f t="shared" si="29"/>
        <v/>
      </c>
      <c r="AC39" s="34">
        <f t="shared" si="30"/>
        <v>6</v>
      </c>
    </row>
    <row r="40" spans="1:32" ht="12.75" customHeight="1" x14ac:dyDescent="0.2">
      <c r="A40" s="34" t="str">
        <f>C31&amp;"x"&amp;B40</f>
        <v>S2x7</v>
      </c>
      <c r="B40" s="63">
        <v>7</v>
      </c>
      <c r="C40" s="87" t="str">
        <f t="shared" si="16"/>
        <v>M</v>
      </c>
      <c r="D40" s="87" t="str">
        <f t="shared" si="17"/>
        <v>NJF53H2</v>
      </c>
      <c r="E40" s="88" t="str">
        <f t="shared" si="18"/>
        <v>Strijen, Lars van</v>
      </c>
      <c r="F40" s="88" t="str">
        <f t="shared" si="19"/>
        <v>Lars</v>
      </c>
      <c r="G40" s="89">
        <f t="shared" si="20"/>
        <v>35330</v>
      </c>
      <c r="H40" s="90">
        <f t="shared" si="21"/>
        <v>22</v>
      </c>
      <c r="I40" s="97"/>
      <c r="J40" s="87" t="str">
        <f t="shared" si="22"/>
        <v>S1</v>
      </c>
      <c r="K40" s="87" t="str">
        <f t="shared" si="23"/>
        <v>S1</v>
      </c>
      <c r="L40" s="87" t="str">
        <f t="shared" si="24"/>
        <v>S1</v>
      </c>
      <c r="M40" s="87" t="str">
        <f t="shared" si="25"/>
        <v>S2</v>
      </c>
      <c r="N40" s="92"/>
      <c r="P40" s="223" t="str">
        <f ca="1">IF(OR(LEFT($A40,1)="x",AND(Y33+$AC40=0,$AC33&gt;0)),"",IFERROR(VLOOKUP($A40,LedenZ,26,0),""))</f>
        <v/>
      </c>
      <c r="Q40" s="223" t="str">
        <f ca="1">IF(OR(LEFT($A40,1)="x",AND(Z33+$AC40=0,$AC33&gt;0)),"",IFERROR(VLOOKUP($A40,LedenZ,27,0),""))</f>
        <v/>
      </c>
      <c r="R40" s="223" t="str">
        <f ca="1">IF(OR(LEFT($A40,1)="x",AND(AA33+$AC40=0,$AC33&gt;0)),"",IFERROR(VLOOKUP($A40,LedenZ,28,0),""))</f>
        <v/>
      </c>
      <c r="S40" s="223" t="str">
        <f ca="1">IF(OR(LEFT($A40,1)="x",AND(AC33+$AC40=0,$AC33&gt;0)),"",IFERROR(VLOOKUP($A40,LedenZ,29,0),""))</f>
        <v/>
      </c>
      <c r="T40" s="305"/>
      <c r="U40" s="226"/>
      <c r="V40" s="229">
        <f t="shared" si="31"/>
        <v>999</v>
      </c>
      <c r="W40" s="229">
        <f t="shared" si="31"/>
        <v>999</v>
      </c>
      <c r="X40" s="52">
        <v>11</v>
      </c>
      <c r="Y40" s="87" t="str">
        <f t="shared" si="26"/>
        <v>S1</v>
      </c>
      <c r="Z40" s="87" t="str">
        <f t="shared" si="27"/>
        <v>S1</v>
      </c>
      <c r="AA40" s="87" t="str">
        <f t="shared" si="28"/>
        <v>S1</v>
      </c>
      <c r="AB40" s="87" t="str">
        <f t="shared" si="29"/>
        <v/>
      </c>
      <c r="AC40" s="34">
        <f t="shared" si="30"/>
        <v>6</v>
      </c>
    </row>
    <row r="41" spans="1:32" ht="12.75" customHeight="1" x14ac:dyDescent="0.2">
      <c r="A41" s="34" t="str">
        <f>C31&amp;"x"&amp;B41</f>
        <v>S2x8</v>
      </c>
      <c r="B41" s="63">
        <v>8</v>
      </c>
      <c r="C41" s="87" t="str">
        <f t="shared" si="16"/>
        <v/>
      </c>
      <c r="D41" s="87" t="str">
        <f t="shared" si="17"/>
        <v/>
      </c>
      <c r="E41" s="88" t="str">
        <f t="shared" si="18"/>
        <v/>
      </c>
      <c r="F41" s="88" t="str">
        <f t="shared" si="19"/>
        <v/>
      </c>
      <c r="G41" s="89" t="str">
        <f t="shared" si="20"/>
        <v/>
      </c>
      <c r="H41" s="90" t="str">
        <f t="shared" si="21"/>
        <v/>
      </c>
      <c r="I41" s="97"/>
      <c r="J41" s="87" t="str">
        <f t="shared" si="22"/>
        <v/>
      </c>
      <c r="K41" s="87" t="str">
        <f t="shared" si="23"/>
        <v/>
      </c>
      <c r="L41" s="87" t="str">
        <f t="shared" si="24"/>
        <v/>
      </c>
      <c r="M41" s="87" t="str">
        <f t="shared" si="25"/>
        <v/>
      </c>
      <c r="N41" s="92"/>
      <c r="P41" s="223" t="str">
        <f>IF(OR(LEFT($A41,1)="x",AND(Y33+$AC41=0,$AC33&gt;0)),"",IFERROR(VLOOKUP($A41,LedenZ,26,0),""))</f>
        <v/>
      </c>
      <c r="Q41" s="223" t="str">
        <f>IF(OR(LEFT($A41,1)="x",AND(Z33+$AC41=0,$AC33&gt;0)),"",IFERROR(VLOOKUP($A41,LedenZ,27,0),""))</f>
        <v/>
      </c>
      <c r="R41" s="223" t="str">
        <f>IF(OR(LEFT($A41,1)="x",AND(AA33+$AC41=0,$AC33&gt;0)),"",IFERROR(VLOOKUP($A41,LedenZ,28,0),""))</f>
        <v/>
      </c>
      <c r="S41" s="223" t="str">
        <f>IF(OR(LEFT($A41,1)="x",AND(AC33+$AC41=0,$AC33&gt;0)),"",IFERROR(VLOOKUP($A41,LedenZ,29,0),""))</f>
        <v/>
      </c>
      <c r="T41" s="305"/>
      <c r="U41" s="226"/>
      <c r="V41" s="229">
        <f t="shared" si="31"/>
        <v>999</v>
      </c>
      <c r="W41" s="229">
        <f t="shared" si="31"/>
        <v>999</v>
      </c>
      <c r="X41" s="52">
        <v>12</v>
      </c>
      <c r="Y41" s="87" t="str">
        <f t="shared" si="26"/>
        <v/>
      </c>
      <c r="Z41" s="87" t="str">
        <f t="shared" si="27"/>
        <v/>
      </c>
      <c r="AA41" s="87" t="str">
        <f t="shared" si="28"/>
        <v/>
      </c>
      <c r="AB41" s="87" t="str">
        <f t="shared" si="29"/>
        <v/>
      </c>
      <c r="AC41" s="34">
        <f t="shared" si="30"/>
        <v>0</v>
      </c>
    </row>
    <row r="42" spans="1:32" ht="12.75" customHeight="1" x14ac:dyDescent="0.2">
      <c r="A42" s="34" t="str">
        <f>C31&amp;"x"&amp;B42</f>
        <v>S2x9</v>
      </c>
      <c r="B42" s="63">
        <v>9</v>
      </c>
      <c r="C42" s="87" t="str">
        <f t="shared" si="16"/>
        <v/>
      </c>
      <c r="D42" s="87" t="str">
        <f t="shared" si="17"/>
        <v/>
      </c>
      <c r="E42" s="88" t="str">
        <f t="shared" si="18"/>
        <v/>
      </c>
      <c r="F42" s="88" t="str">
        <f t="shared" si="19"/>
        <v/>
      </c>
      <c r="G42" s="89" t="str">
        <f t="shared" si="20"/>
        <v/>
      </c>
      <c r="H42" s="90" t="str">
        <f t="shared" si="21"/>
        <v/>
      </c>
      <c r="I42" s="97"/>
      <c r="J42" s="87" t="str">
        <f t="shared" si="22"/>
        <v/>
      </c>
      <c r="K42" s="87" t="str">
        <f t="shared" si="23"/>
        <v/>
      </c>
      <c r="L42" s="87" t="str">
        <f t="shared" si="24"/>
        <v/>
      </c>
      <c r="M42" s="87" t="str">
        <f t="shared" si="25"/>
        <v/>
      </c>
      <c r="N42" s="92"/>
      <c r="P42" s="223" t="str">
        <f>IF(OR(LEFT($A42,1)="x",AND(Y33+$AC42=0,$AC33&gt;0)),"",IFERROR(VLOOKUP($A42,LedenZ,26,0),""))</f>
        <v/>
      </c>
      <c r="Q42" s="223" t="str">
        <f>IF(OR(LEFT($A42,1)="x",AND(Z33+$AC42=0,$AC33&gt;0)),"",IFERROR(VLOOKUP($A42,LedenZ,27,0),""))</f>
        <v/>
      </c>
      <c r="R42" s="223" t="str">
        <f>IF(OR(LEFT($A42,1)="x",AND(AA33+$AC42=0,$AC33&gt;0)),"",IFERROR(VLOOKUP($A42,LedenZ,28,0),""))</f>
        <v/>
      </c>
      <c r="S42" s="223" t="str">
        <f>IF(OR(LEFT($A42,1)="x",AND(AC33+$AC42=0,$AC33&gt;0)),"",IFERROR(VLOOKUP($A42,LedenZ,29,0),""))</f>
        <v/>
      </c>
      <c r="T42" s="305"/>
      <c r="U42" s="226"/>
      <c r="V42" s="229">
        <f t="shared" si="31"/>
        <v>999</v>
      </c>
      <c r="W42" s="229">
        <f t="shared" si="31"/>
        <v>999</v>
      </c>
      <c r="X42" s="52">
        <v>13</v>
      </c>
      <c r="Y42" s="87" t="str">
        <f t="shared" si="26"/>
        <v/>
      </c>
      <c r="Z42" s="87" t="str">
        <f t="shared" si="27"/>
        <v/>
      </c>
      <c r="AA42" s="87" t="str">
        <f t="shared" si="28"/>
        <v/>
      </c>
      <c r="AB42" s="87" t="str">
        <f t="shared" si="29"/>
        <v/>
      </c>
      <c r="AC42" s="34">
        <f t="shared" si="30"/>
        <v>0</v>
      </c>
    </row>
    <row r="43" spans="1:32" ht="12.75" customHeight="1" x14ac:dyDescent="0.2">
      <c r="A43" s="34" t="str">
        <f>C31&amp;"x"&amp;B43</f>
        <v>S2x10</v>
      </c>
      <c r="B43" s="63">
        <v>10</v>
      </c>
      <c r="C43" s="87" t="str">
        <f t="shared" si="16"/>
        <v/>
      </c>
      <c r="D43" s="87" t="str">
        <f t="shared" si="17"/>
        <v/>
      </c>
      <c r="E43" s="88" t="str">
        <f t="shared" si="18"/>
        <v/>
      </c>
      <c r="F43" s="88" t="str">
        <f t="shared" si="19"/>
        <v/>
      </c>
      <c r="G43" s="89" t="str">
        <f t="shared" si="20"/>
        <v/>
      </c>
      <c r="H43" s="90" t="str">
        <f t="shared" si="21"/>
        <v/>
      </c>
      <c r="I43" s="97"/>
      <c r="J43" s="87" t="str">
        <f t="shared" si="22"/>
        <v/>
      </c>
      <c r="K43" s="87" t="str">
        <f t="shared" si="23"/>
        <v/>
      </c>
      <c r="L43" s="87" t="str">
        <f t="shared" si="24"/>
        <v/>
      </c>
      <c r="M43" s="87" t="str">
        <f t="shared" si="25"/>
        <v/>
      </c>
      <c r="N43" s="92"/>
      <c r="P43" s="223" t="str">
        <f>IF(OR(LEFT($A43,1)="x",AND(Y33+$AC43=0,$AC33&gt;0)),"",IFERROR(VLOOKUP($A43,LedenZ,26,0),""))</f>
        <v/>
      </c>
      <c r="Q43" s="223" t="str">
        <f>IF(OR(LEFT($A43,1)="x",AND(Z33+$AC43=0,$AC33&gt;0)),"",IFERROR(VLOOKUP($A43,LedenZ,27,0),""))</f>
        <v/>
      </c>
      <c r="R43" s="223" t="str">
        <f>IF(OR(LEFT($A43,1)="x",AND(AA33+$AC43=0,$AC33&gt;0)),"",IFERROR(VLOOKUP($A43,LedenZ,28,0),""))</f>
        <v/>
      </c>
      <c r="S43" s="223" t="str">
        <f>IF(OR(LEFT($A43,1)="x",AND(AC33+$AC43=0,$AC33&gt;0)),"",IFERROR(VLOOKUP($A43,LedenZ,29,0),""))</f>
        <v/>
      </c>
      <c r="T43" s="305"/>
      <c r="U43" s="226"/>
      <c r="V43" s="229">
        <f t="shared" si="31"/>
        <v>999</v>
      </c>
      <c r="W43" s="229">
        <f t="shared" si="31"/>
        <v>999</v>
      </c>
      <c r="X43" s="52">
        <v>14</v>
      </c>
      <c r="Y43" s="87" t="str">
        <f t="shared" si="26"/>
        <v/>
      </c>
      <c r="Z43" s="87" t="str">
        <f t="shared" si="27"/>
        <v/>
      </c>
      <c r="AA43" s="87" t="str">
        <f t="shared" si="28"/>
        <v/>
      </c>
      <c r="AB43" s="87" t="str">
        <f t="shared" si="29"/>
        <v/>
      </c>
      <c r="AC43" s="34">
        <f t="shared" si="30"/>
        <v>0</v>
      </c>
    </row>
    <row r="44" spans="1:32" ht="12.75" customHeight="1" x14ac:dyDescent="0.2">
      <c r="A44" s="34" t="str">
        <f>C31&amp;"x"&amp;B44</f>
        <v>S2x11</v>
      </c>
      <c r="B44" s="63">
        <v>11</v>
      </c>
      <c r="C44" s="87" t="str">
        <f t="shared" si="16"/>
        <v/>
      </c>
      <c r="D44" s="87" t="str">
        <f t="shared" si="17"/>
        <v/>
      </c>
      <c r="E44" s="88" t="str">
        <f t="shared" si="18"/>
        <v/>
      </c>
      <c r="F44" s="88" t="str">
        <f t="shared" si="19"/>
        <v/>
      </c>
      <c r="G44" s="89" t="str">
        <f t="shared" si="20"/>
        <v/>
      </c>
      <c r="H44" s="90" t="str">
        <f t="shared" si="21"/>
        <v/>
      </c>
      <c r="I44" s="97"/>
      <c r="J44" s="87" t="str">
        <f t="shared" si="22"/>
        <v/>
      </c>
      <c r="K44" s="87" t="str">
        <f t="shared" si="23"/>
        <v/>
      </c>
      <c r="L44" s="87" t="str">
        <f t="shared" si="24"/>
        <v/>
      </c>
      <c r="M44" s="87" t="str">
        <f t="shared" si="25"/>
        <v/>
      </c>
      <c r="N44" s="92"/>
      <c r="P44" s="223" t="str">
        <f>IF(OR(LEFT($A44,1)="x",AND(Y33+$AC44=0,$AC33&gt;0)),"",IFERROR(VLOOKUP($A44,LedenZ,26,0),""))</f>
        <v/>
      </c>
      <c r="Q44" s="223" t="str">
        <f>IF(OR(LEFT($A44,1)="x",AND(Z33+$AC44=0,$AC33&gt;0)),"",IFERROR(VLOOKUP($A44,LedenZ,27,0),""))</f>
        <v/>
      </c>
      <c r="R44" s="223" t="str">
        <f>IF(OR(LEFT($A44,1)="x",AND(AA33+$AC44=0,$AC33&gt;0)),"",IFERROR(VLOOKUP($A44,LedenZ,28,0),""))</f>
        <v/>
      </c>
      <c r="S44" s="223" t="str">
        <f>IF(OR(LEFT($A44,1)="x",AND(AC33+$AC44=0,$AC33&gt;0)),"",IFERROR(VLOOKUP($A44,LedenZ,29,0),""))</f>
        <v/>
      </c>
      <c r="V44" s="229">
        <f t="shared" si="31"/>
        <v>999</v>
      </c>
      <c r="W44" s="229">
        <f t="shared" si="31"/>
        <v>999</v>
      </c>
      <c r="X44" s="52">
        <v>15</v>
      </c>
      <c r="Y44" s="87" t="str">
        <f t="shared" si="26"/>
        <v/>
      </c>
      <c r="Z44" s="87" t="str">
        <f t="shared" si="27"/>
        <v/>
      </c>
      <c r="AA44" s="87" t="str">
        <f t="shared" si="28"/>
        <v/>
      </c>
      <c r="AB44" s="87" t="str">
        <f t="shared" si="29"/>
        <v/>
      </c>
      <c r="AC44" s="34">
        <f t="shared" si="30"/>
        <v>0</v>
      </c>
    </row>
    <row r="45" spans="1:32" ht="12.75" customHeight="1" x14ac:dyDescent="0.2">
      <c r="A45" s="34" t="str">
        <f>C31&amp;"x"&amp;B45</f>
        <v>S2x12</v>
      </c>
      <c r="B45" s="63">
        <v>12</v>
      </c>
      <c r="C45" s="87" t="str">
        <f t="shared" si="16"/>
        <v/>
      </c>
      <c r="D45" s="87" t="str">
        <f t="shared" si="17"/>
        <v/>
      </c>
      <c r="E45" s="88" t="str">
        <f t="shared" si="18"/>
        <v/>
      </c>
      <c r="F45" s="88" t="str">
        <f t="shared" si="19"/>
        <v/>
      </c>
      <c r="G45" s="89" t="str">
        <f t="shared" si="20"/>
        <v/>
      </c>
      <c r="H45" s="90" t="str">
        <f t="shared" si="21"/>
        <v/>
      </c>
      <c r="I45" s="97"/>
      <c r="J45" s="87" t="str">
        <f t="shared" si="22"/>
        <v/>
      </c>
      <c r="K45" s="87" t="str">
        <f t="shared" si="23"/>
        <v/>
      </c>
      <c r="L45" s="87" t="str">
        <f t="shared" si="24"/>
        <v/>
      </c>
      <c r="M45" s="87" t="str">
        <f t="shared" si="25"/>
        <v/>
      </c>
      <c r="N45" s="92"/>
      <c r="P45" s="223" t="str">
        <f>IF(OR(LEFT($A45,1)="x",AND(Y33+$AC45=0,$AC33&gt;0)),"",IFERROR(VLOOKUP($A45,LedenZ,26,0),""))</f>
        <v/>
      </c>
      <c r="Q45" s="223" t="str">
        <f>IF(OR(LEFT($A45,1)="x",AND(Z33+$AC45=0,$AC33&gt;0)),"",IFERROR(VLOOKUP($A45,LedenZ,27,0),""))</f>
        <v/>
      </c>
      <c r="R45" s="223" t="str">
        <f>IF(OR(LEFT($A45,1)="x",AND(AA33+$AC45=0,$AC33&gt;0)),"",IFERROR(VLOOKUP($A45,LedenZ,28,0),""))</f>
        <v/>
      </c>
      <c r="S45" s="223" t="str">
        <f>IF(OR(LEFT($A45,1)="x",AND(AC33+$AC45=0,$AC33&gt;0)),"",IFERROR(VLOOKUP($A45,LedenZ,29,0),""))</f>
        <v/>
      </c>
      <c r="V45" s="229">
        <f t="shared" si="31"/>
        <v>999</v>
      </c>
      <c r="W45" s="229">
        <f t="shared" si="31"/>
        <v>999</v>
      </c>
      <c r="X45" s="52">
        <v>16</v>
      </c>
      <c r="Y45" s="87" t="str">
        <f t="shared" si="26"/>
        <v/>
      </c>
      <c r="Z45" s="87" t="str">
        <f t="shared" si="27"/>
        <v/>
      </c>
      <c r="AA45" s="87" t="str">
        <f t="shared" si="28"/>
        <v/>
      </c>
      <c r="AB45" s="87" t="str">
        <f t="shared" si="29"/>
        <v/>
      </c>
      <c r="AC45" s="34">
        <f t="shared" si="30"/>
        <v>0</v>
      </c>
    </row>
    <row r="46" spans="1:32" ht="12.75" customHeight="1" x14ac:dyDescent="0.2">
      <c r="A46" s="34" t="str">
        <f>C31&amp;"x"&amp;B46</f>
        <v>S2x13</v>
      </c>
      <c r="B46" s="63">
        <v>13</v>
      </c>
      <c r="C46" s="87" t="str">
        <f t="shared" si="16"/>
        <v/>
      </c>
      <c r="D46" s="87" t="str">
        <f t="shared" si="17"/>
        <v/>
      </c>
      <c r="E46" s="88" t="str">
        <f t="shared" si="18"/>
        <v/>
      </c>
      <c r="F46" s="88" t="str">
        <f t="shared" si="19"/>
        <v/>
      </c>
      <c r="G46" s="89" t="str">
        <f t="shared" si="20"/>
        <v/>
      </c>
      <c r="H46" s="90" t="str">
        <f t="shared" si="21"/>
        <v/>
      </c>
      <c r="I46" s="97"/>
      <c r="J46" s="87" t="str">
        <f t="shared" si="22"/>
        <v/>
      </c>
      <c r="K46" s="87" t="str">
        <f t="shared" si="23"/>
        <v/>
      </c>
      <c r="L46" s="87" t="str">
        <f t="shared" si="24"/>
        <v/>
      </c>
      <c r="M46" s="87" t="str">
        <f t="shared" si="25"/>
        <v/>
      </c>
      <c r="N46" s="92"/>
      <c r="P46" s="223" t="str">
        <f>IF(OR(LEFT($A46,1)="x",AND(Y33+$AC46=0,$AC33&gt;0)),"",IFERROR(VLOOKUP($A46,LedenZ,26,0),""))</f>
        <v/>
      </c>
      <c r="Q46" s="223" t="str">
        <f>IF(OR(LEFT($A46,1)="x",AND(Z33+$AC46=0,$AC33&gt;0)),"",IFERROR(VLOOKUP($A46,LedenZ,27,0),""))</f>
        <v/>
      </c>
      <c r="R46" s="223" t="str">
        <f>IF(OR(LEFT($A46,1)="x",AND(AA33+$AC46=0,$AC33&gt;0)),"",IFERROR(VLOOKUP($A46,LedenZ,28,0),""))</f>
        <v/>
      </c>
      <c r="S46" s="223" t="str">
        <f>IF(OR(LEFT($A46,1)="x",AND(AC33+$AC46=0,$AC33&gt;0)),"",IFERROR(VLOOKUP($A46,LedenZ,29,0),""))</f>
        <v/>
      </c>
      <c r="V46" s="229">
        <f t="shared" si="31"/>
        <v>999</v>
      </c>
      <c r="W46" s="229">
        <f t="shared" si="31"/>
        <v>999</v>
      </c>
      <c r="X46" s="52">
        <v>17</v>
      </c>
      <c r="Y46" s="87" t="str">
        <f t="shared" si="26"/>
        <v/>
      </c>
      <c r="Z46" s="87" t="str">
        <f t="shared" si="27"/>
        <v/>
      </c>
      <c r="AA46" s="87" t="str">
        <f t="shared" si="28"/>
        <v/>
      </c>
      <c r="AB46" s="87" t="str">
        <f t="shared" si="29"/>
        <v/>
      </c>
      <c r="AC46" s="34">
        <f t="shared" si="30"/>
        <v>0</v>
      </c>
    </row>
    <row r="47" spans="1:32" ht="12.75" customHeight="1" x14ac:dyDescent="0.2">
      <c r="A47" s="34" t="str">
        <f>C31&amp;"x"&amp;B47</f>
        <v>S2x14</v>
      </c>
      <c r="B47" s="63">
        <v>14</v>
      </c>
      <c r="C47" s="87" t="str">
        <f t="shared" si="16"/>
        <v/>
      </c>
      <c r="D47" s="87" t="str">
        <f t="shared" si="17"/>
        <v/>
      </c>
      <c r="E47" s="88" t="str">
        <f t="shared" si="18"/>
        <v/>
      </c>
      <c r="F47" s="88" t="str">
        <f t="shared" si="19"/>
        <v/>
      </c>
      <c r="G47" s="89" t="str">
        <f t="shared" si="20"/>
        <v/>
      </c>
      <c r="H47" s="90" t="str">
        <f t="shared" si="21"/>
        <v/>
      </c>
      <c r="I47" s="97"/>
      <c r="J47" s="87" t="str">
        <f t="shared" si="22"/>
        <v/>
      </c>
      <c r="K47" s="87" t="str">
        <f t="shared" si="23"/>
        <v/>
      </c>
      <c r="L47" s="87" t="str">
        <f t="shared" si="24"/>
        <v/>
      </c>
      <c r="M47" s="87" t="str">
        <f t="shared" si="25"/>
        <v/>
      </c>
      <c r="N47" s="92"/>
      <c r="P47" s="223" t="str">
        <f>IF(OR(LEFT($A47,1)="x",AND(Y33+$AC47=0,$AC33&gt;0)),"",IFERROR(VLOOKUP($A47,LedenZ,26,0),""))</f>
        <v/>
      </c>
      <c r="Q47" s="223" t="str">
        <f>IF(OR(LEFT($A47,1)="x",AND(Z33+$AC47=0,$AC33&gt;0)),"",IFERROR(VLOOKUP($A47,LedenZ,27,0),""))</f>
        <v/>
      </c>
      <c r="R47" s="223" t="str">
        <f>IF(OR(LEFT($A47,1)="x",AND(AA33+$AC47=0,$AC33&gt;0)),"",IFERROR(VLOOKUP($A47,LedenZ,28,0),""))</f>
        <v/>
      </c>
      <c r="S47" s="223" t="str">
        <f>IF(OR(LEFT($A47,1)="x",AND(AC33+$AC47=0,$AC33&gt;0)),"",IFERROR(VLOOKUP($A47,LedenZ,29,0),""))</f>
        <v/>
      </c>
      <c r="V47" s="229">
        <f t="shared" si="31"/>
        <v>999</v>
      </c>
      <c r="W47" s="229">
        <f t="shared" si="31"/>
        <v>999</v>
      </c>
      <c r="X47" s="52">
        <v>18</v>
      </c>
      <c r="Y47" s="87" t="str">
        <f t="shared" si="26"/>
        <v/>
      </c>
      <c r="Z47" s="87" t="str">
        <f t="shared" si="27"/>
        <v/>
      </c>
      <c r="AA47" s="87" t="str">
        <f t="shared" si="28"/>
        <v/>
      </c>
      <c r="AB47" s="87" t="str">
        <f t="shared" si="29"/>
        <v/>
      </c>
      <c r="AC47" s="34">
        <f t="shared" si="30"/>
        <v>0</v>
      </c>
    </row>
    <row r="48" spans="1:32" ht="12.75" customHeight="1" x14ac:dyDescent="0.2">
      <c r="A48" s="34" t="str">
        <f>C31&amp;"x"&amp;B48</f>
        <v>S2x15</v>
      </c>
      <c r="B48" s="63">
        <v>15</v>
      </c>
      <c r="C48" s="87" t="str">
        <f t="shared" si="16"/>
        <v/>
      </c>
      <c r="D48" s="87" t="str">
        <f t="shared" si="17"/>
        <v/>
      </c>
      <c r="E48" s="88" t="str">
        <f t="shared" si="18"/>
        <v/>
      </c>
      <c r="F48" s="88" t="str">
        <f t="shared" si="19"/>
        <v/>
      </c>
      <c r="G48" s="89" t="str">
        <f t="shared" si="20"/>
        <v/>
      </c>
      <c r="H48" s="90" t="str">
        <f t="shared" si="21"/>
        <v/>
      </c>
      <c r="I48" s="97"/>
      <c r="J48" s="87" t="str">
        <f t="shared" si="22"/>
        <v/>
      </c>
      <c r="K48" s="87" t="str">
        <f t="shared" si="23"/>
        <v/>
      </c>
      <c r="L48" s="87" t="str">
        <f t="shared" si="24"/>
        <v/>
      </c>
      <c r="M48" s="87" t="str">
        <f t="shared" si="25"/>
        <v/>
      </c>
      <c r="N48" s="92"/>
      <c r="P48" s="223" t="str">
        <f>IF(OR(LEFT($A48,1)="x",AND(Y33+$AC48=0,$AC33&gt;0)),"",IFERROR(VLOOKUP($A48,LedenZ,26,0),""))</f>
        <v/>
      </c>
      <c r="Q48" s="223" t="str">
        <f>IF(OR(LEFT($A48,1)="x",AND(Z33+$AC48=0,$AC33&gt;0)),"",IFERROR(VLOOKUP($A48,LedenZ,27,0),""))</f>
        <v/>
      </c>
      <c r="R48" s="223" t="str">
        <f>IF(OR(LEFT($A48,1)="x",AND(AA33+$AC48=0,$AC33&gt;0)),"",IFERROR(VLOOKUP($A48,LedenZ,28,0),""))</f>
        <v/>
      </c>
      <c r="S48" s="223" t="str">
        <f>IF(OR(LEFT($A48,1)="x",AND(AC33+$AC48=0,$AC33&gt;0)),"",IFERROR(VLOOKUP($A48,LedenZ,29,0),""))</f>
        <v/>
      </c>
      <c r="V48" s="229">
        <f t="shared" si="31"/>
        <v>999</v>
      </c>
      <c r="W48" s="229">
        <f t="shared" si="31"/>
        <v>999</v>
      </c>
      <c r="X48" s="52">
        <v>19</v>
      </c>
      <c r="Y48" s="87" t="str">
        <f t="shared" si="26"/>
        <v/>
      </c>
      <c r="Z48" s="87" t="str">
        <f t="shared" si="27"/>
        <v/>
      </c>
      <c r="AA48" s="87" t="str">
        <f t="shared" si="28"/>
        <v/>
      </c>
      <c r="AB48" s="87" t="str">
        <f t="shared" si="29"/>
        <v/>
      </c>
      <c r="AC48" s="34">
        <f t="shared" si="30"/>
        <v>0</v>
      </c>
    </row>
    <row r="49" spans="1:32" ht="13.5" thickBot="1" x14ac:dyDescent="0.25">
      <c r="B49" s="93"/>
      <c r="C49" s="94"/>
      <c r="D49" s="93"/>
      <c r="E49" s="93"/>
      <c r="F49" s="93"/>
      <c r="G49" s="95"/>
      <c r="H49" s="95"/>
      <c r="I49" s="95"/>
      <c r="J49" s="94"/>
      <c r="K49" s="94"/>
      <c r="L49" s="94"/>
      <c r="M49" s="94"/>
      <c r="N49" s="92"/>
      <c r="X49" s="52">
        <v>20</v>
      </c>
    </row>
    <row r="50" spans="1:32" s="62" customFormat="1" ht="13.5" thickTop="1" x14ac:dyDescent="0.2">
      <c r="B50" s="63"/>
      <c r="C50" s="392" t="s">
        <v>6547</v>
      </c>
      <c r="D50" s="392"/>
      <c r="E50" s="178" t="s">
        <v>6548</v>
      </c>
      <c r="F50" s="178" t="s">
        <v>6549</v>
      </c>
      <c r="G50" s="65" t="s">
        <v>6550</v>
      </c>
      <c r="H50" s="66"/>
      <c r="I50" s="67"/>
      <c r="J50" s="68" t="s">
        <v>6551</v>
      </c>
      <c r="K50" s="68" t="s">
        <v>6552</v>
      </c>
      <c r="L50" s="68" t="s">
        <v>6553</v>
      </c>
      <c r="M50" s="69"/>
      <c r="N50" s="69"/>
      <c r="O50" s="70"/>
      <c r="P50" s="71">
        <f ca="1">COUNT(P54:P68)</f>
        <v>0</v>
      </c>
      <c r="Q50" s="71">
        <f ca="1">COUNT(Q54:Q68)</f>
        <v>0</v>
      </c>
      <c r="R50" s="71">
        <f ca="1">COUNT(R54:R68)</f>
        <v>0</v>
      </c>
      <c r="S50" s="71">
        <f ca="1">COUNT(S54:S68)</f>
        <v>0</v>
      </c>
      <c r="T50" s="51">
        <f ca="1">S50-(15-COUNTBLANK(AB54:AB68))</f>
        <v>0</v>
      </c>
      <c r="U50" s="70"/>
      <c r="V50" s="70"/>
      <c r="W50" s="70"/>
      <c r="X50" s="70">
        <v>1</v>
      </c>
      <c r="AD50" s="20"/>
      <c r="AE50" s="20"/>
      <c r="AF50" s="20"/>
    </row>
    <row r="51" spans="1:32" s="43" customFormat="1" x14ac:dyDescent="0.2">
      <c r="A51" s="43">
        <v>6</v>
      </c>
      <c r="B51" s="73"/>
      <c r="C51" s="391" t="str">
        <f>Leden!AR8</f>
        <v>S3</v>
      </c>
      <c r="D51" s="391"/>
      <c r="E51" s="177" t="str">
        <f>IF($C51="","",LEFT(IFERROR(VLOOKUP($C51,TeamsZ,2,0),"")&amp;"??",2))</f>
        <v>WK</v>
      </c>
      <c r="F51" s="177" t="str">
        <f>IF($C51="","",LEFT(IFERROR(VLOOKUP($C51,TeamsZ,3,0),"")&amp;"??",2))</f>
        <v>Za</v>
      </c>
      <c r="G51" s="177" t="str">
        <f>IF($C51="","",LEFT(IFERROR(VLOOKUP($C51,TeamsZ,4,0),"")&amp;"?",1))</f>
        <v>8</v>
      </c>
      <c r="H51" s="75"/>
      <c r="I51" s="76"/>
      <c r="J51" s="295">
        <f>COUNTIF(C54:C68,"V")</f>
        <v>4</v>
      </c>
      <c r="K51" s="300">
        <f>COUNTIF(C54:C68,"M")</f>
        <v>4</v>
      </c>
      <c r="L51" s="77">
        <f>IFERROR(AVERAGE(H54:H68),"")</f>
        <v>23.25</v>
      </c>
      <c r="M51" s="78"/>
      <c r="N51" s="78"/>
      <c r="O51" s="79" t="s">
        <v>6554</v>
      </c>
      <c r="P51" s="223" t="str">
        <f ca="1">IF(COUNT(P54:P68)=0,"",TeamPunten(P54:P68,$V51))</f>
        <v/>
      </c>
      <c r="Q51" s="223" t="str">
        <f ca="1">IF(COUNT(Q54:Q68)=0,"",TeamPunten(Q54:Q68,$V51))</f>
        <v/>
      </c>
      <c r="R51" s="223" t="str">
        <f ca="1">IF(COUNT(R54:R68)=0,"",TeamPunten(R54:R68,$V51))</f>
        <v/>
      </c>
      <c r="S51" s="223" t="str">
        <f ca="1">IF(COUNT(S54:S68)=0,"",TeamPunten(S54:S68,$V51))</f>
        <v/>
      </c>
      <c r="T51" s="51"/>
      <c r="U51" s="225" t="str">
        <f>MID($C51,1,1)</f>
        <v>S</v>
      </c>
      <c r="V51" s="225" t="str">
        <f>MID($C51,1,1)</f>
        <v>S</v>
      </c>
      <c r="W51" s="225" t="str">
        <f>MID($C51,1,1)</f>
        <v>S</v>
      </c>
      <c r="X51" s="52">
        <v>2</v>
      </c>
      <c r="AD51" s="20" t="str">
        <f>IF($C51="","",IFERROR(VLOOKUP($C51,TeamsZ,6,0),""))</f>
        <v>A</v>
      </c>
      <c r="AE51" s="20" t="str">
        <f>IF($AD51="","",IFERROR(VLOOKUP($AD51,Teams!$J$4:$O$8,2,0),""))</f>
        <v>3312 AD</v>
      </c>
      <c r="AF51" s="20" t="str">
        <f>IF($AD51="","",IFERROR(VLOOKUP($AD51,Teams!$J$4:$O$8,4,0),""))</f>
        <v>Dordrecht</v>
      </c>
    </row>
    <row r="52" spans="1:32" ht="5.25" customHeight="1" x14ac:dyDescent="0.2">
      <c r="B52" s="63"/>
      <c r="C52" s="178"/>
      <c r="D52" s="63"/>
      <c r="E52" s="63"/>
      <c r="F52" s="63"/>
      <c r="G52" s="67"/>
      <c r="H52" s="67"/>
      <c r="I52" s="67"/>
      <c r="J52" s="296"/>
      <c r="K52" s="296"/>
      <c r="L52" s="296"/>
      <c r="M52" s="80"/>
      <c r="N52" s="80"/>
      <c r="P52" s="224"/>
      <c r="Q52" s="224"/>
      <c r="R52" s="224"/>
      <c r="S52" s="224"/>
      <c r="T52" s="51"/>
      <c r="U52" s="226"/>
      <c r="V52" s="226"/>
      <c r="W52" s="226"/>
      <c r="X52" s="52">
        <v>3</v>
      </c>
    </row>
    <row r="53" spans="1:32" s="81" customFormat="1" ht="12.75" customHeight="1" x14ac:dyDescent="0.2">
      <c r="B53" s="82"/>
      <c r="C53" s="83" t="s">
        <v>6555</v>
      </c>
      <c r="D53" s="83" t="s">
        <v>6556</v>
      </c>
      <c r="E53" s="84" t="s">
        <v>6557</v>
      </c>
      <c r="F53" s="84" t="s">
        <v>6558</v>
      </c>
      <c r="G53" s="83" t="s">
        <v>6559</v>
      </c>
      <c r="H53" s="83" t="s">
        <v>6560</v>
      </c>
      <c r="I53" s="83" t="s">
        <v>6415</v>
      </c>
      <c r="J53" s="83" t="s">
        <v>7321</v>
      </c>
      <c r="K53" s="83" t="s">
        <v>8065</v>
      </c>
      <c r="L53" s="83" t="s">
        <v>8195</v>
      </c>
      <c r="M53" s="83" t="s">
        <v>8196</v>
      </c>
      <c r="N53" s="85"/>
      <c r="O53" s="86"/>
      <c r="P53" s="227" t="s">
        <v>6425</v>
      </c>
      <c r="Q53" s="227" t="s">
        <v>6424</v>
      </c>
      <c r="R53" s="227" t="s">
        <v>6426</v>
      </c>
      <c r="S53" s="227" t="s">
        <v>6425</v>
      </c>
      <c r="T53" s="51"/>
      <c r="U53" s="225">
        <f>IF(W51="","",VLOOKUP(W51,Leeftijdscat,2,FALSE))</f>
        <v>5</v>
      </c>
      <c r="V53" s="225">
        <f>IF(W51="","",VLOOKUP(W51,Leeftijdscat,3,FALSE))</f>
        <v>999</v>
      </c>
      <c r="W53" s="225">
        <f>IF(W51="","",VLOOKUP(W51,Leeftijdscat,4,FALSE))</f>
        <v>999</v>
      </c>
      <c r="X53" s="52">
        <v>4</v>
      </c>
      <c r="Y53" s="81">
        <f>LEN(Y54&amp;Y55&amp;Y56&amp;Y57&amp;Y58&amp;Y59&amp;Y60&amp;Y61&amp;Y62&amp;Y63&amp;Y64&amp;Y65&amp;Y66&amp;Y67&amp;Y68)</f>
        <v>16</v>
      </c>
      <c r="Z53" s="81">
        <f>LEN(Z54&amp;Z55&amp;Z56&amp;Z57&amp;Z58&amp;Z59&amp;Z60&amp;Z61&amp;Z62&amp;Z63&amp;Z64&amp;Z65&amp;Z66&amp;Z67&amp;Z68)</f>
        <v>16</v>
      </c>
      <c r="AA53" s="81">
        <f>LEN(AA54&amp;AA55&amp;AA56&amp;AA57&amp;AA58&amp;AA59&amp;AA60&amp;AA61&amp;AA62&amp;AA63&amp;AA64&amp;AA65&amp;AA66&amp;AA67&amp;AA68)</f>
        <v>16</v>
      </c>
      <c r="AB53" s="81">
        <f>LEN(AB54&amp;AB55&amp;AB56&amp;AB57&amp;AB58&amp;AB59&amp;AB60&amp;AB61&amp;AB62&amp;AB63&amp;AB64&amp;AB65&amp;AB66&amp;AB67&amp;AB68)</f>
        <v>0</v>
      </c>
      <c r="AC53" s="81">
        <f>SUM(Y53:AA53)</f>
        <v>48</v>
      </c>
      <c r="AD53" s="279"/>
      <c r="AE53" s="279"/>
      <c r="AF53" s="279"/>
    </row>
    <row r="54" spans="1:32" ht="12.75" customHeight="1" x14ac:dyDescent="0.2">
      <c r="A54" s="34" t="str">
        <f>C51&amp;"x"&amp;B54</f>
        <v>S3x1</v>
      </c>
      <c r="B54" s="63">
        <v>1</v>
      </c>
      <c r="C54" s="87" t="str">
        <f t="shared" ref="C54:C68" si="32">IF(LEFT($A54,1)="x","",IFERROR(VLOOKUP($A54,LedenZ,5,0),""))</f>
        <v>V</v>
      </c>
      <c r="D54" s="87" t="str">
        <f t="shared" ref="D54:D68" si="33">IF(LEFT($A54,1)="x","",IFERROR(VLOOKUP($A54,LedenZ,6,0),""))</f>
        <v>NJQ72R0</v>
      </c>
      <c r="E54" s="88" t="str">
        <f t="shared" ref="E54:E68" si="34">IF(LEFT($A54,1)="x","",IFERROR(VLOOKUP($A54,LedenZ,7,0),""))</f>
        <v>Blom, Michelle</v>
      </c>
      <c r="F54" s="88" t="str">
        <f t="shared" ref="F54:F68" si="35">IF(LEFT($A54,1)="x","",IFERROR(VLOOKUP($A54,LedenZ,8,0),""))</f>
        <v>Michelle</v>
      </c>
      <c r="G54" s="89">
        <f t="shared" ref="G54:G68" si="36">IF(LEFT($A54,1)="x","",IFERROR(VLOOKUP($A54,LedenZ,9,0),""))</f>
        <v>36479</v>
      </c>
      <c r="H54" s="90">
        <f t="shared" ref="H54:H68" si="37">IF(AND(ISNUMBER(G54),G54&lt;&gt;0),DATEDIF(G54,Peildatum,"Y"),"")</f>
        <v>19</v>
      </c>
      <c r="I54" s="97"/>
      <c r="J54" s="87" t="str">
        <f t="shared" ref="J54:J68" si="38">IF(LEFT($A54,1)="x","",IFERROR(VLOOKUP($A54,LedenZ,15,0),""))</f>
        <v>A2</v>
      </c>
      <c r="K54" s="87" t="str">
        <f t="shared" ref="K54:K68" si="39">IF(LEFT($A54,1)="x","",IFERROR(VLOOKUP($A54,LedenZ,16,0),""))</f>
        <v>A2</v>
      </c>
      <c r="L54" s="87" t="str">
        <f t="shared" ref="L54:L68" si="40">IF(LEFT($A54,1)="x","",IFERROR(VLOOKUP($A54,LedenZ,17,0),""))</f>
        <v>A2</v>
      </c>
      <c r="M54" s="87" t="str">
        <f t="shared" ref="M54:M68" si="41">IF(LEFT($A54,1)="x","",IFERROR(VLOOKUP($A54,LedenZ,18,0),""))</f>
        <v>S3</v>
      </c>
      <c r="N54" s="92"/>
      <c r="P54" s="223" t="str">
        <f ca="1">IF(OR(LEFT($A54,1)="x",AND(Y53+$AC54=0,$AC53&gt;0)),"",IFERROR(VLOOKUP($A54,LedenZ,26,0),""))</f>
        <v/>
      </c>
      <c r="Q54" s="223" t="str">
        <f ca="1">IF(OR(LEFT($A54,1)="x",AND(Z53+$AC54=0,$AC53&gt;0)),"",IFERROR(VLOOKUP($A54,LedenZ,27,0),""))</f>
        <v/>
      </c>
      <c r="R54" s="223" t="str">
        <f ca="1">IF(OR(LEFT($A54,1)="x",AND(AA53+$AC54=0,$AC53&gt;0)),"",IFERROR(VLOOKUP($A54,LedenZ,28,0),""))</f>
        <v/>
      </c>
      <c r="S54" s="223" t="str">
        <f ca="1">IF(OR(LEFT($A54,1)="x",AND(AC53+$AC54=0,$AC53&gt;0)),"",IFERROR(VLOOKUP($A54,LedenZ,29,0),""))</f>
        <v/>
      </c>
      <c r="T54" s="305"/>
      <c r="U54" s="226"/>
      <c r="V54" s="229">
        <f>V53</f>
        <v>999</v>
      </c>
      <c r="W54" s="229">
        <f>W53</f>
        <v>999</v>
      </c>
      <c r="X54" s="52">
        <v>5</v>
      </c>
      <c r="Y54" s="87" t="str">
        <f t="shared" ref="Y54:Y68" si="42">IF(LEFT($A54,1)="x","",IFERROR(VLOOKUP($A54,LedenZ,33,0),""))</f>
        <v>A2</v>
      </c>
      <c r="Z54" s="87" t="str">
        <f t="shared" ref="Z54:Z68" si="43">IF(LEFT($A54,1)="x","",IFERROR(VLOOKUP($A54,LedenZ,34,0),""))</f>
        <v>A2</v>
      </c>
      <c r="AA54" s="87" t="str">
        <f t="shared" ref="AA54:AA68" si="44">IF(LEFT($A54,1)="x","",IFERROR(VLOOKUP($A54,LedenZ,35,0),""))</f>
        <v>A2</v>
      </c>
      <c r="AB54" s="87" t="str">
        <f t="shared" ref="AB54:AB68" si="45">IF(LEFT($A54,1)="x","",IFERROR(VLOOKUP($A54,LedenZ,36,0),""))</f>
        <v/>
      </c>
      <c r="AC54" s="34">
        <f t="shared" ref="AC54:AC68" si="46">LEN(Y54&amp;Z54&amp;AA54&amp;AB54)</f>
        <v>6</v>
      </c>
    </row>
    <row r="55" spans="1:32" ht="12.75" customHeight="1" x14ac:dyDescent="0.2">
      <c r="A55" s="34" t="str">
        <f>C51&amp;"x"&amp;B55</f>
        <v>S3x2</v>
      </c>
      <c r="B55" s="63">
        <v>2</v>
      </c>
      <c r="C55" s="87" t="str">
        <f t="shared" si="32"/>
        <v>V</v>
      </c>
      <c r="D55" s="87" t="str">
        <f t="shared" si="33"/>
        <v>NKB62K8</v>
      </c>
      <c r="E55" s="88" t="str">
        <f t="shared" si="34"/>
        <v>Hulsker, Nina</v>
      </c>
      <c r="F55" s="88" t="str">
        <f t="shared" si="35"/>
        <v>Nina</v>
      </c>
      <c r="G55" s="89">
        <f t="shared" si="36"/>
        <v>36385</v>
      </c>
      <c r="H55" s="90">
        <f t="shared" si="37"/>
        <v>19</v>
      </c>
      <c r="I55" s="97"/>
      <c r="J55" s="87" t="str">
        <f t="shared" si="38"/>
        <v>A3</v>
      </c>
      <c r="K55" s="87" t="str">
        <f t="shared" si="39"/>
        <v>A3</v>
      </c>
      <c r="L55" s="87" t="str">
        <f t="shared" si="40"/>
        <v>A3</v>
      </c>
      <c r="M55" s="87" t="str">
        <f t="shared" si="41"/>
        <v>S3</v>
      </c>
      <c r="N55" s="92"/>
      <c r="P55" s="223" t="str">
        <f ca="1">IF(OR(LEFT($A55,1)="x",AND(Y53+$AC55=0,$AC53&gt;0)),"",IFERROR(VLOOKUP($A55,LedenZ,26,0),""))</f>
        <v/>
      </c>
      <c r="Q55" s="223" t="str">
        <f ca="1">IF(OR(LEFT($A55,1)="x",AND(Z53+$AC55=0,$AC53&gt;0)),"",IFERROR(VLOOKUP($A55,LedenZ,27,0),""))</f>
        <v/>
      </c>
      <c r="R55" s="223" t="str">
        <f ca="1">IF(OR(LEFT($A55,1)="x",AND(AA53+$AC55=0,$AC53&gt;0)),"",IFERROR(VLOOKUP($A55,LedenZ,28,0),""))</f>
        <v/>
      </c>
      <c r="S55" s="223" t="str">
        <f ca="1">IF(OR(LEFT($A55,1)="x",AND(AC53+$AC55=0,$AC53&gt;0)),"",IFERROR(VLOOKUP($A55,LedenZ,29,0),""))</f>
        <v/>
      </c>
      <c r="T55" s="305"/>
      <c r="U55" s="226"/>
      <c r="V55" s="229">
        <f t="shared" ref="V55:W68" si="47">V54</f>
        <v>999</v>
      </c>
      <c r="W55" s="229">
        <f t="shared" si="47"/>
        <v>999</v>
      </c>
      <c r="X55" s="52">
        <v>6</v>
      </c>
      <c r="Y55" s="87" t="str">
        <f t="shared" si="42"/>
        <v>A3</v>
      </c>
      <c r="Z55" s="87" t="str">
        <f t="shared" si="43"/>
        <v>A3</v>
      </c>
      <c r="AA55" s="87" t="str">
        <f t="shared" si="44"/>
        <v>A3</v>
      </c>
      <c r="AB55" s="87" t="str">
        <f t="shared" si="45"/>
        <v/>
      </c>
      <c r="AC55" s="34">
        <f t="shared" si="46"/>
        <v>6</v>
      </c>
    </row>
    <row r="56" spans="1:32" ht="12.75" customHeight="1" x14ac:dyDescent="0.2">
      <c r="A56" s="34" t="str">
        <f>C51&amp;"x"&amp;B56</f>
        <v>S3x3</v>
      </c>
      <c r="B56" s="63">
        <v>3</v>
      </c>
      <c r="C56" s="87" t="str">
        <f t="shared" si="32"/>
        <v>V</v>
      </c>
      <c r="D56" s="87" t="str">
        <f t="shared" si="33"/>
        <v>NJH13R4</v>
      </c>
      <c r="E56" s="88" t="str">
        <f t="shared" si="34"/>
        <v>Lacroes, Jany</v>
      </c>
      <c r="F56" s="88" t="str">
        <f t="shared" si="35"/>
        <v>Jany</v>
      </c>
      <c r="G56" s="89">
        <f t="shared" si="36"/>
        <v>36013</v>
      </c>
      <c r="H56" s="90">
        <f t="shared" si="37"/>
        <v>20</v>
      </c>
      <c r="I56" s="97"/>
      <c r="J56" s="87" t="str">
        <f t="shared" si="38"/>
        <v>S5</v>
      </c>
      <c r="K56" s="87" t="str">
        <f t="shared" si="39"/>
        <v>A3</v>
      </c>
      <c r="L56" s="87" t="str">
        <f t="shared" si="40"/>
        <v>A3</v>
      </c>
      <c r="M56" s="87" t="str">
        <f t="shared" si="41"/>
        <v>S3</v>
      </c>
      <c r="N56" s="92"/>
      <c r="P56" s="223" t="str">
        <f ca="1">IF(OR(LEFT($A56,1)="x",AND(Y53+$AC56=0,$AC53&gt;0)),"",IFERROR(VLOOKUP($A56,LedenZ,26,0),""))</f>
        <v/>
      </c>
      <c r="Q56" s="223" t="str">
        <f ca="1">IF(OR(LEFT($A56,1)="x",AND(Z53+$AC56=0,$AC53&gt;0)),"",IFERROR(VLOOKUP($A56,LedenZ,27,0),""))</f>
        <v/>
      </c>
      <c r="R56" s="223" t="str">
        <f ca="1">IF(OR(LEFT($A56,1)="x",AND(AA53+$AC56=0,$AC53&gt;0)),"",IFERROR(VLOOKUP($A56,LedenZ,28,0),""))</f>
        <v/>
      </c>
      <c r="S56" s="223" t="str">
        <f ca="1">IF(OR(LEFT($A56,1)="x",AND(AC53+$AC56=0,$AC53&gt;0)),"",IFERROR(VLOOKUP($A56,LedenZ,29,0),""))</f>
        <v/>
      </c>
      <c r="T56" s="305"/>
      <c r="U56" s="226"/>
      <c r="V56" s="229">
        <f t="shared" si="47"/>
        <v>999</v>
      </c>
      <c r="W56" s="229">
        <f t="shared" si="47"/>
        <v>999</v>
      </c>
      <c r="X56" s="52">
        <v>7</v>
      </c>
      <c r="Y56" s="87" t="str">
        <f t="shared" si="42"/>
        <v>S5</v>
      </c>
      <c r="Z56" s="87" t="str">
        <f t="shared" si="43"/>
        <v>A3</v>
      </c>
      <c r="AA56" s="87" t="str">
        <f t="shared" si="44"/>
        <v>A3</v>
      </c>
      <c r="AB56" s="87" t="str">
        <f t="shared" si="45"/>
        <v/>
      </c>
      <c r="AC56" s="34">
        <f t="shared" si="46"/>
        <v>6</v>
      </c>
    </row>
    <row r="57" spans="1:32" ht="12.75" customHeight="1" x14ac:dyDescent="0.2">
      <c r="A57" s="34" t="str">
        <f>C51&amp;"x"&amp;B57</f>
        <v>S3x4</v>
      </c>
      <c r="B57" s="63">
        <v>4</v>
      </c>
      <c r="C57" s="87" t="str">
        <f t="shared" si="32"/>
        <v>V</v>
      </c>
      <c r="D57" s="87" t="str">
        <f t="shared" si="33"/>
        <v>NJD25W6</v>
      </c>
      <c r="E57" s="88" t="str">
        <f t="shared" si="34"/>
        <v>Wieten, Karla</v>
      </c>
      <c r="F57" s="88" t="str">
        <f t="shared" si="35"/>
        <v>Karla</v>
      </c>
      <c r="G57" s="89">
        <f t="shared" si="36"/>
        <v>32449</v>
      </c>
      <c r="H57" s="90">
        <f t="shared" si="37"/>
        <v>30</v>
      </c>
      <c r="I57" s="97"/>
      <c r="J57" s="87" t="str">
        <f t="shared" si="38"/>
        <v>S4</v>
      </c>
      <c r="K57" s="87" t="str">
        <f t="shared" si="39"/>
        <v>S3</v>
      </c>
      <c r="L57" s="87" t="str">
        <f t="shared" si="40"/>
        <v>S4</v>
      </c>
      <c r="M57" s="87" t="str">
        <f t="shared" si="41"/>
        <v>S3</v>
      </c>
      <c r="N57" s="92"/>
      <c r="P57" s="223" t="str">
        <f ca="1">IF(OR(LEFT($A57,1)="x",AND(Y53+$AC57=0,$AC53&gt;0)),"",IFERROR(VLOOKUP($A57,LedenZ,26,0),""))</f>
        <v/>
      </c>
      <c r="Q57" s="223" t="str">
        <f ca="1">IF(OR(LEFT($A57,1)="x",AND(Z53+$AC57=0,$AC53&gt;0)),"",IFERROR(VLOOKUP($A57,LedenZ,27,0),""))</f>
        <v/>
      </c>
      <c r="R57" s="223" t="str">
        <f ca="1">IF(OR(LEFT($A57,1)="x",AND(AA53+$AC57=0,$AC53&gt;0)),"",IFERROR(VLOOKUP($A57,LedenZ,28,0),""))</f>
        <v/>
      </c>
      <c r="S57" s="223" t="str">
        <f ca="1">IF(OR(LEFT($A57,1)="x",AND(AC53+$AC57=0,$AC53&gt;0)),"",IFERROR(VLOOKUP($A57,LedenZ,29,0),""))</f>
        <v/>
      </c>
      <c r="T57" s="305"/>
      <c r="U57" s="226"/>
      <c r="V57" s="229">
        <f t="shared" si="47"/>
        <v>999</v>
      </c>
      <c r="W57" s="229">
        <f t="shared" si="47"/>
        <v>999</v>
      </c>
      <c r="X57" s="52">
        <v>8</v>
      </c>
      <c r="Y57" s="87" t="str">
        <f t="shared" si="42"/>
        <v>S4</v>
      </c>
      <c r="Z57" s="87" t="str">
        <f t="shared" si="43"/>
        <v>S3</v>
      </c>
      <c r="AA57" s="87" t="str">
        <f t="shared" si="44"/>
        <v>S4</v>
      </c>
      <c r="AB57" s="87" t="str">
        <f t="shared" si="45"/>
        <v/>
      </c>
      <c r="AC57" s="34">
        <f t="shared" si="46"/>
        <v>6</v>
      </c>
    </row>
    <row r="58" spans="1:32" ht="12.75" customHeight="1" x14ac:dyDescent="0.2">
      <c r="A58" s="34" t="str">
        <f>C51&amp;"x"&amp;B58</f>
        <v>S3x5</v>
      </c>
      <c r="B58" s="63">
        <v>5</v>
      </c>
      <c r="C58" s="87" t="str">
        <f t="shared" si="32"/>
        <v>M</v>
      </c>
      <c r="D58" s="87" t="str">
        <f t="shared" si="33"/>
        <v>NKD19Y4</v>
      </c>
      <c r="E58" s="88" t="str">
        <f t="shared" si="34"/>
        <v>Driesprong, Bart</v>
      </c>
      <c r="F58" s="88" t="str">
        <f t="shared" si="35"/>
        <v>Bart</v>
      </c>
      <c r="G58" s="89">
        <f t="shared" si="36"/>
        <v>36077</v>
      </c>
      <c r="H58" s="90">
        <f t="shared" si="37"/>
        <v>20</v>
      </c>
      <c r="I58" s="97"/>
      <c r="J58" s="87" t="str">
        <f t="shared" si="38"/>
        <v>S2</v>
      </c>
      <c r="K58" s="87" t="str">
        <f t="shared" si="39"/>
        <v>S3</v>
      </c>
      <c r="L58" s="87" t="str">
        <f t="shared" si="40"/>
        <v>S4</v>
      </c>
      <c r="M58" s="87" t="str">
        <f t="shared" si="41"/>
        <v>S3</v>
      </c>
      <c r="N58" s="92"/>
      <c r="P58" s="223" t="str">
        <f ca="1">IF(OR(LEFT($A58,1)="x",AND(Y53+$AC58=0,$AC53&gt;0)),"",IFERROR(VLOOKUP($A58,LedenZ,26,0),""))</f>
        <v/>
      </c>
      <c r="Q58" s="223" t="str">
        <f ca="1">IF(OR(LEFT($A58,1)="x",AND(Z53+$AC58=0,$AC53&gt;0)),"",IFERROR(VLOOKUP($A58,LedenZ,27,0),""))</f>
        <v/>
      </c>
      <c r="R58" s="223" t="str">
        <f ca="1">IF(OR(LEFT($A58,1)="x",AND(AA53+$AC58=0,$AC53&gt;0)),"",IFERROR(VLOOKUP($A58,LedenZ,28,0),""))</f>
        <v/>
      </c>
      <c r="S58" s="223" t="str">
        <f ca="1">IF(OR(LEFT($A58,1)="x",AND(AC53+$AC58=0,$AC53&gt;0)),"",IFERROR(VLOOKUP($A58,LedenZ,29,0),""))</f>
        <v/>
      </c>
      <c r="T58" s="305"/>
      <c r="U58" s="226"/>
      <c r="V58" s="229">
        <f t="shared" si="47"/>
        <v>999</v>
      </c>
      <c r="W58" s="229">
        <f t="shared" si="47"/>
        <v>999</v>
      </c>
      <c r="X58" s="52">
        <v>9</v>
      </c>
      <c r="Y58" s="87" t="str">
        <f t="shared" si="42"/>
        <v>S2</v>
      </c>
      <c r="Z58" s="87" t="str">
        <f t="shared" si="43"/>
        <v>S3</v>
      </c>
      <c r="AA58" s="87" t="str">
        <f t="shared" si="44"/>
        <v>S4</v>
      </c>
      <c r="AB58" s="87" t="str">
        <f t="shared" si="45"/>
        <v/>
      </c>
      <c r="AC58" s="34">
        <f t="shared" si="46"/>
        <v>6</v>
      </c>
    </row>
    <row r="59" spans="1:32" ht="12.75" customHeight="1" x14ac:dyDescent="0.2">
      <c r="A59" s="34" t="str">
        <f>C51&amp;"x"&amp;B59</f>
        <v>S3x6</v>
      </c>
      <c r="B59" s="63">
        <v>6</v>
      </c>
      <c r="C59" s="87" t="str">
        <f t="shared" si="32"/>
        <v>M</v>
      </c>
      <c r="D59" s="87" t="str">
        <f t="shared" si="33"/>
        <v>NGD51N5</v>
      </c>
      <c r="E59" s="88" t="str">
        <f t="shared" si="34"/>
        <v>Isarin, Thomas</v>
      </c>
      <c r="F59" s="88" t="str">
        <f t="shared" si="35"/>
        <v>Thomas</v>
      </c>
      <c r="G59" s="89">
        <f t="shared" si="36"/>
        <v>32357</v>
      </c>
      <c r="H59" s="90">
        <f t="shared" si="37"/>
        <v>30</v>
      </c>
      <c r="I59" s="97"/>
      <c r="J59" s="87" t="str">
        <f t="shared" si="38"/>
        <v>S4</v>
      </c>
      <c r="K59" s="87" t="str">
        <f t="shared" si="39"/>
        <v>S2</v>
      </c>
      <c r="L59" s="87" t="str">
        <f t="shared" si="40"/>
        <v>S2</v>
      </c>
      <c r="M59" s="87" t="str">
        <f t="shared" si="41"/>
        <v>S3</v>
      </c>
      <c r="N59" s="92"/>
      <c r="P59" s="223" t="str">
        <f ca="1">IF(OR(LEFT($A59,1)="x",AND(Y53+$AC59=0,$AC53&gt;0)),"",IFERROR(VLOOKUP($A59,LedenZ,26,0),""))</f>
        <v/>
      </c>
      <c r="Q59" s="223" t="str">
        <f ca="1">IF(OR(LEFT($A59,1)="x",AND(Z53+$AC59=0,$AC53&gt;0)),"",IFERROR(VLOOKUP($A59,LedenZ,27,0),""))</f>
        <v/>
      </c>
      <c r="R59" s="223" t="str">
        <f ca="1">IF(OR(LEFT($A59,1)="x",AND(AA53+$AC59=0,$AC53&gt;0)),"",IFERROR(VLOOKUP($A59,LedenZ,28,0),""))</f>
        <v/>
      </c>
      <c r="S59" s="223" t="str">
        <f ca="1">IF(OR(LEFT($A59,1)="x",AND(AC53+$AC59=0,$AC53&gt;0)),"",IFERROR(VLOOKUP($A59,LedenZ,29,0),""))</f>
        <v/>
      </c>
      <c r="T59" s="305"/>
      <c r="U59" s="226"/>
      <c r="V59" s="229">
        <f t="shared" si="47"/>
        <v>999</v>
      </c>
      <c r="W59" s="229">
        <f t="shared" si="47"/>
        <v>999</v>
      </c>
      <c r="X59" s="52">
        <v>10</v>
      </c>
      <c r="Y59" s="87" t="str">
        <f t="shared" si="42"/>
        <v>S4</v>
      </c>
      <c r="Z59" s="87" t="str">
        <f t="shared" si="43"/>
        <v>S2</v>
      </c>
      <c r="AA59" s="87" t="str">
        <f t="shared" si="44"/>
        <v>S2</v>
      </c>
      <c r="AB59" s="87" t="str">
        <f t="shared" si="45"/>
        <v/>
      </c>
      <c r="AC59" s="34">
        <f t="shared" si="46"/>
        <v>6</v>
      </c>
    </row>
    <row r="60" spans="1:32" ht="12.75" customHeight="1" x14ac:dyDescent="0.2">
      <c r="A60" s="34" t="str">
        <f>C51&amp;"x"&amp;B60</f>
        <v>S3x7</v>
      </c>
      <c r="B60" s="63">
        <v>7</v>
      </c>
      <c r="C60" s="87" t="str">
        <f t="shared" si="32"/>
        <v>M</v>
      </c>
      <c r="D60" s="87" t="str">
        <f t="shared" si="33"/>
        <v>NJD69G6</v>
      </c>
      <c r="E60" s="88" t="str">
        <f t="shared" si="34"/>
        <v>Katbahadoer, Y.</v>
      </c>
      <c r="F60" s="88" t="str">
        <f t="shared" si="35"/>
        <v>Yves</v>
      </c>
      <c r="G60" s="89">
        <f t="shared" si="36"/>
        <v>33789</v>
      </c>
      <c r="H60" s="90">
        <f t="shared" si="37"/>
        <v>26</v>
      </c>
      <c r="I60" s="97"/>
      <c r="J60" s="87" t="str">
        <f t="shared" si="38"/>
        <v>S3</v>
      </c>
      <c r="K60" s="87" t="str">
        <f t="shared" si="39"/>
        <v>S3</v>
      </c>
      <c r="L60" s="87" t="str">
        <f t="shared" si="40"/>
        <v>S3</v>
      </c>
      <c r="M60" s="87" t="str">
        <f t="shared" si="41"/>
        <v>S3</v>
      </c>
      <c r="N60" s="92"/>
      <c r="P60" s="223" t="str">
        <f ca="1">IF(OR(LEFT($A60,1)="x",AND(Y53+$AC60=0,$AC53&gt;0)),"",IFERROR(VLOOKUP($A60,LedenZ,26,0),""))</f>
        <v/>
      </c>
      <c r="Q60" s="223" t="str">
        <f ca="1">IF(OR(LEFT($A60,1)="x",AND(Z53+$AC60=0,$AC53&gt;0)),"",IFERROR(VLOOKUP($A60,LedenZ,27,0),""))</f>
        <v/>
      </c>
      <c r="R60" s="223" t="str">
        <f ca="1">IF(OR(LEFT($A60,1)="x",AND(AA53+$AC60=0,$AC53&gt;0)),"",IFERROR(VLOOKUP($A60,LedenZ,28,0),""))</f>
        <v/>
      </c>
      <c r="S60" s="223" t="str">
        <f ca="1">IF(OR(LEFT($A60,1)="x",AND(AC53+$AC60=0,$AC53&gt;0)),"",IFERROR(VLOOKUP($A60,LedenZ,29,0),""))</f>
        <v/>
      </c>
      <c r="T60" s="305"/>
      <c r="U60" s="226"/>
      <c r="V60" s="229">
        <f t="shared" si="47"/>
        <v>999</v>
      </c>
      <c r="W60" s="229">
        <f t="shared" si="47"/>
        <v>999</v>
      </c>
      <c r="X60" s="52">
        <v>11</v>
      </c>
      <c r="Y60" s="87" t="str">
        <f t="shared" si="42"/>
        <v>S3</v>
      </c>
      <c r="Z60" s="87" t="str">
        <f t="shared" si="43"/>
        <v>S3</v>
      </c>
      <c r="AA60" s="87" t="str">
        <f t="shared" si="44"/>
        <v>S3</v>
      </c>
      <c r="AB60" s="87" t="str">
        <f t="shared" si="45"/>
        <v/>
      </c>
      <c r="AC60" s="34">
        <f t="shared" si="46"/>
        <v>6</v>
      </c>
    </row>
    <row r="61" spans="1:32" ht="12.75" customHeight="1" x14ac:dyDescent="0.2">
      <c r="A61" s="34" t="str">
        <f>C51&amp;"x"&amp;B61</f>
        <v>S3x8</v>
      </c>
      <c r="B61" s="63">
        <v>8</v>
      </c>
      <c r="C61" s="87" t="str">
        <f t="shared" si="32"/>
        <v>M</v>
      </c>
      <c r="D61" s="87" t="str">
        <f t="shared" si="33"/>
        <v>NJF95S5</v>
      </c>
      <c r="E61" s="88" t="str">
        <f t="shared" si="34"/>
        <v>Mans, Bob</v>
      </c>
      <c r="F61" s="88" t="str">
        <f t="shared" si="35"/>
        <v>Bob</v>
      </c>
      <c r="G61" s="89">
        <f t="shared" si="36"/>
        <v>35372</v>
      </c>
      <c r="H61" s="90">
        <f t="shared" si="37"/>
        <v>22</v>
      </c>
      <c r="I61" s="97"/>
      <c r="J61" s="87" t="str">
        <f t="shared" si="38"/>
        <v>S2</v>
      </c>
      <c r="K61" s="87" t="str">
        <f t="shared" si="39"/>
        <v>S2</v>
      </c>
      <c r="L61" s="87" t="str">
        <f t="shared" si="40"/>
        <v>S2</v>
      </c>
      <c r="M61" s="87" t="str">
        <f t="shared" si="41"/>
        <v>S3</v>
      </c>
      <c r="N61" s="92"/>
      <c r="P61" s="223" t="str">
        <f ca="1">IF(OR(LEFT($A61,1)="x",AND(Y53+$AC61=0,$AC53&gt;0)),"",IFERROR(VLOOKUP($A61,LedenZ,26,0),""))</f>
        <v/>
      </c>
      <c r="Q61" s="223" t="str">
        <f ca="1">IF(OR(LEFT($A61,1)="x",AND(Z53+$AC61=0,$AC53&gt;0)),"",IFERROR(VLOOKUP($A61,LedenZ,27,0),""))</f>
        <v/>
      </c>
      <c r="R61" s="223" t="str">
        <f ca="1">IF(OR(LEFT($A61,1)="x",AND(AA53+$AC61=0,$AC53&gt;0)),"",IFERROR(VLOOKUP($A61,LedenZ,28,0),""))</f>
        <v/>
      </c>
      <c r="S61" s="223" t="str">
        <f ca="1">IF(OR(LEFT($A61,1)="x",AND(AC53+$AC61=0,$AC53&gt;0)),"",IFERROR(VLOOKUP($A61,LedenZ,29,0),""))</f>
        <v/>
      </c>
      <c r="T61" s="305"/>
      <c r="U61" s="226"/>
      <c r="V61" s="229">
        <f t="shared" si="47"/>
        <v>999</v>
      </c>
      <c r="W61" s="229">
        <f t="shared" si="47"/>
        <v>999</v>
      </c>
      <c r="X61" s="52">
        <v>12</v>
      </c>
      <c r="Y61" s="87" t="str">
        <f t="shared" si="42"/>
        <v>S2</v>
      </c>
      <c r="Z61" s="87" t="str">
        <f t="shared" si="43"/>
        <v>S2</v>
      </c>
      <c r="AA61" s="87" t="str">
        <f t="shared" si="44"/>
        <v>S2</v>
      </c>
      <c r="AB61" s="87" t="str">
        <f t="shared" si="45"/>
        <v/>
      </c>
      <c r="AC61" s="34">
        <f t="shared" si="46"/>
        <v>6</v>
      </c>
    </row>
    <row r="62" spans="1:32" ht="12.75" customHeight="1" x14ac:dyDescent="0.2">
      <c r="A62" s="34" t="str">
        <f>C51&amp;"x"&amp;B62</f>
        <v>S3x9</v>
      </c>
      <c r="B62" s="63">
        <v>9</v>
      </c>
      <c r="C62" s="87" t="str">
        <f t="shared" si="32"/>
        <v/>
      </c>
      <c r="D62" s="87" t="str">
        <f t="shared" si="33"/>
        <v/>
      </c>
      <c r="E62" s="88" t="str">
        <f t="shared" si="34"/>
        <v/>
      </c>
      <c r="F62" s="88" t="str">
        <f t="shared" si="35"/>
        <v/>
      </c>
      <c r="G62" s="89" t="str">
        <f t="shared" si="36"/>
        <v/>
      </c>
      <c r="H62" s="90" t="str">
        <f t="shared" si="37"/>
        <v/>
      </c>
      <c r="I62" s="97"/>
      <c r="J62" s="87" t="str">
        <f t="shared" si="38"/>
        <v/>
      </c>
      <c r="K62" s="87" t="str">
        <f t="shared" si="39"/>
        <v/>
      </c>
      <c r="L62" s="87" t="str">
        <f t="shared" si="40"/>
        <v/>
      </c>
      <c r="M62" s="87" t="str">
        <f t="shared" si="41"/>
        <v/>
      </c>
      <c r="N62" s="92"/>
      <c r="P62" s="223" t="str">
        <f>IF(OR(LEFT($A62,1)="x",AND(Y53+$AC62=0,$AC53&gt;0)),"",IFERROR(VLOOKUP($A62,LedenZ,26,0),""))</f>
        <v/>
      </c>
      <c r="Q62" s="223" t="str">
        <f>IF(OR(LEFT($A62,1)="x",AND(Z53+$AC62=0,$AC53&gt;0)),"",IFERROR(VLOOKUP($A62,LedenZ,27,0),""))</f>
        <v/>
      </c>
      <c r="R62" s="223" t="str">
        <f>IF(OR(LEFT($A62,1)="x",AND(AA53+$AC62=0,$AC53&gt;0)),"",IFERROR(VLOOKUP($A62,LedenZ,28,0),""))</f>
        <v/>
      </c>
      <c r="S62" s="223" t="str">
        <f>IF(OR(LEFT($A62,1)="x",AND(AC53+$AC62=0,$AC53&gt;0)),"",IFERROR(VLOOKUP($A62,LedenZ,29,0),""))</f>
        <v/>
      </c>
      <c r="T62" s="305"/>
      <c r="U62" s="226"/>
      <c r="V62" s="229">
        <f t="shared" si="47"/>
        <v>999</v>
      </c>
      <c r="W62" s="229">
        <f t="shared" si="47"/>
        <v>999</v>
      </c>
      <c r="X62" s="52">
        <v>13</v>
      </c>
      <c r="Y62" s="87" t="str">
        <f t="shared" si="42"/>
        <v/>
      </c>
      <c r="Z62" s="87" t="str">
        <f t="shared" si="43"/>
        <v/>
      </c>
      <c r="AA62" s="87" t="str">
        <f t="shared" si="44"/>
        <v/>
      </c>
      <c r="AB62" s="87" t="str">
        <f t="shared" si="45"/>
        <v/>
      </c>
      <c r="AC62" s="34">
        <f t="shared" si="46"/>
        <v>0</v>
      </c>
    </row>
    <row r="63" spans="1:32" ht="12.75" customHeight="1" x14ac:dyDescent="0.2">
      <c r="A63" s="34" t="str">
        <f>C51&amp;"x"&amp;B63</f>
        <v>S3x10</v>
      </c>
      <c r="B63" s="63">
        <v>10</v>
      </c>
      <c r="C63" s="87" t="str">
        <f t="shared" si="32"/>
        <v/>
      </c>
      <c r="D63" s="87" t="str">
        <f t="shared" si="33"/>
        <v/>
      </c>
      <c r="E63" s="88" t="str">
        <f t="shared" si="34"/>
        <v/>
      </c>
      <c r="F63" s="88" t="str">
        <f t="shared" si="35"/>
        <v/>
      </c>
      <c r="G63" s="89" t="str">
        <f t="shared" si="36"/>
        <v/>
      </c>
      <c r="H63" s="90" t="str">
        <f t="shared" si="37"/>
        <v/>
      </c>
      <c r="I63" s="97"/>
      <c r="J63" s="87" t="str">
        <f t="shared" si="38"/>
        <v/>
      </c>
      <c r="K63" s="87" t="str">
        <f t="shared" si="39"/>
        <v/>
      </c>
      <c r="L63" s="87" t="str">
        <f t="shared" si="40"/>
        <v/>
      </c>
      <c r="M63" s="87" t="str">
        <f t="shared" si="41"/>
        <v/>
      </c>
      <c r="N63" s="92"/>
      <c r="P63" s="223" t="str">
        <f>IF(OR(LEFT($A63,1)="x",AND(Y53+$AC63=0,$AC53&gt;0)),"",IFERROR(VLOOKUP($A63,LedenZ,26,0),""))</f>
        <v/>
      </c>
      <c r="Q63" s="223" t="str">
        <f>IF(OR(LEFT($A63,1)="x",AND(Z53+$AC63=0,$AC53&gt;0)),"",IFERROR(VLOOKUP($A63,LedenZ,27,0),""))</f>
        <v/>
      </c>
      <c r="R63" s="223" t="str">
        <f>IF(OR(LEFT($A63,1)="x",AND(AA53+$AC63=0,$AC53&gt;0)),"",IFERROR(VLOOKUP($A63,LedenZ,28,0),""))</f>
        <v/>
      </c>
      <c r="S63" s="223" t="str">
        <f>IF(OR(LEFT($A63,1)="x",AND(AC53+$AC63=0,$AC53&gt;0)),"",IFERROR(VLOOKUP($A63,LedenZ,29,0),""))</f>
        <v/>
      </c>
      <c r="T63" s="305"/>
      <c r="U63" s="226"/>
      <c r="V63" s="229">
        <f t="shared" si="47"/>
        <v>999</v>
      </c>
      <c r="W63" s="229">
        <f t="shared" si="47"/>
        <v>999</v>
      </c>
      <c r="X63" s="52">
        <v>14</v>
      </c>
      <c r="Y63" s="87" t="str">
        <f t="shared" si="42"/>
        <v/>
      </c>
      <c r="Z63" s="87" t="str">
        <f t="shared" si="43"/>
        <v/>
      </c>
      <c r="AA63" s="87" t="str">
        <f t="shared" si="44"/>
        <v/>
      </c>
      <c r="AB63" s="87" t="str">
        <f t="shared" si="45"/>
        <v/>
      </c>
      <c r="AC63" s="34">
        <f t="shared" si="46"/>
        <v>0</v>
      </c>
    </row>
    <row r="64" spans="1:32" ht="12.75" customHeight="1" x14ac:dyDescent="0.2">
      <c r="A64" s="34" t="str">
        <f>C51&amp;"x"&amp;B64</f>
        <v>S3x11</v>
      </c>
      <c r="B64" s="63">
        <v>11</v>
      </c>
      <c r="C64" s="87" t="str">
        <f t="shared" si="32"/>
        <v/>
      </c>
      <c r="D64" s="87" t="str">
        <f t="shared" si="33"/>
        <v/>
      </c>
      <c r="E64" s="88" t="str">
        <f t="shared" si="34"/>
        <v/>
      </c>
      <c r="F64" s="88" t="str">
        <f t="shared" si="35"/>
        <v/>
      </c>
      <c r="G64" s="89" t="str">
        <f t="shared" si="36"/>
        <v/>
      </c>
      <c r="H64" s="90" t="str">
        <f t="shared" si="37"/>
        <v/>
      </c>
      <c r="I64" s="97"/>
      <c r="J64" s="87" t="str">
        <f t="shared" si="38"/>
        <v/>
      </c>
      <c r="K64" s="87" t="str">
        <f t="shared" si="39"/>
        <v/>
      </c>
      <c r="L64" s="87" t="str">
        <f t="shared" si="40"/>
        <v/>
      </c>
      <c r="M64" s="87" t="str">
        <f t="shared" si="41"/>
        <v/>
      </c>
      <c r="N64" s="92"/>
      <c r="P64" s="223" t="str">
        <f>IF(OR(LEFT($A64,1)="x",AND(Y53+$AC64=0,$AC53&gt;0)),"",IFERROR(VLOOKUP($A64,LedenZ,26,0),""))</f>
        <v/>
      </c>
      <c r="Q64" s="223" t="str">
        <f>IF(OR(LEFT($A64,1)="x",AND(Z53+$AC64=0,$AC53&gt;0)),"",IFERROR(VLOOKUP($A64,LedenZ,27,0),""))</f>
        <v/>
      </c>
      <c r="R64" s="223" t="str">
        <f>IF(OR(LEFT($A64,1)="x",AND(AA53+$AC64=0,$AC53&gt;0)),"",IFERROR(VLOOKUP($A64,LedenZ,28,0),""))</f>
        <v/>
      </c>
      <c r="S64" s="223" t="str">
        <f>IF(OR(LEFT($A64,1)="x",AND(AC53+$AC64=0,$AC53&gt;0)),"",IFERROR(VLOOKUP($A64,LedenZ,29,0),""))</f>
        <v/>
      </c>
      <c r="V64" s="229">
        <f t="shared" si="47"/>
        <v>999</v>
      </c>
      <c r="W64" s="229">
        <f t="shared" si="47"/>
        <v>999</v>
      </c>
      <c r="X64" s="52">
        <v>15</v>
      </c>
      <c r="Y64" s="87" t="str">
        <f t="shared" si="42"/>
        <v/>
      </c>
      <c r="Z64" s="87" t="str">
        <f t="shared" si="43"/>
        <v/>
      </c>
      <c r="AA64" s="87" t="str">
        <f t="shared" si="44"/>
        <v/>
      </c>
      <c r="AB64" s="87" t="str">
        <f t="shared" si="45"/>
        <v/>
      </c>
      <c r="AC64" s="34">
        <f t="shared" si="46"/>
        <v>0</v>
      </c>
    </row>
    <row r="65" spans="1:32" ht="12.75" customHeight="1" x14ac:dyDescent="0.2">
      <c r="A65" s="34" t="str">
        <f>C51&amp;"x"&amp;B65</f>
        <v>S3x12</v>
      </c>
      <c r="B65" s="63">
        <v>12</v>
      </c>
      <c r="C65" s="87" t="str">
        <f t="shared" si="32"/>
        <v/>
      </c>
      <c r="D65" s="87" t="str">
        <f t="shared" si="33"/>
        <v/>
      </c>
      <c r="E65" s="88" t="str">
        <f t="shared" si="34"/>
        <v/>
      </c>
      <c r="F65" s="88" t="str">
        <f t="shared" si="35"/>
        <v/>
      </c>
      <c r="G65" s="89" t="str">
        <f t="shared" si="36"/>
        <v/>
      </c>
      <c r="H65" s="90" t="str">
        <f t="shared" si="37"/>
        <v/>
      </c>
      <c r="I65" s="97"/>
      <c r="J65" s="87" t="str">
        <f t="shared" si="38"/>
        <v/>
      </c>
      <c r="K65" s="87" t="str">
        <f t="shared" si="39"/>
        <v/>
      </c>
      <c r="L65" s="87" t="str">
        <f t="shared" si="40"/>
        <v/>
      </c>
      <c r="M65" s="87" t="str">
        <f t="shared" si="41"/>
        <v/>
      </c>
      <c r="N65" s="92"/>
      <c r="P65" s="223" t="str">
        <f>IF(OR(LEFT($A65,1)="x",AND(Y53+$AC65=0,$AC53&gt;0)),"",IFERROR(VLOOKUP($A65,LedenZ,26,0),""))</f>
        <v/>
      </c>
      <c r="Q65" s="223" t="str">
        <f>IF(OR(LEFT($A65,1)="x",AND(Z53+$AC65=0,$AC53&gt;0)),"",IFERROR(VLOOKUP($A65,LedenZ,27,0),""))</f>
        <v/>
      </c>
      <c r="R65" s="223" t="str">
        <f>IF(OR(LEFT($A65,1)="x",AND(AA53+$AC65=0,$AC53&gt;0)),"",IFERROR(VLOOKUP($A65,LedenZ,28,0),""))</f>
        <v/>
      </c>
      <c r="S65" s="223" t="str">
        <f>IF(OR(LEFT($A65,1)="x",AND(AC53+$AC65=0,$AC53&gt;0)),"",IFERROR(VLOOKUP($A65,LedenZ,29,0),""))</f>
        <v/>
      </c>
      <c r="V65" s="229">
        <f t="shared" si="47"/>
        <v>999</v>
      </c>
      <c r="W65" s="229">
        <f t="shared" si="47"/>
        <v>999</v>
      </c>
      <c r="X65" s="52">
        <v>16</v>
      </c>
      <c r="Y65" s="87" t="str">
        <f t="shared" si="42"/>
        <v/>
      </c>
      <c r="Z65" s="87" t="str">
        <f t="shared" si="43"/>
        <v/>
      </c>
      <c r="AA65" s="87" t="str">
        <f t="shared" si="44"/>
        <v/>
      </c>
      <c r="AB65" s="87" t="str">
        <f t="shared" si="45"/>
        <v/>
      </c>
      <c r="AC65" s="34">
        <f t="shared" si="46"/>
        <v>0</v>
      </c>
    </row>
    <row r="66" spans="1:32" ht="12.75" customHeight="1" x14ac:dyDescent="0.2">
      <c r="A66" s="34" t="str">
        <f>C51&amp;"x"&amp;B66</f>
        <v>S3x13</v>
      </c>
      <c r="B66" s="63">
        <v>13</v>
      </c>
      <c r="C66" s="87" t="str">
        <f t="shared" si="32"/>
        <v/>
      </c>
      <c r="D66" s="87" t="str">
        <f t="shared" si="33"/>
        <v/>
      </c>
      <c r="E66" s="88" t="str">
        <f t="shared" si="34"/>
        <v/>
      </c>
      <c r="F66" s="88" t="str">
        <f t="shared" si="35"/>
        <v/>
      </c>
      <c r="G66" s="89" t="str">
        <f t="shared" si="36"/>
        <v/>
      </c>
      <c r="H66" s="90" t="str">
        <f t="shared" si="37"/>
        <v/>
      </c>
      <c r="I66" s="97"/>
      <c r="J66" s="87" t="str">
        <f t="shared" si="38"/>
        <v/>
      </c>
      <c r="K66" s="87" t="str">
        <f t="shared" si="39"/>
        <v/>
      </c>
      <c r="L66" s="87" t="str">
        <f t="shared" si="40"/>
        <v/>
      </c>
      <c r="M66" s="87" t="str">
        <f t="shared" si="41"/>
        <v/>
      </c>
      <c r="N66" s="92"/>
      <c r="P66" s="223" t="str">
        <f>IF(OR(LEFT($A66,1)="x",AND(Y53+$AC66=0,$AC53&gt;0)),"",IFERROR(VLOOKUP($A66,LedenZ,26,0),""))</f>
        <v/>
      </c>
      <c r="Q66" s="223" t="str">
        <f>IF(OR(LEFT($A66,1)="x",AND(Z53+$AC66=0,$AC53&gt;0)),"",IFERROR(VLOOKUP($A66,LedenZ,27,0),""))</f>
        <v/>
      </c>
      <c r="R66" s="223" t="str">
        <f>IF(OR(LEFT($A66,1)="x",AND(AA53+$AC66=0,$AC53&gt;0)),"",IFERROR(VLOOKUP($A66,LedenZ,28,0),""))</f>
        <v/>
      </c>
      <c r="S66" s="223" t="str">
        <f>IF(OR(LEFT($A66,1)="x",AND(AC53+$AC66=0,$AC53&gt;0)),"",IFERROR(VLOOKUP($A66,LedenZ,29,0),""))</f>
        <v/>
      </c>
      <c r="V66" s="229">
        <f t="shared" si="47"/>
        <v>999</v>
      </c>
      <c r="W66" s="229">
        <f t="shared" si="47"/>
        <v>999</v>
      </c>
      <c r="X66" s="52">
        <v>17</v>
      </c>
      <c r="Y66" s="87" t="str">
        <f t="shared" si="42"/>
        <v/>
      </c>
      <c r="Z66" s="87" t="str">
        <f t="shared" si="43"/>
        <v/>
      </c>
      <c r="AA66" s="87" t="str">
        <f t="shared" si="44"/>
        <v/>
      </c>
      <c r="AB66" s="87" t="str">
        <f t="shared" si="45"/>
        <v/>
      </c>
      <c r="AC66" s="34">
        <f t="shared" si="46"/>
        <v>0</v>
      </c>
    </row>
    <row r="67" spans="1:32" ht="12.75" customHeight="1" x14ac:dyDescent="0.2">
      <c r="A67" s="34" t="str">
        <f>C51&amp;"x"&amp;B67</f>
        <v>S3x14</v>
      </c>
      <c r="B67" s="63">
        <v>14</v>
      </c>
      <c r="C67" s="87" t="str">
        <f t="shared" si="32"/>
        <v/>
      </c>
      <c r="D67" s="87" t="str">
        <f t="shared" si="33"/>
        <v/>
      </c>
      <c r="E67" s="88" t="str">
        <f t="shared" si="34"/>
        <v/>
      </c>
      <c r="F67" s="88" t="str">
        <f t="shared" si="35"/>
        <v/>
      </c>
      <c r="G67" s="89" t="str">
        <f t="shared" si="36"/>
        <v/>
      </c>
      <c r="H67" s="90" t="str">
        <f t="shared" si="37"/>
        <v/>
      </c>
      <c r="I67" s="97"/>
      <c r="J67" s="87" t="str">
        <f t="shared" si="38"/>
        <v/>
      </c>
      <c r="K67" s="87" t="str">
        <f t="shared" si="39"/>
        <v/>
      </c>
      <c r="L67" s="87" t="str">
        <f t="shared" si="40"/>
        <v/>
      </c>
      <c r="M67" s="87" t="str">
        <f t="shared" si="41"/>
        <v/>
      </c>
      <c r="N67" s="92"/>
      <c r="P67" s="223" t="str">
        <f>IF(OR(LEFT($A67,1)="x",AND(Y53+$AC67=0,$AC53&gt;0)),"",IFERROR(VLOOKUP($A67,LedenZ,26,0),""))</f>
        <v/>
      </c>
      <c r="Q67" s="223" t="str">
        <f>IF(OR(LEFT($A67,1)="x",AND(Z53+$AC67=0,$AC53&gt;0)),"",IFERROR(VLOOKUP($A67,LedenZ,27,0),""))</f>
        <v/>
      </c>
      <c r="R67" s="223" t="str">
        <f>IF(OR(LEFT($A67,1)="x",AND(AA53+$AC67=0,$AC53&gt;0)),"",IFERROR(VLOOKUP($A67,LedenZ,28,0),""))</f>
        <v/>
      </c>
      <c r="S67" s="223" t="str">
        <f>IF(OR(LEFT($A67,1)="x",AND(AC53+$AC67=0,$AC53&gt;0)),"",IFERROR(VLOOKUP($A67,LedenZ,29,0),""))</f>
        <v/>
      </c>
      <c r="V67" s="229">
        <f t="shared" si="47"/>
        <v>999</v>
      </c>
      <c r="W67" s="229">
        <f t="shared" si="47"/>
        <v>999</v>
      </c>
      <c r="X67" s="52">
        <v>18</v>
      </c>
      <c r="Y67" s="87" t="str">
        <f t="shared" si="42"/>
        <v/>
      </c>
      <c r="Z67" s="87" t="str">
        <f t="shared" si="43"/>
        <v/>
      </c>
      <c r="AA67" s="87" t="str">
        <f t="shared" si="44"/>
        <v/>
      </c>
      <c r="AB67" s="87" t="str">
        <f t="shared" si="45"/>
        <v/>
      </c>
      <c r="AC67" s="34">
        <f t="shared" si="46"/>
        <v>0</v>
      </c>
    </row>
    <row r="68" spans="1:32" ht="12.75" customHeight="1" x14ac:dyDescent="0.2">
      <c r="A68" s="34" t="str">
        <f>C51&amp;"x"&amp;B68</f>
        <v>S3x15</v>
      </c>
      <c r="B68" s="63">
        <v>15</v>
      </c>
      <c r="C68" s="87" t="str">
        <f t="shared" si="32"/>
        <v/>
      </c>
      <c r="D68" s="87" t="str">
        <f t="shared" si="33"/>
        <v/>
      </c>
      <c r="E68" s="88" t="str">
        <f t="shared" si="34"/>
        <v/>
      </c>
      <c r="F68" s="88" t="str">
        <f t="shared" si="35"/>
        <v/>
      </c>
      <c r="G68" s="89" t="str">
        <f t="shared" si="36"/>
        <v/>
      </c>
      <c r="H68" s="90" t="str">
        <f t="shared" si="37"/>
        <v/>
      </c>
      <c r="I68" s="97"/>
      <c r="J68" s="87" t="str">
        <f t="shared" si="38"/>
        <v/>
      </c>
      <c r="K68" s="87" t="str">
        <f t="shared" si="39"/>
        <v/>
      </c>
      <c r="L68" s="87" t="str">
        <f t="shared" si="40"/>
        <v/>
      </c>
      <c r="M68" s="87" t="str">
        <f t="shared" si="41"/>
        <v/>
      </c>
      <c r="N68" s="92"/>
      <c r="P68" s="223" t="str">
        <f>IF(OR(LEFT($A68,1)="x",AND(Y53+$AC68=0,$AC53&gt;0)),"",IFERROR(VLOOKUP($A68,LedenZ,26,0),""))</f>
        <v/>
      </c>
      <c r="Q68" s="223" t="str">
        <f>IF(OR(LEFT($A68,1)="x",AND(Z53+$AC68=0,$AC53&gt;0)),"",IFERROR(VLOOKUP($A68,LedenZ,27,0),""))</f>
        <v/>
      </c>
      <c r="R68" s="223" t="str">
        <f>IF(OR(LEFT($A68,1)="x",AND(AA53+$AC68=0,$AC53&gt;0)),"",IFERROR(VLOOKUP($A68,LedenZ,28,0),""))</f>
        <v/>
      </c>
      <c r="S68" s="223" t="str">
        <f>IF(OR(LEFT($A68,1)="x",AND(AC53+$AC68=0,$AC53&gt;0)),"",IFERROR(VLOOKUP($A68,LedenZ,29,0),""))</f>
        <v/>
      </c>
      <c r="V68" s="229">
        <f t="shared" si="47"/>
        <v>999</v>
      </c>
      <c r="W68" s="229">
        <f t="shared" si="47"/>
        <v>999</v>
      </c>
      <c r="X68" s="52">
        <v>19</v>
      </c>
      <c r="Y68" s="87" t="str">
        <f t="shared" si="42"/>
        <v/>
      </c>
      <c r="Z68" s="87" t="str">
        <f t="shared" si="43"/>
        <v/>
      </c>
      <c r="AA68" s="87" t="str">
        <f t="shared" si="44"/>
        <v/>
      </c>
      <c r="AB68" s="87" t="str">
        <f t="shared" si="45"/>
        <v/>
      </c>
      <c r="AC68" s="34">
        <f t="shared" si="46"/>
        <v>0</v>
      </c>
    </row>
    <row r="69" spans="1:32" ht="13.5" thickBot="1" x14ac:dyDescent="0.25">
      <c r="B69" s="93"/>
      <c r="C69" s="94"/>
      <c r="D69" s="93"/>
      <c r="E69" s="93"/>
      <c r="F69" s="93"/>
      <c r="G69" s="95"/>
      <c r="H69" s="95"/>
      <c r="I69" s="95"/>
      <c r="J69" s="94"/>
      <c r="K69" s="94"/>
      <c r="L69" s="94"/>
      <c r="M69" s="92"/>
      <c r="N69" s="92"/>
      <c r="X69" s="52">
        <v>20</v>
      </c>
    </row>
    <row r="70" spans="1:32" s="62" customFormat="1" ht="13.5" thickTop="1" x14ac:dyDescent="0.2">
      <c r="B70" s="63"/>
      <c r="C70" s="392" t="s">
        <v>6547</v>
      </c>
      <c r="D70" s="392"/>
      <c r="E70" s="178" t="s">
        <v>6548</v>
      </c>
      <c r="F70" s="178" t="s">
        <v>6549</v>
      </c>
      <c r="G70" s="65" t="s">
        <v>6550</v>
      </c>
      <c r="H70" s="66"/>
      <c r="I70" s="67"/>
      <c r="J70" s="68" t="s">
        <v>6551</v>
      </c>
      <c r="K70" s="68" t="s">
        <v>6552</v>
      </c>
      <c r="L70" s="68" t="s">
        <v>6553</v>
      </c>
      <c r="M70" s="69"/>
      <c r="N70" s="69"/>
      <c r="O70" s="70"/>
      <c r="P70" s="71">
        <f ca="1">COUNT(P74:P88)</f>
        <v>0</v>
      </c>
      <c r="Q70" s="71">
        <f ca="1">COUNT(Q74:Q88)</f>
        <v>0</v>
      </c>
      <c r="R70" s="71">
        <f ca="1">COUNT(R74:R88)</f>
        <v>0</v>
      </c>
      <c r="S70" s="71">
        <f ca="1">COUNT(S74:S88)</f>
        <v>0</v>
      </c>
      <c r="T70" s="51">
        <f ca="1">S70-(15-COUNTBLANK(AB74:AB88))</f>
        <v>0</v>
      </c>
      <c r="U70" s="70"/>
      <c r="V70" s="70"/>
      <c r="W70" s="70"/>
      <c r="X70" s="70">
        <v>1</v>
      </c>
      <c r="AD70" s="20"/>
      <c r="AE70" s="20"/>
      <c r="AF70" s="20"/>
    </row>
    <row r="71" spans="1:32" s="43" customFormat="1" x14ac:dyDescent="0.2">
      <c r="A71" s="43">
        <v>7</v>
      </c>
      <c r="B71" s="73"/>
      <c r="C71" s="391" t="str">
        <f>Leden!AR9</f>
        <v>S4</v>
      </c>
      <c r="D71" s="391"/>
      <c r="E71" s="177" t="str">
        <f>IF($C71="","",LEFT(IFERROR(VLOOKUP($C71,TeamsZ,2,0),"")&amp;"??",2))</f>
        <v>WK</v>
      </c>
      <c r="F71" s="177" t="str">
        <f>IF($C71="","",LEFT(IFERROR(VLOOKUP($C71,TeamsZ,3,0),"")&amp;"??",2))</f>
        <v>Za</v>
      </c>
      <c r="G71" s="177" t="str">
        <f>IF($C71="","",LEFT(IFERROR(VLOOKUP($C71,TeamsZ,4,0),"")&amp;"?",1))</f>
        <v>8</v>
      </c>
      <c r="H71" s="75"/>
      <c r="I71" s="76"/>
      <c r="J71" s="295">
        <f>COUNTIF(C74:C88,"V")</f>
        <v>6</v>
      </c>
      <c r="K71" s="300">
        <f>COUNTIF(C74:C88,"M")</f>
        <v>4</v>
      </c>
      <c r="L71" s="77">
        <f>IFERROR(AVERAGE(H74:H88),"")</f>
        <v>37.6</v>
      </c>
      <c r="M71" s="78"/>
      <c r="N71" s="78"/>
      <c r="O71" s="79" t="s">
        <v>6554</v>
      </c>
      <c r="P71" s="223" t="str">
        <f ca="1">IF(COUNT(P74:P88)=0,"",TeamPunten(P74:P88,$V71))</f>
        <v/>
      </c>
      <c r="Q71" s="223" t="str">
        <f ca="1">IF(COUNT(Q74:Q88)=0,"",TeamPunten(Q74:Q88,$V71))</f>
        <v/>
      </c>
      <c r="R71" s="223" t="str">
        <f ca="1">IF(COUNT(R74:R88)=0,"",TeamPunten(R74:R88,$V71))</f>
        <v/>
      </c>
      <c r="S71" s="223" t="str">
        <f ca="1">IF(COUNT(S74:S88)=0,"",TeamPunten(S74:S88,$V71))</f>
        <v/>
      </c>
      <c r="T71" s="51"/>
      <c r="U71" s="225" t="str">
        <f>MID($C71,1,1)</f>
        <v>S</v>
      </c>
      <c r="V71" s="225" t="str">
        <f>MID($C71,1,1)</f>
        <v>S</v>
      </c>
      <c r="W71" s="225" t="str">
        <f>MID($C71,1,1)</f>
        <v>S</v>
      </c>
      <c r="X71" s="52">
        <v>2</v>
      </c>
      <c r="AD71" s="20" t="str">
        <f>IF($C71="","",IFERROR(VLOOKUP($C71,TeamsZ,6,0),""))</f>
        <v>A</v>
      </c>
      <c r="AE71" s="20" t="str">
        <f>IF($AD71="","",IFERROR(VLOOKUP($AD71,Teams!$J$4:$O$8,2,0),""))</f>
        <v>3312 AD</v>
      </c>
      <c r="AF71" s="20" t="str">
        <f>IF($AD71="","",IFERROR(VLOOKUP($AD71,Teams!$J$4:$O$8,4,0),""))</f>
        <v>Dordrecht</v>
      </c>
    </row>
    <row r="72" spans="1:32" ht="5.25" customHeight="1" x14ac:dyDescent="0.2">
      <c r="B72" s="63"/>
      <c r="C72" s="178"/>
      <c r="D72" s="63"/>
      <c r="E72" s="63"/>
      <c r="F72" s="63"/>
      <c r="G72" s="67"/>
      <c r="H72" s="67"/>
      <c r="I72" s="67"/>
      <c r="J72" s="296"/>
      <c r="K72" s="296"/>
      <c r="L72" s="296"/>
      <c r="M72" s="80"/>
      <c r="N72" s="80"/>
      <c r="P72" s="224"/>
      <c r="Q72" s="224"/>
      <c r="R72" s="224"/>
      <c r="S72" s="224"/>
      <c r="T72" s="51"/>
      <c r="U72" s="226"/>
      <c r="V72" s="226"/>
      <c r="W72" s="226"/>
      <c r="X72" s="52">
        <v>3</v>
      </c>
    </row>
    <row r="73" spans="1:32" s="81" customFormat="1" ht="12.75" customHeight="1" x14ac:dyDescent="0.2">
      <c r="B73" s="82"/>
      <c r="C73" s="83" t="s">
        <v>6555</v>
      </c>
      <c r="D73" s="83" t="s">
        <v>6556</v>
      </c>
      <c r="E73" s="84" t="s">
        <v>6557</v>
      </c>
      <c r="F73" s="84" t="s">
        <v>6558</v>
      </c>
      <c r="G73" s="83" t="s">
        <v>6559</v>
      </c>
      <c r="H73" s="83" t="s">
        <v>6560</v>
      </c>
      <c r="I73" s="83" t="s">
        <v>6415</v>
      </c>
      <c r="J73" s="83" t="s">
        <v>7321</v>
      </c>
      <c r="K73" s="83" t="s">
        <v>8065</v>
      </c>
      <c r="L73" s="83" t="s">
        <v>8195</v>
      </c>
      <c r="M73" s="83" t="s">
        <v>8196</v>
      </c>
      <c r="N73" s="85"/>
      <c r="O73" s="86"/>
      <c r="P73" s="227" t="s">
        <v>6425</v>
      </c>
      <c r="Q73" s="227" t="s">
        <v>6424</v>
      </c>
      <c r="R73" s="227" t="s">
        <v>6426</v>
      </c>
      <c r="S73" s="227" t="s">
        <v>6425</v>
      </c>
      <c r="T73" s="51"/>
      <c r="U73" s="225">
        <f>IF(W71="","",VLOOKUP(W71,Leeftijdscat,2,FALSE))</f>
        <v>5</v>
      </c>
      <c r="V73" s="225">
        <f>IF(W71="","",VLOOKUP(W71,Leeftijdscat,3,FALSE))</f>
        <v>999</v>
      </c>
      <c r="W73" s="225">
        <f>IF(W71="","",VLOOKUP(W71,Leeftijdscat,4,FALSE))</f>
        <v>999</v>
      </c>
      <c r="X73" s="52">
        <v>4</v>
      </c>
      <c r="Y73" s="81">
        <f>LEN(Y74&amp;Y75&amp;Y76&amp;Y77&amp;Y78&amp;Y79&amp;Y80&amp;Y81&amp;Y82&amp;Y83&amp;Y84&amp;Y85&amp;Y86&amp;Y87&amp;Y88)</f>
        <v>20</v>
      </c>
      <c r="Z73" s="81">
        <f>LEN(Z74&amp;Z75&amp;Z76&amp;Z77&amp;Z78&amp;Z79&amp;Z80&amp;Z81&amp;Z82&amp;Z83&amp;Z84&amp;Z85&amp;Z86&amp;Z87&amp;Z88)</f>
        <v>20</v>
      </c>
      <c r="AA73" s="81">
        <f>LEN(AA74&amp;AA75&amp;AA76&amp;AA77&amp;AA78&amp;AA79&amp;AA80&amp;AA81&amp;AA82&amp;AA83&amp;AA84&amp;AA85&amp;AA86&amp;AA87&amp;AA88)</f>
        <v>20</v>
      </c>
      <c r="AB73" s="81">
        <f>LEN(AB74&amp;AB75&amp;AB76&amp;AB77&amp;AB78&amp;AB79&amp;AB80&amp;AB81&amp;AB82&amp;AB83&amp;AB84&amp;AB85&amp;AB86&amp;AB87&amp;AB88)</f>
        <v>0</v>
      </c>
      <c r="AC73" s="81">
        <f>SUM(Y73:AA73)</f>
        <v>60</v>
      </c>
      <c r="AD73" s="279"/>
      <c r="AE73" s="279"/>
      <c r="AF73" s="279"/>
    </row>
    <row r="74" spans="1:32" ht="12.75" customHeight="1" x14ac:dyDescent="0.2">
      <c r="A74" s="34" t="str">
        <f>C71&amp;"x"&amp;B74</f>
        <v>S4x1</v>
      </c>
      <c r="B74" s="63">
        <v>1</v>
      </c>
      <c r="C74" s="87" t="str">
        <f t="shared" ref="C74:C88" si="48">IF(LEFT($A74,1)="x","",IFERROR(VLOOKUP($A74,LedenZ,5,0),""))</f>
        <v>V</v>
      </c>
      <c r="D74" s="87" t="str">
        <f t="shared" ref="D74:D88" si="49">IF(LEFT($A74,1)="x","",IFERROR(VLOOKUP($A74,LedenZ,6,0),""))</f>
        <v>NFW26V3</v>
      </c>
      <c r="E74" s="88" t="str">
        <f t="shared" ref="E74:E88" si="50">IF(LEFT($A74,1)="x","",IFERROR(VLOOKUP($A74,LedenZ,7,0),""))</f>
        <v>Assem, Lisette van den</v>
      </c>
      <c r="F74" s="88" t="str">
        <f t="shared" ref="F74:F88" si="51">IF(LEFT($A74,1)="x","",IFERROR(VLOOKUP($A74,LedenZ,8,0),""))</f>
        <v>Lisette</v>
      </c>
      <c r="G74" s="89">
        <f t="shared" ref="G74:G88" si="52">IF(LEFT($A74,1)="x","",IFERROR(VLOOKUP($A74,LedenZ,9,0),""))</f>
        <v>30573</v>
      </c>
      <c r="H74" s="90">
        <f t="shared" ref="H74:H88" si="53">IF(AND(ISNUMBER(G74),G74&lt;&gt;0),DATEDIF(G74,Peildatum,"Y"),"")</f>
        <v>35</v>
      </c>
      <c r="I74" s="97"/>
      <c r="J74" s="87" t="str">
        <f t="shared" ref="J74:J88" si="54">IF(LEFT($A74,1)="x","",IFERROR(VLOOKUP($A74,LedenZ,15,0),""))</f>
        <v>S3</v>
      </c>
      <c r="K74" s="87" t="str">
        <f t="shared" ref="K74:K88" si="55">IF(LEFT($A74,1)="x","",IFERROR(VLOOKUP($A74,LedenZ,16,0),""))</f>
        <v>S4</v>
      </c>
      <c r="L74" s="87" t="str">
        <f t="shared" ref="L74:L88" si="56">IF(LEFT($A74,1)="x","",IFERROR(VLOOKUP($A74,LedenZ,17,0),""))</f>
        <v>S3</v>
      </c>
      <c r="M74" s="87" t="str">
        <f t="shared" ref="M74:M88" si="57">IF(LEFT($A74,1)="x","",IFERROR(VLOOKUP($A74,LedenZ,18,0),""))</f>
        <v>S4</v>
      </c>
      <c r="N74" s="92"/>
      <c r="P74" s="223" t="str">
        <f ca="1">IF(OR(LEFT($A74,1)="x",AND(Y73+$AC74=0,$AC73&gt;0)),"",IFERROR(VLOOKUP($A74,LedenZ,26,0),""))</f>
        <v/>
      </c>
      <c r="Q74" s="223" t="str">
        <f ca="1">IF(OR(LEFT($A74,1)="x",AND(Z73+$AC74=0,$AC73&gt;0)),"",IFERROR(VLOOKUP($A74,LedenZ,27,0),""))</f>
        <v/>
      </c>
      <c r="R74" s="223" t="str">
        <f ca="1">IF(OR(LEFT($A74,1)="x",AND(AA73+$AC74=0,$AC73&gt;0)),"",IFERROR(VLOOKUP($A74,LedenZ,28,0),""))</f>
        <v/>
      </c>
      <c r="S74" s="223" t="str">
        <f ca="1">IF(OR(LEFT($A74,1)="x",AND(AC73+$AC74=0,$AC73&gt;0)),"",IFERROR(VLOOKUP($A74,LedenZ,29,0),""))</f>
        <v/>
      </c>
      <c r="T74" s="305"/>
      <c r="U74" s="226"/>
      <c r="V74" s="229">
        <f>V73</f>
        <v>999</v>
      </c>
      <c r="W74" s="229">
        <f>W73</f>
        <v>999</v>
      </c>
      <c r="X74" s="52">
        <v>5</v>
      </c>
      <c r="Y74" s="87" t="str">
        <f t="shared" ref="Y74:Y88" si="58">IF(LEFT($A74,1)="x","",IFERROR(VLOOKUP($A74,LedenZ,33,0),""))</f>
        <v>S3</v>
      </c>
      <c r="Z74" s="87" t="str">
        <f t="shared" ref="Z74:Z88" si="59">IF(LEFT($A74,1)="x","",IFERROR(VLOOKUP($A74,LedenZ,34,0),""))</f>
        <v>S4</v>
      </c>
      <c r="AA74" s="87" t="str">
        <f t="shared" ref="AA74:AA88" si="60">IF(LEFT($A74,1)="x","",IFERROR(VLOOKUP($A74,LedenZ,35,0),""))</f>
        <v>S3</v>
      </c>
      <c r="AB74" s="87" t="str">
        <f t="shared" ref="AB74:AB88" si="61">IF(LEFT($A74,1)="x","",IFERROR(VLOOKUP($A74,LedenZ,36,0),""))</f>
        <v/>
      </c>
      <c r="AC74" s="34">
        <f t="shared" ref="AC74:AC88" si="62">LEN(Y74&amp;Z74&amp;AA74&amp;AB74)</f>
        <v>6</v>
      </c>
    </row>
    <row r="75" spans="1:32" ht="12.75" customHeight="1" x14ac:dyDescent="0.2">
      <c r="A75" s="34" t="str">
        <f>C71&amp;"x"&amp;B75</f>
        <v>S4x2</v>
      </c>
      <c r="B75" s="63">
        <v>2</v>
      </c>
      <c r="C75" s="87" t="str">
        <f t="shared" si="48"/>
        <v>V</v>
      </c>
      <c r="D75" s="87" t="str">
        <f t="shared" si="49"/>
        <v>NGQ19P6</v>
      </c>
      <c r="E75" s="88" t="str">
        <f t="shared" si="50"/>
        <v>Laban-Sinke, Ingrid</v>
      </c>
      <c r="F75" s="88" t="str">
        <f t="shared" si="51"/>
        <v>Ingrid</v>
      </c>
      <c r="G75" s="89">
        <f t="shared" si="52"/>
        <v>31209</v>
      </c>
      <c r="H75" s="90">
        <f t="shared" si="53"/>
        <v>33</v>
      </c>
      <c r="I75" s="97"/>
      <c r="J75" s="87" t="str">
        <f t="shared" si="54"/>
        <v>S3</v>
      </c>
      <c r="K75" s="87" t="str">
        <f t="shared" si="55"/>
        <v>S4</v>
      </c>
      <c r="L75" s="87" t="str">
        <f t="shared" si="56"/>
        <v>S3</v>
      </c>
      <c r="M75" s="87" t="str">
        <f t="shared" si="57"/>
        <v>S4</v>
      </c>
      <c r="N75" s="92"/>
      <c r="P75" s="223" t="str">
        <f ca="1">IF(OR(LEFT($A75,1)="x",AND(Y73+$AC75=0,$AC73&gt;0)),"",IFERROR(VLOOKUP($A75,LedenZ,26,0),""))</f>
        <v/>
      </c>
      <c r="Q75" s="223" t="str">
        <f ca="1">IF(OR(LEFT($A75,1)="x",AND(Z73+$AC75=0,$AC73&gt;0)),"",IFERROR(VLOOKUP($A75,LedenZ,27,0),""))</f>
        <v/>
      </c>
      <c r="R75" s="223" t="str">
        <f ca="1">IF(OR(LEFT($A75,1)="x",AND(AA73+$AC75=0,$AC73&gt;0)),"",IFERROR(VLOOKUP($A75,LedenZ,28,0),""))</f>
        <v/>
      </c>
      <c r="S75" s="223" t="str">
        <f ca="1">IF(OR(LEFT($A75,1)="x",AND(AC73+$AC75=0,$AC73&gt;0)),"",IFERROR(VLOOKUP($A75,LedenZ,29,0),""))</f>
        <v/>
      </c>
      <c r="T75" s="305"/>
      <c r="U75" s="226"/>
      <c r="V75" s="229">
        <f t="shared" ref="V75:W88" si="63">V74</f>
        <v>999</v>
      </c>
      <c r="W75" s="229">
        <f t="shared" si="63"/>
        <v>999</v>
      </c>
      <c r="X75" s="52">
        <v>6</v>
      </c>
      <c r="Y75" s="87" t="str">
        <f t="shared" si="58"/>
        <v>S3</v>
      </c>
      <c r="Z75" s="87" t="str">
        <f t="shared" si="59"/>
        <v>S4</v>
      </c>
      <c r="AA75" s="87" t="str">
        <f t="shared" si="60"/>
        <v>S3</v>
      </c>
      <c r="AB75" s="87" t="str">
        <f t="shared" si="61"/>
        <v/>
      </c>
      <c r="AC75" s="34">
        <f t="shared" si="62"/>
        <v>6</v>
      </c>
    </row>
    <row r="76" spans="1:32" ht="12.75" customHeight="1" x14ac:dyDescent="0.2">
      <c r="A76" s="34" t="str">
        <f>C71&amp;"x"&amp;B76</f>
        <v>S4x3</v>
      </c>
      <c r="B76" s="63">
        <v>3</v>
      </c>
      <c r="C76" s="87" t="str">
        <f t="shared" si="48"/>
        <v>V</v>
      </c>
      <c r="D76" s="87" t="str">
        <f t="shared" si="49"/>
        <v>NFX00K9</v>
      </c>
      <c r="E76" s="88" t="str">
        <f t="shared" si="50"/>
        <v>Nelemans, Ingrid</v>
      </c>
      <c r="F76" s="88" t="str">
        <f t="shared" si="51"/>
        <v>Ingrid</v>
      </c>
      <c r="G76" s="89">
        <f t="shared" si="52"/>
        <v>24525</v>
      </c>
      <c r="H76" s="90">
        <f t="shared" si="53"/>
        <v>51</v>
      </c>
      <c r="I76" s="97"/>
      <c r="J76" s="87" t="str">
        <f t="shared" si="54"/>
        <v>S3</v>
      </c>
      <c r="K76" s="87" t="str">
        <f t="shared" si="55"/>
        <v>S4</v>
      </c>
      <c r="L76" s="87" t="str">
        <f t="shared" si="56"/>
        <v>S3</v>
      </c>
      <c r="M76" s="87" t="str">
        <f t="shared" si="57"/>
        <v>S4</v>
      </c>
      <c r="N76" s="92"/>
      <c r="P76" s="223" t="str">
        <f ca="1">IF(OR(LEFT($A76,1)="x",AND(Y73+$AC76=0,$AC73&gt;0)),"",IFERROR(VLOOKUP($A76,LedenZ,26,0),""))</f>
        <v/>
      </c>
      <c r="Q76" s="223" t="str">
        <f ca="1">IF(OR(LEFT($A76,1)="x",AND(Z73+$AC76=0,$AC73&gt;0)),"",IFERROR(VLOOKUP($A76,LedenZ,27,0),""))</f>
        <v/>
      </c>
      <c r="R76" s="223" t="str">
        <f ca="1">IF(OR(LEFT($A76,1)="x",AND(AA73+$AC76=0,$AC73&gt;0)),"",IFERROR(VLOOKUP($A76,LedenZ,28,0),""))</f>
        <v/>
      </c>
      <c r="S76" s="223" t="str">
        <f ca="1">IF(OR(LEFT($A76,1)="x",AND(AC73+$AC76=0,$AC73&gt;0)),"",IFERROR(VLOOKUP($A76,LedenZ,29,0),""))</f>
        <v/>
      </c>
      <c r="T76" s="305"/>
      <c r="U76" s="226"/>
      <c r="V76" s="229">
        <f t="shared" si="63"/>
        <v>999</v>
      </c>
      <c r="W76" s="229">
        <f t="shared" si="63"/>
        <v>999</v>
      </c>
      <c r="X76" s="52">
        <v>7</v>
      </c>
      <c r="Y76" s="87" t="str">
        <f t="shared" si="58"/>
        <v>S3</v>
      </c>
      <c r="Z76" s="87" t="str">
        <f t="shared" si="59"/>
        <v>S4</v>
      </c>
      <c r="AA76" s="87" t="str">
        <f t="shared" si="60"/>
        <v>S3</v>
      </c>
      <c r="AB76" s="87" t="str">
        <f t="shared" si="61"/>
        <v/>
      </c>
      <c r="AC76" s="34">
        <f t="shared" si="62"/>
        <v>6</v>
      </c>
    </row>
    <row r="77" spans="1:32" ht="12.75" customHeight="1" x14ac:dyDescent="0.2">
      <c r="A77" s="34" t="str">
        <f>C71&amp;"x"&amp;B77</f>
        <v>S4x4</v>
      </c>
      <c r="B77" s="63">
        <v>4</v>
      </c>
      <c r="C77" s="87" t="str">
        <f t="shared" si="48"/>
        <v>V</v>
      </c>
      <c r="D77" s="87" t="str">
        <f t="shared" si="49"/>
        <v>NGT43H0</v>
      </c>
      <c r="E77" s="88" t="str">
        <f t="shared" si="50"/>
        <v>Noordam, Mirjam</v>
      </c>
      <c r="F77" s="88" t="str">
        <f t="shared" si="51"/>
        <v>Mirjam</v>
      </c>
      <c r="G77" s="89">
        <f t="shared" si="52"/>
        <v>32119</v>
      </c>
      <c r="H77" s="90">
        <f t="shared" si="53"/>
        <v>31</v>
      </c>
      <c r="I77" s="97"/>
      <c r="J77" s="87" t="str">
        <f t="shared" si="54"/>
        <v>S3</v>
      </c>
      <c r="K77" s="87" t="str">
        <f t="shared" si="55"/>
        <v>S4</v>
      </c>
      <c r="L77" s="87" t="str">
        <f t="shared" si="56"/>
        <v>S3</v>
      </c>
      <c r="M77" s="87" t="str">
        <f t="shared" si="57"/>
        <v>S4</v>
      </c>
      <c r="N77" s="92"/>
      <c r="P77" s="223" t="str">
        <f ca="1">IF(OR(LEFT($A77,1)="x",AND(Y73+$AC77=0,$AC73&gt;0)),"",IFERROR(VLOOKUP($A77,LedenZ,26,0),""))</f>
        <v/>
      </c>
      <c r="Q77" s="223" t="str">
        <f ca="1">IF(OR(LEFT($A77,1)="x",AND(Z73+$AC77=0,$AC73&gt;0)),"",IFERROR(VLOOKUP($A77,LedenZ,27,0),""))</f>
        <v/>
      </c>
      <c r="R77" s="223" t="str">
        <f ca="1">IF(OR(LEFT($A77,1)="x",AND(AA73+$AC77=0,$AC73&gt;0)),"",IFERROR(VLOOKUP($A77,LedenZ,28,0),""))</f>
        <v/>
      </c>
      <c r="S77" s="223" t="str">
        <f ca="1">IF(OR(LEFT($A77,1)="x",AND(AC73+$AC77=0,$AC73&gt;0)),"",IFERROR(VLOOKUP($A77,LedenZ,29,0),""))</f>
        <v/>
      </c>
      <c r="T77" s="305"/>
      <c r="U77" s="226"/>
      <c r="V77" s="229">
        <f t="shared" si="63"/>
        <v>999</v>
      </c>
      <c r="W77" s="229">
        <f t="shared" si="63"/>
        <v>999</v>
      </c>
      <c r="X77" s="52">
        <v>8</v>
      </c>
      <c r="Y77" s="87" t="str">
        <f t="shared" si="58"/>
        <v>S3</v>
      </c>
      <c r="Z77" s="87" t="str">
        <f t="shared" si="59"/>
        <v>S4</v>
      </c>
      <c r="AA77" s="87" t="str">
        <f t="shared" si="60"/>
        <v>S3</v>
      </c>
      <c r="AB77" s="87" t="str">
        <f t="shared" si="61"/>
        <v/>
      </c>
      <c r="AC77" s="34">
        <f t="shared" si="62"/>
        <v>6</v>
      </c>
    </row>
    <row r="78" spans="1:32" ht="12.75" customHeight="1" x14ac:dyDescent="0.2">
      <c r="A78" s="34" t="str">
        <f>C71&amp;"x"&amp;B78</f>
        <v>S4x5</v>
      </c>
      <c r="B78" s="63">
        <v>5</v>
      </c>
      <c r="C78" s="87" t="str">
        <f t="shared" si="48"/>
        <v>V</v>
      </c>
      <c r="D78" s="87" t="str">
        <f t="shared" si="49"/>
        <v>NJK34W5</v>
      </c>
      <c r="E78" s="88" t="str">
        <f t="shared" si="50"/>
        <v>Ploeg, Lieke</v>
      </c>
      <c r="F78" s="88" t="str">
        <f t="shared" si="51"/>
        <v>Lieke</v>
      </c>
      <c r="G78" s="89">
        <f t="shared" si="52"/>
        <v>31732</v>
      </c>
      <c r="H78" s="90">
        <f t="shared" si="53"/>
        <v>32</v>
      </c>
      <c r="I78" s="97"/>
      <c r="J78" s="87" t="str">
        <f t="shared" si="54"/>
        <v>S3</v>
      </c>
      <c r="K78" s="87" t="str">
        <f t="shared" si="55"/>
        <v>S4</v>
      </c>
      <c r="L78" s="87" t="str">
        <f t="shared" si="56"/>
        <v>S3</v>
      </c>
      <c r="M78" s="87" t="str">
        <f t="shared" si="57"/>
        <v>S4</v>
      </c>
      <c r="N78" s="92"/>
      <c r="P78" s="223" t="str">
        <f ca="1">IF(OR(LEFT($A78,1)="x",AND(Y73+$AC78=0,$AC73&gt;0)),"",IFERROR(VLOOKUP($A78,LedenZ,26,0),""))</f>
        <v/>
      </c>
      <c r="Q78" s="223" t="str">
        <f ca="1">IF(OR(LEFT($A78,1)="x",AND(Z73+$AC78=0,$AC73&gt;0)),"",IFERROR(VLOOKUP($A78,LedenZ,27,0),""))</f>
        <v/>
      </c>
      <c r="R78" s="223" t="str">
        <f ca="1">IF(OR(LEFT($A78,1)="x",AND(AA73+$AC78=0,$AC73&gt;0)),"",IFERROR(VLOOKUP($A78,LedenZ,28,0),""))</f>
        <v/>
      </c>
      <c r="S78" s="223" t="str">
        <f ca="1">IF(OR(LEFT($A78,1)="x",AND(AC73+$AC78=0,$AC73&gt;0)),"",IFERROR(VLOOKUP($A78,LedenZ,29,0),""))</f>
        <v/>
      </c>
      <c r="T78" s="305"/>
      <c r="U78" s="226"/>
      <c r="V78" s="229">
        <f t="shared" si="63"/>
        <v>999</v>
      </c>
      <c r="W78" s="229">
        <f t="shared" si="63"/>
        <v>999</v>
      </c>
      <c r="X78" s="52">
        <v>9</v>
      </c>
      <c r="Y78" s="87" t="str">
        <f t="shared" si="58"/>
        <v>S3</v>
      </c>
      <c r="Z78" s="87" t="str">
        <f t="shared" si="59"/>
        <v>S4</v>
      </c>
      <c r="AA78" s="87" t="str">
        <f t="shared" si="60"/>
        <v>S3</v>
      </c>
      <c r="AB78" s="87" t="str">
        <f t="shared" si="61"/>
        <v/>
      </c>
      <c r="AC78" s="34">
        <f t="shared" si="62"/>
        <v>6</v>
      </c>
    </row>
    <row r="79" spans="1:32" ht="12.75" customHeight="1" x14ac:dyDescent="0.2">
      <c r="A79" s="34" t="str">
        <f>C71&amp;"x"&amp;B79</f>
        <v>S4x6</v>
      </c>
      <c r="B79" s="63">
        <v>6</v>
      </c>
      <c r="C79" s="87" t="str">
        <f t="shared" si="48"/>
        <v>V</v>
      </c>
      <c r="D79" s="87" t="str">
        <f t="shared" si="49"/>
        <v>NJC46R3</v>
      </c>
      <c r="E79" s="88" t="str">
        <f t="shared" si="50"/>
        <v>Wibbens, Esther</v>
      </c>
      <c r="F79" s="88" t="str">
        <f t="shared" si="51"/>
        <v>Esther</v>
      </c>
      <c r="G79" s="89">
        <f t="shared" si="52"/>
        <v>33690</v>
      </c>
      <c r="H79" s="90">
        <f t="shared" si="53"/>
        <v>26</v>
      </c>
      <c r="I79" s="97"/>
      <c r="J79" s="87" t="str">
        <f t="shared" si="54"/>
        <v>S3</v>
      </c>
      <c r="K79" s="87" t="str">
        <f t="shared" si="55"/>
        <v>S4</v>
      </c>
      <c r="L79" s="87" t="str">
        <f t="shared" si="56"/>
        <v>S3</v>
      </c>
      <c r="M79" s="87" t="str">
        <f t="shared" si="57"/>
        <v>S4</v>
      </c>
      <c r="N79" s="92"/>
      <c r="P79" s="223" t="str">
        <f ca="1">IF(OR(LEFT($A79,1)="x",AND(Y73+$AC79=0,$AC73&gt;0)),"",IFERROR(VLOOKUP($A79,LedenZ,26,0),""))</f>
        <v/>
      </c>
      <c r="Q79" s="223" t="str">
        <f ca="1">IF(OR(LEFT($A79,1)="x",AND(Z73+$AC79=0,$AC73&gt;0)),"",IFERROR(VLOOKUP($A79,LedenZ,27,0),""))</f>
        <v/>
      </c>
      <c r="R79" s="223" t="str">
        <f ca="1">IF(OR(LEFT($A79,1)="x",AND(AA73+$AC79=0,$AC73&gt;0)),"",IFERROR(VLOOKUP($A79,LedenZ,28,0),""))</f>
        <v/>
      </c>
      <c r="S79" s="223" t="str">
        <f ca="1">IF(OR(LEFT($A79,1)="x",AND(AC73+$AC79=0,$AC73&gt;0)),"",IFERROR(VLOOKUP($A79,LedenZ,29,0),""))</f>
        <v/>
      </c>
      <c r="T79" s="305"/>
      <c r="U79" s="226"/>
      <c r="V79" s="229">
        <f t="shared" si="63"/>
        <v>999</v>
      </c>
      <c r="W79" s="229">
        <f t="shared" si="63"/>
        <v>999</v>
      </c>
      <c r="X79" s="52">
        <v>10</v>
      </c>
      <c r="Y79" s="87" t="str">
        <f t="shared" si="58"/>
        <v>S3</v>
      </c>
      <c r="Z79" s="87" t="str">
        <f t="shared" si="59"/>
        <v>S4</v>
      </c>
      <c r="AA79" s="87" t="str">
        <f t="shared" si="60"/>
        <v>S3</v>
      </c>
      <c r="AB79" s="87" t="str">
        <f t="shared" si="61"/>
        <v/>
      </c>
      <c r="AC79" s="34">
        <f t="shared" si="62"/>
        <v>6</v>
      </c>
    </row>
    <row r="80" spans="1:32" ht="12.75" customHeight="1" x14ac:dyDescent="0.2">
      <c r="A80" s="34" t="str">
        <f>C71&amp;"x"&amp;B80</f>
        <v>S4x7</v>
      </c>
      <c r="B80" s="63">
        <v>7</v>
      </c>
      <c r="C80" s="87" t="str">
        <f t="shared" si="48"/>
        <v>M</v>
      </c>
      <c r="D80" s="87" t="str">
        <f t="shared" si="49"/>
        <v>NFW40D9</v>
      </c>
      <c r="E80" s="88" t="str">
        <f t="shared" si="50"/>
        <v>Boshoven, Davy</v>
      </c>
      <c r="F80" s="88" t="str">
        <f t="shared" si="51"/>
        <v>Davy</v>
      </c>
      <c r="G80" s="89">
        <f t="shared" si="52"/>
        <v>27506</v>
      </c>
      <c r="H80" s="90">
        <f t="shared" si="53"/>
        <v>43</v>
      </c>
      <c r="I80" s="97"/>
      <c r="J80" s="87" t="str">
        <f t="shared" si="54"/>
        <v>S3</v>
      </c>
      <c r="K80" s="87" t="str">
        <f t="shared" si="55"/>
        <v>S4</v>
      </c>
      <c r="L80" s="87" t="str">
        <f t="shared" si="56"/>
        <v>S3</v>
      </c>
      <c r="M80" s="87" t="str">
        <f t="shared" si="57"/>
        <v>S4</v>
      </c>
      <c r="N80" s="92"/>
      <c r="P80" s="223" t="str">
        <f ca="1">IF(OR(LEFT($A80,1)="x",AND(Y73+$AC80=0,$AC73&gt;0)),"",IFERROR(VLOOKUP($A80,LedenZ,26,0),""))</f>
        <v/>
      </c>
      <c r="Q80" s="223" t="str">
        <f ca="1">IF(OR(LEFT($A80,1)="x",AND(Z73+$AC80=0,$AC73&gt;0)),"",IFERROR(VLOOKUP($A80,LedenZ,27,0),""))</f>
        <v/>
      </c>
      <c r="R80" s="223" t="str">
        <f ca="1">IF(OR(LEFT($A80,1)="x",AND(AA73+$AC80=0,$AC73&gt;0)),"",IFERROR(VLOOKUP($A80,LedenZ,28,0),""))</f>
        <v/>
      </c>
      <c r="S80" s="223" t="str">
        <f ca="1">IF(OR(LEFT($A80,1)="x",AND(AC73+$AC80=0,$AC73&gt;0)),"",IFERROR(VLOOKUP($A80,LedenZ,29,0),""))</f>
        <v/>
      </c>
      <c r="T80" s="305"/>
      <c r="U80" s="226"/>
      <c r="V80" s="229">
        <f t="shared" si="63"/>
        <v>999</v>
      </c>
      <c r="W80" s="229">
        <f t="shared" si="63"/>
        <v>999</v>
      </c>
      <c r="X80" s="52">
        <v>11</v>
      </c>
      <c r="Y80" s="87" t="str">
        <f t="shared" si="58"/>
        <v>S3</v>
      </c>
      <c r="Z80" s="87" t="str">
        <f t="shared" si="59"/>
        <v>S4</v>
      </c>
      <c r="AA80" s="87" t="str">
        <f t="shared" si="60"/>
        <v>S3</v>
      </c>
      <c r="AB80" s="87" t="str">
        <f t="shared" si="61"/>
        <v/>
      </c>
      <c r="AC80" s="34">
        <f t="shared" si="62"/>
        <v>6</v>
      </c>
    </row>
    <row r="81" spans="1:32" ht="12.75" customHeight="1" x14ac:dyDescent="0.2">
      <c r="A81" s="34" t="str">
        <f>C71&amp;"x"&amp;B81</f>
        <v>S4x8</v>
      </c>
      <c r="B81" s="63">
        <v>8</v>
      </c>
      <c r="C81" s="87" t="str">
        <f t="shared" si="48"/>
        <v>M</v>
      </c>
      <c r="D81" s="87" t="str">
        <f t="shared" si="49"/>
        <v>NFW92M3</v>
      </c>
      <c r="E81" s="88" t="str">
        <f t="shared" si="50"/>
        <v>Laban, Antjan</v>
      </c>
      <c r="F81" s="88" t="str">
        <f t="shared" si="51"/>
        <v>Antjan</v>
      </c>
      <c r="G81" s="89">
        <f t="shared" si="52"/>
        <v>29340</v>
      </c>
      <c r="H81" s="90">
        <f t="shared" si="53"/>
        <v>38</v>
      </c>
      <c r="I81" s="97"/>
      <c r="J81" s="87" t="str">
        <f t="shared" si="54"/>
        <v>S3</v>
      </c>
      <c r="K81" s="87" t="str">
        <f t="shared" si="55"/>
        <v>S4</v>
      </c>
      <c r="L81" s="87" t="str">
        <f t="shared" si="56"/>
        <v>S3</v>
      </c>
      <c r="M81" s="87" t="str">
        <f t="shared" si="57"/>
        <v>S4</v>
      </c>
      <c r="N81" s="92"/>
      <c r="P81" s="223" t="str">
        <f ca="1">IF(OR(LEFT($A81,1)="x",AND(Y73+$AC81=0,$AC73&gt;0)),"",IFERROR(VLOOKUP($A81,LedenZ,26,0),""))</f>
        <v/>
      </c>
      <c r="Q81" s="223" t="str">
        <f ca="1">IF(OR(LEFT($A81,1)="x",AND(Z73+$AC81=0,$AC73&gt;0)),"",IFERROR(VLOOKUP($A81,LedenZ,27,0),""))</f>
        <v/>
      </c>
      <c r="R81" s="223" t="str">
        <f ca="1">IF(OR(LEFT($A81,1)="x",AND(AA73+$AC81=0,$AC73&gt;0)),"",IFERROR(VLOOKUP($A81,LedenZ,28,0),""))</f>
        <v/>
      </c>
      <c r="S81" s="223" t="str">
        <f ca="1">IF(OR(LEFT($A81,1)="x",AND(AC73+$AC81=0,$AC73&gt;0)),"",IFERROR(VLOOKUP($A81,LedenZ,29,0),""))</f>
        <v/>
      </c>
      <c r="T81" s="305"/>
      <c r="U81" s="226"/>
      <c r="V81" s="229">
        <f t="shared" si="63"/>
        <v>999</v>
      </c>
      <c r="W81" s="229">
        <f t="shared" si="63"/>
        <v>999</v>
      </c>
      <c r="X81" s="52">
        <v>12</v>
      </c>
      <c r="Y81" s="87" t="str">
        <f t="shared" si="58"/>
        <v>S3</v>
      </c>
      <c r="Z81" s="87" t="str">
        <f t="shared" si="59"/>
        <v>S4</v>
      </c>
      <c r="AA81" s="87" t="str">
        <f t="shared" si="60"/>
        <v>S3</v>
      </c>
      <c r="AB81" s="87" t="str">
        <f t="shared" si="61"/>
        <v/>
      </c>
      <c r="AC81" s="34">
        <f t="shared" si="62"/>
        <v>6</v>
      </c>
    </row>
    <row r="82" spans="1:32" ht="12.75" customHeight="1" x14ac:dyDescent="0.2">
      <c r="A82" s="34" t="str">
        <f>C71&amp;"x"&amp;B82</f>
        <v>S4x9</v>
      </c>
      <c r="B82" s="63">
        <v>9</v>
      </c>
      <c r="C82" s="87" t="str">
        <f t="shared" si="48"/>
        <v>M</v>
      </c>
      <c r="D82" s="87" t="str">
        <f t="shared" si="49"/>
        <v>NFW26G8</v>
      </c>
      <c r="E82" s="88" t="str">
        <f t="shared" si="50"/>
        <v>Noels, Arjan</v>
      </c>
      <c r="F82" s="88" t="str">
        <f t="shared" si="51"/>
        <v>Arjan</v>
      </c>
      <c r="G82" s="89">
        <f t="shared" si="52"/>
        <v>29523</v>
      </c>
      <c r="H82" s="90">
        <f t="shared" si="53"/>
        <v>38</v>
      </c>
      <c r="I82" s="97"/>
      <c r="J82" s="87" t="str">
        <f t="shared" si="54"/>
        <v>S3</v>
      </c>
      <c r="K82" s="87" t="str">
        <f t="shared" si="55"/>
        <v>S4</v>
      </c>
      <c r="L82" s="87" t="str">
        <f t="shared" si="56"/>
        <v>S3</v>
      </c>
      <c r="M82" s="87" t="str">
        <f t="shared" si="57"/>
        <v>S4</v>
      </c>
      <c r="N82" s="92"/>
      <c r="P82" s="223" t="str">
        <f ca="1">IF(OR(LEFT($A82,1)="x",AND(Y73+$AC82=0,$AC73&gt;0)),"",IFERROR(VLOOKUP($A82,LedenZ,26,0),""))</f>
        <v/>
      </c>
      <c r="Q82" s="223" t="str">
        <f ca="1">IF(OR(LEFT($A82,1)="x",AND(Z73+$AC82=0,$AC73&gt;0)),"",IFERROR(VLOOKUP($A82,LedenZ,27,0),""))</f>
        <v/>
      </c>
      <c r="R82" s="223" t="str">
        <f ca="1">IF(OR(LEFT($A82,1)="x",AND(AA73+$AC82=0,$AC73&gt;0)),"",IFERROR(VLOOKUP($A82,LedenZ,28,0),""))</f>
        <v/>
      </c>
      <c r="S82" s="223" t="str">
        <f ca="1">IF(OR(LEFT($A82,1)="x",AND(AC73+$AC82=0,$AC73&gt;0)),"",IFERROR(VLOOKUP($A82,LedenZ,29,0),""))</f>
        <v/>
      </c>
      <c r="T82" s="305"/>
      <c r="U82" s="226"/>
      <c r="V82" s="229">
        <f t="shared" si="63"/>
        <v>999</v>
      </c>
      <c r="W82" s="229">
        <f t="shared" si="63"/>
        <v>999</v>
      </c>
      <c r="X82" s="52">
        <v>13</v>
      </c>
      <c r="Y82" s="87" t="str">
        <f t="shared" si="58"/>
        <v>S3</v>
      </c>
      <c r="Z82" s="87" t="str">
        <f t="shared" si="59"/>
        <v>S4</v>
      </c>
      <c r="AA82" s="87" t="str">
        <f t="shared" si="60"/>
        <v>S3</v>
      </c>
      <c r="AB82" s="87" t="str">
        <f t="shared" si="61"/>
        <v/>
      </c>
      <c r="AC82" s="34">
        <f t="shared" si="62"/>
        <v>6</v>
      </c>
    </row>
    <row r="83" spans="1:32" ht="12.75" customHeight="1" x14ac:dyDescent="0.2">
      <c r="A83" s="34" t="str">
        <f>C71&amp;"x"&amp;B83</f>
        <v>S4x10</v>
      </c>
      <c r="B83" s="63">
        <v>10</v>
      </c>
      <c r="C83" s="87" t="str">
        <f t="shared" si="48"/>
        <v>M</v>
      </c>
      <c r="D83" s="87" t="str">
        <f t="shared" si="49"/>
        <v>NFW14Y3</v>
      </c>
      <c r="E83" s="88" t="str">
        <f t="shared" si="50"/>
        <v>Verwaal, Jan-Peter</v>
      </c>
      <c r="F83" s="88" t="str">
        <f t="shared" si="51"/>
        <v>Jan-Peter</v>
      </c>
      <c r="G83" s="89">
        <f t="shared" si="52"/>
        <v>25273</v>
      </c>
      <c r="H83" s="90">
        <f t="shared" si="53"/>
        <v>49</v>
      </c>
      <c r="I83" s="97"/>
      <c r="J83" s="87" t="str">
        <f t="shared" si="54"/>
        <v>S3</v>
      </c>
      <c r="K83" s="87" t="str">
        <f t="shared" si="55"/>
        <v>S4</v>
      </c>
      <c r="L83" s="87" t="str">
        <f t="shared" si="56"/>
        <v>S3</v>
      </c>
      <c r="M83" s="87" t="str">
        <f t="shared" si="57"/>
        <v>S4</v>
      </c>
      <c r="N83" s="92"/>
      <c r="P83" s="223" t="str">
        <f ca="1">IF(OR(LEFT($A83,1)="x",AND(Y73+$AC83=0,$AC73&gt;0)),"",IFERROR(VLOOKUP($A83,LedenZ,26,0),""))</f>
        <v/>
      </c>
      <c r="Q83" s="223" t="str">
        <f ca="1">IF(OR(LEFT($A83,1)="x",AND(Z73+$AC83=0,$AC73&gt;0)),"",IFERROR(VLOOKUP($A83,LedenZ,27,0),""))</f>
        <v/>
      </c>
      <c r="R83" s="223" t="str">
        <f ca="1">IF(OR(LEFT($A83,1)="x",AND(AA73+$AC83=0,$AC73&gt;0)),"",IFERROR(VLOOKUP($A83,LedenZ,28,0),""))</f>
        <v/>
      </c>
      <c r="S83" s="223" t="str">
        <f ca="1">IF(OR(LEFT($A83,1)="x",AND(AC73+$AC83=0,$AC73&gt;0)),"",IFERROR(VLOOKUP($A83,LedenZ,29,0),""))</f>
        <v/>
      </c>
      <c r="T83" s="305"/>
      <c r="U83" s="226"/>
      <c r="V83" s="229">
        <f t="shared" si="63"/>
        <v>999</v>
      </c>
      <c r="W83" s="229">
        <f t="shared" si="63"/>
        <v>999</v>
      </c>
      <c r="X83" s="52">
        <v>14</v>
      </c>
      <c r="Y83" s="87" t="str">
        <f t="shared" si="58"/>
        <v>S3</v>
      </c>
      <c r="Z83" s="87" t="str">
        <f t="shared" si="59"/>
        <v>S4</v>
      </c>
      <c r="AA83" s="87" t="str">
        <f t="shared" si="60"/>
        <v>S3</v>
      </c>
      <c r="AB83" s="87" t="str">
        <f t="shared" si="61"/>
        <v/>
      </c>
      <c r="AC83" s="34">
        <f t="shared" si="62"/>
        <v>6</v>
      </c>
    </row>
    <row r="84" spans="1:32" ht="12.75" customHeight="1" x14ac:dyDescent="0.2">
      <c r="A84" s="34" t="str">
        <f>C71&amp;"x"&amp;B84</f>
        <v>S4x11</v>
      </c>
      <c r="B84" s="63">
        <v>11</v>
      </c>
      <c r="C84" s="87" t="str">
        <f t="shared" si="48"/>
        <v/>
      </c>
      <c r="D84" s="87" t="str">
        <f t="shared" si="49"/>
        <v/>
      </c>
      <c r="E84" s="88" t="str">
        <f t="shared" si="50"/>
        <v/>
      </c>
      <c r="F84" s="88" t="str">
        <f t="shared" si="51"/>
        <v/>
      </c>
      <c r="G84" s="89" t="str">
        <f t="shared" si="52"/>
        <v/>
      </c>
      <c r="H84" s="90" t="str">
        <f t="shared" si="53"/>
        <v/>
      </c>
      <c r="I84" s="97"/>
      <c r="J84" s="87" t="str">
        <f t="shared" si="54"/>
        <v/>
      </c>
      <c r="K84" s="87" t="str">
        <f t="shared" si="55"/>
        <v/>
      </c>
      <c r="L84" s="87" t="str">
        <f t="shared" si="56"/>
        <v/>
      </c>
      <c r="M84" s="87" t="str">
        <f t="shared" si="57"/>
        <v/>
      </c>
      <c r="N84" s="92"/>
      <c r="P84" s="223" t="str">
        <f>IF(OR(LEFT($A84,1)="x",AND(Y73+$AC84=0,$AC73&gt;0)),"",IFERROR(VLOOKUP($A84,LedenZ,26,0),""))</f>
        <v/>
      </c>
      <c r="Q84" s="223" t="str">
        <f>IF(OR(LEFT($A84,1)="x",AND(Z73+$AC84=0,$AC73&gt;0)),"",IFERROR(VLOOKUP($A84,LedenZ,27,0),""))</f>
        <v/>
      </c>
      <c r="R84" s="223" t="str">
        <f>IF(OR(LEFT($A84,1)="x",AND(AA73+$AC84=0,$AC73&gt;0)),"",IFERROR(VLOOKUP($A84,LedenZ,28,0),""))</f>
        <v/>
      </c>
      <c r="S84" s="223" t="str">
        <f>IF(OR(LEFT($A84,1)="x",AND(AC73+$AC84=0,$AC73&gt;0)),"",IFERROR(VLOOKUP($A84,LedenZ,29,0),""))</f>
        <v/>
      </c>
      <c r="V84" s="229">
        <f t="shared" si="63"/>
        <v>999</v>
      </c>
      <c r="W84" s="229">
        <f t="shared" si="63"/>
        <v>999</v>
      </c>
      <c r="X84" s="52">
        <v>15</v>
      </c>
      <c r="Y84" s="87" t="str">
        <f t="shared" si="58"/>
        <v/>
      </c>
      <c r="Z84" s="87" t="str">
        <f t="shared" si="59"/>
        <v/>
      </c>
      <c r="AA84" s="87" t="str">
        <f t="shared" si="60"/>
        <v/>
      </c>
      <c r="AB84" s="87" t="str">
        <f t="shared" si="61"/>
        <v/>
      </c>
      <c r="AC84" s="34">
        <f t="shared" si="62"/>
        <v>0</v>
      </c>
    </row>
    <row r="85" spans="1:32" ht="12.75" customHeight="1" x14ac:dyDescent="0.2">
      <c r="A85" s="34" t="str">
        <f>C71&amp;"x"&amp;B85</f>
        <v>S4x12</v>
      </c>
      <c r="B85" s="63">
        <v>12</v>
      </c>
      <c r="C85" s="87" t="str">
        <f t="shared" si="48"/>
        <v/>
      </c>
      <c r="D85" s="87" t="str">
        <f t="shared" si="49"/>
        <v/>
      </c>
      <c r="E85" s="88" t="str">
        <f t="shared" si="50"/>
        <v/>
      </c>
      <c r="F85" s="88" t="str">
        <f t="shared" si="51"/>
        <v/>
      </c>
      <c r="G85" s="89" t="str">
        <f t="shared" si="52"/>
        <v/>
      </c>
      <c r="H85" s="90" t="str">
        <f t="shared" si="53"/>
        <v/>
      </c>
      <c r="I85" s="97"/>
      <c r="J85" s="87" t="str">
        <f t="shared" si="54"/>
        <v/>
      </c>
      <c r="K85" s="87" t="str">
        <f t="shared" si="55"/>
        <v/>
      </c>
      <c r="L85" s="87" t="str">
        <f t="shared" si="56"/>
        <v/>
      </c>
      <c r="M85" s="87" t="str">
        <f t="shared" si="57"/>
        <v/>
      </c>
      <c r="N85" s="92"/>
      <c r="P85" s="223" t="str">
        <f>IF(OR(LEFT($A85,1)="x",AND(Y73+$AC85=0,$AC73&gt;0)),"",IFERROR(VLOOKUP($A85,LedenZ,26,0),""))</f>
        <v/>
      </c>
      <c r="Q85" s="223" t="str">
        <f>IF(OR(LEFT($A85,1)="x",AND(Z73+$AC85=0,$AC73&gt;0)),"",IFERROR(VLOOKUP($A85,LedenZ,27,0),""))</f>
        <v/>
      </c>
      <c r="R85" s="223" t="str">
        <f>IF(OR(LEFT($A85,1)="x",AND(AA73+$AC85=0,$AC73&gt;0)),"",IFERROR(VLOOKUP($A85,LedenZ,28,0),""))</f>
        <v/>
      </c>
      <c r="S85" s="223" t="str">
        <f>IF(OR(LEFT($A85,1)="x",AND(AC73+$AC85=0,$AC73&gt;0)),"",IFERROR(VLOOKUP($A85,LedenZ,29,0),""))</f>
        <v/>
      </c>
      <c r="V85" s="229">
        <f t="shared" si="63"/>
        <v>999</v>
      </c>
      <c r="W85" s="229">
        <f t="shared" si="63"/>
        <v>999</v>
      </c>
      <c r="X85" s="52">
        <v>16</v>
      </c>
      <c r="Y85" s="87" t="str">
        <f t="shared" si="58"/>
        <v/>
      </c>
      <c r="Z85" s="87" t="str">
        <f t="shared" si="59"/>
        <v/>
      </c>
      <c r="AA85" s="87" t="str">
        <f t="shared" si="60"/>
        <v/>
      </c>
      <c r="AB85" s="87" t="str">
        <f t="shared" si="61"/>
        <v/>
      </c>
      <c r="AC85" s="34">
        <f t="shared" si="62"/>
        <v>0</v>
      </c>
    </row>
    <row r="86" spans="1:32" ht="12.75" customHeight="1" x14ac:dyDescent="0.2">
      <c r="A86" s="34" t="str">
        <f>C71&amp;"x"&amp;B86</f>
        <v>S4x13</v>
      </c>
      <c r="B86" s="63">
        <v>13</v>
      </c>
      <c r="C86" s="87" t="str">
        <f t="shared" si="48"/>
        <v/>
      </c>
      <c r="D86" s="87" t="str">
        <f t="shared" si="49"/>
        <v/>
      </c>
      <c r="E86" s="88" t="str">
        <f t="shared" si="50"/>
        <v/>
      </c>
      <c r="F86" s="88" t="str">
        <f t="shared" si="51"/>
        <v/>
      </c>
      <c r="G86" s="89" t="str">
        <f t="shared" si="52"/>
        <v/>
      </c>
      <c r="H86" s="90" t="str">
        <f t="shared" si="53"/>
        <v/>
      </c>
      <c r="I86" s="97"/>
      <c r="J86" s="87" t="str">
        <f t="shared" si="54"/>
        <v/>
      </c>
      <c r="K86" s="87" t="str">
        <f t="shared" si="55"/>
        <v/>
      </c>
      <c r="L86" s="87" t="str">
        <f t="shared" si="56"/>
        <v/>
      </c>
      <c r="M86" s="87" t="str">
        <f t="shared" si="57"/>
        <v/>
      </c>
      <c r="N86" s="92"/>
      <c r="P86" s="223" t="str">
        <f>IF(OR(LEFT($A86,1)="x",AND(Y73+$AC86=0,$AC73&gt;0)),"",IFERROR(VLOOKUP($A86,LedenZ,26,0),""))</f>
        <v/>
      </c>
      <c r="Q86" s="223" t="str">
        <f>IF(OR(LEFT($A86,1)="x",AND(Z73+$AC86=0,$AC73&gt;0)),"",IFERROR(VLOOKUP($A86,LedenZ,27,0),""))</f>
        <v/>
      </c>
      <c r="R86" s="223" t="str">
        <f>IF(OR(LEFT($A86,1)="x",AND(AA73+$AC86=0,$AC73&gt;0)),"",IFERROR(VLOOKUP($A86,LedenZ,28,0),""))</f>
        <v/>
      </c>
      <c r="S86" s="223" t="str">
        <f>IF(OR(LEFT($A86,1)="x",AND(AC73+$AC86=0,$AC73&gt;0)),"",IFERROR(VLOOKUP($A86,LedenZ,29,0),""))</f>
        <v/>
      </c>
      <c r="V86" s="229">
        <f t="shared" si="63"/>
        <v>999</v>
      </c>
      <c r="W86" s="229">
        <f t="shared" si="63"/>
        <v>999</v>
      </c>
      <c r="X86" s="52">
        <v>17</v>
      </c>
      <c r="Y86" s="87" t="str">
        <f t="shared" si="58"/>
        <v/>
      </c>
      <c r="Z86" s="87" t="str">
        <f t="shared" si="59"/>
        <v/>
      </c>
      <c r="AA86" s="87" t="str">
        <f t="shared" si="60"/>
        <v/>
      </c>
      <c r="AB86" s="87" t="str">
        <f t="shared" si="61"/>
        <v/>
      </c>
      <c r="AC86" s="34">
        <f t="shared" si="62"/>
        <v>0</v>
      </c>
    </row>
    <row r="87" spans="1:32" ht="12.75" customHeight="1" x14ac:dyDescent="0.2">
      <c r="A87" s="34" t="str">
        <f>C71&amp;"x"&amp;B87</f>
        <v>S4x14</v>
      </c>
      <c r="B87" s="63">
        <v>14</v>
      </c>
      <c r="C87" s="87" t="str">
        <f t="shared" si="48"/>
        <v/>
      </c>
      <c r="D87" s="87" t="str">
        <f t="shared" si="49"/>
        <v/>
      </c>
      <c r="E87" s="88" t="str">
        <f t="shared" si="50"/>
        <v/>
      </c>
      <c r="F87" s="88" t="str">
        <f t="shared" si="51"/>
        <v/>
      </c>
      <c r="G87" s="89" t="str">
        <f t="shared" si="52"/>
        <v/>
      </c>
      <c r="H87" s="90" t="str">
        <f t="shared" si="53"/>
        <v/>
      </c>
      <c r="I87" s="97"/>
      <c r="J87" s="87" t="str">
        <f t="shared" si="54"/>
        <v/>
      </c>
      <c r="K87" s="87" t="str">
        <f t="shared" si="55"/>
        <v/>
      </c>
      <c r="L87" s="87" t="str">
        <f t="shared" si="56"/>
        <v/>
      </c>
      <c r="M87" s="87" t="str">
        <f t="shared" si="57"/>
        <v/>
      </c>
      <c r="N87" s="92"/>
      <c r="P87" s="223" t="str">
        <f>IF(OR(LEFT($A87,1)="x",AND(Y73+$AC87=0,$AC73&gt;0)),"",IFERROR(VLOOKUP($A87,LedenZ,26,0),""))</f>
        <v/>
      </c>
      <c r="Q87" s="223" t="str">
        <f>IF(OR(LEFT($A87,1)="x",AND(Z73+$AC87=0,$AC73&gt;0)),"",IFERROR(VLOOKUP($A87,LedenZ,27,0),""))</f>
        <v/>
      </c>
      <c r="R87" s="223" t="str">
        <f>IF(OR(LEFT($A87,1)="x",AND(AA73+$AC87=0,$AC73&gt;0)),"",IFERROR(VLOOKUP($A87,LedenZ,28,0),""))</f>
        <v/>
      </c>
      <c r="S87" s="223" t="str">
        <f>IF(OR(LEFT($A87,1)="x",AND(AC73+$AC87=0,$AC73&gt;0)),"",IFERROR(VLOOKUP($A87,LedenZ,29,0),""))</f>
        <v/>
      </c>
      <c r="V87" s="229">
        <f t="shared" si="63"/>
        <v>999</v>
      </c>
      <c r="W87" s="229">
        <f t="shared" si="63"/>
        <v>999</v>
      </c>
      <c r="X87" s="52">
        <v>18</v>
      </c>
      <c r="Y87" s="87" t="str">
        <f t="shared" si="58"/>
        <v/>
      </c>
      <c r="Z87" s="87" t="str">
        <f t="shared" si="59"/>
        <v/>
      </c>
      <c r="AA87" s="87" t="str">
        <f t="shared" si="60"/>
        <v/>
      </c>
      <c r="AB87" s="87" t="str">
        <f t="shared" si="61"/>
        <v/>
      </c>
      <c r="AC87" s="34">
        <f t="shared" si="62"/>
        <v>0</v>
      </c>
    </row>
    <row r="88" spans="1:32" ht="12.75" customHeight="1" x14ac:dyDescent="0.2">
      <c r="A88" s="34" t="str">
        <f>C71&amp;"x"&amp;B88</f>
        <v>S4x15</v>
      </c>
      <c r="B88" s="63">
        <v>15</v>
      </c>
      <c r="C88" s="87" t="str">
        <f t="shared" si="48"/>
        <v/>
      </c>
      <c r="D88" s="87" t="str">
        <f t="shared" si="49"/>
        <v/>
      </c>
      <c r="E88" s="88" t="str">
        <f t="shared" si="50"/>
        <v/>
      </c>
      <c r="F88" s="88" t="str">
        <f t="shared" si="51"/>
        <v/>
      </c>
      <c r="G88" s="89" t="str">
        <f t="shared" si="52"/>
        <v/>
      </c>
      <c r="H88" s="90" t="str">
        <f t="shared" si="53"/>
        <v/>
      </c>
      <c r="I88" s="97"/>
      <c r="J88" s="87" t="str">
        <f t="shared" si="54"/>
        <v/>
      </c>
      <c r="K88" s="87" t="str">
        <f t="shared" si="55"/>
        <v/>
      </c>
      <c r="L88" s="87" t="str">
        <f t="shared" si="56"/>
        <v/>
      </c>
      <c r="M88" s="87" t="str">
        <f t="shared" si="57"/>
        <v/>
      </c>
      <c r="N88" s="92"/>
      <c r="P88" s="223" t="str">
        <f>IF(OR(LEFT($A88,1)="x",AND(Y73+$AC88=0,$AC73&gt;0)),"",IFERROR(VLOOKUP($A88,LedenZ,26,0),""))</f>
        <v/>
      </c>
      <c r="Q88" s="223" t="str">
        <f>IF(OR(LEFT($A88,1)="x",AND(Z73+$AC88=0,$AC73&gt;0)),"",IFERROR(VLOOKUP($A88,LedenZ,27,0),""))</f>
        <v/>
      </c>
      <c r="R88" s="223" t="str">
        <f>IF(OR(LEFT($A88,1)="x",AND(AA73+$AC88=0,$AC73&gt;0)),"",IFERROR(VLOOKUP($A88,LedenZ,28,0),""))</f>
        <v/>
      </c>
      <c r="S88" s="223" t="str">
        <f>IF(OR(LEFT($A88,1)="x",AND(AC73+$AC88=0,$AC73&gt;0)),"",IFERROR(VLOOKUP($A88,LedenZ,29,0),""))</f>
        <v/>
      </c>
      <c r="V88" s="229">
        <f t="shared" si="63"/>
        <v>999</v>
      </c>
      <c r="W88" s="229">
        <f t="shared" si="63"/>
        <v>999</v>
      </c>
      <c r="X88" s="52">
        <v>19</v>
      </c>
      <c r="Y88" s="87" t="str">
        <f t="shared" si="58"/>
        <v/>
      </c>
      <c r="Z88" s="87" t="str">
        <f t="shared" si="59"/>
        <v/>
      </c>
      <c r="AA88" s="87" t="str">
        <f t="shared" si="60"/>
        <v/>
      </c>
      <c r="AB88" s="87" t="str">
        <f t="shared" si="61"/>
        <v/>
      </c>
      <c r="AC88" s="34">
        <f t="shared" si="62"/>
        <v>0</v>
      </c>
    </row>
    <row r="89" spans="1:32" ht="13.5" thickBot="1" x14ac:dyDescent="0.25">
      <c r="B89" s="93"/>
      <c r="C89" s="94"/>
      <c r="D89" s="93"/>
      <c r="E89" s="93"/>
      <c r="F89" s="93"/>
      <c r="G89" s="95"/>
      <c r="H89" s="95"/>
      <c r="I89" s="95"/>
      <c r="J89" s="94"/>
      <c r="K89" s="94"/>
      <c r="L89" s="94"/>
      <c r="M89" s="92"/>
      <c r="N89" s="92"/>
      <c r="X89" s="52">
        <v>20</v>
      </c>
    </row>
    <row r="90" spans="1:32" ht="13.5" thickTop="1" x14ac:dyDescent="0.2">
      <c r="A90" s="62"/>
      <c r="B90" s="63"/>
      <c r="C90" s="392" t="s">
        <v>6547</v>
      </c>
      <c r="D90" s="392"/>
      <c r="E90" s="178" t="s">
        <v>6548</v>
      </c>
      <c r="F90" s="178" t="s">
        <v>6549</v>
      </c>
      <c r="G90" s="65" t="s">
        <v>6550</v>
      </c>
      <c r="H90" s="66"/>
      <c r="I90" s="67"/>
      <c r="J90" s="68" t="s">
        <v>6551</v>
      </c>
      <c r="K90" s="68" t="s">
        <v>6552</v>
      </c>
      <c r="L90" s="68" t="s">
        <v>6553</v>
      </c>
      <c r="M90" s="69"/>
      <c r="N90" s="69"/>
      <c r="O90" s="70"/>
      <c r="P90" s="71">
        <f ca="1">COUNT(P94:P108)</f>
        <v>0</v>
      </c>
      <c r="Q90" s="71">
        <f ca="1">COUNT(Q94:Q108)</f>
        <v>0</v>
      </c>
      <c r="R90" s="71">
        <f ca="1">COUNT(R94:R108)</f>
        <v>0</v>
      </c>
      <c r="S90" s="71">
        <f ca="1">COUNT(S94:S108)</f>
        <v>0</v>
      </c>
      <c r="T90" s="51">
        <f ca="1">S90-(15-COUNTBLANK(AB94:AB108))</f>
        <v>0</v>
      </c>
      <c r="U90" s="70"/>
      <c r="V90" s="70"/>
      <c r="W90" s="70"/>
      <c r="X90" s="70">
        <v>1</v>
      </c>
      <c r="Y90" s="62"/>
      <c r="Z90" s="62"/>
      <c r="AA90" s="62"/>
      <c r="AB90" s="62"/>
      <c r="AC90" s="62"/>
    </row>
    <row r="91" spans="1:32" x14ac:dyDescent="0.2">
      <c r="A91" s="43">
        <v>8</v>
      </c>
      <c r="B91" s="73"/>
      <c r="C91" s="391" t="str">
        <f>Leden!AR10</f>
        <v>S5</v>
      </c>
      <c r="D91" s="391"/>
      <c r="E91" s="177" t="str">
        <f>IF($C91="","",LEFT(IFERROR(VLOOKUP($C91,TeamsZ,2,0),"")&amp;"??",2))</f>
        <v>BK</v>
      </c>
      <c r="F91" s="177" t="str">
        <f>IF($C91="","",LEFT(IFERROR(VLOOKUP($C91,TeamsZ,3,0),"")&amp;"??",2))</f>
        <v>Za</v>
      </c>
      <c r="G91" s="177" t="str">
        <f>IF($C91="","",LEFT(IFERROR(VLOOKUP($C91,TeamsZ,4,0),"")&amp;"?",1))</f>
        <v>8</v>
      </c>
      <c r="H91" s="75"/>
      <c r="I91" s="76"/>
      <c r="J91" s="295">
        <f>COUNTIF(C94:C108,"V")</f>
        <v>4</v>
      </c>
      <c r="K91" s="300">
        <f>COUNTIF(C94:C108,"M")</f>
        <v>5</v>
      </c>
      <c r="L91" s="77">
        <f>IFERROR(AVERAGE(H94:H108),"")</f>
        <v>27.111111111111111</v>
      </c>
      <c r="M91" s="78"/>
      <c r="N91" s="78"/>
      <c r="O91" s="79" t="s">
        <v>6554</v>
      </c>
      <c r="P91" s="223" t="str">
        <f ca="1">IF(COUNT(P94:P108)=0,"",TeamPunten(P94:P108,$V91))</f>
        <v/>
      </c>
      <c r="Q91" s="223" t="str">
        <f ca="1">IF(COUNT(Q94:Q108)=0,"",TeamPunten(Q94:Q108,$V91))</f>
        <v/>
      </c>
      <c r="R91" s="223" t="str">
        <f ca="1">IF(COUNT(R94:R108)=0,"",TeamPunten(R94:R108,$V91))</f>
        <v/>
      </c>
      <c r="S91" s="223" t="str">
        <f ca="1">IF(COUNT(S94:S108)=0,"",TeamPunten(S94:S108,$V91))</f>
        <v/>
      </c>
      <c r="T91" s="51"/>
      <c r="U91" s="225" t="str">
        <f>MID($C91,1,1)</f>
        <v>S</v>
      </c>
      <c r="V91" s="225" t="str">
        <f>MID($C91,1,1)</f>
        <v>S</v>
      </c>
      <c r="W91" s="225" t="str">
        <f>MID($C91,1,1)</f>
        <v>S</v>
      </c>
      <c r="X91" s="52">
        <v>2</v>
      </c>
      <c r="Y91" s="43"/>
      <c r="Z91" s="43"/>
      <c r="AA91" s="43"/>
      <c r="AB91" s="43"/>
      <c r="AC91" s="43"/>
      <c r="AD91" s="20" t="str">
        <f>IF($C91="","",IFERROR(VLOOKUP($C91,TeamsZ,6,0),""))</f>
        <v>A</v>
      </c>
      <c r="AE91" s="20" t="str">
        <f>IF($AD91="","",IFERROR(VLOOKUP($AD91,Teams!$J$4:$O$8,2,0),""))</f>
        <v>3312 AD</v>
      </c>
      <c r="AF91" s="20" t="str">
        <f>IF($AD91="","",IFERROR(VLOOKUP($AD91,Teams!$J$4:$O$8,4,0),""))</f>
        <v>Dordrecht</v>
      </c>
    </row>
    <row r="92" spans="1:32" x14ac:dyDescent="0.2">
      <c r="B92" s="63"/>
      <c r="C92" s="178"/>
      <c r="D92" s="63"/>
      <c r="E92" s="63"/>
      <c r="F92" s="63"/>
      <c r="G92" s="67"/>
      <c r="H92" s="67"/>
      <c r="I92" s="67"/>
      <c r="J92" s="296"/>
      <c r="K92" s="296"/>
      <c r="L92" s="296"/>
      <c r="M92" s="80"/>
      <c r="N92" s="80"/>
      <c r="P92" s="224"/>
      <c r="Q92" s="224"/>
      <c r="R92" s="224"/>
      <c r="S92" s="224"/>
      <c r="T92" s="51"/>
      <c r="U92" s="226"/>
      <c r="V92" s="226"/>
      <c r="W92" s="226"/>
      <c r="X92" s="52">
        <v>3</v>
      </c>
    </row>
    <row r="93" spans="1:32" x14ac:dyDescent="0.2">
      <c r="A93" s="81"/>
      <c r="B93" s="82"/>
      <c r="C93" s="83" t="s">
        <v>6555</v>
      </c>
      <c r="D93" s="83" t="s">
        <v>6556</v>
      </c>
      <c r="E93" s="84" t="s">
        <v>6557</v>
      </c>
      <c r="F93" s="84" t="s">
        <v>6558</v>
      </c>
      <c r="G93" s="83" t="s">
        <v>6559</v>
      </c>
      <c r="H93" s="83" t="s">
        <v>6560</v>
      </c>
      <c r="I93" s="83" t="s">
        <v>6415</v>
      </c>
      <c r="J93" s="83" t="s">
        <v>7321</v>
      </c>
      <c r="K93" s="83" t="s">
        <v>8065</v>
      </c>
      <c r="L93" s="83" t="s">
        <v>8195</v>
      </c>
      <c r="M93" s="83" t="s">
        <v>8196</v>
      </c>
      <c r="N93" s="85"/>
      <c r="O93" s="86"/>
      <c r="P93" s="227" t="s">
        <v>6425</v>
      </c>
      <c r="Q93" s="227" t="s">
        <v>6424</v>
      </c>
      <c r="R93" s="227" t="s">
        <v>6426</v>
      </c>
      <c r="S93" s="227" t="s">
        <v>6425</v>
      </c>
      <c r="T93" s="51"/>
      <c r="U93" s="225">
        <f>IF(W91="","",VLOOKUP(W91,Leeftijdscat,2,FALSE))</f>
        <v>5</v>
      </c>
      <c r="V93" s="225">
        <f>IF(W91="","",VLOOKUP(W91,Leeftijdscat,3,FALSE))</f>
        <v>999</v>
      </c>
      <c r="W93" s="225">
        <f>IF(W91="","",VLOOKUP(W91,Leeftijdscat,4,FALSE))</f>
        <v>999</v>
      </c>
      <c r="X93" s="52">
        <v>4</v>
      </c>
      <c r="Y93" s="81">
        <f>LEN(Y94&amp;Y95&amp;Y96&amp;Y97&amp;Y98&amp;Y99&amp;Y100&amp;Y101&amp;Y102&amp;Y103&amp;Y104&amp;Y105&amp;Y106&amp;Y107&amp;Y108)</f>
        <v>18</v>
      </c>
      <c r="Z93" s="81">
        <f>LEN(Z94&amp;Z95&amp;Z96&amp;Z97&amp;Z98&amp;Z99&amp;Z100&amp;Z101&amp;Z102&amp;Z103&amp;Z104&amp;Z105&amp;Z106&amp;Z107&amp;Z108)</f>
        <v>18</v>
      </c>
      <c r="AA93" s="81">
        <f>LEN(AA94&amp;AA95&amp;AA96&amp;AA97&amp;AA98&amp;AA99&amp;AA100&amp;AA101&amp;AA102&amp;AA103&amp;AA104&amp;AA105&amp;AA106&amp;AA107&amp;AA108)</f>
        <v>18</v>
      </c>
      <c r="AB93" s="81">
        <f>LEN(AB94&amp;AB95&amp;AB96&amp;AB97&amp;AB98&amp;AB99&amp;AB100&amp;AB101&amp;AB102&amp;AB103&amp;AB104&amp;AB105&amp;AB106&amp;AB107&amp;AB108)</f>
        <v>0</v>
      </c>
      <c r="AC93" s="81">
        <f>SUM(Y93:AA93)</f>
        <v>54</v>
      </c>
    </row>
    <row r="94" spans="1:32" x14ac:dyDescent="0.2">
      <c r="A94" s="34" t="str">
        <f>C91&amp;"x"&amp;B94</f>
        <v>S5x1</v>
      </c>
      <c r="B94" s="63">
        <v>1</v>
      </c>
      <c r="C94" s="87" t="str">
        <f t="shared" ref="C94:C108" si="64">IF(LEFT($A94,1)="x","",IFERROR(VLOOKUP($A94,LedenZ,5,0),""))</f>
        <v>V</v>
      </c>
      <c r="D94" s="87" t="str">
        <f t="shared" ref="D94:D108" si="65">IF(LEFT($A94,1)="x","",IFERROR(VLOOKUP($A94,LedenZ,6,0),""))</f>
        <v>NJK27R4</v>
      </c>
      <c r="E94" s="88" t="str">
        <f t="shared" ref="E94:E108" si="66">IF(LEFT($A94,1)="x","",IFERROR(VLOOKUP($A94,LedenZ,7,0),""))</f>
        <v>Andel, Sanne van</v>
      </c>
      <c r="F94" s="88" t="str">
        <f t="shared" ref="F94:F108" si="67">IF(LEFT($A94,1)="x","",IFERROR(VLOOKUP($A94,LedenZ,8,0),""))</f>
        <v>Sanne</v>
      </c>
      <c r="G94" s="89">
        <f t="shared" ref="G94:G108" si="68">IF(LEFT($A94,1)="x","",IFERROR(VLOOKUP($A94,LedenZ,9,0),""))</f>
        <v>33211</v>
      </c>
      <c r="H94" s="90">
        <f t="shared" ref="H94:H108" si="69">IF(AND(ISNUMBER(G94),G94&lt;&gt;0),DATEDIF(G94,Peildatum,"Y"),"")</f>
        <v>28</v>
      </c>
      <c r="I94" s="97"/>
      <c r="J94" s="87" t="str">
        <f t="shared" ref="J94:J108" si="70">IF(LEFT($A94,1)="x","",IFERROR(VLOOKUP($A94,LedenZ,15,0),""))</f>
        <v>S5</v>
      </c>
      <c r="K94" s="87" t="str">
        <f t="shared" ref="K94:K108" si="71">IF(LEFT($A94,1)="x","",IFERROR(VLOOKUP($A94,LedenZ,16,0),""))</f>
        <v>S5</v>
      </c>
      <c r="L94" s="87" t="str">
        <f t="shared" ref="L94:L108" si="72">IF(LEFT($A94,1)="x","",IFERROR(VLOOKUP($A94,LedenZ,17,0),""))</f>
        <v>S5</v>
      </c>
      <c r="M94" s="87" t="str">
        <f t="shared" ref="M94:M108" si="73">IF(LEFT($A94,1)="x","",IFERROR(VLOOKUP($A94,LedenZ,18,0),""))</f>
        <v>S5</v>
      </c>
      <c r="N94" s="92"/>
      <c r="P94" s="223" t="str">
        <f ca="1">IF(OR(LEFT($A94,1)="x",AND(Y93+$AC94=0,$AC93&gt;0)),"",IFERROR(VLOOKUP($A94,LedenZ,26,0),""))</f>
        <v/>
      </c>
      <c r="Q94" s="223" t="str">
        <f ca="1">IF(OR(LEFT($A94,1)="x",AND(Z93+$AC94=0,$AC93&gt;0)),"",IFERROR(VLOOKUP($A94,LedenZ,27,0),""))</f>
        <v/>
      </c>
      <c r="R94" s="223" t="str">
        <f ca="1">IF(OR(LEFT($A94,1)="x",AND(AA93+$AC94=0,$AC93&gt;0)),"",IFERROR(VLOOKUP($A94,LedenZ,28,0),""))</f>
        <v/>
      </c>
      <c r="S94" s="223" t="str">
        <f ca="1">IF(OR(LEFT($A94,1)="x",AND(AC93+$AC94=0,$AC93&gt;0)),"",IFERROR(VLOOKUP($A94,LedenZ,29,0),""))</f>
        <v/>
      </c>
      <c r="T94" s="305"/>
      <c r="U94" s="226"/>
      <c r="V94" s="229">
        <f>V93</f>
        <v>999</v>
      </c>
      <c r="W94" s="229">
        <f>W93</f>
        <v>999</v>
      </c>
      <c r="X94" s="52">
        <v>5</v>
      </c>
      <c r="Y94" s="87" t="str">
        <f t="shared" ref="Y94:Y108" si="74">IF(LEFT($A94,1)="x","",IFERROR(VLOOKUP($A94,LedenZ,33,0),""))</f>
        <v>S5</v>
      </c>
      <c r="Z94" s="87" t="str">
        <f t="shared" ref="Z94:Z108" si="75">IF(LEFT($A94,1)="x","",IFERROR(VLOOKUP($A94,LedenZ,34,0),""))</f>
        <v>S5</v>
      </c>
      <c r="AA94" s="87" t="str">
        <f t="shared" ref="AA94:AA108" si="76">IF(LEFT($A94,1)="x","",IFERROR(VLOOKUP($A94,LedenZ,35,0),""))</f>
        <v>S5</v>
      </c>
      <c r="AB94" s="87" t="str">
        <f t="shared" ref="AB94:AB108" si="77">IF(LEFT($A94,1)="x","",IFERROR(VLOOKUP($A94,LedenZ,36,0),""))</f>
        <v/>
      </c>
      <c r="AC94" s="34">
        <f t="shared" ref="AC94:AC108" si="78">LEN(Y94&amp;Z94&amp;AA94&amp;AB94)</f>
        <v>6</v>
      </c>
    </row>
    <row r="95" spans="1:32" x14ac:dyDescent="0.2">
      <c r="A95" s="34" t="str">
        <f>C91&amp;"x"&amp;B95</f>
        <v>S5x2</v>
      </c>
      <c r="B95" s="63">
        <v>2</v>
      </c>
      <c r="C95" s="87" t="str">
        <f t="shared" si="64"/>
        <v>V</v>
      </c>
      <c r="D95" s="87" t="str">
        <f t="shared" si="65"/>
        <v>NGT42S4</v>
      </c>
      <c r="E95" s="88" t="str">
        <f t="shared" si="66"/>
        <v>Brand, Liesbeth</v>
      </c>
      <c r="F95" s="88" t="str">
        <f t="shared" si="67"/>
        <v>Liesbeth</v>
      </c>
      <c r="G95" s="89">
        <f t="shared" si="68"/>
        <v>33086</v>
      </c>
      <c r="H95" s="90">
        <f t="shared" si="69"/>
        <v>28</v>
      </c>
      <c r="I95" s="97"/>
      <c r="J95" s="87" t="str">
        <f t="shared" si="70"/>
        <v>S5</v>
      </c>
      <c r="K95" s="87" t="str">
        <f t="shared" si="71"/>
        <v>S5</v>
      </c>
      <c r="L95" s="87" t="str">
        <f t="shared" si="72"/>
        <v>S5</v>
      </c>
      <c r="M95" s="87" t="str">
        <f t="shared" si="73"/>
        <v>S5</v>
      </c>
      <c r="N95" s="92"/>
      <c r="P95" s="223" t="str">
        <f ca="1">IF(OR(LEFT($A95,1)="x",AND(Y93+$AC95=0,$AC93&gt;0)),"",IFERROR(VLOOKUP($A95,LedenZ,26,0),""))</f>
        <v/>
      </c>
      <c r="Q95" s="223" t="str">
        <f ca="1">IF(OR(LEFT($A95,1)="x",AND(Z93+$AC95=0,$AC93&gt;0)),"",IFERROR(VLOOKUP($A95,LedenZ,27,0),""))</f>
        <v/>
      </c>
      <c r="R95" s="223" t="str">
        <f ca="1">IF(OR(LEFT($A95,1)="x",AND(AA93+$AC95=0,$AC93&gt;0)),"",IFERROR(VLOOKUP($A95,LedenZ,28,0),""))</f>
        <v/>
      </c>
      <c r="S95" s="223" t="str">
        <f ca="1">IF(OR(LEFT($A95,1)="x",AND(AC93+$AC95=0,$AC93&gt;0)),"",IFERROR(VLOOKUP($A95,LedenZ,29,0),""))</f>
        <v/>
      </c>
      <c r="T95" s="305"/>
      <c r="U95" s="226"/>
      <c r="V95" s="229">
        <f t="shared" ref="V95:W108" si="79">V94</f>
        <v>999</v>
      </c>
      <c r="W95" s="229">
        <f t="shared" si="79"/>
        <v>999</v>
      </c>
      <c r="X95" s="52">
        <v>6</v>
      </c>
      <c r="Y95" s="87" t="str">
        <f t="shared" si="74"/>
        <v>S5</v>
      </c>
      <c r="Z95" s="87" t="str">
        <f t="shared" si="75"/>
        <v>S5</v>
      </c>
      <c r="AA95" s="87" t="str">
        <f t="shared" si="76"/>
        <v>S5</v>
      </c>
      <c r="AB95" s="87" t="str">
        <f t="shared" si="77"/>
        <v/>
      </c>
      <c r="AC95" s="34">
        <f t="shared" si="78"/>
        <v>6</v>
      </c>
    </row>
    <row r="96" spans="1:32" x14ac:dyDescent="0.2">
      <c r="A96" s="34" t="str">
        <f>C91&amp;"x"&amp;B96</f>
        <v>S5x3</v>
      </c>
      <c r="B96" s="63">
        <v>3</v>
      </c>
      <c r="C96" s="87" t="str">
        <f t="shared" si="64"/>
        <v>V</v>
      </c>
      <c r="D96" s="87" t="str">
        <f t="shared" si="65"/>
        <v>NJG42T9</v>
      </c>
      <c r="E96" s="88" t="str">
        <f t="shared" si="66"/>
        <v>Oeveren, Kristel van</v>
      </c>
      <c r="F96" s="88" t="str">
        <f t="shared" si="67"/>
        <v>Kristel</v>
      </c>
      <c r="G96" s="89">
        <f t="shared" si="68"/>
        <v>34962</v>
      </c>
      <c r="H96" s="90">
        <f t="shared" si="69"/>
        <v>23</v>
      </c>
      <c r="I96" s="97"/>
      <c r="J96" s="87" t="str">
        <f t="shared" si="70"/>
        <v>S5</v>
      </c>
      <c r="K96" s="87" t="str">
        <f t="shared" si="71"/>
        <v>S5</v>
      </c>
      <c r="L96" s="87" t="str">
        <f t="shared" si="72"/>
        <v>S5</v>
      </c>
      <c r="M96" s="87" t="str">
        <f t="shared" si="73"/>
        <v>S5</v>
      </c>
      <c r="N96" s="92"/>
      <c r="P96" s="223" t="str">
        <f ca="1">IF(OR(LEFT($A96,1)="x",AND(Y93+$AC96=0,$AC93&gt;0)),"",IFERROR(VLOOKUP($A96,LedenZ,26,0),""))</f>
        <v/>
      </c>
      <c r="Q96" s="223" t="str">
        <f ca="1">IF(OR(LEFT($A96,1)="x",AND(Z93+$AC96=0,$AC93&gt;0)),"",IFERROR(VLOOKUP($A96,LedenZ,27,0),""))</f>
        <v/>
      </c>
      <c r="R96" s="223" t="str">
        <f ca="1">IF(OR(LEFT($A96,1)="x",AND(AA93+$AC96=0,$AC93&gt;0)),"",IFERROR(VLOOKUP($A96,LedenZ,28,0),""))</f>
        <v/>
      </c>
      <c r="S96" s="223" t="str">
        <f ca="1">IF(OR(LEFT($A96,1)="x",AND(AC93+$AC96=0,$AC93&gt;0)),"",IFERROR(VLOOKUP($A96,LedenZ,29,0),""))</f>
        <v/>
      </c>
      <c r="T96" s="305"/>
      <c r="U96" s="226"/>
      <c r="V96" s="229">
        <f t="shared" si="79"/>
        <v>999</v>
      </c>
      <c r="W96" s="229">
        <f t="shared" si="79"/>
        <v>999</v>
      </c>
      <c r="X96" s="52">
        <v>7</v>
      </c>
      <c r="Y96" s="87" t="str">
        <f t="shared" si="74"/>
        <v>S5</v>
      </c>
      <c r="Z96" s="87" t="str">
        <f t="shared" si="75"/>
        <v>S5</v>
      </c>
      <c r="AA96" s="87" t="str">
        <f t="shared" si="76"/>
        <v>S5</v>
      </c>
      <c r="AB96" s="87" t="str">
        <f t="shared" si="77"/>
        <v/>
      </c>
      <c r="AC96" s="34">
        <f t="shared" si="78"/>
        <v>6</v>
      </c>
    </row>
    <row r="97" spans="1:32" x14ac:dyDescent="0.2">
      <c r="A97" s="34" t="str">
        <f>C91&amp;"x"&amp;B97</f>
        <v>S5x4</v>
      </c>
      <c r="B97" s="63">
        <v>4</v>
      </c>
      <c r="C97" s="87" t="str">
        <f t="shared" si="64"/>
        <v>V</v>
      </c>
      <c r="D97" s="87" t="str">
        <f t="shared" si="65"/>
        <v>NJK09N2</v>
      </c>
      <c r="E97" s="88" t="str">
        <f t="shared" si="66"/>
        <v>Starre, Kim van der</v>
      </c>
      <c r="F97" s="88" t="str">
        <f t="shared" si="67"/>
        <v>Kim</v>
      </c>
      <c r="G97" s="89">
        <f t="shared" si="68"/>
        <v>32843</v>
      </c>
      <c r="H97" s="90">
        <f t="shared" si="69"/>
        <v>29</v>
      </c>
      <c r="I97" s="97"/>
      <c r="J97" s="87" t="str">
        <f t="shared" si="70"/>
        <v>S5</v>
      </c>
      <c r="K97" s="87" t="str">
        <f t="shared" si="71"/>
        <v>S5</v>
      </c>
      <c r="L97" s="87" t="str">
        <f t="shared" si="72"/>
        <v>S5</v>
      </c>
      <c r="M97" s="87" t="str">
        <f t="shared" si="73"/>
        <v>S5</v>
      </c>
      <c r="N97" s="92"/>
      <c r="P97" s="223" t="str">
        <f ca="1">IF(OR(LEFT($A97,1)="x",AND(Y93+$AC97=0,$AC93&gt;0)),"",IFERROR(VLOOKUP($A97,LedenZ,26,0),""))</f>
        <v/>
      </c>
      <c r="Q97" s="223" t="str">
        <f ca="1">IF(OR(LEFT($A97,1)="x",AND(Z93+$AC97=0,$AC93&gt;0)),"",IFERROR(VLOOKUP($A97,LedenZ,27,0),""))</f>
        <v/>
      </c>
      <c r="R97" s="223" t="str">
        <f ca="1">IF(OR(LEFT($A97,1)="x",AND(AA93+$AC97=0,$AC93&gt;0)),"",IFERROR(VLOOKUP($A97,LedenZ,28,0),""))</f>
        <v/>
      </c>
      <c r="S97" s="223" t="str">
        <f ca="1">IF(OR(LEFT($A97,1)="x",AND(AC93+$AC97=0,$AC93&gt;0)),"",IFERROR(VLOOKUP($A97,LedenZ,29,0),""))</f>
        <v/>
      </c>
      <c r="T97" s="305"/>
      <c r="U97" s="226"/>
      <c r="V97" s="229">
        <f t="shared" si="79"/>
        <v>999</v>
      </c>
      <c r="W97" s="229">
        <f t="shared" si="79"/>
        <v>999</v>
      </c>
      <c r="X97" s="52">
        <v>8</v>
      </c>
      <c r="Y97" s="87" t="str">
        <f t="shared" si="74"/>
        <v>S5</v>
      </c>
      <c r="Z97" s="87" t="str">
        <f t="shared" si="75"/>
        <v>S5</v>
      </c>
      <c r="AA97" s="87" t="str">
        <f t="shared" si="76"/>
        <v>S5</v>
      </c>
      <c r="AB97" s="87" t="str">
        <f t="shared" si="77"/>
        <v/>
      </c>
      <c r="AC97" s="34">
        <f t="shared" si="78"/>
        <v>6</v>
      </c>
    </row>
    <row r="98" spans="1:32" x14ac:dyDescent="0.2">
      <c r="A98" s="34" t="str">
        <f>C91&amp;"x"&amp;B98</f>
        <v>S5x5</v>
      </c>
      <c r="B98" s="63">
        <v>5</v>
      </c>
      <c r="C98" s="87" t="str">
        <f t="shared" si="64"/>
        <v>M</v>
      </c>
      <c r="D98" s="87" t="str">
        <f t="shared" si="65"/>
        <v>NGP49D6</v>
      </c>
      <c r="E98" s="88" t="str">
        <f t="shared" si="66"/>
        <v>Ameijden, Marijn van</v>
      </c>
      <c r="F98" s="88" t="str">
        <f t="shared" si="67"/>
        <v>Marijn</v>
      </c>
      <c r="G98" s="89">
        <f t="shared" si="68"/>
        <v>32911</v>
      </c>
      <c r="H98" s="90">
        <f t="shared" si="69"/>
        <v>28</v>
      </c>
      <c r="I98" s="97"/>
      <c r="J98" s="87" t="str">
        <f t="shared" si="70"/>
        <v>S5</v>
      </c>
      <c r="K98" s="87" t="str">
        <f t="shared" si="71"/>
        <v>S5</v>
      </c>
      <c r="L98" s="87" t="str">
        <f t="shared" si="72"/>
        <v>S5</v>
      </c>
      <c r="M98" s="87" t="str">
        <f t="shared" si="73"/>
        <v>S5</v>
      </c>
      <c r="N98" s="92"/>
      <c r="P98" s="223" t="str">
        <f ca="1">IF(OR(LEFT($A98,1)="x",AND(Y93+$AC98=0,$AC93&gt;0)),"",IFERROR(VLOOKUP($A98,LedenZ,26,0),""))</f>
        <v/>
      </c>
      <c r="Q98" s="223" t="str">
        <f ca="1">IF(OR(LEFT($A98,1)="x",AND(Z93+$AC98=0,$AC93&gt;0)),"",IFERROR(VLOOKUP($A98,LedenZ,27,0),""))</f>
        <v/>
      </c>
      <c r="R98" s="223" t="str">
        <f ca="1">IF(OR(LEFT($A98,1)="x",AND(AA93+$AC98=0,$AC93&gt;0)),"",IFERROR(VLOOKUP($A98,LedenZ,28,0),""))</f>
        <v/>
      </c>
      <c r="S98" s="223" t="str">
        <f ca="1">IF(OR(LEFT($A98,1)="x",AND(AC93+$AC98=0,$AC93&gt;0)),"",IFERROR(VLOOKUP($A98,LedenZ,29,0),""))</f>
        <v/>
      </c>
      <c r="T98" s="305"/>
      <c r="U98" s="226"/>
      <c r="V98" s="229">
        <f t="shared" si="79"/>
        <v>999</v>
      </c>
      <c r="W98" s="229">
        <f t="shared" si="79"/>
        <v>999</v>
      </c>
      <c r="X98" s="52">
        <v>9</v>
      </c>
      <c r="Y98" s="87" t="str">
        <f t="shared" si="74"/>
        <v>S5</v>
      </c>
      <c r="Z98" s="87" t="str">
        <f t="shared" si="75"/>
        <v>S5</v>
      </c>
      <c r="AA98" s="87" t="str">
        <f t="shared" si="76"/>
        <v>S5</v>
      </c>
      <c r="AB98" s="87" t="str">
        <f t="shared" si="77"/>
        <v/>
      </c>
      <c r="AC98" s="34">
        <f t="shared" si="78"/>
        <v>6</v>
      </c>
    </row>
    <row r="99" spans="1:32" x14ac:dyDescent="0.2">
      <c r="A99" s="34" t="str">
        <f>C91&amp;"x"&amp;B99</f>
        <v>S5x6</v>
      </c>
      <c r="B99" s="63">
        <v>6</v>
      </c>
      <c r="C99" s="87" t="str">
        <f t="shared" si="64"/>
        <v>M</v>
      </c>
      <c r="D99" s="87" t="str">
        <f t="shared" si="65"/>
        <v>NKH35N9</v>
      </c>
      <c r="E99" s="88" t="str">
        <f t="shared" si="66"/>
        <v>Jong, Jouke de</v>
      </c>
      <c r="F99" s="88" t="str">
        <f t="shared" si="67"/>
        <v>Jouke</v>
      </c>
      <c r="G99" s="89">
        <f t="shared" si="68"/>
        <v>35797</v>
      </c>
      <c r="H99" s="90">
        <f t="shared" si="69"/>
        <v>20</v>
      </c>
      <c r="I99" s="97"/>
      <c r="J99" s="87" t="str">
        <f t="shared" si="70"/>
        <v>S4</v>
      </c>
      <c r="K99" s="87" t="str">
        <f t="shared" si="71"/>
        <v>S3</v>
      </c>
      <c r="L99" s="87" t="str">
        <f t="shared" si="72"/>
        <v>S4</v>
      </c>
      <c r="M99" s="87" t="str">
        <f t="shared" si="73"/>
        <v>S5</v>
      </c>
      <c r="N99" s="92"/>
      <c r="P99" s="223" t="str">
        <f ca="1">IF(OR(LEFT($A99,1)="x",AND(Y93+$AC99=0,$AC93&gt;0)),"",IFERROR(VLOOKUP($A99,LedenZ,26,0),""))</f>
        <v/>
      </c>
      <c r="Q99" s="223" t="str">
        <f ca="1">IF(OR(LEFT($A99,1)="x",AND(Z93+$AC99=0,$AC93&gt;0)),"",IFERROR(VLOOKUP($A99,LedenZ,27,0),""))</f>
        <v/>
      </c>
      <c r="R99" s="223" t="str">
        <f ca="1">IF(OR(LEFT($A99,1)="x",AND(AA93+$AC99=0,$AC93&gt;0)),"",IFERROR(VLOOKUP($A99,LedenZ,28,0),""))</f>
        <v/>
      </c>
      <c r="S99" s="223" t="str">
        <f ca="1">IF(OR(LEFT($A99,1)="x",AND(AC93+$AC99=0,$AC93&gt;0)),"",IFERROR(VLOOKUP($A99,LedenZ,29,0),""))</f>
        <v/>
      </c>
      <c r="T99" s="305"/>
      <c r="U99" s="226"/>
      <c r="V99" s="229">
        <f t="shared" si="79"/>
        <v>999</v>
      </c>
      <c r="W99" s="229">
        <f t="shared" si="79"/>
        <v>999</v>
      </c>
      <c r="X99" s="52">
        <v>10</v>
      </c>
      <c r="Y99" s="87" t="str">
        <f t="shared" si="74"/>
        <v>S4</v>
      </c>
      <c r="Z99" s="87" t="str">
        <f t="shared" si="75"/>
        <v>S3</v>
      </c>
      <c r="AA99" s="87" t="str">
        <f t="shared" si="76"/>
        <v>S4</v>
      </c>
      <c r="AB99" s="87" t="str">
        <f t="shared" si="77"/>
        <v/>
      </c>
      <c r="AC99" s="34">
        <f t="shared" si="78"/>
        <v>6</v>
      </c>
    </row>
    <row r="100" spans="1:32" x14ac:dyDescent="0.2">
      <c r="A100" s="34" t="str">
        <f>C91&amp;"x"&amp;B100</f>
        <v>S5x7</v>
      </c>
      <c r="B100" s="63">
        <v>7</v>
      </c>
      <c r="C100" s="87" t="str">
        <f t="shared" si="64"/>
        <v>M</v>
      </c>
      <c r="D100" s="87" t="str">
        <f t="shared" si="65"/>
        <v>NFV90Z7</v>
      </c>
      <c r="E100" s="88" t="str">
        <f t="shared" si="66"/>
        <v>Lagendijk, Pieter</v>
      </c>
      <c r="F100" s="88" t="str">
        <f t="shared" si="67"/>
        <v>Pieter</v>
      </c>
      <c r="G100" s="89">
        <f t="shared" si="68"/>
        <v>29948</v>
      </c>
      <c r="H100" s="90">
        <f t="shared" si="69"/>
        <v>37</v>
      </c>
      <c r="I100" s="97"/>
      <c r="J100" s="87" t="str">
        <f t="shared" si="70"/>
        <v>S5</v>
      </c>
      <c r="K100" s="87" t="str">
        <f t="shared" si="71"/>
        <v>S5</v>
      </c>
      <c r="L100" s="87" t="str">
        <f t="shared" si="72"/>
        <v>S5</v>
      </c>
      <c r="M100" s="87" t="str">
        <f t="shared" si="73"/>
        <v>S5</v>
      </c>
      <c r="N100" s="92"/>
      <c r="P100" s="223" t="str">
        <f ca="1">IF(OR(LEFT($A100,1)="x",AND(Y93+$AC100=0,$AC93&gt;0)),"",IFERROR(VLOOKUP($A100,LedenZ,26,0),""))</f>
        <v/>
      </c>
      <c r="Q100" s="223" t="str">
        <f ca="1">IF(OR(LEFT($A100,1)="x",AND(Z93+$AC100=0,$AC93&gt;0)),"",IFERROR(VLOOKUP($A100,LedenZ,27,0),""))</f>
        <v/>
      </c>
      <c r="R100" s="223" t="str">
        <f ca="1">IF(OR(LEFT($A100,1)="x",AND(AA93+$AC100=0,$AC93&gt;0)),"",IFERROR(VLOOKUP($A100,LedenZ,28,0),""))</f>
        <v/>
      </c>
      <c r="S100" s="223" t="str">
        <f ca="1">IF(OR(LEFT($A100,1)="x",AND(AC93+$AC100=0,$AC93&gt;0)),"",IFERROR(VLOOKUP($A100,LedenZ,29,0),""))</f>
        <v/>
      </c>
      <c r="T100" s="305"/>
      <c r="U100" s="226"/>
      <c r="V100" s="229">
        <f t="shared" si="79"/>
        <v>999</v>
      </c>
      <c r="W100" s="229">
        <f t="shared" si="79"/>
        <v>999</v>
      </c>
      <c r="X100" s="52">
        <v>11</v>
      </c>
      <c r="Y100" s="87" t="str">
        <f t="shared" si="74"/>
        <v>S5</v>
      </c>
      <c r="Z100" s="87" t="str">
        <f t="shared" si="75"/>
        <v>S5</v>
      </c>
      <c r="AA100" s="87" t="str">
        <f t="shared" si="76"/>
        <v>S5</v>
      </c>
      <c r="AB100" s="87" t="str">
        <f t="shared" si="77"/>
        <v/>
      </c>
      <c r="AC100" s="34">
        <f t="shared" si="78"/>
        <v>6</v>
      </c>
    </row>
    <row r="101" spans="1:32" x14ac:dyDescent="0.2">
      <c r="A101" s="34" t="str">
        <f>C91&amp;"x"&amp;B101</f>
        <v>S5x8</v>
      </c>
      <c r="B101" s="63">
        <v>8</v>
      </c>
      <c r="C101" s="87" t="str">
        <f t="shared" si="64"/>
        <v>M</v>
      </c>
      <c r="D101" s="87" t="str">
        <f t="shared" si="65"/>
        <v>NJC15Q8</v>
      </c>
      <c r="E101" s="88" t="str">
        <f t="shared" si="66"/>
        <v>Pierse, Jorik</v>
      </c>
      <c r="F101" s="88" t="str">
        <f t="shared" si="67"/>
        <v>Jorik</v>
      </c>
      <c r="G101" s="89">
        <f t="shared" si="68"/>
        <v>34960</v>
      </c>
      <c r="H101" s="90">
        <f t="shared" si="69"/>
        <v>23</v>
      </c>
      <c r="I101" s="97"/>
      <c r="J101" s="87" t="str">
        <f t="shared" si="70"/>
        <v>S4</v>
      </c>
      <c r="K101" s="87" t="str">
        <f t="shared" si="71"/>
        <v>S3</v>
      </c>
      <c r="L101" s="87" t="str">
        <f t="shared" si="72"/>
        <v>S4</v>
      </c>
      <c r="M101" s="87" t="str">
        <f t="shared" si="73"/>
        <v>S5</v>
      </c>
      <c r="N101" s="92"/>
      <c r="P101" s="223" t="str">
        <f ca="1">IF(OR(LEFT($A101,1)="x",AND(Y93+$AC101=0,$AC93&gt;0)),"",IFERROR(VLOOKUP($A101,LedenZ,26,0),""))</f>
        <v/>
      </c>
      <c r="Q101" s="223" t="str">
        <f ca="1">IF(OR(LEFT($A101,1)="x",AND(Z93+$AC101=0,$AC93&gt;0)),"",IFERROR(VLOOKUP($A101,LedenZ,27,0),""))</f>
        <v/>
      </c>
      <c r="R101" s="223" t="str">
        <f ca="1">IF(OR(LEFT($A101,1)="x",AND(AA93+$AC101=0,$AC93&gt;0)),"",IFERROR(VLOOKUP($A101,LedenZ,28,0),""))</f>
        <v/>
      </c>
      <c r="S101" s="223" t="str">
        <f ca="1">IF(OR(LEFT($A101,1)="x",AND(AC93+$AC101=0,$AC93&gt;0)),"",IFERROR(VLOOKUP($A101,LedenZ,29,0),""))</f>
        <v/>
      </c>
      <c r="T101" s="305"/>
      <c r="U101" s="226"/>
      <c r="V101" s="229">
        <f t="shared" si="79"/>
        <v>999</v>
      </c>
      <c r="W101" s="229">
        <f t="shared" si="79"/>
        <v>999</v>
      </c>
      <c r="X101" s="52">
        <v>12</v>
      </c>
      <c r="Y101" s="87" t="str">
        <f t="shared" si="74"/>
        <v>S4</v>
      </c>
      <c r="Z101" s="87" t="str">
        <f t="shared" si="75"/>
        <v>S3</v>
      </c>
      <c r="AA101" s="87" t="str">
        <f t="shared" si="76"/>
        <v>S4</v>
      </c>
      <c r="AB101" s="87" t="str">
        <f t="shared" si="77"/>
        <v/>
      </c>
      <c r="AC101" s="34">
        <f t="shared" si="78"/>
        <v>6</v>
      </c>
    </row>
    <row r="102" spans="1:32" x14ac:dyDescent="0.2">
      <c r="A102" s="34" t="str">
        <f>C91&amp;"x"&amp;B102</f>
        <v>S5x9</v>
      </c>
      <c r="B102" s="63">
        <v>9</v>
      </c>
      <c r="C102" s="87" t="str">
        <f t="shared" si="64"/>
        <v>M</v>
      </c>
      <c r="D102" s="87" t="str">
        <f t="shared" si="65"/>
        <v>NJB72K6</v>
      </c>
      <c r="E102" s="88" t="str">
        <f t="shared" si="66"/>
        <v>Scheurwater, Tiemen</v>
      </c>
      <c r="F102" s="88" t="str">
        <f t="shared" si="67"/>
        <v>Tiemen</v>
      </c>
      <c r="G102" s="89">
        <f t="shared" si="68"/>
        <v>32967</v>
      </c>
      <c r="H102" s="90">
        <f t="shared" si="69"/>
        <v>28</v>
      </c>
      <c r="I102" s="97"/>
      <c r="J102" s="87" t="str">
        <f t="shared" si="70"/>
        <v>S5</v>
      </c>
      <c r="K102" s="87" t="str">
        <f t="shared" si="71"/>
        <v>S5</v>
      </c>
      <c r="L102" s="87" t="str">
        <f t="shared" si="72"/>
        <v>S5</v>
      </c>
      <c r="M102" s="87" t="str">
        <f t="shared" si="73"/>
        <v>S5</v>
      </c>
      <c r="N102" s="92"/>
      <c r="P102" s="223" t="str">
        <f ca="1">IF(OR(LEFT($A102,1)="x",AND(Y93+$AC102=0,$AC93&gt;0)),"",IFERROR(VLOOKUP($A102,LedenZ,26,0),""))</f>
        <v/>
      </c>
      <c r="Q102" s="223" t="str">
        <f ca="1">IF(OR(LEFT($A102,1)="x",AND(Z93+$AC102=0,$AC93&gt;0)),"",IFERROR(VLOOKUP($A102,LedenZ,27,0),""))</f>
        <v/>
      </c>
      <c r="R102" s="223" t="str">
        <f ca="1">IF(OR(LEFT($A102,1)="x",AND(AA93+$AC102=0,$AC93&gt;0)),"",IFERROR(VLOOKUP($A102,LedenZ,28,0),""))</f>
        <v/>
      </c>
      <c r="S102" s="223" t="str">
        <f ca="1">IF(OR(LEFT($A102,1)="x",AND(AC93+$AC102=0,$AC93&gt;0)),"",IFERROR(VLOOKUP($A102,LedenZ,29,0),""))</f>
        <v/>
      </c>
      <c r="T102" s="305"/>
      <c r="U102" s="226"/>
      <c r="V102" s="229">
        <f t="shared" si="79"/>
        <v>999</v>
      </c>
      <c r="W102" s="229">
        <f t="shared" si="79"/>
        <v>999</v>
      </c>
      <c r="X102" s="52">
        <v>13</v>
      </c>
      <c r="Y102" s="87" t="str">
        <f t="shared" si="74"/>
        <v>S5</v>
      </c>
      <c r="Z102" s="87" t="str">
        <f t="shared" si="75"/>
        <v>S5</v>
      </c>
      <c r="AA102" s="87" t="str">
        <f t="shared" si="76"/>
        <v>S5</v>
      </c>
      <c r="AB102" s="87" t="str">
        <f t="shared" si="77"/>
        <v/>
      </c>
      <c r="AC102" s="34">
        <f t="shared" si="78"/>
        <v>6</v>
      </c>
    </row>
    <row r="103" spans="1:32" x14ac:dyDescent="0.2">
      <c r="A103" s="34" t="str">
        <f>C91&amp;"x"&amp;B103</f>
        <v>S5x10</v>
      </c>
      <c r="B103" s="63">
        <v>10</v>
      </c>
      <c r="C103" s="87" t="str">
        <f t="shared" si="64"/>
        <v/>
      </c>
      <c r="D103" s="87" t="str">
        <f t="shared" si="65"/>
        <v/>
      </c>
      <c r="E103" s="88" t="str">
        <f t="shared" si="66"/>
        <v/>
      </c>
      <c r="F103" s="88" t="str">
        <f t="shared" si="67"/>
        <v/>
      </c>
      <c r="G103" s="89" t="str">
        <f t="shared" si="68"/>
        <v/>
      </c>
      <c r="H103" s="90" t="str">
        <f t="shared" si="69"/>
        <v/>
      </c>
      <c r="I103" s="97"/>
      <c r="J103" s="87" t="str">
        <f t="shared" si="70"/>
        <v/>
      </c>
      <c r="K103" s="87" t="str">
        <f t="shared" si="71"/>
        <v/>
      </c>
      <c r="L103" s="87" t="str">
        <f t="shared" si="72"/>
        <v/>
      </c>
      <c r="M103" s="87" t="str">
        <f t="shared" si="73"/>
        <v/>
      </c>
      <c r="N103" s="92"/>
      <c r="P103" s="223" t="str">
        <f>IF(OR(LEFT($A103,1)="x",AND(Y93+$AC103=0,$AC93&gt;0)),"",IFERROR(VLOOKUP($A103,LedenZ,26,0),""))</f>
        <v/>
      </c>
      <c r="Q103" s="223" t="str">
        <f>IF(OR(LEFT($A103,1)="x",AND(Z93+$AC103=0,$AC93&gt;0)),"",IFERROR(VLOOKUP($A103,LedenZ,27,0),""))</f>
        <v/>
      </c>
      <c r="R103" s="223" t="str">
        <f>IF(OR(LEFT($A103,1)="x",AND(AA93+$AC103=0,$AC93&gt;0)),"",IFERROR(VLOOKUP($A103,LedenZ,28,0),""))</f>
        <v/>
      </c>
      <c r="S103" s="223" t="str">
        <f>IF(OR(LEFT($A103,1)="x",AND(AC93+$AC103=0,$AC93&gt;0)),"",IFERROR(VLOOKUP($A103,LedenZ,29,0),""))</f>
        <v/>
      </c>
      <c r="T103" s="305"/>
      <c r="U103" s="226"/>
      <c r="V103" s="229">
        <f t="shared" si="79"/>
        <v>999</v>
      </c>
      <c r="W103" s="229">
        <f t="shared" si="79"/>
        <v>999</v>
      </c>
      <c r="X103" s="52">
        <v>14</v>
      </c>
      <c r="Y103" s="87" t="str">
        <f t="shared" si="74"/>
        <v/>
      </c>
      <c r="Z103" s="87" t="str">
        <f t="shared" si="75"/>
        <v/>
      </c>
      <c r="AA103" s="87" t="str">
        <f t="shared" si="76"/>
        <v/>
      </c>
      <c r="AB103" s="87" t="str">
        <f t="shared" si="77"/>
        <v/>
      </c>
      <c r="AC103" s="34">
        <f t="shared" si="78"/>
        <v>0</v>
      </c>
    </row>
    <row r="104" spans="1:32" x14ac:dyDescent="0.2">
      <c r="A104" s="34" t="str">
        <f>C91&amp;"x"&amp;B104</f>
        <v>S5x11</v>
      </c>
      <c r="B104" s="63">
        <v>11</v>
      </c>
      <c r="C104" s="87" t="str">
        <f t="shared" si="64"/>
        <v/>
      </c>
      <c r="D104" s="87" t="str">
        <f t="shared" si="65"/>
        <v/>
      </c>
      <c r="E104" s="88" t="str">
        <f t="shared" si="66"/>
        <v/>
      </c>
      <c r="F104" s="88" t="str">
        <f t="shared" si="67"/>
        <v/>
      </c>
      <c r="G104" s="89" t="str">
        <f t="shared" si="68"/>
        <v/>
      </c>
      <c r="H104" s="90" t="str">
        <f t="shared" si="69"/>
        <v/>
      </c>
      <c r="I104" s="97"/>
      <c r="J104" s="87" t="str">
        <f t="shared" si="70"/>
        <v/>
      </c>
      <c r="K104" s="87" t="str">
        <f t="shared" si="71"/>
        <v/>
      </c>
      <c r="L104" s="87" t="str">
        <f t="shared" si="72"/>
        <v/>
      </c>
      <c r="M104" s="87" t="str">
        <f t="shared" si="73"/>
        <v/>
      </c>
      <c r="N104" s="92"/>
      <c r="P104" s="223" t="str">
        <f>IF(OR(LEFT($A104,1)="x",AND(Y93+$AC104=0,$AC93&gt;0)),"",IFERROR(VLOOKUP($A104,LedenZ,26,0),""))</f>
        <v/>
      </c>
      <c r="Q104" s="223" t="str">
        <f>IF(OR(LEFT($A104,1)="x",AND(Z93+$AC104=0,$AC93&gt;0)),"",IFERROR(VLOOKUP($A104,LedenZ,27,0),""))</f>
        <v/>
      </c>
      <c r="R104" s="223" t="str">
        <f>IF(OR(LEFT($A104,1)="x",AND(AA93+$AC104=0,$AC93&gt;0)),"",IFERROR(VLOOKUP($A104,LedenZ,28,0),""))</f>
        <v/>
      </c>
      <c r="S104" s="223" t="str">
        <f>IF(OR(LEFT($A104,1)="x",AND(AC93+$AC104=0,$AC93&gt;0)),"",IFERROR(VLOOKUP($A104,LedenZ,29,0),""))</f>
        <v/>
      </c>
      <c r="V104" s="229">
        <f t="shared" si="79"/>
        <v>999</v>
      </c>
      <c r="W104" s="229">
        <f t="shared" si="79"/>
        <v>999</v>
      </c>
      <c r="X104" s="52">
        <v>15</v>
      </c>
      <c r="Y104" s="87" t="str">
        <f t="shared" si="74"/>
        <v/>
      </c>
      <c r="Z104" s="87" t="str">
        <f t="shared" si="75"/>
        <v/>
      </c>
      <c r="AA104" s="87" t="str">
        <f t="shared" si="76"/>
        <v/>
      </c>
      <c r="AB104" s="87" t="str">
        <f t="shared" si="77"/>
        <v/>
      </c>
      <c r="AC104" s="34">
        <f t="shared" si="78"/>
        <v>0</v>
      </c>
    </row>
    <row r="105" spans="1:32" x14ac:dyDescent="0.2">
      <c r="A105" s="34" t="str">
        <f>C91&amp;"x"&amp;B105</f>
        <v>S5x12</v>
      </c>
      <c r="B105" s="63">
        <v>12</v>
      </c>
      <c r="C105" s="87" t="str">
        <f t="shared" si="64"/>
        <v/>
      </c>
      <c r="D105" s="87" t="str">
        <f t="shared" si="65"/>
        <v/>
      </c>
      <c r="E105" s="88" t="str">
        <f t="shared" si="66"/>
        <v/>
      </c>
      <c r="F105" s="88" t="str">
        <f t="shared" si="67"/>
        <v/>
      </c>
      <c r="G105" s="89" t="str">
        <f t="shared" si="68"/>
        <v/>
      </c>
      <c r="H105" s="90" t="str">
        <f t="shared" si="69"/>
        <v/>
      </c>
      <c r="I105" s="97"/>
      <c r="J105" s="87" t="str">
        <f t="shared" si="70"/>
        <v/>
      </c>
      <c r="K105" s="87" t="str">
        <f t="shared" si="71"/>
        <v/>
      </c>
      <c r="L105" s="87" t="str">
        <f t="shared" si="72"/>
        <v/>
      </c>
      <c r="M105" s="87" t="str">
        <f t="shared" si="73"/>
        <v/>
      </c>
      <c r="N105" s="92"/>
      <c r="P105" s="223" t="str">
        <f>IF(OR(LEFT($A105,1)="x",AND(Y93+$AC105=0,$AC93&gt;0)),"",IFERROR(VLOOKUP($A105,LedenZ,26,0),""))</f>
        <v/>
      </c>
      <c r="Q105" s="223" t="str">
        <f>IF(OR(LEFT($A105,1)="x",AND(Z93+$AC105=0,$AC93&gt;0)),"",IFERROR(VLOOKUP($A105,LedenZ,27,0),""))</f>
        <v/>
      </c>
      <c r="R105" s="223" t="str">
        <f>IF(OR(LEFT($A105,1)="x",AND(AA93+$AC105=0,$AC93&gt;0)),"",IFERROR(VLOOKUP($A105,LedenZ,28,0),""))</f>
        <v/>
      </c>
      <c r="S105" s="223" t="str">
        <f>IF(OR(LEFT($A105,1)="x",AND(AC93+$AC105=0,$AC93&gt;0)),"",IFERROR(VLOOKUP($A105,LedenZ,29,0),""))</f>
        <v/>
      </c>
      <c r="V105" s="229">
        <f t="shared" si="79"/>
        <v>999</v>
      </c>
      <c r="W105" s="229">
        <f t="shared" si="79"/>
        <v>999</v>
      </c>
      <c r="X105" s="52">
        <v>16</v>
      </c>
      <c r="Y105" s="87" t="str">
        <f t="shared" si="74"/>
        <v/>
      </c>
      <c r="Z105" s="87" t="str">
        <f t="shared" si="75"/>
        <v/>
      </c>
      <c r="AA105" s="87" t="str">
        <f t="shared" si="76"/>
        <v/>
      </c>
      <c r="AB105" s="87" t="str">
        <f t="shared" si="77"/>
        <v/>
      </c>
      <c r="AC105" s="34">
        <f t="shared" si="78"/>
        <v>0</v>
      </c>
    </row>
    <row r="106" spans="1:32" x14ac:dyDescent="0.2">
      <c r="A106" s="34" t="str">
        <f>C91&amp;"x"&amp;B106</f>
        <v>S5x13</v>
      </c>
      <c r="B106" s="63">
        <v>13</v>
      </c>
      <c r="C106" s="87" t="str">
        <f t="shared" si="64"/>
        <v/>
      </c>
      <c r="D106" s="87" t="str">
        <f t="shared" si="65"/>
        <v/>
      </c>
      <c r="E106" s="88" t="str">
        <f t="shared" si="66"/>
        <v/>
      </c>
      <c r="F106" s="88" t="str">
        <f t="shared" si="67"/>
        <v/>
      </c>
      <c r="G106" s="89" t="str">
        <f t="shared" si="68"/>
        <v/>
      </c>
      <c r="H106" s="90" t="str">
        <f t="shared" si="69"/>
        <v/>
      </c>
      <c r="I106" s="97"/>
      <c r="J106" s="87" t="str">
        <f t="shared" si="70"/>
        <v/>
      </c>
      <c r="K106" s="87" t="str">
        <f t="shared" si="71"/>
        <v/>
      </c>
      <c r="L106" s="87" t="str">
        <f t="shared" si="72"/>
        <v/>
      </c>
      <c r="M106" s="87" t="str">
        <f t="shared" si="73"/>
        <v/>
      </c>
      <c r="N106" s="92"/>
      <c r="P106" s="223" t="str">
        <f>IF(OR(LEFT($A106,1)="x",AND(Y93+$AC106=0,$AC93&gt;0)),"",IFERROR(VLOOKUP($A106,LedenZ,26,0),""))</f>
        <v/>
      </c>
      <c r="Q106" s="223" t="str">
        <f>IF(OR(LEFT($A106,1)="x",AND(Z93+$AC106=0,$AC93&gt;0)),"",IFERROR(VLOOKUP($A106,LedenZ,27,0),""))</f>
        <v/>
      </c>
      <c r="R106" s="223" t="str">
        <f>IF(OR(LEFT($A106,1)="x",AND(AA93+$AC106=0,$AC93&gt;0)),"",IFERROR(VLOOKUP($A106,LedenZ,28,0),""))</f>
        <v/>
      </c>
      <c r="S106" s="223" t="str">
        <f>IF(OR(LEFT($A106,1)="x",AND(AC93+$AC106=0,$AC93&gt;0)),"",IFERROR(VLOOKUP($A106,LedenZ,29,0),""))</f>
        <v/>
      </c>
      <c r="V106" s="229">
        <f t="shared" si="79"/>
        <v>999</v>
      </c>
      <c r="W106" s="229">
        <f t="shared" si="79"/>
        <v>999</v>
      </c>
      <c r="X106" s="52">
        <v>17</v>
      </c>
      <c r="Y106" s="87" t="str">
        <f t="shared" si="74"/>
        <v/>
      </c>
      <c r="Z106" s="87" t="str">
        <f t="shared" si="75"/>
        <v/>
      </c>
      <c r="AA106" s="87" t="str">
        <f t="shared" si="76"/>
        <v/>
      </c>
      <c r="AB106" s="87" t="str">
        <f t="shared" si="77"/>
        <v/>
      </c>
      <c r="AC106" s="34">
        <f t="shared" si="78"/>
        <v>0</v>
      </c>
    </row>
    <row r="107" spans="1:32" x14ac:dyDescent="0.2">
      <c r="A107" s="34" t="str">
        <f>C91&amp;"x"&amp;B107</f>
        <v>S5x14</v>
      </c>
      <c r="B107" s="63">
        <v>14</v>
      </c>
      <c r="C107" s="87" t="str">
        <f t="shared" si="64"/>
        <v/>
      </c>
      <c r="D107" s="87" t="str">
        <f t="shared" si="65"/>
        <v/>
      </c>
      <c r="E107" s="88" t="str">
        <f t="shared" si="66"/>
        <v/>
      </c>
      <c r="F107" s="88" t="str">
        <f t="shared" si="67"/>
        <v/>
      </c>
      <c r="G107" s="89" t="str">
        <f t="shared" si="68"/>
        <v/>
      </c>
      <c r="H107" s="90" t="str">
        <f t="shared" si="69"/>
        <v/>
      </c>
      <c r="I107" s="97"/>
      <c r="J107" s="87" t="str">
        <f t="shared" si="70"/>
        <v/>
      </c>
      <c r="K107" s="87" t="str">
        <f t="shared" si="71"/>
        <v/>
      </c>
      <c r="L107" s="87" t="str">
        <f t="shared" si="72"/>
        <v/>
      </c>
      <c r="M107" s="87" t="str">
        <f t="shared" si="73"/>
        <v/>
      </c>
      <c r="N107" s="92"/>
      <c r="P107" s="223" t="str">
        <f>IF(OR(LEFT($A107,1)="x",AND(Y93+$AC107=0,$AC93&gt;0)),"",IFERROR(VLOOKUP($A107,LedenZ,26,0),""))</f>
        <v/>
      </c>
      <c r="Q107" s="223" t="str">
        <f>IF(OR(LEFT($A107,1)="x",AND(Z93+$AC107=0,$AC93&gt;0)),"",IFERROR(VLOOKUP($A107,LedenZ,27,0),""))</f>
        <v/>
      </c>
      <c r="R107" s="223" t="str">
        <f>IF(OR(LEFT($A107,1)="x",AND(AA93+$AC107=0,$AC93&gt;0)),"",IFERROR(VLOOKUP($A107,LedenZ,28,0),""))</f>
        <v/>
      </c>
      <c r="S107" s="223" t="str">
        <f>IF(OR(LEFT($A107,1)="x",AND(AC93+$AC107=0,$AC93&gt;0)),"",IFERROR(VLOOKUP($A107,LedenZ,29,0),""))</f>
        <v/>
      </c>
      <c r="V107" s="229">
        <f t="shared" si="79"/>
        <v>999</v>
      </c>
      <c r="W107" s="229">
        <f t="shared" si="79"/>
        <v>999</v>
      </c>
      <c r="X107" s="52">
        <v>18</v>
      </c>
      <c r="Y107" s="87" t="str">
        <f t="shared" si="74"/>
        <v/>
      </c>
      <c r="Z107" s="87" t="str">
        <f t="shared" si="75"/>
        <v/>
      </c>
      <c r="AA107" s="87" t="str">
        <f t="shared" si="76"/>
        <v/>
      </c>
      <c r="AB107" s="87" t="str">
        <f t="shared" si="77"/>
        <v/>
      </c>
      <c r="AC107" s="34">
        <f t="shared" si="78"/>
        <v>0</v>
      </c>
    </row>
    <row r="108" spans="1:32" x14ac:dyDescent="0.2">
      <c r="A108" s="34" t="str">
        <f>C91&amp;"x"&amp;B108</f>
        <v>S5x15</v>
      </c>
      <c r="B108" s="63">
        <v>15</v>
      </c>
      <c r="C108" s="87" t="str">
        <f t="shared" si="64"/>
        <v/>
      </c>
      <c r="D108" s="87" t="str">
        <f t="shared" si="65"/>
        <v/>
      </c>
      <c r="E108" s="88" t="str">
        <f t="shared" si="66"/>
        <v/>
      </c>
      <c r="F108" s="88" t="str">
        <f t="shared" si="67"/>
        <v/>
      </c>
      <c r="G108" s="89" t="str">
        <f t="shared" si="68"/>
        <v/>
      </c>
      <c r="H108" s="90" t="str">
        <f t="shared" si="69"/>
        <v/>
      </c>
      <c r="I108" s="97"/>
      <c r="J108" s="87" t="str">
        <f t="shared" si="70"/>
        <v/>
      </c>
      <c r="K108" s="87" t="str">
        <f t="shared" si="71"/>
        <v/>
      </c>
      <c r="L108" s="87" t="str">
        <f t="shared" si="72"/>
        <v/>
      </c>
      <c r="M108" s="87" t="str">
        <f t="shared" si="73"/>
        <v/>
      </c>
      <c r="N108" s="92"/>
      <c r="P108" s="223" t="str">
        <f>IF(OR(LEFT($A108,1)="x",AND(Y93+$AC108=0,$AC93&gt;0)),"",IFERROR(VLOOKUP($A108,LedenZ,26,0),""))</f>
        <v/>
      </c>
      <c r="Q108" s="223" t="str">
        <f>IF(OR(LEFT($A108,1)="x",AND(Z93+$AC108=0,$AC93&gt;0)),"",IFERROR(VLOOKUP($A108,LedenZ,27,0),""))</f>
        <v/>
      </c>
      <c r="R108" s="223" t="str">
        <f>IF(OR(LEFT($A108,1)="x",AND(AA93+$AC108=0,$AC93&gt;0)),"",IFERROR(VLOOKUP($A108,LedenZ,28,0),""))</f>
        <v/>
      </c>
      <c r="S108" s="223" t="str">
        <f>IF(OR(LEFT($A108,1)="x",AND(AC93+$AC108=0,$AC93&gt;0)),"",IFERROR(VLOOKUP($A108,LedenZ,29,0),""))</f>
        <v/>
      </c>
      <c r="V108" s="229">
        <f t="shared" si="79"/>
        <v>999</v>
      </c>
      <c r="W108" s="229">
        <f t="shared" si="79"/>
        <v>999</v>
      </c>
      <c r="X108" s="52">
        <v>19</v>
      </c>
      <c r="Y108" s="87" t="str">
        <f t="shared" si="74"/>
        <v/>
      </c>
      <c r="Z108" s="87" t="str">
        <f t="shared" si="75"/>
        <v/>
      </c>
      <c r="AA108" s="87" t="str">
        <f t="shared" si="76"/>
        <v/>
      </c>
      <c r="AB108" s="87" t="str">
        <f t="shared" si="77"/>
        <v/>
      </c>
      <c r="AC108" s="34">
        <f t="shared" si="78"/>
        <v>0</v>
      </c>
    </row>
    <row r="109" spans="1:32" ht="13.5" thickBot="1" x14ac:dyDescent="0.25">
      <c r="B109" s="93"/>
      <c r="C109" s="94"/>
      <c r="D109" s="93"/>
      <c r="E109" s="93"/>
      <c r="F109" s="93"/>
      <c r="G109" s="95"/>
      <c r="H109" s="95"/>
      <c r="I109" s="95"/>
      <c r="J109" s="94"/>
      <c r="K109" s="94"/>
      <c r="L109" s="94"/>
      <c r="M109" s="92"/>
      <c r="N109" s="92"/>
      <c r="X109" s="52">
        <v>20</v>
      </c>
    </row>
    <row r="110" spans="1:32" ht="13.5" thickTop="1" x14ac:dyDescent="0.2">
      <c r="A110" s="62"/>
      <c r="B110" s="63"/>
      <c r="C110" s="392" t="s">
        <v>6547</v>
      </c>
      <c r="D110" s="392"/>
      <c r="E110" s="178" t="s">
        <v>6548</v>
      </c>
      <c r="F110" s="178" t="s">
        <v>6549</v>
      </c>
      <c r="G110" s="65" t="s">
        <v>6550</v>
      </c>
      <c r="H110" s="66"/>
      <c r="I110" s="67"/>
      <c r="J110" s="68" t="s">
        <v>6551</v>
      </c>
      <c r="K110" s="68" t="s">
        <v>6552</v>
      </c>
      <c r="L110" s="68" t="s">
        <v>6553</v>
      </c>
      <c r="M110" s="69"/>
      <c r="N110" s="69"/>
      <c r="O110" s="70"/>
      <c r="P110" s="71">
        <f ca="1">COUNT(P114:P128)</f>
        <v>0</v>
      </c>
      <c r="Q110" s="71">
        <f ca="1">COUNT(Q114:Q128)</f>
        <v>0</v>
      </c>
      <c r="R110" s="71">
        <f ca="1">COUNT(R114:R128)</f>
        <v>0</v>
      </c>
      <c r="S110" s="71">
        <f ca="1">COUNT(S114:S128)</f>
        <v>0</v>
      </c>
      <c r="T110" s="51">
        <f ca="1">S110-(15-COUNTBLANK(AB114:AB128))</f>
        <v>0</v>
      </c>
      <c r="U110" s="70"/>
      <c r="V110" s="70"/>
      <c r="W110" s="70"/>
      <c r="X110" s="70">
        <v>1</v>
      </c>
      <c r="Y110" s="62"/>
      <c r="Z110" s="62"/>
      <c r="AA110" s="62"/>
      <c r="AB110" s="62"/>
      <c r="AC110" s="62"/>
    </row>
    <row r="111" spans="1:32" x14ac:dyDescent="0.2">
      <c r="A111" s="43">
        <v>9</v>
      </c>
      <c r="B111" s="73"/>
      <c r="C111" s="391" t="str">
        <f>Leden!AR11</f>
        <v>S6</v>
      </c>
      <c r="D111" s="391"/>
      <c r="E111" s="177" t="str">
        <f>IF($C111="","",LEFT(IFERROR(VLOOKUP($C111,TeamsZ,2,0),"")&amp;"??",2))</f>
        <v>BK</v>
      </c>
      <c r="F111" s="177" t="str">
        <f>IF($C111="","",LEFT(IFERROR(VLOOKUP($C111,TeamsZ,3,0),"")&amp;"??",2))</f>
        <v>Za</v>
      </c>
      <c r="G111" s="177" t="str">
        <f>IF($C111="","",LEFT(IFERROR(VLOOKUP($C111,TeamsZ,4,0),"")&amp;"?",1))</f>
        <v>8</v>
      </c>
      <c r="H111" s="75"/>
      <c r="I111" s="76"/>
      <c r="J111" s="295">
        <f>COUNTIF(C114:C128,"V")</f>
        <v>6</v>
      </c>
      <c r="K111" s="300">
        <f>COUNTIF(C114:C128,"M")</f>
        <v>6</v>
      </c>
      <c r="L111" s="77">
        <f>IFERROR(AVERAGE(H114:H128),"")</f>
        <v>33.25</v>
      </c>
      <c r="M111" s="78"/>
      <c r="N111" s="78"/>
      <c r="O111" s="79" t="s">
        <v>6554</v>
      </c>
      <c r="P111" s="223" t="str">
        <f ca="1">IF(COUNT(P114:P128)=0,"",TeamPunten(P114:P128,$V111))</f>
        <v/>
      </c>
      <c r="Q111" s="223" t="str">
        <f ca="1">IF(COUNT(Q114:Q128)=0,"",TeamPunten(Q114:Q128,$V111))</f>
        <v/>
      </c>
      <c r="R111" s="223" t="str">
        <f ca="1">IF(COUNT(R114:R128)=0,"",TeamPunten(R114:R128,$V111))</f>
        <v/>
      </c>
      <c r="S111" s="223" t="str">
        <f ca="1">IF(COUNT(S114:S128)=0,"",TeamPunten(S114:S128,$V111))</f>
        <v/>
      </c>
      <c r="T111" s="51"/>
      <c r="U111" s="225" t="str">
        <f>MID($C111,1,1)</f>
        <v>S</v>
      </c>
      <c r="V111" s="225" t="str">
        <f>MID($C111,1,1)</f>
        <v>S</v>
      </c>
      <c r="W111" s="225" t="str">
        <f>MID($C111,1,1)</f>
        <v>S</v>
      </c>
      <c r="X111" s="52">
        <v>2</v>
      </c>
      <c r="Y111" s="43"/>
      <c r="Z111" s="43"/>
      <c r="AA111" s="43"/>
      <c r="AB111" s="43"/>
      <c r="AC111" s="43"/>
      <c r="AD111" s="20" t="str">
        <f>IF($C111="","",IFERROR(VLOOKUP($C111,TeamsZ,6,0),""))</f>
        <v>A</v>
      </c>
      <c r="AE111" s="20" t="str">
        <f>IF($AD111="","",IFERROR(VLOOKUP($AD111,Teams!$J$4:$O$8,2,0),""))</f>
        <v>3312 AD</v>
      </c>
      <c r="AF111" s="20" t="str">
        <f>IF($AD111="","",IFERROR(VLOOKUP($AD111,Teams!$J$4:$O$8,4,0),""))</f>
        <v>Dordrecht</v>
      </c>
    </row>
    <row r="112" spans="1:32" x14ac:dyDescent="0.2">
      <c r="B112" s="63"/>
      <c r="C112" s="178"/>
      <c r="D112" s="63"/>
      <c r="E112" s="63"/>
      <c r="F112" s="63"/>
      <c r="G112" s="67"/>
      <c r="H112" s="67"/>
      <c r="I112" s="67"/>
      <c r="J112" s="296"/>
      <c r="K112" s="296"/>
      <c r="L112" s="296"/>
      <c r="M112" s="80"/>
      <c r="N112" s="80"/>
      <c r="P112" s="224"/>
      <c r="Q112" s="224"/>
      <c r="R112" s="224"/>
      <c r="S112" s="224"/>
      <c r="T112" s="51"/>
      <c r="U112" s="226"/>
      <c r="V112" s="226"/>
      <c r="W112" s="226"/>
      <c r="X112" s="52">
        <v>3</v>
      </c>
    </row>
    <row r="113" spans="1:29" x14ac:dyDescent="0.2">
      <c r="A113" s="81"/>
      <c r="B113" s="82"/>
      <c r="C113" s="83" t="s">
        <v>6555</v>
      </c>
      <c r="D113" s="83" t="s">
        <v>6556</v>
      </c>
      <c r="E113" s="84" t="s">
        <v>6557</v>
      </c>
      <c r="F113" s="84" t="s">
        <v>6558</v>
      </c>
      <c r="G113" s="83" t="s">
        <v>6559</v>
      </c>
      <c r="H113" s="83" t="s">
        <v>6560</v>
      </c>
      <c r="I113" s="83" t="s">
        <v>6415</v>
      </c>
      <c r="J113" s="83" t="s">
        <v>7321</v>
      </c>
      <c r="K113" s="83" t="s">
        <v>8065</v>
      </c>
      <c r="L113" s="83" t="s">
        <v>8195</v>
      </c>
      <c r="M113" s="83" t="s">
        <v>8196</v>
      </c>
      <c r="N113" s="85"/>
      <c r="O113" s="86"/>
      <c r="P113" s="227" t="s">
        <v>6425</v>
      </c>
      <c r="Q113" s="227" t="s">
        <v>6424</v>
      </c>
      <c r="R113" s="227" t="s">
        <v>6426</v>
      </c>
      <c r="S113" s="227" t="s">
        <v>6425</v>
      </c>
      <c r="T113" s="51"/>
      <c r="U113" s="225">
        <f>IF(W111="","",VLOOKUP(W111,Leeftijdscat,2,FALSE))</f>
        <v>5</v>
      </c>
      <c r="V113" s="225">
        <f>IF(W111="","",VLOOKUP(W111,Leeftijdscat,3,FALSE))</f>
        <v>999</v>
      </c>
      <c r="W113" s="225">
        <f>IF(W111="","",VLOOKUP(W111,Leeftijdscat,4,FALSE))</f>
        <v>999</v>
      </c>
      <c r="X113" s="52">
        <v>4</v>
      </c>
      <c r="Y113" s="81">
        <f>LEN(Y114&amp;Y115&amp;Y116&amp;Y117&amp;Y118&amp;Y119&amp;Y120&amp;Y121&amp;Y122&amp;Y123&amp;Y124&amp;Y125&amp;Y126&amp;Y127&amp;Y128)</f>
        <v>24</v>
      </c>
      <c r="Z113" s="81">
        <f>LEN(Z114&amp;Z115&amp;Z116&amp;Z117&amp;Z118&amp;Z119&amp;Z120&amp;Z121&amp;Z122&amp;Z123&amp;Z124&amp;Z125&amp;Z126&amp;Z127&amp;Z128)</f>
        <v>24</v>
      </c>
      <c r="AA113" s="81">
        <f>LEN(AA114&amp;AA115&amp;AA116&amp;AA117&amp;AA118&amp;AA119&amp;AA120&amp;AA121&amp;AA122&amp;AA123&amp;AA124&amp;AA125&amp;AA126&amp;AA127&amp;AA128)</f>
        <v>24</v>
      </c>
      <c r="AB113" s="81">
        <f>LEN(AB114&amp;AB115&amp;AB116&amp;AB117&amp;AB118&amp;AB119&amp;AB120&amp;AB121&amp;AB122&amp;AB123&amp;AB124&amp;AB125&amp;AB126&amp;AB127&amp;AB128)</f>
        <v>0</v>
      </c>
      <c r="AC113" s="81">
        <f>SUM(Y113:AA113)</f>
        <v>72</v>
      </c>
    </row>
    <row r="114" spans="1:29" x14ac:dyDescent="0.2">
      <c r="A114" s="34" t="str">
        <f>C111&amp;"x"&amp;B114</f>
        <v>S6x1</v>
      </c>
      <c r="B114" s="63">
        <v>1</v>
      </c>
      <c r="C114" s="87" t="str">
        <f t="shared" ref="C114:C128" si="80">IF(LEFT($A114,1)="x","",IFERROR(VLOOKUP($A114,LedenZ,5,0),""))</f>
        <v>V</v>
      </c>
      <c r="D114" s="87" t="str">
        <f t="shared" ref="D114:D128" si="81">IF(LEFT($A114,1)="x","",IFERROR(VLOOKUP($A114,LedenZ,6,0),""))</f>
        <v>NGT44B1</v>
      </c>
      <c r="E114" s="88" t="str">
        <f t="shared" ref="E114:E128" si="82">IF(LEFT($A114,1)="x","",IFERROR(VLOOKUP($A114,LedenZ,7,0),""))</f>
        <v>Boer, Samantha</v>
      </c>
      <c r="F114" s="88" t="str">
        <f t="shared" ref="F114:F128" si="83">IF(LEFT($A114,1)="x","",IFERROR(VLOOKUP($A114,LedenZ,8,0),""))</f>
        <v>Samantha</v>
      </c>
      <c r="G114" s="89">
        <f t="shared" ref="G114:G128" si="84">IF(LEFT($A114,1)="x","",IFERROR(VLOOKUP($A114,LedenZ,9,0),""))</f>
        <v>31758</v>
      </c>
      <c r="H114" s="90">
        <f t="shared" ref="H114:H128" si="85">IF(AND(ISNUMBER(G114),G114&lt;&gt;0),DATEDIF(G114,Peildatum,"Y"),"")</f>
        <v>32</v>
      </c>
      <c r="I114" s="97"/>
      <c r="J114" s="87" t="str">
        <f t="shared" ref="J114:J128" si="86">IF(LEFT($A114,1)="x","",IFERROR(VLOOKUP($A114,LedenZ,15,0),""))</f>
        <v>S8</v>
      </c>
      <c r="K114" s="87" t="str">
        <f t="shared" ref="K114:K128" si="87">IF(LEFT($A114,1)="x","",IFERROR(VLOOKUP($A114,LedenZ,16,0),""))</f>
        <v>S7</v>
      </c>
      <c r="L114" s="87" t="str">
        <f t="shared" ref="L114:L128" si="88">IF(LEFT($A114,1)="x","",IFERROR(VLOOKUP($A114,LedenZ,17,0),""))</f>
        <v>S7</v>
      </c>
      <c r="M114" s="87" t="str">
        <f t="shared" ref="M114:M128" si="89">IF(LEFT($A114,1)="x","",IFERROR(VLOOKUP($A114,LedenZ,18,0),""))</f>
        <v>S6</v>
      </c>
      <c r="N114" s="92"/>
      <c r="P114" s="223" t="str">
        <f ca="1">IF(OR(LEFT($A114,1)="x",AND(Y113+$AC114=0,$AC113&gt;0)),"",IFERROR(VLOOKUP($A114,LedenZ,26,0),""))</f>
        <v/>
      </c>
      <c r="Q114" s="223" t="str">
        <f ca="1">IF(OR(LEFT($A114,1)="x",AND(Z113+$AC114=0,$AC113&gt;0)),"",IFERROR(VLOOKUP($A114,LedenZ,27,0),""))</f>
        <v/>
      </c>
      <c r="R114" s="223" t="str">
        <f ca="1">IF(OR(LEFT($A114,1)="x",AND(AA113+$AC114=0,$AC113&gt;0)),"",IFERROR(VLOOKUP($A114,LedenZ,28,0),""))</f>
        <v/>
      </c>
      <c r="S114" s="223" t="str">
        <f ca="1">IF(OR(LEFT($A114,1)="x",AND(AC113+$AC114=0,$AC113&gt;0)),"",IFERROR(VLOOKUP($A114,LedenZ,29,0),""))</f>
        <v/>
      </c>
      <c r="T114" s="305"/>
      <c r="U114" s="226"/>
      <c r="V114" s="229">
        <f>V113</f>
        <v>999</v>
      </c>
      <c r="W114" s="229">
        <f>W113</f>
        <v>999</v>
      </c>
      <c r="X114" s="52">
        <v>5</v>
      </c>
      <c r="Y114" s="87" t="str">
        <f t="shared" ref="Y114:Y128" si="90">IF(LEFT($A114,1)="x","",IFERROR(VLOOKUP($A114,LedenZ,33,0),""))</f>
        <v>S8</v>
      </c>
      <c r="Z114" s="87" t="str">
        <f t="shared" ref="Z114:Z128" si="91">IF(LEFT($A114,1)="x","",IFERROR(VLOOKUP($A114,LedenZ,34,0),""))</f>
        <v>S7</v>
      </c>
      <c r="AA114" s="87" t="str">
        <f t="shared" ref="AA114:AA128" si="92">IF(LEFT($A114,1)="x","",IFERROR(VLOOKUP($A114,LedenZ,35,0),""))</f>
        <v>S7</v>
      </c>
      <c r="AB114" s="87" t="str">
        <f t="shared" ref="AB114:AB128" si="93">IF(LEFT($A114,1)="x","",IFERROR(VLOOKUP($A114,LedenZ,36,0),""))</f>
        <v/>
      </c>
      <c r="AC114" s="34">
        <f t="shared" ref="AC114:AC128" si="94">LEN(Y114&amp;Z114&amp;AA114&amp;AB114)</f>
        <v>6</v>
      </c>
    </row>
    <row r="115" spans="1:29" x14ac:dyDescent="0.2">
      <c r="A115" s="34" t="str">
        <f>C111&amp;"x"&amp;B115</f>
        <v>S6x2</v>
      </c>
      <c r="B115" s="63">
        <v>2</v>
      </c>
      <c r="C115" s="87" t="str">
        <f t="shared" si="80"/>
        <v>V</v>
      </c>
      <c r="D115" s="87" t="str">
        <f t="shared" si="81"/>
        <v>NGT42X9</v>
      </c>
      <c r="E115" s="88" t="str">
        <f t="shared" si="82"/>
        <v>Fruyt van Hertog, Marjolijn</v>
      </c>
      <c r="F115" s="88" t="str">
        <f t="shared" si="83"/>
        <v>Marjolijn</v>
      </c>
      <c r="G115" s="89">
        <f t="shared" si="84"/>
        <v>32582</v>
      </c>
      <c r="H115" s="90">
        <f t="shared" si="85"/>
        <v>29</v>
      </c>
      <c r="I115" s="97"/>
      <c r="J115" s="87" t="str">
        <f t="shared" si="86"/>
        <v>S8</v>
      </c>
      <c r="K115" s="87" t="str">
        <f t="shared" si="87"/>
        <v>S7</v>
      </c>
      <c r="L115" s="87" t="str">
        <f t="shared" si="88"/>
        <v>S7</v>
      </c>
      <c r="M115" s="87" t="str">
        <f t="shared" si="89"/>
        <v>S6</v>
      </c>
      <c r="N115" s="92"/>
      <c r="P115" s="223" t="str">
        <f ca="1">IF(OR(LEFT($A115,1)="x",AND(Y113+$AC115=0,$AC113&gt;0)),"",IFERROR(VLOOKUP($A115,LedenZ,26,0),""))</f>
        <v/>
      </c>
      <c r="Q115" s="223" t="str">
        <f ca="1">IF(OR(LEFT($A115,1)="x",AND(Z113+$AC115=0,$AC113&gt;0)),"",IFERROR(VLOOKUP($A115,LedenZ,27,0),""))</f>
        <v/>
      </c>
      <c r="R115" s="223" t="str">
        <f ca="1">IF(OR(LEFT($A115,1)="x",AND(AA113+$AC115=0,$AC113&gt;0)),"",IFERROR(VLOOKUP($A115,LedenZ,28,0),""))</f>
        <v/>
      </c>
      <c r="S115" s="223" t="str">
        <f ca="1">IF(OR(LEFT($A115,1)="x",AND(AC113+$AC115=0,$AC113&gt;0)),"",IFERROR(VLOOKUP($A115,LedenZ,29,0),""))</f>
        <v/>
      </c>
      <c r="T115" s="305"/>
      <c r="U115" s="226"/>
      <c r="V115" s="229">
        <f t="shared" ref="V115:W128" si="95">V114</f>
        <v>999</v>
      </c>
      <c r="W115" s="229">
        <f t="shared" si="95"/>
        <v>999</v>
      </c>
      <c r="X115" s="52">
        <v>6</v>
      </c>
      <c r="Y115" s="87" t="str">
        <f t="shared" si="90"/>
        <v>S8</v>
      </c>
      <c r="Z115" s="87" t="str">
        <f t="shared" si="91"/>
        <v>S7</v>
      </c>
      <c r="AA115" s="87" t="str">
        <f t="shared" si="92"/>
        <v>S7</v>
      </c>
      <c r="AB115" s="87" t="str">
        <f t="shared" si="93"/>
        <v/>
      </c>
      <c r="AC115" s="34">
        <f t="shared" si="94"/>
        <v>6</v>
      </c>
    </row>
    <row r="116" spans="1:29" x14ac:dyDescent="0.2">
      <c r="A116" s="34" t="str">
        <f>C111&amp;"x"&amp;B116</f>
        <v>S6x3</v>
      </c>
      <c r="B116" s="63">
        <v>3</v>
      </c>
      <c r="C116" s="87" t="str">
        <f t="shared" si="80"/>
        <v>V</v>
      </c>
      <c r="D116" s="87" t="str">
        <f t="shared" si="81"/>
        <v>NFW40Y6</v>
      </c>
      <c r="E116" s="88" t="str">
        <f t="shared" si="82"/>
        <v>Grootenboer-Dijk, Mariette van</v>
      </c>
      <c r="F116" s="88" t="str">
        <f t="shared" si="83"/>
        <v>Mariette</v>
      </c>
      <c r="G116" s="89">
        <f t="shared" si="84"/>
        <v>29687</v>
      </c>
      <c r="H116" s="90">
        <f t="shared" si="85"/>
        <v>37</v>
      </c>
      <c r="I116" s="97"/>
      <c r="J116" s="87" t="str">
        <f t="shared" si="86"/>
        <v>S8</v>
      </c>
      <c r="K116" s="87" t="str">
        <f t="shared" si="87"/>
        <v>S7</v>
      </c>
      <c r="L116" s="87" t="str">
        <f t="shared" si="88"/>
        <v>S7</v>
      </c>
      <c r="M116" s="87" t="str">
        <f t="shared" si="89"/>
        <v>S6</v>
      </c>
      <c r="N116" s="92"/>
      <c r="P116" s="223" t="str">
        <f ca="1">IF(OR(LEFT($A116,1)="x",AND(Y113+$AC116=0,$AC113&gt;0)),"",IFERROR(VLOOKUP($A116,LedenZ,26,0),""))</f>
        <v/>
      </c>
      <c r="Q116" s="223" t="str">
        <f ca="1">IF(OR(LEFT($A116,1)="x",AND(Z113+$AC116=0,$AC113&gt;0)),"",IFERROR(VLOOKUP($A116,LedenZ,27,0),""))</f>
        <v/>
      </c>
      <c r="R116" s="223" t="str">
        <f ca="1">IF(OR(LEFT($A116,1)="x",AND(AA113+$AC116=0,$AC113&gt;0)),"",IFERROR(VLOOKUP($A116,LedenZ,28,0),""))</f>
        <v/>
      </c>
      <c r="S116" s="223" t="str">
        <f ca="1">IF(OR(LEFT($A116,1)="x",AND(AC113+$AC116=0,$AC113&gt;0)),"",IFERROR(VLOOKUP($A116,LedenZ,29,0),""))</f>
        <v/>
      </c>
      <c r="T116" s="305"/>
      <c r="U116" s="226"/>
      <c r="V116" s="229">
        <f t="shared" si="95"/>
        <v>999</v>
      </c>
      <c r="W116" s="229">
        <f t="shared" si="95"/>
        <v>999</v>
      </c>
      <c r="X116" s="52">
        <v>7</v>
      </c>
      <c r="Y116" s="87" t="str">
        <f t="shared" si="90"/>
        <v>S8</v>
      </c>
      <c r="Z116" s="87" t="str">
        <f t="shared" si="91"/>
        <v>S7</v>
      </c>
      <c r="AA116" s="87" t="str">
        <f t="shared" si="92"/>
        <v>S7</v>
      </c>
      <c r="AB116" s="87" t="str">
        <f t="shared" si="93"/>
        <v/>
      </c>
      <c r="AC116" s="34">
        <f t="shared" si="94"/>
        <v>6</v>
      </c>
    </row>
    <row r="117" spans="1:29" x14ac:dyDescent="0.2">
      <c r="A117" s="34" t="str">
        <f>C111&amp;"x"&amp;B117</f>
        <v>S6x4</v>
      </c>
      <c r="B117" s="63">
        <v>4</v>
      </c>
      <c r="C117" s="87" t="str">
        <f t="shared" si="80"/>
        <v>V</v>
      </c>
      <c r="D117" s="87" t="str">
        <f t="shared" si="81"/>
        <v>NJF95Y7</v>
      </c>
      <c r="E117" s="88" t="str">
        <f t="shared" si="82"/>
        <v>Petegem, Johanna van</v>
      </c>
      <c r="F117" s="88" t="str">
        <f t="shared" si="83"/>
        <v>Johanna</v>
      </c>
      <c r="G117" s="89">
        <f t="shared" si="84"/>
        <v>33584</v>
      </c>
      <c r="H117" s="90">
        <f t="shared" si="85"/>
        <v>27</v>
      </c>
      <c r="I117" s="97"/>
      <c r="J117" s="87" t="str">
        <f t="shared" si="86"/>
        <v>S8</v>
      </c>
      <c r="K117" s="87" t="str">
        <f t="shared" si="87"/>
        <v>S7</v>
      </c>
      <c r="L117" s="87" t="str">
        <f t="shared" si="88"/>
        <v>S7</v>
      </c>
      <c r="M117" s="87" t="str">
        <f t="shared" si="89"/>
        <v>S6</v>
      </c>
      <c r="N117" s="92"/>
      <c r="P117" s="223" t="str">
        <f ca="1">IF(OR(LEFT($A117,1)="x",AND(Y113+$AC117=0,$AC113&gt;0)),"",IFERROR(VLOOKUP($A117,LedenZ,26,0),""))</f>
        <v/>
      </c>
      <c r="Q117" s="223" t="str">
        <f ca="1">IF(OR(LEFT($A117,1)="x",AND(Z113+$AC117=0,$AC113&gt;0)),"",IFERROR(VLOOKUP($A117,LedenZ,27,0),""))</f>
        <v/>
      </c>
      <c r="R117" s="223" t="str">
        <f ca="1">IF(OR(LEFT($A117,1)="x",AND(AA113+$AC117=0,$AC113&gt;0)),"",IFERROR(VLOOKUP($A117,LedenZ,28,0),""))</f>
        <v/>
      </c>
      <c r="S117" s="223" t="str">
        <f ca="1">IF(OR(LEFT($A117,1)="x",AND(AC113+$AC117=0,$AC113&gt;0)),"",IFERROR(VLOOKUP($A117,LedenZ,29,0),""))</f>
        <v/>
      </c>
      <c r="T117" s="305"/>
      <c r="U117" s="226"/>
      <c r="V117" s="229">
        <f t="shared" si="95"/>
        <v>999</v>
      </c>
      <c r="W117" s="229">
        <f t="shared" si="95"/>
        <v>999</v>
      </c>
      <c r="X117" s="52">
        <v>8</v>
      </c>
      <c r="Y117" s="87" t="str">
        <f t="shared" si="90"/>
        <v>S8</v>
      </c>
      <c r="Z117" s="87" t="str">
        <f t="shared" si="91"/>
        <v>S7</v>
      </c>
      <c r="AA117" s="87" t="str">
        <f t="shared" si="92"/>
        <v>S7</v>
      </c>
      <c r="AB117" s="87" t="str">
        <f t="shared" si="93"/>
        <v/>
      </c>
      <c r="AC117" s="34">
        <f t="shared" si="94"/>
        <v>6</v>
      </c>
    </row>
    <row r="118" spans="1:29" x14ac:dyDescent="0.2">
      <c r="A118" s="34" t="str">
        <f>C111&amp;"x"&amp;B118</f>
        <v>S6x5</v>
      </c>
      <c r="B118" s="63">
        <v>5</v>
      </c>
      <c r="C118" s="87" t="str">
        <f t="shared" si="80"/>
        <v>V</v>
      </c>
      <c r="D118" s="87" t="str">
        <f t="shared" si="81"/>
        <v>NFW28D3</v>
      </c>
      <c r="E118" s="88" t="str">
        <f t="shared" si="82"/>
        <v>Veld, Dorien in 't</v>
      </c>
      <c r="F118" s="88" t="str">
        <f t="shared" si="83"/>
        <v>Dorien</v>
      </c>
      <c r="G118" s="89">
        <f t="shared" si="84"/>
        <v>31086</v>
      </c>
      <c r="H118" s="90">
        <f t="shared" si="85"/>
        <v>33</v>
      </c>
      <c r="I118" s="97"/>
      <c r="J118" s="87" t="str">
        <f t="shared" si="86"/>
        <v>S8</v>
      </c>
      <c r="K118" s="87" t="str">
        <f t="shared" si="87"/>
        <v>S7</v>
      </c>
      <c r="L118" s="87" t="str">
        <f t="shared" si="88"/>
        <v>S7</v>
      </c>
      <c r="M118" s="87" t="str">
        <f t="shared" si="89"/>
        <v>S6</v>
      </c>
      <c r="N118" s="92"/>
      <c r="P118" s="223" t="str">
        <f ca="1">IF(OR(LEFT($A118,1)="x",AND(Y113+$AC118=0,$AC113&gt;0)),"",IFERROR(VLOOKUP($A118,LedenZ,26,0),""))</f>
        <v/>
      </c>
      <c r="Q118" s="223" t="str">
        <f ca="1">IF(OR(LEFT($A118,1)="x",AND(Z113+$AC118=0,$AC113&gt;0)),"",IFERROR(VLOOKUP($A118,LedenZ,27,0),""))</f>
        <v/>
      </c>
      <c r="R118" s="223" t="str">
        <f ca="1">IF(OR(LEFT($A118,1)="x",AND(AA113+$AC118=0,$AC113&gt;0)),"",IFERROR(VLOOKUP($A118,LedenZ,28,0),""))</f>
        <v/>
      </c>
      <c r="S118" s="223" t="str">
        <f ca="1">IF(OR(LEFT($A118,1)="x",AND(AC113+$AC118=0,$AC113&gt;0)),"",IFERROR(VLOOKUP($A118,LedenZ,29,0),""))</f>
        <v/>
      </c>
      <c r="T118" s="305"/>
      <c r="U118" s="226"/>
      <c r="V118" s="229">
        <f t="shared" si="95"/>
        <v>999</v>
      </c>
      <c r="W118" s="229">
        <f t="shared" si="95"/>
        <v>999</v>
      </c>
      <c r="X118" s="52">
        <v>9</v>
      </c>
      <c r="Y118" s="87" t="str">
        <f t="shared" si="90"/>
        <v>S8</v>
      </c>
      <c r="Z118" s="87" t="str">
        <f t="shared" si="91"/>
        <v>S7</v>
      </c>
      <c r="AA118" s="87" t="str">
        <f t="shared" si="92"/>
        <v>S7</v>
      </c>
      <c r="AB118" s="87" t="str">
        <f t="shared" si="93"/>
        <v/>
      </c>
      <c r="AC118" s="34">
        <f t="shared" si="94"/>
        <v>6</v>
      </c>
    </row>
    <row r="119" spans="1:29" x14ac:dyDescent="0.2">
      <c r="A119" s="34" t="str">
        <f>C111&amp;"x"&amp;B119</f>
        <v>S6x6</v>
      </c>
      <c r="B119" s="63">
        <v>6</v>
      </c>
      <c r="C119" s="87" t="str">
        <f t="shared" si="80"/>
        <v>V</v>
      </c>
      <c r="D119" s="87" t="str">
        <f t="shared" si="81"/>
        <v>NGD97S8</v>
      </c>
      <c r="E119" s="88" t="str">
        <f t="shared" si="82"/>
        <v>Veld, Lisette in 't</v>
      </c>
      <c r="F119" s="88" t="str">
        <f t="shared" si="83"/>
        <v>Lisette</v>
      </c>
      <c r="G119" s="89">
        <f t="shared" si="84"/>
        <v>25981</v>
      </c>
      <c r="H119" s="90">
        <f t="shared" si="85"/>
        <v>47</v>
      </c>
      <c r="I119" s="97"/>
      <c r="J119" s="87" t="str">
        <f t="shared" si="86"/>
        <v>S8</v>
      </c>
      <c r="K119" s="87" t="str">
        <f t="shared" si="87"/>
        <v>S7</v>
      </c>
      <c r="L119" s="87" t="str">
        <f t="shared" si="88"/>
        <v>S7</v>
      </c>
      <c r="M119" s="87" t="str">
        <f t="shared" si="89"/>
        <v>S6</v>
      </c>
      <c r="N119" s="92"/>
      <c r="P119" s="223" t="str">
        <f ca="1">IF(OR(LEFT($A119,1)="x",AND(Y113+$AC119=0,$AC113&gt;0)),"",IFERROR(VLOOKUP($A119,LedenZ,26,0),""))</f>
        <v/>
      </c>
      <c r="Q119" s="223" t="str">
        <f ca="1">IF(OR(LEFT($A119,1)="x",AND(Z113+$AC119=0,$AC113&gt;0)),"",IFERROR(VLOOKUP($A119,LedenZ,27,0),""))</f>
        <v/>
      </c>
      <c r="R119" s="223" t="str">
        <f ca="1">IF(OR(LEFT($A119,1)="x",AND(AA113+$AC119=0,$AC113&gt;0)),"",IFERROR(VLOOKUP($A119,LedenZ,28,0),""))</f>
        <v/>
      </c>
      <c r="S119" s="223" t="str">
        <f ca="1">IF(OR(LEFT($A119,1)="x",AND(AC113+$AC119=0,$AC113&gt;0)),"",IFERROR(VLOOKUP($A119,LedenZ,29,0),""))</f>
        <v/>
      </c>
      <c r="T119" s="305"/>
      <c r="U119" s="226"/>
      <c r="V119" s="229">
        <f t="shared" si="95"/>
        <v>999</v>
      </c>
      <c r="W119" s="229">
        <f t="shared" si="95"/>
        <v>999</v>
      </c>
      <c r="X119" s="52">
        <v>10</v>
      </c>
      <c r="Y119" s="87" t="str">
        <f t="shared" si="90"/>
        <v>S8</v>
      </c>
      <c r="Z119" s="87" t="str">
        <f t="shared" si="91"/>
        <v>S7</v>
      </c>
      <c r="AA119" s="87" t="str">
        <f t="shared" si="92"/>
        <v>S7</v>
      </c>
      <c r="AB119" s="87" t="str">
        <f t="shared" si="93"/>
        <v/>
      </c>
      <c r="AC119" s="34">
        <f t="shared" si="94"/>
        <v>6</v>
      </c>
    </row>
    <row r="120" spans="1:29" x14ac:dyDescent="0.2">
      <c r="A120" s="34" t="str">
        <f>C111&amp;"x"&amp;B120</f>
        <v>S6x7</v>
      </c>
      <c r="B120" s="63">
        <v>7</v>
      </c>
      <c r="C120" s="87" t="str">
        <f t="shared" si="80"/>
        <v>M</v>
      </c>
      <c r="D120" s="87" t="str">
        <f t="shared" si="81"/>
        <v>NFW28Q4</v>
      </c>
      <c r="E120" s="88" t="str">
        <f t="shared" si="82"/>
        <v>Helmos, Roy</v>
      </c>
      <c r="F120" s="88" t="str">
        <f t="shared" si="83"/>
        <v>Roy</v>
      </c>
      <c r="G120" s="89">
        <f t="shared" si="84"/>
        <v>30440</v>
      </c>
      <c r="H120" s="90">
        <f t="shared" si="85"/>
        <v>35</v>
      </c>
      <c r="I120" s="97"/>
      <c r="J120" s="87" t="str">
        <f t="shared" si="86"/>
        <v>S8</v>
      </c>
      <c r="K120" s="87" t="str">
        <f t="shared" si="87"/>
        <v>S7</v>
      </c>
      <c r="L120" s="87" t="str">
        <f t="shared" si="88"/>
        <v>S7</v>
      </c>
      <c r="M120" s="87" t="str">
        <f t="shared" si="89"/>
        <v>S6</v>
      </c>
      <c r="N120" s="92"/>
      <c r="P120" s="223" t="str">
        <f ca="1">IF(OR(LEFT($A120,1)="x",AND(Y113+$AC120=0,$AC113&gt;0)),"",IFERROR(VLOOKUP($A120,LedenZ,26,0),""))</f>
        <v/>
      </c>
      <c r="Q120" s="223" t="str">
        <f ca="1">IF(OR(LEFT($A120,1)="x",AND(Z113+$AC120=0,$AC113&gt;0)),"",IFERROR(VLOOKUP($A120,LedenZ,27,0),""))</f>
        <v/>
      </c>
      <c r="R120" s="223" t="str">
        <f ca="1">IF(OR(LEFT($A120,1)="x",AND(AA113+$AC120=0,$AC113&gt;0)),"",IFERROR(VLOOKUP($A120,LedenZ,28,0),""))</f>
        <v/>
      </c>
      <c r="S120" s="223" t="str">
        <f ca="1">IF(OR(LEFT($A120,1)="x",AND(AC113+$AC120=0,$AC113&gt;0)),"",IFERROR(VLOOKUP($A120,LedenZ,29,0),""))</f>
        <v/>
      </c>
      <c r="T120" s="305"/>
      <c r="U120" s="226"/>
      <c r="V120" s="229">
        <f t="shared" si="95"/>
        <v>999</v>
      </c>
      <c r="W120" s="229">
        <f t="shared" si="95"/>
        <v>999</v>
      </c>
      <c r="X120" s="52">
        <v>11</v>
      </c>
      <c r="Y120" s="87" t="str">
        <f t="shared" si="90"/>
        <v>S8</v>
      </c>
      <c r="Z120" s="87" t="str">
        <f t="shared" si="91"/>
        <v>S7</v>
      </c>
      <c r="AA120" s="87" t="str">
        <f t="shared" si="92"/>
        <v>S7</v>
      </c>
      <c r="AB120" s="87" t="str">
        <f t="shared" si="93"/>
        <v/>
      </c>
      <c r="AC120" s="34">
        <f t="shared" si="94"/>
        <v>6</v>
      </c>
    </row>
    <row r="121" spans="1:29" x14ac:dyDescent="0.2">
      <c r="A121" s="34" t="str">
        <f>C111&amp;"x"&amp;B121</f>
        <v>S6x8</v>
      </c>
      <c r="B121" s="63">
        <v>8</v>
      </c>
      <c r="C121" s="87" t="str">
        <f t="shared" si="80"/>
        <v>M</v>
      </c>
      <c r="D121" s="87" t="str">
        <f t="shared" si="81"/>
        <v>NHY59B3</v>
      </c>
      <c r="E121" s="88" t="str">
        <f t="shared" si="82"/>
        <v>Ton, Thomas</v>
      </c>
      <c r="F121" s="88" t="str">
        <f t="shared" si="83"/>
        <v>Thomas</v>
      </c>
      <c r="G121" s="89">
        <f t="shared" si="84"/>
        <v>33325</v>
      </c>
      <c r="H121" s="90">
        <f t="shared" si="85"/>
        <v>27</v>
      </c>
      <c r="I121" s="97"/>
      <c r="J121" s="87" t="str">
        <f t="shared" si="86"/>
        <v>S7</v>
      </c>
      <c r="K121" s="87" t="str">
        <f t="shared" si="87"/>
        <v>S6</v>
      </c>
      <c r="L121" s="87" t="str">
        <f t="shared" si="88"/>
        <v>S6</v>
      </c>
      <c r="M121" s="87" t="str">
        <f t="shared" si="89"/>
        <v>S6</v>
      </c>
      <c r="N121" s="92"/>
      <c r="P121" s="223" t="str">
        <f ca="1">IF(OR(LEFT($A121,1)="x",AND(Y113+$AC121=0,$AC113&gt;0)),"",IFERROR(VLOOKUP($A121,LedenZ,26,0),""))</f>
        <v/>
      </c>
      <c r="Q121" s="223" t="str">
        <f ca="1">IF(OR(LEFT($A121,1)="x",AND(Z113+$AC121=0,$AC113&gt;0)),"",IFERROR(VLOOKUP($A121,LedenZ,27,0),""))</f>
        <v/>
      </c>
      <c r="R121" s="223" t="str">
        <f ca="1">IF(OR(LEFT($A121,1)="x",AND(AA113+$AC121=0,$AC113&gt;0)),"",IFERROR(VLOOKUP($A121,LedenZ,28,0),""))</f>
        <v/>
      </c>
      <c r="S121" s="223" t="str">
        <f ca="1">IF(OR(LEFT($A121,1)="x",AND(AC113+$AC121=0,$AC113&gt;0)),"",IFERROR(VLOOKUP($A121,LedenZ,29,0),""))</f>
        <v/>
      </c>
      <c r="T121" s="305"/>
      <c r="U121" s="226"/>
      <c r="V121" s="229">
        <f t="shared" si="95"/>
        <v>999</v>
      </c>
      <c r="W121" s="229">
        <f t="shared" si="95"/>
        <v>999</v>
      </c>
      <c r="X121" s="52">
        <v>12</v>
      </c>
      <c r="Y121" s="87" t="str">
        <f t="shared" si="90"/>
        <v>S7</v>
      </c>
      <c r="Z121" s="87" t="str">
        <f t="shared" si="91"/>
        <v>S6</v>
      </c>
      <c r="AA121" s="87" t="str">
        <f t="shared" si="92"/>
        <v>S6</v>
      </c>
      <c r="AB121" s="87" t="str">
        <f t="shared" si="93"/>
        <v/>
      </c>
      <c r="AC121" s="34">
        <f t="shared" si="94"/>
        <v>6</v>
      </c>
    </row>
    <row r="122" spans="1:29" x14ac:dyDescent="0.2">
      <c r="A122" s="34" t="str">
        <f>C111&amp;"x"&amp;B122</f>
        <v>S6x9</v>
      </c>
      <c r="B122" s="63">
        <v>9</v>
      </c>
      <c r="C122" s="87" t="str">
        <f t="shared" si="80"/>
        <v>M</v>
      </c>
      <c r="D122" s="87" t="str">
        <f t="shared" si="81"/>
        <v>NFZ27D3</v>
      </c>
      <c r="E122" s="88" t="str">
        <f t="shared" si="82"/>
        <v>Verstappen, Philippe</v>
      </c>
      <c r="F122" s="88" t="str">
        <f t="shared" si="83"/>
        <v>Philippe</v>
      </c>
      <c r="G122" s="89">
        <f t="shared" si="84"/>
        <v>31528</v>
      </c>
      <c r="H122" s="90">
        <f t="shared" si="85"/>
        <v>32</v>
      </c>
      <c r="I122" s="97"/>
      <c r="J122" s="87" t="str">
        <f t="shared" si="86"/>
        <v>S8</v>
      </c>
      <c r="K122" s="87" t="str">
        <f t="shared" si="87"/>
        <v>S7</v>
      </c>
      <c r="L122" s="87" t="str">
        <f t="shared" si="88"/>
        <v>S7</v>
      </c>
      <c r="M122" s="87" t="str">
        <f t="shared" si="89"/>
        <v>S6</v>
      </c>
      <c r="N122" s="92"/>
      <c r="P122" s="223" t="str">
        <f ca="1">IF(OR(LEFT($A122,1)="x",AND(Y113+$AC122=0,$AC113&gt;0)),"",IFERROR(VLOOKUP($A122,LedenZ,26,0),""))</f>
        <v/>
      </c>
      <c r="Q122" s="223" t="str">
        <f ca="1">IF(OR(LEFT($A122,1)="x",AND(Z113+$AC122=0,$AC113&gt;0)),"",IFERROR(VLOOKUP($A122,LedenZ,27,0),""))</f>
        <v/>
      </c>
      <c r="R122" s="223" t="str">
        <f ca="1">IF(OR(LEFT($A122,1)="x",AND(AA113+$AC122=0,$AC113&gt;0)),"",IFERROR(VLOOKUP($A122,LedenZ,28,0),""))</f>
        <v/>
      </c>
      <c r="S122" s="223" t="str">
        <f ca="1">IF(OR(LEFT($A122,1)="x",AND(AC113+$AC122=0,$AC113&gt;0)),"",IFERROR(VLOOKUP($A122,LedenZ,29,0),""))</f>
        <v/>
      </c>
      <c r="T122" s="305"/>
      <c r="U122" s="226"/>
      <c r="V122" s="229">
        <f t="shared" si="95"/>
        <v>999</v>
      </c>
      <c r="W122" s="229">
        <f t="shared" si="95"/>
        <v>999</v>
      </c>
      <c r="X122" s="52">
        <v>13</v>
      </c>
      <c r="Y122" s="87" t="str">
        <f t="shared" si="90"/>
        <v>S8</v>
      </c>
      <c r="Z122" s="87" t="str">
        <f t="shared" si="91"/>
        <v>S7</v>
      </c>
      <c r="AA122" s="87" t="str">
        <f t="shared" si="92"/>
        <v>S7</v>
      </c>
      <c r="AB122" s="87" t="str">
        <f t="shared" si="93"/>
        <v/>
      </c>
      <c r="AC122" s="34">
        <f t="shared" si="94"/>
        <v>6</v>
      </c>
    </row>
    <row r="123" spans="1:29" x14ac:dyDescent="0.2">
      <c r="A123" s="34" t="str">
        <f>C111&amp;"x"&amp;B123</f>
        <v>S6x10</v>
      </c>
      <c r="B123" s="63">
        <v>10</v>
      </c>
      <c r="C123" s="87" t="str">
        <f t="shared" si="80"/>
        <v>M</v>
      </c>
      <c r="D123" s="87" t="str">
        <f t="shared" si="81"/>
        <v>NFW26R5</v>
      </c>
      <c r="E123" s="88" t="str">
        <f t="shared" si="82"/>
        <v>Wiel, Martijn van der</v>
      </c>
      <c r="F123" s="88" t="str">
        <f t="shared" si="83"/>
        <v>Martijn</v>
      </c>
      <c r="G123" s="89">
        <f t="shared" si="84"/>
        <v>29603</v>
      </c>
      <c r="H123" s="90">
        <f t="shared" si="85"/>
        <v>37</v>
      </c>
      <c r="I123" s="97"/>
      <c r="J123" s="87" t="str">
        <f t="shared" si="86"/>
        <v>S8</v>
      </c>
      <c r="K123" s="87" t="str">
        <f t="shared" si="87"/>
        <v>S7</v>
      </c>
      <c r="L123" s="87" t="str">
        <f t="shared" si="88"/>
        <v>S7</v>
      </c>
      <c r="M123" s="87" t="str">
        <f t="shared" si="89"/>
        <v>S6</v>
      </c>
      <c r="N123" s="92"/>
      <c r="P123" s="223" t="str">
        <f ca="1">IF(OR(LEFT($A123,1)="x",AND(Y113+$AC123=0,$AC113&gt;0)),"",IFERROR(VLOOKUP($A123,LedenZ,26,0),""))</f>
        <v/>
      </c>
      <c r="Q123" s="223" t="str">
        <f ca="1">IF(OR(LEFT($A123,1)="x",AND(Z113+$AC123=0,$AC113&gt;0)),"",IFERROR(VLOOKUP($A123,LedenZ,27,0),""))</f>
        <v/>
      </c>
      <c r="R123" s="223" t="str">
        <f ca="1">IF(OR(LEFT($A123,1)="x",AND(AA113+$AC123=0,$AC113&gt;0)),"",IFERROR(VLOOKUP($A123,LedenZ,28,0),""))</f>
        <v/>
      </c>
      <c r="S123" s="223" t="str">
        <f ca="1">IF(OR(LEFT($A123,1)="x",AND(AC113+$AC123=0,$AC113&gt;0)),"",IFERROR(VLOOKUP($A123,LedenZ,29,0),""))</f>
        <v/>
      </c>
      <c r="T123" s="305"/>
      <c r="U123" s="226"/>
      <c r="V123" s="229">
        <f t="shared" si="95"/>
        <v>999</v>
      </c>
      <c r="W123" s="229">
        <f t="shared" si="95"/>
        <v>999</v>
      </c>
      <c r="X123" s="52">
        <v>14</v>
      </c>
      <c r="Y123" s="87" t="str">
        <f t="shared" si="90"/>
        <v>S8</v>
      </c>
      <c r="Z123" s="87" t="str">
        <f t="shared" si="91"/>
        <v>S7</v>
      </c>
      <c r="AA123" s="87" t="str">
        <f t="shared" si="92"/>
        <v>S7</v>
      </c>
      <c r="AB123" s="87" t="str">
        <f t="shared" si="93"/>
        <v/>
      </c>
      <c r="AC123" s="34">
        <f t="shared" si="94"/>
        <v>6</v>
      </c>
    </row>
    <row r="124" spans="1:29" x14ac:dyDescent="0.2">
      <c r="A124" s="34" t="str">
        <f>C111&amp;"x"&amp;B124</f>
        <v>S6x11</v>
      </c>
      <c r="B124" s="63">
        <v>11</v>
      </c>
      <c r="C124" s="87" t="str">
        <f t="shared" si="80"/>
        <v>M</v>
      </c>
      <c r="D124" s="87" t="str">
        <f t="shared" si="81"/>
        <v>NGK16P1</v>
      </c>
      <c r="E124" s="88" t="str">
        <f t="shared" si="82"/>
        <v>Witter, Herman</v>
      </c>
      <c r="F124" s="88" t="str">
        <f t="shared" si="83"/>
        <v>Herman</v>
      </c>
      <c r="G124" s="89">
        <f t="shared" si="84"/>
        <v>32462</v>
      </c>
      <c r="H124" s="90">
        <f t="shared" si="85"/>
        <v>30</v>
      </c>
      <c r="I124" s="97"/>
      <c r="J124" s="87" t="str">
        <f t="shared" si="86"/>
        <v>S7</v>
      </c>
      <c r="K124" s="87" t="str">
        <f t="shared" si="87"/>
        <v>S6</v>
      </c>
      <c r="L124" s="87" t="str">
        <f t="shared" si="88"/>
        <v>S6</v>
      </c>
      <c r="M124" s="87" t="str">
        <f t="shared" si="89"/>
        <v>S6</v>
      </c>
      <c r="N124" s="92"/>
      <c r="P124" s="223" t="str">
        <f ca="1">IF(OR(LEFT($A124,1)="x",AND(Y113+$AC124=0,$AC113&gt;0)),"",IFERROR(VLOOKUP($A124,LedenZ,26,0),""))</f>
        <v/>
      </c>
      <c r="Q124" s="223" t="str">
        <f ca="1">IF(OR(LEFT($A124,1)="x",AND(Z113+$AC124=0,$AC113&gt;0)),"",IFERROR(VLOOKUP($A124,LedenZ,27,0),""))</f>
        <v/>
      </c>
      <c r="R124" s="223" t="str">
        <f ca="1">IF(OR(LEFT($A124,1)="x",AND(AA113+$AC124=0,$AC113&gt;0)),"",IFERROR(VLOOKUP($A124,LedenZ,28,0),""))</f>
        <v/>
      </c>
      <c r="S124" s="223" t="str">
        <f ca="1">IF(OR(LEFT($A124,1)="x",AND(AC113+$AC124=0,$AC113&gt;0)),"",IFERROR(VLOOKUP($A124,LedenZ,29,0),""))</f>
        <v/>
      </c>
      <c r="V124" s="229">
        <f t="shared" si="95"/>
        <v>999</v>
      </c>
      <c r="W124" s="229">
        <f t="shared" si="95"/>
        <v>999</v>
      </c>
      <c r="X124" s="52">
        <v>15</v>
      </c>
      <c r="Y124" s="87" t="str">
        <f t="shared" si="90"/>
        <v>S7</v>
      </c>
      <c r="Z124" s="87" t="str">
        <f t="shared" si="91"/>
        <v>S6</v>
      </c>
      <c r="AA124" s="87" t="str">
        <f t="shared" si="92"/>
        <v>S6</v>
      </c>
      <c r="AB124" s="87" t="str">
        <f t="shared" si="93"/>
        <v/>
      </c>
      <c r="AC124" s="34">
        <f t="shared" si="94"/>
        <v>6</v>
      </c>
    </row>
    <row r="125" spans="1:29" x14ac:dyDescent="0.2">
      <c r="A125" s="34" t="str">
        <f>C111&amp;"x"&amp;B125</f>
        <v>S6x12</v>
      </c>
      <c r="B125" s="63">
        <v>12</v>
      </c>
      <c r="C125" s="87" t="str">
        <f t="shared" si="80"/>
        <v>M</v>
      </c>
      <c r="D125" s="87" t="str">
        <f t="shared" si="81"/>
        <v>NGB14K1</v>
      </c>
      <c r="E125" s="88" t="str">
        <f t="shared" si="82"/>
        <v>Wondergem, Mark-Jan</v>
      </c>
      <c r="F125" s="88" t="str">
        <f t="shared" si="83"/>
        <v>Mark-Jan</v>
      </c>
      <c r="G125" s="89">
        <f t="shared" si="84"/>
        <v>31211</v>
      </c>
      <c r="H125" s="90">
        <f t="shared" si="85"/>
        <v>33</v>
      </c>
      <c r="I125" s="97"/>
      <c r="J125" s="87" t="str">
        <f t="shared" si="86"/>
        <v>S7</v>
      </c>
      <c r="K125" s="87" t="str">
        <f t="shared" si="87"/>
        <v>S6</v>
      </c>
      <c r="L125" s="87" t="str">
        <f t="shared" si="88"/>
        <v>S6</v>
      </c>
      <c r="M125" s="87" t="str">
        <f t="shared" si="89"/>
        <v>S6</v>
      </c>
      <c r="N125" s="92"/>
      <c r="P125" s="223" t="str">
        <f ca="1">IF(OR(LEFT($A125,1)="x",AND(Y113+$AC125=0,$AC113&gt;0)),"",IFERROR(VLOOKUP($A125,LedenZ,26,0),""))</f>
        <v/>
      </c>
      <c r="Q125" s="223" t="str">
        <f ca="1">IF(OR(LEFT($A125,1)="x",AND(Z113+$AC125=0,$AC113&gt;0)),"",IFERROR(VLOOKUP($A125,LedenZ,27,0),""))</f>
        <v/>
      </c>
      <c r="R125" s="223" t="str">
        <f ca="1">IF(OR(LEFT($A125,1)="x",AND(AA113+$AC125=0,$AC113&gt;0)),"",IFERROR(VLOOKUP($A125,LedenZ,28,0),""))</f>
        <v/>
      </c>
      <c r="S125" s="223" t="str">
        <f ca="1">IF(OR(LEFT($A125,1)="x",AND(AC113+$AC125=0,$AC113&gt;0)),"",IFERROR(VLOOKUP($A125,LedenZ,29,0),""))</f>
        <v/>
      </c>
      <c r="V125" s="229">
        <f t="shared" si="95"/>
        <v>999</v>
      </c>
      <c r="W125" s="229">
        <f t="shared" si="95"/>
        <v>999</v>
      </c>
      <c r="X125" s="52">
        <v>16</v>
      </c>
      <c r="Y125" s="87" t="str">
        <f t="shared" si="90"/>
        <v>S7</v>
      </c>
      <c r="Z125" s="87" t="str">
        <f t="shared" si="91"/>
        <v>S6</v>
      </c>
      <c r="AA125" s="87" t="str">
        <f t="shared" si="92"/>
        <v>S6</v>
      </c>
      <c r="AB125" s="87" t="str">
        <f t="shared" si="93"/>
        <v/>
      </c>
      <c r="AC125" s="34">
        <f t="shared" si="94"/>
        <v>6</v>
      </c>
    </row>
    <row r="126" spans="1:29" x14ac:dyDescent="0.2">
      <c r="A126" s="34" t="str">
        <f>C111&amp;"x"&amp;B126</f>
        <v>S6x13</v>
      </c>
      <c r="B126" s="63">
        <v>13</v>
      </c>
      <c r="C126" s="87" t="str">
        <f t="shared" si="80"/>
        <v/>
      </c>
      <c r="D126" s="87" t="str">
        <f t="shared" si="81"/>
        <v/>
      </c>
      <c r="E126" s="88" t="str">
        <f t="shared" si="82"/>
        <v/>
      </c>
      <c r="F126" s="88" t="str">
        <f t="shared" si="83"/>
        <v/>
      </c>
      <c r="G126" s="89" t="str">
        <f t="shared" si="84"/>
        <v/>
      </c>
      <c r="H126" s="90" t="str">
        <f t="shared" si="85"/>
        <v/>
      </c>
      <c r="I126" s="97"/>
      <c r="J126" s="87" t="str">
        <f t="shared" si="86"/>
        <v/>
      </c>
      <c r="K126" s="87" t="str">
        <f t="shared" si="87"/>
        <v/>
      </c>
      <c r="L126" s="87" t="str">
        <f t="shared" si="88"/>
        <v/>
      </c>
      <c r="M126" s="87" t="str">
        <f t="shared" si="89"/>
        <v/>
      </c>
      <c r="N126" s="92"/>
      <c r="P126" s="223" t="str">
        <f>IF(OR(LEFT($A126,1)="x",AND(Y113+$AC126=0,$AC113&gt;0)),"",IFERROR(VLOOKUP($A126,LedenZ,26,0),""))</f>
        <v/>
      </c>
      <c r="Q126" s="223" t="str">
        <f>IF(OR(LEFT($A126,1)="x",AND(Z113+$AC126=0,$AC113&gt;0)),"",IFERROR(VLOOKUP($A126,LedenZ,27,0),""))</f>
        <v/>
      </c>
      <c r="R126" s="223" t="str">
        <f>IF(OR(LEFT($A126,1)="x",AND(AA113+$AC126=0,$AC113&gt;0)),"",IFERROR(VLOOKUP($A126,LedenZ,28,0),""))</f>
        <v/>
      </c>
      <c r="S126" s="223" t="str">
        <f>IF(OR(LEFT($A126,1)="x",AND(AC113+$AC126=0,$AC113&gt;0)),"",IFERROR(VLOOKUP($A126,LedenZ,29,0),""))</f>
        <v/>
      </c>
      <c r="V126" s="229">
        <f t="shared" si="95"/>
        <v>999</v>
      </c>
      <c r="W126" s="229">
        <f t="shared" si="95"/>
        <v>999</v>
      </c>
      <c r="X126" s="52">
        <v>17</v>
      </c>
      <c r="Y126" s="87" t="str">
        <f t="shared" si="90"/>
        <v/>
      </c>
      <c r="Z126" s="87" t="str">
        <f t="shared" si="91"/>
        <v/>
      </c>
      <c r="AA126" s="87" t="str">
        <f t="shared" si="92"/>
        <v/>
      </c>
      <c r="AB126" s="87" t="str">
        <f t="shared" si="93"/>
        <v/>
      </c>
      <c r="AC126" s="34">
        <f t="shared" si="94"/>
        <v>0</v>
      </c>
    </row>
    <row r="127" spans="1:29" x14ac:dyDescent="0.2">
      <c r="A127" s="34" t="str">
        <f>C111&amp;"x"&amp;B127</f>
        <v>S6x14</v>
      </c>
      <c r="B127" s="63">
        <v>14</v>
      </c>
      <c r="C127" s="87" t="str">
        <f t="shared" si="80"/>
        <v/>
      </c>
      <c r="D127" s="87" t="str">
        <f t="shared" si="81"/>
        <v/>
      </c>
      <c r="E127" s="88" t="str">
        <f t="shared" si="82"/>
        <v/>
      </c>
      <c r="F127" s="88" t="str">
        <f t="shared" si="83"/>
        <v/>
      </c>
      <c r="G127" s="89" t="str">
        <f t="shared" si="84"/>
        <v/>
      </c>
      <c r="H127" s="90" t="str">
        <f t="shared" si="85"/>
        <v/>
      </c>
      <c r="I127" s="97"/>
      <c r="J127" s="87" t="str">
        <f t="shared" si="86"/>
        <v/>
      </c>
      <c r="K127" s="87" t="str">
        <f t="shared" si="87"/>
        <v/>
      </c>
      <c r="L127" s="87" t="str">
        <f t="shared" si="88"/>
        <v/>
      </c>
      <c r="M127" s="87" t="str">
        <f t="shared" si="89"/>
        <v/>
      </c>
      <c r="N127" s="92"/>
      <c r="P127" s="223" t="str">
        <f>IF(OR(LEFT($A127,1)="x",AND(Y113+$AC127=0,$AC113&gt;0)),"",IFERROR(VLOOKUP($A127,LedenZ,26,0),""))</f>
        <v/>
      </c>
      <c r="Q127" s="223" t="str">
        <f>IF(OR(LEFT($A127,1)="x",AND(Z113+$AC127=0,$AC113&gt;0)),"",IFERROR(VLOOKUP($A127,LedenZ,27,0),""))</f>
        <v/>
      </c>
      <c r="R127" s="223" t="str">
        <f>IF(OR(LEFT($A127,1)="x",AND(AA113+$AC127=0,$AC113&gt;0)),"",IFERROR(VLOOKUP($A127,LedenZ,28,0),""))</f>
        <v/>
      </c>
      <c r="S127" s="223" t="str">
        <f>IF(OR(LEFT($A127,1)="x",AND(AC113+$AC127=0,$AC113&gt;0)),"",IFERROR(VLOOKUP($A127,LedenZ,29,0),""))</f>
        <v/>
      </c>
      <c r="V127" s="229">
        <f t="shared" si="95"/>
        <v>999</v>
      </c>
      <c r="W127" s="229">
        <f t="shared" si="95"/>
        <v>999</v>
      </c>
      <c r="X127" s="52">
        <v>18</v>
      </c>
      <c r="Y127" s="87" t="str">
        <f t="shared" si="90"/>
        <v/>
      </c>
      <c r="Z127" s="87" t="str">
        <f t="shared" si="91"/>
        <v/>
      </c>
      <c r="AA127" s="87" t="str">
        <f t="shared" si="92"/>
        <v/>
      </c>
      <c r="AB127" s="87" t="str">
        <f t="shared" si="93"/>
        <v/>
      </c>
      <c r="AC127" s="34">
        <f t="shared" si="94"/>
        <v>0</v>
      </c>
    </row>
    <row r="128" spans="1:29" x14ac:dyDescent="0.2">
      <c r="A128" s="34" t="str">
        <f>C111&amp;"x"&amp;B128</f>
        <v>S6x15</v>
      </c>
      <c r="B128" s="63">
        <v>15</v>
      </c>
      <c r="C128" s="87" t="str">
        <f t="shared" si="80"/>
        <v/>
      </c>
      <c r="D128" s="87" t="str">
        <f t="shared" si="81"/>
        <v/>
      </c>
      <c r="E128" s="88" t="str">
        <f t="shared" si="82"/>
        <v/>
      </c>
      <c r="F128" s="88" t="str">
        <f t="shared" si="83"/>
        <v/>
      </c>
      <c r="G128" s="89" t="str">
        <f t="shared" si="84"/>
        <v/>
      </c>
      <c r="H128" s="90" t="str">
        <f t="shared" si="85"/>
        <v/>
      </c>
      <c r="I128" s="97"/>
      <c r="J128" s="87" t="str">
        <f t="shared" si="86"/>
        <v/>
      </c>
      <c r="K128" s="87" t="str">
        <f t="shared" si="87"/>
        <v/>
      </c>
      <c r="L128" s="87" t="str">
        <f t="shared" si="88"/>
        <v/>
      </c>
      <c r="M128" s="87" t="str">
        <f t="shared" si="89"/>
        <v/>
      </c>
      <c r="N128" s="92"/>
      <c r="P128" s="223" t="str">
        <f>IF(OR(LEFT($A128,1)="x",AND(Y113+$AC128=0,$AC113&gt;0)),"",IFERROR(VLOOKUP($A128,LedenZ,26,0),""))</f>
        <v/>
      </c>
      <c r="Q128" s="223" t="str">
        <f>IF(OR(LEFT($A128,1)="x",AND(Z113+$AC128=0,$AC113&gt;0)),"",IFERROR(VLOOKUP($A128,LedenZ,27,0),""))</f>
        <v/>
      </c>
      <c r="R128" s="223" t="str">
        <f>IF(OR(LEFT($A128,1)="x",AND(AA113+$AC128=0,$AC113&gt;0)),"",IFERROR(VLOOKUP($A128,LedenZ,28,0),""))</f>
        <v/>
      </c>
      <c r="S128" s="223" t="str">
        <f>IF(OR(LEFT($A128,1)="x",AND(AC113+$AC128=0,$AC113&gt;0)),"",IFERROR(VLOOKUP($A128,LedenZ,29,0),""))</f>
        <v/>
      </c>
      <c r="V128" s="229">
        <f t="shared" si="95"/>
        <v>999</v>
      </c>
      <c r="W128" s="229">
        <f t="shared" si="95"/>
        <v>999</v>
      </c>
      <c r="X128" s="52">
        <v>19</v>
      </c>
      <c r="Y128" s="87" t="str">
        <f t="shared" si="90"/>
        <v/>
      </c>
      <c r="Z128" s="87" t="str">
        <f t="shared" si="91"/>
        <v/>
      </c>
      <c r="AA128" s="87" t="str">
        <f t="shared" si="92"/>
        <v/>
      </c>
      <c r="AB128" s="87" t="str">
        <f t="shared" si="93"/>
        <v/>
      </c>
      <c r="AC128" s="34">
        <f t="shared" si="94"/>
        <v>0</v>
      </c>
    </row>
    <row r="129" spans="1:32" ht="13.5" thickBot="1" x14ac:dyDescent="0.25">
      <c r="B129" s="93"/>
      <c r="C129" s="94"/>
      <c r="D129" s="93"/>
      <c r="E129" s="93"/>
      <c r="F129" s="93"/>
      <c r="G129" s="95"/>
      <c r="H129" s="95"/>
      <c r="I129" s="95"/>
      <c r="J129" s="94"/>
      <c r="K129" s="94"/>
      <c r="L129" s="94"/>
      <c r="M129" s="92"/>
      <c r="N129" s="92"/>
      <c r="X129" s="52">
        <v>20</v>
      </c>
    </row>
    <row r="130" spans="1:32" ht="13.5" thickTop="1" x14ac:dyDescent="0.2">
      <c r="A130" s="62"/>
      <c r="B130" s="63"/>
      <c r="C130" s="392" t="s">
        <v>6547</v>
      </c>
      <c r="D130" s="392"/>
      <c r="E130" s="178" t="s">
        <v>6548</v>
      </c>
      <c r="F130" s="178" t="s">
        <v>6549</v>
      </c>
      <c r="G130" s="65" t="s">
        <v>6550</v>
      </c>
      <c r="H130" s="66"/>
      <c r="I130" s="67"/>
      <c r="J130" s="68" t="s">
        <v>6551</v>
      </c>
      <c r="K130" s="68" t="s">
        <v>6552</v>
      </c>
      <c r="L130" s="68" t="s">
        <v>6553</v>
      </c>
      <c r="M130" s="69"/>
      <c r="N130" s="69"/>
      <c r="O130" s="70"/>
      <c r="P130" s="71">
        <f ca="1">COUNT(P134:P148)</f>
        <v>0</v>
      </c>
      <c r="Q130" s="71">
        <f ca="1">COUNT(Q134:Q148)</f>
        <v>0</v>
      </c>
      <c r="R130" s="71">
        <f ca="1">COUNT(R134:R148)</f>
        <v>0</v>
      </c>
      <c r="S130" s="71">
        <f ca="1">COUNT(S134:S148)</f>
        <v>0</v>
      </c>
      <c r="T130" s="51">
        <f ca="1">S130-(15-COUNTBLANK(AB134:AB148))</f>
        <v>0</v>
      </c>
      <c r="U130" s="70"/>
      <c r="V130" s="70"/>
      <c r="W130" s="70"/>
      <c r="X130" s="70">
        <v>1</v>
      </c>
      <c r="Y130" s="62"/>
      <c r="Z130" s="62"/>
      <c r="AA130" s="62"/>
      <c r="AB130" s="62"/>
      <c r="AC130" s="62"/>
    </row>
    <row r="131" spans="1:32" x14ac:dyDescent="0.2">
      <c r="A131" s="43">
        <v>10</v>
      </c>
      <c r="B131" s="73"/>
      <c r="C131" s="391" t="str">
        <f>Leden!AR12</f>
        <v>A1</v>
      </c>
      <c r="D131" s="391"/>
      <c r="E131" s="177" t="str">
        <f>IF($C131="","",LEFT(IFERROR(VLOOKUP($C131,TeamsZ,2,0),"")&amp;"??",2))</f>
        <v>WK</v>
      </c>
      <c r="F131" s="177" t="str">
        <f>IF($C131="","",LEFT(IFERROR(VLOOKUP($C131,TeamsZ,3,0),"")&amp;"??",2))</f>
        <v>Za</v>
      </c>
      <c r="G131" s="177" t="str">
        <f>IF($C131="","",LEFT(IFERROR(VLOOKUP($C131,TeamsZ,4,0),"")&amp;"?",1))</f>
        <v>8</v>
      </c>
      <c r="H131" s="75"/>
      <c r="I131" s="76"/>
      <c r="J131" s="295">
        <f>COUNTIF(C134:C148,"V")</f>
        <v>4</v>
      </c>
      <c r="K131" s="300">
        <f>COUNTIF(C134:C148,"M")</f>
        <v>4</v>
      </c>
      <c r="L131" s="77">
        <f>IFERROR(AVERAGE(H134:H148),"")</f>
        <v>17.375</v>
      </c>
      <c r="M131" s="78"/>
      <c r="N131" s="78"/>
      <c r="O131" s="79" t="s">
        <v>6554</v>
      </c>
      <c r="P131" s="223" t="str">
        <f ca="1">IF(COUNT(P134:P148)=0,"",TeamPunten(P134:P148,$V131))</f>
        <v/>
      </c>
      <c r="Q131" s="223" t="str">
        <f ca="1">IF(COUNT(Q134:Q148)=0,"",TeamPunten(Q134:Q148,$V131))</f>
        <v/>
      </c>
      <c r="R131" s="223" t="str">
        <f ca="1">IF(COUNT(R134:R148)=0,"",TeamPunten(R134:R148,$V131))</f>
        <v/>
      </c>
      <c r="S131" s="223" t="str">
        <f ca="1">IF(COUNT(S134:S148)=0,"",TeamPunten(S134:S148,$V131))</f>
        <v/>
      </c>
      <c r="T131" s="51"/>
      <c r="U131" s="225" t="str">
        <f>MID($C131,1,1)</f>
        <v>A</v>
      </c>
      <c r="V131" s="225" t="str">
        <f>MID($C131,1,1)</f>
        <v>A</v>
      </c>
      <c r="W131" s="225" t="str">
        <f>MID($C131,1,1)</f>
        <v>A</v>
      </c>
      <c r="X131" s="52">
        <v>2</v>
      </c>
      <c r="Y131" s="43"/>
      <c r="Z131" s="43"/>
      <c r="AA131" s="43"/>
      <c r="AB131" s="43"/>
      <c r="AC131" s="43"/>
      <c r="AD131" s="20" t="str">
        <f>IF($C131="","",IFERROR(VLOOKUP($C131,TeamsZ,6,0),""))</f>
        <v>A</v>
      </c>
      <c r="AE131" s="20" t="str">
        <f>IF($AD131="","",IFERROR(VLOOKUP($AD131,Teams!$J$4:$O$8,2,0),""))</f>
        <v>3312 AD</v>
      </c>
      <c r="AF131" s="20" t="str">
        <f>IF($AD131="","",IFERROR(VLOOKUP($AD131,Teams!$J$4:$O$8,4,0),""))</f>
        <v>Dordrecht</v>
      </c>
    </row>
    <row r="132" spans="1:32" x14ac:dyDescent="0.2">
      <c r="B132" s="63"/>
      <c r="C132" s="178"/>
      <c r="D132" s="63"/>
      <c r="E132" s="63"/>
      <c r="F132" s="63"/>
      <c r="G132" s="67"/>
      <c r="H132" s="67"/>
      <c r="I132" s="67"/>
      <c r="J132" s="296"/>
      <c r="K132" s="296"/>
      <c r="L132" s="296"/>
      <c r="M132" s="80"/>
      <c r="N132" s="80"/>
      <c r="P132" s="224"/>
      <c r="Q132" s="224"/>
      <c r="R132" s="224"/>
      <c r="S132" s="224"/>
      <c r="T132" s="51"/>
      <c r="U132" s="226"/>
      <c r="V132" s="226"/>
      <c r="W132" s="226"/>
      <c r="X132" s="52">
        <v>3</v>
      </c>
    </row>
    <row r="133" spans="1:32" x14ac:dyDescent="0.2">
      <c r="A133" s="81"/>
      <c r="B133" s="82"/>
      <c r="C133" s="83" t="s">
        <v>6555</v>
      </c>
      <c r="D133" s="83" t="s">
        <v>6556</v>
      </c>
      <c r="E133" s="84" t="s">
        <v>6557</v>
      </c>
      <c r="F133" s="84" t="s">
        <v>6558</v>
      </c>
      <c r="G133" s="83" t="s">
        <v>6559</v>
      </c>
      <c r="H133" s="83" t="s">
        <v>6560</v>
      </c>
      <c r="I133" s="83" t="s">
        <v>6415</v>
      </c>
      <c r="J133" s="83" t="s">
        <v>7321</v>
      </c>
      <c r="K133" s="83" t="s">
        <v>8065</v>
      </c>
      <c r="L133" s="83" t="s">
        <v>8195</v>
      </c>
      <c r="M133" s="83" t="s">
        <v>8196</v>
      </c>
      <c r="N133" s="85"/>
      <c r="O133" s="86"/>
      <c r="P133" s="227" t="s">
        <v>6425</v>
      </c>
      <c r="Q133" s="227" t="s">
        <v>6424</v>
      </c>
      <c r="R133" s="227" t="s">
        <v>6426</v>
      </c>
      <c r="S133" s="227" t="s">
        <v>6425</v>
      </c>
      <c r="T133" s="51"/>
      <c r="U133" s="225">
        <f>IF(W131="","",VLOOKUP(W131,Leeftijdscat,2,FALSE))</f>
        <v>15</v>
      </c>
      <c r="V133" s="225">
        <f>IF(W131="","",VLOOKUP(W131,Leeftijdscat,3,FALSE))</f>
        <v>18</v>
      </c>
      <c r="W133" s="225">
        <f>IF(W131="","",VLOOKUP(W131,Leeftijdscat,4,FALSE))</f>
        <v>19</v>
      </c>
      <c r="X133" s="52">
        <v>4</v>
      </c>
      <c r="Y133" s="81">
        <f>LEN(Y134&amp;Y135&amp;Y136&amp;Y137&amp;Y138&amp;Y139&amp;Y140&amp;Y141&amp;Y142&amp;Y143&amp;Y144&amp;Y145&amp;Y146&amp;Y147&amp;Y148)</f>
        <v>16</v>
      </c>
      <c r="Z133" s="81">
        <f>LEN(Z134&amp;Z135&amp;Z136&amp;Z137&amp;Z138&amp;Z139&amp;Z140&amp;Z141&amp;Z142&amp;Z143&amp;Z144&amp;Z145&amp;Z146&amp;Z147&amp;Z148)</f>
        <v>16</v>
      </c>
      <c r="AA133" s="81">
        <f>LEN(AA134&amp;AA135&amp;AA136&amp;AA137&amp;AA138&amp;AA139&amp;AA140&amp;AA141&amp;AA142&amp;AA143&amp;AA144&amp;AA145&amp;AA146&amp;AA147&amp;AA148)</f>
        <v>16</v>
      </c>
      <c r="AB133" s="81">
        <f>LEN(AB134&amp;AB135&amp;AB136&amp;AB137&amp;AB138&amp;AB139&amp;AB140&amp;AB141&amp;AB142&amp;AB143&amp;AB144&amp;AB145&amp;AB146&amp;AB147&amp;AB148)</f>
        <v>0</v>
      </c>
      <c r="AC133" s="81">
        <f>SUM(Y133:AA133)</f>
        <v>48</v>
      </c>
    </row>
    <row r="134" spans="1:32" x14ac:dyDescent="0.2">
      <c r="A134" s="34" t="str">
        <f>C131&amp;"x"&amp;B134</f>
        <v>A1x1</v>
      </c>
      <c r="B134" s="63">
        <v>1</v>
      </c>
      <c r="C134" s="87" t="str">
        <f t="shared" ref="C134:C148" si="96">IF(LEFT($A134,1)="x","",IFERROR(VLOOKUP($A134,LedenZ,5,0),""))</f>
        <v>V</v>
      </c>
      <c r="D134" s="87" t="str">
        <f t="shared" ref="D134:D148" si="97">IF(LEFT($A134,1)="x","",IFERROR(VLOOKUP($A134,LedenZ,6,0),""))</f>
        <v>NKG59H8</v>
      </c>
      <c r="E134" s="88" t="str">
        <f t="shared" ref="E134:E148" si="98">IF(LEFT($A134,1)="x","",IFERROR(VLOOKUP($A134,LedenZ,7,0),""))</f>
        <v>Dommisse, Kim</v>
      </c>
      <c r="F134" s="88" t="str">
        <f t="shared" ref="F134:F148" si="99">IF(LEFT($A134,1)="x","",IFERROR(VLOOKUP($A134,LedenZ,8,0),""))</f>
        <v>Kim</v>
      </c>
      <c r="G134" s="89">
        <f t="shared" ref="G134:G148" si="100">IF(LEFT($A134,1)="x","",IFERROR(VLOOKUP($A134,LedenZ,9,0),""))</f>
        <v>36993</v>
      </c>
      <c r="H134" s="90">
        <f t="shared" ref="H134:H148" si="101">IF(AND(ISNUMBER(G134),G134&lt;&gt;0),DATEDIF(G134,Peildatum,"Y"),"")</f>
        <v>17</v>
      </c>
      <c r="I134" s="97"/>
      <c r="J134" s="87" t="str">
        <f t="shared" ref="J134:J148" si="102">IF(LEFT($A134,1)="x","",IFERROR(VLOOKUP($A134,LedenZ,15,0),""))</f>
        <v>A2</v>
      </c>
      <c r="K134" s="87" t="str">
        <f t="shared" ref="K134:K148" si="103">IF(LEFT($A134,1)="x","",IFERROR(VLOOKUP($A134,LedenZ,16,0),""))</f>
        <v>A2</v>
      </c>
      <c r="L134" s="87" t="str">
        <f t="shared" ref="L134:L148" si="104">IF(LEFT($A134,1)="x","",IFERROR(VLOOKUP($A134,LedenZ,17,0),""))</f>
        <v>A2</v>
      </c>
      <c r="M134" s="87" t="str">
        <f t="shared" ref="M134:M148" si="105">IF(LEFT($A134,1)="x","",IFERROR(VLOOKUP($A134,LedenZ,18,0),""))</f>
        <v>A1</v>
      </c>
      <c r="N134" s="92"/>
      <c r="P134" s="223" t="str">
        <f ca="1">IF(OR(LEFT($A134,1)="x",AND(Y133+$AC134=0,$AC133&gt;0)),"",IFERROR(VLOOKUP($A134,LedenZ,26,0),""))</f>
        <v/>
      </c>
      <c r="Q134" s="223" t="str">
        <f ca="1">IF(OR(LEFT($A134,1)="x",AND(Z133+$AC134=0,$AC133&gt;0)),"",IFERROR(VLOOKUP($A134,LedenZ,27,0),""))</f>
        <v/>
      </c>
      <c r="R134" s="223" t="str">
        <f ca="1">IF(OR(LEFT($A134,1)="x",AND(AA133+$AC134=0,$AC133&gt;0)),"",IFERROR(VLOOKUP($A134,LedenZ,28,0),""))</f>
        <v/>
      </c>
      <c r="S134" s="223" t="str">
        <f ca="1">IF(OR(LEFT($A134,1)="x",AND(AC133+$AC134=0,$AC133&gt;0)),"",IFERROR(VLOOKUP($A134,LedenZ,29,0),""))</f>
        <v/>
      </c>
      <c r="T134" s="305"/>
      <c r="U134" s="226"/>
      <c r="V134" s="229">
        <f>V133</f>
        <v>18</v>
      </c>
      <c r="W134" s="229">
        <f>W133</f>
        <v>19</v>
      </c>
      <c r="X134" s="52">
        <v>5</v>
      </c>
      <c r="Y134" s="87" t="str">
        <f t="shared" ref="Y134:Y148" si="106">IF(LEFT($A134,1)="x","",IFERROR(VLOOKUP($A134,LedenZ,33,0),""))</f>
        <v>A2</v>
      </c>
      <c r="Z134" s="87" t="str">
        <f t="shared" ref="Z134:Z148" si="107">IF(LEFT($A134,1)="x","",IFERROR(VLOOKUP($A134,LedenZ,34,0),""))</f>
        <v>A2</v>
      </c>
      <c r="AA134" s="87" t="str">
        <f t="shared" ref="AA134:AA148" si="108">IF(LEFT($A134,1)="x","",IFERROR(VLOOKUP($A134,LedenZ,35,0),""))</f>
        <v>A2</v>
      </c>
      <c r="AB134" s="87" t="str">
        <f t="shared" ref="AB134:AB148" si="109">IF(LEFT($A134,1)="x","",IFERROR(VLOOKUP($A134,LedenZ,36,0),""))</f>
        <v/>
      </c>
      <c r="AC134" s="34">
        <f t="shared" ref="AC134:AC148" si="110">LEN(Y134&amp;Z134&amp;AA134&amp;AB134)</f>
        <v>6</v>
      </c>
    </row>
    <row r="135" spans="1:32" x14ac:dyDescent="0.2">
      <c r="A135" s="34" t="str">
        <f>C131&amp;"x"&amp;B135</f>
        <v>A1x2</v>
      </c>
      <c r="B135" s="63">
        <v>2</v>
      </c>
      <c r="C135" s="87" t="str">
        <f t="shared" si="96"/>
        <v>V</v>
      </c>
      <c r="D135" s="87" t="str">
        <f t="shared" si="97"/>
        <v>NKD16N8</v>
      </c>
      <c r="E135" s="88" t="str">
        <f t="shared" si="98"/>
        <v>Morée, Jessica de</v>
      </c>
      <c r="F135" s="88" t="str">
        <f t="shared" si="99"/>
        <v>Jessica</v>
      </c>
      <c r="G135" s="89">
        <f t="shared" si="100"/>
        <v>36706</v>
      </c>
      <c r="H135" s="90">
        <f t="shared" si="101"/>
        <v>18</v>
      </c>
      <c r="I135" s="97"/>
      <c r="J135" s="87" t="str">
        <f t="shared" si="102"/>
        <v>A1</v>
      </c>
      <c r="K135" s="87" t="str">
        <f t="shared" si="103"/>
        <v>A1</v>
      </c>
      <c r="L135" s="87" t="str">
        <f t="shared" si="104"/>
        <v>A1</v>
      </c>
      <c r="M135" s="87" t="str">
        <f t="shared" si="105"/>
        <v>A1</v>
      </c>
      <c r="N135" s="92"/>
      <c r="P135" s="223" t="str">
        <f ca="1">IF(OR(LEFT($A135,1)="x",AND(Y133+$AC135=0,$AC133&gt;0)),"",IFERROR(VLOOKUP($A135,LedenZ,26,0),""))</f>
        <v/>
      </c>
      <c r="Q135" s="223" t="str">
        <f ca="1">IF(OR(LEFT($A135,1)="x",AND(Z133+$AC135=0,$AC133&gt;0)),"",IFERROR(VLOOKUP($A135,LedenZ,27,0),""))</f>
        <v/>
      </c>
      <c r="R135" s="223" t="str">
        <f ca="1">IF(OR(LEFT($A135,1)="x",AND(AA133+$AC135=0,$AC133&gt;0)),"",IFERROR(VLOOKUP($A135,LedenZ,28,0),""))</f>
        <v/>
      </c>
      <c r="S135" s="223" t="str">
        <f ca="1">IF(OR(LEFT($A135,1)="x",AND(AC133+$AC135=0,$AC133&gt;0)),"",IFERROR(VLOOKUP($A135,LedenZ,29,0),""))</f>
        <v/>
      </c>
      <c r="T135" s="305"/>
      <c r="U135" s="226"/>
      <c r="V135" s="229">
        <f t="shared" ref="V135:W148" si="111">V134</f>
        <v>18</v>
      </c>
      <c r="W135" s="229">
        <f t="shared" si="111"/>
        <v>19</v>
      </c>
      <c r="X135" s="52">
        <v>6</v>
      </c>
      <c r="Y135" s="87" t="str">
        <f t="shared" si="106"/>
        <v>A1</v>
      </c>
      <c r="Z135" s="87" t="str">
        <f t="shared" si="107"/>
        <v>A1</v>
      </c>
      <c r="AA135" s="87" t="str">
        <f t="shared" si="108"/>
        <v>A1</v>
      </c>
      <c r="AB135" s="87" t="str">
        <f t="shared" si="109"/>
        <v/>
      </c>
      <c r="AC135" s="34">
        <f t="shared" si="110"/>
        <v>6</v>
      </c>
    </row>
    <row r="136" spans="1:32" x14ac:dyDescent="0.2">
      <c r="A136" s="34" t="str">
        <f>C131&amp;"x"&amp;B136</f>
        <v>A1x3</v>
      </c>
      <c r="B136" s="63">
        <v>3</v>
      </c>
      <c r="C136" s="87" t="str">
        <f t="shared" si="96"/>
        <v>V</v>
      </c>
      <c r="D136" s="87" t="str">
        <f t="shared" si="97"/>
        <v>NKL22V5</v>
      </c>
      <c r="E136" s="88" t="str">
        <f t="shared" si="98"/>
        <v>Schild, Quinty</v>
      </c>
      <c r="F136" s="88" t="str">
        <f t="shared" si="99"/>
        <v>Quinty</v>
      </c>
      <c r="G136" s="89">
        <f t="shared" si="100"/>
        <v>37540</v>
      </c>
      <c r="H136" s="90">
        <f t="shared" si="101"/>
        <v>16</v>
      </c>
      <c r="I136" s="97"/>
      <c r="J136" s="87" t="str">
        <f t="shared" si="102"/>
        <v>B2</v>
      </c>
      <c r="K136" s="87" t="str">
        <f t="shared" si="103"/>
        <v>B1</v>
      </c>
      <c r="L136" s="87" t="str">
        <f t="shared" si="104"/>
        <v>B1</v>
      </c>
      <c r="M136" s="87" t="str">
        <f t="shared" si="105"/>
        <v>A1</v>
      </c>
      <c r="N136" s="92"/>
      <c r="P136" s="223" t="str">
        <f ca="1">IF(OR(LEFT($A136,1)="x",AND(Y133+$AC136=0,$AC133&gt;0)),"",IFERROR(VLOOKUP($A136,LedenZ,26,0),""))</f>
        <v/>
      </c>
      <c r="Q136" s="223" t="str">
        <f ca="1">IF(OR(LEFT($A136,1)="x",AND(Z133+$AC136=0,$AC133&gt;0)),"",IFERROR(VLOOKUP($A136,LedenZ,27,0),""))</f>
        <v/>
      </c>
      <c r="R136" s="223" t="str">
        <f ca="1">IF(OR(LEFT($A136,1)="x",AND(AA133+$AC136=0,$AC133&gt;0)),"",IFERROR(VLOOKUP($A136,LedenZ,28,0),""))</f>
        <v/>
      </c>
      <c r="S136" s="223" t="str">
        <f ca="1">IF(OR(LEFT($A136,1)="x",AND(AC133+$AC136=0,$AC133&gt;0)),"",IFERROR(VLOOKUP($A136,LedenZ,29,0),""))</f>
        <v/>
      </c>
      <c r="T136" s="305"/>
      <c r="U136" s="226"/>
      <c r="V136" s="229">
        <f t="shared" si="111"/>
        <v>18</v>
      </c>
      <c r="W136" s="229">
        <f t="shared" si="111"/>
        <v>19</v>
      </c>
      <c r="X136" s="52">
        <v>7</v>
      </c>
      <c r="Y136" s="87" t="str">
        <f t="shared" si="106"/>
        <v>B2</v>
      </c>
      <c r="Z136" s="87" t="str">
        <f t="shared" si="107"/>
        <v>B1</v>
      </c>
      <c r="AA136" s="87" t="str">
        <f t="shared" si="108"/>
        <v>B1</v>
      </c>
      <c r="AB136" s="87" t="str">
        <f t="shared" si="109"/>
        <v/>
      </c>
      <c r="AC136" s="34">
        <f t="shared" si="110"/>
        <v>6</v>
      </c>
    </row>
    <row r="137" spans="1:32" x14ac:dyDescent="0.2">
      <c r="A137" s="34" t="str">
        <f>C131&amp;"x"&amp;B137</f>
        <v>A1x4</v>
      </c>
      <c r="B137" s="63">
        <v>4</v>
      </c>
      <c r="C137" s="87" t="str">
        <f t="shared" si="96"/>
        <v>V</v>
      </c>
      <c r="D137" s="87" t="str">
        <f t="shared" si="97"/>
        <v>NKD20B1</v>
      </c>
      <c r="E137" s="88" t="str">
        <f t="shared" si="98"/>
        <v>Zuijderwijk, Ilse</v>
      </c>
      <c r="F137" s="88" t="str">
        <f t="shared" si="99"/>
        <v>Ilse</v>
      </c>
      <c r="G137" s="89">
        <f t="shared" si="100"/>
        <v>37091</v>
      </c>
      <c r="H137" s="90">
        <f t="shared" si="101"/>
        <v>17</v>
      </c>
      <c r="I137" s="97"/>
      <c r="J137" s="87" t="str">
        <f t="shared" si="102"/>
        <v>A1</v>
      </c>
      <c r="K137" s="87" t="str">
        <f t="shared" si="103"/>
        <v>A1</v>
      </c>
      <c r="L137" s="87" t="str">
        <f t="shared" si="104"/>
        <v>A1</v>
      </c>
      <c r="M137" s="87" t="str">
        <f t="shared" si="105"/>
        <v>A1</v>
      </c>
      <c r="N137" s="92"/>
      <c r="P137" s="223" t="str">
        <f ca="1">IF(OR(LEFT($A137,1)="x",AND(Y133+$AC137=0,$AC133&gt;0)),"",IFERROR(VLOOKUP($A137,LedenZ,26,0),""))</f>
        <v/>
      </c>
      <c r="Q137" s="223" t="str">
        <f ca="1">IF(OR(LEFT($A137,1)="x",AND(Z133+$AC137=0,$AC133&gt;0)),"",IFERROR(VLOOKUP($A137,LedenZ,27,0),""))</f>
        <v/>
      </c>
      <c r="R137" s="223" t="str">
        <f ca="1">IF(OR(LEFT($A137,1)="x",AND(AA133+$AC137=0,$AC133&gt;0)),"",IFERROR(VLOOKUP($A137,LedenZ,28,0),""))</f>
        <v/>
      </c>
      <c r="S137" s="223" t="str">
        <f ca="1">IF(OR(LEFT($A137,1)="x",AND(AC133+$AC137=0,$AC133&gt;0)),"",IFERROR(VLOOKUP($A137,LedenZ,29,0),""))</f>
        <v/>
      </c>
      <c r="T137" s="305"/>
      <c r="U137" s="226"/>
      <c r="V137" s="229">
        <f t="shared" si="111"/>
        <v>18</v>
      </c>
      <c r="W137" s="229">
        <f t="shared" si="111"/>
        <v>19</v>
      </c>
      <c r="X137" s="52">
        <v>8</v>
      </c>
      <c r="Y137" s="87" t="str">
        <f t="shared" si="106"/>
        <v>A1</v>
      </c>
      <c r="Z137" s="87" t="str">
        <f t="shared" si="107"/>
        <v>A1</v>
      </c>
      <c r="AA137" s="87" t="str">
        <f t="shared" si="108"/>
        <v>A1</v>
      </c>
      <c r="AB137" s="87" t="str">
        <f t="shared" si="109"/>
        <v/>
      </c>
      <c r="AC137" s="34">
        <f t="shared" si="110"/>
        <v>6</v>
      </c>
    </row>
    <row r="138" spans="1:32" x14ac:dyDescent="0.2">
      <c r="A138" s="34" t="str">
        <f>C131&amp;"x"&amp;B138</f>
        <v>A1x5</v>
      </c>
      <c r="B138" s="63">
        <v>5</v>
      </c>
      <c r="C138" s="87" t="str">
        <f t="shared" si="96"/>
        <v>M</v>
      </c>
      <c r="D138" s="87" t="str">
        <f t="shared" si="97"/>
        <v>NJZ00W3</v>
      </c>
      <c r="E138" s="88" t="str">
        <f t="shared" si="98"/>
        <v>Gent, Tim van</v>
      </c>
      <c r="F138" s="88" t="str">
        <f t="shared" si="99"/>
        <v>Tim</v>
      </c>
      <c r="G138" s="89">
        <f t="shared" si="100"/>
        <v>36567</v>
      </c>
      <c r="H138" s="90">
        <f t="shared" si="101"/>
        <v>18</v>
      </c>
      <c r="I138" s="97"/>
      <c r="J138" s="87" t="str">
        <f t="shared" si="102"/>
        <v>A1</v>
      </c>
      <c r="K138" s="87" t="str">
        <f t="shared" si="103"/>
        <v>A1</v>
      </c>
      <c r="L138" s="87" t="str">
        <f t="shared" si="104"/>
        <v>A1</v>
      </c>
      <c r="M138" s="87" t="str">
        <f t="shared" si="105"/>
        <v>A1</v>
      </c>
      <c r="N138" s="92"/>
      <c r="P138" s="223" t="str">
        <f ca="1">IF(OR(LEFT($A138,1)="x",AND(Y133+$AC138=0,$AC133&gt;0)),"",IFERROR(VLOOKUP($A138,LedenZ,26,0),""))</f>
        <v/>
      </c>
      <c r="Q138" s="223" t="str">
        <f ca="1">IF(OR(LEFT($A138,1)="x",AND(Z133+$AC138=0,$AC133&gt;0)),"",IFERROR(VLOOKUP($A138,LedenZ,27,0),""))</f>
        <v/>
      </c>
      <c r="R138" s="223" t="str">
        <f ca="1">IF(OR(LEFT($A138,1)="x",AND(AA133+$AC138=0,$AC133&gt;0)),"",IFERROR(VLOOKUP($A138,LedenZ,28,0),""))</f>
        <v/>
      </c>
      <c r="S138" s="223" t="str">
        <f ca="1">IF(OR(LEFT($A138,1)="x",AND(AC133+$AC138=0,$AC133&gt;0)),"",IFERROR(VLOOKUP($A138,LedenZ,29,0),""))</f>
        <v/>
      </c>
      <c r="T138" s="305"/>
      <c r="U138" s="226"/>
      <c r="V138" s="229">
        <f t="shared" si="111"/>
        <v>18</v>
      </c>
      <c r="W138" s="229">
        <f t="shared" si="111"/>
        <v>19</v>
      </c>
      <c r="X138" s="52">
        <v>9</v>
      </c>
      <c r="Y138" s="87" t="str">
        <f t="shared" si="106"/>
        <v>A1</v>
      </c>
      <c r="Z138" s="87" t="str">
        <f t="shared" si="107"/>
        <v>A1</v>
      </c>
      <c r="AA138" s="87" t="str">
        <f t="shared" si="108"/>
        <v>A1</v>
      </c>
      <c r="AB138" s="87" t="str">
        <f t="shared" si="109"/>
        <v/>
      </c>
      <c r="AC138" s="34">
        <f t="shared" si="110"/>
        <v>6</v>
      </c>
    </row>
    <row r="139" spans="1:32" x14ac:dyDescent="0.2">
      <c r="A139" s="34" t="str">
        <f>C131&amp;"x"&amp;B139</f>
        <v>A1x6</v>
      </c>
      <c r="B139" s="63">
        <v>6</v>
      </c>
      <c r="C139" s="87" t="str">
        <f t="shared" si="96"/>
        <v>M</v>
      </c>
      <c r="D139" s="87" t="str">
        <f t="shared" si="97"/>
        <v>NKW50T1</v>
      </c>
      <c r="E139" s="88" t="str">
        <f t="shared" si="98"/>
        <v>Hooijdonk, Siem van</v>
      </c>
      <c r="F139" s="88" t="str">
        <f t="shared" si="99"/>
        <v>Siem</v>
      </c>
      <c r="G139" s="89">
        <f t="shared" si="100"/>
        <v>37027</v>
      </c>
      <c r="H139" s="90">
        <f t="shared" si="101"/>
        <v>17</v>
      </c>
      <c r="I139" s="97"/>
      <c r="J139" s="87" t="str">
        <f t="shared" si="102"/>
        <v>A2</v>
      </c>
      <c r="K139" s="87" t="str">
        <f t="shared" si="103"/>
        <v>A2</v>
      </c>
      <c r="L139" s="87" t="str">
        <f t="shared" si="104"/>
        <v>A2</v>
      </c>
      <c r="M139" s="87" t="str">
        <f t="shared" si="105"/>
        <v>A1</v>
      </c>
      <c r="N139" s="92"/>
      <c r="P139" s="223" t="str">
        <f ca="1">IF(OR(LEFT($A139,1)="x",AND(Y133+$AC139=0,$AC133&gt;0)),"",IFERROR(VLOOKUP($A139,LedenZ,26,0),""))</f>
        <v/>
      </c>
      <c r="Q139" s="223" t="str">
        <f ca="1">IF(OR(LEFT($A139,1)="x",AND(Z133+$AC139=0,$AC133&gt;0)),"",IFERROR(VLOOKUP($A139,LedenZ,27,0),""))</f>
        <v/>
      </c>
      <c r="R139" s="223" t="str">
        <f ca="1">IF(OR(LEFT($A139,1)="x",AND(AA133+$AC139=0,$AC133&gt;0)),"",IFERROR(VLOOKUP($A139,LedenZ,28,0),""))</f>
        <v/>
      </c>
      <c r="S139" s="223" t="str">
        <f ca="1">IF(OR(LEFT($A139,1)="x",AND(AC133+$AC139=0,$AC133&gt;0)),"",IFERROR(VLOOKUP($A139,LedenZ,29,0),""))</f>
        <v/>
      </c>
      <c r="T139" s="305"/>
      <c r="U139" s="226"/>
      <c r="V139" s="229">
        <f t="shared" si="111"/>
        <v>18</v>
      </c>
      <c r="W139" s="229">
        <f t="shared" si="111"/>
        <v>19</v>
      </c>
      <c r="X139" s="52">
        <v>10</v>
      </c>
      <c r="Y139" s="87" t="str">
        <f t="shared" si="106"/>
        <v>A2</v>
      </c>
      <c r="Z139" s="87" t="str">
        <f t="shared" si="107"/>
        <v>A2</v>
      </c>
      <c r="AA139" s="87" t="str">
        <f t="shared" si="108"/>
        <v>A2</v>
      </c>
      <c r="AB139" s="87" t="str">
        <f t="shared" si="109"/>
        <v/>
      </c>
      <c r="AC139" s="34">
        <f t="shared" si="110"/>
        <v>6</v>
      </c>
    </row>
    <row r="140" spans="1:32" x14ac:dyDescent="0.2">
      <c r="A140" s="34" t="str">
        <f>C131&amp;"x"&amp;B140</f>
        <v>A1x7</v>
      </c>
      <c r="B140" s="63">
        <v>7</v>
      </c>
      <c r="C140" s="87" t="str">
        <f t="shared" si="96"/>
        <v>M</v>
      </c>
      <c r="D140" s="87" t="str">
        <f t="shared" si="97"/>
        <v>NJX60W1</v>
      </c>
      <c r="E140" s="88" t="str">
        <f t="shared" si="98"/>
        <v>Klink, Stijn</v>
      </c>
      <c r="F140" s="88" t="str">
        <f t="shared" si="99"/>
        <v>Stijn</v>
      </c>
      <c r="G140" s="89">
        <f t="shared" si="100"/>
        <v>36833</v>
      </c>
      <c r="H140" s="90">
        <f t="shared" si="101"/>
        <v>18</v>
      </c>
      <c r="I140" s="97"/>
      <c r="J140" s="87" t="str">
        <f t="shared" si="102"/>
        <v>A2</v>
      </c>
      <c r="K140" s="87" t="str">
        <f t="shared" si="103"/>
        <v>A2</v>
      </c>
      <c r="L140" s="87" t="str">
        <f t="shared" si="104"/>
        <v>A2</v>
      </c>
      <c r="M140" s="87" t="str">
        <f t="shared" si="105"/>
        <v>A1</v>
      </c>
      <c r="N140" s="92"/>
      <c r="P140" s="223" t="str">
        <f ca="1">IF(OR(LEFT($A140,1)="x",AND(Y133+$AC140=0,$AC133&gt;0)),"",IFERROR(VLOOKUP($A140,LedenZ,26,0),""))</f>
        <v/>
      </c>
      <c r="Q140" s="223" t="str">
        <f ca="1">IF(OR(LEFT($A140,1)="x",AND(Z133+$AC140=0,$AC133&gt;0)),"",IFERROR(VLOOKUP($A140,LedenZ,27,0),""))</f>
        <v/>
      </c>
      <c r="R140" s="223" t="str">
        <f ca="1">IF(OR(LEFT($A140,1)="x",AND(AA133+$AC140=0,$AC133&gt;0)),"",IFERROR(VLOOKUP($A140,LedenZ,28,0),""))</f>
        <v/>
      </c>
      <c r="S140" s="223" t="str">
        <f ca="1">IF(OR(LEFT($A140,1)="x",AND(AC133+$AC140=0,$AC133&gt;0)),"",IFERROR(VLOOKUP($A140,LedenZ,29,0),""))</f>
        <v/>
      </c>
      <c r="T140" s="305"/>
      <c r="U140" s="226"/>
      <c r="V140" s="229">
        <f t="shared" si="111"/>
        <v>18</v>
      </c>
      <c r="W140" s="229">
        <f t="shared" si="111"/>
        <v>19</v>
      </c>
      <c r="X140" s="52">
        <v>11</v>
      </c>
      <c r="Y140" s="87" t="str">
        <f t="shared" si="106"/>
        <v>A2</v>
      </c>
      <c r="Z140" s="87" t="str">
        <f t="shared" si="107"/>
        <v>A2</v>
      </c>
      <c r="AA140" s="87" t="str">
        <f t="shared" si="108"/>
        <v>A2</v>
      </c>
      <c r="AB140" s="87" t="str">
        <f t="shared" si="109"/>
        <v/>
      </c>
      <c r="AC140" s="34">
        <f t="shared" si="110"/>
        <v>6</v>
      </c>
    </row>
    <row r="141" spans="1:32" x14ac:dyDescent="0.2">
      <c r="A141" s="34" t="str">
        <f>C131&amp;"x"&amp;B141</f>
        <v>A1x8</v>
      </c>
      <c r="B141" s="63">
        <v>8</v>
      </c>
      <c r="C141" s="87" t="str">
        <f t="shared" si="96"/>
        <v>M</v>
      </c>
      <c r="D141" s="87" t="str">
        <f t="shared" si="97"/>
        <v>NJF62V2</v>
      </c>
      <c r="E141" s="88" t="str">
        <f t="shared" si="98"/>
        <v>Lichteveld, Jarno</v>
      </c>
      <c r="F141" s="88" t="str">
        <f t="shared" si="99"/>
        <v>Jarno</v>
      </c>
      <c r="G141" s="89">
        <f t="shared" si="100"/>
        <v>36724</v>
      </c>
      <c r="H141" s="90">
        <f t="shared" si="101"/>
        <v>18</v>
      </c>
      <c r="I141" s="97"/>
      <c r="J141" s="87" t="str">
        <f t="shared" si="102"/>
        <v>A2</v>
      </c>
      <c r="K141" s="87" t="str">
        <f t="shared" si="103"/>
        <v>A2</v>
      </c>
      <c r="L141" s="87" t="str">
        <f t="shared" si="104"/>
        <v>A2</v>
      </c>
      <c r="M141" s="87" t="str">
        <f t="shared" si="105"/>
        <v>A1</v>
      </c>
      <c r="N141" s="92"/>
      <c r="P141" s="223" t="str">
        <f ca="1">IF(OR(LEFT($A141,1)="x",AND(Y133+$AC141=0,$AC133&gt;0)),"",IFERROR(VLOOKUP($A141,LedenZ,26,0),""))</f>
        <v/>
      </c>
      <c r="Q141" s="223" t="str">
        <f ca="1">IF(OR(LEFT($A141,1)="x",AND(Z133+$AC141=0,$AC133&gt;0)),"",IFERROR(VLOOKUP($A141,LedenZ,27,0),""))</f>
        <v/>
      </c>
      <c r="R141" s="223" t="str">
        <f ca="1">IF(OR(LEFT($A141,1)="x",AND(AA133+$AC141=0,$AC133&gt;0)),"",IFERROR(VLOOKUP($A141,LedenZ,28,0),""))</f>
        <v/>
      </c>
      <c r="S141" s="223" t="str">
        <f ca="1">IF(OR(LEFT($A141,1)="x",AND(AC133+$AC141=0,$AC133&gt;0)),"",IFERROR(VLOOKUP($A141,LedenZ,29,0),""))</f>
        <v/>
      </c>
      <c r="T141" s="305"/>
      <c r="U141" s="226"/>
      <c r="V141" s="229">
        <f t="shared" si="111"/>
        <v>18</v>
      </c>
      <c r="W141" s="229">
        <f t="shared" si="111"/>
        <v>19</v>
      </c>
      <c r="X141" s="52">
        <v>12</v>
      </c>
      <c r="Y141" s="87" t="str">
        <f t="shared" si="106"/>
        <v>A2</v>
      </c>
      <c r="Z141" s="87" t="str">
        <f t="shared" si="107"/>
        <v>A2</v>
      </c>
      <c r="AA141" s="87" t="str">
        <f t="shared" si="108"/>
        <v>A2</v>
      </c>
      <c r="AB141" s="87" t="str">
        <f t="shared" si="109"/>
        <v/>
      </c>
      <c r="AC141" s="34">
        <f t="shared" si="110"/>
        <v>6</v>
      </c>
    </row>
    <row r="142" spans="1:32" x14ac:dyDescent="0.2">
      <c r="A142" s="34" t="str">
        <f>C131&amp;"x"&amp;B142</f>
        <v>A1x9</v>
      </c>
      <c r="B142" s="63">
        <v>9</v>
      </c>
      <c r="C142" s="87" t="str">
        <f t="shared" si="96"/>
        <v/>
      </c>
      <c r="D142" s="87" t="str">
        <f t="shared" si="97"/>
        <v/>
      </c>
      <c r="E142" s="88" t="str">
        <f t="shared" si="98"/>
        <v/>
      </c>
      <c r="F142" s="88" t="str">
        <f t="shared" si="99"/>
        <v/>
      </c>
      <c r="G142" s="89" t="str">
        <f t="shared" si="100"/>
        <v/>
      </c>
      <c r="H142" s="90" t="str">
        <f t="shared" si="101"/>
        <v/>
      </c>
      <c r="I142" s="97"/>
      <c r="J142" s="87" t="str">
        <f t="shared" si="102"/>
        <v/>
      </c>
      <c r="K142" s="87" t="str">
        <f t="shared" si="103"/>
        <v/>
      </c>
      <c r="L142" s="87" t="str">
        <f t="shared" si="104"/>
        <v/>
      </c>
      <c r="M142" s="87" t="str">
        <f t="shared" si="105"/>
        <v/>
      </c>
      <c r="N142" s="92"/>
      <c r="P142" s="223" t="str">
        <f>IF(OR(LEFT($A142,1)="x",AND(Y133+$AC142=0,$AC133&gt;0)),"",IFERROR(VLOOKUP($A142,LedenZ,26,0),""))</f>
        <v/>
      </c>
      <c r="Q142" s="223" t="str">
        <f>IF(OR(LEFT($A142,1)="x",AND(Z133+$AC142=0,$AC133&gt;0)),"",IFERROR(VLOOKUP($A142,LedenZ,27,0),""))</f>
        <v/>
      </c>
      <c r="R142" s="223" t="str">
        <f>IF(OR(LEFT($A142,1)="x",AND(AA133+$AC142=0,$AC133&gt;0)),"",IFERROR(VLOOKUP($A142,LedenZ,28,0),""))</f>
        <v/>
      </c>
      <c r="S142" s="223" t="str">
        <f>IF(OR(LEFT($A142,1)="x",AND(AC133+$AC142=0,$AC133&gt;0)),"",IFERROR(VLOOKUP($A142,LedenZ,29,0),""))</f>
        <v/>
      </c>
      <c r="T142" s="305"/>
      <c r="U142" s="226"/>
      <c r="V142" s="229">
        <f t="shared" si="111"/>
        <v>18</v>
      </c>
      <c r="W142" s="229">
        <f t="shared" si="111"/>
        <v>19</v>
      </c>
      <c r="X142" s="52">
        <v>13</v>
      </c>
      <c r="Y142" s="87" t="str">
        <f t="shared" si="106"/>
        <v/>
      </c>
      <c r="Z142" s="87" t="str">
        <f t="shared" si="107"/>
        <v/>
      </c>
      <c r="AA142" s="87" t="str">
        <f t="shared" si="108"/>
        <v/>
      </c>
      <c r="AB142" s="87" t="str">
        <f t="shared" si="109"/>
        <v/>
      </c>
      <c r="AC142" s="34">
        <f t="shared" si="110"/>
        <v>0</v>
      </c>
    </row>
    <row r="143" spans="1:32" x14ac:dyDescent="0.2">
      <c r="A143" s="34" t="str">
        <f>C131&amp;"x"&amp;B143</f>
        <v>A1x10</v>
      </c>
      <c r="B143" s="63">
        <v>10</v>
      </c>
      <c r="C143" s="87" t="str">
        <f t="shared" si="96"/>
        <v/>
      </c>
      <c r="D143" s="87" t="str">
        <f t="shared" si="97"/>
        <v/>
      </c>
      <c r="E143" s="88" t="str">
        <f t="shared" si="98"/>
        <v/>
      </c>
      <c r="F143" s="88" t="str">
        <f t="shared" si="99"/>
        <v/>
      </c>
      <c r="G143" s="89" t="str">
        <f t="shared" si="100"/>
        <v/>
      </c>
      <c r="H143" s="90" t="str">
        <f t="shared" si="101"/>
        <v/>
      </c>
      <c r="I143" s="97"/>
      <c r="J143" s="87" t="str">
        <f t="shared" si="102"/>
        <v/>
      </c>
      <c r="K143" s="87" t="str">
        <f t="shared" si="103"/>
        <v/>
      </c>
      <c r="L143" s="87" t="str">
        <f t="shared" si="104"/>
        <v/>
      </c>
      <c r="M143" s="87" t="str">
        <f t="shared" si="105"/>
        <v/>
      </c>
      <c r="N143" s="92"/>
      <c r="P143" s="223" t="str">
        <f>IF(OR(LEFT($A143,1)="x",AND(Y133+$AC143=0,$AC133&gt;0)),"",IFERROR(VLOOKUP($A143,LedenZ,26,0),""))</f>
        <v/>
      </c>
      <c r="Q143" s="223" t="str">
        <f>IF(OR(LEFT($A143,1)="x",AND(Z133+$AC143=0,$AC133&gt;0)),"",IFERROR(VLOOKUP($A143,LedenZ,27,0),""))</f>
        <v/>
      </c>
      <c r="R143" s="223" t="str">
        <f>IF(OR(LEFT($A143,1)="x",AND(AA133+$AC143=0,$AC133&gt;0)),"",IFERROR(VLOOKUP($A143,LedenZ,28,0),""))</f>
        <v/>
      </c>
      <c r="S143" s="223" t="str">
        <f>IF(OR(LEFT($A143,1)="x",AND(AC133+$AC143=0,$AC133&gt;0)),"",IFERROR(VLOOKUP($A143,LedenZ,29,0),""))</f>
        <v/>
      </c>
      <c r="T143" s="305"/>
      <c r="U143" s="226"/>
      <c r="V143" s="229">
        <f t="shared" si="111"/>
        <v>18</v>
      </c>
      <c r="W143" s="229">
        <f t="shared" si="111"/>
        <v>19</v>
      </c>
      <c r="X143" s="52">
        <v>14</v>
      </c>
      <c r="Y143" s="87" t="str">
        <f t="shared" si="106"/>
        <v/>
      </c>
      <c r="Z143" s="87" t="str">
        <f t="shared" si="107"/>
        <v/>
      </c>
      <c r="AA143" s="87" t="str">
        <f t="shared" si="108"/>
        <v/>
      </c>
      <c r="AB143" s="87" t="str">
        <f t="shared" si="109"/>
        <v/>
      </c>
      <c r="AC143" s="34">
        <f t="shared" si="110"/>
        <v>0</v>
      </c>
    </row>
    <row r="144" spans="1:32" x14ac:dyDescent="0.2">
      <c r="A144" s="34" t="str">
        <f>C131&amp;"x"&amp;B144</f>
        <v>A1x11</v>
      </c>
      <c r="B144" s="63">
        <v>11</v>
      </c>
      <c r="C144" s="87" t="str">
        <f t="shared" si="96"/>
        <v/>
      </c>
      <c r="D144" s="87" t="str">
        <f t="shared" si="97"/>
        <v/>
      </c>
      <c r="E144" s="88" t="str">
        <f t="shared" si="98"/>
        <v/>
      </c>
      <c r="F144" s="88" t="str">
        <f t="shared" si="99"/>
        <v/>
      </c>
      <c r="G144" s="89" t="str">
        <f t="shared" si="100"/>
        <v/>
      </c>
      <c r="H144" s="90" t="str">
        <f t="shared" si="101"/>
        <v/>
      </c>
      <c r="I144" s="97"/>
      <c r="J144" s="87" t="str">
        <f t="shared" si="102"/>
        <v/>
      </c>
      <c r="K144" s="87" t="str">
        <f t="shared" si="103"/>
        <v/>
      </c>
      <c r="L144" s="87" t="str">
        <f t="shared" si="104"/>
        <v/>
      </c>
      <c r="M144" s="87" t="str">
        <f t="shared" si="105"/>
        <v/>
      </c>
      <c r="N144" s="92"/>
      <c r="P144" s="223" t="str">
        <f>IF(OR(LEFT($A144,1)="x",AND(Y133+$AC144=0,$AC133&gt;0)),"",IFERROR(VLOOKUP($A144,LedenZ,26,0),""))</f>
        <v/>
      </c>
      <c r="Q144" s="223" t="str">
        <f>IF(OR(LEFT($A144,1)="x",AND(Z133+$AC144=0,$AC133&gt;0)),"",IFERROR(VLOOKUP($A144,LedenZ,27,0),""))</f>
        <v/>
      </c>
      <c r="R144" s="223" t="str">
        <f>IF(OR(LEFT($A144,1)="x",AND(AA133+$AC144=0,$AC133&gt;0)),"",IFERROR(VLOOKUP($A144,LedenZ,28,0),""))</f>
        <v/>
      </c>
      <c r="S144" s="223" t="str">
        <f>IF(OR(LEFT($A144,1)="x",AND(AC133+$AC144=0,$AC133&gt;0)),"",IFERROR(VLOOKUP($A144,LedenZ,29,0),""))</f>
        <v/>
      </c>
      <c r="V144" s="229">
        <f t="shared" si="111"/>
        <v>18</v>
      </c>
      <c r="W144" s="229">
        <f t="shared" si="111"/>
        <v>19</v>
      </c>
      <c r="X144" s="52">
        <v>15</v>
      </c>
      <c r="Y144" s="87" t="str">
        <f t="shared" si="106"/>
        <v/>
      </c>
      <c r="Z144" s="87" t="str">
        <f t="shared" si="107"/>
        <v/>
      </c>
      <c r="AA144" s="87" t="str">
        <f t="shared" si="108"/>
        <v/>
      </c>
      <c r="AB144" s="87" t="str">
        <f t="shared" si="109"/>
        <v/>
      </c>
      <c r="AC144" s="34">
        <f t="shared" si="110"/>
        <v>0</v>
      </c>
    </row>
    <row r="145" spans="1:32" x14ac:dyDescent="0.2">
      <c r="A145" s="34" t="str">
        <f>C131&amp;"x"&amp;B145</f>
        <v>A1x12</v>
      </c>
      <c r="B145" s="63">
        <v>12</v>
      </c>
      <c r="C145" s="87" t="str">
        <f t="shared" si="96"/>
        <v/>
      </c>
      <c r="D145" s="87" t="str">
        <f t="shared" si="97"/>
        <v/>
      </c>
      <c r="E145" s="88" t="str">
        <f t="shared" si="98"/>
        <v/>
      </c>
      <c r="F145" s="88" t="str">
        <f t="shared" si="99"/>
        <v/>
      </c>
      <c r="G145" s="89" t="str">
        <f t="shared" si="100"/>
        <v/>
      </c>
      <c r="H145" s="90" t="str">
        <f t="shared" si="101"/>
        <v/>
      </c>
      <c r="I145" s="97"/>
      <c r="J145" s="87" t="str">
        <f t="shared" si="102"/>
        <v/>
      </c>
      <c r="K145" s="87" t="str">
        <f t="shared" si="103"/>
        <v/>
      </c>
      <c r="L145" s="87" t="str">
        <f t="shared" si="104"/>
        <v/>
      </c>
      <c r="M145" s="87" t="str">
        <f t="shared" si="105"/>
        <v/>
      </c>
      <c r="N145" s="92"/>
      <c r="P145" s="223" t="str">
        <f>IF(OR(LEFT($A145,1)="x",AND(Y133+$AC145=0,$AC133&gt;0)),"",IFERROR(VLOOKUP($A145,LedenZ,26,0),""))</f>
        <v/>
      </c>
      <c r="Q145" s="223" t="str">
        <f>IF(OR(LEFT($A145,1)="x",AND(Z133+$AC145=0,$AC133&gt;0)),"",IFERROR(VLOOKUP($A145,LedenZ,27,0),""))</f>
        <v/>
      </c>
      <c r="R145" s="223" t="str">
        <f>IF(OR(LEFT($A145,1)="x",AND(AA133+$AC145=0,$AC133&gt;0)),"",IFERROR(VLOOKUP($A145,LedenZ,28,0),""))</f>
        <v/>
      </c>
      <c r="S145" s="223" t="str">
        <f>IF(OR(LEFT($A145,1)="x",AND(AC133+$AC145=0,$AC133&gt;0)),"",IFERROR(VLOOKUP($A145,LedenZ,29,0),""))</f>
        <v/>
      </c>
      <c r="V145" s="229">
        <f t="shared" si="111"/>
        <v>18</v>
      </c>
      <c r="W145" s="229">
        <f t="shared" si="111"/>
        <v>19</v>
      </c>
      <c r="X145" s="52">
        <v>16</v>
      </c>
      <c r="Y145" s="87" t="str">
        <f t="shared" si="106"/>
        <v/>
      </c>
      <c r="Z145" s="87" t="str">
        <f t="shared" si="107"/>
        <v/>
      </c>
      <c r="AA145" s="87" t="str">
        <f t="shared" si="108"/>
        <v/>
      </c>
      <c r="AB145" s="87" t="str">
        <f t="shared" si="109"/>
        <v/>
      </c>
      <c r="AC145" s="34">
        <f t="shared" si="110"/>
        <v>0</v>
      </c>
    </row>
    <row r="146" spans="1:32" x14ac:dyDescent="0.2">
      <c r="A146" s="34" t="str">
        <f>C131&amp;"x"&amp;B146</f>
        <v>A1x13</v>
      </c>
      <c r="B146" s="63">
        <v>13</v>
      </c>
      <c r="C146" s="87" t="str">
        <f t="shared" si="96"/>
        <v/>
      </c>
      <c r="D146" s="87" t="str">
        <f t="shared" si="97"/>
        <v/>
      </c>
      <c r="E146" s="88" t="str">
        <f t="shared" si="98"/>
        <v/>
      </c>
      <c r="F146" s="88" t="str">
        <f t="shared" si="99"/>
        <v/>
      </c>
      <c r="G146" s="89" t="str">
        <f t="shared" si="100"/>
        <v/>
      </c>
      <c r="H146" s="90" t="str">
        <f t="shared" si="101"/>
        <v/>
      </c>
      <c r="I146" s="97"/>
      <c r="J146" s="87" t="str">
        <f t="shared" si="102"/>
        <v/>
      </c>
      <c r="K146" s="87" t="str">
        <f t="shared" si="103"/>
        <v/>
      </c>
      <c r="L146" s="87" t="str">
        <f t="shared" si="104"/>
        <v/>
      </c>
      <c r="M146" s="87" t="str">
        <f t="shared" si="105"/>
        <v/>
      </c>
      <c r="N146" s="92"/>
      <c r="P146" s="223" t="str">
        <f>IF(OR(LEFT($A146,1)="x",AND(Y133+$AC146=0,$AC133&gt;0)),"",IFERROR(VLOOKUP($A146,LedenZ,26,0),""))</f>
        <v/>
      </c>
      <c r="Q146" s="223" t="str">
        <f>IF(OR(LEFT($A146,1)="x",AND(Z133+$AC146=0,$AC133&gt;0)),"",IFERROR(VLOOKUP($A146,LedenZ,27,0),""))</f>
        <v/>
      </c>
      <c r="R146" s="223" t="str">
        <f>IF(OR(LEFT($A146,1)="x",AND(AA133+$AC146=0,$AC133&gt;0)),"",IFERROR(VLOOKUP($A146,LedenZ,28,0),""))</f>
        <v/>
      </c>
      <c r="S146" s="223" t="str">
        <f>IF(OR(LEFT($A146,1)="x",AND(AC133+$AC146=0,$AC133&gt;0)),"",IFERROR(VLOOKUP($A146,LedenZ,29,0),""))</f>
        <v/>
      </c>
      <c r="V146" s="229">
        <f t="shared" si="111"/>
        <v>18</v>
      </c>
      <c r="W146" s="229">
        <f t="shared" si="111"/>
        <v>19</v>
      </c>
      <c r="X146" s="52">
        <v>17</v>
      </c>
      <c r="Y146" s="87" t="str">
        <f t="shared" si="106"/>
        <v/>
      </c>
      <c r="Z146" s="87" t="str">
        <f t="shared" si="107"/>
        <v/>
      </c>
      <c r="AA146" s="87" t="str">
        <f t="shared" si="108"/>
        <v/>
      </c>
      <c r="AB146" s="87" t="str">
        <f t="shared" si="109"/>
        <v/>
      </c>
      <c r="AC146" s="34">
        <f t="shared" si="110"/>
        <v>0</v>
      </c>
    </row>
    <row r="147" spans="1:32" x14ac:dyDescent="0.2">
      <c r="A147" s="34" t="str">
        <f>C131&amp;"x"&amp;B147</f>
        <v>A1x14</v>
      </c>
      <c r="B147" s="63">
        <v>14</v>
      </c>
      <c r="C147" s="87" t="str">
        <f t="shared" si="96"/>
        <v/>
      </c>
      <c r="D147" s="87" t="str">
        <f t="shared" si="97"/>
        <v/>
      </c>
      <c r="E147" s="88" t="str">
        <f t="shared" si="98"/>
        <v/>
      </c>
      <c r="F147" s="88" t="str">
        <f t="shared" si="99"/>
        <v/>
      </c>
      <c r="G147" s="89" t="str">
        <f t="shared" si="100"/>
        <v/>
      </c>
      <c r="H147" s="90" t="str">
        <f t="shared" si="101"/>
        <v/>
      </c>
      <c r="I147" s="97"/>
      <c r="J147" s="87" t="str">
        <f t="shared" si="102"/>
        <v/>
      </c>
      <c r="K147" s="87" t="str">
        <f t="shared" si="103"/>
        <v/>
      </c>
      <c r="L147" s="87" t="str">
        <f t="shared" si="104"/>
        <v/>
      </c>
      <c r="M147" s="87" t="str">
        <f t="shared" si="105"/>
        <v/>
      </c>
      <c r="N147" s="92"/>
      <c r="P147" s="223" t="str">
        <f>IF(OR(LEFT($A147,1)="x",AND(Y133+$AC147=0,$AC133&gt;0)),"",IFERROR(VLOOKUP($A147,LedenZ,26,0),""))</f>
        <v/>
      </c>
      <c r="Q147" s="223" t="str">
        <f>IF(OR(LEFT($A147,1)="x",AND(Z133+$AC147=0,$AC133&gt;0)),"",IFERROR(VLOOKUP($A147,LedenZ,27,0),""))</f>
        <v/>
      </c>
      <c r="R147" s="223" t="str">
        <f>IF(OR(LEFT($A147,1)="x",AND(AA133+$AC147=0,$AC133&gt;0)),"",IFERROR(VLOOKUP($A147,LedenZ,28,0),""))</f>
        <v/>
      </c>
      <c r="S147" s="223" t="str">
        <f>IF(OR(LEFT($A147,1)="x",AND(AC133+$AC147=0,$AC133&gt;0)),"",IFERROR(VLOOKUP($A147,LedenZ,29,0),""))</f>
        <v/>
      </c>
      <c r="V147" s="229">
        <f t="shared" si="111"/>
        <v>18</v>
      </c>
      <c r="W147" s="229">
        <f t="shared" si="111"/>
        <v>19</v>
      </c>
      <c r="X147" s="52">
        <v>18</v>
      </c>
      <c r="Y147" s="87" t="str">
        <f t="shared" si="106"/>
        <v/>
      </c>
      <c r="Z147" s="87" t="str">
        <f t="shared" si="107"/>
        <v/>
      </c>
      <c r="AA147" s="87" t="str">
        <f t="shared" si="108"/>
        <v/>
      </c>
      <c r="AB147" s="87" t="str">
        <f t="shared" si="109"/>
        <v/>
      </c>
      <c r="AC147" s="34">
        <f t="shared" si="110"/>
        <v>0</v>
      </c>
    </row>
    <row r="148" spans="1:32" x14ac:dyDescent="0.2">
      <c r="A148" s="34" t="str">
        <f>C131&amp;"x"&amp;B148</f>
        <v>A1x15</v>
      </c>
      <c r="B148" s="63">
        <v>15</v>
      </c>
      <c r="C148" s="87" t="str">
        <f t="shared" si="96"/>
        <v/>
      </c>
      <c r="D148" s="87" t="str">
        <f t="shared" si="97"/>
        <v/>
      </c>
      <c r="E148" s="88" t="str">
        <f t="shared" si="98"/>
        <v/>
      </c>
      <c r="F148" s="88" t="str">
        <f t="shared" si="99"/>
        <v/>
      </c>
      <c r="G148" s="89" t="str">
        <f t="shared" si="100"/>
        <v/>
      </c>
      <c r="H148" s="90" t="str">
        <f t="shared" si="101"/>
        <v/>
      </c>
      <c r="I148" s="97"/>
      <c r="J148" s="87" t="str">
        <f t="shared" si="102"/>
        <v/>
      </c>
      <c r="K148" s="87" t="str">
        <f t="shared" si="103"/>
        <v/>
      </c>
      <c r="L148" s="87" t="str">
        <f t="shared" si="104"/>
        <v/>
      </c>
      <c r="M148" s="87" t="str">
        <f t="shared" si="105"/>
        <v/>
      </c>
      <c r="N148" s="92"/>
      <c r="P148" s="223" t="str">
        <f>IF(OR(LEFT($A148,1)="x",AND(Y133+$AC148=0,$AC133&gt;0)),"",IFERROR(VLOOKUP($A148,LedenZ,26,0),""))</f>
        <v/>
      </c>
      <c r="Q148" s="223" t="str">
        <f>IF(OR(LEFT($A148,1)="x",AND(Z133+$AC148=0,$AC133&gt;0)),"",IFERROR(VLOOKUP($A148,LedenZ,27,0),""))</f>
        <v/>
      </c>
      <c r="R148" s="223" t="str">
        <f>IF(OR(LEFT($A148,1)="x",AND(AA133+$AC148=0,$AC133&gt;0)),"",IFERROR(VLOOKUP($A148,LedenZ,28,0),""))</f>
        <v/>
      </c>
      <c r="S148" s="223" t="str">
        <f>IF(OR(LEFT($A148,1)="x",AND(AC133+$AC148=0,$AC133&gt;0)),"",IFERROR(VLOOKUP($A148,LedenZ,29,0),""))</f>
        <v/>
      </c>
      <c r="V148" s="229">
        <f t="shared" si="111"/>
        <v>18</v>
      </c>
      <c r="W148" s="229">
        <f t="shared" si="111"/>
        <v>19</v>
      </c>
      <c r="X148" s="52">
        <v>19</v>
      </c>
      <c r="Y148" s="87" t="str">
        <f t="shared" si="106"/>
        <v/>
      </c>
      <c r="Z148" s="87" t="str">
        <f t="shared" si="107"/>
        <v/>
      </c>
      <c r="AA148" s="87" t="str">
        <f t="shared" si="108"/>
        <v/>
      </c>
      <c r="AB148" s="87" t="str">
        <f t="shared" si="109"/>
        <v/>
      </c>
      <c r="AC148" s="34">
        <f t="shared" si="110"/>
        <v>0</v>
      </c>
    </row>
    <row r="149" spans="1:32" ht="13.5" thickBot="1" x14ac:dyDescent="0.25">
      <c r="B149" s="93"/>
      <c r="C149" s="94"/>
      <c r="D149" s="93"/>
      <c r="E149" s="93"/>
      <c r="F149" s="93"/>
      <c r="G149" s="95"/>
      <c r="H149" s="95"/>
      <c r="I149" s="95"/>
      <c r="J149" s="94"/>
      <c r="K149" s="94"/>
      <c r="L149" s="94"/>
      <c r="M149" s="92"/>
      <c r="N149" s="92"/>
      <c r="X149" s="52">
        <v>20</v>
      </c>
    </row>
    <row r="150" spans="1:32" ht="13.5" thickTop="1" x14ac:dyDescent="0.2">
      <c r="A150" s="62"/>
      <c r="B150" s="63"/>
      <c r="C150" s="392" t="s">
        <v>6547</v>
      </c>
      <c r="D150" s="392"/>
      <c r="E150" s="178" t="s">
        <v>6548</v>
      </c>
      <c r="F150" s="178" t="s">
        <v>6549</v>
      </c>
      <c r="G150" s="65" t="s">
        <v>6550</v>
      </c>
      <c r="H150" s="66"/>
      <c r="I150" s="67"/>
      <c r="J150" s="68" t="s">
        <v>6551</v>
      </c>
      <c r="K150" s="68" t="s">
        <v>6552</v>
      </c>
      <c r="L150" s="68" t="s">
        <v>6553</v>
      </c>
      <c r="M150" s="69"/>
      <c r="N150" s="69"/>
      <c r="O150" s="70"/>
      <c r="P150" s="71">
        <f ca="1">COUNT(P154:P168)</f>
        <v>0</v>
      </c>
      <c r="Q150" s="71">
        <f ca="1">COUNT(Q154:Q168)</f>
        <v>0</v>
      </c>
      <c r="R150" s="71">
        <f ca="1">COUNT(R154:R168)</f>
        <v>0</v>
      </c>
      <c r="S150" s="71">
        <f ca="1">COUNT(S154:S168)</f>
        <v>0</v>
      </c>
      <c r="T150" s="51">
        <f ca="1">S150-(15-COUNTBLANK(AB154:AB168))</f>
        <v>0</v>
      </c>
      <c r="U150" s="70"/>
      <c r="V150" s="70"/>
      <c r="W150" s="70"/>
      <c r="X150" s="70">
        <v>1</v>
      </c>
      <c r="Y150" s="62"/>
      <c r="Z150" s="62"/>
      <c r="AA150" s="62"/>
      <c r="AB150" s="62"/>
      <c r="AC150" s="62"/>
    </row>
    <row r="151" spans="1:32" x14ac:dyDescent="0.2">
      <c r="A151" s="43">
        <v>11</v>
      </c>
      <c r="B151" s="73"/>
      <c r="C151" s="391" t="str">
        <f>Leden!AR13</f>
        <v>A2</v>
      </c>
      <c r="D151" s="391"/>
      <c r="E151" s="177" t="str">
        <f>IF($C151="","",LEFT(IFERROR(VLOOKUP($C151,TeamsZ,2,0),"")&amp;"??",2))</f>
        <v>WK</v>
      </c>
      <c r="F151" s="177" t="str">
        <f>IF($C151="","",LEFT(IFERROR(VLOOKUP($C151,TeamsZ,3,0),"")&amp;"??",2))</f>
        <v>Za</v>
      </c>
      <c r="G151" s="177" t="str">
        <f>IF($C151="","",LEFT(IFERROR(VLOOKUP($C151,TeamsZ,4,0),"")&amp;"?",1))</f>
        <v>8</v>
      </c>
      <c r="H151" s="75"/>
      <c r="I151" s="76"/>
      <c r="J151" s="295">
        <f>COUNTIF(C154:C168,"V")</f>
        <v>5</v>
      </c>
      <c r="K151" s="300">
        <f>COUNTIF(C154:C168,"M")</f>
        <v>5</v>
      </c>
      <c r="L151" s="77">
        <f>IFERROR(AVERAGE(H154:H168),"")</f>
        <v>17.5</v>
      </c>
      <c r="M151" s="78"/>
      <c r="N151" s="78"/>
      <c r="O151" s="79" t="s">
        <v>6554</v>
      </c>
      <c r="P151" s="223" t="str">
        <f ca="1">IF(COUNT(P154:P168)=0,"",TeamPunten(P154:P168,$V151))</f>
        <v/>
      </c>
      <c r="Q151" s="223" t="str">
        <f ca="1">IF(COUNT(Q154:Q168)=0,"",TeamPunten(Q154:Q168,$V151))</f>
        <v/>
      </c>
      <c r="R151" s="223" t="str">
        <f ca="1">IF(COUNT(R154:R168)=0,"",TeamPunten(R154:R168,$V151))</f>
        <v/>
      </c>
      <c r="S151" s="223" t="str">
        <f ca="1">IF(COUNT(S154:S168)=0,"",TeamPunten(S154:S168,$V151))</f>
        <v/>
      </c>
      <c r="T151" s="51"/>
      <c r="U151" s="225" t="str">
        <f>MID($C151,1,1)</f>
        <v>A</v>
      </c>
      <c r="V151" s="225" t="str">
        <f>MID($C151,1,1)</f>
        <v>A</v>
      </c>
      <c r="W151" s="225" t="str">
        <f>MID($C151,1,1)</f>
        <v>A</v>
      </c>
      <c r="X151" s="52">
        <v>2</v>
      </c>
      <c r="Y151" s="43"/>
      <c r="Z151" s="43"/>
      <c r="AA151" s="43"/>
      <c r="AB151" s="43"/>
      <c r="AC151" s="43"/>
      <c r="AD151" s="20" t="str">
        <f>IF($C151="","",IFERROR(VLOOKUP($C151,TeamsZ,6,0),""))</f>
        <v>A</v>
      </c>
      <c r="AE151" s="20" t="str">
        <f>IF($AD151="","",IFERROR(VLOOKUP($AD151,Teams!$J$4:$O$8,2,0),""))</f>
        <v>3312 AD</v>
      </c>
      <c r="AF151" s="20" t="str">
        <f>IF($AD151="","",IFERROR(VLOOKUP($AD151,Teams!$J$4:$O$8,4,0),""))</f>
        <v>Dordrecht</v>
      </c>
    </row>
    <row r="152" spans="1:32" x14ac:dyDescent="0.2">
      <c r="B152" s="63"/>
      <c r="C152" s="178"/>
      <c r="D152" s="63"/>
      <c r="E152" s="63"/>
      <c r="F152" s="63"/>
      <c r="G152" s="67"/>
      <c r="H152" s="67"/>
      <c r="I152" s="67"/>
      <c r="J152" s="296"/>
      <c r="K152" s="296"/>
      <c r="L152" s="296"/>
      <c r="M152" s="80"/>
      <c r="N152" s="80"/>
      <c r="P152" s="224"/>
      <c r="Q152" s="224"/>
      <c r="R152" s="224"/>
      <c r="S152" s="224"/>
      <c r="T152" s="51"/>
      <c r="U152" s="226"/>
      <c r="V152" s="226"/>
      <c r="W152" s="226"/>
      <c r="X152" s="52">
        <v>3</v>
      </c>
    </row>
    <row r="153" spans="1:32" x14ac:dyDescent="0.2">
      <c r="A153" s="81"/>
      <c r="B153" s="82"/>
      <c r="C153" s="83" t="s">
        <v>6555</v>
      </c>
      <c r="D153" s="83" t="s">
        <v>6556</v>
      </c>
      <c r="E153" s="84" t="s">
        <v>6557</v>
      </c>
      <c r="F153" s="84" t="s">
        <v>6558</v>
      </c>
      <c r="G153" s="83" t="s">
        <v>6559</v>
      </c>
      <c r="H153" s="83" t="s">
        <v>6560</v>
      </c>
      <c r="I153" s="83" t="s">
        <v>6415</v>
      </c>
      <c r="J153" s="83" t="s">
        <v>7321</v>
      </c>
      <c r="K153" s="83" t="s">
        <v>8065</v>
      </c>
      <c r="L153" s="83" t="s">
        <v>8195</v>
      </c>
      <c r="M153" s="83" t="s">
        <v>8196</v>
      </c>
      <c r="N153" s="85"/>
      <c r="O153" s="86"/>
      <c r="P153" s="227" t="s">
        <v>6425</v>
      </c>
      <c r="Q153" s="227" t="s">
        <v>6424</v>
      </c>
      <c r="R153" s="227" t="s">
        <v>6426</v>
      </c>
      <c r="S153" s="227" t="s">
        <v>6425</v>
      </c>
      <c r="T153" s="51"/>
      <c r="U153" s="225">
        <f>IF(W151="","",VLOOKUP(W151,Leeftijdscat,2,FALSE))</f>
        <v>15</v>
      </c>
      <c r="V153" s="225">
        <f>IF(W151="","",VLOOKUP(W151,Leeftijdscat,3,FALSE))</f>
        <v>18</v>
      </c>
      <c r="W153" s="225">
        <f>IF(W151="","",VLOOKUP(W151,Leeftijdscat,4,FALSE))</f>
        <v>19</v>
      </c>
      <c r="X153" s="52">
        <v>4</v>
      </c>
      <c r="Y153" s="81">
        <f>LEN(Y154&amp;Y155&amp;Y156&amp;Y157&amp;Y158&amp;Y159&amp;Y160&amp;Y161&amp;Y162&amp;Y163&amp;Y164&amp;Y165&amp;Y166&amp;Y167&amp;Y168)</f>
        <v>20</v>
      </c>
      <c r="Z153" s="81">
        <f>LEN(Z154&amp;Z155&amp;Z156&amp;Z157&amp;Z158&amp;Z159&amp;Z160&amp;Z161&amp;Z162&amp;Z163&amp;Z164&amp;Z165&amp;Z166&amp;Z167&amp;Z168)</f>
        <v>20</v>
      </c>
      <c r="AA153" s="81">
        <f>LEN(AA154&amp;AA155&amp;AA156&amp;AA157&amp;AA158&amp;AA159&amp;AA160&amp;AA161&amp;AA162&amp;AA163&amp;AA164&amp;AA165&amp;AA166&amp;AA167&amp;AA168)</f>
        <v>20</v>
      </c>
      <c r="AB153" s="81">
        <f>LEN(AB154&amp;AB155&amp;AB156&amp;AB157&amp;AB158&amp;AB159&amp;AB160&amp;AB161&amp;AB162&amp;AB163&amp;AB164&amp;AB165&amp;AB166&amp;AB167&amp;AB168)</f>
        <v>0</v>
      </c>
      <c r="AC153" s="81">
        <f>SUM(Y153:AA153)</f>
        <v>60</v>
      </c>
    </row>
    <row r="154" spans="1:32" x14ac:dyDescent="0.2">
      <c r="A154" s="34" t="str">
        <f>C151&amp;"x"&amp;B154</f>
        <v>A2x1</v>
      </c>
      <c r="B154" s="63">
        <v>1</v>
      </c>
      <c r="C154" s="87" t="str">
        <f t="shared" ref="C154:C168" si="112">IF(LEFT($A154,1)="x","",IFERROR(VLOOKUP($A154,LedenZ,5,0),""))</f>
        <v>V</v>
      </c>
      <c r="D154" s="87" t="str">
        <f t="shared" ref="D154:D168" si="113">IF(LEFT($A154,1)="x","",IFERROR(VLOOKUP($A154,LedenZ,6,0),""))</f>
        <v>NKG59L6</v>
      </c>
      <c r="E154" s="88" t="str">
        <f t="shared" ref="E154:E168" si="114">IF(LEFT($A154,1)="x","",IFERROR(VLOOKUP($A154,LedenZ,7,0),""))</f>
        <v>Dijk, Demi van</v>
      </c>
      <c r="F154" s="88" t="str">
        <f t="shared" ref="F154:F168" si="115">IF(LEFT($A154,1)="x","",IFERROR(VLOOKUP($A154,LedenZ,8,0),""))</f>
        <v>Demi</v>
      </c>
      <c r="G154" s="89">
        <f t="shared" ref="G154:G168" si="116">IF(LEFT($A154,1)="x","",IFERROR(VLOOKUP($A154,LedenZ,9,0),""))</f>
        <v>36938</v>
      </c>
      <c r="H154" s="90">
        <f t="shared" ref="H154:H168" si="117">IF(AND(ISNUMBER(G154),G154&lt;&gt;0),DATEDIF(G154,Peildatum,"Y"),"")</f>
        <v>17</v>
      </c>
      <c r="I154" s="97"/>
      <c r="J154" s="87" t="str">
        <f t="shared" ref="J154:J168" si="118">IF(LEFT($A154,1)="x","",IFERROR(VLOOKUP($A154,LedenZ,15,0),""))</f>
        <v>A2</v>
      </c>
      <c r="K154" s="87" t="str">
        <f t="shared" ref="K154:K168" si="119">IF(LEFT($A154,1)="x","",IFERROR(VLOOKUP($A154,LedenZ,16,0),""))</f>
        <v>A2</v>
      </c>
      <c r="L154" s="87" t="str">
        <f t="shared" ref="L154:L168" si="120">IF(LEFT($A154,1)="x","",IFERROR(VLOOKUP($A154,LedenZ,17,0),""))</f>
        <v>A2</v>
      </c>
      <c r="M154" s="87" t="str">
        <f t="shared" ref="M154:M168" si="121">IF(LEFT($A154,1)="x","",IFERROR(VLOOKUP($A154,LedenZ,18,0),""))</f>
        <v>A2</v>
      </c>
      <c r="N154" s="92"/>
      <c r="P154" s="223" t="str">
        <f ca="1">IF(OR(LEFT($A154,1)="x",AND(Y153+$AC154=0,$AC153&gt;0)),"",IFERROR(VLOOKUP($A154,LedenZ,26,0),""))</f>
        <v/>
      </c>
      <c r="Q154" s="223" t="str">
        <f ca="1">IF(OR(LEFT($A154,1)="x",AND(Z153+$AC154=0,$AC153&gt;0)),"",IFERROR(VLOOKUP($A154,LedenZ,27,0),""))</f>
        <v/>
      </c>
      <c r="R154" s="223" t="str">
        <f ca="1">IF(OR(LEFT($A154,1)="x",AND(AA153+$AC154=0,$AC153&gt;0)),"",IFERROR(VLOOKUP($A154,LedenZ,28,0),""))</f>
        <v/>
      </c>
      <c r="S154" s="223" t="str">
        <f ca="1">IF(OR(LEFT($A154,1)="x",AND(AC153+$AC154=0,$AC153&gt;0)),"",IFERROR(VLOOKUP($A154,LedenZ,29,0),""))</f>
        <v/>
      </c>
      <c r="T154" s="305"/>
      <c r="U154" s="226"/>
      <c r="V154" s="229">
        <f>V153</f>
        <v>18</v>
      </c>
      <c r="W154" s="229">
        <f>W153</f>
        <v>19</v>
      </c>
      <c r="X154" s="52">
        <v>5</v>
      </c>
      <c r="Y154" s="87" t="str">
        <f t="shared" ref="Y154:Y168" si="122">IF(LEFT($A154,1)="x","",IFERROR(VLOOKUP($A154,LedenZ,33,0),""))</f>
        <v>A2</v>
      </c>
      <c r="Z154" s="87" t="str">
        <f t="shared" ref="Z154:Z168" si="123">IF(LEFT($A154,1)="x","",IFERROR(VLOOKUP($A154,LedenZ,34,0),""))</f>
        <v>A2</v>
      </c>
      <c r="AA154" s="87" t="str">
        <f t="shared" ref="AA154:AA168" si="124">IF(LEFT($A154,1)="x","",IFERROR(VLOOKUP($A154,LedenZ,35,0),""))</f>
        <v>A2</v>
      </c>
      <c r="AB154" s="87" t="str">
        <f t="shared" ref="AB154:AB168" si="125">IF(LEFT($A154,1)="x","",IFERROR(VLOOKUP($A154,LedenZ,36,0),""))</f>
        <v/>
      </c>
      <c r="AC154" s="34">
        <f t="shared" ref="AC154:AC168" si="126">LEN(Y154&amp;Z154&amp;AA154&amp;AB154)</f>
        <v>6</v>
      </c>
    </row>
    <row r="155" spans="1:32" x14ac:dyDescent="0.2">
      <c r="A155" s="34" t="str">
        <f>C151&amp;"x"&amp;B155</f>
        <v>A2x2</v>
      </c>
      <c r="B155" s="63">
        <v>2</v>
      </c>
      <c r="C155" s="87" t="str">
        <f t="shared" si="112"/>
        <v>V</v>
      </c>
      <c r="D155" s="87" t="str">
        <f t="shared" si="113"/>
        <v>NKD19X7</v>
      </c>
      <c r="E155" s="88" t="str">
        <f t="shared" si="114"/>
        <v>Driesprong, Anne</v>
      </c>
      <c r="F155" s="88" t="str">
        <f t="shared" si="115"/>
        <v>Anne</v>
      </c>
      <c r="G155" s="89">
        <f t="shared" si="116"/>
        <v>36727</v>
      </c>
      <c r="H155" s="90">
        <f t="shared" si="117"/>
        <v>18</v>
      </c>
      <c r="I155" s="97"/>
      <c r="J155" s="87" t="str">
        <f t="shared" si="118"/>
        <v>A2</v>
      </c>
      <c r="K155" s="87" t="str">
        <f t="shared" si="119"/>
        <v>A2</v>
      </c>
      <c r="L155" s="87" t="str">
        <f t="shared" si="120"/>
        <v>A2</v>
      </c>
      <c r="M155" s="87" t="str">
        <f t="shared" si="121"/>
        <v>A2</v>
      </c>
      <c r="N155" s="92"/>
      <c r="P155" s="223" t="str">
        <f ca="1">IF(OR(LEFT($A155,1)="x",AND(Y153+$AC155=0,$AC153&gt;0)),"",IFERROR(VLOOKUP($A155,LedenZ,26,0),""))</f>
        <v/>
      </c>
      <c r="Q155" s="223" t="str">
        <f ca="1">IF(OR(LEFT($A155,1)="x",AND(Z153+$AC155=0,$AC153&gt;0)),"",IFERROR(VLOOKUP($A155,LedenZ,27,0),""))</f>
        <v/>
      </c>
      <c r="R155" s="223" t="str">
        <f ca="1">IF(OR(LEFT($A155,1)="x",AND(AA153+$AC155=0,$AC153&gt;0)),"",IFERROR(VLOOKUP($A155,LedenZ,28,0),""))</f>
        <v/>
      </c>
      <c r="S155" s="223" t="str">
        <f ca="1">IF(OR(LEFT($A155,1)="x",AND(AC153+$AC155=0,$AC153&gt;0)),"",IFERROR(VLOOKUP($A155,LedenZ,29,0),""))</f>
        <v/>
      </c>
      <c r="T155" s="305"/>
      <c r="U155" s="226"/>
      <c r="V155" s="229">
        <f t="shared" ref="V155:W168" si="127">V154</f>
        <v>18</v>
      </c>
      <c r="W155" s="229">
        <f t="shared" si="127"/>
        <v>19</v>
      </c>
      <c r="X155" s="52">
        <v>6</v>
      </c>
      <c r="Y155" s="87" t="str">
        <f t="shared" si="122"/>
        <v>A2</v>
      </c>
      <c r="Z155" s="87" t="str">
        <f t="shared" si="123"/>
        <v>A2</v>
      </c>
      <c r="AA155" s="87" t="str">
        <f t="shared" si="124"/>
        <v>A2</v>
      </c>
      <c r="AB155" s="87" t="str">
        <f t="shared" si="125"/>
        <v/>
      </c>
      <c r="AC155" s="34">
        <f t="shared" si="126"/>
        <v>6</v>
      </c>
    </row>
    <row r="156" spans="1:32" x14ac:dyDescent="0.2">
      <c r="A156" s="34" t="str">
        <f>C151&amp;"x"&amp;B156</f>
        <v>A2x3</v>
      </c>
      <c r="B156" s="63">
        <v>3</v>
      </c>
      <c r="C156" s="87" t="str">
        <f t="shared" si="112"/>
        <v>V</v>
      </c>
      <c r="D156" s="87" t="str">
        <f t="shared" si="113"/>
        <v>NJX04V6</v>
      </c>
      <c r="E156" s="88" t="str">
        <f t="shared" si="114"/>
        <v>Jong, C.C. de</v>
      </c>
      <c r="F156" s="88" t="str">
        <f t="shared" si="115"/>
        <v>Céline</v>
      </c>
      <c r="G156" s="89">
        <f t="shared" si="116"/>
        <v>36849</v>
      </c>
      <c r="H156" s="90">
        <f t="shared" si="117"/>
        <v>18</v>
      </c>
      <c r="I156" s="97"/>
      <c r="J156" s="87" t="str">
        <f t="shared" si="118"/>
        <v>A2</v>
      </c>
      <c r="K156" s="87" t="str">
        <f t="shared" si="119"/>
        <v>A2</v>
      </c>
      <c r="L156" s="87" t="str">
        <f t="shared" si="120"/>
        <v>A2</v>
      </c>
      <c r="M156" s="87" t="str">
        <f t="shared" si="121"/>
        <v>A2</v>
      </c>
      <c r="N156" s="92"/>
      <c r="P156" s="223" t="str">
        <f ca="1">IF(OR(LEFT($A156,1)="x",AND(Y153+$AC156=0,$AC153&gt;0)),"",IFERROR(VLOOKUP($A156,LedenZ,26,0),""))</f>
        <v/>
      </c>
      <c r="Q156" s="223" t="str">
        <f ca="1">IF(OR(LEFT($A156,1)="x",AND(Z153+$AC156=0,$AC153&gt;0)),"",IFERROR(VLOOKUP($A156,LedenZ,27,0),""))</f>
        <v/>
      </c>
      <c r="R156" s="223" t="str">
        <f ca="1">IF(OR(LEFT($A156,1)="x",AND(AA153+$AC156=0,$AC153&gt;0)),"",IFERROR(VLOOKUP($A156,LedenZ,28,0),""))</f>
        <v/>
      </c>
      <c r="S156" s="223" t="str">
        <f ca="1">IF(OR(LEFT($A156,1)="x",AND(AC153+$AC156=0,$AC153&gt;0)),"",IFERROR(VLOOKUP($A156,LedenZ,29,0),""))</f>
        <v/>
      </c>
      <c r="T156" s="305"/>
      <c r="U156" s="226"/>
      <c r="V156" s="229">
        <f t="shared" si="127"/>
        <v>18</v>
      </c>
      <c r="W156" s="229">
        <f t="shared" si="127"/>
        <v>19</v>
      </c>
      <c r="X156" s="52">
        <v>7</v>
      </c>
      <c r="Y156" s="87" t="str">
        <f t="shared" si="122"/>
        <v>A2</v>
      </c>
      <c r="Z156" s="87" t="str">
        <f t="shared" si="123"/>
        <v>A2</v>
      </c>
      <c r="AA156" s="87" t="str">
        <f t="shared" si="124"/>
        <v>A2</v>
      </c>
      <c r="AB156" s="87" t="str">
        <f t="shared" si="125"/>
        <v/>
      </c>
      <c r="AC156" s="34">
        <f t="shared" si="126"/>
        <v>6</v>
      </c>
    </row>
    <row r="157" spans="1:32" x14ac:dyDescent="0.2">
      <c r="A157" s="34" t="str">
        <f>C151&amp;"x"&amp;B157</f>
        <v>A2x4</v>
      </c>
      <c r="B157" s="63">
        <v>4</v>
      </c>
      <c r="C157" s="87" t="str">
        <f t="shared" si="112"/>
        <v>V</v>
      </c>
      <c r="D157" s="87" t="str">
        <f t="shared" si="113"/>
        <v>NKC46S7</v>
      </c>
      <c r="E157" s="88" t="str">
        <f t="shared" si="114"/>
        <v>Schram, Lara</v>
      </c>
      <c r="F157" s="88" t="str">
        <f t="shared" si="115"/>
        <v>Lara</v>
      </c>
      <c r="G157" s="89">
        <f t="shared" si="116"/>
        <v>36887</v>
      </c>
      <c r="H157" s="90">
        <f t="shared" si="117"/>
        <v>18</v>
      </c>
      <c r="I157" s="97"/>
      <c r="J157" s="87" t="str">
        <f t="shared" si="118"/>
        <v>A3</v>
      </c>
      <c r="K157" s="87" t="str">
        <f t="shared" si="119"/>
        <v>A3</v>
      </c>
      <c r="L157" s="87" t="str">
        <f t="shared" si="120"/>
        <v>A3</v>
      </c>
      <c r="M157" s="87" t="str">
        <f t="shared" si="121"/>
        <v>A2</v>
      </c>
      <c r="N157" s="92"/>
      <c r="P157" s="223" t="str">
        <f ca="1">IF(OR(LEFT($A157,1)="x",AND(Y153+$AC157=0,$AC153&gt;0)),"",IFERROR(VLOOKUP($A157,LedenZ,26,0),""))</f>
        <v/>
      </c>
      <c r="Q157" s="223" t="str">
        <f ca="1">IF(OR(LEFT($A157,1)="x",AND(Z153+$AC157=0,$AC153&gt;0)),"",IFERROR(VLOOKUP($A157,LedenZ,27,0),""))</f>
        <v/>
      </c>
      <c r="R157" s="223" t="str">
        <f ca="1">IF(OR(LEFT($A157,1)="x",AND(AA153+$AC157=0,$AC153&gt;0)),"",IFERROR(VLOOKUP($A157,LedenZ,28,0),""))</f>
        <v/>
      </c>
      <c r="S157" s="223" t="str">
        <f ca="1">IF(OR(LEFT($A157,1)="x",AND(AC153+$AC157=0,$AC153&gt;0)),"",IFERROR(VLOOKUP($A157,LedenZ,29,0),""))</f>
        <v/>
      </c>
      <c r="T157" s="305"/>
      <c r="U157" s="226"/>
      <c r="V157" s="229">
        <f t="shared" si="127"/>
        <v>18</v>
      </c>
      <c r="W157" s="229">
        <f t="shared" si="127"/>
        <v>19</v>
      </c>
      <c r="X157" s="52">
        <v>8</v>
      </c>
      <c r="Y157" s="87" t="str">
        <f t="shared" si="122"/>
        <v>A3</v>
      </c>
      <c r="Z157" s="87" t="str">
        <f t="shared" si="123"/>
        <v>A3</v>
      </c>
      <c r="AA157" s="87" t="str">
        <f t="shared" si="124"/>
        <v>A3</v>
      </c>
      <c r="AB157" s="87" t="str">
        <f t="shared" si="125"/>
        <v/>
      </c>
      <c r="AC157" s="34">
        <f t="shared" si="126"/>
        <v>6</v>
      </c>
    </row>
    <row r="158" spans="1:32" x14ac:dyDescent="0.2">
      <c r="A158" s="34" t="str">
        <f>C151&amp;"x"&amp;B158</f>
        <v>A2x5</v>
      </c>
      <c r="B158" s="63">
        <v>5</v>
      </c>
      <c r="C158" s="87" t="str">
        <f t="shared" si="112"/>
        <v>V</v>
      </c>
      <c r="D158" s="87" t="str">
        <f t="shared" si="113"/>
        <v>NKR20L5</v>
      </c>
      <c r="E158" s="88" t="str">
        <f t="shared" si="114"/>
        <v>Seevinck, Djuna</v>
      </c>
      <c r="F158" s="88" t="str">
        <f t="shared" si="115"/>
        <v>Djuna</v>
      </c>
      <c r="G158" s="89">
        <f t="shared" si="116"/>
        <v>37246</v>
      </c>
      <c r="H158" s="90">
        <f t="shared" si="117"/>
        <v>17</v>
      </c>
      <c r="I158" s="97"/>
      <c r="J158" s="87" t="str">
        <f t="shared" si="118"/>
        <v>B1</v>
      </c>
      <c r="K158" s="87" t="str">
        <f t="shared" si="119"/>
        <v>B1</v>
      </c>
      <c r="L158" s="87" t="str">
        <f t="shared" si="120"/>
        <v>B1</v>
      </c>
      <c r="M158" s="87" t="str">
        <f t="shared" si="121"/>
        <v>A2</v>
      </c>
      <c r="N158" s="92"/>
      <c r="P158" s="223" t="str">
        <f ca="1">IF(OR(LEFT($A158,1)="x",AND(Y153+$AC158=0,$AC153&gt;0)),"",IFERROR(VLOOKUP($A158,LedenZ,26,0),""))</f>
        <v/>
      </c>
      <c r="Q158" s="223" t="str">
        <f ca="1">IF(OR(LEFT($A158,1)="x",AND(Z153+$AC158=0,$AC153&gt;0)),"",IFERROR(VLOOKUP($A158,LedenZ,27,0),""))</f>
        <v/>
      </c>
      <c r="R158" s="223" t="str">
        <f ca="1">IF(OR(LEFT($A158,1)="x",AND(AA153+$AC158=0,$AC153&gt;0)),"",IFERROR(VLOOKUP($A158,LedenZ,28,0),""))</f>
        <v/>
      </c>
      <c r="S158" s="223" t="str">
        <f ca="1">IF(OR(LEFT($A158,1)="x",AND(AC153+$AC158=0,$AC153&gt;0)),"",IFERROR(VLOOKUP($A158,LedenZ,29,0),""))</f>
        <v/>
      </c>
      <c r="T158" s="305"/>
      <c r="U158" s="226"/>
      <c r="V158" s="229">
        <f t="shared" si="127"/>
        <v>18</v>
      </c>
      <c r="W158" s="229">
        <f t="shared" si="127"/>
        <v>19</v>
      </c>
      <c r="X158" s="52">
        <v>9</v>
      </c>
      <c r="Y158" s="87" t="str">
        <f t="shared" si="122"/>
        <v>B1</v>
      </c>
      <c r="Z158" s="87" t="str">
        <f t="shared" si="123"/>
        <v>B1</v>
      </c>
      <c r="AA158" s="87" t="str">
        <f t="shared" si="124"/>
        <v>B1</v>
      </c>
      <c r="AB158" s="87" t="str">
        <f t="shared" si="125"/>
        <v/>
      </c>
      <c r="AC158" s="34">
        <f t="shared" si="126"/>
        <v>6</v>
      </c>
    </row>
    <row r="159" spans="1:32" x14ac:dyDescent="0.2">
      <c r="A159" s="34" t="str">
        <f>C151&amp;"x"&amp;B159</f>
        <v>A2x6</v>
      </c>
      <c r="B159" s="63">
        <v>6</v>
      </c>
      <c r="C159" s="87" t="str">
        <f t="shared" si="112"/>
        <v>M</v>
      </c>
      <c r="D159" s="87" t="str">
        <f t="shared" si="113"/>
        <v>NKG59M3</v>
      </c>
      <c r="E159" s="88" t="str">
        <f t="shared" si="114"/>
        <v>Bras, Niels</v>
      </c>
      <c r="F159" s="88" t="str">
        <f t="shared" si="115"/>
        <v>Niels</v>
      </c>
      <c r="G159" s="89">
        <f t="shared" si="116"/>
        <v>37292</v>
      </c>
      <c r="H159" s="90">
        <f t="shared" si="117"/>
        <v>16</v>
      </c>
      <c r="I159" s="97"/>
      <c r="J159" s="87" t="str">
        <f t="shared" si="118"/>
        <v>B1</v>
      </c>
      <c r="K159" s="87" t="str">
        <f t="shared" si="119"/>
        <v>B1</v>
      </c>
      <c r="L159" s="87" t="str">
        <f t="shared" si="120"/>
        <v>B1</v>
      </c>
      <c r="M159" s="87" t="str">
        <f t="shared" si="121"/>
        <v>A2</v>
      </c>
      <c r="N159" s="92"/>
      <c r="P159" s="223" t="str">
        <f ca="1">IF(OR(LEFT($A159,1)="x",AND(Y153+$AC159=0,$AC153&gt;0)),"",IFERROR(VLOOKUP($A159,LedenZ,26,0),""))</f>
        <v/>
      </c>
      <c r="Q159" s="223" t="str">
        <f ca="1">IF(OR(LEFT($A159,1)="x",AND(Z153+$AC159=0,$AC153&gt;0)),"",IFERROR(VLOOKUP($A159,LedenZ,27,0),""))</f>
        <v/>
      </c>
      <c r="R159" s="223" t="str">
        <f ca="1">IF(OR(LEFT($A159,1)="x",AND(AA153+$AC159=0,$AC153&gt;0)),"",IFERROR(VLOOKUP($A159,LedenZ,28,0),""))</f>
        <v/>
      </c>
      <c r="S159" s="223" t="str">
        <f ca="1">IF(OR(LEFT($A159,1)="x",AND(AC153+$AC159=0,$AC153&gt;0)),"",IFERROR(VLOOKUP($A159,LedenZ,29,0),""))</f>
        <v/>
      </c>
      <c r="T159" s="305"/>
      <c r="U159" s="226"/>
      <c r="V159" s="229">
        <f t="shared" si="127"/>
        <v>18</v>
      </c>
      <c r="W159" s="229">
        <f t="shared" si="127"/>
        <v>19</v>
      </c>
      <c r="X159" s="52">
        <v>10</v>
      </c>
      <c r="Y159" s="87" t="str">
        <f t="shared" si="122"/>
        <v>B1</v>
      </c>
      <c r="Z159" s="87" t="str">
        <f t="shared" si="123"/>
        <v>B1</v>
      </c>
      <c r="AA159" s="87" t="str">
        <f t="shared" si="124"/>
        <v>B1</v>
      </c>
      <c r="AB159" s="87" t="str">
        <f t="shared" si="125"/>
        <v/>
      </c>
      <c r="AC159" s="34">
        <f t="shared" si="126"/>
        <v>6</v>
      </c>
    </row>
    <row r="160" spans="1:32" x14ac:dyDescent="0.2">
      <c r="A160" s="34" t="str">
        <f>C151&amp;"x"&amp;B160</f>
        <v>A2x7</v>
      </c>
      <c r="B160" s="63">
        <v>7</v>
      </c>
      <c r="C160" s="87" t="str">
        <f t="shared" si="112"/>
        <v>M</v>
      </c>
      <c r="D160" s="87" t="str">
        <f t="shared" si="113"/>
        <v>NJY83B4</v>
      </c>
      <c r="E160" s="88" t="str">
        <f t="shared" si="114"/>
        <v>Dubbeld, Ruben</v>
      </c>
      <c r="F160" s="88" t="str">
        <f t="shared" si="115"/>
        <v>Ruben</v>
      </c>
      <c r="G160" s="89">
        <f t="shared" si="116"/>
        <v>36865</v>
      </c>
      <c r="H160" s="90">
        <f t="shared" si="117"/>
        <v>18</v>
      </c>
      <c r="I160" s="97"/>
      <c r="J160" s="87" t="str">
        <f t="shared" si="118"/>
        <v>A3</v>
      </c>
      <c r="K160" s="87" t="str">
        <f t="shared" si="119"/>
        <v>A3</v>
      </c>
      <c r="L160" s="87" t="str">
        <f t="shared" si="120"/>
        <v>A3</v>
      </c>
      <c r="M160" s="87" t="str">
        <f t="shared" si="121"/>
        <v>A2</v>
      </c>
      <c r="N160" s="92"/>
      <c r="P160" s="223" t="str">
        <f ca="1">IF(OR(LEFT($A160,1)="x",AND(Y153+$AC160=0,$AC153&gt;0)),"",IFERROR(VLOOKUP($A160,LedenZ,26,0),""))</f>
        <v/>
      </c>
      <c r="Q160" s="223" t="str">
        <f ca="1">IF(OR(LEFT($A160,1)="x",AND(Z153+$AC160=0,$AC153&gt;0)),"",IFERROR(VLOOKUP($A160,LedenZ,27,0),""))</f>
        <v/>
      </c>
      <c r="R160" s="223" t="str">
        <f ca="1">IF(OR(LEFT($A160,1)="x",AND(AA153+$AC160=0,$AC153&gt;0)),"",IFERROR(VLOOKUP($A160,LedenZ,28,0),""))</f>
        <v/>
      </c>
      <c r="S160" s="223" t="str">
        <f ca="1">IF(OR(LEFT($A160,1)="x",AND(AC153+$AC160=0,$AC153&gt;0)),"",IFERROR(VLOOKUP($A160,LedenZ,29,0),""))</f>
        <v/>
      </c>
      <c r="T160" s="305"/>
      <c r="U160" s="226"/>
      <c r="V160" s="229">
        <f t="shared" si="127"/>
        <v>18</v>
      </c>
      <c r="W160" s="229">
        <f t="shared" si="127"/>
        <v>19</v>
      </c>
      <c r="X160" s="52">
        <v>11</v>
      </c>
      <c r="Y160" s="87" t="str">
        <f t="shared" si="122"/>
        <v>A3</v>
      </c>
      <c r="Z160" s="87" t="str">
        <f t="shared" si="123"/>
        <v>A3</v>
      </c>
      <c r="AA160" s="87" t="str">
        <f t="shared" si="124"/>
        <v>A3</v>
      </c>
      <c r="AB160" s="87" t="str">
        <f t="shared" si="125"/>
        <v/>
      </c>
      <c r="AC160" s="34">
        <f t="shared" si="126"/>
        <v>6</v>
      </c>
    </row>
    <row r="161" spans="1:32" x14ac:dyDescent="0.2">
      <c r="A161" s="34" t="str">
        <f>C151&amp;"x"&amp;B161</f>
        <v>A2x8</v>
      </c>
      <c r="B161" s="63">
        <v>8</v>
      </c>
      <c r="C161" s="87" t="str">
        <f t="shared" si="112"/>
        <v>M</v>
      </c>
      <c r="D161" s="87" t="str">
        <f t="shared" si="113"/>
        <v>NLB70W8</v>
      </c>
      <c r="E161" s="88" t="str">
        <f t="shared" si="114"/>
        <v>Friebel, Luuk</v>
      </c>
      <c r="F161" s="88" t="str">
        <f t="shared" si="115"/>
        <v>Luuk</v>
      </c>
      <c r="G161" s="89">
        <f t="shared" si="116"/>
        <v>36683</v>
      </c>
      <c r="H161" s="90">
        <f t="shared" si="117"/>
        <v>18</v>
      </c>
      <c r="I161" s="97"/>
      <c r="J161" s="87" t="str">
        <f t="shared" si="118"/>
        <v>A2</v>
      </c>
      <c r="K161" s="87" t="str">
        <f t="shared" si="119"/>
        <v>A2</v>
      </c>
      <c r="L161" s="87" t="str">
        <f t="shared" si="120"/>
        <v>A2</v>
      </c>
      <c r="M161" s="87" t="str">
        <f t="shared" si="121"/>
        <v>A2</v>
      </c>
      <c r="N161" s="92"/>
      <c r="P161" s="223" t="str">
        <f ca="1">IF(OR(LEFT($A161,1)="x",AND(Y153+$AC161=0,$AC153&gt;0)),"",IFERROR(VLOOKUP($A161,LedenZ,26,0),""))</f>
        <v/>
      </c>
      <c r="Q161" s="223" t="str">
        <f ca="1">IF(OR(LEFT($A161,1)="x",AND(Z153+$AC161=0,$AC153&gt;0)),"",IFERROR(VLOOKUP($A161,LedenZ,27,0),""))</f>
        <v/>
      </c>
      <c r="R161" s="223" t="str">
        <f ca="1">IF(OR(LEFT($A161,1)="x",AND(AA153+$AC161=0,$AC153&gt;0)),"",IFERROR(VLOOKUP($A161,LedenZ,28,0),""))</f>
        <v/>
      </c>
      <c r="S161" s="223" t="str">
        <f ca="1">IF(OR(LEFT($A161,1)="x",AND(AC153+$AC161=0,$AC153&gt;0)),"",IFERROR(VLOOKUP($A161,LedenZ,29,0),""))</f>
        <v/>
      </c>
      <c r="T161" s="305"/>
      <c r="U161" s="226"/>
      <c r="V161" s="229">
        <f t="shared" si="127"/>
        <v>18</v>
      </c>
      <c r="W161" s="229">
        <f t="shared" si="127"/>
        <v>19</v>
      </c>
      <c r="X161" s="52">
        <v>12</v>
      </c>
      <c r="Y161" s="87" t="str">
        <f t="shared" si="122"/>
        <v>A2</v>
      </c>
      <c r="Z161" s="87" t="str">
        <f t="shared" si="123"/>
        <v>A2</v>
      </c>
      <c r="AA161" s="87" t="str">
        <f t="shared" si="124"/>
        <v>A2</v>
      </c>
      <c r="AB161" s="87" t="str">
        <f t="shared" si="125"/>
        <v/>
      </c>
      <c r="AC161" s="34">
        <f t="shared" si="126"/>
        <v>6</v>
      </c>
    </row>
    <row r="162" spans="1:32" x14ac:dyDescent="0.2">
      <c r="A162" s="34" t="str">
        <f>C151&amp;"x"&amp;B162</f>
        <v>A2x9</v>
      </c>
      <c r="B162" s="63">
        <v>9</v>
      </c>
      <c r="C162" s="87" t="str">
        <f t="shared" si="112"/>
        <v>M</v>
      </c>
      <c r="D162" s="87" t="str">
        <f t="shared" si="113"/>
        <v>NKG59J2</v>
      </c>
      <c r="E162" s="88" t="str">
        <f t="shared" si="114"/>
        <v>Groeneweg, Tim</v>
      </c>
      <c r="F162" s="88" t="str">
        <f t="shared" si="115"/>
        <v>Tim</v>
      </c>
      <c r="G162" s="89">
        <f t="shared" si="116"/>
        <v>37246</v>
      </c>
      <c r="H162" s="90">
        <f t="shared" si="117"/>
        <v>17</v>
      </c>
      <c r="I162" s="97"/>
      <c r="J162" s="87" t="str">
        <f t="shared" si="118"/>
        <v>B1</v>
      </c>
      <c r="K162" s="87" t="str">
        <f t="shared" si="119"/>
        <v>B1</v>
      </c>
      <c r="L162" s="87" t="str">
        <f t="shared" si="120"/>
        <v>B1</v>
      </c>
      <c r="M162" s="87" t="str">
        <f t="shared" si="121"/>
        <v>A2</v>
      </c>
      <c r="N162" s="92"/>
      <c r="P162" s="223" t="str">
        <f ca="1">IF(OR(LEFT($A162,1)="x",AND(Y153+$AC162=0,$AC153&gt;0)),"",IFERROR(VLOOKUP($A162,LedenZ,26,0),""))</f>
        <v/>
      </c>
      <c r="Q162" s="223" t="str">
        <f ca="1">IF(OR(LEFT($A162,1)="x",AND(Z153+$AC162=0,$AC153&gt;0)),"",IFERROR(VLOOKUP($A162,LedenZ,27,0),""))</f>
        <v/>
      </c>
      <c r="R162" s="223" t="str">
        <f ca="1">IF(OR(LEFT($A162,1)="x",AND(AA153+$AC162=0,$AC153&gt;0)),"",IFERROR(VLOOKUP($A162,LedenZ,28,0),""))</f>
        <v/>
      </c>
      <c r="S162" s="223" t="str">
        <f ca="1">IF(OR(LEFT($A162,1)="x",AND(AC153+$AC162=0,$AC153&gt;0)),"",IFERROR(VLOOKUP($A162,LedenZ,29,0),""))</f>
        <v/>
      </c>
      <c r="T162" s="305"/>
      <c r="U162" s="226"/>
      <c r="V162" s="229">
        <f t="shared" si="127"/>
        <v>18</v>
      </c>
      <c r="W162" s="229">
        <f t="shared" si="127"/>
        <v>19</v>
      </c>
      <c r="X162" s="52">
        <v>13</v>
      </c>
      <c r="Y162" s="87" t="str">
        <f t="shared" si="122"/>
        <v>B1</v>
      </c>
      <c r="Z162" s="87" t="str">
        <f t="shared" si="123"/>
        <v>B1</v>
      </c>
      <c r="AA162" s="87" t="str">
        <f t="shared" si="124"/>
        <v>B1</v>
      </c>
      <c r="AB162" s="87" t="str">
        <f t="shared" si="125"/>
        <v/>
      </c>
      <c r="AC162" s="34">
        <f t="shared" si="126"/>
        <v>6</v>
      </c>
    </row>
    <row r="163" spans="1:32" x14ac:dyDescent="0.2">
      <c r="A163" s="34" t="str">
        <f>C151&amp;"x"&amp;B163</f>
        <v>A2x10</v>
      </c>
      <c r="B163" s="63">
        <v>10</v>
      </c>
      <c r="C163" s="87" t="str">
        <f t="shared" si="112"/>
        <v>M</v>
      </c>
      <c r="D163" s="87" t="str">
        <f t="shared" si="113"/>
        <v>NJZ00Y7</v>
      </c>
      <c r="E163" s="88" t="str">
        <f t="shared" si="114"/>
        <v>Jager, Sam de</v>
      </c>
      <c r="F163" s="88" t="str">
        <f t="shared" si="115"/>
        <v>Sam</v>
      </c>
      <c r="G163" s="89">
        <f t="shared" si="116"/>
        <v>36588</v>
      </c>
      <c r="H163" s="90">
        <f t="shared" si="117"/>
        <v>18</v>
      </c>
      <c r="I163" s="97"/>
      <c r="J163" s="87" t="str">
        <f t="shared" si="118"/>
        <v>A2</v>
      </c>
      <c r="K163" s="87" t="str">
        <f t="shared" si="119"/>
        <v>A2</v>
      </c>
      <c r="L163" s="87" t="str">
        <f t="shared" si="120"/>
        <v>A2</v>
      </c>
      <c r="M163" s="87" t="str">
        <f t="shared" si="121"/>
        <v>A2</v>
      </c>
      <c r="N163" s="92"/>
      <c r="P163" s="223" t="str">
        <f ca="1">IF(OR(LEFT($A163,1)="x",AND(Y153+$AC163=0,$AC153&gt;0)),"",IFERROR(VLOOKUP($A163,LedenZ,26,0),""))</f>
        <v/>
      </c>
      <c r="Q163" s="223" t="str">
        <f ca="1">IF(OR(LEFT($A163,1)="x",AND(Z153+$AC163=0,$AC153&gt;0)),"",IFERROR(VLOOKUP($A163,LedenZ,27,0),""))</f>
        <v/>
      </c>
      <c r="R163" s="223" t="str">
        <f ca="1">IF(OR(LEFT($A163,1)="x",AND(AA153+$AC163=0,$AC153&gt;0)),"",IFERROR(VLOOKUP($A163,LedenZ,28,0),""))</f>
        <v/>
      </c>
      <c r="S163" s="223" t="str">
        <f ca="1">IF(OR(LEFT($A163,1)="x",AND(AC153+$AC163=0,$AC153&gt;0)),"",IFERROR(VLOOKUP($A163,LedenZ,29,0),""))</f>
        <v/>
      </c>
      <c r="T163" s="305"/>
      <c r="U163" s="226"/>
      <c r="V163" s="229">
        <f t="shared" si="127"/>
        <v>18</v>
      </c>
      <c r="W163" s="229">
        <f t="shared" si="127"/>
        <v>19</v>
      </c>
      <c r="X163" s="52">
        <v>14</v>
      </c>
      <c r="Y163" s="87" t="str">
        <f t="shared" si="122"/>
        <v>A2</v>
      </c>
      <c r="Z163" s="87" t="str">
        <f t="shared" si="123"/>
        <v>A2</v>
      </c>
      <c r="AA163" s="87" t="str">
        <f t="shared" si="124"/>
        <v>A2</v>
      </c>
      <c r="AB163" s="87" t="str">
        <f t="shared" si="125"/>
        <v/>
      </c>
      <c r="AC163" s="34">
        <f t="shared" si="126"/>
        <v>6</v>
      </c>
    </row>
    <row r="164" spans="1:32" x14ac:dyDescent="0.2">
      <c r="A164" s="34" t="str">
        <f>C151&amp;"x"&amp;B164</f>
        <v>A2x11</v>
      </c>
      <c r="B164" s="63">
        <v>11</v>
      </c>
      <c r="C164" s="87" t="str">
        <f t="shared" si="112"/>
        <v/>
      </c>
      <c r="D164" s="87" t="str">
        <f t="shared" si="113"/>
        <v/>
      </c>
      <c r="E164" s="88" t="str">
        <f t="shared" si="114"/>
        <v/>
      </c>
      <c r="F164" s="88" t="str">
        <f t="shared" si="115"/>
        <v/>
      </c>
      <c r="G164" s="89" t="str">
        <f t="shared" si="116"/>
        <v/>
      </c>
      <c r="H164" s="90" t="str">
        <f t="shared" si="117"/>
        <v/>
      </c>
      <c r="I164" s="97"/>
      <c r="J164" s="87" t="str">
        <f t="shared" si="118"/>
        <v/>
      </c>
      <c r="K164" s="87" t="str">
        <f t="shared" si="119"/>
        <v/>
      </c>
      <c r="L164" s="87" t="str">
        <f t="shared" si="120"/>
        <v/>
      </c>
      <c r="M164" s="87" t="str">
        <f t="shared" si="121"/>
        <v/>
      </c>
      <c r="N164" s="92"/>
      <c r="P164" s="223" t="str">
        <f>IF(OR(LEFT($A164,1)="x",AND(Y153+$AC164=0,$AC153&gt;0)),"",IFERROR(VLOOKUP($A164,LedenZ,26,0),""))</f>
        <v/>
      </c>
      <c r="Q164" s="223" t="str">
        <f>IF(OR(LEFT($A164,1)="x",AND(Z153+$AC164=0,$AC153&gt;0)),"",IFERROR(VLOOKUP($A164,LedenZ,27,0),""))</f>
        <v/>
      </c>
      <c r="R164" s="223" t="str">
        <f>IF(OR(LEFT($A164,1)="x",AND(AA153+$AC164=0,$AC153&gt;0)),"",IFERROR(VLOOKUP($A164,LedenZ,28,0),""))</f>
        <v/>
      </c>
      <c r="S164" s="223" t="str">
        <f>IF(OR(LEFT($A164,1)="x",AND(AC153+$AC164=0,$AC153&gt;0)),"",IFERROR(VLOOKUP($A164,LedenZ,29,0),""))</f>
        <v/>
      </c>
      <c r="V164" s="229">
        <f t="shared" si="127"/>
        <v>18</v>
      </c>
      <c r="W164" s="229">
        <f t="shared" si="127"/>
        <v>19</v>
      </c>
      <c r="X164" s="52">
        <v>15</v>
      </c>
      <c r="Y164" s="87" t="str">
        <f t="shared" si="122"/>
        <v/>
      </c>
      <c r="Z164" s="87" t="str">
        <f t="shared" si="123"/>
        <v/>
      </c>
      <c r="AA164" s="87" t="str">
        <f t="shared" si="124"/>
        <v/>
      </c>
      <c r="AB164" s="87" t="str">
        <f t="shared" si="125"/>
        <v/>
      </c>
      <c r="AC164" s="34">
        <f t="shared" si="126"/>
        <v>0</v>
      </c>
    </row>
    <row r="165" spans="1:32" x14ac:dyDescent="0.2">
      <c r="A165" s="34" t="str">
        <f>C151&amp;"x"&amp;B165</f>
        <v>A2x12</v>
      </c>
      <c r="B165" s="63">
        <v>12</v>
      </c>
      <c r="C165" s="87" t="str">
        <f t="shared" si="112"/>
        <v/>
      </c>
      <c r="D165" s="87" t="str">
        <f t="shared" si="113"/>
        <v/>
      </c>
      <c r="E165" s="88" t="str">
        <f t="shared" si="114"/>
        <v/>
      </c>
      <c r="F165" s="88" t="str">
        <f t="shared" si="115"/>
        <v/>
      </c>
      <c r="G165" s="89" t="str">
        <f t="shared" si="116"/>
        <v/>
      </c>
      <c r="H165" s="90" t="str">
        <f t="shared" si="117"/>
        <v/>
      </c>
      <c r="I165" s="97"/>
      <c r="J165" s="87" t="str">
        <f t="shared" si="118"/>
        <v/>
      </c>
      <c r="K165" s="87" t="str">
        <f t="shared" si="119"/>
        <v/>
      </c>
      <c r="L165" s="87" t="str">
        <f t="shared" si="120"/>
        <v/>
      </c>
      <c r="M165" s="87" t="str">
        <f t="shared" si="121"/>
        <v/>
      </c>
      <c r="N165" s="92"/>
      <c r="P165" s="223" t="str">
        <f>IF(OR(LEFT($A165,1)="x",AND(Y153+$AC165=0,$AC153&gt;0)),"",IFERROR(VLOOKUP($A165,LedenZ,26,0),""))</f>
        <v/>
      </c>
      <c r="Q165" s="223" t="str">
        <f>IF(OR(LEFT($A165,1)="x",AND(Z153+$AC165=0,$AC153&gt;0)),"",IFERROR(VLOOKUP($A165,LedenZ,27,0),""))</f>
        <v/>
      </c>
      <c r="R165" s="223" t="str">
        <f>IF(OR(LEFT($A165,1)="x",AND(AA153+$AC165=0,$AC153&gt;0)),"",IFERROR(VLOOKUP($A165,LedenZ,28,0),""))</f>
        <v/>
      </c>
      <c r="S165" s="223" t="str">
        <f>IF(OR(LEFT($A165,1)="x",AND(AC153+$AC165=0,$AC153&gt;0)),"",IFERROR(VLOOKUP($A165,LedenZ,29,0),""))</f>
        <v/>
      </c>
      <c r="V165" s="229">
        <f t="shared" si="127"/>
        <v>18</v>
      </c>
      <c r="W165" s="229">
        <f t="shared" si="127"/>
        <v>19</v>
      </c>
      <c r="X165" s="52">
        <v>16</v>
      </c>
      <c r="Y165" s="87" t="str">
        <f t="shared" si="122"/>
        <v/>
      </c>
      <c r="Z165" s="87" t="str">
        <f t="shared" si="123"/>
        <v/>
      </c>
      <c r="AA165" s="87" t="str">
        <f t="shared" si="124"/>
        <v/>
      </c>
      <c r="AB165" s="87" t="str">
        <f t="shared" si="125"/>
        <v/>
      </c>
      <c r="AC165" s="34">
        <f t="shared" si="126"/>
        <v>0</v>
      </c>
    </row>
    <row r="166" spans="1:32" x14ac:dyDescent="0.2">
      <c r="A166" s="34" t="str">
        <f>C151&amp;"x"&amp;B166</f>
        <v>A2x13</v>
      </c>
      <c r="B166" s="63">
        <v>13</v>
      </c>
      <c r="C166" s="87" t="str">
        <f t="shared" si="112"/>
        <v/>
      </c>
      <c r="D166" s="87" t="str">
        <f t="shared" si="113"/>
        <v/>
      </c>
      <c r="E166" s="88" t="str">
        <f t="shared" si="114"/>
        <v/>
      </c>
      <c r="F166" s="88" t="str">
        <f t="shared" si="115"/>
        <v/>
      </c>
      <c r="G166" s="89" t="str">
        <f t="shared" si="116"/>
        <v/>
      </c>
      <c r="H166" s="90" t="str">
        <f t="shared" si="117"/>
        <v/>
      </c>
      <c r="I166" s="97"/>
      <c r="J166" s="87" t="str">
        <f t="shared" si="118"/>
        <v/>
      </c>
      <c r="K166" s="87" t="str">
        <f t="shared" si="119"/>
        <v/>
      </c>
      <c r="L166" s="87" t="str">
        <f t="shared" si="120"/>
        <v/>
      </c>
      <c r="M166" s="87" t="str">
        <f t="shared" si="121"/>
        <v/>
      </c>
      <c r="N166" s="92"/>
      <c r="P166" s="223" t="str">
        <f>IF(OR(LEFT($A166,1)="x",AND(Y153+$AC166=0,$AC153&gt;0)),"",IFERROR(VLOOKUP($A166,LedenZ,26,0),""))</f>
        <v/>
      </c>
      <c r="Q166" s="223" t="str">
        <f>IF(OR(LEFT($A166,1)="x",AND(Z153+$AC166=0,$AC153&gt;0)),"",IFERROR(VLOOKUP($A166,LedenZ,27,0),""))</f>
        <v/>
      </c>
      <c r="R166" s="223" t="str">
        <f>IF(OR(LEFT($A166,1)="x",AND(AA153+$AC166=0,$AC153&gt;0)),"",IFERROR(VLOOKUP($A166,LedenZ,28,0),""))</f>
        <v/>
      </c>
      <c r="S166" s="223" t="str">
        <f>IF(OR(LEFT($A166,1)="x",AND(AC153+$AC166=0,$AC153&gt;0)),"",IFERROR(VLOOKUP($A166,LedenZ,29,0),""))</f>
        <v/>
      </c>
      <c r="V166" s="229">
        <f t="shared" si="127"/>
        <v>18</v>
      </c>
      <c r="W166" s="229">
        <f t="shared" si="127"/>
        <v>19</v>
      </c>
      <c r="X166" s="52">
        <v>17</v>
      </c>
      <c r="Y166" s="87" t="str">
        <f t="shared" si="122"/>
        <v/>
      </c>
      <c r="Z166" s="87" t="str">
        <f t="shared" si="123"/>
        <v/>
      </c>
      <c r="AA166" s="87" t="str">
        <f t="shared" si="124"/>
        <v/>
      </c>
      <c r="AB166" s="87" t="str">
        <f t="shared" si="125"/>
        <v/>
      </c>
      <c r="AC166" s="34">
        <f t="shared" si="126"/>
        <v>0</v>
      </c>
    </row>
    <row r="167" spans="1:32" x14ac:dyDescent="0.2">
      <c r="A167" s="34" t="str">
        <f>C151&amp;"x"&amp;B167</f>
        <v>A2x14</v>
      </c>
      <c r="B167" s="63">
        <v>14</v>
      </c>
      <c r="C167" s="87" t="str">
        <f t="shared" si="112"/>
        <v/>
      </c>
      <c r="D167" s="87" t="str">
        <f t="shared" si="113"/>
        <v/>
      </c>
      <c r="E167" s="88" t="str">
        <f t="shared" si="114"/>
        <v/>
      </c>
      <c r="F167" s="88" t="str">
        <f t="shared" si="115"/>
        <v/>
      </c>
      <c r="G167" s="89" t="str">
        <f t="shared" si="116"/>
        <v/>
      </c>
      <c r="H167" s="90" t="str">
        <f t="shared" si="117"/>
        <v/>
      </c>
      <c r="I167" s="97"/>
      <c r="J167" s="87" t="str">
        <f t="shared" si="118"/>
        <v/>
      </c>
      <c r="K167" s="87" t="str">
        <f t="shared" si="119"/>
        <v/>
      </c>
      <c r="L167" s="87" t="str">
        <f t="shared" si="120"/>
        <v/>
      </c>
      <c r="M167" s="87" t="str">
        <f t="shared" si="121"/>
        <v/>
      </c>
      <c r="N167" s="92"/>
      <c r="P167" s="223" t="str">
        <f>IF(OR(LEFT($A167,1)="x",AND(Y153+$AC167=0,$AC153&gt;0)),"",IFERROR(VLOOKUP($A167,LedenZ,26,0),""))</f>
        <v/>
      </c>
      <c r="Q167" s="223" t="str">
        <f>IF(OR(LEFT($A167,1)="x",AND(Z153+$AC167=0,$AC153&gt;0)),"",IFERROR(VLOOKUP($A167,LedenZ,27,0),""))</f>
        <v/>
      </c>
      <c r="R167" s="223" t="str">
        <f>IF(OR(LEFT($A167,1)="x",AND(AA153+$AC167=0,$AC153&gt;0)),"",IFERROR(VLOOKUP($A167,LedenZ,28,0),""))</f>
        <v/>
      </c>
      <c r="S167" s="223" t="str">
        <f>IF(OR(LEFT($A167,1)="x",AND(AC153+$AC167=0,$AC153&gt;0)),"",IFERROR(VLOOKUP($A167,LedenZ,29,0),""))</f>
        <v/>
      </c>
      <c r="V167" s="229">
        <f t="shared" si="127"/>
        <v>18</v>
      </c>
      <c r="W167" s="229">
        <f t="shared" si="127"/>
        <v>19</v>
      </c>
      <c r="X167" s="52">
        <v>18</v>
      </c>
      <c r="Y167" s="87" t="str">
        <f t="shared" si="122"/>
        <v/>
      </c>
      <c r="Z167" s="87" t="str">
        <f t="shared" si="123"/>
        <v/>
      </c>
      <c r="AA167" s="87" t="str">
        <f t="shared" si="124"/>
        <v/>
      </c>
      <c r="AB167" s="87" t="str">
        <f t="shared" si="125"/>
        <v/>
      </c>
      <c r="AC167" s="34">
        <f t="shared" si="126"/>
        <v>0</v>
      </c>
    </row>
    <row r="168" spans="1:32" x14ac:dyDescent="0.2">
      <c r="A168" s="34" t="str">
        <f>C151&amp;"x"&amp;B168</f>
        <v>A2x15</v>
      </c>
      <c r="B168" s="63">
        <v>15</v>
      </c>
      <c r="C168" s="87" t="str">
        <f t="shared" si="112"/>
        <v/>
      </c>
      <c r="D168" s="87" t="str">
        <f t="shared" si="113"/>
        <v/>
      </c>
      <c r="E168" s="88" t="str">
        <f t="shared" si="114"/>
        <v/>
      </c>
      <c r="F168" s="88" t="str">
        <f t="shared" si="115"/>
        <v/>
      </c>
      <c r="G168" s="89" t="str">
        <f t="shared" si="116"/>
        <v/>
      </c>
      <c r="H168" s="90" t="str">
        <f t="shared" si="117"/>
        <v/>
      </c>
      <c r="I168" s="97"/>
      <c r="J168" s="87" t="str">
        <f t="shared" si="118"/>
        <v/>
      </c>
      <c r="K168" s="87" t="str">
        <f t="shared" si="119"/>
        <v/>
      </c>
      <c r="L168" s="87" t="str">
        <f t="shared" si="120"/>
        <v/>
      </c>
      <c r="M168" s="87" t="str">
        <f t="shared" si="121"/>
        <v/>
      </c>
      <c r="N168" s="92"/>
      <c r="P168" s="223" t="str">
        <f>IF(OR(LEFT($A168,1)="x",AND(Y153+$AC168=0,$AC153&gt;0)),"",IFERROR(VLOOKUP($A168,LedenZ,26,0),""))</f>
        <v/>
      </c>
      <c r="Q168" s="223" t="str">
        <f>IF(OR(LEFT($A168,1)="x",AND(Z153+$AC168=0,$AC153&gt;0)),"",IFERROR(VLOOKUP($A168,LedenZ,27,0),""))</f>
        <v/>
      </c>
      <c r="R168" s="223" t="str">
        <f>IF(OR(LEFT($A168,1)="x",AND(AA153+$AC168=0,$AC153&gt;0)),"",IFERROR(VLOOKUP($A168,LedenZ,28,0),""))</f>
        <v/>
      </c>
      <c r="S168" s="223" t="str">
        <f>IF(OR(LEFT($A168,1)="x",AND(AC153+$AC168=0,$AC153&gt;0)),"",IFERROR(VLOOKUP($A168,LedenZ,29,0),""))</f>
        <v/>
      </c>
      <c r="V168" s="229">
        <f t="shared" si="127"/>
        <v>18</v>
      </c>
      <c r="W168" s="229">
        <f t="shared" si="127"/>
        <v>19</v>
      </c>
      <c r="X168" s="52">
        <v>19</v>
      </c>
      <c r="Y168" s="87" t="str">
        <f t="shared" si="122"/>
        <v/>
      </c>
      <c r="Z168" s="87" t="str">
        <f t="shared" si="123"/>
        <v/>
      </c>
      <c r="AA168" s="87" t="str">
        <f t="shared" si="124"/>
        <v/>
      </c>
      <c r="AB168" s="87" t="str">
        <f t="shared" si="125"/>
        <v/>
      </c>
      <c r="AC168" s="34">
        <f t="shared" si="126"/>
        <v>0</v>
      </c>
    </row>
    <row r="169" spans="1:32" ht="13.5" thickBot="1" x14ac:dyDescent="0.25">
      <c r="B169" s="93"/>
      <c r="C169" s="94"/>
      <c r="D169" s="93"/>
      <c r="E169" s="93"/>
      <c r="F169" s="93"/>
      <c r="G169" s="95"/>
      <c r="H169" s="95"/>
      <c r="I169" s="95"/>
      <c r="J169" s="94"/>
      <c r="K169" s="94"/>
      <c r="L169" s="94"/>
      <c r="M169" s="92"/>
      <c r="N169" s="92"/>
      <c r="X169" s="52">
        <v>20</v>
      </c>
    </row>
    <row r="170" spans="1:32" ht="13.5" thickTop="1" x14ac:dyDescent="0.2">
      <c r="A170" s="62"/>
      <c r="B170" s="63"/>
      <c r="C170" s="392" t="s">
        <v>6547</v>
      </c>
      <c r="D170" s="392"/>
      <c r="E170" s="178" t="s">
        <v>6548</v>
      </c>
      <c r="F170" s="178" t="s">
        <v>6549</v>
      </c>
      <c r="G170" s="65" t="s">
        <v>6550</v>
      </c>
      <c r="H170" s="66"/>
      <c r="I170" s="67"/>
      <c r="J170" s="68" t="s">
        <v>6551</v>
      </c>
      <c r="K170" s="68" t="s">
        <v>6552</v>
      </c>
      <c r="L170" s="68" t="s">
        <v>6553</v>
      </c>
      <c r="M170" s="69"/>
      <c r="N170" s="69"/>
      <c r="O170" s="70"/>
      <c r="P170" s="71">
        <f ca="1">COUNT(P174:P188)</f>
        <v>0</v>
      </c>
      <c r="Q170" s="71">
        <f ca="1">COUNT(Q174:Q188)</f>
        <v>0</v>
      </c>
      <c r="R170" s="71">
        <f ca="1">COUNT(R174:R188)</f>
        <v>0</v>
      </c>
      <c r="S170" s="71">
        <f ca="1">COUNT(S174:S188)</f>
        <v>0</v>
      </c>
      <c r="T170" s="51">
        <f ca="1">S170-(15-COUNTBLANK(AB174:AB188))</f>
        <v>0</v>
      </c>
      <c r="U170" s="70"/>
      <c r="V170" s="70"/>
      <c r="W170" s="70"/>
      <c r="X170" s="70">
        <v>1</v>
      </c>
      <c r="Y170" s="62"/>
      <c r="Z170" s="62"/>
      <c r="AA170" s="62"/>
      <c r="AB170" s="62"/>
      <c r="AC170" s="62"/>
    </row>
    <row r="171" spans="1:32" x14ac:dyDescent="0.2">
      <c r="A171" s="43">
        <v>12</v>
      </c>
      <c r="B171" s="73"/>
      <c r="C171" s="391" t="str">
        <f>Leden!AR14</f>
        <v>A3</v>
      </c>
      <c r="D171" s="391"/>
      <c r="E171" s="177" t="str">
        <f>IF($C171="","",LEFT(IFERROR(VLOOKUP($C171,TeamsZ,2,0),"")&amp;"??",2))</f>
        <v>BK</v>
      </c>
      <c r="F171" s="177" t="str">
        <f>IF($C171="","",LEFT(IFERROR(VLOOKUP($C171,TeamsZ,3,0),"")&amp;"??",2))</f>
        <v>Za</v>
      </c>
      <c r="G171" s="177" t="str">
        <f>IF($C171="","",LEFT(IFERROR(VLOOKUP($C171,TeamsZ,4,0),"")&amp;"?",1))</f>
        <v>8</v>
      </c>
      <c r="H171" s="75"/>
      <c r="I171" s="76"/>
      <c r="J171" s="295">
        <f>COUNTIF(C174:C188,"V")</f>
        <v>5</v>
      </c>
      <c r="K171" s="300">
        <f>COUNTIF(C174:C188,"M")</f>
        <v>4</v>
      </c>
      <c r="L171" s="77">
        <f>IFERROR(AVERAGE(H174:H188),"")</f>
        <v>17.555555555555557</v>
      </c>
      <c r="M171" s="78"/>
      <c r="N171" s="78"/>
      <c r="O171" s="79" t="s">
        <v>6554</v>
      </c>
      <c r="P171" s="223" t="str">
        <f ca="1">IF(COUNT(P174:P188)=0,"",TeamPunten(P174:P188,$V171))</f>
        <v/>
      </c>
      <c r="Q171" s="223" t="str">
        <f ca="1">IF(COUNT(Q174:Q188)=0,"",TeamPunten(Q174:Q188,$V171))</f>
        <v/>
      </c>
      <c r="R171" s="223" t="str">
        <f ca="1">IF(COUNT(R174:R188)=0,"",TeamPunten(R174:R188,$V171))</f>
        <v/>
      </c>
      <c r="S171" s="223" t="str">
        <f ca="1">IF(COUNT(S174:S188)=0,"",TeamPunten(S174:S188,$V171))</f>
        <v/>
      </c>
      <c r="T171" s="51"/>
      <c r="U171" s="225" t="str">
        <f>MID($C171,1,1)</f>
        <v>A</v>
      </c>
      <c r="V171" s="225" t="str">
        <f>MID($C171,1,1)</f>
        <v>A</v>
      </c>
      <c r="W171" s="225" t="str">
        <f>MID($C171,1,1)</f>
        <v>A</v>
      </c>
      <c r="X171" s="52">
        <v>2</v>
      </c>
      <c r="Y171" s="43"/>
      <c r="Z171" s="43"/>
      <c r="AA171" s="43"/>
      <c r="AB171" s="43"/>
      <c r="AC171" s="43"/>
      <c r="AD171" s="20" t="str">
        <f>IF($C171="","",IFERROR(VLOOKUP($C171,TeamsZ,6,0),""))</f>
        <v>A</v>
      </c>
      <c r="AE171" s="20" t="str">
        <f>IF($AD171="","",IFERROR(VLOOKUP($AD171,Teams!$J$4:$O$8,2,0),""))</f>
        <v>3312 AD</v>
      </c>
      <c r="AF171" s="20" t="str">
        <f>IF($AD171="","",IFERROR(VLOOKUP($AD171,Teams!$J$4:$O$8,4,0),""))</f>
        <v>Dordrecht</v>
      </c>
    </row>
    <row r="172" spans="1:32" x14ac:dyDescent="0.2">
      <c r="B172" s="63"/>
      <c r="C172" s="178"/>
      <c r="D172" s="63"/>
      <c r="E172" s="63"/>
      <c r="F172" s="63"/>
      <c r="G172" s="67"/>
      <c r="H172" s="67"/>
      <c r="I172" s="67"/>
      <c r="J172" s="296"/>
      <c r="K172" s="296"/>
      <c r="L172" s="296"/>
      <c r="M172" s="80"/>
      <c r="N172" s="80"/>
      <c r="P172" s="224"/>
      <c r="Q172" s="224"/>
      <c r="R172" s="224"/>
      <c r="S172" s="224"/>
      <c r="T172" s="51"/>
      <c r="U172" s="226"/>
      <c r="V172" s="226"/>
      <c r="W172" s="226"/>
      <c r="X172" s="52">
        <v>3</v>
      </c>
    </row>
    <row r="173" spans="1:32" x14ac:dyDescent="0.2">
      <c r="A173" s="81"/>
      <c r="B173" s="82"/>
      <c r="C173" s="83" t="s">
        <v>6555</v>
      </c>
      <c r="D173" s="83" t="s">
        <v>6556</v>
      </c>
      <c r="E173" s="84" t="s">
        <v>6557</v>
      </c>
      <c r="F173" s="84" t="s">
        <v>6558</v>
      </c>
      <c r="G173" s="83" t="s">
        <v>6559</v>
      </c>
      <c r="H173" s="83" t="s">
        <v>6560</v>
      </c>
      <c r="I173" s="83" t="s">
        <v>6415</v>
      </c>
      <c r="J173" s="83" t="s">
        <v>7321</v>
      </c>
      <c r="K173" s="83" t="s">
        <v>8065</v>
      </c>
      <c r="L173" s="83" t="s">
        <v>8195</v>
      </c>
      <c r="M173" s="83" t="s">
        <v>8196</v>
      </c>
      <c r="N173" s="85"/>
      <c r="O173" s="86"/>
      <c r="P173" s="227" t="s">
        <v>6425</v>
      </c>
      <c r="Q173" s="227" t="s">
        <v>6424</v>
      </c>
      <c r="R173" s="227" t="s">
        <v>6426</v>
      </c>
      <c r="S173" s="227" t="s">
        <v>6425</v>
      </c>
      <c r="T173" s="51"/>
      <c r="U173" s="225">
        <f>IF(W171="","",VLOOKUP(W171,Leeftijdscat,2,FALSE))</f>
        <v>15</v>
      </c>
      <c r="V173" s="225">
        <f>IF(W171="","",VLOOKUP(W171,Leeftijdscat,3,FALSE))</f>
        <v>18</v>
      </c>
      <c r="W173" s="225">
        <f>IF(W171="","",VLOOKUP(W171,Leeftijdscat,4,FALSE))</f>
        <v>19</v>
      </c>
      <c r="X173" s="52">
        <v>4</v>
      </c>
      <c r="Y173" s="81">
        <f>LEN(Y174&amp;Y175&amp;Y176&amp;Y177&amp;Y178&amp;Y179&amp;Y180&amp;Y181&amp;Y182&amp;Y183&amp;Y184&amp;Y185&amp;Y186&amp;Y187&amp;Y188)</f>
        <v>18</v>
      </c>
      <c r="Z173" s="81">
        <f>LEN(Z174&amp;Z175&amp;Z176&amp;Z177&amp;Z178&amp;Z179&amp;Z180&amp;Z181&amp;Z182&amp;Z183&amp;Z184&amp;Z185&amp;Z186&amp;Z187&amp;Z188)</f>
        <v>18</v>
      </c>
      <c r="AA173" s="81">
        <f>LEN(AA174&amp;AA175&amp;AA176&amp;AA177&amp;AA178&amp;AA179&amp;AA180&amp;AA181&amp;AA182&amp;AA183&amp;AA184&amp;AA185&amp;AA186&amp;AA187&amp;AA188)</f>
        <v>18</v>
      </c>
      <c r="AB173" s="81">
        <f>LEN(AB174&amp;AB175&amp;AB176&amp;AB177&amp;AB178&amp;AB179&amp;AB180&amp;AB181&amp;AB182&amp;AB183&amp;AB184&amp;AB185&amp;AB186&amp;AB187&amp;AB188)</f>
        <v>0</v>
      </c>
      <c r="AC173" s="81">
        <f>SUM(Y173:AA173)</f>
        <v>54</v>
      </c>
    </row>
    <row r="174" spans="1:32" x14ac:dyDescent="0.2">
      <c r="A174" s="34" t="str">
        <f>C171&amp;"x"&amp;B174</f>
        <v>A3x1</v>
      </c>
      <c r="B174" s="63">
        <v>1</v>
      </c>
      <c r="C174" s="87" t="str">
        <f t="shared" ref="C174:C188" si="128">IF(LEFT($A174,1)="x","",IFERROR(VLOOKUP($A174,LedenZ,5,0),""))</f>
        <v>V</v>
      </c>
      <c r="D174" s="87" t="str">
        <f t="shared" ref="D174:D188" si="129">IF(LEFT($A174,1)="x","",IFERROR(VLOOKUP($A174,LedenZ,6,0),""))</f>
        <v>NKM15X4</v>
      </c>
      <c r="E174" s="88" t="str">
        <f t="shared" ref="E174:E188" si="130">IF(LEFT($A174,1)="x","",IFERROR(VLOOKUP($A174,LedenZ,7,0),""))</f>
        <v>Appelboom, Logan</v>
      </c>
      <c r="F174" s="88" t="str">
        <f t="shared" ref="F174:F188" si="131">IF(LEFT($A174,1)="x","",IFERROR(VLOOKUP($A174,LedenZ,8,0),""))</f>
        <v>Logan</v>
      </c>
      <c r="G174" s="89">
        <f t="shared" ref="G174:G188" si="132">IF(LEFT($A174,1)="x","",IFERROR(VLOOKUP($A174,LedenZ,9,0),""))</f>
        <v>36758</v>
      </c>
      <c r="H174" s="90">
        <f t="shared" ref="H174:H188" si="133">IF(AND(ISNUMBER(G174),G174&lt;&gt;0),DATEDIF(G174,Peildatum,"Y"),"")</f>
        <v>18</v>
      </c>
      <c r="I174" s="97"/>
      <c r="J174" s="87" t="str">
        <f t="shared" ref="J174:J188" si="134">IF(LEFT($A174,1)="x","",IFERROR(VLOOKUP($A174,LedenZ,15,0),""))</f>
        <v>A4</v>
      </c>
      <c r="K174" s="87" t="str">
        <f t="shared" ref="K174:K188" si="135">IF(LEFT($A174,1)="x","",IFERROR(VLOOKUP($A174,LedenZ,16,0),""))</f>
        <v>A4</v>
      </c>
      <c r="L174" s="87" t="str">
        <f t="shared" ref="L174:L188" si="136">IF(LEFT($A174,1)="x","",IFERROR(VLOOKUP($A174,LedenZ,17,0),""))</f>
        <v>A4</v>
      </c>
      <c r="M174" s="87" t="str">
        <f t="shared" ref="M174:M188" si="137">IF(LEFT($A174,1)="x","",IFERROR(VLOOKUP($A174,LedenZ,18,0),""))</f>
        <v>A3</v>
      </c>
      <c r="N174" s="92"/>
      <c r="P174" s="223" t="str">
        <f ca="1">IF(OR(LEFT($A174,1)="x",AND(Y173+$AC174=0,$AC173&gt;0)),"",IFERROR(VLOOKUP($A174,LedenZ,26,0),""))</f>
        <v/>
      </c>
      <c r="Q174" s="223" t="str">
        <f ca="1">IF(OR(LEFT($A174,1)="x",AND(Z173+$AC174=0,$AC173&gt;0)),"",IFERROR(VLOOKUP($A174,LedenZ,27,0),""))</f>
        <v/>
      </c>
      <c r="R174" s="223" t="str">
        <f ca="1">IF(OR(LEFT($A174,1)="x",AND(AA173+$AC174=0,$AC173&gt;0)),"",IFERROR(VLOOKUP($A174,LedenZ,28,0),""))</f>
        <v/>
      </c>
      <c r="S174" s="223" t="str">
        <f ca="1">IF(OR(LEFT($A174,1)="x",AND(AC173+$AC174=0,$AC173&gt;0)),"",IFERROR(VLOOKUP($A174,LedenZ,29,0),""))</f>
        <v/>
      </c>
      <c r="T174" s="305"/>
      <c r="U174" s="226"/>
      <c r="V174" s="229">
        <f>V173</f>
        <v>18</v>
      </c>
      <c r="W174" s="229">
        <f>W173</f>
        <v>19</v>
      </c>
      <c r="X174" s="52">
        <v>5</v>
      </c>
      <c r="Y174" s="87" t="str">
        <f t="shared" ref="Y174:Y188" si="138">IF(LEFT($A174,1)="x","",IFERROR(VLOOKUP($A174,LedenZ,33,0),""))</f>
        <v>A4</v>
      </c>
      <c r="Z174" s="87" t="str">
        <f t="shared" ref="Z174:Z188" si="139">IF(LEFT($A174,1)="x","",IFERROR(VLOOKUP($A174,LedenZ,34,0),""))</f>
        <v>A4</v>
      </c>
      <c r="AA174" s="87" t="str">
        <f t="shared" ref="AA174:AA188" si="140">IF(LEFT($A174,1)="x","",IFERROR(VLOOKUP($A174,LedenZ,35,0),""))</f>
        <v>A4</v>
      </c>
      <c r="AB174" s="87" t="str">
        <f t="shared" ref="AB174:AB188" si="141">IF(LEFT($A174,1)="x","",IFERROR(VLOOKUP($A174,LedenZ,36,0),""))</f>
        <v/>
      </c>
      <c r="AC174" s="34">
        <f t="shared" ref="AC174:AC188" si="142">LEN(Y174&amp;Z174&amp;AA174&amp;AB174)</f>
        <v>6</v>
      </c>
    </row>
    <row r="175" spans="1:32" x14ac:dyDescent="0.2">
      <c r="A175" s="34" t="str">
        <f>C171&amp;"x"&amp;B175</f>
        <v>A3x2</v>
      </c>
      <c r="B175" s="63">
        <v>2</v>
      </c>
      <c r="C175" s="87" t="str">
        <f t="shared" si="128"/>
        <v>V</v>
      </c>
      <c r="D175" s="87" t="str">
        <f t="shared" si="129"/>
        <v>NJV63S0</v>
      </c>
      <c r="E175" s="88" t="str">
        <f t="shared" si="130"/>
        <v>Bezooijen, D. van</v>
      </c>
      <c r="F175" s="88" t="str">
        <f t="shared" si="131"/>
        <v>Danique</v>
      </c>
      <c r="G175" s="89">
        <f t="shared" si="132"/>
        <v>36530</v>
      </c>
      <c r="H175" s="90">
        <f t="shared" si="133"/>
        <v>18</v>
      </c>
      <c r="I175" s="97"/>
      <c r="J175" s="87" t="str">
        <f t="shared" si="134"/>
        <v>A3</v>
      </c>
      <c r="K175" s="87" t="str">
        <f t="shared" si="135"/>
        <v>A3</v>
      </c>
      <c r="L175" s="87" t="str">
        <f t="shared" si="136"/>
        <v>A3</v>
      </c>
      <c r="M175" s="87" t="str">
        <f t="shared" si="137"/>
        <v>A3</v>
      </c>
      <c r="N175" s="92"/>
      <c r="P175" s="223" t="str">
        <f ca="1">IF(OR(LEFT($A175,1)="x",AND(Y173+$AC175=0,$AC173&gt;0)),"",IFERROR(VLOOKUP($A175,LedenZ,26,0),""))</f>
        <v/>
      </c>
      <c r="Q175" s="223" t="str">
        <f ca="1">IF(OR(LEFT($A175,1)="x",AND(Z173+$AC175=0,$AC173&gt;0)),"",IFERROR(VLOOKUP($A175,LedenZ,27,0),""))</f>
        <v/>
      </c>
      <c r="R175" s="223" t="str">
        <f ca="1">IF(OR(LEFT($A175,1)="x",AND(AA173+$AC175=0,$AC173&gt;0)),"",IFERROR(VLOOKUP($A175,LedenZ,28,0),""))</f>
        <v/>
      </c>
      <c r="S175" s="223" t="str">
        <f ca="1">IF(OR(LEFT($A175,1)="x",AND(AC173+$AC175=0,$AC173&gt;0)),"",IFERROR(VLOOKUP($A175,LedenZ,29,0),""))</f>
        <v/>
      </c>
      <c r="T175" s="305"/>
      <c r="U175" s="226"/>
      <c r="V175" s="229">
        <f t="shared" ref="V175:W188" si="143">V174</f>
        <v>18</v>
      </c>
      <c r="W175" s="229">
        <f t="shared" si="143"/>
        <v>19</v>
      </c>
      <c r="X175" s="52">
        <v>6</v>
      </c>
      <c r="Y175" s="87" t="str">
        <f t="shared" si="138"/>
        <v>A3</v>
      </c>
      <c r="Z175" s="87" t="str">
        <f t="shared" si="139"/>
        <v>A3</v>
      </c>
      <c r="AA175" s="87" t="str">
        <f t="shared" si="140"/>
        <v>A3</v>
      </c>
      <c r="AB175" s="87" t="str">
        <f t="shared" si="141"/>
        <v/>
      </c>
      <c r="AC175" s="34">
        <f t="shared" si="142"/>
        <v>6</v>
      </c>
    </row>
    <row r="176" spans="1:32" x14ac:dyDescent="0.2">
      <c r="A176" s="34" t="str">
        <f>C171&amp;"x"&amp;B176</f>
        <v>A3x3</v>
      </c>
      <c r="B176" s="63">
        <v>3</v>
      </c>
      <c r="C176" s="87" t="str">
        <f t="shared" si="128"/>
        <v>V</v>
      </c>
      <c r="D176" s="87" t="str">
        <f t="shared" si="129"/>
        <v>NJY82Z9</v>
      </c>
      <c r="E176" s="88" t="str">
        <f t="shared" si="130"/>
        <v>Dubbeld, Tessa</v>
      </c>
      <c r="F176" s="88" t="str">
        <f t="shared" si="131"/>
        <v>Tessa</v>
      </c>
      <c r="G176" s="89">
        <f t="shared" si="132"/>
        <v>36865</v>
      </c>
      <c r="H176" s="90">
        <f t="shared" si="133"/>
        <v>18</v>
      </c>
      <c r="I176" s="97"/>
      <c r="J176" s="87" t="str">
        <f t="shared" si="134"/>
        <v>A3</v>
      </c>
      <c r="K176" s="87" t="str">
        <f t="shared" si="135"/>
        <v>A3</v>
      </c>
      <c r="L176" s="87" t="str">
        <f t="shared" si="136"/>
        <v>A3</v>
      </c>
      <c r="M176" s="87" t="str">
        <f t="shared" si="137"/>
        <v>A3</v>
      </c>
      <c r="N176" s="92"/>
      <c r="P176" s="223" t="str">
        <f ca="1">IF(OR(LEFT($A176,1)="x",AND(Y173+$AC176=0,$AC173&gt;0)),"",IFERROR(VLOOKUP($A176,LedenZ,26,0),""))</f>
        <v/>
      </c>
      <c r="Q176" s="223" t="str">
        <f ca="1">IF(OR(LEFT($A176,1)="x",AND(Z173+$AC176=0,$AC173&gt;0)),"",IFERROR(VLOOKUP($A176,LedenZ,27,0),""))</f>
        <v/>
      </c>
      <c r="R176" s="223" t="str">
        <f ca="1">IF(OR(LEFT($A176,1)="x",AND(AA173+$AC176=0,$AC173&gt;0)),"",IFERROR(VLOOKUP($A176,LedenZ,28,0),""))</f>
        <v/>
      </c>
      <c r="S176" s="223" t="str">
        <f ca="1">IF(OR(LEFT($A176,1)="x",AND(AC173+$AC176=0,$AC173&gt;0)),"",IFERROR(VLOOKUP($A176,LedenZ,29,0),""))</f>
        <v/>
      </c>
      <c r="T176" s="305"/>
      <c r="U176" s="226"/>
      <c r="V176" s="229">
        <f t="shared" si="143"/>
        <v>18</v>
      </c>
      <c r="W176" s="229">
        <f t="shared" si="143"/>
        <v>19</v>
      </c>
      <c r="X176" s="52">
        <v>7</v>
      </c>
      <c r="Y176" s="87" t="str">
        <f t="shared" si="138"/>
        <v>A3</v>
      </c>
      <c r="Z176" s="87" t="str">
        <f t="shared" si="139"/>
        <v>A3</v>
      </c>
      <c r="AA176" s="87" t="str">
        <f t="shared" si="140"/>
        <v>A3</v>
      </c>
      <c r="AB176" s="87" t="str">
        <f t="shared" si="141"/>
        <v/>
      </c>
      <c r="AC176" s="34">
        <f t="shared" si="142"/>
        <v>6</v>
      </c>
    </row>
    <row r="177" spans="1:32" x14ac:dyDescent="0.2">
      <c r="A177" s="34" t="str">
        <f>C171&amp;"x"&amp;B177</f>
        <v>A3x4</v>
      </c>
      <c r="B177" s="63">
        <v>4</v>
      </c>
      <c r="C177" s="87" t="str">
        <f t="shared" si="128"/>
        <v>V</v>
      </c>
      <c r="D177" s="87" t="str">
        <f t="shared" si="129"/>
        <v>NKC46T4</v>
      </c>
      <c r="E177" s="88" t="str">
        <f t="shared" si="130"/>
        <v>Koote, Laura</v>
      </c>
      <c r="F177" s="88" t="str">
        <f t="shared" si="131"/>
        <v>Laura</v>
      </c>
      <c r="G177" s="89">
        <f t="shared" si="132"/>
        <v>37269</v>
      </c>
      <c r="H177" s="90">
        <f t="shared" si="133"/>
        <v>16</v>
      </c>
      <c r="I177" s="97"/>
      <c r="J177" s="87" t="str">
        <f t="shared" si="134"/>
        <v>B3</v>
      </c>
      <c r="K177" s="87" t="str">
        <f t="shared" si="135"/>
        <v>B3</v>
      </c>
      <c r="L177" s="87" t="str">
        <f t="shared" si="136"/>
        <v>B3</v>
      </c>
      <c r="M177" s="87" t="str">
        <f t="shared" si="137"/>
        <v>A3</v>
      </c>
      <c r="N177" s="92"/>
      <c r="P177" s="223" t="str">
        <f ca="1">IF(OR(LEFT($A177,1)="x",AND(Y173+$AC177=0,$AC173&gt;0)),"",IFERROR(VLOOKUP($A177,LedenZ,26,0),""))</f>
        <v/>
      </c>
      <c r="Q177" s="223" t="str">
        <f ca="1">IF(OR(LEFT($A177,1)="x",AND(Z173+$AC177=0,$AC173&gt;0)),"",IFERROR(VLOOKUP($A177,LedenZ,27,0),""))</f>
        <v/>
      </c>
      <c r="R177" s="223" t="str">
        <f ca="1">IF(OR(LEFT($A177,1)="x",AND(AA173+$AC177=0,$AC173&gt;0)),"",IFERROR(VLOOKUP($A177,LedenZ,28,0),""))</f>
        <v/>
      </c>
      <c r="S177" s="223" t="str">
        <f ca="1">IF(OR(LEFT($A177,1)="x",AND(AC173+$AC177=0,$AC173&gt;0)),"",IFERROR(VLOOKUP($A177,LedenZ,29,0),""))</f>
        <v/>
      </c>
      <c r="T177" s="305"/>
      <c r="U177" s="226"/>
      <c r="V177" s="229">
        <f t="shared" si="143"/>
        <v>18</v>
      </c>
      <c r="W177" s="229">
        <f t="shared" si="143"/>
        <v>19</v>
      </c>
      <c r="X177" s="52">
        <v>8</v>
      </c>
      <c r="Y177" s="87" t="str">
        <f t="shared" si="138"/>
        <v>B3</v>
      </c>
      <c r="Z177" s="87" t="str">
        <f t="shared" si="139"/>
        <v>B3</v>
      </c>
      <c r="AA177" s="87" t="str">
        <f t="shared" si="140"/>
        <v>B3</v>
      </c>
      <c r="AB177" s="87" t="str">
        <f t="shared" si="141"/>
        <v/>
      </c>
      <c r="AC177" s="34">
        <f t="shared" si="142"/>
        <v>6</v>
      </c>
    </row>
    <row r="178" spans="1:32" x14ac:dyDescent="0.2">
      <c r="A178" s="34" t="str">
        <f>C171&amp;"x"&amp;B178</f>
        <v>A3x5</v>
      </c>
      <c r="B178" s="63">
        <v>5</v>
      </c>
      <c r="C178" s="87" t="str">
        <f t="shared" si="128"/>
        <v>V</v>
      </c>
      <c r="D178" s="87" t="str">
        <f t="shared" si="129"/>
        <v>NKK88P0</v>
      </c>
      <c r="E178" s="88" t="str">
        <f t="shared" si="130"/>
        <v>Slotboom, Amber</v>
      </c>
      <c r="F178" s="88" t="str">
        <f t="shared" si="131"/>
        <v>Amber</v>
      </c>
      <c r="G178" s="89">
        <f t="shared" si="132"/>
        <v>37224</v>
      </c>
      <c r="H178" s="90">
        <f t="shared" si="133"/>
        <v>17</v>
      </c>
      <c r="I178" s="97"/>
      <c r="J178" s="87" t="str">
        <f t="shared" si="134"/>
        <v>A4</v>
      </c>
      <c r="K178" s="87" t="str">
        <f t="shared" si="135"/>
        <v>A3</v>
      </c>
      <c r="L178" s="87" t="str">
        <f t="shared" si="136"/>
        <v>A3</v>
      </c>
      <c r="M178" s="87" t="str">
        <f t="shared" si="137"/>
        <v>A3</v>
      </c>
      <c r="N178" s="92"/>
      <c r="P178" s="223" t="str">
        <f ca="1">IF(OR(LEFT($A178,1)="x",AND(Y173+$AC178=0,$AC173&gt;0)),"",IFERROR(VLOOKUP($A178,LedenZ,26,0),""))</f>
        <v/>
      </c>
      <c r="Q178" s="223" t="str">
        <f ca="1">IF(OR(LEFT($A178,1)="x",AND(Z173+$AC178=0,$AC173&gt;0)),"",IFERROR(VLOOKUP($A178,LedenZ,27,0),""))</f>
        <v/>
      </c>
      <c r="R178" s="223" t="str">
        <f ca="1">IF(OR(LEFT($A178,1)="x",AND(AA173+$AC178=0,$AC173&gt;0)),"",IFERROR(VLOOKUP($A178,LedenZ,28,0),""))</f>
        <v/>
      </c>
      <c r="S178" s="223" t="str">
        <f ca="1">IF(OR(LEFT($A178,1)="x",AND(AC173+$AC178=0,$AC173&gt;0)),"",IFERROR(VLOOKUP($A178,LedenZ,29,0),""))</f>
        <v/>
      </c>
      <c r="T178" s="305"/>
      <c r="U178" s="226"/>
      <c r="V178" s="229">
        <f t="shared" si="143"/>
        <v>18</v>
      </c>
      <c r="W178" s="229">
        <f t="shared" si="143"/>
        <v>19</v>
      </c>
      <c r="X178" s="52">
        <v>9</v>
      </c>
      <c r="Y178" s="87" t="str">
        <f t="shared" si="138"/>
        <v>A4</v>
      </c>
      <c r="Z178" s="87" t="str">
        <f t="shared" si="139"/>
        <v>A3</v>
      </c>
      <c r="AA178" s="87" t="str">
        <f t="shared" si="140"/>
        <v>A3</v>
      </c>
      <c r="AB178" s="87" t="str">
        <f t="shared" si="141"/>
        <v/>
      </c>
      <c r="AC178" s="34">
        <f t="shared" si="142"/>
        <v>6</v>
      </c>
    </row>
    <row r="179" spans="1:32" x14ac:dyDescent="0.2">
      <c r="A179" s="34" t="str">
        <f>C171&amp;"x"&amp;B179</f>
        <v>A3x6</v>
      </c>
      <c r="B179" s="63">
        <v>6</v>
      </c>
      <c r="C179" s="87" t="str">
        <f t="shared" si="128"/>
        <v>M</v>
      </c>
      <c r="D179" s="87" t="str">
        <f t="shared" si="129"/>
        <v>NKN65B6</v>
      </c>
      <c r="E179" s="88" t="str">
        <f t="shared" si="130"/>
        <v>Baars, Luuk</v>
      </c>
      <c r="F179" s="88" t="str">
        <f t="shared" si="131"/>
        <v>Luuk</v>
      </c>
      <c r="G179" s="89">
        <f t="shared" si="132"/>
        <v>36929</v>
      </c>
      <c r="H179" s="90">
        <f t="shared" si="133"/>
        <v>17</v>
      </c>
      <c r="I179" s="97"/>
      <c r="J179" s="87" t="str">
        <f t="shared" si="134"/>
        <v>A4</v>
      </c>
      <c r="K179" s="87" t="str">
        <f t="shared" si="135"/>
        <v>A4</v>
      </c>
      <c r="L179" s="87" t="str">
        <f t="shared" si="136"/>
        <v>A4</v>
      </c>
      <c r="M179" s="87" t="str">
        <f t="shared" si="137"/>
        <v>A3</v>
      </c>
      <c r="N179" s="92"/>
      <c r="P179" s="223" t="str">
        <f ca="1">IF(OR(LEFT($A179,1)="x",AND(Y173+$AC179=0,$AC173&gt;0)),"",IFERROR(VLOOKUP($A179,LedenZ,26,0),""))</f>
        <v/>
      </c>
      <c r="Q179" s="223" t="str">
        <f ca="1">IF(OR(LEFT($A179,1)="x",AND(Z173+$AC179=0,$AC173&gt;0)),"",IFERROR(VLOOKUP($A179,LedenZ,27,0),""))</f>
        <v/>
      </c>
      <c r="R179" s="223" t="str">
        <f ca="1">IF(OR(LEFT($A179,1)="x",AND(AA173+$AC179=0,$AC173&gt;0)),"",IFERROR(VLOOKUP($A179,LedenZ,28,0),""))</f>
        <v/>
      </c>
      <c r="S179" s="223" t="str">
        <f ca="1">IF(OR(LEFT($A179,1)="x",AND(AC173+$AC179=0,$AC173&gt;0)),"",IFERROR(VLOOKUP($A179,LedenZ,29,0),""))</f>
        <v/>
      </c>
      <c r="T179" s="305"/>
      <c r="U179" s="226"/>
      <c r="V179" s="229">
        <f t="shared" si="143"/>
        <v>18</v>
      </c>
      <c r="W179" s="229">
        <f t="shared" si="143"/>
        <v>19</v>
      </c>
      <c r="X179" s="52">
        <v>10</v>
      </c>
      <c r="Y179" s="87" t="str">
        <f t="shared" si="138"/>
        <v>A4</v>
      </c>
      <c r="Z179" s="87" t="str">
        <f t="shared" si="139"/>
        <v>A4</v>
      </c>
      <c r="AA179" s="87" t="str">
        <f t="shared" si="140"/>
        <v>A4</v>
      </c>
      <c r="AB179" s="87" t="str">
        <f t="shared" si="141"/>
        <v/>
      </c>
      <c r="AC179" s="34">
        <f t="shared" si="142"/>
        <v>6</v>
      </c>
    </row>
    <row r="180" spans="1:32" x14ac:dyDescent="0.2">
      <c r="A180" s="34" t="str">
        <f>C171&amp;"x"&amp;B180</f>
        <v>A3x7</v>
      </c>
      <c r="B180" s="63">
        <v>7</v>
      </c>
      <c r="C180" s="87" t="str">
        <f t="shared" si="128"/>
        <v>M</v>
      </c>
      <c r="D180" s="87" t="str">
        <f t="shared" si="129"/>
        <v>NKT73W8</v>
      </c>
      <c r="E180" s="88" t="str">
        <f t="shared" si="130"/>
        <v>Driel, Quinten van</v>
      </c>
      <c r="F180" s="88" t="str">
        <f t="shared" si="131"/>
        <v>Quinten</v>
      </c>
      <c r="G180" s="89">
        <f t="shared" si="132"/>
        <v>36666</v>
      </c>
      <c r="H180" s="90">
        <f t="shared" si="133"/>
        <v>18</v>
      </c>
      <c r="I180" s="97"/>
      <c r="J180" s="87" t="str">
        <f t="shared" si="134"/>
        <v>A3</v>
      </c>
      <c r="K180" s="87" t="str">
        <f t="shared" si="135"/>
        <v>A3</v>
      </c>
      <c r="L180" s="87" t="str">
        <f t="shared" si="136"/>
        <v>A3</v>
      </c>
      <c r="M180" s="87" t="str">
        <f t="shared" si="137"/>
        <v>A3</v>
      </c>
      <c r="N180" s="92"/>
      <c r="P180" s="223" t="str">
        <f ca="1">IF(OR(LEFT($A180,1)="x",AND(Y173+$AC180=0,$AC173&gt;0)),"",IFERROR(VLOOKUP($A180,LedenZ,26,0),""))</f>
        <v/>
      </c>
      <c r="Q180" s="223" t="str">
        <f ca="1">IF(OR(LEFT($A180,1)="x",AND(Z173+$AC180=0,$AC173&gt;0)),"",IFERROR(VLOOKUP($A180,LedenZ,27,0),""))</f>
        <v/>
      </c>
      <c r="R180" s="223" t="str">
        <f ca="1">IF(OR(LEFT($A180,1)="x",AND(AA173+$AC180=0,$AC173&gt;0)),"",IFERROR(VLOOKUP($A180,LedenZ,28,0),""))</f>
        <v/>
      </c>
      <c r="S180" s="223" t="str">
        <f ca="1">IF(OR(LEFT($A180,1)="x",AND(AC173+$AC180=0,$AC173&gt;0)),"",IFERROR(VLOOKUP($A180,LedenZ,29,0),""))</f>
        <v/>
      </c>
      <c r="T180" s="305"/>
      <c r="U180" s="226"/>
      <c r="V180" s="229">
        <f t="shared" si="143"/>
        <v>18</v>
      </c>
      <c r="W180" s="229">
        <f t="shared" si="143"/>
        <v>19</v>
      </c>
      <c r="X180" s="52">
        <v>11</v>
      </c>
      <c r="Y180" s="87" t="str">
        <f t="shared" si="138"/>
        <v>A3</v>
      </c>
      <c r="Z180" s="87" t="str">
        <f t="shared" si="139"/>
        <v>A3</v>
      </c>
      <c r="AA180" s="87" t="str">
        <f t="shared" si="140"/>
        <v>A3</v>
      </c>
      <c r="AB180" s="87" t="str">
        <f t="shared" si="141"/>
        <v/>
      </c>
      <c r="AC180" s="34">
        <f t="shared" si="142"/>
        <v>6</v>
      </c>
    </row>
    <row r="181" spans="1:32" x14ac:dyDescent="0.2">
      <c r="A181" s="34" t="str">
        <f>C171&amp;"x"&amp;B181</f>
        <v>A3x8</v>
      </c>
      <c r="B181" s="63">
        <v>8</v>
      </c>
      <c r="C181" s="87" t="str">
        <f t="shared" si="128"/>
        <v>M</v>
      </c>
      <c r="D181" s="87" t="str">
        <f t="shared" si="129"/>
        <v>NKM14K0</v>
      </c>
      <c r="E181" s="88" t="str">
        <f t="shared" si="130"/>
        <v>Jong, Erik de</v>
      </c>
      <c r="F181" s="88" t="str">
        <f t="shared" si="131"/>
        <v>Erik</v>
      </c>
      <c r="G181" s="89">
        <f t="shared" si="132"/>
        <v>36843</v>
      </c>
      <c r="H181" s="90">
        <f t="shared" si="133"/>
        <v>18</v>
      </c>
      <c r="I181" s="97"/>
      <c r="J181" s="87" t="str">
        <f t="shared" si="134"/>
        <v>A3</v>
      </c>
      <c r="K181" s="87" t="str">
        <f t="shared" si="135"/>
        <v>A3</v>
      </c>
      <c r="L181" s="87" t="str">
        <f t="shared" si="136"/>
        <v>A3</v>
      </c>
      <c r="M181" s="87" t="str">
        <f t="shared" si="137"/>
        <v>A3</v>
      </c>
      <c r="N181" s="92"/>
      <c r="P181" s="223" t="str">
        <f ca="1">IF(OR(LEFT($A181,1)="x",AND(Y173+$AC181=0,$AC173&gt;0)),"",IFERROR(VLOOKUP($A181,LedenZ,26,0),""))</f>
        <v/>
      </c>
      <c r="Q181" s="223" t="str">
        <f ca="1">IF(OR(LEFT($A181,1)="x",AND(Z173+$AC181=0,$AC173&gt;0)),"",IFERROR(VLOOKUP($A181,LedenZ,27,0),""))</f>
        <v/>
      </c>
      <c r="R181" s="223" t="str">
        <f ca="1">IF(OR(LEFT($A181,1)="x",AND(AA173+$AC181=0,$AC173&gt;0)),"",IFERROR(VLOOKUP($A181,LedenZ,28,0),""))</f>
        <v/>
      </c>
      <c r="S181" s="223" t="str">
        <f ca="1">IF(OR(LEFT($A181,1)="x",AND(AC173+$AC181=0,$AC173&gt;0)),"",IFERROR(VLOOKUP($A181,LedenZ,29,0),""))</f>
        <v/>
      </c>
      <c r="T181" s="305"/>
      <c r="U181" s="226"/>
      <c r="V181" s="229">
        <f t="shared" si="143"/>
        <v>18</v>
      </c>
      <c r="W181" s="229">
        <f t="shared" si="143"/>
        <v>19</v>
      </c>
      <c r="X181" s="52">
        <v>12</v>
      </c>
      <c r="Y181" s="87" t="str">
        <f t="shared" si="138"/>
        <v>A3</v>
      </c>
      <c r="Z181" s="87" t="str">
        <f t="shared" si="139"/>
        <v>A3</v>
      </c>
      <c r="AA181" s="87" t="str">
        <f t="shared" si="140"/>
        <v>A3</v>
      </c>
      <c r="AB181" s="87" t="str">
        <f t="shared" si="141"/>
        <v/>
      </c>
      <c r="AC181" s="34">
        <f t="shared" si="142"/>
        <v>6</v>
      </c>
    </row>
    <row r="182" spans="1:32" x14ac:dyDescent="0.2">
      <c r="A182" s="34" t="str">
        <f>C171&amp;"x"&amp;B182</f>
        <v>A3x9</v>
      </c>
      <c r="B182" s="63">
        <v>9</v>
      </c>
      <c r="C182" s="87" t="str">
        <f t="shared" si="128"/>
        <v>M</v>
      </c>
      <c r="D182" s="87" t="str">
        <f t="shared" si="129"/>
        <v>NKQ70H1</v>
      </c>
      <c r="E182" s="88" t="str">
        <f t="shared" si="130"/>
        <v>Klijn, Calvin</v>
      </c>
      <c r="F182" s="88" t="str">
        <f t="shared" si="131"/>
        <v>Calvin</v>
      </c>
      <c r="G182" s="89">
        <f t="shared" si="132"/>
        <v>36605</v>
      </c>
      <c r="H182" s="90">
        <f t="shared" si="133"/>
        <v>18</v>
      </c>
      <c r="I182" s="97"/>
      <c r="J182" s="87" t="str">
        <f t="shared" si="134"/>
        <v>A3</v>
      </c>
      <c r="K182" s="87" t="str">
        <f t="shared" si="135"/>
        <v>A3</v>
      </c>
      <c r="L182" s="87" t="str">
        <f t="shared" si="136"/>
        <v>A3</v>
      </c>
      <c r="M182" s="87" t="str">
        <f t="shared" si="137"/>
        <v>A3</v>
      </c>
      <c r="N182" s="92"/>
      <c r="P182" s="223" t="str">
        <f ca="1">IF(OR(LEFT($A182,1)="x",AND(Y173+$AC182=0,$AC173&gt;0)),"",IFERROR(VLOOKUP($A182,LedenZ,26,0),""))</f>
        <v/>
      </c>
      <c r="Q182" s="223" t="str">
        <f ca="1">IF(OR(LEFT($A182,1)="x",AND(Z173+$AC182=0,$AC173&gt;0)),"",IFERROR(VLOOKUP($A182,LedenZ,27,0),""))</f>
        <v/>
      </c>
      <c r="R182" s="223" t="str">
        <f ca="1">IF(OR(LEFT($A182,1)="x",AND(AA173+$AC182=0,$AC173&gt;0)),"",IFERROR(VLOOKUP($A182,LedenZ,28,0),""))</f>
        <v/>
      </c>
      <c r="S182" s="223" t="str">
        <f ca="1">IF(OR(LEFT($A182,1)="x",AND(AC173+$AC182=0,$AC173&gt;0)),"",IFERROR(VLOOKUP($A182,LedenZ,29,0),""))</f>
        <v/>
      </c>
      <c r="T182" s="305"/>
      <c r="U182" s="226"/>
      <c r="V182" s="229">
        <f t="shared" si="143"/>
        <v>18</v>
      </c>
      <c r="W182" s="229">
        <f t="shared" si="143"/>
        <v>19</v>
      </c>
      <c r="X182" s="52">
        <v>13</v>
      </c>
      <c r="Y182" s="87" t="str">
        <f t="shared" si="138"/>
        <v>A3</v>
      </c>
      <c r="Z182" s="87" t="str">
        <f t="shared" si="139"/>
        <v>A3</v>
      </c>
      <c r="AA182" s="87" t="str">
        <f t="shared" si="140"/>
        <v>A3</v>
      </c>
      <c r="AB182" s="87" t="str">
        <f t="shared" si="141"/>
        <v/>
      </c>
      <c r="AC182" s="34">
        <f t="shared" si="142"/>
        <v>6</v>
      </c>
    </row>
    <row r="183" spans="1:32" x14ac:dyDescent="0.2">
      <c r="A183" s="34" t="str">
        <f>C171&amp;"x"&amp;B183</f>
        <v>A3x10</v>
      </c>
      <c r="B183" s="63">
        <v>10</v>
      </c>
      <c r="C183" s="87" t="str">
        <f t="shared" si="128"/>
        <v/>
      </c>
      <c r="D183" s="87" t="str">
        <f t="shared" si="129"/>
        <v/>
      </c>
      <c r="E183" s="88" t="str">
        <f t="shared" si="130"/>
        <v/>
      </c>
      <c r="F183" s="88" t="str">
        <f t="shared" si="131"/>
        <v/>
      </c>
      <c r="G183" s="89" t="str">
        <f t="shared" si="132"/>
        <v/>
      </c>
      <c r="H183" s="90" t="str">
        <f t="shared" si="133"/>
        <v/>
      </c>
      <c r="I183" s="97"/>
      <c r="J183" s="87" t="str">
        <f t="shared" si="134"/>
        <v/>
      </c>
      <c r="K183" s="87" t="str">
        <f t="shared" si="135"/>
        <v/>
      </c>
      <c r="L183" s="87" t="str">
        <f t="shared" si="136"/>
        <v/>
      </c>
      <c r="M183" s="87" t="str">
        <f t="shared" si="137"/>
        <v/>
      </c>
      <c r="N183" s="92"/>
      <c r="P183" s="223" t="str">
        <f>IF(OR(LEFT($A183,1)="x",AND(Y173+$AC183=0,$AC173&gt;0)),"",IFERROR(VLOOKUP($A183,LedenZ,26,0),""))</f>
        <v/>
      </c>
      <c r="Q183" s="223" t="str">
        <f>IF(OR(LEFT($A183,1)="x",AND(Z173+$AC183=0,$AC173&gt;0)),"",IFERROR(VLOOKUP($A183,LedenZ,27,0),""))</f>
        <v/>
      </c>
      <c r="R183" s="223" t="str">
        <f>IF(OR(LEFT($A183,1)="x",AND(AA173+$AC183=0,$AC173&gt;0)),"",IFERROR(VLOOKUP($A183,LedenZ,28,0),""))</f>
        <v/>
      </c>
      <c r="S183" s="223" t="str">
        <f>IF(OR(LEFT($A183,1)="x",AND(AC173+$AC183=0,$AC173&gt;0)),"",IFERROR(VLOOKUP($A183,LedenZ,29,0),""))</f>
        <v/>
      </c>
      <c r="T183" s="305"/>
      <c r="U183" s="226"/>
      <c r="V183" s="229">
        <f t="shared" si="143"/>
        <v>18</v>
      </c>
      <c r="W183" s="229">
        <f t="shared" si="143"/>
        <v>19</v>
      </c>
      <c r="X183" s="52">
        <v>14</v>
      </c>
      <c r="Y183" s="87" t="str">
        <f t="shared" si="138"/>
        <v/>
      </c>
      <c r="Z183" s="87" t="str">
        <f t="shared" si="139"/>
        <v/>
      </c>
      <c r="AA183" s="87" t="str">
        <f t="shared" si="140"/>
        <v/>
      </c>
      <c r="AB183" s="87" t="str">
        <f t="shared" si="141"/>
        <v/>
      </c>
      <c r="AC183" s="34">
        <f t="shared" si="142"/>
        <v>0</v>
      </c>
    </row>
    <row r="184" spans="1:32" x14ac:dyDescent="0.2">
      <c r="A184" s="34" t="str">
        <f>C171&amp;"x"&amp;B184</f>
        <v>A3x11</v>
      </c>
      <c r="B184" s="63">
        <v>11</v>
      </c>
      <c r="C184" s="87" t="str">
        <f t="shared" si="128"/>
        <v/>
      </c>
      <c r="D184" s="87" t="str">
        <f t="shared" si="129"/>
        <v/>
      </c>
      <c r="E184" s="88" t="str">
        <f t="shared" si="130"/>
        <v/>
      </c>
      <c r="F184" s="88" t="str">
        <f t="shared" si="131"/>
        <v/>
      </c>
      <c r="G184" s="89" t="str">
        <f t="shared" si="132"/>
        <v/>
      </c>
      <c r="H184" s="90" t="str">
        <f t="shared" si="133"/>
        <v/>
      </c>
      <c r="I184" s="97"/>
      <c r="J184" s="87" t="str">
        <f t="shared" si="134"/>
        <v/>
      </c>
      <c r="K184" s="87" t="str">
        <f t="shared" si="135"/>
        <v/>
      </c>
      <c r="L184" s="87" t="str">
        <f t="shared" si="136"/>
        <v/>
      </c>
      <c r="M184" s="87" t="str">
        <f t="shared" si="137"/>
        <v/>
      </c>
      <c r="N184" s="92"/>
      <c r="P184" s="223" t="str">
        <f>IF(OR(LEFT($A184,1)="x",AND(Y173+$AC184=0,$AC173&gt;0)),"",IFERROR(VLOOKUP($A184,LedenZ,26,0),""))</f>
        <v/>
      </c>
      <c r="Q184" s="223" t="str">
        <f>IF(OR(LEFT($A184,1)="x",AND(Z173+$AC184=0,$AC173&gt;0)),"",IFERROR(VLOOKUP($A184,LedenZ,27,0),""))</f>
        <v/>
      </c>
      <c r="R184" s="223" t="str">
        <f>IF(OR(LEFT($A184,1)="x",AND(AA173+$AC184=0,$AC173&gt;0)),"",IFERROR(VLOOKUP($A184,LedenZ,28,0),""))</f>
        <v/>
      </c>
      <c r="S184" s="223" t="str">
        <f>IF(OR(LEFT($A184,1)="x",AND(AC173+$AC184=0,$AC173&gt;0)),"",IFERROR(VLOOKUP($A184,LedenZ,29,0),""))</f>
        <v/>
      </c>
      <c r="V184" s="229">
        <f t="shared" si="143"/>
        <v>18</v>
      </c>
      <c r="W184" s="229">
        <f t="shared" si="143"/>
        <v>19</v>
      </c>
      <c r="X184" s="52">
        <v>15</v>
      </c>
      <c r="Y184" s="87" t="str">
        <f t="shared" si="138"/>
        <v/>
      </c>
      <c r="Z184" s="87" t="str">
        <f t="shared" si="139"/>
        <v/>
      </c>
      <c r="AA184" s="87" t="str">
        <f t="shared" si="140"/>
        <v/>
      </c>
      <c r="AB184" s="87" t="str">
        <f t="shared" si="141"/>
        <v/>
      </c>
      <c r="AC184" s="34">
        <f t="shared" si="142"/>
        <v>0</v>
      </c>
    </row>
    <row r="185" spans="1:32" x14ac:dyDescent="0.2">
      <c r="A185" s="34" t="str">
        <f>C171&amp;"x"&amp;B185</f>
        <v>A3x12</v>
      </c>
      <c r="B185" s="63">
        <v>12</v>
      </c>
      <c r="C185" s="87" t="str">
        <f t="shared" si="128"/>
        <v/>
      </c>
      <c r="D185" s="87" t="str">
        <f t="shared" si="129"/>
        <v/>
      </c>
      <c r="E185" s="88" t="str">
        <f t="shared" si="130"/>
        <v/>
      </c>
      <c r="F185" s="88" t="str">
        <f t="shared" si="131"/>
        <v/>
      </c>
      <c r="G185" s="89" t="str">
        <f t="shared" si="132"/>
        <v/>
      </c>
      <c r="H185" s="90" t="str">
        <f t="shared" si="133"/>
        <v/>
      </c>
      <c r="I185" s="97"/>
      <c r="J185" s="87" t="str">
        <f t="shared" si="134"/>
        <v/>
      </c>
      <c r="K185" s="87" t="str">
        <f t="shared" si="135"/>
        <v/>
      </c>
      <c r="L185" s="87" t="str">
        <f t="shared" si="136"/>
        <v/>
      </c>
      <c r="M185" s="87" t="str">
        <f t="shared" si="137"/>
        <v/>
      </c>
      <c r="N185" s="92"/>
      <c r="P185" s="223" t="str">
        <f>IF(OR(LEFT($A185,1)="x",AND(Y173+$AC185=0,$AC173&gt;0)),"",IFERROR(VLOOKUP($A185,LedenZ,26,0),""))</f>
        <v/>
      </c>
      <c r="Q185" s="223" t="str">
        <f>IF(OR(LEFT($A185,1)="x",AND(Z173+$AC185=0,$AC173&gt;0)),"",IFERROR(VLOOKUP($A185,LedenZ,27,0),""))</f>
        <v/>
      </c>
      <c r="R185" s="223" t="str">
        <f>IF(OR(LEFT($A185,1)="x",AND(AA173+$AC185=0,$AC173&gt;0)),"",IFERROR(VLOOKUP($A185,LedenZ,28,0),""))</f>
        <v/>
      </c>
      <c r="S185" s="223" t="str">
        <f>IF(OR(LEFT($A185,1)="x",AND(AC173+$AC185=0,$AC173&gt;0)),"",IFERROR(VLOOKUP($A185,LedenZ,29,0),""))</f>
        <v/>
      </c>
      <c r="V185" s="229">
        <f t="shared" si="143"/>
        <v>18</v>
      </c>
      <c r="W185" s="229">
        <f t="shared" si="143"/>
        <v>19</v>
      </c>
      <c r="X185" s="52">
        <v>16</v>
      </c>
      <c r="Y185" s="87" t="str">
        <f t="shared" si="138"/>
        <v/>
      </c>
      <c r="Z185" s="87" t="str">
        <f t="shared" si="139"/>
        <v/>
      </c>
      <c r="AA185" s="87" t="str">
        <f t="shared" si="140"/>
        <v/>
      </c>
      <c r="AB185" s="87" t="str">
        <f t="shared" si="141"/>
        <v/>
      </c>
      <c r="AC185" s="34">
        <f t="shared" si="142"/>
        <v>0</v>
      </c>
    </row>
    <row r="186" spans="1:32" x14ac:dyDescent="0.2">
      <c r="A186" s="34" t="str">
        <f>C171&amp;"x"&amp;B186</f>
        <v>A3x13</v>
      </c>
      <c r="B186" s="63">
        <v>13</v>
      </c>
      <c r="C186" s="87" t="str">
        <f t="shared" si="128"/>
        <v/>
      </c>
      <c r="D186" s="87" t="str">
        <f t="shared" si="129"/>
        <v/>
      </c>
      <c r="E186" s="88" t="str">
        <f t="shared" si="130"/>
        <v/>
      </c>
      <c r="F186" s="88" t="str">
        <f t="shared" si="131"/>
        <v/>
      </c>
      <c r="G186" s="89" t="str">
        <f t="shared" si="132"/>
        <v/>
      </c>
      <c r="H186" s="90" t="str">
        <f t="shared" si="133"/>
        <v/>
      </c>
      <c r="I186" s="97"/>
      <c r="J186" s="87" t="str">
        <f t="shared" si="134"/>
        <v/>
      </c>
      <c r="K186" s="87" t="str">
        <f t="shared" si="135"/>
        <v/>
      </c>
      <c r="L186" s="87" t="str">
        <f t="shared" si="136"/>
        <v/>
      </c>
      <c r="M186" s="87" t="str">
        <f t="shared" si="137"/>
        <v/>
      </c>
      <c r="N186" s="92"/>
      <c r="P186" s="223" t="str">
        <f>IF(OR(LEFT($A186,1)="x",AND(Y173+$AC186=0,$AC173&gt;0)),"",IFERROR(VLOOKUP($A186,LedenZ,26,0),""))</f>
        <v/>
      </c>
      <c r="Q186" s="223" t="str">
        <f>IF(OR(LEFT($A186,1)="x",AND(Z173+$AC186=0,$AC173&gt;0)),"",IFERROR(VLOOKUP($A186,LedenZ,27,0),""))</f>
        <v/>
      </c>
      <c r="R186" s="223" t="str">
        <f>IF(OR(LEFT($A186,1)="x",AND(AA173+$AC186=0,$AC173&gt;0)),"",IFERROR(VLOOKUP($A186,LedenZ,28,0),""))</f>
        <v/>
      </c>
      <c r="S186" s="223" t="str">
        <f>IF(OR(LEFT($A186,1)="x",AND(AC173+$AC186=0,$AC173&gt;0)),"",IFERROR(VLOOKUP($A186,LedenZ,29,0),""))</f>
        <v/>
      </c>
      <c r="V186" s="229">
        <f t="shared" si="143"/>
        <v>18</v>
      </c>
      <c r="W186" s="229">
        <f t="shared" si="143"/>
        <v>19</v>
      </c>
      <c r="X186" s="52">
        <v>17</v>
      </c>
      <c r="Y186" s="87" t="str">
        <f t="shared" si="138"/>
        <v/>
      </c>
      <c r="Z186" s="87" t="str">
        <f t="shared" si="139"/>
        <v/>
      </c>
      <c r="AA186" s="87" t="str">
        <f t="shared" si="140"/>
        <v/>
      </c>
      <c r="AB186" s="87" t="str">
        <f t="shared" si="141"/>
        <v/>
      </c>
      <c r="AC186" s="34">
        <f t="shared" si="142"/>
        <v>0</v>
      </c>
    </row>
    <row r="187" spans="1:32" x14ac:dyDescent="0.2">
      <c r="A187" s="34" t="str">
        <f>C171&amp;"x"&amp;B187</f>
        <v>A3x14</v>
      </c>
      <c r="B187" s="63">
        <v>14</v>
      </c>
      <c r="C187" s="87" t="str">
        <f t="shared" si="128"/>
        <v/>
      </c>
      <c r="D187" s="87" t="str">
        <f t="shared" si="129"/>
        <v/>
      </c>
      <c r="E187" s="88" t="str">
        <f t="shared" si="130"/>
        <v/>
      </c>
      <c r="F187" s="88" t="str">
        <f t="shared" si="131"/>
        <v/>
      </c>
      <c r="G187" s="89" t="str">
        <f t="shared" si="132"/>
        <v/>
      </c>
      <c r="H187" s="90" t="str">
        <f t="shared" si="133"/>
        <v/>
      </c>
      <c r="I187" s="97"/>
      <c r="J187" s="87" t="str">
        <f t="shared" si="134"/>
        <v/>
      </c>
      <c r="K187" s="87" t="str">
        <f t="shared" si="135"/>
        <v/>
      </c>
      <c r="L187" s="87" t="str">
        <f t="shared" si="136"/>
        <v/>
      </c>
      <c r="M187" s="87" t="str">
        <f t="shared" si="137"/>
        <v/>
      </c>
      <c r="N187" s="92"/>
      <c r="P187" s="223" t="str">
        <f>IF(OR(LEFT($A187,1)="x",AND(Y173+$AC187=0,$AC173&gt;0)),"",IFERROR(VLOOKUP($A187,LedenZ,26,0),""))</f>
        <v/>
      </c>
      <c r="Q187" s="223" t="str">
        <f>IF(OR(LEFT($A187,1)="x",AND(Z173+$AC187=0,$AC173&gt;0)),"",IFERROR(VLOOKUP($A187,LedenZ,27,0),""))</f>
        <v/>
      </c>
      <c r="R187" s="223" t="str">
        <f>IF(OR(LEFT($A187,1)="x",AND(AA173+$AC187=0,$AC173&gt;0)),"",IFERROR(VLOOKUP($A187,LedenZ,28,0),""))</f>
        <v/>
      </c>
      <c r="S187" s="223" t="str">
        <f>IF(OR(LEFT($A187,1)="x",AND(AC173+$AC187=0,$AC173&gt;0)),"",IFERROR(VLOOKUP($A187,LedenZ,29,0),""))</f>
        <v/>
      </c>
      <c r="V187" s="229">
        <f t="shared" si="143"/>
        <v>18</v>
      </c>
      <c r="W187" s="229">
        <f t="shared" si="143"/>
        <v>19</v>
      </c>
      <c r="X187" s="52">
        <v>18</v>
      </c>
      <c r="Y187" s="87" t="str">
        <f t="shared" si="138"/>
        <v/>
      </c>
      <c r="Z187" s="87" t="str">
        <f t="shared" si="139"/>
        <v/>
      </c>
      <c r="AA187" s="87" t="str">
        <f t="shared" si="140"/>
        <v/>
      </c>
      <c r="AB187" s="87" t="str">
        <f t="shared" si="141"/>
        <v/>
      </c>
      <c r="AC187" s="34">
        <f t="shared" si="142"/>
        <v>0</v>
      </c>
    </row>
    <row r="188" spans="1:32" x14ac:dyDescent="0.2">
      <c r="A188" s="34" t="str">
        <f>C171&amp;"x"&amp;B188</f>
        <v>A3x15</v>
      </c>
      <c r="B188" s="63">
        <v>15</v>
      </c>
      <c r="C188" s="87" t="str">
        <f t="shared" si="128"/>
        <v/>
      </c>
      <c r="D188" s="87" t="str">
        <f t="shared" si="129"/>
        <v/>
      </c>
      <c r="E188" s="88" t="str">
        <f t="shared" si="130"/>
        <v/>
      </c>
      <c r="F188" s="88" t="str">
        <f t="shared" si="131"/>
        <v/>
      </c>
      <c r="G188" s="89" t="str">
        <f t="shared" si="132"/>
        <v/>
      </c>
      <c r="H188" s="90" t="str">
        <f t="shared" si="133"/>
        <v/>
      </c>
      <c r="I188" s="97"/>
      <c r="J188" s="87" t="str">
        <f t="shared" si="134"/>
        <v/>
      </c>
      <c r="K188" s="87" t="str">
        <f t="shared" si="135"/>
        <v/>
      </c>
      <c r="L188" s="87" t="str">
        <f t="shared" si="136"/>
        <v/>
      </c>
      <c r="M188" s="87" t="str">
        <f t="shared" si="137"/>
        <v/>
      </c>
      <c r="N188" s="92"/>
      <c r="P188" s="223" t="str">
        <f>IF(OR(LEFT($A188,1)="x",AND(Y173+$AC188=0,$AC173&gt;0)),"",IFERROR(VLOOKUP($A188,LedenZ,26,0),""))</f>
        <v/>
      </c>
      <c r="Q188" s="223" t="str">
        <f>IF(OR(LEFT($A188,1)="x",AND(Z173+$AC188=0,$AC173&gt;0)),"",IFERROR(VLOOKUP($A188,LedenZ,27,0),""))</f>
        <v/>
      </c>
      <c r="R188" s="223" t="str">
        <f>IF(OR(LEFT($A188,1)="x",AND(AA173+$AC188=0,$AC173&gt;0)),"",IFERROR(VLOOKUP($A188,LedenZ,28,0),""))</f>
        <v/>
      </c>
      <c r="S188" s="223" t="str">
        <f>IF(OR(LEFT($A188,1)="x",AND(AC173+$AC188=0,$AC173&gt;0)),"",IFERROR(VLOOKUP($A188,LedenZ,29,0),""))</f>
        <v/>
      </c>
      <c r="V188" s="229">
        <f t="shared" si="143"/>
        <v>18</v>
      </c>
      <c r="W188" s="229">
        <f t="shared" si="143"/>
        <v>19</v>
      </c>
      <c r="X188" s="52">
        <v>19</v>
      </c>
      <c r="Y188" s="87" t="str">
        <f t="shared" si="138"/>
        <v/>
      </c>
      <c r="Z188" s="87" t="str">
        <f t="shared" si="139"/>
        <v/>
      </c>
      <c r="AA188" s="87" t="str">
        <f t="shared" si="140"/>
        <v/>
      </c>
      <c r="AB188" s="87" t="str">
        <f t="shared" si="141"/>
        <v/>
      </c>
      <c r="AC188" s="34">
        <f t="shared" si="142"/>
        <v>0</v>
      </c>
    </row>
    <row r="189" spans="1:32" ht="13.5" thickBot="1" x14ac:dyDescent="0.25">
      <c r="B189" s="93"/>
      <c r="C189" s="94"/>
      <c r="D189" s="93"/>
      <c r="E189" s="93"/>
      <c r="F189" s="93"/>
      <c r="G189" s="95"/>
      <c r="H189" s="95"/>
      <c r="I189" s="95"/>
      <c r="J189" s="94"/>
      <c r="K189" s="94"/>
      <c r="L189" s="94"/>
      <c r="M189" s="92"/>
      <c r="N189" s="92"/>
      <c r="X189" s="52">
        <v>20</v>
      </c>
    </row>
    <row r="190" spans="1:32" ht="13.5" thickTop="1" x14ac:dyDescent="0.2">
      <c r="A190" s="62"/>
      <c r="B190" s="63"/>
      <c r="C190" s="392" t="s">
        <v>6547</v>
      </c>
      <c r="D190" s="392"/>
      <c r="E190" s="178" t="s">
        <v>6548</v>
      </c>
      <c r="F190" s="178" t="s">
        <v>6549</v>
      </c>
      <c r="G190" s="65" t="s">
        <v>6550</v>
      </c>
      <c r="H190" s="66"/>
      <c r="I190" s="67"/>
      <c r="J190" s="68" t="s">
        <v>6551</v>
      </c>
      <c r="K190" s="68" t="s">
        <v>6552</v>
      </c>
      <c r="L190" s="68" t="s">
        <v>6553</v>
      </c>
      <c r="M190" s="69"/>
      <c r="N190" s="69"/>
      <c r="O190" s="70"/>
      <c r="P190" s="71">
        <f ca="1">COUNT(P194:P208)</f>
        <v>0</v>
      </c>
      <c r="Q190" s="71">
        <f ca="1">COUNT(Q194:Q208)</f>
        <v>0</v>
      </c>
      <c r="R190" s="71">
        <f ca="1">COUNT(R194:R208)</f>
        <v>0</v>
      </c>
      <c r="S190" s="71">
        <f ca="1">COUNT(S194:S208)</f>
        <v>0</v>
      </c>
      <c r="T190" s="51">
        <f ca="1">S190-(15-COUNTBLANK(AB194:AB208))</f>
        <v>0</v>
      </c>
      <c r="U190" s="70"/>
      <c r="V190" s="70"/>
      <c r="W190" s="70"/>
      <c r="X190" s="70">
        <v>1</v>
      </c>
      <c r="Y190" s="62"/>
      <c r="Z190" s="62"/>
      <c r="AA190" s="62"/>
      <c r="AB190" s="62"/>
      <c r="AC190" s="62"/>
    </row>
    <row r="191" spans="1:32" x14ac:dyDescent="0.2">
      <c r="A191" s="43">
        <v>13</v>
      </c>
      <c r="B191" s="73"/>
      <c r="C191" s="391" t="str">
        <f>Leden!AR15</f>
        <v>A4</v>
      </c>
      <c r="D191" s="391"/>
      <c r="E191" s="177" t="str">
        <f>IF($C191="","",LEFT(IFERROR(VLOOKUP($C191,TeamsZ,2,0),"")&amp;"??",2))</f>
        <v>BK</v>
      </c>
      <c r="F191" s="177" t="str">
        <f>IF($C191="","",LEFT(IFERROR(VLOOKUP($C191,TeamsZ,3,0),"")&amp;"??",2))</f>
        <v>Za</v>
      </c>
      <c r="G191" s="177" t="str">
        <f>IF($C191="","",LEFT(IFERROR(VLOOKUP($C191,TeamsZ,4,0),"")&amp;"?",1))</f>
        <v>8</v>
      </c>
      <c r="H191" s="75"/>
      <c r="I191" s="76"/>
      <c r="J191" s="295">
        <f>COUNTIF(C194:C208,"V")</f>
        <v>8</v>
      </c>
      <c r="K191" s="300">
        <f>COUNTIF(C194:C208,"M")</f>
        <v>0</v>
      </c>
      <c r="L191" s="77">
        <f>IFERROR(AVERAGE(H194:H208),"")</f>
        <v>15.875</v>
      </c>
      <c r="M191" s="78"/>
      <c r="N191" s="78"/>
      <c r="O191" s="79" t="s">
        <v>6554</v>
      </c>
      <c r="P191" s="223" t="str">
        <f ca="1">IF(COUNT(P194:P208)=0,"",TeamPunten(P194:P208,$V191))</f>
        <v/>
      </c>
      <c r="Q191" s="223" t="str">
        <f ca="1">IF(COUNT(Q194:Q208)=0,"",TeamPunten(Q194:Q208,$V191))</f>
        <v/>
      </c>
      <c r="R191" s="223" t="str">
        <f ca="1">IF(COUNT(R194:R208)=0,"",TeamPunten(R194:R208,$V191))</f>
        <v/>
      </c>
      <c r="S191" s="223" t="str">
        <f ca="1">IF(COUNT(S194:S208)=0,"",TeamPunten(S194:S208,$V191))</f>
        <v/>
      </c>
      <c r="T191" s="51"/>
      <c r="U191" s="225" t="str">
        <f>MID($C191,1,1)</f>
        <v>A</v>
      </c>
      <c r="V191" s="225" t="str">
        <f>MID($C191,1,1)</f>
        <v>A</v>
      </c>
      <c r="W191" s="225" t="str">
        <f>MID($C191,1,1)</f>
        <v>A</v>
      </c>
      <c r="X191" s="52">
        <v>2</v>
      </c>
      <c r="Y191" s="43"/>
      <c r="Z191" s="43"/>
      <c r="AA191" s="43"/>
      <c r="AB191" s="43"/>
      <c r="AC191" s="43"/>
      <c r="AD191" s="20" t="str">
        <f>IF($C191="","",IFERROR(VLOOKUP($C191,TeamsZ,6,0),""))</f>
        <v>A</v>
      </c>
      <c r="AE191" s="20" t="str">
        <f>IF($AD191="","",IFERROR(VLOOKUP($AD191,Teams!$J$4:$O$8,2,0),""))</f>
        <v>3312 AD</v>
      </c>
      <c r="AF191" s="20" t="str">
        <f>IF($AD191="","",IFERROR(VLOOKUP($AD191,Teams!$J$4:$O$8,4,0),""))</f>
        <v>Dordrecht</v>
      </c>
    </row>
    <row r="192" spans="1:32" x14ac:dyDescent="0.2">
      <c r="B192" s="63"/>
      <c r="C192" s="178"/>
      <c r="D192" s="63"/>
      <c r="E192" s="63"/>
      <c r="F192" s="63"/>
      <c r="G192" s="67"/>
      <c r="H192" s="67"/>
      <c r="I192" s="67"/>
      <c r="J192" s="296"/>
      <c r="K192" s="296"/>
      <c r="L192" s="296"/>
      <c r="M192" s="80"/>
      <c r="N192" s="80"/>
      <c r="P192" s="224"/>
      <c r="Q192" s="224"/>
      <c r="R192" s="224"/>
      <c r="S192" s="224"/>
      <c r="T192" s="51"/>
      <c r="U192" s="226"/>
      <c r="V192" s="226"/>
      <c r="W192" s="226"/>
      <c r="X192" s="52">
        <v>3</v>
      </c>
    </row>
    <row r="193" spans="1:29" x14ac:dyDescent="0.2">
      <c r="A193" s="81"/>
      <c r="B193" s="82"/>
      <c r="C193" s="83" t="s">
        <v>6555</v>
      </c>
      <c r="D193" s="83" t="s">
        <v>6556</v>
      </c>
      <c r="E193" s="84" t="s">
        <v>6557</v>
      </c>
      <c r="F193" s="84" t="s">
        <v>6558</v>
      </c>
      <c r="G193" s="83" t="s">
        <v>6559</v>
      </c>
      <c r="H193" s="83" t="s">
        <v>6560</v>
      </c>
      <c r="I193" s="83" t="s">
        <v>6415</v>
      </c>
      <c r="J193" s="83" t="s">
        <v>7321</v>
      </c>
      <c r="K193" s="83" t="s">
        <v>8065</v>
      </c>
      <c r="L193" s="83" t="s">
        <v>8195</v>
      </c>
      <c r="M193" s="83" t="s">
        <v>8196</v>
      </c>
      <c r="N193" s="85"/>
      <c r="O193" s="86"/>
      <c r="P193" s="227" t="s">
        <v>6425</v>
      </c>
      <c r="Q193" s="227" t="s">
        <v>6424</v>
      </c>
      <c r="R193" s="227" t="s">
        <v>6426</v>
      </c>
      <c r="S193" s="227" t="s">
        <v>6425</v>
      </c>
      <c r="T193" s="51"/>
      <c r="U193" s="225">
        <f>IF(W191="","",VLOOKUP(W191,Leeftijdscat,2,FALSE))</f>
        <v>15</v>
      </c>
      <c r="V193" s="225">
        <f>IF(W191="","",VLOOKUP(W191,Leeftijdscat,3,FALSE))</f>
        <v>18</v>
      </c>
      <c r="W193" s="225">
        <f>IF(W191="","",VLOOKUP(W191,Leeftijdscat,4,FALSE))</f>
        <v>19</v>
      </c>
      <c r="X193" s="52">
        <v>4</v>
      </c>
      <c r="Y193" s="81">
        <f>LEN(Y194&amp;Y195&amp;Y196&amp;Y197&amp;Y198&amp;Y199&amp;Y200&amp;Y201&amp;Y202&amp;Y203&amp;Y204&amp;Y205&amp;Y206&amp;Y207&amp;Y208)</f>
        <v>16</v>
      </c>
      <c r="Z193" s="81">
        <f>LEN(Z194&amp;Z195&amp;Z196&amp;Z197&amp;Z198&amp;Z199&amp;Z200&amp;Z201&amp;Z202&amp;Z203&amp;Z204&amp;Z205&amp;Z206&amp;Z207&amp;Z208)</f>
        <v>16</v>
      </c>
      <c r="AA193" s="81">
        <f>LEN(AA194&amp;AA195&amp;AA196&amp;AA197&amp;AA198&amp;AA199&amp;AA200&amp;AA201&amp;AA202&amp;AA203&amp;AA204&amp;AA205&amp;AA206&amp;AA207&amp;AA208)</f>
        <v>16</v>
      </c>
      <c r="AB193" s="81">
        <f>LEN(AB194&amp;AB195&amp;AB196&amp;AB197&amp;AB198&amp;AB199&amp;AB200&amp;AB201&amp;AB202&amp;AB203&amp;AB204&amp;AB205&amp;AB206&amp;AB207&amp;AB208)</f>
        <v>0</v>
      </c>
      <c r="AC193" s="81">
        <f>SUM(Y193:AA193)</f>
        <v>48</v>
      </c>
    </row>
    <row r="194" spans="1:29" x14ac:dyDescent="0.2">
      <c r="A194" s="34" t="str">
        <f>C191&amp;"x"&amp;B194</f>
        <v>A4x1</v>
      </c>
      <c r="B194" s="63">
        <v>1</v>
      </c>
      <c r="C194" s="87" t="str">
        <f t="shared" ref="C194:C208" si="144">IF(LEFT($A194,1)="x","",IFERROR(VLOOKUP($A194,LedenZ,5,0),""))</f>
        <v>V</v>
      </c>
      <c r="D194" s="87" t="str">
        <f t="shared" ref="D194:D208" si="145">IF(LEFT($A194,1)="x","",IFERROR(VLOOKUP($A194,LedenZ,6,0),""))</f>
        <v>NKJ95H9</v>
      </c>
      <c r="E194" s="88" t="str">
        <f t="shared" ref="E194:E208" si="146">IF(LEFT($A194,1)="x","",IFERROR(VLOOKUP($A194,LedenZ,7,0),""))</f>
        <v>Auerbach, Femke</v>
      </c>
      <c r="F194" s="88" t="str">
        <f t="shared" ref="F194:F208" si="147">IF(LEFT($A194,1)="x","",IFERROR(VLOOKUP($A194,LedenZ,8,0),""))</f>
        <v>Femke</v>
      </c>
      <c r="G194" s="89">
        <f t="shared" ref="G194:G208" si="148">IF(LEFT($A194,1)="x","",IFERROR(VLOOKUP($A194,LedenZ,9,0),""))</f>
        <v>37481</v>
      </c>
      <c r="H194" s="90">
        <f t="shared" ref="H194:H208" si="149">IF(AND(ISNUMBER(G194),G194&lt;&gt;0),DATEDIF(G194,Peildatum,"Y"),"")</f>
        <v>16</v>
      </c>
      <c r="I194" s="97"/>
      <c r="J194" s="87" t="str">
        <f t="shared" ref="J194:J208" si="150">IF(LEFT($A194,1)="x","",IFERROR(VLOOKUP($A194,LedenZ,15,0),""))</f>
        <v>B3</v>
      </c>
      <c r="K194" s="87" t="str">
        <f t="shared" ref="K194:K208" si="151">IF(LEFT($A194,1)="x","",IFERROR(VLOOKUP($A194,LedenZ,16,0),""))</f>
        <v>B3</v>
      </c>
      <c r="L194" s="87" t="str">
        <f t="shared" ref="L194:L208" si="152">IF(LEFT($A194,1)="x","",IFERROR(VLOOKUP($A194,LedenZ,17,0),""))</f>
        <v>B3</v>
      </c>
      <c r="M194" s="87" t="str">
        <f t="shared" ref="M194:M208" si="153">IF(LEFT($A194,1)="x","",IFERROR(VLOOKUP($A194,LedenZ,18,0),""))</f>
        <v>A4</v>
      </c>
      <c r="N194" s="92"/>
      <c r="P194" s="223" t="str">
        <f ca="1">IF(OR(LEFT($A194,1)="x",AND(Y193+$AC194=0,$AC193&gt;0)),"",IFERROR(VLOOKUP($A194,LedenZ,26,0),""))</f>
        <v/>
      </c>
      <c r="Q194" s="223" t="str">
        <f ca="1">IF(OR(LEFT($A194,1)="x",AND(Z193+$AC194=0,$AC193&gt;0)),"",IFERROR(VLOOKUP($A194,LedenZ,27,0),""))</f>
        <v/>
      </c>
      <c r="R194" s="223" t="str">
        <f ca="1">IF(OR(LEFT($A194,1)="x",AND(AA193+$AC194=0,$AC193&gt;0)),"",IFERROR(VLOOKUP($A194,LedenZ,28,0),""))</f>
        <v/>
      </c>
      <c r="S194" s="223" t="str">
        <f ca="1">IF(OR(LEFT($A194,1)="x",AND(AC193+$AC194=0,$AC193&gt;0)),"",IFERROR(VLOOKUP($A194,LedenZ,29,0),""))</f>
        <v/>
      </c>
      <c r="T194" s="305"/>
      <c r="U194" s="226"/>
      <c r="V194" s="229">
        <f>V193</f>
        <v>18</v>
      </c>
      <c r="W194" s="229">
        <f>W193</f>
        <v>19</v>
      </c>
      <c r="X194" s="52">
        <v>5</v>
      </c>
      <c r="Y194" s="87" t="str">
        <f t="shared" ref="Y194:Y208" si="154">IF(LEFT($A194,1)="x","",IFERROR(VLOOKUP($A194,LedenZ,33,0),""))</f>
        <v>B3</v>
      </c>
      <c r="Z194" s="87" t="str">
        <f t="shared" ref="Z194:Z208" si="155">IF(LEFT($A194,1)="x","",IFERROR(VLOOKUP($A194,LedenZ,34,0),""))</f>
        <v>B3</v>
      </c>
      <c r="AA194" s="87" t="str">
        <f t="shared" ref="AA194:AA208" si="156">IF(LEFT($A194,1)="x","",IFERROR(VLOOKUP($A194,LedenZ,35,0),""))</f>
        <v>B3</v>
      </c>
      <c r="AB194" s="87" t="str">
        <f t="shared" ref="AB194:AB208" si="157">IF(LEFT($A194,1)="x","",IFERROR(VLOOKUP($A194,LedenZ,36,0),""))</f>
        <v/>
      </c>
      <c r="AC194" s="34">
        <f t="shared" ref="AC194:AC208" si="158">LEN(Y194&amp;Z194&amp;AA194&amp;AB194)</f>
        <v>6</v>
      </c>
    </row>
    <row r="195" spans="1:29" x14ac:dyDescent="0.2">
      <c r="A195" s="34" t="str">
        <f>C191&amp;"x"&amp;B195</f>
        <v>A4x2</v>
      </c>
      <c r="B195" s="63">
        <v>2</v>
      </c>
      <c r="C195" s="87" t="str">
        <f t="shared" si="144"/>
        <v>V</v>
      </c>
      <c r="D195" s="87" t="str">
        <f t="shared" si="145"/>
        <v>NLB70X5</v>
      </c>
      <c r="E195" s="88" t="str">
        <f t="shared" si="146"/>
        <v>Friebel, Angela</v>
      </c>
      <c r="F195" s="88" t="str">
        <f t="shared" si="147"/>
        <v>Angela</v>
      </c>
      <c r="G195" s="89">
        <f t="shared" si="148"/>
        <v>37541</v>
      </c>
      <c r="H195" s="90">
        <f t="shared" si="149"/>
        <v>16</v>
      </c>
      <c r="I195" s="97"/>
      <c r="J195" s="87" t="str">
        <f t="shared" si="150"/>
        <v>B5</v>
      </c>
      <c r="K195" s="87" t="str">
        <f t="shared" si="151"/>
        <v>B5</v>
      </c>
      <c r="L195" s="87" t="str">
        <f t="shared" si="152"/>
        <v>B5</v>
      </c>
      <c r="M195" s="87" t="str">
        <f t="shared" si="153"/>
        <v>A4</v>
      </c>
      <c r="N195" s="92"/>
      <c r="P195" s="223" t="str">
        <f ca="1">IF(OR(LEFT($A195,1)="x",AND(Y193+$AC195=0,$AC193&gt;0)),"",IFERROR(VLOOKUP($A195,LedenZ,26,0),""))</f>
        <v/>
      </c>
      <c r="Q195" s="223" t="str">
        <f ca="1">IF(OR(LEFT($A195,1)="x",AND(Z193+$AC195=0,$AC193&gt;0)),"",IFERROR(VLOOKUP($A195,LedenZ,27,0),""))</f>
        <v/>
      </c>
      <c r="R195" s="223" t="str">
        <f ca="1">IF(OR(LEFT($A195,1)="x",AND(AA193+$AC195=0,$AC193&gt;0)),"",IFERROR(VLOOKUP($A195,LedenZ,28,0),""))</f>
        <v/>
      </c>
      <c r="S195" s="223" t="str">
        <f ca="1">IF(OR(LEFT($A195,1)="x",AND(AC193+$AC195=0,$AC193&gt;0)),"",IFERROR(VLOOKUP($A195,LedenZ,29,0),""))</f>
        <v/>
      </c>
      <c r="T195" s="305"/>
      <c r="U195" s="226"/>
      <c r="V195" s="229">
        <f t="shared" ref="V195:W208" si="159">V194</f>
        <v>18</v>
      </c>
      <c r="W195" s="229">
        <f t="shared" si="159"/>
        <v>19</v>
      </c>
      <c r="X195" s="52">
        <v>6</v>
      </c>
      <c r="Y195" s="87" t="str">
        <f t="shared" si="154"/>
        <v>B5</v>
      </c>
      <c r="Z195" s="87" t="str">
        <f t="shared" si="155"/>
        <v>B5</v>
      </c>
      <c r="AA195" s="87" t="str">
        <f t="shared" si="156"/>
        <v>B5</v>
      </c>
      <c r="AB195" s="87" t="str">
        <f t="shared" si="157"/>
        <v/>
      </c>
      <c r="AC195" s="34">
        <f t="shared" si="158"/>
        <v>6</v>
      </c>
    </row>
    <row r="196" spans="1:29" x14ac:dyDescent="0.2">
      <c r="A196" s="34" t="str">
        <f>C191&amp;"x"&amp;B196</f>
        <v>A4x3</v>
      </c>
      <c r="B196" s="63">
        <v>3</v>
      </c>
      <c r="C196" s="87" t="str">
        <f t="shared" si="144"/>
        <v>V</v>
      </c>
      <c r="D196" s="87" t="str">
        <f t="shared" si="145"/>
        <v>NKR09G7</v>
      </c>
      <c r="E196" s="88" t="str">
        <f t="shared" si="146"/>
        <v>Klink, Suzanne</v>
      </c>
      <c r="F196" s="88" t="str">
        <f t="shared" si="147"/>
        <v>Suzanne</v>
      </c>
      <c r="G196" s="89">
        <f t="shared" si="148"/>
        <v>37801</v>
      </c>
      <c r="H196" s="90">
        <f t="shared" si="149"/>
        <v>15</v>
      </c>
      <c r="I196" s="97"/>
      <c r="J196" s="87" t="str">
        <f t="shared" si="150"/>
        <v>B3</v>
      </c>
      <c r="K196" s="87" t="str">
        <f t="shared" si="151"/>
        <v>B3</v>
      </c>
      <c r="L196" s="87" t="str">
        <f t="shared" si="152"/>
        <v>B3</v>
      </c>
      <c r="M196" s="87" t="str">
        <f t="shared" si="153"/>
        <v>A4</v>
      </c>
      <c r="N196" s="92"/>
      <c r="P196" s="223" t="str">
        <f ca="1">IF(OR(LEFT($A196,1)="x",AND(Y193+$AC196=0,$AC193&gt;0)),"",IFERROR(VLOOKUP($A196,LedenZ,26,0),""))</f>
        <v/>
      </c>
      <c r="Q196" s="223" t="str">
        <f ca="1">IF(OR(LEFT($A196,1)="x",AND(Z193+$AC196=0,$AC193&gt;0)),"",IFERROR(VLOOKUP($A196,LedenZ,27,0),""))</f>
        <v/>
      </c>
      <c r="R196" s="223" t="str">
        <f ca="1">IF(OR(LEFT($A196,1)="x",AND(AA193+$AC196=0,$AC193&gt;0)),"",IFERROR(VLOOKUP($A196,LedenZ,28,0),""))</f>
        <v/>
      </c>
      <c r="S196" s="223" t="str">
        <f ca="1">IF(OR(LEFT($A196,1)="x",AND(AC193+$AC196=0,$AC193&gt;0)),"",IFERROR(VLOOKUP($A196,LedenZ,29,0),""))</f>
        <v/>
      </c>
      <c r="T196" s="305"/>
      <c r="U196" s="226"/>
      <c r="V196" s="229">
        <f t="shared" si="159"/>
        <v>18</v>
      </c>
      <c r="W196" s="229">
        <f t="shared" si="159"/>
        <v>19</v>
      </c>
      <c r="X196" s="52">
        <v>7</v>
      </c>
      <c r="Y196" s="87" t="str">
        <f t="shared" si="154"/>
        <v>B3</v>
      </c>
      <c r="Z196" s="87" t="str">
        <f t="shared" si="155"/>
        <v>B3</v>
      </c>
      <c r="AA196" s="87" t="str">
        <f t="shared" si="156"/>
        <v>B3</v>
      </c>
      <c r="AB196" s="87" t="str">
        <f t="shared" si="157"/>
        <v/>
      </c>
      <c r="AC196" s="34">
        <f t="shared" si="158"/>
        <v>6</v>
      </c>
    </row>
    <row r="197" spans="1:29" x14ac:dyDescent="0.2">
      <c r="A197" s="34" t="str">
        <f>C191&amp;"x"&amp;B197</f>
        <v>A4x4</v>
      </c>
      <c r="B197" s="63">
        <v>4</v>
      </c>
      <c r="C197" s="87" t="str">
        <f t="shared" si="144"/>
        <v>V</v>
      </c>
      <c r="D197" s="87" t="str">
        <f t="shared" si="145"/>
        <v>NKJ95K0</v>
      </c>
      <c r="E197" s="88" t="str">
        <f t="shared" si="146"/>
        <v>Los, Noa</v>
      </c>
      <c r="F197" s="88" t="str">
        <f t="shared" si="147"/>
        <v>Noa</v>
      </c>
      <c r="G197" s="89">
        <f t="shared" si="148"/>
        <v>37323</v>
      </c>
      <c r="H197" s="90">
        <f t="shared" si="149"/>
        <v>16</v>
      </c>
      <c r="I197" s="97"/>
      <c r="J197" s="87" t="str">
        <f t="shared" si="150"/>
        <v>B3</v>
      </c>
      <c r="K197" s="87" t="str">
        <f t="shared" si="151"/>
        <v>B3</v>
      </c>
      <c r="L197" s="87" t="str">
        <f t="shared" si="152"/>
        <v>B3</v>
      </c>
      <c r="M197" s="87" t="str">
        <f t="shared" si="153"/>
        <v>A4</v>
      </c>
      <c r="N197" s="92"/>
      <c r="P197" s="223" t="str">
        <f ca="1">IF(OR(LEFT($A197,1)="x",AND(Y193+$AC197=0,$AC193&gt;0)),"",IFERROR(VLOOKUP($A197,LedenZ,26,0),""))</f>
        <v/>
      </c>
      <c r="Q197" s="223" t="str">
        <f ca="1">IF(OR(LEFT($A197,1)="x",AND(Z193+$AC197=0,$AC193&gt;0)),"",IFERROR(VLOOKUP($A197,LedenZ,27,0),""))</f>
        <v/>
      </c>
      <c r="R197" s="223" t="str">
        <f ca="1">IF(OR(LEFT($A197,1)="x",AND(AA193+$AC197=0,$AC193&gt;0)),"",IFERROR(VLOOKUP($A197,LedenZ,28,0),""))</f>
        <v/>
      </c>
      <c r="S197" s="223" t="str">
        <f ca="1">IF(OR(LEFT($A197,1)="x",AND(AC193+$AC197=0,$AC193&gt;0)),"",IFERROR(VLOOKUP($A197,LedenZ,29,0),""))</f>
        <v/>
      </c>
      <c r="T197" s="305"/>
      <c r="U197" s="226"/>
      <c r="V197" s="229">
        <f t="shared" si="159"/>
        <v>18</v>
      </c>
      <c r="W197" s="229">
        <f t="shared" si="159"/>
        <v>19</v>
      </c>
      <c r="X197" s="52">
        <v>8</v>
      </c>
      <c r="Y197" s="87" t="str">
        <f t="shared" si="154"/>
        <v>B3</v>
      </c>
      <c r="Z197" s="87" t="str">
        <f t="shared" si="155"/>
        <v>B3</v>
      </c>
      <c r="AA197" s="87" t="str">
        <f t="shared" si="156"/>
        <v>B3</v>
      </c>
      <c r="AB197" s="87" t="str">
        <f t="shared" si="157"/>
        <v/>
      </c>
      <c r="AC197" s="34">
        <f t="shared" si="158"/>
        <v>6</v>
      </c>
    </row>
    <row r="198" spans="1:29" x14ac:dyDescent="0.2">
      <c r="A198" s="34" t="str">
        <f>C191&amp;"x"&amp;B198</f>
        <v>A4x5</v>
      </c>
      <c r="B198" s="63">
        <v>5</v>
      </c>
      <c r="C198" s="87" t="str">
        <f t="shared" si="144"/>
        <v>V</v>
      </c>
      <c r="D198" s="87" t="str">
        <f t="shared" si="145"/>
        <v>NKR57P9</v>
      </c>
      <c r="E198" s="88" t="str">
        <f t="shared" si="146"/>
        <v>Spijk, Jikke van</v>
      </c>
      <c r="F198" s="88" t="str">
        <f t="shared" si="147"/>
        <v>Jikke</v>
      </c>
      <c r="G198" s="89">
        <f t="shared" si="148"/>
        <v>37868</v>
      </c>
      <c r="H198" s="90">
        <f t="shared" si="149"/>
        <v>15</v>
      </c>
      <c r="I198" s="97"/>
      <c r="J198" s="87" t="str">
        <f t="shared" si="150"/>
        <v>B3</v>
      </c>
      <c r="K198" s="87" t="str">
        <f t="shared" si="151"/>
        <v>B3</v>
      </c>
      <c r="L198" s="87" t="str">
        <f t="shared" si="152"/>
        <v>B3</v>
      </c>
      <c r="M198" s="87" t="str">
        <f t="shared" si="153"/>
        <v>A4</v>
      </c>
      <c r="N198" s="92"/>
      <c r="P198" s="223" t="str">
        <f ca="1">IF(OR(LEFT($A198,1)="x",AND(Y193+$AC198=0,$AC193&gt;0)),"",IFERROR(VLOOKUP($A198,LedenZ,26,0),""))</f>
        <v/>
      </c>
      <c r="Q198" s="223" t="str">
        <f ca="1">IF(OR(LEFT($A198,1)="x",AND(Z193+$AC198=0,$AC193&gt;0)),"",IFERROR(VLOOKUP($A198,LedenZ,27,0),""))</f>
        <v/>
      </c>
      <c r="R198" s="223" t="str">
        <f ca="1">IF(OR(LEFT($A198,1)="x",AND(AA193+$AC198=0,$AC193&gt;0)),"",IFERROR(VLOOKUP($A198,LedenZ,28,0),""))</f>
        <v/>
      </c>
      <c r="S198" s="223" t="str">
        <f ca="1">IF(OR(LEFT($A198,1)="x",AND(AC193+$AC198=0,$AC193&gt;0)),"",IFERROR(VLOOKUP($A198,LedenZ,29,0),""))</f>
        <v/>
      </c>
      <c r="T198" s="305"/>
      <c r="U198" s="226"/>
      <c r="V198" s="229">
        <f t="shared" si="159"/>
        <v>18</v>
      </c>
      <c r="W198" s="229">
        <f t="shared" si="159"/>
        <v>19</v>
      </c>
      <c r="X198" s="52">
        <v>9</v>
      </c>
      <c r="Y198" s="87" t="str">
        <f t="shared" si="154"/>
        <v>B3</v>
      </c>
      <c r="Z198" s="87" t="str">
        <f t="shared" si="155"/>
        <v>B3</v>
      </c>
      <c r="AA198" s="87" t="str">
        <f t="shared" si="156"/>
        <v>B3</v>
      </c>
      <c r="AB198" s="87" t="str">
        <f t="shared" si="157"/>
        <v/>
      </c>
      <c r="AC198" s="34">
        <f t="shared" si="158"/>
        <v>6</v>
      </c>
    </row>
    <row r="199" spans="1:29" x14ac:dyDescent="0.2">
      <c r="A199" s="34" t="str">
        <f>C191&amp;"x"&amp;B199</f>
        <v>A4x6</v>
      </c>
      <c r="B199" s="63">
        <v>6</v>
      </c>
      <c r="C199" s="87" t="str">
        <f t="shared" si="144"/>
        <v>V</v>
      </c>
      <c r="D199" s="87" t="str">
        <f t="shared" si="145"/>
        <v>NKK27G4</v>
      </c>
      <c r="E199" s="88" t="str">
        <f t="shared" si="146"/>
        <v>Valk, Marlies</v>
      </c>
      <c r="F199" s="88" t="str">
        <f t="shared" si="147"/>
        <v>Marlies</v>
      </c>
      <c r="G199" s="89">
        <f t="shared" si="148"/>
        <v>37702</v>
      </c>
      <c r="H199" s="90">
        <f t="shared" si="149"/>
        <v>15</v>
      </c>
      <c r="I199" s="97"/>
      <c r="J199" s="87" t="str">
        <f t="shared" si="150"/>
        <v>B3</v>
      </c>
      <c r="K199" s="87" t="str">
        <f t="shared" si="151"/>
        <v>B3</v>
      </c>
      <c r="L199" s="87" t="str">
        <f t="shared" si="152"/>
        <v>B3</v>
      </c>
      <c r="M199" s="87" t="str">
        <f t="shared" si="153"/>
        <v>A4</v>
      </c>
      <c r="N199" s="92"/>
      <c r="P199" s="223" t="str">
        <f ca="1">IF(OR(LEFT($A199,1)="x",AND(Y193+$AC199=0,$AC193&gt;0)),"",IFERROR(VLOOKUP($A199,LedenZ,26,0),""))</f>
        <v/>
      </c>
      <c r="Q199" s="223" t="str">
        <f ca="1">IF(OR(LEFT($A199,1)="x",AND(Z193+$AC199=0,$AC193&gt;0)),"",IFERROR(VLOOKUP($A199,LedenZ,27,0),""))</f>
        <v/>
      </c>
      <c r="R199" s="223" t="str">
        <f ca="1">IF(OR(LEFT($A199,1)="x",AND(AA193+$AC199=0,$AC193&gt;0)),"",IFERROR(VLOOKUP($A199,LedenZ,28,0),""))</f>
        <v/>
      </c>
      <c r="S199" s="223" t="str">
        <f ca="1">IF(OR(LEFT($A199,1)="x",AND(AC193+$AC199=0,$AC193&gt;0)),"",IFERROR(VLOOKUP($A199,LedenZ,29,0),""))</f>
        <v/>
      </c>
      <c r="T199" s="305"/>
      <c r="U199" s="226"/>
      <c r="V199" s="229">
        <f t="shared" si="159"/>
        <v>18</v>
      </c>
      <c r="W199" s="229">
        <f t="shared" si="159"/>
        <v>19</v>
      </c>
      <c r="X199" s="52">
        <v>10</v>
      </c>
      <c r="Y199" s="87" t="str">
        <f t="shared" si="154"/>
        <v>B3</v>
      </c>
      <c r="Z199" s="87" t="str">
        <f t="shared" si="155"/>
        <v>B3</v>
      </c>
      <c r="AA199" s="87" t="str">
        <f t="shared" si="156"/>
        <v>B3</v>
      </c>
      <c r="AB199" s="87" t="str">
        <f t="shared" si="157"/>
        <v/>
      </c>
      <c r="AC199" s="34">
        <f t="shared" si="158"/>
        <v>6</v>
      </c>
    </row>
    <row r="200" spans="1:29" x14ac:dyDescent="0.2">
      <c r="A200" s="34" t="str">
        <f>C191&amp;"x"&amp;B200</f>
        <v>A4x7</v>
      </c>
      <c r="B200" s="63">
        <v>7</v>
      </c>
      <c r="C200" s="87" t="str">
        <f t="shared" si="144"/>
        <v>V</v>
      </c>
      <c r="D200" s="87" t="str">
        <f t="shared" si="145"/>
        <v>NKQ14R3</v>
      </c>
      <c r="E200" s="88" t="str">
        <f t="shared" si="146"/>
        <v>Wit, Nadia de</v>
      </c>
      <c r="F200" s="88" t="str">
        <f t="shared" si="147"/>
        <v>Nadia</v>
      </c>
      <c r="G200" s="89">
        <f t="shared" si="148"/>
        <v>37104</v>
      </c>
      <c r="H200" s="90">
        <f t="shared" si="149"/>
        <v>17</v>
      </c>
      <c r="I200" s="97"/>
      <c r="J200" s="87" t="str">
        <f t="shared" si="150"/>
        <v>A4</v>
      </c>
      <c r="K200" s="87" t="str">
        <f t="shared" si="151"/>
        <v>A4</v>
      </c>
      <c r="L200" s="87" t="str">
        <f t="shared" si="152"/>
        <v>A4</v>
      </c>
      <c r="M200" s="87" t="str">
        <f t="shared" si="153"/>
        <v>A4</v>
      </c>
      <c r="N200" s="92"/>
      <c r="P200" s="223" t="str">
        <f ca="1">IF(OR(LEFT($A200,1)="x",AND(Y193+$AC200=0,$AC193&gt;0)),"",IFERROR(VLOOKUP($A200,LedenZ,26,0),""))</f>
        <v/>
      </c>
      <c r="Q200" s="223" t="str">
        <f ca="1">IF(OR(LEFT($A200,1)="x",AND(Z193+$AC200=0,$AC193&gt;0)),"",IFERROR(VLOOKUP($A200,LedenZ,27,0),""))</f>
        <v/>
      </c>
      <c r="R200" s="223" t="str">
        <f ca="1">IF(OR(LEFT($A200,1)="x",AND(AA193+$AC200=0,$AC193&gt;0)),"",IFERROR(VLOOKUP($A200,LedenZ,28,0),""))</f>
        <v/>
      </c>
      <c r="S200" s="223" t="str">
        <f ca="1">IF(OR(LEFT($A200,1)="x",AND(AC193+$AC200=0,$AC193&gt;0)),"",IFERROR(VLOOKUP($A200,LedenZ,29,0),""))</f>
        <v/>
      </c>
      <c r="T200" s="305"/>
      <c r="U200" s="226"/>
      <c r="V200" s="229">
        <f t="shared" si="159"/>
        <v>18</v>
      </c>
      <c r="W200" s="229">
        <f t="shared" si="159"/>
        <v>19</v>
      </c>
      <c r="X200" s="52">
        <v>11</v>
      </c>
      <c r="Y200" s="87" t="str">
        <f t="shared" si="154"/>
        <v>A4</v>
      </c>
      <c r="Z200" s="87" t="str">
        <f t="shared" si="155"/>
        <v>A4</v>
      </c>
      <c r="AA200" s="87" t="str">
        <f t="shared" si="156"/>
        <v>A4</v>
      </c>
      <c r="AB200" s="87" t="str">
        <f t="shared" si="157"/>
        <v/>
      </c>
      <c r="AC200" s="34">
        <f t="shared" si="158"/>
        <v>6</v>
      </c>
    </row>
    <row r="201" spans="1:29" x14ac:dyDescent="0.2">
      <c r="A201" s="34" t="str">
        <f>C191&amp;"x"&amp;B201</f>
        <v>A4x8</v>
      </c>
      <c r="B201" s="63">
        <v>8</v>
      </c>
      <c r="C201" s="87" t="str">
        <f t="shared" si="144"/>
        <v>V</v>
      </c>
      <c r="D201" s="87" t="str">
        <f t="shared" si="145"/>
        <v>NKQ13Q3</v>
      </c>
      <c r="E201" s="88" t="str">
        <f t="shared" si="146"/>
        <v>Wit, Syrah de</v>
      </c>
      <c r="F201" s="88" t="str">
        <f t="shared" si="147"/>
        <v>Syrah</v>
      </c>
      <c r="G201" s="89">
        <f t="shared" si="148"/>
        <v>37104</v>
      </c>
      <c r="H201" s="90">
        <f t="shared" si="149"/>
        <v>17</v>
      </c>
      <c r="I201" s="97"/>
      <c r="J201" s="87" t="str">
        <f t="shared" si="150"/>
        <v>A4</v>
      </c>
      <c r="K201" s="87" t="str">
        <f t="shared" si="151"/>
        <v>A4</v>
      </c>
      <c r="L201" s="87" t="str">
        <f t="shared" si="152"/>
        <v>A4</v>
      </c>
      <c r="M201" s="87" t="str">
        <f t="shared" si="153"/>
        <v>A4</v>
      </c>
      <c r="N201" s="92"/>
      <c r="P201" s="223" t="str">
        <f ca="1">IF(OR(LEFT($A201,1)="x",AND(Y193+$AC201=0,$AC193&gt;0)),"",IFERROR(VLOOKUP($A201,LedenZ,26,0),""))</f>
        <v/>
      </c>
      <c r="Q201" s="223" t="str">
        <f ca="1">IF(OR(LEFT($A201,1)="x",AND(Z193+$AC201=0,$AC193&gt;0)),"",IFERROR(VLOOKUP($A201,LedenZ,27,0),""))</f>
        <v/>
      </c>
      <c r="R201" s="223" t="str">
        <f ca="1">IF(OR(LEFT($A201,1)="x",AND(AA193+$AC201=0,$AC193&gt;0)),"",IFERROR(VLOOKUP($A201,LedenZ,28,0),""))</f>
        <v/>
      </c>
      <c r="S201" s="223" t="str">
        <f ca="1">IF(OR(LEFT($A201,1)="x",AND(AC193+$AC201=0,$AC193&gt;0)),"",IFERROR(VLOOKUP($A201,LedenZ,29,0),""))</f>
        <v/>
      </c>
      <c r="T201" s="305"/>
      <c r="U201" s="226"/>
      <c r="V201" s="229">
        <f t="shared" si="159"/>
        <v>18</v>
      </c>
      <c r="W201" s="229">
        <f t="shared" si="159"/>
        <v>19</v>
      </c>
      <c r="X201" s="52">
        <v>12</v>
      </c>
      <c r="Y201" s="87" t="str">
        <f t="shared" si="154"/>
        <v>A4</v>
      </c>
      <c r="Z201" s="87" t="str">
        <f t="shared" si="155"/>
        <v>A4</v>
      </c>
      <c r="AA201" s="87" t="str">
        <f t="shared" si="156"/>
        <v>A4</v>
      </c>
      <c r="AB201" s="87" t="str">
        <f t="shared" si="157"/>
        <v/>
      </c>
      <c r="AC201" s="34">
        <f t="shared" si="158"/>
        <v>6</v>
      </c>
    </row>
    <row r="202" spans="1:29" x14ac:dyDescent="0.2">
      <c r="A202" s="34" t="str">
        <f>C191&amp;"x"&amp;B202</f>
        <v>A4x9</v>
      </c>
      <c r="B202" s="63">
        <v>9</v>
      </c>
      <c r="C202" s="87" t="str">
        <f t="shared" si="144"/>
        <v/>
      </c>
      <c r="D202" s="87" t="str">
        <f t="shared" si="145"/>
        <v/>
      </c>
      <c r="E202" s="88" t="str">
        <f t="shared" si="146"/>
        <v/>
      </c>
      <c r="F202" s="88" t="str">
        <f t="shared" si="147"/>
        <v/>
      </c>
      <c r="G202" s="89" t="str">
        <f t="shared" si="148"/>
        <v/>
      </c>
      <c r="H202" s="90" t="str">
        <f t="shared" si="149"/>
        <v/>
      </c>
      <c r="I202" s="97"/>
      <c r="J202" s="87" t="str">
        <f t="shared" si="150"/>
        <v/>
      </c>
      <c r="K202" s="87" t="str">
        <f t="shared" si="151"/>
        <v/>
      </c>
      <c r="L202" s="87" t="str">
        <f t="shared" si="152"/>
        <v/>
      </c>
      <c r="M202" s="87" t="str">
        <f t="shared" si="153"/>
        <v/>
      </c>
      <c r="N202" s="92"/>
      <c r="P202" s="223" t="str">
        <f>IF(OR(LEFT($A202,1)="x",AND(Y193+$AC202=0,$AC193&gt;0)),"",IFERROR(VLOOKUP($A202,LedenZ,26,0),""))</f>
        <v/>
      </c>
      <c r="Q202" s="223" t="str">
        <f>IF(OR(LEFT($A202,1)="x",AND(Z193+$AC202=0,$AC193&gt;0)),"",IFERROR(VLOOKUP($A202,LedenZ,27,0),""))</f>
        <v/>
      </c>
      <c r="R202" s="223" t="str">
        <f>IF(OR(LEFT($A202,1)="x",AND(AA193+$AC202=0,$AC193&gt;0)),"",IFERROR(VLOOKUP($A202,LedenZ,28,0),""))</f>
        <v/>
      </c>
      <c r="S202" s="223" t="str">
        <f>IF(OR(LEFT($A202,1)="x",AND(AC193+$AC202=0,$AC193&gt;0)),"",IFERROR(VLOOKUP($A202,LedenZ,29,0),""))</f>
        <v/>
      </c>
      <c r="T202" s="305"/>
      <c r="U202" s="226"/>
      <c r="V202" s="229">
        <f t="shared" si="159"/>
        <v>18</v>
      </c>
      <c r="W202" s="229">
        <f t="shared" si="159"/>
        <v>19</v>
      </c>
      <c r="X202" s="52">
        <v>13</v>
      </c>
      <c r="Y202" s="87" t="str">
        <f t="shared" si="154"/>
        <v/>
      </c>
      <c r="Z202" s="87" t="str">
        <f t="shared" si="155"/>
        <v/>
      </c>
      <c r="AA202" s="87" t="str">
        <f t="shared" si="156"/>
        <v/>
      </c>
      <c r="AB202" s="87" t="str">
        <f t="shared" si="157"/>
        <v/>
      </c>
      <c r="AC202" s="34">
        <f t="shared" si="158"/>
        <v>0</v>
      </c>
    </row>
    <row r="203" spans="1:29" x14ac:dyDescent="0.2">
      <c r="A203" s="34" t="str">
        <f>C191&amp;"x"&amp;B203</f>
        <v>A4x10</v>
      </c>
      <c r="B203" s="63">
        <v>10</v>
      </c>
      <c r="C203" s="87" t="str">
        <f t="shared" si="144"/>
        <v/>
      </c>
      <c r="D203" s="87" t="str">
        <f t="shared" si="145"/>
        <v/>
      </c>
      <c r="E203" s="88" t="str">
        <f t="shared" si="146"/>
        <v/>
      </c>
      <c r="F203" s="88" t="str">
        <f t="shared" si="147"/>
        <v/>
      </c>
      <c r="G203" s="89" t="str">
        <f t="shared" si="148"/>
        <v/>
      </c>
      <c r="H203" s="90" t="str">
        <f t="shared" si="149"/>
        <v/>
      </c>
      <c r="I203" s="97"/>
      <c r="J203" s="87" t="str">
        <f t="shared" si="150"/>
        <v/>
      </c>
      <c r="K203" s="87" t="str">
        <f t="shared" si="151"/>
        <v/>
      </c>
      <c r="L203" s="87" t="str">
        <f t="shared" si="152"/>
        <v/>
      </c>
      <c r="M203" s="87" t="str">
        <f t="shared" si="153"/>
        <v/>
      </c>
      <c r="N203" s="92"/>
      <c r="P203" s="223" t="str">
        <f>IF(OR(LEFT($A203,1)="x",AND(Y193+$AC203=0,$AC193&gt;0)),"",IFERROR(VLOOKUP($A203,LedenZ,26,0),""))</f>
        <v/>
      </c>
      <c r="Q203" s="223" t="str">
        <f>IF(OR(LEFT($A203,1)="x",AND(Z193+$AC203=0,$AC193&gt;0)),"",IFERROR(VLOOKUP($A203,LedenZ,27,0),""))</f>
        <v/>
      </c>
      <c r="R203" s="223" t="str">
        <f>IF(OR(LEFT($A203,1)="x",AND(AA193+$AC203=0,$AC193&gt;0)),"",IFERROR(VLOOKUP($A203,LedenZ,28,0),""))</f>
        <v/>
      </c>
      <c r="S203" s="223" t="str">
        <f>IF(OR(LEFT($A203,1)="x",AND(AC193+$AC203=0,$AC193&gt;0)),"",IFERROR(VLOOKUP($A203,LedenZ,29,0),""))</f>
        <v/>
      </c>
      <c r="T203" s="305"/>
      <c r="U203" s="226"/>
      <c r="V203" s="229">
        <f t="shared" si="159"/>
        <v>18</v>
      </c>
      <c r="W203" s="229">
        <f t="shared" si="159"/>
        <v>19</v>
      </c>
      <c r="X203" s="52">
        <v>14</v>
      </c>
      <c r="Y203" s="87" t="str">
        <f t="shared" si="154"/>
        <v/>
      </c>
      <c r="Z203" s="87" t="str">
        <f t="shared" si="155"/>
        <v/>
      </c>
      <c r="AA203" s="87" t="str">
        <f t="shared" si="156"/>
        <v/>
      </c>
      <c r="AB203" s="87" t="str">
        <f t="shared" si="157"/>
        <v/>
      </c>
      <c r="AC203" s="34">
        <f t="shared" si="158"/>
        <v>0</v>
      </c>
    </row>
    <row r="204" spans="1:29" x14ac:dyDescent="0.2">
      <c r="A204" s="34" t="str">
        <f>C191&amp;"x"&amp;B204</f>
        <v>A4x11</v>
      </c>
      <c r="B204" s="63">
        <v>11</v>
      </c>
      <c r="C204" s="87" t="str">
        <f t="shared" si="144"/>
        <v/>
      </c>
      <c r="D204" s="87" t="str">
        <f t="shared" si="145"/>
        <v/>
      </c>
      <c r="E204" s="88" t="str">
        <f t="shared" si="146"/>
        <v/>
      </c>
      <c r="F204" s="88" t="str">
        <f t="shared" si="147"/>
        <v/>
      </c>
      <c r="G204" s="89" t="str">
        <f t="shared" si="148"/>
        <v/>
      </c>
      <c r="H204" s="90" t="str">
        <f t="shared" si="149"/>
        <v/>
      </c>
      <c r="I204" s="97"/>
      <c r="J204" s="87" t="str">
        <f t="shared" si="150"/>
        <v/>
      </c>
      <c r="K204" s="87" t="str">
        <f t="shared" si="151"/>
        <v/>
      </c>
      <c r="L204" s="87" t="str">
        <f t="shared" si="152"/>
        <v/>
      </c>
      <c r="M204" s="87" t="str">
        <f t="shared" si="153"/>
        <v/>
      </c>
      <c r="N204" s="92"/>
      <c r="P204" s="223" t="str">
        <f>IF(OR(LEFT($A204,1)="x",AND(Y193+$AC204=0,$AC193&gt;0)),"",IFERROR(VLOOKUP($A204,LedenZ,26,0),""))</f>
        <v/>
      </c>
      <c r="Q204" s="223" t="str">
        <f>IF(OR(LEFT($A204,1)="x",AND(Z193+$AC204=0,$AC193&gt;0)),"",IFERROR(VLOOKUP($A204,LedenZ,27,0),""))</f>
        <v/>
      </c>
      <c r="R204" s="223" t="str">
        <f>IF(OR(LEFT($A204,1)="x",AND(AA193+$AC204=0,$AC193&gt;0)),"",IFERROR(VLOOKUP($A204,LedenZ,28,0),""))</f>
        <v/>
      </c>
      <c r="S204" s="223" t="str">
        <f>IF(OR(LEFT($A204,1)="x",AND(AC193+$AC204=0,$AC193&gt;0)),"",IFERROR(VLOOKUP($A204,LedenZ,29,0),""))</f>
        <v/>
      </c>
      <c r="V204" s="229">
        <f t="shared" si="159"/>
        <v>18</v>
      </c>
      <c r="W204" s="229">
        <f t="shared" si="159"/>
        <v>19</v>
      </c>
      <c r="X204" s="52">
        <v>15</v>
      </c>
      <c r="Y204" s="87" t="str">
        <f t="shared" si="154"/>
        <v/>
      </c>
      <c r="Z204" s="87" t="str">
        <f t="shared" si="155"/>
        <v/>
      </c>
      <c r="AA204" s="87" t="str">
        <f t="shared" si="156"/>
        <v/>
      </c>
      <c r="AB204" s="87" t="str">
        <f t="shared" si="157"/>
        <v/>
      </c>
      <c r="AC204" s="34">
        <f t="shared" si="158"/>
        <v>0</v>
      </c>
    </row>
    <row r="205" spans="1:29" x14ac:dyDescent="0.2">
      <c r="A205" s="34" t="str">
        <f>C191&amp;"x"&amp;B205</f>
        <v>A4x12</v>
      </c>
      <c r="B205" s="63">
        <v>12</v>
      </c>
      <c r="C205" s="87" t="str">
        <f t="shared" si="144"/>
        <v/>
      </c>
      <c r="D205" s="87" t="str">
        <f t="shared" si="145"/>
        <v/>
      </c>
      <c r="E205" s="88" t="str">
        <f t="shared" si="146"/>
        <v/>
      </c>
      <c r="F205" s="88" t="str">
        <f t="shared" si="147"/>
        <v/>
      </c>
      <c r="G205" s="89" t="str">
        <f t="shared" si="148"/>
        <v/>
      </c>
      <c r="H205" s="90" t="str">
        <f t="shared" si="149"/>
        <v/>
      </c>
      <c r="I205" s="97"/>
      <c r="J205" s="87" t="str">
        <f t="shared" si="150"/>
        <v/>
      </c>
      <c r="K205" s="87" t="str">
        <f t="shared" si="151"/>
        <v/>
      </c>
      <c r="L205" s="87" t="str">
        <f t="shared" si="152"/>
        <v/>
      </c>
      <c r="M205" s="87" t="str">
        <f t="shared" si="153"/>
        <v/>
      </c>
      <c r="N205" s="92"/>
      <c r="P205" s="223" t="str">
        <f>IF(OR(LEFT($A205,1)="x",AND(Y193+$AC205=0,$AC193&gt;0)),"",IFERROR(VLOOKUP($A205,LedenZ,26,0),""))</f>
        <v/>
      </c>
      <c r="Q205" s="223" t="str">
        <f>IF(OR(LEFT($A205,1)="x",AND(Z193+$AC205=0,$AC193&gt;0)),"",IFERROR(VLOOKUP($A205,LedenZ,27,0),""))</f>
        <v/>
      </c>
      <c r="R205" s="223" t="str">
        <f>IF(OR(LEFT($A205,1)="x",AND(AA193+$AC205=0,$AC193&gt;0)),"",IFERROR(VLOOKUP($A205,LedenZ,28,0),""))</f>
        <v/>
      </c>
      <c r="S205" s="223" t="str">
        <f>IF(OR(LEFT($A205,1)="x",AND(AC193+$AC205=0,$AC193&gt;0)),"",IFERROR(VLOOKUP($A205,LedenZ,29,0),""))</f>
        <v/>
      </c>
      <c r="V205" s="229">
        <f t="shared" si="159"/>
        <v>18</v>
      </c>
      <c r="W205" s="229">
        <f t="shared" si="159"/>
        <v>19</v>
      </c>
      <c r="X205" s="52">
        <v>16</v>
      </c>
      <c r="Y205" s="87" t="str">
        <f t="shared" si="154"/>
        <v/>
      </c>
      <c r="Z205" s="87" t="str">
        <f t="shared" si="155"/>
        <v/>
      </c>
      <c r="AA205" s="87" t="str">
        <f t="shared" si="156"/>
        <v/>
      </c>
      <c r="AB205" s="87" t="str">
        <f t="shared" si="157"/>
        <v/>
      </c>
      <c r="AC205" s="34">
        <f t="shared" si="158"/>
        <v>0</v>
      </c>
    </row>
    <row r="206" spans="1:29" x14ac:dyDescent="0.2">
      <c r="A206" s="34" t="str">
        <f>C191&amp;"x"&amp;B206</f>
        <v>A4x13</v>
      </c>
      <c r="B206" s="63">
        <v>13</v>
      </c>
      <c r="C206" s="87" t="str">
        <f t="shared" si="144"/>
        <v/>
      </c>
      <c r="D206" s="87" t="str">
        <f t="shared" si="145"/>
        <v/>
      </c>
      <c r="E206" s="88" t="str">
        <f t="shared" si="146"/>
        <v/>
      </c>
      <c r="F206" s="88" t="str">
        <f t="shared" si="147"/>
        <v/>
      </c>
      <c r="G206" s="89" t="str">
        <f t="shared" si="148"/>
        <v/>
      </c>
      <c r="H206" s="90" t="str">
        <f t="shared" si="149"/>
        <v/>
      </c>
      <c r="I206" s="97"/>
      <c r="J206" s="87" t="str">
        <f t="shared" si="150"/>
        <v/>
      </c>
      <c r="K206" s="87" t="str">
        <f t="shared" si="151"/>
        <v/>
      </c>
      <c r="L206" s="87" t="str">
        <f t="shared" si="152"/>
        <v/>
      </c>
      <c r="M206" s="87" t="str">
        <f t="shared" si="153"/>
        <v/>
      </c>
      <c r="N206" s="92"/>
      <c r="P206" s="223" t="str">
        <f>IF(OR(LEFT($A206,1)="x",AND(Y193+$AC206=0,$AC193&gt;0)),"",IFERROR(VLOOKUP($A206,LedenZ,26,0),""))</f>
        <v/>
      </c>
      <c r="Q206" s="223" t="str">
        <f>IF(OR(LEFT($A206,1)="x",AND(Z193+$AC206=0,$AC193&gt;0)),"",IFERROR(VLOOKUP($A206,LedenZ,27,0),""))</f>
        <v/>
      </c>
      <c r="R206" s="223" t="str">
        <f>IF(OR(LEFT($A206,1)="x",AND(AA193+$AC206=0,$AC193&gt;0)),"",IFERROR(VLOOKUP($A206,LedenZ,28,0),""))</f>
        <v/>
      </c>
      <c r="S206" s="223" t="str">
        <f>IF(OR(LEFT($A206,1)="x",AND(AC193+$AC206=0,$AC193&gt;0)),"",IFERROR(VLOOKUP($A206,LedenZ,29,0),""))</f>
        <v/>
      </c>
      <c r="V206" s="229">
        <f t="shared" si="159"/>
        <v>18</v>
      </c>
      <c r="W206" s="229">
        <f t="shared" si="159"/>
        <v>19</v>
      </c>
      <c r="X206" s="52">
        <v>17</v>
      </c>
      <c r="Y206" s="87" t="str">
        <f t="shared" si="154"/>
        <v/>
      </c>
      <c r="Z206" s="87" t="str">
        <f t="shared" si="155"/>
        <v/>
      </c>
      <c r="AA206" s="87" t="str">
        <f t="shared" si="156"/>
        <v/>
      </c>
      <c r="AB206" s="87" t="str">
        <f t="shared" si="157"/>
        <v/>
      </c>
      <c r="AC206" s="34">
        <f t="shared" si="158"/>
        <v>0</v>
      </c>
    </row>
    <row r="207" spans="1:29" x14ac:dyDescent="0.2">
      <c r="A207" s="34" t="str">
        <f>C191&amp;"x"&amp;B207</f>
        <v>A4x14</v>
      </c>
      <c r="B207" s="63">
        <v>14</v>
      </c>
      <c r="C207" s="87" t="str">
        <f t="shared" si="144"/>
        <v/>
      </c>
      <c r="D207" s="87" t="str">
        <f t="shared" si="145"/>
        <v/>
      </c>
      <c r="E207" s="88" t="str">
        <f t="shared" si="146"/>
        <v/>
      </c>
      <c r="F207" s="88" t="str">
        <f t="shared" si="147"/>
        <v/>
      </c>
      <c r="G207" s="89" t="str">
        <f t="shared" si="148"/>
        <v/>
      </c>
      <c r="H207" s="90" t="str">
        <f t="shared" si="149"/>
        <v/>
      </c>
      <c r="I207" s="97"/>
      <c r="J207" s="87" t="str">
        <f t="shared" si="150"/>
        <v/>
      </c>
      <c r="K207" s="87" t="str">
        <f t="shared" si="151"/>
        <v/>
      </c>
      <c r="L207" s="87" t="str">
        <f t="shared" si="152"/>
        <v/>
      </c>
      <c r="M207" s="87" t="str">
        <f t="shared" si="153"/>
        <v/>
      </c>
      <c r="N207" s="92"/>
      <c r="P207" s="223" t="str">
        <f>IF(OR(LEFT($A207,1)="x",AND(Y193+$AC207=0,$AC193&gt;0)),"",IFERROR(VLOOKUP($A207,LedenZ,26,0),""))</f>
        <v/>
      </c>
      <c r="Q207" s="223" t="str">
        <f>IF(OR(LEFT($A207,1)="x",AND(Z193+$AC207=0,$AC193&gt;0)),"",IFERROR(VLOOKUP($A207,LedenZ,27,0),""))</f>
        <v/>
      </c>
      <c r="R207" s="223" t="str">
        <f>IF(OR(LEFT($A207,1)="x",AND(AA193+$AC207=0,$AC193&gt;0)),"",IFERROR(VLOOKUP($A207,LedenZ,28,0),""))</f>
        <v/>
      </c>
      <c r="S207" s="223" t="str">
        <f>IF(OR(LEFT($A207,1)="x",AND(AC193+$AC207=0,$AC193&gt;0)),"",IFERROR(VLOOKUP($A207,LedenZ,29,0),""))</f>
        <v/>
      </c>
      <c r="V207" s="229">
        <f t="shared" si="159"/>
        <v>18</v>
      </c>
      <c r="W207" s="229">
        <f t="shared" si="159"/>
        <v>19</v>
      </c>
      <c r="X207" s="52">
        <v>18</v>
      </c>
      <c r="Y207" s="87" t="str">
        <f t="shared" si="154"/>
        <v/>
      </c>
      <c r="Z207" s="87" t="str">
        <f t="shared" si="155"/>
        <v/>
      </c>
      <c r="AA207" s="87" t="str">
        <f t="shared" si="156"/>
        <v/>
      </c>
      <c r="AB207" s="87" t="str">
        <f t="shared" si="157"/>
        <v/>
      </c>
      <c r="AC207" s="34">
        <f t="shared" si="158"/>
        <v>0</v>
      </c>
    </row>
    <row r="208" spans="1:29" x14ac:dyDescent="0.2">
      <c r="A208" s="34" t="str">
        <f>C191&amp;"x"&amp;B208</f>
        <v>A4x15</v>
      </c>
      <c r="B208" s="63">
        <v>15</v>
      </c>
      <c r="C208" s="87" t="str">
        <f t="shared" si="144"/>
        <v/>
      </c>
      <c r="D208" s="87" t="str">
        <f t="shared" si="145"/>
        <v/>
      </c>
      <c r="E208" s="88" t="str">
        <f t="shared" si="146"/>
        <v/>
      </c>
      <c r="F208" s="88" t="str">
        <f t="shared" si="147"/>
        <v/>
      </c>
      <c r="G208" s="89" t="str">
        <f t="shared" si="148"/>
        <v/>
      </c>
      <c r="H208" s="90" t="str">
        <f t="shared" si="149"/>
        <v/>
      </c>
      <c r="I208" s="97"/>
      <c r="J208" s="87" t="str">
        <f t="shared" si="150"/>
        <v/>
      </c>
      <c r="K208" s="87" t="str">
        <f t="shared" si="151"/>
        <v/>
      </c>
      <c r="L208" s="87" t="str">
        <f t="shared" si="152"/>
        <v/>
      </c>
      <c r="M208" s="87" t="str">
        <f t="shared" si="153"/>
        <v/>
      </c>
      <c r="N208" s="92"/>
      <c r="P208" s="223" t="str">
        <f>IF(OR(LEFT($A208,1)="x",AND(Y193+$AC208=0,$AC193&gt;0)),"",IFERROR(VLOOKUP($A208,LedenZ,26,0),""))</f>
        <v/>
      </c>
      <c r="Q208" s="223" t="str">
        <f>IF(OR(LEFT($A208,1)="x",AND(Z193+$AC208=0,$AC193&gt;0)),"",IFERROR(VLOOKUP($A208,LedenZ,27,0),""))</f>
        <v/>
      </c>
      <c r="R208" s="223" t="str">
        <f>IF(OR(LEFT($A208,1)="x",AND(AA193+$AC208=0,$AC193&gt;0)),"",IFERROR(VLOOKUP($A208,LedenZ,28,0),""))</f>
        <v/>
      </c>
      <c r="S208" s="223" t="str">
        <f>IF(OR(LEFT($A208,1)="x",AND(AC193+$AC208=0,$AC193&gt;0)),"",IFERROR(VLOOKUP($A208,LedenZ,29,0),""))</f>
        <v/>
      </c>
      <c r="V208" s="229">
        <f t="shared" si="159"/>
        <v>18</v>
      </c>
      <c r="W208" s="229">
        <f t="shared" si="159"/>
        <v>19</v>
      </c>
      <c r="X208" s="52">
        <v>19</v>
      </c>
      <c r="Y208" s="87" t="str">
        <f t="shared" si="154"/>
        <v/>
      </c>
      <c r="Z208" s="87" t="str">
        <f t="shared" si="155"/>
        <v/>
      </c>
      <c r="AA208" s="87" t="str">
        <f t="shared" si="156"/>
        <v/>
      </c>
      <c r="AB208" s="87" t="str">
        <f t="shared" si="157"/>
        <v/>
      </c>
      <c r="AC208" s="34">
        <f t="shared" si="158"/>
        <v>0</v>
      </c>
    </row>
    <row r="209" spans="1:32" ht="13.5" thickBot="1" x14ac:dyDescent="0.25">
      <c r="B209" s="93"/>
      <c r="C209" s="94"/>
      <c r="D209" s="93"/>
      <c r="E209" s="93"/>
      <c r="F209" s="93"/>
      <c r="G209" s="95"/>
      <c r="H209" s="95"/>
      <c r="I209" s="95"/>
      <c r="J209" s="94"/>
      <c r="K209" s="94"/>
      <c r="L209" s="94"/>
      <c r="M209" s="92"/>
      <c r="N209" s="92"/>
      <c r="X209" s="52">
        <v>20</v>
      </c>
    </row>
    <row r="210" spans="1:32" ht="13.5" thickTop="1" x14ac:dyDescent="0.2">
      <c r="A210" s="62"/>
      <c r="B210" s="63"/>
      <c r="C210" s="392" t="s">
        <v>6547</v>
      </c>
      <c r="D210" s="392"/>
      <c r="E210" s="178" t="s">
        <v>6548</v>
      </c>
      <c r="F210" s="178" t="s">
        <v>6549</v>
      </c>
      <c r="G210" s="65" t="s">
        <v>6550</v>
      </c>
      <c r="H210" s="66"/>
      <c r="I210" s="67"/>
      <c r="J210" s="68" t="s">
        <v>6551</v>
      </c>
      <c r="K210" s="68" t="s">
        <v>6552</v>
      </c>
      <c r="L210" s="68" t="s">
        <v>6553</v>
      </c>
      <c r="M210" s="69"/>
      <c r="N210" s="69"/>
      <c r="O210" s="70"/>
      <c r="P210" s="71">
        <f ca="1">COUNT(P214:P228)</f>
        <v>0</v>
      </c>
      <c r="Q210" s="71">
        <f ca="1">COUNT(Q214:Q228)</f>
        <v>0</v>
      </c>
      <c r="R210" s="71">
        <f ca="1">COUNT(R214:R228)</f>
        <v>0</v>
      </c>
      <c r="S210" s="71">
        <f ca="1">COUNT(S214:S228)</f>
        <v>0</v>
      </c>
      <c r="T210" s="51">
        <f ca="1">S210-(15-COUNTBLANK(AB214:AB228))</f>
        <v>0</v>
      </c>
      <c r="U210" s="70"/>
      <c r="V210" s="70"/>
      <c r="W210" s="70"/>
      <c r="X210" s="70">
        <v>1</v>
      </c>
      <c r="Y210" s="62"/>
      <c r="Z210" s="62"/>
      <c r="AA210" s="62"/>
      <c r="AB210" s="62"/>
      <c r="AC210" s="62"/>
    </row>
    <row r="211" spans="1:32" x14ac:dyDescent="0.2">
      <c r="A211" s="43">
        <v>14</v>
      </c>
      <c r="B211" s="73"/>
      <c r="C211" s="391" t="str">
        <f>Leden!AR16</f>
        <v>A5</v>
      </c>
      <c r="D211" s="391"/>
      <c r="E211" s="177" t="str">
        <f>IF($C211="","",LEFT(IFERROR(VLOOKUP($C211,TeamsZ,2,0),"")&amp;"??",2))</f>
        <v>BK</v>
      </c>
      <c r="F211" s="177" t="str">
        <f>IF($C211="","",LEFT(IFERROR(VLOOKUP($C211,TeamsZ,3,0),"")&amp;"??",2))</f>
        <v>Za</v>
      </c>
      <c r="G211" s="177" t="str">
        <f>IF($C211="","",LEFT(IFERROR(VLOOKUP($C211,TeamsZ,4,0),"")&amp;"?",1))</f>
        <v>8</v>
      </c>
      <c r="H211" s="75"/>
      <c r="I211" s="76"/>
      <c r="J211" s="295">
        <f>COUNTIF(C214:C228,"V")</f>
        <v>7</v>
      </c>
      <c r="K211" s="300">
        <f>COUNTIF(C214:C228,"M")</f>
        <v>2</v>
      </c>
      <c r="L211" s="77">
        <f>IFERROR(AVERAGE(H214:H228),"")</f>
        <v>16.555555555555557</v>
      </c>
      <c r="M211" s="78"/>
      <c r="N211" s="78"/>
      <c r="O211" s="79" t="s">
        <v>6554</v>
      </c>
      <c r="P211" s="223" t="str">
        <f ca="1">IF(COUNT(P214:P228)=0,"",TeamPunten(P214:P228,$V211))</f>
        <v/>
      </c>
      <c r="Q211" s="223" t="str">
        <f ca="1">IF(COUNT(Q214:Q228)=0,"",TeamPunten(Q214:Q228,$V211))</f>
        <v/>
      </c>
      <c r="R211" s="223" t="str">
        <f ca="1">IF(COUNT(R214:R228)=0,"",TeamPunten(R214:R228,$V211))</f>
        <v/>
      </c>
      <c r="S211" s="223" t="str">
        <f ca="1">IF(COUNT(S214:S228)=0,"",TeamPunten(S214:S228,$V211))</f>
        <v/>
      </c>
      <c r="T211" s="51"/>
      <c r="U211" s="225" t="str">
        <f>MID($C211,1,1)</f>
        <v>A</v>
      </c>
      <c r="V211" s="225" t="str">
        <f>MID($C211,1,1)</f>
        <v>A</v>
      </c>
      <c r="W211" s="225" t="str">
        <f>MID($C211,1,1)</f>
        <v>A</v>
      </c>
      <c r="X211" s="52">
        <v>2</v>
      </c>
      <c r="Y211" s="43"/>
      <c r="Z211" s="43"/>
      <c r="AA211" s="43"/>
      <c r="AB211" s="43"/>
      <c r="AC211" s="43"/>
      <c r="AD211" s="20" t="str">
        <f>IF($C211="","",IFERROR(VLOOKUP($C211,TeamsZ,6,0),""))</f>
        <v>A</v>
      </c>
      <c r="AE211" s="20" t="str">
        <f>IF($AD211="","",IFERROR(VLOOKUP($AD211,Teams!$J$4:$O$8,2,0),""))</f>
        <v>3312 AD</v>
      </c>
      <c r="AF211" s="20" t="str">
        <f>IF($AD211="","",IFERROR(VLOOKUP($AD211,Teams!$J$4:$O$8,4,0),""))</f>
        <v>Dordrecht</v>
      </c>
    </row>
    <row r="212" spans="1:32" x14ac:dyDescent="0.2">
      <c r="B212" s="63"/>
      <c r="C212" s="178"/>
      <c r="D212" s="63"/>
      <c r="E212" s="63"/>
      <c r="F212" s="63"/>
      <c r="G212" s="67"/>
      <c r="H212" s="67"/>
      <c r="I212" s="67"/>
      <c r="J212" s="296"/>
      <c r="K212" s="296"/>
      <c r="L212" s="296"/>
      <c r="M212" s="80"/>
      <c r="N212" s="80"/>
      <c r="P212" s="224"/>
      <c r="Q212" s="224"/>
      <c r="R212" s="224"/>
      <c r="S212" s="224"/>
      <c r="T212" s="51"/>
      <c r="U212" s="226"/>
      <c r="V212" s="226"/>
      <c r="W212" s="226"/>
      <c r="X212" s="52">
        <v>3</v>
      </c>
    </row>
    <row r="213" spans="1:32" x14ac:dyDescent="0.2">
      <c r="A213" s="81"/>
      <c r="B213" s="82"/>
      <c r="C213" s="83" t="s">
        <v>6555</v>
      </c>
      <c r="D213" s="83" t="s">
        <v>6556</v>
      </c>
      <c r="E213" s="84" t="s">
        <v>6557</v>
      </c>
      <c r="F213" s="84" t="s">
        <v>6558</v>
      </c>
      <c r="G213" s="83" t="s">
        <v>6559</v>
      </c>
      <c r="H213" s="83" t="s">
        <v>6560</v>
      </c>
      <c r="I213" s="83" t="s">
        <v>6415</v>
      </c>
      <c r="J213" s="83" t="s">
        <v>7321</v>
      </c>
      <c r="K213" s="83" t="s">
        <v>8065</v>
      </c>
      <c r="L213" s="83" t="s">
        <v>8195</v>
      </c>
      <c r="M213" s="83" t="s">
        <v>8196</v>
      </c>
      <c r="N213" s="85"/>
      <c r="O213" s="86"/>
      <c r="P213" s="227" t="s">
        <v>6425</v>
      </c>
      <c r="Q213" s="227" t="s">
        <v>6424</v>
      </c>
      <c r="R213" s="227" t="s">
        <v>6426</v>
      </c>
      <c r="S213" s="227" t="s">
        <v>6425</v>
      </c>
      <c r="T213" s="51"/>
      <c r="U213" s="225">
        <f>IF(W211="","",VLOOKUP(W211,Leeftijdscat,2,FALSE))</f>
        <v>15</v>
      </c>
      <c r="V213" s="225">
        <f>IF(W211="","",VLOOKUP(W211,Leeftijdscat,3,FALSE))</f>
        <v>18</v>
      </c>
      <c r="W213" s="225">
        <f>IF(W211="","",VLOOKUP(W211,Leeftijdscat,4,FALSE))</f>
        <v>19</v>
      </c>
      <c r="X213" s="52">
        <v>4</v>
      </c>
      <c r="Y213" s="81">
        <f>LEN(Y214&amp;Y215&amp;Y216&amp;Y217&amp;Y218&amp;Y219&amp;Y220&amp;Y221&amp;Y222&amp;Y223&amp;Y224&amp;Y225&amp;Y226&amp;Y227&amp;Y228)</f>
        <v>18</v>
      </c>
      <c r="Z213" s="81">
        <f>LEN(Z214&amp;Z215&amp;Z216&amp;Z217&amp;Z218&amp;Z219&amp;Z220&amp;Z221&amp;Z222&amp;Z223&amp;Z224&amp;Z225&amp;Z226&amp;Z227&amp;Z228)</f>
        <v>18</v>
      </c>
      <c r="AA213" s="81">
        <f>LEN(AA214&amp;AA215&amp;AA216&amp;AA217&amp;AA218&amp;AA219&amp;AA220&amp;AA221&amp;AA222&amp;AA223&amp;AA224&amp;AA225&amp;AA226&amp;AA227&amp;AA228)</f>
        <v>18</v>
      </c>
      <c r="AB213" s="81">
        <f>LEN(AB214&amp;AB215&amp;AB216&amp;AB217&amp;AB218&amp;AB219&amp;AB220&amp;AB221&amp;AB222&amp;AB223&amp;AB224&amp;AB225&amp;AB226&amp;AB227&amp;AB228)</f>
        <v>0</v>
      </c>
      <c r="AC213" s="81">
        <f>SUM(Y213:AA213)</f>
        <v>54</v>
      </c>
    </row>
    <row r="214" spans="1:32" x14ac:dyDescent="0.2">
      <c r="A214" s="34" t="str">
        <f>C211&amp;"x"&amp;B214</f>
        <v>A5x1</v>
      </c>
      <c r="B214" s="63">
        <v>1</v>
      </c>
      <c r="C214" s="87" t="str">
        <f t="shared" ref="C214:C228" si="160">IF(LEFT($A214,1)="x","",IFERROR(VLOOKUP($A214,LedenZ,5,0),""))</f>
        <v>V</v>
      </c>
      <c r="D214" s="87" t="str">
        <f t="shared" ref="D214:D228" si="161">IF(LEFT($A214,1)="x","",IFERROR(VLOOKUP($A214,LedenZ,6,0),""))</f>
        <v>NLN68P0</v>
      </c>
      <c r="E214" s="88" t="str">
        <f t="shared" ref="E214:E228" si="162">IF(LEFT($A214,1)="x","",IFERROR(VLOOKUP($A214,LedenZ,7,0),""))</f>
        <v>Canli, Dilan</v>
      </c>
      <c r="F214" s="88" t="str">
        <f t="shared" ref="F214:F228" si="163">IF(LEFT($A214,1)="x","",IFERROR(VLOOKUP($A214,LedenZ,8,0),""))</f>
        <v>Dilan</v>
      </c>
      <c r="G214" s="89">
        <f t="shared" ref="G214:G228" si="164">IF(LEFT($A214,1)="x","",IFERROR(VLOOKUP($A214,LedenZ,9,0),""))</f>
        <v>37333</v>
      </c>
      <c r="H214" s="90">
        <f t="shared" ref="H214:H228" si="165">IF(AND(ISNUMBER(G214),G214&lt;&gt;0),DATEDIF(G214,Peildatum,"Y"),"")</f>
        <v>16</v>
      </c>
      <c r="I214" s="97"/>
      <c r="J214" s="87" t="str">
        <f t="shared" ref="J214:J228" si="166">IF(LEFT($A214,1)="x","",IFERROR(VLOOKUP($A214,LedenZ,15,0),""))</f>
        <v>B5</v>
      </c>
      <c r="K214" s="87" t="str">
        <f t="shared" ref="K214:K228" si="167">IF(LEFT($A214,1)="x","",IFERROR(VLOOKUP($A214,LedenZ,16,0),""))</f>
        <v>B5</v>
      </c>
      <c r="L214" s="87" t="str">
        <f t="shared" ref="L214:L228" si="168">IF(LEFT($A214,1)="x","",IFERROR(VLOOKUP($A214,LedenZ,17,0),""))</f>
        <v>B5</v>
      </c>
      <c r="M214" s="87" t="str">
        <f t="shared" ref="M214:M228" si="169">IF(LEFT($A214,1)="x","",IFERROR(VLOOKUP($A214,LedenZ,18,0),""))</f>
        <v>A5</v>
      </c>
      <c r="N214" s="92"/>
      <c r="P214" s="223" t="str">
        <f ca="1">IF(OR(LEFT($A214,1)="x",AND(Y213+$AC214=0,$AC213&gt;0)),"",IFERROR(VLOOKUP($A214,LedenZ,26,0),""))</f>
        <v/>
      </c>
      <c r="Q214" s="223" t="str">
        <f ca="1">IF(OR(LEFT($A214,1)="x",AND(Z213+$AC214=0,$AC213&gt;0)),"",IFERROR(VLOOKUP($A214,LedenZ,27,0),""))</f>
        <v/>
      </c>
      <c r="R214" s="223" t="str">
        <f ca="1">IF(OR(LEFT($A214,1)="x",AND(AA213+$AC214=0,$AC213&gt;0)),"",IFERROR(VLOOKUP($A214,LedenZ,28,0),""))</f>
        <v/>
      </c>
      <c r="S214" s="223" t="str">
        <f ca="1">IF(OR(LEFT($A214,1)="x",AND(AC213+$AC214=0,$AC213&gt;0)),"",IFERROR(VLOOKUP($A214,LedenZ,29,0),""))</f>
        <v/>
      </c>
      <c r="T214" s="305"/>
      <c r="U214" s="226"/>
      <c r="V214" s="229">
        <f>V213</f>
        <v>18</v>
      </c>
      <c r="W214" s="229">
        <f>W213</f>
        <v>19</v>
      </c>
      <c r="X214" s="52">
        <v>5</v>
      </c>
      <c r="Y214" s="87" t="str">
        <f t="shared" ref="Y214:Y228" si="170">IF(LEFT($A214,1)="x","",IFERROR(VLOOKUP($A214,LedenZ,33,0),""))</f>
        <v>B5</v>
      </c>
      <c r="Z214" s="87" t="str">
        <f t="shared" ref="Z214:Z228" si="171">IF(LEFT($A214,1)="x","",IFERROR(VLOOKUP($A214,LedenZ,34,0),""))</f>
        <v>B5</v>
      </c>
      <c r="AA214" s="87" t="str">
        <f t="shared" ref="AA214:AA228" si="172">IF(LEFT($A214,1)="x","",IFERROR(VLOOKUP($A214,LedenZ,35,0),""))</f>
        <v>B5</v>
      </c>
      <c r="AB214" s="87" t="str">
        <f t="shared" ref="AB214:AB228" si="173">IF(LEFT($A214,1)="x","",IFERROR(VLOOKUP($A214,LedenZ,36,0),""))</f>
        <v/>
      </c>
      <c r="AC214" s="34">
        <f t="shared" ref="AC214:AC228" si="174">LEN(Y214&amp;Z214&amp;AA214&amp;AB214)</f>
        <v>6</v>
      </c>
    </row>
    <row r="215" spans="1:32" x14ac:dyDescent="0.2">
      <c r="A215" s="34" t="str">
        <f>C211&amp;"x"&amp;B215</f>
        <v>A5x2</v>
      </c>
      <c r="B215" s="63">
        <v>2</v>
      </c>
      <c r="C215" s="87" t="str">
        <f t="shared" si="160"/>
        <v>V</v>
      </c>
      <c r="D215" s="87" t="str">
        <f t="shared" si="161"/>
        <v>NLS08G2</v>
      </c>
      <c r="E215" s="88" t="str">
        <f t="shared" si="162"/>
        <v>Dubbeld, Sanne</v>
      </c>
      <c r="F215" s="88" t="str">
        <f t="shared" si="163"/>
        <v>Sanne</v>
      </c>
      <c r="G215" s="89">
        <f t="shared" si="164"/>
        <v>37295</v>
      </c>
      <c r="H215" s="90">
        <f t="shared" si="165"/>
        <v>16</v>
      </c>
      <c r="I215" s="97"/>
      <c r="J215" s="87" t="str">
        <f t="shared" si="166"/>
        <v>B5</v>
      </c>
      <c r="K215" s="87" t="str">
        <f t="shared" si="167"/>
        <v>B5</v>
      </c>
      <c r="L215" s="87" t="str">
        <f t="shared" si="168"/>
        <v>B5</v>
      </c>
      <c r="M215" s="87" t="str">
        <f t="shared" si="169"/>
        <v>A5</v>
      </c>
      <c r="N215" s="92"/>
      <c r="P215" s="223" t="str">
        <f ca="1">IF(OR(LEFT($A215,1)="x",AND(Y213+$AC215=0,$AC213&gt;0)),"",IFERROR(VLOOKUP($A215,LedenZ,26,0),""))</f>
        <v/>
      </c>
      <c r="Q215" s="223" t="str">
        <f ca="1">IF(OR(LEFT($A215,1)="x",AND(Z213+$AC215=0,$AC213&gt;0)),"",IFERROR(VLOOKUP($A215,LedenZ,27,0),""))</f>
        <v/>
      </c>
      <c r="R215" s="223" t="str">
        <f ca="1">IF(OR(LEFT($A215,1)="x",AND(AA213+$AC215=0,$AC213&gt;0)),"",IFERROR(VLOOKUP($A215,LedenZ,28,0),""))</f>
        <v/>
      </c>
      <c r="S215" s="223" t="str">
        <f ca="1">IF(OR(LEFT($A215,1)="x",AND(AC213+$AC215=0,$AC213&gt;0)),"",IFERROR(VLOOKUP($A215,LedenZ,29,0),""))</f>
        <v/>
      </c>
      <c r="T215" s="305"/>
      <c r="U215" s="226"/>
      <c r="V215" s="229">
        <f t="shared" ref="V215:W228" si="175">V214</f>
        <v>18</v>
      </c>
      <c r="W215" s="229">
        <f t="shared" si="175"/>
        <v>19</v>
      </c>
      <c r="X215" s="52">
        <v>6</v>
      </c>
      <c r="Y215" s="87" t="str">
        <f t="shared" si="170"/>
        <v>B5</v>
      </c>
      <c r="Z215" s="87" t="str">
        <f t="shared" si="171"/>
        <v>B5</v>
      </c>
      <c r="AA215" s="87" t="str">
        <f t="shared" si="172"/>
        <v>B5</v>
      </c>
      <c r="AB215" s="87" t="str">
        <f t="shared" si="173"/>
        <v/>
      </c>
      <c r="AC215" s="34">
        <f t="shared" si="174"/>
        <v>6</v>
      </c>
    </row>
    <row r="216" spans="1:32" x14ac:dyDescent="0.2">
      <c r="A216" s="34" t="str">
        <f>C211&amp;"x"&amp;B216</f>
        <v>A5x3</v>
      </c>
      <c r="B216" s="63">
        <v>3</v>
      </c>
      <c r="C216" s="87" t="str">
        <f t="shared" si="160"/>
        <v>V</v>
      </c>
      <c r="D216" s="87" t="str">
        <f t="shared" si="161"/>
        <v>NKT05Q7</v>
      </c>
      <c r="E216" s="88" t="str">
        <f t="shared" si="162"/>
        <v>Oostlander, Elise</v>
      </c>
      <c r="F216" s="88" t="str">
        <f t="shared" si="163"/>
        <v>Elise</v>
      </c>
      <c r="G216" s="89">
        <f t="shared" si="164"/>
        <v>37494</v>
      </c>
      <c r="H216" s="90">
        <f t="shared" si="165"/>
        <v>16</v>
      </c>
      <c r="I216" s="97"/>
      <c r="J216" s="87" t="str">
        <f t="shared" si="166"/>
        <v>B4</v>
      </c>
      <c r="K216" s="87" t="str">
        <f t="shared" si="167"/>
        <v>B4</v>
      </c>
      <c r="L216" s="87" t="str">
        <f t="shared" si="168"/>
        <v>B4</v>
      </c>
      <c r="M216" s="87" t="str">
        <f t="shared" si="169"/>
        <v>A5</v>
      </c>
      <c r="N216" s="92"/>
      <c r="P216" s="223" t="str">
        <f ca="1">IF(OR(LEFT($A216,1)="x",AND(Y213+$AC216=0,$AC213&gt;0)),"",IFERROR(VLOOKUP($A216,LedenZ,26,0),""))</f>
        <v/>
      </c>
      <c r="Q216" s="223" t="str">
        <f ca="1">IF(OR(LEFT($A216,1)="x",AND(Z213+$AC216=0,$AC213&gt;0)),"",IFERROR(VLOOKUP($A216,LedenZ,27,0),""))</f>
        <v/>
      </c>
      <c r="R216" s="223" t="str">
        <f ca="1">IF(OR(LEFT($A216,1)="x",AND(AA213+$AC216=0,$AC213&gt;0)),"",IFERROR(VLOOKUP($A216,LedenZ,28,0),""))</f>
        <v/>
      </c>
      <c r="S216" s="223" t="str">
        <f ca="1">IF(OR(LEFT($A216,1)="x",AND(AC213+$AC216=0,$AC213&gt;0)),"",IFERROR(VLOOKUP($A216,LedenZ,29,0),""))</f>
        <v/>
      </c>
      <c r="T216" s="305"/>
      <c r="U216" s="226"/>
      <c r="V216" s="229">
        <f t="shared" si="175"/>
        <v>18</v>
      </c>
      <c r="W216" s="229">
        <f t="shared" si="175"/>
        <v>19</v>
      </c>
      <c r="X216" s="52">
        <v>7</v>
      </c>
      <c r="Y216" s="87" t="str">
        <f t="shared" si="170"/>
        <v>B4</v>
      </c>
      <c r="Z216" s="87" t="str">
        <f t="shared" si="171"/>
        <v>B4</v>
      </c>
      <c r="AA216" s="87" t="str">
        <f t="shared" si="172"/>
        <v>B4</v>
      </c>
      <c r="AB216" s="87" t="str">
        <f t="shared" si="173"/>
        <v/>
      </c>
      <c r="AC216" s="34">
        <f t="shared" si="174"/>
        <v>6</v>
      </c>
    </row>
    <row r="217" spans="1:32" x14ac:dyDescent="0.2">
      <c r="A217" s="34" t="str">
        <f>C211&amp;"x"&amp;B217</f>
        <v>A5x4</v>
      </c>
      <c r="B217" s="63">
        <v>4</v>
      </c>
      <c r="C217" s="87" t="str">
        <f t="shared" si="160"/>
        <v>V</v>
      </c>
      <c r="D217" s="87" t="str">
        <f t="shared" si="161"/>
        <v>NKJ29C1</v>
      </c>
      <c r="E217" s="88" t="str">
        <f t="shared" si="162"/>
        <v>Pierse, Anniek</v>
      </c>
      <c r="F217" s="88" t="str">
        <f t="shared" si="163"/>
        <v>Anniek</v>
      </c>
      <c r="G217" s="89">
        <f t="shared" si="164"/>
        <v>37324</v>
      </c>
      <c r="H217" s="90">
        <f t="shared" si="165"/>
        <v>16</v>
      </c>
      <c r="I217" s="97"/>
      <c r="J217" s="87" t="str">
        <f t="shared" si="166"/>
        <v>B4</v>
      </c>
      <c r="K217" s="87" t="str">
        <f t="shared" si="167"/>
        <v>B4</v>
      </c>
      <c r="L217" s="87" t="str">
        <f t="shared" si="168"/>
        <v>B4</v>
      </c>
      <c r="M217" s="87" t="str">
        <f t="shared" si="169"/>
        <v>A5</v>
      </c>
      <c r="N217" s="92"/>
      <c r="P217" s="223" t="str">
        <f ca="1">IF(OR(LEFT($A217,1)="x",AND(Y213+$AC217=0,$AC213&gt;0)),"",IFERROR(VLOOKUP($A217,LedenZ,26,0),""))</f>
        <v/>
      </c>
      <c r="Q217" s="223" t="str">
        <f ca="1">IF(OR(LEFT($A217,1)="x",AND(Z213+$AC217=0,$AC213&gt;0)),"",IFERROR(VLOOKUP($A217,LedenZ,27,0),""))</f>
        <v/>
      </c>
      <c r="R217" s="223" t="str">
        <f ca="1">IF(OR(LEFT($A217,1)="x",AND(AA213+$AC217=0,$AC213&gt;0)),"",IFERROR(VLOOKUP($A217,LedenZ,28,0),""))</f>
        <v/>
      </c>
      <c r="S217" s="223" t="str">
        <f ca="1">IF(OR(LEFT($A217,1)="x",AND(AC213+$AC217=0,$AC213&gt;0)),"",IFERROR(VLOOKUP($A217,LedenZ,29,0),""))</f>
        <v/>
      </c>
      <c r="T217" s="305"/>
      <c r="U217" s="226"/>
      <c r="V217" s="229">
        <f t="shared" si="175"/>
        <v>18</v>
      </c>
      <c r="W217" s="229">
        <f t="shared" si="175"/>
        <v>19</v>
      </c>
      <c r="X217" s="52">
        <v>8</v>
      </c>
      <c r="Y217" s="87" t="str">
        <f t="shared" si="170"/>
        <v>B4</v>
      </c>
      <c r="Z217" s="87" t="str">
        <f t="shared" si="171"/>
        <v>B4</v>
      </c>
      <c r="AA217" s="87" t="str">
        <f t="shared" si="172"/>
        <v>B4</v>
      </c>
      <c r="AB217" s="87" t="str">
        <f t="shared" si="173"/>
        <v/>
      </c>
      <c r="AC217" s="34">
        <f t="shared" si="174"/>
        <v>6</v>
      </c>
    </row>
    <row r="218" spans="1:32" x14ac:dyDescent="0.2">
      <c r="A218" s="34" t="str">
        <f>C211&amp;"x"&amp;B218</f>
        <v>A5x5</v>
      </c>
      <c r="B218" s="63">
        <v>5</v>
      </c>
      <c r="C218" s="87" t="str">
        <f t="shared" si="160"/>
        <v>V</v>
      </c>
      <c r="D218" s="87" t="str">
        <f t="shared" si="161"/>
        <v>NKG18Q8</v>
      </c>
      <c r="E218" s="88" t="str">
        <f t="shared" si="162"/>
        <v>Reus, Anouk de</v>
      </c>
      <c r="F218" s="88" t="str">
        <f t="shared" si="163"/>
        <v>Anouk</v>
      </c>
      <c r="G218" s="89">
        <f t="shared" si="164"/>
        <v>37466</v>
      </c>
      <c r="H218" s="90">
        <f t="shared" si="165"/>
        <v>16</v>
      </c>
      <c r="I218" s="97"/>
      <c r="J218" s="87" t="str">
        <f t="shared" si="166"/>
        <v>B4</v>
      </c>
      <c r="K218" s="87" t="str">
        <f t="shared" si="167"/>
        <v>B4</v>
      </c>
      <c r="L218" s="87" t="str">
        <f t="shared" si="168"/>
        <v>B4</v>
      </c>
      <c r="M218" s="87" t="str">
        <f t="shared" si="169"/>
        <v>A5</v>
      </c>
      <c r="N218" s="92"/>
      <c r="P218" s="223" t="str">
        <f ca="1">IF(OR(LEFT($A218,1)="x",AND(Y213+$AC218=0,$AC213&gt;0)),"",IFERROR(VLOOKUP($A218,LedenZ,26,0),""))</f>
        <v/>
      </c>
      <c r="Q218" s="223" t="str">
        <f ca="1">IF(OR(LEFT($A218,1)="x",AND(Z213+$AC218=0,$AC213&gt;0)),"",IFERROR(VLOOKUP($A218,LedenZ,27,0),""))</f>
        <v/>
      </c>
      <c r="R218" s="223" t="str">
        <f ca="1">IF(OR(LEFT($A218,1)="x",AND(AA213+$AC218=0,$AC213&gt;0)),"",IFERROR(VLOOKUP($A218,LedenZ,28,0),""))</f>
        <v/>
      </c>
      <c r="S218" s="223" t="str">
        <f ca="1">IF(OR(LEFT($A218,1)="x",AND(AC213+$AC218=0,$AC213&gt;0)),"",IFERROR(VLOOKUP($A218,LedenZ,29,0),""))</f>
        <v/>
      </c>
      <c r="T218" s="305"/>
      <c r="U218" s="226"/>
      <c r="V218" s="229">
        <f t="shared" si="175"/>
        <v>18</v>
      </c>
      <c r="W218" s="229">
        <f t="shared" si="175"/>
        <v>19</v>
      </c>
      <c r="X218" s="52">
        <v>9</v>
      </c>
      <c r="Y218" s="87" t="str">
        <f t="shared" si="170"/>
        <v>B4</v>
      </c>
      <c r="Z218" s="87" t="str">
        <f t="shared" si="171"/>
        <v>B4</v>
      </c>
      <c r="AA218" s="87" t="str">
        <f t="shared" si="172"/>
        <v>B4</v>
      </c>
      <c r="AB218" s="87" t="str">
        <f t="shared" si="173"/>
        <v/>
      </c>
      <c r="AC218" s="34">
        <f t="shared" si="174"/>
        <v>6</v>
      </c>
    </row>
    <row r="219" spans="1:32" x14ac:dyDescent="0.2">
      <c r="A219" s="34" t="str">
        <f>C211&amp;"x"&amp;B219</f>
        <v>A5x6</v>
      </c>
      <c r="B219" s="63">
        <v>6</v>
      </c>
      <c r="C219" s="87" t="str">
        <f t="shared" si="160"/>
        <v>V</v>
      </c>
      <c r="D219" s="87" t="str">
        <f t="shared" si="161"/>
        <v>NKX56V4</v>
      </c>
      <c r="E219" s="88" t="str">
        <f t="shared" si="162"/>
        <v>Verhagen, Femke</v>
      </c>
      <c r="F219" s="88" t="str">
        <f t="shared" si="163"/>
        <v>Femke</v>
      </c>
      <c r="G219" s="89">
        <f t="shared" si="164"/>
        <v>37292</v>
      </c>
      <c r="H219" s="90">
        <f t="shared" si="165"/>
        <v>16</v>
      </c>
      <c r="I219" s="97"/>
      <c r="J219" s="87" t="str">
        <f t="shared" si="166"/>
        <v>B5</v>
      </c>
      <c r="K219" s="87" t="str">
        <f t="shared" si="167"/>
        <v>B5</v>
      </c>
      <c r="L219" s="87" t="str">
        <f t="shared" si="168"/>
        <v>B5</v>
      </c>
      <c r="M219" s="87" t="str">
        <f t="shared" si="169"/>
        <v>A5</v>
      </c>
      <c r="N219" s="92"/>
      <c r="P219" s="223" t="str">
        <f ca="1">IF(OR(LEFT($A219,1)="x",AND(Y213+$AC219=0,$AC213&gt;0)),"",IFERROR(VLOOKUP($A219,LedenZ,26,0),""))</f>
        <v/>
      </c>
      <c r="Q219" s="223" t="str">
        <f ca="1">IF(OR(LEFT($A219,1)="x",AND(Z213+$AC219=0,$AC213&gt;0)),"",IFERROR(VLOOKUP($A219,LedenZ,27,0),""))</f>
        <v/>
      </c>
      <c r="R219" s="223" t="str">
        <f ca="1">IF(OR(LEFT($A219,1)="x",AND(AA213+$AC219=0,$AC213&gt;0)),"",IFERROR(VLOOKUP($A219,LedenZ,28,0),""))</f>
        <v/>
      </c>
      <c r="S219" s="223" t="str">
        <f ca="1">IF(OR(LEFT($A219,1)="x",AND(AC213+$AC219=0,$AC213&gt;0)),"",IFERROR(VLOOKUP($A219,LedenZ,29,0),""))</f>
        <v/>
      </c>
      <c r="T219" s="305"/>
      <c r="U219" s="226"/>
      <c r="V219" s="229">
        <f t="shared" si="175"/>
        <v>18</v>
      </c>
      <c r="W219" s="229">
        <f t="shared" si="175"/>
        <v>19</v>
      </c>
      <c r="X219" s="52">
        <v>10</v>
      </c>
      <c r="Y219" s="87" t="str">
        <f t="shared" si="170"/>
        <v>B5</v>
      </c>
      <c r="Z219" s="87" t="str">
        <f t="shared" si="171"/>
        <v>B5</v>
      </c>
      <c r="AA219" s="87" t="str">
        <f t="shared" si="172"/>
        <v>B5</v>
      </c>
      <c r="AB219" s="87" t="str">
        <f t="shared" si="173"/>
        <v/>
      </c>
      <c r="AC219" s="34">
        <f t="shared" si="174"/>
        <v>6</v>
      </c>
    </row>
    <row r="220" spans="1:32" x14ac:dyDescent="0.2">
      <c r="A220" s="34" t="str">
        <f>C211&amp;"x"&amp;B220</f>
        <v>A5x7</v>
      </c>
      <c r="B220" s="63">
        <v>7</v>
      </c>
      <c r="C220" s="87" t="str">
        <f t="shared" si="160"/>
        <v>V</v>
      </c>
      <c r="D220" s="87" t="str">
        <f t="shared" si="161"/>
        <v>NKR24N1</v>
      </c>
      <c r="E220" s="88" t="str">
        <f t="shared" si="162"/>
        <v>Wijngaarden, Dagmar van</v>
      </c>
      <c r="F220" s="88" t="str">
        <f t="shared" si="163"/>
        <v>Dagmar</v>
      </c>
      <c r="G220" s="89">
        <f t="shared" si="164"/>
        <v>37177</v>
      </c>
      <c r="H220" s="90">
        <f t="shared" si="165"/>
        <v>17</v>
      </c>
      <c r="I220" s="97"/>
      <c r="J220" s="87" t="str">
        <f t="shared" si="166"/>
        <v>B4</v>
      </c>
      <c r="K220" s="87" t="str">
        <f t="shared" si="167"/>
        <v>B4</v>
      </c>
      <c r="L220" s="87" t="str">
        <f t="shared" si="168"/>
        <v>B4</v>
      </c>
      <c r="M220" s="87" t="str">
        <f t="shared" si="169"/>
        <v>A5</v>
      </c>
      <c r="N220" s="92"/>
      <c r="P220" s="223" t="str">
        <f ca="1">IF(OR(LEFT($A220,1)="x",AND(Y213+$AC220=0,$AC213&gt;0)),"",IFERROR(VLOOKUP($A220,LedenZ,26,0),""))</f>
        <v/>
      </c>
      <c r="Q220" s="223" t="str">
        <f ca="1">IF(OR(LEFT($A220,1)="x",AND(Z213+$AC220=0,$AC213&gt;0)),"",IFERROR(VLOOKUP($A220,LedenZ,27,0),""))</f>
        <v/>
      </c>
      <c r="R220" s="223" t="str">
        <f ca="1">IF(OR(LEFT($A220,1)="x",AND(AA213+$AC220=0,$AC213&gt;0)),"",IFERROR(VLOOKUP($A220,LedenZ,28,0),""))</f>
        <v/>
      </c>
      <c r="S220" s="223" t="str">
        <f ca="1">IF(OR(LEFT($A220,1)="x",AND(AC213+$AC220=0,$AC213&gt;0)),"",IFERROR(VLOOKUP($A220,LedenZ,29,0),""))</f>
        <v/>
      </c>
      <c r="T220" s="305"/>
      <c r="U220" s="226"/>
      <c r="V220" s="229">
        <f t="shared" si="175"/>
        <v>18</v>
      </c>
      <c r="W220" s="229">
        <f t="shared" si="175"/>
        <v>19</v>
      </c>
      <c r="X220" s="52">
        <v>11</v>
      </c>
      <c r="Y220" s="87" t="str">
        <f t="shared" si="170"/>
        <v>B4</v>
      </c>
      <c r="Z220" s="87" t="str">
        <f t="shared" si="171"/>
        <v>B4</v>
      </c>
      <c r="AA220" s="87" t="str">
        <f t="shared" si="172"/>
        <v>B4</v>
      </c>
      <c r="AB220" s="87" t="str">
        <f t="shared" si="173"/>
        <v/>
      </c>
      <c r="AC220" s="34">
        <f t="shared" si="174"/>
        <v>6</v>
      </c>
    </row>
    <row r="221" spans="1:32" x14ac:dyDescent="0.2">
      <c r="A221" s="34" t="str">
        <f>C211&amp;"x"&amp;B221</f>
        <v>A5x8</v>
      </c>
      <c r="B221" s="63">
        <v>8</v>
      </c>
      <c r="C221" s="87" t="str">
        <f t="shared" si="160"/>
        <v>M</v>
      </c>
      <c r="D221" s="87" t="str">
        <f t="shared" si="161"/>
        <v>NLL19Y9</v>
      </c>
      <c r="E221" s="88" t="str">
        <f t="shared" si="162"/>
        <v>Altena, Jaron</v>
      </c>
      <c r="F221" s="88" t="str">
        <f t="shared" si="163"/>
        <v>Jaron</v>
      </c>
      <c r="G221" s="89">
        <f t="shared" si="164"/>
        <v>37170</v>
      </c>
      <c r="H221" s="90">
        <f t="shared" si="165"/>
        <v>17</v>
      </c>
      <c r="I221" s="97"/>
      <c r="J221" s="87" t="str">
        <f t="shared" si="166"/>
        <v>B5</v>
      </c>
      <c r="K221" s="87" t="str">
        <f t="shared" si="167"/>
        <v>B5</v>
      </c>
      <c r="L221" s="87" t="str">
        <f t="shared" si="168"/>
        <v>B5</v>
      </c>
      <c r="M221" s="87" t="str">
        <f t="shared" si="169"/>
        <v>A5</v>
      </c>
      <c r="N221" s="92"/>
      <c r="P221" s="223" t="str">
        <f ca="1">IF(OR(LEFT($A221,1)="x",AND(Y213+$AC221=0,$AC213&gt;0)),"",IFERROR(VLOOKUP($A221,LedenZ,26,0),""))</f>
        <v/>
      </c>
      <c r="Q221" s="223" t="str">
        <f ca="1">IF(OR(LEFT($A221,1)="x",AND(Z213+$AC221=0,$AC213&gt;0)),"",IFERROR(VLOOKUP($A221,LedenZ,27,0),""))</f>
        <v/>
      </c>
      <c r="R221" s="223" t="str">
        <f ca="1">IF(OR(LEFT($A221,1)="x",AND(AA213+$AC221=0,$AC213&gt;0)),"",IFERROR(VLOOKUP($A221,LedenZ,28,0),""))</f>
        <v/>
      </c>
      <c r="S221" s="223" t="str">
        <f ca="1">IF(OR(LEFT($A221,1)="x",AND(AC213+$AC221=0,$AC213&gt;0)),"",IFERROR(VLOOKUP($A221,LedenZ,29,0),""))</f>
        <v/>
      </c>
      <c r="T221" s="305"/>
      <c r="U221" s="226"/>
      <c r="V221" s="229">
        <f t="shared" si="175"/>
        <v>18</v>
      </c>
      <c r="W221" s="229">
        <f t="shared" si="175"/>
        <v>19</v>
      </c>
      <c r="X221" s="52">
        <v>12</v>
      </c>
      <c r="Y221" s="87" t="str">
        <f t="shared" si="170"/>
        <v>B5</v>
      </c>
      <c r="Z221" s="87" t="str">
        <f t="shared" si="171"/>
        <v>B5</v>
      </c>
      <c r="AA221" s="87" t="str">
        <f t="shared" si="172"/>
        <v>B5</v>
      </c>
      <c r="AB221" s="87" t="str">
        <f t="shared" si="173"/>
        <v/>
      </c>
      <c r="AC221" s="34">
        <f t="shared" si="174"/>
        <v>6</v>
      </c>
    </row>
    <row r="222" spans="1:32" x14ac:dyDescent="0.2">
      <c r="A222" s="34" t="str">
        <f>C211&amp;"x"&amp;B222</f>
        <v>A5x9</v>
      </c>
      <c r="B222" s="63">
        <v>9</v>
      </c>
      <c r="C222" s="87" t="str">
        <f t="shared" si="160"/>
        <v>M</v>
      </c>
      <c r="D222" s="87" t="str">
        <f t="shared" si="161"/>
        <v>NKD39Q8</v>
      </c>
      <c r="E222" s="88" t="str">
        <f t="shared" si="162"/>
        <v>Schindler, Mark</v>
      </c>
      <c r="F222" s="88" t="str">
        <f t="shared" si="163"/>
        <v>Mark</v>
      </c>
      <c r="G222" s="89">
        <f t="shared" si="164"/>
        <v>36308</v>
      </c>
      <c r="H222" s="90">
        <f t="shared" si="165"/>
        <v>19</v>
      </c>
      <c r="I222" s="97"/>
      <c r="J222" s="87" t="str">
        <f t="shared" si="166"/>
        <v>A4</v>
      </c>
      <c r="K222" s="87" t="str">
        <f t="shared" si="167"/>
        <v>A4</v>
      </c>
      <c r="L222" s="87" t="str">
        <f t="shared" si="168"/>
        <v>A4</v>
      </c>
      <c r="M222" s="87" t="str">
        <f t="shared" si="169"/>
        <v>A5</v>
      </c>
      <c r="N222" s="92"/>
      <c r="P222" s="223" t="str">
        <f ca="1">IF(OR(LEFT($A222,1)="x",AND(Y213+$AC222=0,$AC213&gt;0)),"",IFERROR(VLOOKUP($A222,LedenZ,26,0),""))</f>
        <v/>
      </c>
      <c r="Q222" s="223" t="str">
        <f ca="1">IF(OR(LEFT($A222,1)="x",AND(Z213+$AC222=0,$AC213&gt;0)),"",IFERROR(VLOOKUP($A222,LedenZ,27,0),""))</f>
        <v/>
      </c>
      <c r="R222" s="223" t="str">
        <f ca="1">IF(OR(LEFT($A222,1)="x",AND(AA213+$AC222=0,$AC213&gt;0)),"",IFERROR(VLOOKUP($A222,LedenZ,28,0),""))</f>
        <v/>
      </c>
      <c r="S222" s="223" t="str">
        <f ca="1">IF(OR(LEFT($A222,1)="x",AND(AC213+$AC222=0,$AC213&gt;0)),"",IFERROR(VLOOKUP($A222,LedenZ,29,0),""))</f>
        <v/>
      </c>
      <c r="T222" s="305"/>
      <c r="U222" s="226"/>
      <c r="V222" s="229">
        <f t="shared" si="175"/>
        <v>18</v>
      </c>
      <c r="W222" s="229">
        <f t="shared" si="175"/>
        <v>19</v>
      </c>
      <c r="X222" s="52">
        <v>13</v>
      </c>
      <c r="Y222" s="87" t="str">
        <f t="shared" si="170"/>
        <v>A4</v>
      </c>
      <c r="Z222" s="87" t="str">
        <f t="shared" si="171"/>
        <v>A4</v>
      </c>
      <c r="AA222" s="87" t="str">
        <f t="shared" si="172"/>
        <v>A4</v>
      </c>
      <c r="AB222" s="87" t="str">
        <f t="shared" si="173"/>
        <v/>
      </c>
      <c r="AC222" s="34">
        <f t="shared" si="174"/>
        <v>6</v>
      </c>
    </row>
    <row r="223" spans="1:32" x14ac:dyDescent="0.2">
      <c r="A223" s="34" t="str">
        <f>C211&amp;"x"&amp;B223</f>
        <v>A5x10</v>
      </c>
      <c r="B223" s="63">
        <v>10</v>
      </c>
      <c r="C223" s="87" t="str">
        <f t="shared" si="160"/>
        <v/>
      </c>
      <c r="D223" s="87" t="str">
        <f t="shared" si="161"/>
        <v/>
      </c>
      <c r="E223" s="88" t="str">
        <f t="shared" si="162"/>
        <v/>
      </c>
      <c r="F223" s="88" t="str">
        <f t="shared" si="163"/>
        <v/>
      </c>
      <c r="G223" s="89" t="str">
        <f t="shared" si="164"/>
        <v/>
      </c>
      <c r="H223" s="90" t="str">
        <f t="shared" si="165"/>
        <v/>
      </c>
      <c r="I223" s="97"/>
      <c r="J223" s="87" t="str">
        <f t="shared" si="166"/>
        <v/>
      </c>
      <c r="K223" s="87" t="str">
        <f t="shared" si="167"/>
        <v/>
      </c>
      <c r="L223" s="87" t="str">
        <f t="shared" si="168"/>
        <v/>
      </c>
      <c r="M223" s="87" t="str">
        <f t="shared" si="169"/>
        <v/>
      </c>
      <c r="N223" s="92"/>
      <c r="P223" s="223" t="str">
        <f>IF(OR(LEFT($A223,1)="x",AND(Y213+$AC223=0,$AC213&gt;0)),"",IFERROR(VLOOKUP($A223,LedenZ,26,0),""))</f>
        <v/>
      </c>
      <c r="Q223" s="223" t="str">
        <f>IF(OR(LEFT($A223,1)="x",AND(Z213+$AC223=0,$AC213&gt;0)),"",IFERROR(VLOOKUP($A223,LedenZ,27,0),""))</f>
        <v/>
      </c>
      <c r="R223" s="223" t="str">
        <f>IF(OR(LEFT($A223,1)="x",AND(AA213+$AC223=0,$AC213&gt;0)),"",IFERROR(VLOOKUP($A223,LedenZ,28,0),""))</f>
        <v/>
      </c>
      <c r="S223" s="223" t="str">
        <f>IF(OR(LEFT($A223,1)="x",AND(AC213+$AC223=0,$AC213&gt;0)),"",IFERROR(VLOOKUP($A223,LedenZ,29,0),""))</f>
        <v/>
      </c>
      <c r="T223" s="305"/>
      <c r="U223" s="226"/>
      <c r="V223" s="229">
        <f t="shared" si="175"/>
        <v>18</v>
      </c>
      <c r="W223" s="229">
        <f t="shared" si="175"/>
        <v>19</v>
      </c>
      <c r="X223" s="52">
        <v>14</v>
      </c>
      <c r="Y223" s="87" t="str">
        <f t="shared" si="170"/>
        <v/>
      </c>
      <c r="Z223" s="87" t="str">
        <f t="shared" si="171"/>
        <v/>
      </c>
      <c r="AA223" s="87" t="str">
        <f t="shared" si="172"/>
        <v/>
      </c>
      <c r="AB223" s="87" t="str">
        <f t="shared" si="173"/>
        <v/>
      </c>
      <c r="AC223" s="34">
        <f t="shared" si="174"/>
        <v>0</v>
      </c>
    </row>
    <row r="224" spans="1:32" x14ac:dyDescent="0.2">
      <c r="A224" s="34" t="str">
        <f>C211&amp;"x"&amp;B224</f>
        <v>A5x11</v>
      </c>
      <c r="B224" s="63">
        <v>11</v>
      </c>
      <c r="C224" s="87" t="str">
        <f t="shared" si="160"/>
        <v/>
      </c>
      <c r="D224" s="87" t="str">
        <f t="shared" si="161"/>
        <v/>
      </c>
      <c r="E224" s="88" t="str">
        <f t="shared" si="162"/>
        <v/>
      </c>
      <c r="F224" s="88" t="str">
        <f t="shared" si="163"/>
        <v/>
      </c>
      <c r="G224" s="89" t="str">
        <f t="shared" si="164"/>
        <v/>
      </c>
      <c r="H224" s="90" t="str">
        <f t="shared" si="165"/>
        <v/>
      </c>
      <c r="I224" s="97"/>
      <c r="J224" s="87" t="str">
        <f t="shared" si="166"/>
        <v/>
      </c>
      <c r="K224" s="87" t="str">
        <f t="shared" si="167"/>
        <v/>
      </c>
      <c r="L224" s="87" t="str">
        <f t="shared" si="168"/>
        <v/>
      </c>
      <c r="M224" s="87" t="str">
        <f t="shared" si="169"/>
        <v/>
      </c>
      <c r="N224" s="92"/>
      <c r="P224" s="223" t="str">
        <f>IF(OR(LEFT($A224,1)="x",AND(Y213+$AC224=0,$AC213&gt;0)),"",IFERROR(VLOOKUP($A224,LedenZ,26,0),""))</f>
        <v/>
      </c>
      <c r="Q224" s="223" t="str">
        <f>IF(OR(LEFT($A224,1)="x",AND(Z213+$AC224=0,$AC213&gt;0)),"",IFERROR(VLOOKUP($A224,LedenZ,27,0),""))</f>
        <v/>
      </c>
      <c r="R224" s="223" t="str">
        <f>IF(OR(LEFT($A224,1)="x",AND(AA213+$AC224=0,$AC213&gt;0)),"",IFERROR(VLOOKUP($A224,LedenZ,28,0),""))</f>
        <v/>
      </c>
      <c r="S224" s="223" t="str">
        <f>IF(OR(LEFT($A224,1)="x",AND(AC213+$AC224=0,$AC213&gt;0)),"",IFERROR(VLOOKUP($A224,LedenZ,29,0),""))</f>
        <v/>
      </c>
      <c r="V224" s="229">
        <f t="shared" si="175"/>
        <v>18</v>
      </c>
      <c r="W224" s="229">
        <f t="shared" si="175"/>
        <v>19</v>
      </c>
      <c r="X224" s="52">
        <v>15</v>
      </c>
      <c r="Y224" s="87" t="str">
        <f t="shared" si="170"/>
        <v/>
      </c>
      <c r="Z224" s="87" t="str">
        <f t="shared" si="171"/>
        <v/>
      </c>
      <c r="AA224" s="87" t="str">
        <f t="shared" si="172"/>
        <v/>
      </c>
      <c r="AB224" s="87" t="str">
        <f t="shared" si="173"/>
        <v/>
      </c>
      <c r="AC224" s="34">
        <f t="shared" si="174"/>
        <v>0</v>
      </c>
    </row>
    <row r="225" spans="1:32" x14ac:dyDescent="0.2">
      <c r="A225" s="34" t="str">
        <f>C211&amp;"x"&amp;B225</f>
        <v>A5x12</v>
      </c>
      <c r="B225" s="63">
        <v>12</v>
      </c>
      <c r="C225" s="87" t="str">
        <f t="shared" si="160"/>
        <v/>
      </c>
      <c r="D225" s="87" t="str">
        <f t="shared" si="161"/>
        <v/>
      </c>
      <c r="E225" s="88" t="str">
        <f t="shared" si="162"/>
        <v/>
      </c>
      <c r="F225" s="88" t="str">
        <f t="shared" si="163"/>
        <v/>
      </c>
      <c r="G225" s="89" t="str">
        <f t="shared" si="164"/>
        <v/>
      </c>
      <c r="H225" s="90" t="str">
        <f t="shared" si="165"/>
        <v/>
      </c>
      <c r="I225" s="97"/>
      <c r="J225" s="87" t="str">
        <f t="shared" si="166"/>
        <v/>
      </c>
      <c r="K225" s="87" t="str">
        <f t="shared" si="167"/>
        <v/>
      </c>
      <c r="L225" s="87" t="str">
        <f t="shared" si="168"/>
        <v/>
      </c>
      <c r="M225" s="87" t="str">
        <f t="shared" si="169"/>
        <v/>
      </c>
      <c r="N225" s="92"/>
      <c r="P225" s="223" t="str">
        <f>IF(OR(LEFT($A225,1)="x",AND(Y213+$AC225=0,$AC213&gt;0)),"",IFERROR(VLOOKUP($A225,LedenZ,26,0),""))</f>
        <v/>
      </c>
      <c r="Q225" s="223" t="str">
        <f>IF(OR(LEFT($A225,1)="x",AND(Z213+$AC225=0,$AC213&gt;0)),"",IFERROR(VLOOKUP($A225,LedenZ,27,0),""))</f>
        <v/>
      </c>
      <c r="R225" s="223" t="str">
        <f>IF(OR(LEFT($A225,1)="x",AND(AA213+$AC225=0,$AC213&gt;0)),"",IFERROR(VLOOKUP($A225,LedenZ,28,0),""))</f>
        <v/>
      </c>
      <c r="S225" s="223" t="str">
        <f>IF(OR(LEFT($A225,1)="x",AND(AC213+$AC225=0,$AC213&gt;0)),"",IFERROR(VLOOKUP($A225,LedenZ,29,0),""))</f>
        <v/>
      </c>
      <c r="V225" s="229">
        <f t="shared" si="175"/>
        <v>18</v>
      </c>
      <c r="W225" s="229">
        <f t="shared" si="175"/>
        <v>19</v>
      </c>
      <c r="X225" s="52">
        <v>16</v>
      </c>
      <c r="Y225" s="87" t="str">
        <f t="shared" si="170"/>
        <v/>
      </c>
      <c r="Z225" s="87" t="str">
        <f t="shared" si="171"/>
        <v/>
      </c>
      <c r="AA225" s="87" t="str">
        <f t="shared" si="172"/>
        <v/>
      </c>
      <c r="AB225" s="87" t="str">
        <f t="shared" si="173"/>
        <v/>
      </c>
      <c r="AC225" s="34">
        <f t="shared" si="174"/>
        <v>0</v>
      </c>
    </row>
    <row r="226" spans="1:32" x14ac:dyDescent="0.2">
      <c r="A226" s="34" t="str">
        <f>C211&amp;"x"&amp;B226</f>
        <v>A5x13</v>
      </c>
      <c r="B226" s="63">
        <v>13</v>
      </c>
      <c r="C226" s="87" t="str">
        <f t="shared" si="160"/>
        <v/>
      </c>
      <c r="D226" s="87" t="str">
        <f t="shared" si="161"/>
        <v/>
      </c>
      <c r="E226" s="88" t="str">
        <f t="shared" si="162"/>
        <v/>
      </c>
      <c r="F226" s="88" t="str">
        <f t="shared" si="163"/>
        <v/>
      </c>
      <c r="G226" s="89" t="str">
        <f t="shared" si="164"/>
        <v/>
      </c>
      <c r="H226" s="90" t="str">
        <f t="shared" si="165"/>
        <v/>
      </c>
      <c r="I226" s="97"/>
      <c r="J226" s="87" t="str">
        <f t="shared" si="166"/>
        <v/>
      </c>
      <c r="K226" s="87" t="str">
        <f t="shared" si="167"/>
        <v/>
      </c>
      <c r="L226" s="87" t="str">
        <f t="shared" si="168"/>
        <v/>
      </c>
      <c r="M226" s="87" t="str">
        <f t="shared" si="169"/>
        <v/>
      </c>
      <c r="N226" s="92"/>
      <c r="P226" s="223" t="str">
        <f>IF(OR(LEFT($A226,1)="x",AND(Y213+$AC226=0,$AC213&gt;0)),"",IFERROR(VLOOKUP($A226,LedenZ,26,0),""))</f>
        <v/>
      </c>
      <c r="Q226" s="223" t="str">
        <f>IF(OR(LEFT($A226,1)="x",AND(Z213+$AC226=0,$AC213&gt;0)),"",IFERROR(VLOOKUP($A226,LedenZ,27,0),""))</f>
        <v/>
      </c>
      <c r="R226" s="223" t="str">
        <f>IF(OR(LEFT($A226,1)="x",AND(AA213+$AC226=0,$AC213&gt;0)),"",IFERROR(VLOOKUP($A226,LedenZ,28,0),""))</f>
        <v/>
      </c>
      <c r="S226" s="223" t="str">
        <f>IF(OR(LEFT($A226,1)="x",AND(AC213+$AC226=0,$AC213&gt;0)),"",IFERROR(VLOOKUP($A226,LedenZ,29,0),""))</f>
        <v/>
      </c>
      <c r="V226" s="229">
        <f t="shared" si="175"/>
        <v>18</v>
      </c>
      <c r="W226" s="229">
        <f t="shared" si="175"/>
        <v>19</v>
      </c>
      <c r="X226" s="52">
        <v>17</v>
      </c>
      <c r="Y226" s="87" t="str">
        <f t="shared" si="170"/>
        <v/>
      </c>
      <c r="Z226" s="87" t="str">
        <f t="shared" si="171"/>
        <v/>
      </c>
      <c r="AA226" s="87" t="str">
        <f t="shared" si="172"/>
        <v/>
      </c>
      <c r="AB226" s="87" t="str">
        <f t="shared" si="173"/>
        <v/>
      </c>
      <c r="AC226" s="34">
        <f t="shared" si="174"/>
        <v>0</v>
      </c>
    </row>
    <row r="227" spans="1:32" x14ac:dyDescent="0.2">
      <c r="A227" s="34" t="str">
        <f>C211&amp;"x"&amp;B227</f>
        <v>A5x14</v>
      </c>
      <c r="B227" s="63">
        <v>14</v>
      </c>
      <c r="C227" s="87" t="str">
        <f t="shared" si="160"/>
        <v/>
      </c>
      <c r="D227" s="87" t="str">
        <f t="shared" si="161"/>
        <v/>
      </c>
      <c r="E227" s="88" t="str">
        <f t="shared" si="162"/>
        <v/>
      </c>
      <c r="F227" s="88" t="str">
        <f t="shared" si="163"/>
        <v/>
      </c>
      <c r="G227" s="89" t="str">
        <f t="shared" si="164"/>
        <v/>
      </c>
      <c r="H227" s="90" t="str">
        <f t="shared" si="165"/>
        <v/>
      </c>
      <c r="I227" s="97"/>
      <c r="J227" s="87" t="str">
        <f t="shared" si="166"/>
        <v/>
      </c>
      <c r="K227" s="87" t="str">
        <f t="shared" si="167"/>
        <v/>
      </c>
      <c r="L227" s="87" t="str">
        <f t="shared" si="168"/>
        <v/>
      </c>
      <c r="M227" s="87" t="str">
        <f t="shared" si="169"/>
        <v/>
      </c>
      <c r="N227" s="92"/>
      <c r="P227" s="223" t="str">
        <f>IF(OR(LEFT($A227,1)="x",AND(Y213+$AC227=0,$AC213&gt;0)),"",IFERROR(VLOOKUP($A227,LedenZ,26,0),""))</f>
        <v/>
      </c>
      <c r="Q227" s="223" t="str">
        <f>IF(OR(LEFT($A227,1)="x",AND(Z213+$AC227=0,$AC213&gt;0)),"",IFERROR(VLOOKUP($A227,LedenZ,27,0),""))</f>
        <v/>
      </c>
      <c r="R227" s="223" t="str">
        <f>IF(OR(LEFT($A227,1)="x",AND(AA213+$AC227=0,$AC213&gt;0)),"",IFERROR(VLOOKUP($A227,LedenZ,28,0),""))</f>
        <v/>
      </c>
      <c r="S227" s="223" t="str">
        <f>IF(OR(LEFT($A227,1)="x",AND(AC213+$AC227=0,$AC213&gt;0)),"",IFERROR(VLOOKUP($A227,LedenZ,29,0),""))</f>
        <v/>
      </c>
      <c r="V227" s="229">
        <f t="shared" si="175"/>
        <v>18</v>
      </c>
      <c r="W227" s="229">
        <f t="shared" si="175"/>
        <v>19</v>
      </c>
      <c r="X227" s="52">
        <v>18</v>
      </c>
      <c r="Y227" s="87" t="str">
        <f t="shared" si="170"/>
        <v/>
      </c>
      <c r="Z227" s="87" t="str">
        <f t="shared" si="171"/>
        <v/>
      </c>
      <c r="AA227" s="87" t="str">
        <f t="shared" si="172"/>
        <v/>
      </c>
      <c r="AB227" s="87" t="str">
        <f t="shared" si="173"/>
        <v/>
      </c>
      <c r="AC227" s="34">
        <f t="shared" si="174"/>
        <v>0</v>
      </c>
    </row>
    <row r="228" spans="1:32" x14ac:dyDescent="0.2">
      <c r="A228" s="34" t="str">
        <f>C211&amp;"x"&amp;B228</f>
        <v>A5x15</v>
      </c>
      <c r="B228" s="63">
        <v>15</v>
      </c>
      <c r="C228" s="87" t="str">
        <f t="shared" si="160"/>
        <v/>
      </c>
      <c r="D228" s="87" t="str">
        <f t="shared" si="161"/>
        <v/>
      </c>
      <c r="E228" s="88" t="str">
        <f t="shared" si="162"/>
        <v/>
      </c>
      <c r="F228" s="88" t="str">
        <f t="shared" si="163"/>
        <v/>
      </c>
      <c r="G228" s="89" t="str">
        <f t="shared" si="164"/>
        <v/>
      </c>
      <c r="H228" s="90" t="str">
        <f t="shared" si="165"/>
        <v/>
      </c>
      <c r="I228" s="97"/>
      <c r="J228" s="87" t="str">
        <f t="shared" si="166"/>
        <v/>
      </c>
      <c r="K228" s="87" t="str">
        <f t="shared" si="167"/>
        <v/>
      </c>
      <c r="L228" s="87" t="str">
        <f t="shared" si="168"/>
        <v/>
      </c>
      <c r="M228" s="87" t="str">
        <f t="shared" si="169"/>
        <v/>
      </c>
      <c r="N228" s="92"/>
      <c r="P228" s="223" t="str">
        <f>IF(OR(LEFT($A228,1)="x",AND(Y213+$AC228=0,$AC213&gt;0)),"",IFERROR(VLOOKUP($A228,LedenZ,26,0),""))</f>
        <v/>
      </c>
      <c r="Q228" s="223" t="str">
        <f>IF(OR(LEFT($A228,1)="x",AND(Z213+$AC228=0,$AC213&gt;0)),"",IFERROR(VLOOKUP($A228,LedenZ,27,0),""))</f>
        <v/>
      </c>
      <c r="R228" s="223" t="str">
        <f>IF(OR(LEFT($A228,1)="x",AND(AA213+$AC228=0,$AC213&gt;0)),"",IFERROR(VLOOKUP($A228,LedenZ,28,0),""))</f>
        <v/>
      </c>
      <c r="S228" s="223" t="str">
        <f>IF(OR(LEFT($A228,1)="x",AND(AC213+$AC228=0,$AC213&gt;0)),"",IFERROR(VLOOKUP($A228,LedenZ,29,0),""))</f>
        <v/>
      </c>
      <c r="V228" s="229">
        <f t="shared" si="175"/>
        <v>18</v>
      </c>
      <c r="W228" s="229">
        <f t="shared" si="175"/>
        <v>19</v>
      </c>
      <c r="X228" s="52">
        <v>19</v>
      </c>
      <c r="Y228" s="87" t="str">
        <f t="shared" si="170"/>
        <v/>
      </c>
      <c r="Z228" s="87" t="str">
        <f t="shared" si="171"/>
        <v/>
      </c>
      <c r="AA228" s="87" t="str">
        <f t="shared" si="172"/>
        <v/>
      </c>
      <c r="AB228" s="87" t="str">
        <f t="shared" si="173"/>
        <v/>
      </c>
      <c r="AC228" s="34">
        <f t="shared" si="174"/>
        <v>0</v>
      </c>
    </row>
    <row r="229" spans="1:32" ht="13.5" thickBot="1" x14ac:dyDescent="0.25">
      <c r="B229" s="93"/>
      <c r="C229" s="94"/>
      <c r="D229" s="93"/>
      <c r="E229" s="93"/>
      <c r="F229" s="93"/>
      <c r="G229" s="95"/>
      <c r="H229" s="95"/>
      <c r="I229" s="95"/>
      <c r="J229" s="94"/>
      <c r="K229" s="94"/>
      <c r="L229" s="94"/>
      <c r="M229" s="92"/>
      <c r="N229" s="92"/>
      <c r="X229" s="52">
        <v>20</v>
      </c>
    </row>
    <row r="230" spans="1:32" ht="13.5" thickTop="1" x14ac:dyDescent="0.2">
      <c r="A230" s="62"/>
      <c r="B230" s="63"/>
      <c r="C230" s="392" t="s">
        <v>6547</v>
      </c>
      <c r="D230" s="392"/>
      <c r="E230" s="178" t="s">
        <v>6548</v>
      </c>
      <c r="F230" s="178" t="s">
        <v>6549</v>
      </c>
      <c r="G230" s="65" t="s">
        <v>6550</v>
      </c>
      <c r="H230" s="66"/>
      <c r="I230" s="67"/>
      <c r="J230" s="68" t="s">
        <v>6551</v>
      </c>
      <c r="K230" s="68" t="s">
        <v>6552</v>
      </c>
      <c r="L230" s="68" t="s">
        <v>6553</v>
      </c>
      <c r="M230" s="69"/>
      <c r="N230" s="69"/>
      <c r="O230" s="70"/>
      <c r="P230" s="71">
        <f ca="1">COUNT(P234:P248)</f>
        <v>0</v>
      </c>
      <c r="Q230" s="71">
        <f ca="1">COUNT(Q234:Q248)</f>
        <v>0</v>
      </c>
      <c r="R230" s="71">
        <f ca="1">COUNT(R234:R248)</f>
        <v>0</v>
      </c>
      <c r="S230" s="71">
        <f ca="1">COUNT(S234:S248)</f>
        <v>0</v>
      </c>
      <c r="T230" s="51">
        <f ca="1">S230-(15-COUNTBLANK(AB234:AB248))</f>
        <v>0</v>
      </c>
      <c r="U230" s="70"/>
      <c r="V230" s="70"/>
      <c r="W230" s="70"/>
      <c r="X230" s="70">
        <v>1</v>
      </c>
      <c r="Y230" s="62"/>
      <c r="Z230" s="62"/>
      <c r="AA230" s="62"/>
      <c r="AB230" s="62"/>
      <c r="AC230" s="62"/>
    </row>
    <row r="231" spans="1:32" x14ac:dyDescent="0.2">
      <c r="A231" s="43">
        <v>15</v>
      </c>
      <c r="B231" s="73"/>
      <c r="C231" s="391" t="str">
        <f>Leden!AR17</f>
        <v>B1</v>
      </c>
      <c r="D231" s="391"/>
      <c r="E231" s="177" t="str">
        <f>IF($C231="","",LEFT(IFERROR(VLOOKUP($C231,TeamsZ,2,0),"")&amp;"??",2))</f>
        <v>WK</v>
      </c>
      <c r="F231" s="177" t="str">
        <f>IF($C231="","",LEFT(IFERROR(VLOOKUP($C231,TeamsZ,3,0),"")&amp;"??",2))</f>
        <v>Za</v>
      </c>
      <c r="G231" s="177" t="str">
        <f>IF($C231="","",LEFT(IFERROR(VLOOKUP($C231,TeamsZ,4,0),"")&amp;"?",1))</f>
        <v>8</v>
      </c>
      <c r="H231" s="75"/>
      <c r="I231" s="76"/>
      <c r="J231" s="295">
        <f>COUNTIF(C234:C248,"V")</f>
        <v>5</v>
      </c>
      <c r="K231" s="300">
        <f>COUNTIF(C234:C248,"M")</f>
        <v>4</v>
      </c>
      <c r="L231" s="77">
        <f>IFERROR(AVERAGE(H234:H248),"")</f>
        <v>14.888888888888889</v>
      </c>
      <c r="M231" s="78"/>
      <c r="N231" s="78"/>
      <c r="O231" s="79" t="s">
        <v>6554</v>
      </c>
      <c r="P231" s="223" t="str">
        <f ca="1">IF(COUNT(P234:P248)=0,"",TeamPunten(P234:P248,$V231))</f>
        <v/>
      </c>
      <c r="Q231" s="223" t="str">
        <f ca="1">IF(COUNT(Q234:Q248)=0,"",TeamPunten(Q234:Q248,$V231))</f>
        <v/>
      </c>
      <c r="R231" s="223" t="str">
        <f ca="1">IF(COUNT(R234:R248)=0,"",TeamPunten(R234:R248,$V231))</f>
        <v/>
      </c>
      <c r="S231" s="223" t="str">
        <f ca="1">IF(COUNT(S234:S248)=0,"",TeamPunten(S234:S248,$V231))</f>
        <v/>
      </c>
      <c r="T231" s="51"/>
      <c r="U231" s="225" t="str">
        <f>MID($C231,1,1)</f>
        <v>B</v>
      </c>
      <c r="V231" s="225" t="str">
        <f>MID($C231,1,1)</f>
        <v>B</v>
      </c>
      <c r="W231" s="225" t="str">
        <f>MID($C231,1,1)</f>
        <v>B</v>
      </c>
      <c r="X231" s="52">
        <v>2</v>
      </c>
      <c r="Y231" s="43"/>
      <c r="Z231" s="43"/>
      <c r="AA231" s="43"/>
      <c r="AB231" s="43"/>
      <c r="AC231" s="43"/>
      <c r="AD231" s="20" t="str">
        <f>IF($C231="","",IFERROR(VLOOKUP($C231,TeamsZ,6,0),""))</f>
        <v>A</v>
      </c>
      <c r="AE231" s="20" t="str">
        <f>IF($AD231="","",IFERROR(VLOOKUP($AD231,Teams!$J$4:$O$8,2,0),""))</f>
        <v>3312 AD</v>
      </c>
      <c r="AF231" s="20" t="str">
        <f>IF($AD231="","",IFERROR(VLOOKUP($AD231,Teams!$J$4:$O$8,4,0),""))</f>
        <v>Dordrecht</v>
      </c>
    </row>
    <row r="232" spans="1:32" x14ac:dyDescent="0.2">
      <c r="B232" s="63"/>
      <c r="C232" s="178"/>
      <c r="D232" s="63"/>
      <c r="E232" s="63"/>
      <c r="F232" s="63"/>
      <c r="G232" s="67"/>
      <c r="H232" s="67"/>
      <c r="I232" s="67"/>
      <c r="J232" s="296"/>
      <c r="K232" s="296"/>
      <c r="L232" s="296"/>
      <c r="M232" s="80"/>
      <c r="N232" s="80"/>
      <c r="P232" s="224"/>
      <c r="Q232" s="224"/>
      <c r="R232" s="224"/>
      <c r="S232" s="224"/>
      <c r="T232" s="51"/>
      <c r="U232" s="226"/>
      <c r="V232" s="226"/>
      <c r="W232" s="226"/>
      <c r="X232" s="52">
        <v>3</v>
      </c>
    </row>
    <row r="233" spans="1:32" x14ac:dyDescent="0.2">
      <c r="A233" s="81"/>
      <c r="B233" s="82"/>
      <c r="C233" s="83" t="s">
        <v>6555</v>
      </c>
      <c r="D233" s="83" t="s">
        <v>6556</v>
      </c>
      <c r="E233" s="84" t="s">
        <v>6557</v>
      </c>
      <c r="F233" s="84" t="s">
        <v>6558</v>
      </c>
      <c r="G233" s="83" t="s">
        <v>6559</v>
      </c>
      <c r="H233" s="83" t="s">
        <v>6560</v>
      </c>
      <c r="I233" s="83" t="s">
        <v>6415</v>
      </c>
      <c r="J233" s="83" t="s">
        <v>7321</v>
      </c>
      <c r="K233" s="83" t="s">
        <v>8065</v>
      </c>
      <c r="L233" s="83" t="s">
        <v>8195</v>
      </c>
      <c r="M233" s="83" t="s">
        <v>8196</v>
      </c>
      <c r="N233" s="85"/>
      <c r="O233" s="86"/>
      <c r="P233" s="227" t="s">
        <v>6425</v>
      </c>
      <c r="Q233" s="227" t="s">
        <v>6424</v>
      </c>
      <c r="R233" s="227" t="s">
        <v>6426</v>
      </c>
      <c r="S233" s="227" t="s">
        <v>6425</v>
      </c>
      <c r="T233" s="51"/>
      <c r="U233" s="225">
        <f>IF(W231="","",VLOOKUP(W231,Leeftijdscat,2,FALSE))</f>
        <v>13</v>
      </c>
      <c r="V233" s="225">
        <f>IF(W231="","",VLOOKUP(W231,Leeftijdscat,3,FALSE))</f>
        <v>15</v>
      </c>
      <c r="W233" s="225">
        <f>IF(W231="","",VLOOKUP(W231,Leeftijdscat,4,FALSE))</f>
        <v>16</v>
      </c>
      <c r="X233" s="52">
        <v>4</v>
      </c>
      <c r="Y233" s="81">
        <f>LEN(Y234&amp;Y235&amp;Y236&amp;Y237&amp;Y238&amp;Y239&amp;Y240&amp;Y241&amp;Y242&amp;Y243&amp;Y244&amp;Y245&amp;Y246&amp;Y247&amp;Y248)</f>
        <v>18</v>
      </c>
      <c r="Z233" s="81">
        <f>LEN(Z234&amp;Z235&amp;Z236&amp;Z237&amp;Z238&amp;Z239&amp;Z240&amp;Z241&amp;Z242&amp;Z243&amp;Z244&amp;Z245&amp;Z246&amp;Z247&amp;Z248)</f>
        <v>18</v>
      </c>
      <c r="AA233" s="81">
        <f>LEN(AA234&amp;AA235&amp;AA236&amp;AA237&amp;AA238&amp;AA239&amp;AA240&amp;AA241&amp;AA242&amp;AA243&amp;AA244&amp;AA245&amp;AA246&amp;AA247&amp;AA248)</f>
        <v>18</v>
      </c>
      <c r="AB233" s="81">
        <f>LEN(AB234&amp;AB235&amp;AB236&amp;AB237&amp;AB238&amp;AB239&amp;AB240&amp;AB241&amp;AB242&amp;AB243&amp;AB244&amp;AB245&amp;AB246&amp;AB247&amp;AB248)</f>
        <v>0</v>
      </c>
      <c r="AC233" s="81">
        <f>SUM(Y233:AA233)</f>
        <v>54</v>
      </c>
    </row>
    <row r="234" spans="1:32" x14ac:dyDescent="0.2">
      <c r="A234" s="34" t="str">
        <f>C231&amp;"x"&amp;B234</f>
        <v>B1x1</v>
      </c>
      <c r="B234" s="63">
        <v>1</v>
      </c>
      <c r="C234" s="87" t="str">
        <f t="shared" ref="C234:C248" si="176">IF(LEFT($A234,1)="x","",IFERROR(VLOOKUP($A234,LedenZ,5,0),""))</f>
        <v>V</v>
      </c>
      <c r="D234" s="87" t="str">
        <f t="shared" ref="D234:D248" si="177">IF(LEFT($A234,1)="x","",IFERROR(VLOOKUP($A234,LedenZ,6,0),""))</f>
        <v>NKJ95M4</v>
      </c>
      <c r="E234" s="88" t="str">
        <f t="shared" ref="E234:E248" si="178">IF(LEFT($A234,1)="x","",IFERROR(VLOOKUP($A234,LedenZ,7,0),""))</f>
        <v>Brouwer, Nynke</v>
      </c>
      <c r="F234" s="88" t="str">
        <f t="shared" ref="F234:F248" si="179">IF(LEFT($A234,1)="x","",IFERROR(VLOOKUP($A234,LedenZ,8,0),""))</f>
        <v>Nynke</v>
      </c>
      <c r="G234" s="89">
        <f t="shared" ref="G234:G248" si="180">IF(LEFT($A234,1)="x","",IFERROR(VLOOKUP($A234,LedenZ,9,0),""))</f>
        <v>37624</v>
      </c>
      <c r="H234" s="90">
        <f t="shared" ref="H234:H248" si="181">IF(AND(ISNUMBER(G234),G234&lt;&gt;0),DATEDIF(G234,Peildatum,"Y"),"")</f>
        <v>15</v>
      </c>
      <c r="I234" s="97"/>
      <c r="J234" s="87" t="str">
        <f t="shared" ref="J234:J248" si="182">IF(LEFT($A234,1)="x","",IFERROR(VLOOKUP($A234,LedenZ,15,0),""))</f>
        <v>B1</v>
      </c>
      <c r="K234" s="87" t="str">
        <f t="shared" ref="K234:K248" si="183">IF(LEFT($A234,1)="x","",IFERROR(VLOOKUP($A234,LedenZ,16,0),""))</f>
        <v>B1</v>
      </c>
      <c r="L234" s="87" t="str">
        <f t="shared" ref="L234:L248" si="184">IF(LEFT($A234,1)="x","",IFERROR(VLOOKUP($A234,LedenZ,17,0),""))</f>
        <v>B1</v>
      </c>
      <c r="M234" s="87" t="str">
        <f t="shared" ref="M234:M248" si="185">IF(LEFT($A234,1)="x","",IFERROR(VLOOKUP($A234,LedenZ,18,0),""))</f>
        <v>B1</v>
      </c>
      <c r="N234" s="92"/>
      <c r="P234" s="223" t="str">
        <f ca="1">IF(OR(LEFT($A234,1)="x",AND(Y233+$AC234=0,$AC233&gt;0)),"",IFERROR(VLOOKUP($A234,LedenZ,26,0),""))</f>
        <v/>
      </c>
      <c r="Q234" s="223" t="str">
        <f ca="1">IF(OR(LEFT($A234,1)="x",AND(Z233+$AC234=0,$AC233&gt;0)),"",IFERROR(VLOOKUP($A234,LedenZ,27,0),""))</f>
        <v/>
      </c>
      <c r="R234" s="223" t="str">
        <f ca="1">IF(OR(LEFT($A234,1)="x",AND(AA233+$AC234=0,$AC233&gt;0)),"",IFERROR(VLOOKUP($A234,LedenZ,28,0),""))</f>
        <v/>
      </c>
      <c r="S234" s="223" t="str">
        <f ca="1">IF(OR(LEFT($A234,1)="x",AND(AC233+$AC234=0,$AC233&gt;0)),"",IFERROR(VLOOKUP($A234,LedenZ,29,0),""))</f>
        <v/>
      </c>
      <c r="T234" s="305"/>
      <c r="U234" s="226"/>
      <c r="V234" s="229">
        <f>V233</f>
        <v>15</v>
      </c>
      <c r="W234" s="229">
        <f>W233</f>
        <v>16</v>
      </c>
      <c r="X234" s="52">
        <v>5</v>
      </c>
      <c r="Y234" s="87" t="str">
        <f t="shared" ref="Y234:Y248" si="186">IF(LEFT($A234,1)="x","",IFERROR(VLOOKUP($A234,LedenZ,33,0),""))</f>
        <v>B1</v>
      </c>
      <c r="Z234" s="87" t="str">
        <f t="shared" ref="Z234:Z248" si="187">IF(LEFT($A234,1)="x","",IFERROR(VLOOKUP($A234,LedenZ,34,0),""))</f>
        <v>B1</v>
      </c>
      <c r="AA234" s="87" t="str">
        <f t="shared" ref="AA234:AA248" si="188">IF(LEFT($A234,1)="x","",IFERROR(VLOOKUP($A234,LedenZ,35,0),""))</f>
        <v>B1</v>
      </c>
      <c r="AB234" s="87" t="str">
        <f t="shared" ref="AB234:AB248" si="189">IF(LEFT($A234,1)="x","",IFERROR(VLOOKUP($A234,LedenZ,36,0),""))</f>
        <v/>
      </c>
      <c r="AC234" s="34">
        <f t="shared" ref="AC234:AC248" si="190">LEN(Y234&amp;Z234&amp;AA234&amp;AB234)</f>
        <v>6</v>
      </c>
    </row>
    <row r="235" spans="1:32" x14ac:dyDescent="0.2">
      <c r="A235" s="34" t="str">
        <f>C231&amp;"x"&amp;B235</f>
        <v>B1x2</v>
      </c>
      <c r="B235" s="63">
        <v>2</v>
      </c>
      <c r="C235" s="87" t="str">
        <f t="shared" si="176"/>
        <v>V</v>
      </c>
      <c r="D235" s="87" t="str">
        <f t="shared" si="177"/>
        <v>NKW21K6</v>
      </c>
      <c r="E235" s="88" t="str">
        <f t="shared" si="178"/>
        <v>Dielessen, Amy</v>
      </c>
      <c r="F235" s="88" t="str">
        <f t="shared" si="179"/>
        <v>Amy</v>
      </c>
      <c r="G235" s="89">
        <f t="shared" si="180"/>
        <v>37858</v>
      </c>
      <c r="H235" s="90">
        <f t="shared" si="181"/>
        <v>15</v>
      </c>
      <c r="I235" s="97"/>
      <c r="J235" s="87" t="str">
        <f t="shared" si="182"/>
        <v>B2</v>
      </c>
      <c r="K235" s="87" t="str">
        <f t="shared" si="183"/>
        <v>B2</v>
      </c>
      <c r="L235" s="87" t="str">
        <f t="shared" si="184"/>
        <v>B2</v>
      </c>
      <c r="M235" s="87" t="str">
        <f t="shared" si="185"/>
        <v>B1</v>
      </c>
      <c r="N235" s="92"/>
      <c r="P235" s="223" t="str">
        <f ca="1">IF(OR(LEFT($A235,1)="x",AND(Y233+$AC235=0,$AC233&gt;0)),"",IFERROR(VLOOKUP($A235,LedenZ,26,0),""))</f>
        <v/>
      </c>
      <c r="Q235" s="223" t="str">
        <f ca="1">IF(OR(LEFT($A235,1)="x",AND(Z233+$AC235=0,$AC233&gt;0)),"",IFERROR(VLOOKUP($A235,LedenZ,27,0),""))</f>
        <v/>
      </c>
      <c r="R235" s="223" t="str">
        <f ca="1">IF(OR(LEFT($A235,1)="x",AND(AA233+$AC235=0,$AC233&gt;0)),"",IFERROR(VLOOKUP($A235,LedenZ,28,0),""))</f>
        <v/>
      </c>
      <c r="S235" s="223" t="str">
        <f ca="1">IF(OR(LEFT($A235,1)="x",AND(AC233+$AC235=0,$AC233&gt;0)),"",IFERROR(VLOOKUP($A235,LedenZ,29,0),""))</f>
        <v/>
      </c>
      <c r="T235" s="305"/>
      <c r="U235" s="226"/>
      <c r="V235" s="229">
        <f t="shared" ref="V235:W248" si="191">V234</f>
        <v>15</v>
      </c>
      <c r="W235" s="229">
        <f t="shared" si="191"/>
        <v>16</v>
      </c>
      <c r="X235" s="52">
        <v>6</v>
      </c>
      <c r="Y235" s="87" t="str">
        <f t="shared" si="186"/>
        <v>B2</v>
      </c>
      <c r="Z235" s="87" t="str">
        <f t="shared" si="187"/>
        <v>B2</v>
      </c>
      <c r="AA235" s="87" t="str">
        <f t="shared" si="188"/>
        <v>B2</v>
      </c>
      <c r="AB235" s="87" t="str">
        <f t="shared" si="189"/>
        <v/>
      </c>
      <c r="AC235" s="34">
        <f t="shared" si="190"/>
        <v>6</v>
      </c>
    </row>
    <row r="236" spans="1:32" x14ac:dyDescent="0.2">
      <c r="A236" s="34" t="str">
        <f>C231&amp;"x"&amp;B236</f>
        <v>B1x3</v>
      </c>
      <c r="B236" s="63">
        <v>3</v>
      </c>
      <c r="C236" s="87" t="str">
        <f t="shared" si="176"/>
        <v>V</v>
      </c>
      <c r="D236" s="87" t="str">
        <f t="shared" si="177"/>
        <v>NKQ40Q9</v>
      </c>
      <c r="E236" s="88" t="str">
        <f t="shared" si="178"/>
        <v>Driesprong, Meike</v>
      </c>
      <c r="F236" s="88" t="str">
        <f t="shared" si="179"/>
        <v>Meike</v>
      </c>
      <c r="G236" s="89">
        <f t="shared" si="180"/>
        <v>38011</v>
      </c>
      <c r="H236" s="90">
        <f t="shared" si="181"/>
        <v>14</v>
      </c>
      <c r="I236" s="97"/>
      <c r="J236" s="87" t="str">
        <f t="shared" si="182"/>
        <v>C1</v>
      </c>
      <c r="K236" s="87" t="str">
        <f t="shared" si="183"/>
        <v>C1</v>
      </c>
      <c r="L236" s="87" t="str">
        <f t="shared" si="184"/>
        <v>C1</v>
      </c>
      <c r="M236" s="87" t="str">
        <f t="shared" si="185"/>
        <v>B1</v>
      </c>
      <c r="N236" s="92"/>
      <c r="P236" s="223" t="str">
        <f ca="1">IF(OR(LEFT($A236,1)="x",AND(Y233+$AC236=0,$AC233&gt;0)),"",IFERROR(VLOOKUP($A236,LedenZ,26,0),""))</f>
        <v/>
      </c>
      <c r="Q236" s="223" t="str">
        <f ca="1">IF(OR(LEFT($A236,1)="x",AND(Z233+$AC236=0,$AC233&gt;0)),"",IFERROR(VLOOKUP($A236,LedenZ,27,0),""))</f>
        <v/>
      </c>
      <c r="R236" s="223" t="str">
        <f ca="1">IF(OR(LEFT($A236,1)="x",AND(AA233+$AC236=0,$AC233&gt;0)),"",IFERROR(VLOOKUP($A236,LedenZ,28,0),""))</f>
        <v/>
      </c>
      <c r="S236" s="223" t="str">
        <f ca="1">IF(OR(LEFT($A236,1)="x",AND(AC233+$AC236=0,$AC233&gt;0)),"",IFERROR(VLOOKUP($A236,LedenZ,29,0),""))</f>
        <v/>
      </c>
      <c r="T236" s="305"/>
      <c r="U236" s="226"/>
      <c r="V236" s="229">
        <f t="shared" si="191"/>
        <v>15</v>
      </c>
      <c r="W236" s="229">
        <f t="shared" si="191"/>
        <v>16</v>
      </c>
      <c r="X236" s="52">
        <v>7</v>
      </c>
      <c r="Y236" s="87" t="str">
        <f t="shared" si="186"/>
        <v>C1</v>
      </c>
      <c r="Z236" s="87" t="str">
        <f t="shared" si="187"/>
        <v>C1</v>
      </c>
      <c r="AA236" s="87" t="str">
        <f t="shared" si="188"/>
        <v>C1</v>
      </c>
      <c r="AB236" s="87" t="str">
        <f t="shared" si="189"/>
        <v/>
      </c>
      <c r="AC236" s="34">
        <f t="shared" si="190"/>
        <v>6</v>
      </c>
    </row>
    <row r="237" spans="1:32" x14ac:dyDescent="0.2">
      <c r="A237" s="34" t="str">
        <f>C231&amp;"x"&amp;B237</f>
        <v>B1x4</v>
      </c>
      <c r="B237" s="63">
        <v>4</v>
      </c>
      <c r="C237" s="87" t="str">
        <f t="shared" si="176"/>
        <v>V</v>
      </c>
      <c r="D237" s="87" t="str">
        <f t="shared" si="177"/>
        <v>NKK27B9</v>
      </c>
      <c r="E237" s="88" t="str">
        <f t="shared" si="178"/>
        <v>Fernhout, Loïs</v>
      </c>
      <c r="F237" s="88" t="str">
        <f t="shared" si="179"/>
        <v>Loïs</v>
      </c>
      <c r="G237" s="89">
        <f t="shared" si="180"/>
        <v>37684</v>
      </c>
      <c r="H237" s="90">
        <f t="shared" si="181"/>
        <v>15</v>
      </c>
      <c r="I237" s="97"/>
      <c r="J237" s="87" t="str">
        <f t="shared" si="182"/>
        <v>B2</v>
      </c>
      <c r="K237" s="87" t="str">
        <f t="shared" si="183"/>
        <v>B2</v>
      </c>
      <c r="L237" s="87" t="str">
        <f t="shared" si="184"/>
        <v>B2</v>
      </c>
      <c r="M237" s="87" t="str">
        <f t="shared" si="185"/>
        <v>B1</v>
      </c>
      <c r="N237" s="92"/>
      <c r="P237" s="223" t="str">
        <f ca="1">IF(OR(LEFT($A237,1)="x",AND(Y233+$AC237=0,$AC233&gt;0)),"",IFERROR(VLOOKUP($A237,LedenZ,26,0),""))</f>
        <v/>
      </c>
      <c r="Q237" s="223" t="str">
        <f ca="1">IF(OR(LEFT($A237,1)="x",AND(Z233+$AC237=0,$AC233&gt;0)),"",IFERROR(VLOOKUP($A237,LedenZ,27,0),""))</f>
        <v/>
      </c>
      <c r="R237" s="223" t="str">
        <f ca="1">IF(OR(LEFT($A237,1)="x",AND(AA233+$AC237=0,$AC233&gt;0)),"",IFERROR(VLOOKUP($A237,LedenZ,28,0),""))</f>
        <v/>
      </c>
      <c r="S237" s="223" t="str">
        <f ca="1">IF(OR(LEFT($A237,1)="x",AND(AC233+$AC237=0,$AC233&gt;0)),"",IFERROR(VLOOKUP($A237,LedenZ,29,0),""))</f>
        <v/>
      </c>
      <c r="T237" s="305"/>
      <c r="U237" s="226"/>
      <c r="V237" s="229">
        <f t="shared" si="191"/>
        <v>15</v>
      </c>
      <c r="W237" s="229">
        <f t="shared" si="191"/>
        <v>16</v>
      </c>
      <c r="X237" s="52">
        <v>8</v>
      </c>
      <c r="Y237" s="87" t="str">
        <f t="shared" si="186"/>
        <v>B2</v>
      </c>
      <c r="Z237" s="87" t="str">
        <f t="shared" si="187"/>
        <v>B2</v>
      </c>
      <c r="AA237" s="87" t="str">
        <f t="shared" si="188"/>
        <v>B2</v>
      </c>
      <c r="AB237" s="87" t="str">
        <f t="shared" si="189"/>
        <v/>
      </c>
      <c r="AC237" s="34">
        <f t="shared" si="190"/>
        <v>6</v>
      </c>
    </row>
    <row r="238" spans="1:32" x14ac:dyDescent="0.2">
      <c r="A238" s="34" t="str">
        <f>C231&amp;"x"&amp;B238</f>
        <v>B1x5</v>
      </c>
      <c r="B238" s="63">
        <v>5</v>
      </c>
      <c r="C238" s="87" t="str">
        <f t="shared" si="176"/>
        <v>V</v>
      </c>
      <c r="D238" s="87" t="str">
        <f t="shared" si="177"/>
        <v>NKR88F7</v>
      </c>
      <c r="E238" s="88" t="str">
        <f t="shared" si="178"/>
        <v>Horst, Bridget ter</v>
      </c>
      <c r="F238" s="88" t="str">
        <f t="shared" si="179"/>
        <v>Bridget</v>
      </c>
      <c r="G238" s="89">
        <f t="shared" si="180"/>
        <v>37771</v>
      </c>
      <c r="H238" s="90">
        <f t="shared" si="181"/>
        <v>15</v>
      </c>
      <c r="I238" s="97"/>
      <c r="J238" s="87" t="str">
        <f t="shared" si="182"/>
        <v>B2</v>
      </c>
      <c r="K238" s="87" t="str">
        <f t="shared" si="183"/>
        <v>B2</v>
      </c>
      <c r="L238" s="87" t="str">
        <f t="shared" si="184"/>
        <v>B2</v>
      </c>
      <c r="M238" s="87" t="str">
        <f t="shared" si="185"/>
        <v>B1</v>
      </c>
      <c r="N238" s="92"/>
      <c r="P238" s="223" t="str">
        <f ca="1">IF(OR(LEFT($A238,1)="x",AND(Y233+$AC238=0,$AC233&gt;0)),"",IFERROR(VLOOKUP($A238,LedenZ,26,0),""))</f>
        <v/>
      </c>
      <c r="Q238" s="223" t="str">
        <f ca="1">IF(OR(LEFT($A238,1)="x",AND(Z233+$AC238=0,$AC233&gt;0)),"",IFERROR(VLOOKUP($A238,LedenZ,27,0),""))</f>
        <v/>
      </c>
      <c r="R238" s="223" t="str">
        <f ca="1">IF(OR(LEFT($A238,1)="x",AND(AA233+$AC238=0,$AC233&gt;0)),"",IFERROR(VLOOKUP($A238,LedenZ,28,0),""))</f>
        <v/>
      </c>
      <c r="S238" s="223" t="str">
        <f ca="1">IF(OR(LEFT($A238,1)="x",AND(AC233+$AC238=0,$AC233&gt;0)),"",IFERROR(VLOOKUP($A238,LedenZ,29,0),""))</f>
        <v/>
      </c>
      <c r="T238" s="305"/>
      <c r="U238" s="226"/>
      <c r="V238" s="229">
        <f t="shared" si="191"/>
        <v>15</v>
      </c>
      <c r="W238" s="229">
        <f t="shared" si="191"/>
        <v>16</v>
      </c>
      <c r="X238" s="52">
        <v>9</v>
      </c>
      <c r="Y238" s="87" t="str">
        <f t="shared" si="186"/>
        <v>B2</v>
      </c>
      <c r="Z238" s="87" t="str">
        <f t="shared" si="187"/>
        <v>B2</v>
      </c>
      <c r="AA238" s="87" t="str">
        <f t="shared" si="188"/>
        <v>B2</v>
      </c>
      <c r="AB238" s="87" t="str">
        <f t="shared" si="189"/>
        <v/>
      </c>
      <c r="AC238" s="34">
        <f t="shared" si="190"/>
        <v>6</v>
      </c>
    </row>
    <row r="239" spans="1:32" x14ac:dyDescent="0.2">
      <c r="A239" s="34" t="str">
        <f>C231&amp;"x"&amp;B239</f>
        <v>B1x6</v>
      </c>
      <c r="B239" s="63">
        <v>6</v>
      </c>
      <c r="C239" s="87" t="str">
        <f t="shared" si="176"/>
        <v>M</v>
      </c>
      <c r="D239" s="87" t="str">
        <f t="shared" si="177"/>
        <v>NKR57N5</v>
      </c>
      <c r="E239" s="88" t="str">
        <f t="shared" si="178"/>
        <v>Hooijdonk, Otte van</v>
      </c>
      <c r="F239" s="88" t="str">
        <f t="shared" si="179"/>
        <v>Otte</v>
      </c>
      <c r="G239" s="89">
        <f t="shared" si="180"/>
        <v>37715</v>
      </c>
      <c r="H239" s="90">
        <f t="shared" si="181"/>
        <v>15</v>
      </c>
      <c r="I239" s="97"/>
      <c r="J239" s="87" t="str">
        <f t="shared" si="182"/>
        <v>B2</v>
      </c>
      <c r="K239" s="87" t="str">
        <f t="shared" si="183"/>
        <v>B2</v>
      </c>
      <c r="L239" s="87" t="str">
        <f t="shared" si="184"/>
        <v>B2</v>
      </c>
      <c r="M239" s="87" t="str">
        <f t="shared" si="185"/>
        <v>B1</v>
      </c>
      <c r="N239" s="92"/>
      <c r="P239" s="223" t="str">
        <f ca="1">IF(OR(LEFT($A239,1)="x",AND(Y233+$AC239=0,$AC233&gt;0)),"",IFERROR(VLOOKUP($A239,LedenZ,26,0),""))</f>
        <v/>
      </c>
      <c r="Q239" s="223" t="str">
        <f ca="1">IF(OR(LEFT($A239,1)="x",AND(Z233+$AC239=0,$AC233&gt;0)),"",IFERROR(VLOOKUP($A239,LedenZ,27,0),""))</f>
        <v/>
      </c>
      <c r="R239" s="223" t="str">
        <f ca="1">IF(OR(LEFT($A239,1)="x",AND(AA233+$AC239=0,$AC233&gt;0)),"",IFERROR(VLOOKUP($A239,LedenZ,28,0),""))</f>
        <v/>
      </c>
      <c r="S239" s="223" t="str">
        <f ca="1">IF(OR(LEFT($A239,1)="x",AND(AC233+$AC239=0,$AC233&gt;0)),"",IFERROR(VLOOKUP($A239,LedenZ,29,0),""))</f>
        <v/>
      </c>
      <c r="T239" s="305"/>
      <c r="U239" s="226"/>
      <c r="V239" s="229">
        <f t="shared" si="191"/>
        <v>15</v>
      </c>
      <c r="W239" s="229">
        <f t="shared" si="191"/>
        <v>16</v>
      </c>
      <c r="X239" s="52">
        <v>10</v>
      </c>
      <c r="Y239" s="87" t="str">
        <f t="shared" si="186"/>
        <v>B2</v>
      </c>
      <c r="Z239" s="87" t="str">
        <f t="shared" si="187"/>
        <v>B2</v>
      </c>
      <c r="AA239" s="87" t="str">
        <f t="shared" si="188"/>
        <v>B2</v>
      </c>
      <c r="AB239" s="87" t="str">
        <f t="shared" si="189"/>
        <v/>
      </c>
      <c r="AC239" s="34">
        <f t="shared" si="190"/>
        <v>6</v>
      </c>
    </row>
    <row r="240" spans="1:32" x14ac:dyDescent="0.2">
      <c r="A240" s="34" t="str">
        <f>C231&amp;"x"&amp;B240</f>
        <v>B1x7</v>
      </c>
      <c r="B240" s="63">
        <v>7</v>
      </c>
      <c r="C240" s="87" t="str">
        <f t="shared" si="176"/>
        <v>M</v>
      </c>
      <c r="D240" s="87" t="str">
        <f t="shared" si="177"/>
        <v>NKJ95G2</v>
      </c>
      <c r="E240" s="88" t="str">
        <f t="shared" si="178"/>
        <v>Oppe, Mees</v>
      </c>
      <c r="F240" s="88" t="str">
        <f t="shared" si="179"/>
        <v>Mees</v>
      </c>
      <c r="G240" s="89">
        <f t="shared" si="180"/>
        <v>37683</v>
      </c>
      <c r="H240" s="90">
        <f t="shared" si="181"/>
        <v>15</v>
      </c>
      <c r="I240" s="97"/>
      <c r="J240" s="87" t="str">
        <f t="shared" si="182"/>
        <v>B1</v>
      </c>
      <c r="K240" s="87" t="str">
        <f t="shared" si="183"/>
        <v>B1</v>
      </c>
      <c r="L240" s="87" t="str">
        <f t="shared" si="184"/>
        <v>B1</v>
      </c>
      <c r="M240" s="87" t="str">
        <f t="shared" si="185"/>
        <v>B1</v>
      </c>
      <c r="N240" s="92"/>
      <c r="P240" s="223" t="str">
        <f ca="1">IF(OR(LEFT($A240,1)="x",AND(Y233+$AC240=0,$AC233&gt;0)),"",IFERROR(VLOOKUP($A240,LedenZ,26,0),""))</f>
        <v/>
      </c>
      <c r="Q240" s="223" t="str">
        <f ca="1">IF(OR(LEFT($A240,1)="x",AND(Z233+$AC240=0,$AC233&gt;0)),"",IFERROR(VLOOKUP($A240,LedenZ,27,0),""))</f>
        <v/>
      </c>
      <c r="R240" s="223" t="str">
        <f ca="1">IF(OR(LEFT($A240,1)="x",AND(AA233+$AC240=0,$AC233&gt;0)),"",IFERROR(VLOOKUP($A240,LedenZ,28,0),""))</f>
        <v/>
      </c>
      <c r="S240" s="223" t="str">
        <f ca="1">IF(OR(LEFT($A240,1)="x",AND(AC233+$AC240=0,$AC233&gt;0)),"",IFERROR(VLOOKUP($A240,LedenZ,29,0),""))</f>
        <v/>
      </c>
      <c r="T240" s="305"/>
      <c r="U240" s="226"/>
      <c r="V240" s="229">
        <f t="shared" si="191"/>
        <v>15</v>
      </c>
      <c r="W240" s="229">
        <f t="shared" si="191"/>
        <v>16</v>
      </c>
      <c r="X240" s="52">
        <v>11</v>
      </c>
      <c r="Y240" s="87" t="str">
        <f t="shared" si="186"/>
        <v>B1</v>
      </c>
      <c r="Z240" s="87" t="str">
        <f t="shared" si="187"/>
        <v>B1</v>
      </c>
      <c r="AA240" s="87" t="str">
        <f t="shared" si="188"/>
        <v>B1</v>
      </c>
      <c r="AB240" s="87" t="str">
        <f t="shared" si="189"/>
        <v/>
      </c>
      <c r="AC240" s="34">
        <f t="shared" si="190"/>
        <v>6</v>
      </c>
    </row>
    <row r="241" spans="1:32" x14ac:dyDescent="0.2">
      <c r="A241" s="34" t="str">
        <f>C231&amp;"x"&amp;B241</f>
        <v>B1x8</v>
      </c>
      <c r="B241" s="63">
        <v>8</v>
      </c>
      <c r="C241" s="87" t="str">
        <f t="shared" si="176"/>
        <v>M</v>
      </c>
      <c r="D241" s="87" t="str">
        <f t="shared" si="177"/>
        <v>NKR20M2</v>
      </c>
      <c r="E241" s="88" t="str">
        <f t="shared" si="178"/>
        <v>Seevinck, Tim</v>
      </c>
      <c r="F241" s="88" t="str">
        <f t="shared" si="179"/>
        <v>Tim</v>
      </c>
      <c r="G241" s="89">
        <f t="shared" si="180"/>
        <v>37932</v>
      </c>
      <c r="H241" s="90">
        <f t="shared" si="181"/>
        <v>15</v>
      </c>
      <c r="I241" s="97"/>
      <c r="J241" s="87" t="str">
        <f t="shared" si="182"/>
        <v>C1</v>
      </c>
      <c r="K241" s="87" t="str">
        <f t="shared" si="183"/>
        <v>C1</v>
      </c>
      <c r="L241" s="87" t="str">
        <f t="shared" si="184"/>
        <v>C1</v>
      </c>
      <c r="M241" s="87" t="str">
        <f t="shared" si="185"/>
        <v>B1</v>
      </c>
      <c r="N241" s="92"/>
      <c r="P241" s="223" t="str">
        <f ca="1">IF(OR(LEFT($A241,1)="x",AND(Y233+$AC241=0,$AC233&gt;0)),"",IFERROR(VLOOKUP($A241,LedenZ,26,0),""))</f>
        <v/>
      </c>
      <c r="Q241" s="223" t="str">
        <f ca="1">IF(OR(LEFT($A241,1)="x",AND(Z233+$AC241=0,$AC233&gt;0)),"",IFERROR(VLOOKUP($A241,LedenZ,27,0),""))</f>
        <v/>
      </c>
      <c r="R241" s="223" t="str">
        <f ca="1">IF(OR(LEFT($A241,1)="x",AND(AA233+$AC241=0,$AC233&gt;0)),"",IFERROR(VLOOKUP($A241,LedenZ,28,0),""))</f>
        <v/>
      </c>
      <c r="S241" s="223" t="str">
        <f ca="1">IF(OR(LEFT($A241,1)="x",AND(AC233+$AC241=0,$AC233&gt;0)),"",IFERROR(VLOOKUP($A241,LedenZ,29,0),""))</f>
        <v/>
      </c>
      <c r="T241" s="305"/>
      <c r="U241" s="226"/>
      <c r="V241" s="229">
        <f t="shared" si="191"/>
        <v>15</v>
      </c>
      <c r="W241" s="229">
        <f t="shared" si="191"/>
        <v>16</v>
      </c>
      <c r="X241" s="52">
        <v>12</v>
      </c>
      <c r="Y241" s="87" t="str">
        <f t="shared" si="186"/>
        <v>C1</v>
      </c>
      <c r="Z241" s="87" t="str">
        <f t="shared" si="187"/>
        <v>C1</v>
      </c>
      <c r="AA241" s="87" t="str">
        <f t="shared" si="188"/>
        <v>C1</v>
      </c>
      <c r="AB241" s="87" t="str">
        <f t="shared" si="189"/>
        <v/>
      </c>
      <c r="AC241" s="34">
        <f t="shared" si="190"/>
        <v>6</v>
      </c>
    </row>
    <row r="242" spans="1:32" x14ac:dyDescent="0.2">
      <c r="A242" s="34" t="str">
        <f>C231&amp;"x"&amp;B242</f>
        <v>B1x9</v>
      </c>
      <c r="B242" s="63">
        <v>9</v>
      </c>
      <c r="C242" s="87" t="str">
        <f t="shared" si="176"/>
        <v>M</v>
      </c>
      <c r="D242" s="87" t="str">
        <f t="shared" si="177"/>
        <v>NKY88T2</v>
      </c>
      <c r="E242" s="88" t="str">
        <f t="shared" si="178"/>
        <v>Uijl, Daniel den</v>
      </c>
      <c r="F242" s="88" t="str">
        <f t="shared" si="179"/>
        <v>Daniel</v>
      </c>
      <c r="G242" s="89">
        <f t="shared" si="180"/>
        <v>37832</v>
      </c>
      <c r="H242" s="90">
        <f t="shared" si="181"/>
        <v>15</v>
      </c>
      <c r="I242" s="97"/>
      <c r="J242" s="87" t="str">
        <f t="shared" si="182"/>
        <v>B2</v>
      </c>
      <c r="K242" s="87" t="str">
        <f t="shared" si="183"/>
        <v>B2</v>
      </c>
      <c r="L242" s="87" t="str">
        <f t="shared" si="184"/>
        <v>B2</v>
      </c>
      <c r="M242" s="87" t="str">
        <f t="shared" si="185"/>
        <v>B1</v>
      </c>
      <c r="N242" s="92"/>
      <c r="P242" s="223" t="str">
        <f ca="1">IF(OR(LEFT($A242,1)="x",AND(Y233+$AC242=0,$AC233&gt;0)),"",IFERROR(VLOOKUP($A242,LedenZ,26,0),""))</f>
        <v/>
      </c>
      <c r="Q242" s="223" t="str">
        <f ca="1">IF(OR(LEFT($A242,1)="x",AND(Z233+$AC242=0,$AC233&gt;0)),"",IFERROR(VLOOKUP($A242,LedenZ,27,0),""))</f>
        <v/>
      </c>
      <c r="R242" s="223" t="str">
        <f ca="1">IF(OR(LEFT($A242,1)="x",AND(AA233+$AC242=0,$AC233&gt;0)),"",IFERROR(VLOOKUP($A242,LedenZ,28,0),""))</f>
        <v/>
      </c>
      <c r="S242" s="223" t="str">
        <f ca="1">IF(OR(LEFT($A242,1)="x",AND(AC233+$AC242=0,$AC233&gt;0)),"",IFERROR(VLOOKUP($A242,LedenZ,29,0),""))</f>
        <v/>
      </c>
      <c r="T242" s="305"/>
      <c r="U242" s="226"/>
      <c r="V242" s="229">
        <f t="shared" si="191"/>
        <v>15</v>
      </c>
      <c r="W242" s="229">
        <f t="shared" si="191"/>
        <v>16</v>
      </c>
      <c r="X242" s="52">
        <v>13</v>
      </c>
      <c r="Y242" s="87" t="str">
        <f t="shared" si="186"/>
        <v>B2</v>
      </c>
      <c r="Z242" s="87" t="str">
        <f t="shared" si="187"/>
        <v>B2</v>
      </c>
      <c r="AA242" s="87" t="str">
        <f t="shared" si="188"/>
        <v>B2</v>
      </c>
      <c r="AB242" s="87" t="str">
        <f t="shared" si="189"/>
        <v/>
      </c>
      <c r="AC242" s="34">
        <f t="shared" si="190"/>
        <v>6</v>
      </c>
    </row>
    <row r="243" spans="1:32" x14ac:dyDescent="0.2">
      <c r="A243" s="34" t="str">
        <f>C231&amp;"x"&amp;B243</f>
        <v>B1x10</v>
      </c>
      <c r="B243" s="63">
        <v>10</v>
      </c>
      <c r="C243" s="87" t="str">
        <f t="shared" si="176"/>
        <v/>
      </c>
      <c r="D243" s="87" t="str">
        <f t="shared" si="177"/>
        <v/>
      </c>
      <c r="E243" s="88" t="str">
        <f t="shared" si="178"/>
        <v/>
      </c>
      <c r="F243" s="88" t="str">
        <f t="shared" si="179"/>
        <v/>
      </c>
      <c r="G243" s="89" t="str">
        <f t="shared" si="180"/>
        <v/>
      </c>
      <c r="H243" s="90" t="str">
        <f t="shared" si="181"/>
        <v/>
      </c>
      <c r="I243" s="97"/>
      <c r="J243" s="87" t="str">
        <f t="shared" si="182"/>
        <v/>
      </c>
      <c r="K243" s="87" t="str">
        <f t="shared" si="183"/>
        <v/>
      </c>
      <c r="L243" s="87" t="str">
        <f t="shared" si="184"/>
        <v/>
      </c>
      <c r="M243" s="87" t="str">
        <f t="shared" si="185"/>
        <v/>
      </c>
      <c r="N243" s="92"/>
      <c r="P243" s="223" t="str">
        <f>IF(OR(LEFT($A243,1)="x",AND(Y233+$AC243=0,$AC233&gt;0)),"",IFERROR(VLOOKUP($A243,LedenZ,26,0),""))</f>
        <v/>
      </c>
      <c r="Q243" s="223" t="str">
        <f>IF(OR(LEFT($A243,1)="x",AND(Z233+$AC243=0,$AC233&gt;0)),"",IFERROR(VLOOKUP($A243,LedenZ,27,0),""))</f>
        <v/>
      </c>
      <c r="R243" s="223" t="str">
        <f>IF(OR(LEFT($A243,1)="x",AND(AA233+$AC243=0,$AC233&gt;0)),"",IFERROR(VLOOKUP($A243,LedenZ,28,0),""))</f>
        <v/>
      </c>
      <c r="S243" s="223" t="str">
        <f>IF(OR(LEFT($A243,1)="x",AND(AC233+$AC243=0,$AC233&gt;0)),"",IFERROR(VLOOKUP($A243,LedenZ,29,0),""))</f>
        <v/>
      </c>
      <c r="T243" s="305"/>
      <c r="U243" s="226"/>
      <c r="V243" s="229">
        <f t="shared" si="191"/>
        <v>15</v>
      </c>
      <c r="W243" s="229">
        <f t="shared" si="191"/>
        <v>16</v>
      </c>
      <c r="X243" s="52">
        <v>14</v>
      </c>
      <c r="Y243" s="87" t="str">
        <f t="shared" si="186"/>
        <v/>
      </c>
      <c r="Z243" s="87" t="str">
        <f t="shared" si="187"/>
        <v/>
      </c>
      <c r="AA243" s="87" t="str">
        <f t="shared" si="188"/>
        <v/>
      </c>
      <c r="AB243" s="87" t="str">
        <f t="shared" si="189"/>
        <v/>
      </c>
      <c r="AC243" s="34">
        <f t="shared" si="190"/>
        <v>0</v>
      </c>
    </row>
    <row r="244" spans="1:32" x14ac:dyDescent="0.2">
      <c r="A244" s="34" t="str">
        <f>C231&amp;"x"&amp;B244</f>
        <v>B1x11</v>
      </c>
      <c r="B244" s="63">
        <v>11</v>
      </c>
      <c r="C244" s="87" t="str">
        <f t="shared" si="176"/>
        <v/>
      </c>
      <c r="D244" s="87" t="str">
        <f t="shared" si="177"/>
        <v/>
      </c>
      <c r="E244" s="88" t="str">
        <f t="shared" si="178"/>
        <v/>
      </c>
      <c r="F244" s="88" t="str">
        <f t="shared" si="179"/>
        <v/>
      </c>
      <c r="G244" s="89" t="str">
        <f t="shared" si="180"/>
        <v/>
      </c>
      <c r="H244" s="90" t="str">
        <f t="shared" si="181"/>
        <v/>
      </c>
      <c r="I244" s="97"/>
      <c r="J244" s="87" t="str">
        <f t="shared" si="182"/>
        <v/>
      </c>
      <c r="K244" s="87" t="str">
        <f t="shared" si="183"/>
        <v/>
      </c>
      <c r="L244" s="87" t="str">
        <f t="shared" si="184"/>
        <v/>
      </c>
      <c r="M244" s="87" t="str">
        <f t="shared" si="185"/>
        <v/>
      </c>
      <c r="N244" s="92"/>
      <c r="P244" s="223" t="str">
        <f>IF(OR(LEFT($A244,1)="x",AND(Y233+$AC244=0,$AC233&gt;0)),"",IFERROR(VLOOKUP($A244,LedenZ,26,0),""))</f>
        <v/>
      </c>
      <c r="Q244" s="223" t="str">
        <f>IF(OR(LEFT($A244,1)="x",AND(Z233+$AC244=0,$AC233&gt;0)),"",IFERROR(VLOOKUP($A244,LedenZ,27,0),""))</f>
        <v/>
      </c>
      <c r="R244" s="223" t="str">
        <f>IF(OR(LEFT($A244,1)="x",AND(AA233+$AC244=0,$AC233&gt;0)),"",IFERROR(VLOOKUP($A244,LedenZ,28,0),""))</f>
        <v/>
      </c>
      <c r="S244" s="223" t="str">
        <f>IF(OR(LEFT($A244,1)="x",AND(AC233+$AC244=0,$AC233&gt;0)),"",IFERROR(VLOOKUP($A244,LedenZ,29,0),""))</f>
        <v/>
      </c>
      <c r="V244" s="229">
        <f t="shared" si="191"/>
        <v>15</v>
      </c>
      <c r="W244" s="229">
        <f t="shared" si="191"/>
        <v>16</v>
      </c>
      <c r="X244" s="52">
        <v>15</v>
      </c>
      <c r="Y244" s="87" t="str">
        <f t="shared" si="186"/>
        <v/>
      </c>
      <c r="Z244" s="87" t="str">
        <f t="shared" si="187"/>
        <v/>
      </c>
      <c r="AA244" s="87" t="str">
        <f t="shared" si="188"/>
        <v/>
      </c>
      <c r="AB244" s="87" t="str">
        <f t="shared" si="189"/>
        <v/>
      </c>
      <c r="AC244" s="34">
        <f t="shared" si="190"/>
        <v>0</v>
      </c>
    </row>
    <row r="245" spans="1:32" x14ac:dyDescent="0.2">
      <c r="A245" s="34" t="str">
        <f>C231&amp;"x"&amp;B245</f>
        <v>B1x12</v>
      </c>
      <c r="B245" s="63">
        <v>12</v>
      </c>
      <c r="C245" s="87" t="str">
        <f t="shared" si="176"/>
        <v/>
      </c>
      <c r="D245" s="87" t="str">
        <f t="shared" si="177"/>
        <v/>
      </c>
      <c r="E245" s="88" t="str">
        <f t="shared" si="178"/>
        <v/>
      </c>
      <c r="F245" s="88" t="str">
        <f t="shared" si="179"/>
        <v/>
      </c>
      <c r="G245" s="89" t="str">
        <f t="shared" si="180"/>
        <v/>
      </c>
      <c r="H245" s="90" t="str">
        <f t="shared" si="181"/>
        <v/>
      </c>
      <c r="I245" s="97"/>
      <c r="J245" s="87" t="str">
        <f t="shared" si="182"/>
        <v/>
      </c>
      <c r="K245" s="87" t="str">
        <f t="shared" si="183"/>
        <v/>
      </c>
      <c r="L245" s="87" t="str">
        <f t="shared" si="184"/>
        <v/>
      </c>
      <c r="M245" s="87" t="str">
        <f t="shared" si="185"/>
        <v/>
      </c>
      <c r="N245" s="92"/>
      <c r="P245" s="223" t="str">
        <f>IF(OR(LEFT($A245,1)="x",AND(Y233+$AC245=0,$AC233&gt;0)),"",IFERROR(VLOOKUP($A245,LedenZ,26,0),""))</f>
        <v/>
      </c>
      <c r="Q245" s="223" t="str">
        <f>IF(OR(LEFT($A245,1)="x",AND(Z233+$AC245=0,$AC233&gt;0)),"",IFERROR(VLOOKUP($A245,LedenZ,27,0),""))</f>
        <v/>
      </c>
      <c r="R245" s="223" t="str">
        <f>IF(OR(LEFT($A245,1)="x",AND(AA233+$AC245=0,$AC233&gt;0)),"",IFERROR(VLOOKUP($A245,LedenZ,28,0),""))</f>
        <v/>
      </c>
      <c r="S245" s="223" t="str">
        <f>IF(OR(LEFT($A245,1)="x",AND(AC233+$AC245=0,$AC233&gt;0)),"",IFERROR(VLOOKUP($A245,LedenZ,29,0),""))</f>
        <v/>
      </c>
      <c r="V245" s="229">
        <f t="shared" si="191"/>
        <v>15</v>
      </c>
      <c r="W245" s="229">
        <f t="shared" si="191"/>
        <v>16</v>
      </c>
      <c r="X245" s="52">
        <v>16</v>
      </c>
      <c r="Y245" s="87" t="str">
        <f t="shared" si="186"/>
        <v/>
      </c>
      <c r="Z245" s="87" t="str">
        <f t="shared" si="187"/>
        <v/>
      </c>
      <c r="AA245" s="87" t="str">
        <f t="shared" si="188"/>
        <v/>
      </c>
      <c r="AB245" s="87" t="str">
        <f t="shared" si="189"/>
        <v/>
      </c>
      <c r="AC245" s="34">
        <f t="shared" si="190"/>
        <v>0</v>
      </c>
    </row>
    <row r="246" spans="1:32" x14ac:dyDescent="0.2">
      <c r="A246" s="34" t="str">
        <f>C231&amp;"x"&amp;B246</f>
        <v>B1x13</v>
      </c>
      <c r="B246" s="63">
        <v>13</v>
      </c>
      <c r="C246" s="87" t="str">
        <f t="shared" si="176"/>
        <v/>
      </c>
      <c r="D246" s="87" t="str">
        <f t="shared" si="177"/>
        <v/>
      </c>
      <c r="E246" s="88" t="str">
        <f t="shared" si="178"/>
        <v/>
      </c>
      <c r="F246" s="88" t="str">
        <f t="shared" si="179"/>
        <v/>
      </c>
      <c r="G246" s="89" t="str">
        <f t="shared" si="180"/>
        <v/>
      </c>
      <c r="H246" s="90" t="str">
        <f t="shared" si="181"/>
        <v/>
      </c>
      <c r="I246" s="97"/>
      <c r="J246" s="87" t="str">
        <f t="shared" si="182"/>
        <v/>
      </c>
      <c r="K246" s="87" t="str">
        <f t="shared" si="183"/>
        <v/>
      </c>
      <c r="L246" s="87" t="str">
        <f t="shared" si="184"/>
        <v/>
      </c>
      <c r="M246" s="87" t="str">
        <f t="shared" si="185"/>
        <v/>
      </c>
      <c r="N246" s="92"/>
      <c r="P246" s="223" t="str">
        <f>IF(OR(LEFT($A246,1)="x",AND(Y233+$AC246=0,$AC233&gt;0)),"",IFERROR(VLOOKUP($A246,LedenZ,26,0),""))</f>
        <v/>
      </c>
      <c r="Q246" s="223" t="str">
        <f>IF(OR(LEFT($A246,1)="x",AND(Z233+$AC246=0,$AC233&gt;0)),"",IFERROR(VLOOKUP($A246,LedenZ,27,0),""))</f>
        <v/>
      </c>
      <c r="R246" s="223" t="str">
        <f>IF(OR(LEFT($A246,1)="x",AND(AA233+$AC246=0,$AC233&gt;0)),"",IFERROR(VLOOKUP($A246,LedenZ,28,0),""))</f>
        <v/>
      </c>
      <c r="S246" s="223" t="str">
        <f>IF(OR(LEFT($A246,1)="x",AND(AC233+$AC246=0,$AC233&gt;0)),"",IFERROR(VLOOKUP($A246,LedenZ,29,0),""))</f>
        <v/>
      </c>
      <c r="V246" s="229">
        <f t="shared" si="191"/>
        <v>15</v>
      </c>
      <c r="W246" s="229">
        <f t="shared" si="191"/>
        <v>16</v>
      </c>
      <c r="X246" s="52">
        <v>17</v>
      </c>
      <c r="Y246" s="87" t="str">
        <f t="shared" si="186"/>
        <v/>
      </c>
      <c r="Z246" s="87" t="str">
        <f t="shared" si="187"/>
        <v/>
      </c>
      <c r="AA246" s="87" t="str">
        <f t="shared" si="188"/>
        <v/>
      </c>
      <c r="AB246" s="87" t="str">
        <f t="shared" si="189"/>
        <v/>
      </c>
      <c r="AC246" s="34">
        <f t="shared" si="190"/>
        <v>0</v>
      </c>
    </row>
    <row r="247" spans="1:32" x14ac:dyDescent="0.2">
      <c r="A247" s="34" t="str">
        <f>C231&amp;"x"&amp;B247</f>
        <v>B1x14</v>
      </c>
      <c r="B247" s="63">
        <v>14</v>
      </c>
      <c r="C247" s="87" t="str">
        <f t="shared" si="176"/>
        <v/>
      </c>
      <c r="D247" s="87" t="str">
        <f t="shared" si="177"/>
        <v/>
      </c>
      <c r="E247" s="88" t="str">
        <f t="shared" si="178"/>
        <v/>
      </c>
      <c r="F247" s="88" t="str">
        <f t="shared" si="179"/>
        <v/>
      </c>
      <c r="G247" s="89" t="str">
        <f t="shared" si="180"/>
        <v/>
      </c>
      <c r="H247" s="90" t="str">
        <f t="shared" si="181"/>
        <v/>
      </c>
      <c r="I247" s="97"/>
      <c r="J247" s="87" t="str">
        <f t="shared" si="182"/>
        <v/>
      </c>
      <c r="K247" s="87" t="str">
        <f t="shared" si="183"/>
        <v/>
      </c>
      <c r="L247" s="87" t="str">
        <f t="shared" si="184"/>
        <v/>
      </c>
      <c r="M247" s="87" t="str">
        <f t="shared" si="185"/>
        <v/>
      </c>
      <c r="N247" s="92"/>
      <c r="P247" s="223" t="str">
        <f>IF(OR(LEFT($A247,1)="x",AND(Y233+$AC247=0,$AC233&gt;0)),"",IFERROR(VLOOKUP($A247,LedenZ,26,0),""))</f>
        <v/>
      </c>
      <c r="Q247" s="223" t="str">
        <f>IF(OR(LEFT($A247,1)="x",AND(Z233+$AC247=0,$AC233&gt;0)),"",IFERROR(VLOOKUP($A247,LedenZ,27,0),""))</f>
        <v/>
      </c>
      <c r="R247" s="223" t="str">
        <f>IF(OR(LEFT($A247,1)="x",AND(AA233+$AC247=0,$AC233&gt;0)),"",IFERROR(VLOOKUP($A247,LedenZ,28,0),""))</f>
        <v/>
      </c>
      <c r="S247" s="223" t="str">
        <f>IF(OR(LEFT($A247,1)="x",AND(AC233+$AC247=0,$AC233&gt;0)),"",IFERROR(VLOOKUP($A247,LedenZ,29,0),""))</f>
        <v/>
      </c>
      <c r="V247" s="229">
        <f t="shared" si="191"/>
        <v>15</v>
      </c>
      <c r="W247" s="229">
        <f t="shared" si="191"/>
        <v>16</v>
      </c>
      <c r="X247" s="52">
        <v>18</v>
      </c>
      <c r="Y247" s="87" t="str">
        <f t="shared" si="186"/>
        <v/>
      </c>
      <c r="Z247" s="87" t="str">
        <f t="shared" si="187"/>
        <v/>
      </c>
      <c r="AA247" s="87" t="str">
        <f t="shared" si="188"/>
        <v/>
      </c>
      <c r="AB247" s="87" t="str">
        <f t="shared" si="189"/>
        <v/>
      </c>
      <c r="AC247" s="34">
        <f t="shared" si="190"/>
        <v>0</v>
      </c>
    </row>
    <row r="248" spans="1:32" x14ac:dyDescent="0.2">
      <c r="A248" s="34" t="str">
        <f>C231&amp;"x"&amp;B248</f>
        <v>B1x15</v>
      </c>
      <c r="B248" s="63">
        <v>15</v>
      </c>
      <c r="C248" s="87" t="str">
        <f t="shared" si="176"/>
        <v/>
      </c>
      <c r="D248" s="87" t="str">
        <f t="shared" si="177"/>
        <v/>
      </c>
      <c r="E248" s="88" t="str">
        <f t="shared" si="178"/>
        <v/>
      </c>
      <c r="F248" s="88" t="str">
        <f t="shared" si="179"/>
        <v/>
      </c>
      <c r="G248" s="89" t="str">
        <f t="shared" si="180"/>
        <v/>
      </c>
      <c r="H248" s="90" t="str">
        <f t="shared" si="181"/>
        <v/>
      </c>
      <c r="I248" s="97"/>
      <c r="J248" s="87" t="str">
        <f t="shared" si="182"/>
        <v/>
      </c>
      <c r="K248" s="87" t="str">
        <f t="shared" si="183"/>
        <v/>
      </c>
      <c r="L248" s="87" t="str">
        <f t="shared" si="184"/>
        <v/>
      </c>
      <c r="M248" s="87" t="str">
        <f t="shared" si="185"/>
        <v/>
      </c>
      <c r="N248" s="92"/>
      <c r="P248" s="223" t="str">
        <f>IF(OR(LEFT($A248,1)="x",AND(Y233+$AC248=0,$AC233&gt;0)),"",IFERROR(VLOOKUP($A248,LedenZ,26,0),""))</f>
        <v/>
      </c>
      <c r="Q248" s="223" t="str">
        <f>IF(OR(LEFT($A248,1)="x",AND(Z233+$AC248=0,$AC233&gt;0)),"",IFERROR(VLOOKUP($A248,LedenZ,27,0),""))</f>
        <v/>
      </c>
      <c r="R248" s="223" t="str">
        <f>IF(OR(LEFT($A248,1)="x",AND(AA233+$AC248=0,$AC233&gt;0)),"",IFERROR(VLOOKUP($A248,LedenZ,28,0),""))</f>
        <v/>
      </c>
      <c r="S248" s="223" t="str">
        <f>IF(OR(LEFT($A248,1)="x",AND(AC233+$AC248=0,$AC233&gt;0)),"",IFERROR(VLOOKUP($A248,LedenZ,29,0),""))</f>
        <v/>
      </c>
      <c r="V248" s="229">
        <f t="shared" si="191"/>
        <v>15</v>
      </c>
      <c r="W248" s="229">
        <f t="shared" si="191"/>
        <v>16</v>
      </c>
      <c r="X248" s="52">
        <v>19</v>
      </c>
      <c r="Y248" s="87" t="str">
        <f t="shared" si="186"/>
        <v/>
      </c>
      <c r="Z248" s="87" t="str">
        <f t="shared" si="187"/>
        <v/>
      </c>
      <c r="AA248" s="87" t="str">
        <f t="shared" si="188"/>
        <v/>
      </c>
      <c r="AB248" s="87" t="str">
        <f t="shared" si="189"/>
        <v/>
      </c>
      <c r="AC248" s="34">
        <f t="shared" si="190"/>
        <v>0</v>
      </c>
    </row>
    <row r="249" spans="1:32" ht="13.5" thickBot="1" x14ac:dyDescent="0.25">
      <c r="B249" s="93"/>
      <c r="C249" s="94"/>
      <c r="D249" s="93"/>
      <c r="E249" s="93"/>
      <c r="F249" s="93"/>
      <c r="G249" s="95"/>
      <c r="H249" s="95"/>
      <c r="I249" s="95"/>
      <c r="J249" s="94"/>
      <c r="K249" s="94"/>
      <c r="L249" s="94"/>
      <c r="M249" s="92"/>
      <c r="N249" s="92"/>
      <c r="X249" s="52">
        <v>20</v>
      </c>
    </row>
    <row r="250" spans="1:32" ht="13.5" thickTop="1" x14ac:dyDescent="0.2">
      <c r="A250" s="62"/>
      <c r="B250" s="63"/>
      <c r="C250" s="392" t="s">
        <v>6547</v>
      </c>
      <c r="D250" s="392"/>
      <c r="E250" s="178" t="s">
        <v>6548</v>
      </c>
      <c r="F250" s="178" t="s">
        <v>6549</v>
      </c>
      <c r="G250" s="65" t="s">
        <v>6550</v>
      </c>
      <c r="H250" s="66"/>
      <c r="I250" s="67"/>
      <c r="J250" s="68" t="s">
        <v>6551</v>
      </c>
      <c r="K250" s="68" t="s">
        <v>6552</v>
      </c>
      <c r="L250" s="68" t="s">
        <v>6553</v>
      </c>
      <c r="M250" s="69"/>
      <c r="N250" s="69"/>
      <c r="O250" s="70"/>
      <c r="P250" s="71">
        <f ca="1">COUNT(P254:P268)</f>
        <v>0</v>
      </c>
      <c r="Q250" s="71">
        <f ca="1">COUNT(Q254:Q268)</f>
        <v>0</v>
      </c>
      <c r="R250" s="71">
        <f ca="1">COUNT(R254:R268)</f>
        <v>0</v>
      </c>
      <c r="S250" s="71">
        <f ca="1">COUNT(S254:S268)</f>
        <v>0</v>
      </c>
      <c r="T250" s="51">
        <f ca="1">S250-(15-COUNTBLANK(AB254:AB268))</f>
        <v>0</v>
      </c>
      <c r="U250" s="70"/>
      <c r="V250" s="70"/>
      <c r="W250" s="70"/>
      <c r="X250" s="70">
        <v>1</v>
      </c>
      <c r="Y250" s="62"/>
      <c r="Z250" s="62"/>
      <c r="AA250" s="62"/>
      <c r="AB250" s="62"/>
      <c r="AC250" s="62"/>
    </row>
    <row r="251" spans="1:32" x14ac:dyDescent="0.2">
      <c r="A251" s="43">
        <v>16</v>
      </c>
      <c r="B251" s="73"/>
      <c r="C251" s="391" t="str">
        <f>Leden!AR18</f>
        <v>B2</v>
      </c>
      <c r="D251" s="391"/>
      <c r="E251" s="177" t="str">
        <f>IF($C251="","",LEFT(IFERROR(VLOOKUP($C251,TeamsZ,2,0),"")&amp;"??",2))</f>
        <v>WK</v>
      </c>
      <c r="F251" s="177" t="str">
        <f>IF($C251="","",LEFT(IFERROR(VLOOKUP($C251,TeamsZ,3,0),"")&amp;"??",2))</f>
        <v>Za</v>
      </c>
      <c r="G251" s="177" t="str">
        <f>IF($C251="","",LEFT(IFERROR(VLOOKUP($C251,TeamsZ,4,0),"")&amp;"?",1))</f>
        <v>8</v>
      </c>
      <c r="H251" s="75"/>
      <c r="I251" s="76"/>
      <c r="J251" s="295">
        <f>COUNTIF(C254:C268,"V")</f>
        <v>5</v>
      </c>
      <c r="K251" s="300">
        <f>COUNTIF(C254:C268,"M")</f>
        <v>4</v>
      </c>
      <c r="L251" s="77">
        <f>IFERROR(AVERAGE(H254:H268),"")</f>
        <v>14.666666666666666</v>
      </c>
      <c r="M251" s="78"/>
      <c r="N251" s="78"/>
      <c r="O251" s="79" t="s">
        <v>6554</v>
      </c>
      <c r="P251" s="223" t="str">
        <f ca="1">IF(COUNT(P254:P268)=0,"",TeamPunten(P254:P268,$V251))</f>
        <v/>
      </c>
      <c r="Q251" s="223" t="str">
        <f ca="1">IF(COUNT(Q254:Q268)=0,"",TeamPunten(Q254:Q268,$V251))</f>
        <v/>
      </c>
      <c r="R251" s="223" t="str">
        <f ca="1">IF(COUNT(R254:R268)=0,"",TeamPunten(R254:R268,$V251))</f>
        <v/>
      </c>
      <c r="S251" s="223" t="str">
        <f ca="1">IF(COUNT(S254:S268)=0,"",TeamPunten(S254:S268,$V251))</f>
        <v/>
      </c>
      <c r="T251" s="51"/>
      <c r="U251" s="225" t="str">
        <f>MID($C251,1,1)</f>
        <v>B</v>
      </c>
      <c r="V251" s="225" t="str">
        <f>MID($C251,1,1)</f>
        <v>B</v>
      </c>
      <c r="W251" s="225" t="str">
        <f>MID($C251,1,1)</f>
        <v>B</v>
      </c>
      <c r="X251" s="52">
        <v>2</v>
      </c>
      <c r="Y251" s="43"/>
      <c r="Z251" s="43"/>
      <c r="AA251" s="43"/>
      <c r="AB251" s="43"/>
      <c r="AC251" s="43"/>
      <c r="AD251" s="20" t="str">
        <f>IF($C251="","",IFERROR(VLOOKUP($C251,TeamsZ,6,0),""))</f>
        <v>A</v>
      </c>
      <c r="AE251" s="20" t="str">
        <f>IF($AD251="","",IFERROR(VLOOKUP($AD251,Teams!$J$4:$O$8,2,0),""))</f>
        <v>3312 AD</v>
      </c>
      <c r="AF251" s="20" t="str">
        <f>IF($AD251="","",IFERROR(VLOOKUP($AD251,Teams!$J$4:$O$8,4,0),""))</f>
        <v>Dordrecht</v>
      </c>
    </row>
    <row r="252" spans="1:32" x14ac:dyDescent="0.2">
      <c r="B252" s="63"/>
      <c r="C252" s="178"/>
      <c r="D252" s="63"/>
      <c r="E252" s="63"/>
      <c r="F252" s="63"/>
      <c r="G252" s="67"/>
      <c r="H252" s="67"/>
      <c r="I252" s="67"/>
      <c r="J252" s="296"/>
      <c r="K252" s="296"/>
      <c r="L252" s="296"/>
      <c r="M252" s="80"/>
      <c r="N252" s="80"/>
      <c r="P252" s="224"/>
      <c r="Q252" s="224"/>
      <c r="R252" s="224"/>
      <c r="S252" s="224"/>
      <c r="T252" s="51"/>
      <c r="U252" s="226"/>
      <c r="V252" s="226"/>
      <c r="W252" s="226"/>
      <c r="X252" s="52">
        <v>3</v>
      </c>
    </row>
    <row r="253" spans="1:32" x14ac:dyDescent="0.2">
      <c r="A253" s="81"/>
      <c r="B253" s="82"/>
      <c r="C253" s="83" t="s">
        <v>6555</v>
      </c>
      <c r="D253" s="83" t="s">
        <v>6556</v>
      </c>
      <c r="E253" s="84" t="s">
        <v>6557</v>
      </c>
      <c r="F253" s="84" t="s">
        <v>6558</v>
      </c>
      <c r="G253" s="83" t="s">
        <v>6559</v>
      </c>
      <c r="H253" s="83" t="s">
        <v>6560</v>
      </c>
      <c r="I253" s="83" t="s">
        <v>6415</v>
      </c>
      <c r="J253" s="83" t="s">
        <v>7321</v>
      </c>
      <c r="K253" s="83" t="s">
        <v>8065</v>
      </c>
      <c r="L253" s="83" t="s">
        <v>8195</v>
      </c>
      <c r="M253" s="83" t="s">
        <v>8196</v>
      </c>
      <c r="N253" s="85"/>
      <c r="O253" s="86"/>
      <c r="P253" s="227" t="s">
        <v>6425</v>
      </c>
      <c r="Q253" s="227" t="s">
        <v>6424</v>
      </c>
      <c r="R253" s="227" t="s">
        <v>6426</v>
      </c>
      <c r="S253" s="227" t="s">
        <v>6425</v>
      </c>
      <c r="T253" s="51"/>
      <c r="U253" s="225">
        <f>IF(W251="","",VLOOKUP(W251,Leeftijdscat,2,FALSE))</f>
        <v>13</v>
      </c>
      <c r="V253" s="225">
        <f>IF(W251="","",VLOOKUP(W251,Leeftijdscat,3,FALSE))</f>
        <v>15</v>
      </c>
      <c r="W253" s="225">
        <f>IF(W251="","",VLOOKUP(W251,Leeftijdscat,4,FALSE))</f>
        <v>16</v>
      </c>
      <c r="X253" s="52">
        <v>4</v>
      </c>
      <c r="Y253" s="81">
        <f>LEN(Y254&amp;Y255&amp;Y256&amp;Y257&amp;Y258&amp;Y259&amp;Y260&amp;Y261&amp;Y262&amp;Y263&amp;Y264&amp;Y265&amp;Y266&amp;Y267&amp;Y268)</f>
        <v>18</v>
      </c>
      <c r="Z253" s="81">
        <f>LEN(Z254&amp;Z255&amp;Z256&amp;Z257&amp;Z258&amp;Z259&amp;Z260&amp;Z261&amp;Z262&amp;Z263&amp;Z264&amp;Z265&amp;Z266&amp;Z267&amp;Z268)</f>
        <v>18</v>
      </c>
      <c r="AA253" s="81">
        <f>LEN(AA254&amp;AA255&amp;AA256&amp;AA257&amp;AA258&amp;AA259&amp;AA260&amp;AA261&amp;AA262&amp;AA263&amp;AA264&amp;AA265&amp;AA266&amp;AA267&amp;AA268)</f>
        <v>18</v>
      </c>
      <c r="AB253" s="81">
        <f>LEN(AB254&amp;AB255&amp;AB256&amp;AB257&amp;AB258&amp;AB259&amp;AB260&amp;AB261&amp;AB262&amp;AB263&amp;AB264&amp;AB265&amp;AB266&amp;AB267&amp;AB268)</f>
        <v>0</v>
      </c>
      <c r="AC253" s="81">
        <f>SUM(Y253:AA253)</f>
        <v>54</v>
      </c>
    </row>
    <row r="254" spans="1:32" x14ac:dyDescent="0.2">
      <c r="A254" s="34" t="str">
        <f>C251&amp;"x"&amp;B254</f>
        <v>B2x1</v>
      </c>
      <c r="B254" s="63">
        <v>1</v>
      </c>
      <c r="C254" s="87" t="str">
        <f t="shared" ref="C254:C268" si="192">IF(LEFT($A254,1)="x","",IFERROR(VLOOKUP($A254,LedenZ,5,0),""))</f>
        <v>V</v>
      </c>
      <c r="D254" s="87" t="str">
        <f t="shared" ref="D254:D268" si="193">IF(LEFT($A254,1)="x","",IFERROR(VLOOKUP($A254,LedenZ,6,0),""))</f>
        <v>NKK48D6</v>
      </c>
      <c r="E254" s="88" t="str">
        <f t="shared" ref="E254:E268" si="194">IF(LEFT($A254,1)="x","",IFERROR(VLOOKUP($A254,LedenZ,7,0),""))</f>
        <v>Mol, Laura</v>
      </c>
      <c r="F254" s="88" t="str">
        <f t="shared" ref="F254:F268" si="195">IF(LEFT($A254,1)="x","",IFERROR(VLOOKUP($A254,LedenZ,8,0),""))</f>
        <v>Laura</v>
      </c>
      <c r="G254" s="89">
        <f t="shared" ref="G254:G268" si="196">IF(LEFT($A254,1)="x","",IFERROR(VLOOKUP($A254,LedenZ,9,0),""))</f>
        <v>38079</v>
      </c>
      <c r="H254" s="90">
        <f t="shared" ref="H254:H268" si="197">IF(AND(ISNUMBER(G254),G254&lt;&gt;0),DATEDIF(G254,Peildatum,"Y"),"")</f>
        <v>14</v>
      </c>
      <c r="I254" s="97"/>
      <c r="J254" s="87" t="str">
        <f t="shared" ref="J254:J268" si="198">IF(LEFT($A254,1)="x","",IFERROR(VLOOKUP($A254,LedenZ,15,0),""))</f>
        <v>C1</v>
      </c>
      <c r="K254" s="87" t="str">
        <f t="shared" ref="K254:K268" si="199">IF(LEFT($A254,1)="x","",IFERROR(VLOOKUP($A254,LedenZ,16,0),""))</f>
        <v>C1</v>
      </c>
      <c r="L254" s="87" t="str">
        <f t="shared" ref="L254:L268" si="200">IF(LEFT($A254,1)="x","",IFERROR(VLOOKUP($A254,LedenZ,17,0),""))</f>
        <v>C1</v>
      </c>
      <c r="M254" s="87" t="str">
        <f t="shared" ref="M254:M268" si="201">IF(LEFT($A254,1)="x","",IFERROR(VLOOKUP($A254,LedenZ,18,0),""))</f>
        <v>B2</v>
      </c>
      <c r="N254" s="92"/>
      <c r="P254" s="223" t="str">
        <f ca="1">IF(OR(LEFT($A254,1)="x",AND(Y253+$AC254=0,$AC253&gt;0)),"",IFERROR(VLOOKUP($A254,LedenZ,26,0),""))</f>
        <v/>
      </c>
      <c r="Q254" s="223" t="str">
        <f ca="1">IF(OR(LEFT($A254,1)="x",AND(Z253+$AC254=0,$AC253&gt;0)),"",IFERROR(VLOOKUP($A254,LedenZ,27,0),""))</f>
        <v/>
      </c>
      <c r="R254" s="223" t="str">
        <f ca="1">IF(OR(LEFT($A254,1)="x",AND(AA253+$AC254=0,$AC253&gt;0)),"",IFERROR(VLOOKUP($A254,LedenZ,28,0),""))</f>
        <v/>
      </c>
      <c r="S254" s="223" t="str">
        <f ca="1">IF(OR(LEFT($A254,1)="x",AND(AC253+$AC254=0,$AC253&gt;0)),"",IFERROR(VLOOKUP($A254,LedenZ,29,0),""))</f>
        <v/>
      </c>
      <c r="T254" s="305"/>
      <c r="U254" s="226"/>
      <c r="V254" s="229">
        <f>V253</f>
        <v>15</v>
      </c>
      <c r="W254" s="229">
        <f>W253</f>
        <v>16</v>
      </c>
      <c r="X254" s="52">
        <v>5</v>
      </c>
      <c r="Y254" s="87" t="str">
        <f t="shared" ref="Y254:Y268" si="202">IF(LEFT($A254,1)="x","",IFERROR(VLOOKUP($A254,LedenZ,33,0),""))</f>
        <v>C1</v>
      </c>
      <c r="Z254" s="87" t="str">
        <f t="shared" ref="Z254:Z268" si="203">IF(LEFT($A254,1)="x","",IFERROR(VLOOKUP($A254,LedenZ,34,0),""))</f>
        <v>C1</v>
      </c>
      <c r="AA254" s="87" t="str">
        <f t="shared" ref="AA254:AA268" si="204">IF(LEFT($A254,1)="x","",IFERROR(VLOOKUP($A254,LedenZ,35,0),""))</f>
        <v>C1</v>
      </c>
      <c r="AB254" s="87" t="str">
        <f t="shared" ref="AB254:AB268" si="205">IF(LEFT($A254,1)="x","",IFERROR(VLOOKUP($A254,LedenZ,36,0),""))</f>
        <v/>
      </c>
      <c r="AC254" s="34">
        <f t="shared" ref="AC254:AC268" si="206">LEN(Y254&amp;Z254&amp;AA254&amp;AB254)</f>
        <v>6</v>
      </c>
    </row>
    <row r="255" spans="1:32" x14ac:dyDescent="0.2">
      <c r="A255" s="34" t="str">
        <f>C251&amp;"x"&amp;B255</f>
        <v>B2x2</v>
      </c>
      <c r="B255" s="63">
        <v>2</v>
      </c>
      <c r="C255" s="87" t="str">
        <f t="shared" si="192"/>
        <v>V</v>
      </c>
      <c r="D255" s="87" t="str">
        <f t="shared" si="193"/>
        <v>NKS62Q7</v>
      </c>
      <c r="E255" s="88" t="str">
        <f t="shared" si="194"/>
        <v>Seijner, Fabiënne</v>
      </c>
      <c r="F255" s="88" t="str">
        <f t="shared" si="195"/>
        <v>Fabiënne</v>
      </c>
      <c r="G255" s="89">
        <f t="shared" si="196"/>
        <v>37673</v>
      </c>
      <c r="H255" s="90">
        <f t="shared" si="197"/>
        <v>15</v>
      </c>
      <c r="I255" s="97"/>
      <c r="J255" s="87" t="str">
        <f t="shared" si="198"/>
        <v>C2</v>
      </c>
      <c r="K255" s="87" t="str">
        <f t="shared" si="199"/>
        <v>C2</v>
      </c>
      <c r="L255" s="87" t="str">
        <f t="shared" si="200"/>
        <v>C2</v>
      </c>
      <c r="M255" s="87" t="str">
        <f t="shared" si="201"/>
        <v>B2</v>
      </c>
      <c r="N255" s="92"/>
      <c r="P255" s="223" t="str">
        <f ca="1">IF(OR(LEFT($A255,1)="x",AND(Y253+$AC255=0,$AC253&gt;0)),"",IFERROR(VLOOKUP($A255,LedenZ,26,0),""))</f>
        <v/>
      </c>
      <c r="Q255" s="223" t="str">
        <f ca="1">IF(OR(LEFT($A255,1)="x",AND(Z253+$AC255=0,$AC253&gt;0)),"",IFERROR(VLOOKUP($A255,LedenZ,27,0),""))</f>
        <v/>
      </c>
      <c r="R255" s="223" t="str">
        <f ca="1">IF(OR(LEFT($A255,1)="x",AND(AA253+$AC255=0,$AC253&gt;0)),"",IFERROR(VLOOKUP($A255,LedenZ,28,0),""))</f>
        <v/>
      </c>
      <c r="S255" s="223" t="str">
        <f ca="1">IF(OR(LEFT($A255,1)="x",AND(AC253+$AC255=0,$AC253&gt;0)),"",IFERROR(VLOOKUP($A255,LedenZ,29,0),""))</f>
        <v/>
      </c>
      <c r="T255" s="305"/>
      <c r="U255" s="226"/>
      <c r="V255" s="229">
        <f t="shared" ref="V255:W268" si="207">V254</f>
        <v>15</v>
      </c>
      <c r="W255" s="229">
        <f t="shared" si="207"/>
        <v>16</v>
      </c>
      <c r="X255" s="52">
        <v>6</v>
      </c>
      <c r="Y255" s="87" t="str">
        <f t="shared" si="202"/>
        <v>C2</v>
      </c>
      <c r="Z255" s="87" t="str">
        <f t="shared" si="203"/>
        <v>C2</v>
      </c>
      <c r="AA255" s="87" t="str">
        <f t="shared" si="204"/>
        <v>C2</v>
      </c>
      <c r="AB255" s="87" t="str">
        <f t="shared" si="205"/>
        <v/>
      </c>
      <c r="AC255" s="34">
        <f t="shared" si="206"/>
        <v>6</v>
      </c>
    </row>
    <row r="256" spans="1:32" x14ac:dyDescent="0.2">
      <c r="A256" s="34" t="str">
        <f>C251&amp;"x"&amp;B256</f>
        <v>B2x3</v>
      </c>
      <c r="B256" s="63">
        <v>3</v>
      </c>
      <c r="C256" s="87" t="str">
        <f t="shared" si="192"/>
        <v>V</v>
      </c>
      <c r="D256" s="87" t="str">
        <f t="shared" si="193"/>
        <v>NKG18N7</v>
      </c>
      <c r="E256" s="88" t="str">
        <f t="shared" si="194"/>
        <v>Teerds, Eva</v>
      </c>
      <c r="F256" s="88" t="str">
        <f t="shared" si="195"/>
        <v>Eva</v>
      </c>
      <c r="G256" s="89">
        <f t="shared" si="196"/>
        <v>37551</v>
      </c>
      <c r="H256" s="90">
        <f t="shared" si="197"/>
        <v>16</v>
      </c>
      <c r="I256" s="97"/>
      <c r="J256" s="87" t="str">
        <f t="shared" si="198"/>
        <v>B2</v>
      </c>
      <c r="K256" s="87" t="str">
        <f t="shared" si="199"/>
        <v>B2</v>
      </c>
      <c r="L256" s="87" t="str">
        <f t="shared" si="200"/>
        <v>B2</v>
      </c>
      <c r="M256" s="87" t="str">
        <f t="shared" si="201"/>
        <v>B2</v>
      </c>
      <c r="N256" s="92"/>
      <c r="P256" s="223" t="str">
        <f ca="1">IF(OR(LEFT($A256,1)="x",AND(Y253+$AC256=0,$AC253&gt;0)),"",IFERROR(VLOOKUP($A256,LedenZ,26,0),""))</f>
        <v/>
      </c>
      <c r="Q256" s="223" t="str">
        <f ca="1">IF(OR(LEFT($A256,1)="x",AND(Z253+$AC256=0,$AC253&gt;0)),"",IFERROR(VLOOKUP($A256,LedenZ,27,0),""))</f>
        <v/>
      </c>
      <c r="R256" s="223" t="str">
        <f ca="1">IF(OR(LEFT($A256,1)="x",AND(AA253+$AC256=0,$AC253&gt;0)),"",IFERROR(VLOOKUP($A256,LedenZ,28,0),""))</f>
        <v/>
      </c>
      <c r="S256" s="223" t="str">
        <f ca="1">IF(OR(LEFT($A256,1)="x",AND(AC253+$AC256=0,$AC253&gt;0)),"",IFERROR(VLOOKUP($A256,LedenZ,29,0),""))</f>
        <v/>
      </c>
      <c r="T256" s="305"/>
      <c r="U256" s="226"/>
      <c r="V256" s="229">
        <f t="shared" si="207"/>
        <v>15</v>
      </c>
      <c r="W256" s="229">
        <f t="shared" si="207"/>
        <v>16</v>
      </c>
      <c r="X256" s="52">
        <v>7</v>
      </c>
      <c r="Y256" s="87" t="str">
        <f t="shared" si="202"/>
        <v>B2</v>
      </c>
      <c r="Z256" s="87" t="str">
        <f t="shared" si="203"/>
        <v>B2</v>
      </c>
      <c r="AA256" s="87" t="str">
        <f t="shared" si="204"/>
        <v>B2</v>
      </c>
      <c r="AB256" s="87" t="str">
        <f t="shared" si="205"/>
        <v/>
      </c>
      <c r="AC256" s="34">
        <f t="shared" si="206"/>
        <v>6</v>
      </c>
    </row>
    <row r="257" spans="1:32" x14ac:dyDescent="0.2">
      <c r="A257" s="34" t="str">
        <f>C251&amp;"x"&amp;B257</f>
        <v>B2x4</v>
      </c>
      <c r="B257" s="63">
        <v>4</v>
      </c>
      <c r="C257" s="87" t="str">
        <f t="shared" si="192"/>
        <v>V</v>
      </c>
      <c r="D257" s="87" t="str">
        <f t="shared" si="193"/>
        <v>NKS24M5</v>
      </c>
      <c r="E257" s="88" t="str">
        <f t="shared" si="194"/>
        <v>Verbeek, Yente</v>
      </c>
      <c r="F257" s="88" t="str">
        <f t="shared" si="195"/>
        <v>Yente</v>
      </c>
      <c r="G257" s="89">
        <f t="shared" si="196"/>
        <v>38012</v>
      </c>
      <c r="H257" s="90">
        <f t="shared" si="197"/>
        <v>14</v>
      </c>
      <c r="I257" s="97"/>
      <c r="J257" s="87" t="str">
        <f t="shared" si="198"/>
        <v>C1</v>
      </c>
      <c r="K257" s="87" t="str">
        <f t="shared" si="199"/>
        <v>C1</v>
      </c>
      <c r="L257" s="87" t="str">
        <f t="shared" si="200"/>
        <v>C1</v>
      </c>
      <c r="M257" s="87" t="str">
        <f t="shared" si="201"/>
        <v>B2</v>
      </c>
      <c r="N257" s="92"/>
      <c r="P257" s="223" t="str">
        <f ca="1">IF(OR(LEFT($A257,1)="x",AND(Y253+$AC257=0,$AC253&gt;0)),"",IFERROR(VLOOKUP($A257,LedenZ,26,0),""))</f>
        <v/>
      </c>
      <c r="Q257" s="223" t="str">
        <f ca="1">IF(OR(LEFT($A257,1)="x",AND(Z253+$AC257=0,$AC253&gt;0)),"",IFERROR(VLOOKUP($A257,LedenZ,27,0),""))</f>
        <v/>
      </c>
      <c r="R257" s="223" t="str">
        <f ca="1">IF(OR(LEFT($A257,1)="x",AND(AA253+$AC257=0,$AC253&gt;0)),"",IFERROR(VLOOKUP($A257,LedenZ,28,0),""))</f>
        <v/>
      </c>
      <c r="S257" s="223" t="str">
        <f ca="1">IF(OR(LEFT($A257,1)="x",AND(AC253+$AC257=0,$AC253&gt;0)),"",IFERROR(VLOOKUP($A257,LedenZ,29,0),""))</f>
        <v/>
      </c>
      <c r="T257" s="305"/>
      <c r="U257" s="226"/>
      <c r="V257" s="229">
        <f t="shared" si="207"/>
        <v>15</v>
      </c>
      <c r="W257" s="229">
        <f t="shared" si="207"/>
        <v>16</v>
      </c>
      <c r="X257" s="52">
        <v>8</v>
      </c>
      <c r="Y257" s="87" t="str">
        <f t="shared" si="202"/>
        <v>C1</v>
      </c>
      <c r="Z257" s="87" t="str">
        <f t="shared" si="203"/>
        <v>C1</v>
      </c>
      <c r="AA257" s="87" t="str">
        <f t="shared" si="204"/>
        <v>C1</v>
      </c>
      <c r="AB257" s="87" t="str">
        <f t="shared" si="205"/>
        <v/>
      </c>
      <c r="AC257" s="34">
        <f t="shared" si="206"/>
        <v>6</v>
      </c>
    </row>
    <row r="258" spans="1:32" x14ac:dyDescent="0.2">
      <c r="A258" s="34" t="str">
        <f>C251&amp;"x"&amp;B258</f>
        <v>B2x5</v>
      </c>
      <c r="B258" s="63">
        <v>5</v>
      </c>
      <c r="C258" s="87" t="str">
        <f t="shared" si="192"/>
        <v>V</v>
      </c>
      <c r="D258" s="87" t="str">
        <f t="shared" si="193"/>
        <v>NKW49Y8</v>
      </c>
      <c r="E258" s="88" t="str">
        <f t="shared" si="194"/>
        <v>Volker, Lisa</v>
      </c>
      <c r="F258" s="88" t="str">
        <f t="shared" si="195"/>
        <v>Lisa</v>
      </c>
      <c r="G258" s="89">
        <f t="shared" si="196"/>
        <v>37712</v>
      </c>
      <c r="H258" s="90">
        <f t="shared" si="197"/>
        <v>15</v>
      </c>
      <c r="I258" s="97"/>
      <c r="J258" s="87" t="str">
        <f t="shared" si="198"/>
        <v>B2</v>
      </c>
      <c r="K258" s="87" t="str">
        <f t="shared" si="199"/>
        <v>B2</v>
      </c>
      <c r="L258" s="87" t="str">
        <f t="shared" si="200"/>
        <v>B2</v>
      </c>
      <c r="M258" s="87" t="str">
        <f t="shared" si="201"/>
        <v>B2</v>
      </c>
      <c r="N258" s="92"/>
      <c r="P258" s="223" t="str">
        <f ca="1">IF(OR(LEFT($A258,1)="x",AND(Y253+$AC258=0,$AC253&gt;0)),"",IFERROR(VLOOKUP($A258,LedenZ,26,0),""))</f>
        <v/>
      </c>
      <c r="Q258" s="223" t="str">
        <f ca="1">IF(OR(LEFT($A258,1)="x",AND(Z253+$AC258=0,$AC253&gt;0)),"",IFERROR(VLOOKUP($A258,LedenZ,27,0),""))</f>
        <v/>
      </c>
      <c r="R258" s="223" t="str">
        <f ca="1">IF(OR(LEFT($A258,1)="x",AND(AA253+$AC258=0,$AC253&gt;0)),"",IFERROR(VLOOKUP($A258,LedenZ,28,0),""))</f>
        <v/>
      </c>
      <c r="S258" s="223" t="str">
        <f ca="1">IF(OR(LEFT($A258,1)="x",AND(AC253+$AC258=0,$AC253&gt;0)),"",IFERROR(VLOOKUP($A258,LedenZ,29,0),""))</f>
        <v/>
      </c>
      <c r="T258" s="305"/>
      <c r="U258" s="226"/>
      <c r="V258" s="229">
        <f t="shared" si="207"/>
        <v>15</v>
      </c>
      <c r="W258" s="229">
        <f t="shared" si="207"/>
        <v>16</v>
      </c>
      <c r="X258" s="52">
        <v>9</v>
      </c>
      <c r="Y258" s="87" t="str">
        <f t="shared" si="202"/>
        <v>B2</v>
      </c>
      <c r="Z258" s="87" t="str">
        <f t="shared" si="203"/>
        <v>B2</v>
      </c>
      <c r="AA258" s="87" t="str">
        <f t="shared" si="204"/>
        <v>B2</v>
      </c>
      <c r="AB258" s="87" t="str">
        <f t="shared" si="205"/>
        <v/>
      </c>
      <c r="AC258" s="34">
        <f t="shared" si="206"/>
        <v>6</v>
      </c>
    </row>
    <row r="259" spans="1:32" x14ac:dyDescent="0.2">
      <c r="A259" s="34" t="str">
        <f>C251&amp;"x"&amp;B259</f>
        <v>B2x6</v>
      </c>
      <c r="B259" s="63">
        <v>6</v>
      </c>
      <c r="C259" s="87" t="str">
        <f t="shared" si="192"/>
        <v>M</v>
      </c>
      <c r="D259" s="87" t="str">
        <f t="shared" si="193"/>
        <v>NKT15G2</v>
      </c>
      <c r="E259" s="88" t="str">
        <f t="shared" si="194"/>
        <v>Alberts, Sem</v>
      </c>
      <c r="F259" s="88" t="str">
        <f t="shared" si="195"/>
        <v>Sem</v>
      </c>
      <c r="G259" s="89">
        <f t="shared" si="196"/>
        <v>38150</v>
      </c>
      <c r="H259" s="90">
        <f t="shared" si="197"/>
        <v>14</v>
      </c>
      <c r="I259" s="97"/>
      <c r="J259" s="87" t="str">
        <f t="shared" si="198"/>
        <v>B2</v>
      </c>
      <c r="K259" s="87" t="str">
        <f t="shared" si="199"/>
        <v>B2</v>
      </c>
      <c r="L259" s="87" t="str">
        <f t="shared" si="200"/>
        <v>B2</v>
      </c>
      <c r="M259" s="87" t="str">
        <f t="shared" si="201"/>
        <v>B2</v>
      </c>
      <c r="N259" s="92"/>
      <c r="P259" s="223" t="str">
        <f ca="1">IF(OR(LEFT($A259,1)="x",AND(Y253+$AC259=0,$AC253&gt;0)),"",IFERROR(VLOOKUP($A259,LedenZ,26,0),""))</f>
        <v/>
      </c>
      <c r="Q259" s="223" t="str">
        <f ca="1">IF(OR(LEFT($A259,1)="x",AND(Z253+$AC259=0,$AC253&gt;0)),"",IFERROR(VLOOKUP($A259,LedenZ,27,0),""))</f>
        <v/>
      </c>
      <c r="R259" s="223" t="str">
        <f ca="1">IF(OR(LEFT($A259,1)="x",AND(AA253+$AC259=0,$AC253&gt;0)),"",IFERROR(VLOOKUP($A259,LedenZ,28,0),""))</f>
        <v/>
      </c>
      <c r="S259" s="223" t="str">
        <f ca="1">IF(OR(LEFT($A259,1)="x",AND(AC253+$AC259=0,$AC253&gt;0)),"",IFERROR(VLOOKUP($A259,LedenZ,29,0),""))</f>
        <v/>
      </c>
      <c r="T259" s="305"/>
      <c r="U259" s="226"/>
      <c r="V259" s="229">
        <f t="shared" si="207"/>
        <v>15</v>
      </c>
      <c r="W259" s="229">
        <f t="shared" si="207"/>
        <v>16</v>
      </c>
      <c r="X259" s="52">
        <v>10</v>
      </c>
      <c r="Y259" s="87" t="str">
        <f t="shared" si="202"/>
        <v>B2</v>
      </c>
      <c r="Z259" s="87" t="str">
        <f t="shared" si="203"/>
        <v>B2</v>
      </c>
      <c r="AA259" s="87" t="str">
        <f t="shared" si="204"/>
        <v>B2</v>
      </c>
      <c r="AB259" s="87" t="str">
        <f t="shared" si="205"/>
        <v/>
      </c>
      <c r="AC259" s="34">
        <f t="shared" si="206"/>
        <v>6</v>
      </c>
    </row>
    <row r="260" spans="1:32" x14ac:dyDescent="0.2">
      <c r="A260" s="34" t="str">
        <f>C251&amp;"x"&amp;B260</f>
        <v>B2x7</v>
      </c>
      <c r="B260" s="63">
        <v>7</v>
      </c>
      <c r="C260" s="87" t="str">
        <f t="shared" si="192"/>
        <v>M</v>
      </c>
      <c r="D260" s="87" t="str">
        <f t="shared" si="193"/>
        <v>NKN65J2</v>
      </c>
      <c r="E260" s="88" t="str">
        <f t="shared" si="194"/>
        <v>Dalen, Freek van</v>
      </c>
      <c r="F260" s="88" t="str">
        <f t="shared" si="195"/>
        <v>Freek</v>
      </c>
      <c r="G260" s="89">
        <f t="shared" si="196"/>
        <v>37823</v>
      </c>
      <c r="H260" s="90">
        <f t="shared" si="197"/>
        <v>15</v>
      </c>
      <c r="I260" s="97"/>
      <c r="J260" s="87" t="str">
        <f t="shared" si="198"/>
        <v>B2</v>
      </c>
      <c r="K260" s="87" t="str">
        <f t="shared" si="199"/>
        <v>B2</v>
      </c>
      <c r="L260" s="87" t="str">
        <f t="shared" si="200"/>
        <v>B2</v>
      </c>
      <c r="M260" s="87" t="str">
        <f t="shared" si="201"/>
        <v>B2</v>
      </c>
      <c r="N260" s="92"/>
      <c r="P260" s="223" t="str">
        <f ca="1">IF(OR(LEFT($A260,1)="x",AND(Y253+$AC260=0,$AC253&gt;0)),"",IFERROR(VLOOKUP($A260,LedenZ,26,0),""))</f>
        <v/>
      </c>
      <c r="Q260" s="223" t="str">
        <f ca="1">IF(OR(LEFT($A260,1)="x",AND(Z253+$AC260=0,$AC253&gt;0)),"",IFERROR(VLOOKUP($A260,LedenZ,27,0),""))</f>
        <v/>
      </c>
      <c r="R260" s="223" t="str">
        <f ca="1">IF(OR(LEFT($A260,1)="x",AND(AA253+$AC260=0,$AC253&gt;0)),"",IFERROR(VLOOKUP($A260,LedenZ,28,0),""))</f>
        <v/>
      </c>
      <c r="S260" s="223" t="str">
        <f ca="1">IF(OR(LEFT($A260,1)="x",AND(AC253+$AC260=0,$AC253&gt;0)),"",IFERROR(VLOOKUP($A260,LedenZ,29,0),""))</f>
        <v/>
      </c>
      <c r="T260" s="305"/>
      <c r="U260" s="226"/>
      <c r="V260" s="229">
        <f t="shared" si="207"/>
        <v>15</v>
      </c>
      <c r="W260" s="229">
        <f t="shared" si="207"/>
        <v>16</v>
      </c>
      <c r="X260" s="52">
        <v>11</v>
      </c>
      <c r="Y260" s="87" t="str">
        <f t="shared" si="202"/>
        <v>B2</v>
      </c>
      <c r="Z260" s="87" t="str">
        <f t="shared" si="203"/>
        <v>B2</v>
      </c>
      <c r="AA260" s="87" t="str">
        <f t="shared" si="204"/>
        <v>B2</v>
      </c>
      <c r="AB260" s="87" t="str">
        <f t="shared" si="205"/>
        <v/>
      </c>
      <c r="AC260" s="34">
        <f t="shared" si="206"/>
        <v>6</v>
      </c>
    </row>
    <row r="261" spans="1:32" x14ac:dyDescent="0.2">
      <c r="A261" s="34" t="str">
        <f>C251&amp;"x"&amp;B261</f>
        <v>B2x8</v>
      </c>
      <c r="B261" s="63">
        <v>8</v>
      </c>
      <c r="C261" s="87" t="str">
        <f t="shared" si="192"/>
        <v>M</v>
      </c>
      <c r="D261" s="87" t="str">
        <f t="shared" si="193"/>
        <v>NKR24P5</v>
      </c>
      <c r="E261" s="88" t="str">
        <f t="shared" si="194"/>
        <v>Hoeve, Milan ten</v>
      </c>
      <c r="F261" s="88" t="str">
        <f t="shared" si="195"/>
        <v>Milan</v>
      </c>
      <c r="G261" s="89">
        <f t="shared" si="196"/>
        <v>37897</v>
      </c>
      <c r="H261" s="90">
        <f t="shared" si="197"/>
        <v>15</v>
      </c>
      <c r="I261" s="97"/>
      <c r="J261" s="87" t="str">
        <f t="shared" si="198"/>
        <v>C1</v>
      </c>
      <c r="K261" s="87" t="str">
        <f t="shared" si="199"/>
        <v>C1</v>
      </c>
      <c r="L261" s="87" t="str">
        <f t="shared" si="200"/>
        <v>C1</v>
      </c>
      <c r="M261" s="87" t="str">
        <f t="shared" si="201"/>
        <v>B2</v>
      </c>
      <c r="N261" s="92"/>
      <c r="P261" s="223" t="str">
        <f ca="1">IF(OR(LEFT($A261,1)="x",AND(Y253+$AC261=0,$AC253&gt;0)),"",IFERROR(VLOOKUP($A261,LedenZ,26,0),""))</f>
        <v/>
      </c>
      <c r="Q261" s="223" t="str">
        <f ca="1">IF(OR(LEFT($A261,1)="x",AND(Z253+$AC261=0,$AC253&gt;0)),"",IFERROR(VLOOKUP($A261,LedenZ,27,0),""))</f>
        <v/>
      </c>
      <c r="R261" s="223" t="str">
        <f ca="1">IF(OR(LEFT($A261,1)="x",AND(AA253+$AC261=0,$AC253&gt;0)),"",IFERROR(VLOOKUP($A261,LedenZ,28,0),""))</f>
        <v/>
      </c>
      <c r="S261" s="223" t="str">
        <f ca="1">IF(OR(LEFT($A261,1)="x",AND(AC253+$AC261=0,$AC253&gt;0)),"",IFERROR(VLOOKUP($A261,LedenZ,29,0),""))</f>
        <v/>
      </c>
      <c r="T261" s="305"/>
      <c r="U261" s="226"/>
      <c r="V261" s="229">
        <f t="shared" si="207"/>
        <v>15</v>
      </c>
      <c r="W261" s="229">
        <f t="shared" si="207"/>
        <v>16</v>
      </c>
      <c r="X261" s="52">
        <v>12</v>
      </c>
      <c r="Y261" s="87" t="str">
        <f t="shared" si="202"/>
        <v>C1</v>
      </c>
      <c r="Z261" s="87" t="str">
        <f t="shared" si="203"/>
        <v>C1</v>
      </c>
      <c r="AA261" s="87" t="str">
        <f t="shared" si="204"/>
        <v>C1</v>
      </c>
      <c r="AB261" s="87" t="str">
        <f t="shared" si="205"/>
        <v/>
      </c>
      <c r="AC261" s="34">
        <f t="shared" si="206"/>
        <v>6</v>
      </c>
    </row>
    <row r="262" spans="1:32" x14ac:dyDescent="0.2">
      <c r="A262" s="34" t="str">
        <f>C251&amp;"x"&amp;B262</f>
        <v>B2x9</v>
      </c>
      <c r="B262" s="63">
        <v>9</v>
      </c>
      <c r="C262" s="87" t="str">
        <f t="shared" si="192"/>
        <v>M</v>
      </c>
      <c r="D262" s="87" t="str">
        <f t="shared" si="193"/>
        <v>NKG15N8</v>
      </c>
      <c r="E262" s="88" t="str">
        <f t="shared" si="194"/>
        <v>Vinken, Jesper</v>
      </c>
      <c r="F262" s="88" t="str">
        <f t="shared" si="195"/>
        <v>Jesper</v>
      </c>
      <c r="G262" s="89">
        <f t="shared" si="196"/>
        <v>38128</v>
      </c>
      <c r="H262" s="90">
        <f t="shared" si="197"/>
        <v>14</v>
      </c>
      <c r="I262" s="97"/>
      <c r="J262" s="87" t="str">
        <f t="shared" si="198"/>
        <v>B1</v>
      </c>
      <c r="K262" s="87" t="str">
        <f t="shared" si="199"/>
        <v>B1</v>
      </c>
      <c r="L262" s="87" t="str">
        <f t="shared" si="200"/>
        <v>B1</v>
      </c>
      <c r="M262" s="87" t="str">
        <f t="shared" si="201"/>
        <v>B2</v>
      </c>
      <c r="N262" s="92"/>
      <c r="P262" s="223" t="str">
        <f ca="1">IF(OR(LEFT($A262,1)="x",AND(Y253+$AC262=0,$AC253&gt;0)),"",IFERROR(VLOOKUP($A262,LedenZ,26,0),""))</f>
        <v/>
      </c>
      <c r="Q262" s="223" t="str">
        <f ca="1">IF(OR(LEFT($A262,1)="x",AND(Z253+$AC262=0,$AC253&gt;0)),"",IFERROR(VLOOKUP($A262,LedenZ,27,0),""))</f>
        <v/>
      </c>
      <c r="R262" s="223" t="str">
        <f ca="1">IF(OR(LEFT($A262,1)="x",AND(AA253+$AC262=0,$AC253&gt;0)),"",IFERROR(VLOOKUP($A262,LedenZ,28,0),""))</f>
        <v/>
      </c>
      <c r="S262" s="223" t="str">
        <f ca="1">IF(OR(LEFT($A262,1)="x",AND(AC253+$AC262=0,$AC253&gt;0)),"",IFERROR(VLOOKUP($A262,LedenZ,29,0),""))</f>
        <v/>
      </c>
      <c r="T262" s="305"/>
      <c r="U262" s="226"/>
      <c r="V262" s="229">
        <f t="shared" si="207"/>
        <v>15</v>
      </c>
      <c r="W262" s="229">
        <f t="shared" si="207"/>
        <v>16</v>
      </c>
      <c r="X262" s="52">
        <v>13</v>
      </c>
      <c r="Y262" s="87" t="str">
        <f t="shared" si="202"/>
        <v>B1</v>
      </c>
      <c r="Z262" s="87" t="str">
        <f t="shared" si="203"/>
        <v>B1</v>
      </c>
      <c r="AA262" s="87" t="str">
        <f t="shared" si="204"/>
        <v>B1</v>
      </c>
      <c r="AB262" s="87" t="str">
        <f t="shared" si="205"/>
        <v/>
      </c>
      <c r="AC262" s="34">
        <f t="shared" si="206"/>
        <v>6</v>
      </c>
    </row>
    <row r="263" spans="1:32" x14ac:dyDescent="0.2">
      <c r="A263" s="34" t="str">
        <f>C251&amp;"x"&amp;B263</f>
        <v>B2x10</v>
      </c>
      <c r="B263" s="63">
        <v>10</v>
      </c>
      <c r="C263" s="87" t="str">
        <f t="shared" si="192"/>
        <v/>
      </c>
      <c r="D263" s="87" t="str">
        <f t="shared" si="193"/>
        <v/>
      </c>
      <c r="E263" s="88" t="str">
        <f t="shared" si="194"/>
        <v/>
      </c>
      <c r="F263" s="88" t="str">
        <f t="shared" si="195"/>
        <v/>
      </c>
      <c r="G263" s="89" t="str">
        <f t="shared" si="196"/>
        <v/>
      </c>
      <c r="H263" s="90" t="str">
        <f t="shared" si="197"/>
        <v/>
      </c>
      <c r="I263" s="97"/>
      <c r="J263" s="87" t="str">
        <f t="shared" si="198"/>
        <v/>
      </c>
      <c r="K263" s="87" t="str">
        <f t="shared" si="199"/>
        <v/>
      </c>
      <c r="L263" s="87" t="str">
        <f t="shared" si="200"/>
        <v/>
      </c>
      <c r="M263" s="87" t="str">
        <f t="shared" si="201"/>
        <v/>
      </c>
      <c r="N263" s="92"/>
      <c r="P263" s="223" t="str">
        <f>IF(OR(LEFT($A263,1)="x",AND(Y253+$AC263=0,$AC253&gt;0)),"",IFERROR(VLOOKUP($A263,LedenZ,26,0),""))</f>
        <v/>
      </c>
      <c r="Q263" s="223" t="str">
        <f>IF(OR(LEFT($A263,1)="x",AND(Z253+$AC263=0,$AC253&gt;0)),"",IFERROR(VLOOKUP($A263,LedenZ,27,0),""))</f>
        <v/>
      </c>
      <c r="R263" s="223" t="str">
        <f>IF(OR(LEFT($A263,1)="x",AND(AA253+$AC263=0,$AC253&gt;0)),"",IFERROR(VLOOKUP($A263,LedenZ,28,0),""))</f>
        <v/>
      </c>
      <c r="S263" s="223" t="str">
        <f>IF(OR(LEFT($A263,1)="x",AND(AC253+$AC263=0,$AC253&gt;0)),"",IFERROR(VLOOKUP($A263,LedenZ,29,0),""))</f>
        <v/>
      </c>
      <c r="T263" s="305"/>
      <c r="U263" s="226"/>
      <c r="V263" s="229">
        <f t="shared" si="207"/>
        <v>15</v>
      </c>
      <c r="W263" s="229">
        <f t="shared" si="207"/>
        <v>16</v>
      </c>
      <c r="X263" s="52">
        <v>14</v>
      </c>
      <c r="Y263" s="87" t="str">
        <f t="shared" si="202"/>
        <v/>
      </c>
      <c r="Z263" s="87" t="str">
        <f t="shared" si="203"/>
        <v/>
      </c>
      <c r="AA263" s="87" t="str">
        <f t="shared" si="204"/>
        <v/>
      </c>
      <c r="AB263" s="87" t="str">
        <f t="shared" si="205"/>
        <v/>
      </c>
      <c r="AC263" s="34">
        <f t="shared" si="206"/>
        <v>0</v>
      </c>
    </row>
    <row r="264" spans="1:32" x14ac:dyDescent="0.2">
      <c r="A264" s="34" t="str">
        <f>C251&amp;"x"&amp;B264</f>
        <v>B2x11</v>
      </c>
      <c r="B264" s="63">
        <v>11</v>
      </c>
      <c r="C264" s="87" t="str">
        <f t="shared" si="192"/>
        <v/>
      </c>
      <c r="D264" s="87" t="str">
        <f t="shared" si="193"/>
        <v/>
      </c>
      <c r="E264" s="88" t="str">
        <f t="shared" si="194"/>
        <v/>
      </c>
      <c r="F264" s="88" t="str">
        <f t="shared" si="195"/>
        <v/>
      </c>
      <c r="G264" s="89" t="str">
        <f t="shared" si="196"/>
        <v/>
      </c>
      <c r="H264" s="90" t="str">
        <f t="shared" si="197"/>
        <v/>
      </c>
      <c r="I264" s="97"/>
      <c r="J264" s="87" t="str">
        <f t="shared" si="198"/>
        <v/>
      </c>
      <c r="K264" s="87" t="str">
        <f t="shared" si="199"/>
        <v/>
      </c>
      <c r="L264" s="87" t="str">
        <f t="shared" si="200"/>
        <v/>
      </c>
      <c r="M264" s="87" t="str">
        <f t="shared" si="201"/>
        <v/>
      </c>
      <c r="N264" s="92"/>
      <c r="P264" s="223" t="str">
        <f>IF(OR(LEFT($A264,1)="x",AND(Y253+$AC264=0,$AC253&gt;0)),"",IFERROR(VLOOKUP($A264,LedenZ,26,0),""))</f>
        <v/>
      </c>
      <c r="Q264" s="223" t="str">
        <f>IF(OR(LEFT($A264,1)="x",AND(Z253+$AC264=0,$AC253&gt;0)),"",IFERROR(VLOOKUP($A264,LedenZ,27,0),""))</f>
        <v/>
      </c>
      <c r="R264" s="223" t="str">
        <f>IF(OR(LEFT($A264,1)="x",AND(AA253+$AC264=0,$AC253&gt;0)),"",IFERROR(VLOOKUP($A264,LedenZ,28,0),""))</f>
        <v/>
      </c>
      <c r="S264" s="223" t="str">
        <f>IF(OR(LEFT($A264,1)="x",AND(AC253+$AC264=0,$AC253&gt;0)),"",IFERROR(VLOOKUP($A264,LedenZ,29,0),""))</f>
        <v/>
      </c>
      <c r="V264" s="229">
        <f t="shared" si="207"/>
        <v>15</v>
      </c>
      <c r="W264" s="229">
        <f t="shared" si="207"/>
        <v>16</v>
      </c>
      <c r="X264" s="52">
        <v>15</v>
      </c>
      <c r="Y264" s="87" t="str">
        <f t="shared" si="202"/>
        <v/>
      </c>
      <c r="Z264" s="87" t="str">
        <f t="shared" si="203"/>
        <v/>
      </c>
      <c r="AA264" s="87" t="str">
        <f t="shared" si="204"/>
        <v/>
      </c>
      <c r="AB264" s="87" t="str">
        <f t="shared" si="205"/>
        <v/>
      </c>
      <c r="AC264" s="34">
        <f t="shared" si="206"/>
        <v>0</v>
      </c>
    </row>
    <row r="265" spans="1:32" x14ac:dyDescent="0.2">
      <c r="A265" s="34" t="str">
        <f>C251&amp;"x"&amp;B265</f>
        <v>B2x12</v>
      </c>
      <c r="B265" s="63">
        <v>12</v>
      </c>
      <c r="C265" s="87" t="str">
        <f t="shared" si="192"/>
        <v/>
      </c>
      <c r="D265" s="87" t="str">
        <f t="shared" si="193"/>
        <v/>
      </c>
      <c r="E265" s="88" t="str">
        <f t="shared" si="194"/>
        <v/>
      </c>
      <c r="F265" s="88" t="str">
        <f t="shared" si="195"/>
        <v/>
      </c>
      <c r="G265" s="89" t="str">
        <f t="shared" si="196"/>
        <v/>
      </c>
      <c r="H265" s="90" t="str">
        <f t="shared" si="197"/>
        <v/>
      </c>
      <c r="I265" s="97"/>
      <c r="J265" s="87" t="str">
        <f t="shared" si="198"/>
        <v/>
      </c>
      <c r="K265" s="87" t="str">
        <f t="shared" si="199"/>
        <v/>
      </c>
      <c r="L265" s="87" t="str">
        <f t="shared" si="200"/>
        <v/>
      </c>
      <c r="M265" s="87" t="str">
        <f t="shared" si="201"/>
        <v/>
      </c>
      <c r="N265" s="92"/>
      <c r="P265" s="223" t="str">
        <f>IF(OR(LEFT($A265,1)="x",AND(Y253+$AC265=0,$AC253&gt;0)),"",IFERROR(VLOOKUP($A265,LedenZ,26,0),""))</f>
        <v/>
      </c>
      <c r="Q265" s="223" t="str">
        <f>IF(OR(LEFT($A265,1)="x",AND(Z253+$AC265=0,$AC253&gt;0)),"",IFERROR(VLOOKUP($A265,LedenZ,27,0),""))</f>
        <v/>
      </c>
      <c r="R265" s="223" t="str">
        <f>IF(OR(LEFT($A265,1)="x",AND(AA253+$AC265=0,$AC253&gt;0)),"",IFERROR(VLOOKUP($A265,LedenZ,28,0),""))</f>
        <v/>
      </c>
      <c r="S265" s="223" t="str">
        <f>IF(OR(LEFT($A265,1)="x",AND(AC253+$AC265=0,$AC253&gt;0)),"",IFERROR(VLOOKUP($A265,LedenZ,29,0),""))</f>
        <v/>
      </c>
      <c r="V265" s="229">
        <f t="shared" si="207"/>
        <v>15</v>
      </c>
      <c r="W265" s="229">
        <f t="shared" si="207"/>
        <v>16</v>
      </c>
      <c r="X265" s="52">
        <v>16</v>
      </c>
      <c r="Y265" s="87" t="str">
        <f t="shared" si="202"/>
        <v/>
      </c>
      <c r="Z265" s="87" t="str">
        <f t="shared" si="203"/>
        <v/>
      </c>
      <c r="AA265" s="87" t="str">
        <f t="shared" si="204"/>
        <v/>
      </c>
      <c r="AB265" s="87" t="str">
        <f t="shared" si="205"/>
        <v/>
      </c>
      <c r="AC265" s="34">
        <f t="shared" si="206"/>
        <v>0</v>
      </c>
    </row>
    <row r="266" spans="1:32" x14ac:dyDescent="0.2">
      <c r="A266" s="34" t="str">
        <f>C251&amp;"x"&amp;B266</f>
        <v>B2x13</v>
      </c>
      <c r="B266" s="63">
        <v>13</v>
      </c>
      <c r="C266" s="87" t="str">
        <f t="shared" si="192"/>
        <v/>
      </c>
      <c r="D266" s="87" t="str">
        <f t="shared" si="193"/>
        <v/>
      </c>
      <c r="E266" s="88" t="str">
        <f t="shared" si="194"/>
        <v/>
      </c>
      <c r="F266" s="88" t="str">
        <f t="shared" si="195"/>
        <v/>
      </c>
      <c r="G266" s="89" t="str">
        <f t="shared" si="196"/>
        <v/>
      </c>
      <c r="H266" s="90" t="str">
        <f t="shared" si="197"/>
        <v/>
      </c>
      <c r="I266" s="97"/>
      <c r="J266" s="87" t="str">
        <f t="shared" si="198"/>
        <v/>
      </c>
      <c r="K266" s="87" t="str">
        <f t="shared" si="199"/>
        <v/>
      </c>
      <c r="L266" s="87" t="str">
        <f t="shared" si="200"/>
        <v/>
      </c>
      <c r="M266" s="87" t="str">
        <f t="shared" si="201"/>
        <v/>
      </c>
      <c r="N266" s="92"/>
      <c r="P266" s="223" t="str">
        <f>IF(OR(LEFT($A266,1)="x",AND(Y253+$AC266=0,$AC253&gt;0)),"",IFERROR(VLOOKUP($A266,LedenZ,26,0),""))</f>
        <v/>
      </c>
      <c r="Q266" s="223" t="str">
        <f>IF(OR(LEFT($A266,1)="x",AND(Z253+$AC266=0,$AC253&gt;0)),"",IFERROR(VLOOKUP($A266,LedenZ,27,0),""))</f>
        <v/>
      </c>
      <c r="R266" s="223" t="str">
        <f>IF(OR(LEFT($A266,1)="x",AND(AA253+$AC266=0,$AC253&gt;0)),"",IFERROR(VLOOKUP($A266,LedenZ,28,0),""))</f>
        <v/>
      </c>
      <c r="S266" s="223" t="str">
        <f>IF(OR(LEFT($A266,1)="x",AND(AC253+$AC266=0,$AC253&gt;0)),"",IFERROR(VLOOKUP($A266,LedenZ,29,0),""))</f>
        <v/>
      </c>
      <c r="V266" s="229">
        <f t="shared" si="207"/>
        <v>15</v>
      </c>
      <c r="W266" s="229">
        <f t="shared" si="207"/>
        <v>16</v>
      </c>
      <c r="X266" s="52">
        <v>17</v>
      </c>
      <c r="Y266" s="87" t="str">
        <f t="shared" si="202"/>
        <v/>
      </c>
      <c r="Z266" s="87" t="str">
        <f t="shared" si="203"/>
        <v/>
      </c>
      <c r="AA266" s="87" t="str">
        <f t="shared" si="204"/>
        <v/>
      </c>
      <c r="AB266" s="87" t="str">
        <f t="shared" si="205"/>
        <v/>
      </c>
      <c r="AC266" s="34">
        <f t="shared" si="206"/>
        <v>0</v>
      </c>
    </row>
    <row r="267" spans="1:32" x14ac:dyDescent="0.2">
      <c r="A267" s="34" t="str">
        <f>C251&amp;"x"&amp;B267</f>
        <v>B2x14</v>
      </c>
      <c r="B267" s="63">
        <v>14</v>
      </c>
      <c r="C267" s="87" t="str">
        <f t="shared" si="192"/>
        <v/>
      </c>
      <c r="D267" s="87" t="str">
        <f t="shared" si="193"/>
        <v/>
      </c>
      <c r="E267" s="88" t="str">
        <f t="shared" si="194"/>
        <v/>
      </c>
      <c r="F267" s="88" t="str">
        <f t="shared" si="195"/>
        <v/>
      </c>
      <c r="G267" s="89" t="str">
        <f t="shared" si="196"/>
        <v/>
      </c>
      <c r="H267" s="90" t="str">
        <f t="shared" si="197"/>
        <v/>
      </c>
      <c r="I267" s="97"/>
      <c r="J267" s="87" t="str">
        <f t="shared" si="198"/>
        <v/>
      </c>
      <c r="K267" s="87" t="str">
        <f t="shared" si="199"/>
        <v/>
      </c>
      <c r="L267" s="87" t="str">
        <f t="shared" si="200"/>
        <v/>
      </c>
      <c r="M267" s="87" t="str">
        <f t="shared" si="201"/>
        <v/>
      </c>
      <c r="N267" s="92"/>
      <c r="P267" s="223" t="str">
        <f>IF(OR(LEFT($A267,1)="x",AND(Y253+$AC267=0,$AC253&gt;0)),"",IFERROR(VLOOKUP($A267,LedenZ,26,0),""))</f>
        <v/>
      </c>
      <c r="Q267" s="223" t="str">
        <f>IF(OR(LEFT($A267,1)="x",AND(Z253+$AC267=0,$AC253&gt;0)),"",IFERROR(VLOOKUP($A267,LedenZ,27,0),""))</f>
        <v/>
      </c>
      <c r="R267" s="223" t="str">
        <f>IF(OR(LEFT($A267,1)="x",AND(AA253+$AC267=0,$AC253&gt;0)),"",IFERROR(VLOOKUP($A267,LedenZ,28,0),""))</f>
        <v/>
      </c>
      <c r="S267" s="223" t="str">
        <f>IF(OR(LEFT($A267,1)="x",AND(AC253+$AC267=0,$AC253&gt;0)),"",IFERROR(VLOOKUP($A267,LedenZ,29,0),""))</f>
        <v/>
      </c>
      <c r="V267" s="229">
        <f t="shared" si="207"/>
        <v>15</v>
      </c>
      <c r="W267" s="229">
        <f t="shared" si="207"/>
        <v>16</v>
      </c>
      <c r="X267" s="52">
        <v>18</v>
      </c>
      <c r="Y267" s="87" t="str">
        <f t="shared" si="202"/>
        <v/>
      </c>
      <c r="Z267" s="87" t="str">
        <f t="shared" si="203"/>
        <v/>
      </c>
      <c r="AA267" s="87" t="str">
        <f t="shared" si="204"/>
        <v/>
      </c>
      <c r="AB267" s="87" t="str">
        <f t="shared" si="205"/>
        <v/>
      </c>
      <c r="AC267" s="34">
        <f t="shared" si="206"/>
        <v>0</v>
      </c>
    </row>
    <row r="268" spans="1:32" x14ac:dyDescent="0.2">
      <c r="A268" s="34" t="str">
        <f>C251&amp;"x"&amp;B268</f>
        <v>B2x15</v>
      </c>
      <c r="B268" s="63">
        <v>15</v>
      </c>
      <c r="C268" s="87" t="str">
        <f t="shared" si="192"/>
        <v/>
      </c>
      <c r="D268" s="87" t="str">
        <f t="shared" si="193"/>
        <v/>
      </c>
      <c r="E268" s="88" t="str">
        <f t="shared" si="194"/>
        <v/>
      </c>
      <c r="F268" s="88" t="str">
        <f t="shared" si="195"/>
        <v/>
      </c>
      <c r="G268" s="89" t="str">
        <f t="shared" si="196"/>
        <v/>
      </c>
      <c r="H268" s="90" t="str">
        <f t="shared" si="197"/>
        <v/>
      </c>
      <c r="I268" s="97"/>
      <c r="J268" s="87" t="str">
        <f t="shared" si="198"/>
        <v/>
      </c>
      <c r="K268" s="87" t="str">
        <f t="shared" si="199"/>
        <v/>
      </c>
      <c r="L268" s="87" t="str">
        <f t="shared" si="200"/>
        <v/>
      </c>
      <c r="M268" s="87" t="str">
        <f t="shared" si="201"/>
        <v/>
      </c>
      <c r="N268" s="92"/>
      <c r="P268" s="223" t="str">
        <f>IF(OR(LEFT($A268,1)="x",AND(Y253+$AC268=0,$AC253&gt;0)),"",IFERROR(VLOOKUP($A268,LedenZ,26,0),""))</f>
        <v/>
      </c>
      <c r="Q268" s="223" t="str">
        <f>IF(OR(LEFT($A268,1)="x",AND(Z253+$AC268=0,$AC253&gt;0)),"",IFERROR(VLOOKUP($A268,LedenZ,27,0),""))</f>
        <v/>
      </c>
      <c r="R268" s="223" t="str">
        <f>IF(OR(LEFT($A268,1)="x",AND(AA253+$AC268=0,$AC253&gt;0)),"",IFERROR(VLOOKUP($A268,LedenZ,28,0),""))</f>
        <v/>
      </c>
      <c r="S268" s="223" t="str">
        <f>IF(OR(LEFT($A268,1)="x",AND(AC253+$AC268=0,$AC253&gt;0)),"",IFERROR(VLOOKUP($A268,LedenZ,29,0),""))</f>
        <v/>
      </c>
      <c r="V268" s="229">
        <f t="shared" si="207"/>
        <v>15</v>
      </c>
      <c r="W268" s="229">
        <f t="shared" si="207"/>
        <v>16</v>
      </c>
      <c r="X268" s="52">
        <v>19</v>
      </c>
      <c r="Y268" s="87" t="str">
        <f t="shared" si="202"/>
        <v/>
      </c>
      <c r="Z268" s="87" t="str">
        <f t="shared" si="203"/>
        <v/>
      </c>
      <c r="AA268" s="87" t="str">
        <f t="shared" si="204"/>
        <v/>
      </c>
      <c r="AB268" s="87" t="str">
        <f t="shared" si="205"/>
        <v/>
      </c>
      <c r="AC268" s="34">
        <f t="shared" si="206"/>
        <v>0</v>
      </c>
    </row>
    <row r="269" spans="1:32" ht="13.5" thickBot="1" x14ac:dyDescent="0.25">
      <c r="B269" s="93"/>
      <c r="C269" s="94"/>
      <c r="D269" s="93"/>
      <c r="E269" s="93"/>
      <c r="F269" s="93"/>
      <c r="G269" s="95"/>
      <c r="H269" s="95"/>
      <c r="I269" s="95"/>
      <c r="J269" s="94"/>
      <c r="K269" s="94"/>
      <c r="L269" s="94"/>
      <c r="M269" s="92"/>
      <c r="N269" s="92"/>
      <c r="X269" s="52">
        <v>20</v>
      </c>
    </row>
    <row r="270" spans="1:32" ht="13.5" thickTop="1" x14ac:dyDescent="0.2">
      <c r="A270" s="62"/>
      <c r="B270" s="63"/>
      <c r="C270" s="392" t="s">
        <v>6547</v>
      </c>
      <c r="D270" s="392"/>
      <c r="E270" s="178" t="s">
        <v>6548</v>
      </c>
      <c r="F270" s="178" t="s">
        <v>6549</v>
      </c>
      <c r="G270" s="65" t="s">
        <v>6550</v>
      </c>
      <c r="H270" s="66"/>
      <c r="I270" s="67"/>
      <c r="J270" s="68" t="s">
        <v>6551</v>
      </c>
      <c r="K270" s="68" t="s">
        <v>6552</v>
      </c>
      <c r="L270" s="68" t="s">
        <v>6553</v>
      </c>
      <c r="M270" s="69"/>
      <c r="N270" s="69"/>
      <c r="O270" s="70"/>
      <c r="P270" s="71">
        <f ca="1">COUNT(P274:P288)</f>
        <v>0</v>
      </c>
      <c r="Q270" s="71">
        <f ca="1">COUNT(Q274:Q288)</f>
        <v>0</v>
      </c>
      <c r="R270" s="71">
        <f ca="1">COUNT(R274:R288)</f>
        <v>0</v>
      </c>
      <c r="S270" s="71">
        <f ca="1">COUNT(S274:S288)</f>
        <v>0</v>
      </c>
      <c r="T270" s="51">
        <f ca="1">S270-(15-COUNTBLANK(AB274:AB288))</f>
        <v>0</v>
      </c>
      <c r="U270" s="70"/>
      <c r="V270" s="70"/>
      <c r="W270" s="70"/>
      <c r="X270" s="70">
        <v>1</v>
      </c>
      <c r="Y270" s="62"/>
      <c r="Z270" s="62"/>
      <c r="AA270" s="62"/>
      <c r="AB270" s="62"/>
      <c r="AC270" s="62"/>
    </row>
    <row r="271" spans="1:32" x14ac:dyDescent="0.2">
      <c r="A271" s="43">
        <v>17</v>
      </c>
      <c r="B271" s="73"/>
      <c r="C271" s="391" t="str">
        <f>Leden!AR19</f>
        <v>B3</v>
      </c>
      <c r="D271" s="391"/>
      <c r="E271" s="177" t="str">
        <f>IF($C271="","",LEFT(IFERROR(VLOOKUP($C271,TeamsZ,2,0),"")&amp;"??",2))</f>
        <v>BK</v>
      </c>
      <c r="F271" s="177" t="str">
        <f>IF($C271="","",LEFT(IFERROR(VLOOKUP($C271,TeamsZ,3,0),"")&amp;"??",2))</f>
        <v>Za</v>
      </c>
      <c r="G271" s="177" t="str">
        <f>IF($C271="","",LEFT(IFERROR(VLOOKUP($C271,TeamsZ,4,0),"")&amp;"?",1))</f>
        <v>8</v>
      </c>
      <c r="H271" s="75"/>
      <c r="I271" s="76"/>
      <c r="J271" s="295">
        <f>COUNTIF(C274:C288,"V")</f>
        <v>6</v>
      </c>
      <c r="K271" s="300">
        <f>COUNTIF(C274:C288,"M")</f>
        <v>5</v>
      </c>
      <c r="L271" s="77">
        <f>IFERROR(AVERAGE(H274:H288),"")</f>
        <v>14.363636363636363</v>
      </c>
      <c r="M271" s="78"/>
      <c r="N271" s="78"/>
      <c r="O271" s="79" t="s">
        <v>6554</v>
      </c>
      <c r="P271" s="223" t="str">
        <f ca="1">IF(COUNT(P274:P288)=0,"",TeamPunten(P274:P288,$V271))</f>
        <v/>
      </c>
      <c r="Q271" s="223" t="str">
        <f ca="1">IF(COUNT(Q274:Q288)=0,"",TeamPunten(Q274:Q288,$V271))</f>
        <v/>
      </c>
      <c r="R271" s="223" t="str">
        <f ca="1">IF(COUNT(R274:R288)=0,"",TeamPunten(R274:R288,$V271))</f>
        <v/>
      </c>
      <c r="S271" s="223" t="str">
        <f ca="1">IF(COUNT(S274:S288)=0,"",TeamPunten(S274:S288,$V271))</f>
        <v/>
      </c>
      <c r="T271" s="51"/>
      <c r="U271" s="225" t="str">
        <f>MID($C271,1,1)</f>
        <v>B</v>
      </c>
      <c r="V271" s="225" t="str">
        <f>MID($C271,1,1)</f>
        <v>B</v>
      </c>
      <c r="W271" s="225" t="str">
        <f>MID($C271,1,1)</f>
        <v>B</v>
      </c>
      <c r="X271" s="52">
        <v>2</v>
      </c>
      <c r="Y271" s="43"/>
      <c r="Z271" s="43"/>
      <c r="AA271" s="43"/>
      <c r="AB271" s="43"/>
      <c r="AC271" s="43"/>
      <c r="AD271" s="20" t="str">
        <f>IF($C271="","",IFERROR(VLOOKUP($C271,TeamsZ,6,0),""))</f>
        <v>A</v>
      </c>
      <c r="AE271" s="20" t="str">
        <f>IF($AD271="","",IFERROR(VLOOKUP($AD271,Teams!$J$4:$O$8,2,0),""))</f>
        <v>3312 AD</v>
      </c>
      <c r="AF271" s="20" t="str">
        <f>IF($AD271="","",IFERROR(VLOOKUP($AD271,Teams!$J$4:$O$8,4,0),""))</f>
        <v>Dordrecht</v>
      </c>
    </row>
    <row r="272" spans="1:32" x14ac:dyDescent="0.2">
      <c r="B272" s="63"/>
      <c r="C272" s="178"/>
      <c r="D272" s="63"/>
      <c r="E272" s="63"/>
      <c r="F272" s="63"/>
      <c r="G272" s="67"/>
      <c r="H272" s="67"/>
      <c r="I272" s="67"/>
      <c r="J272" s="296"/>
      <c r="K272" s="296"/>
      <c r="L272" s="296"/>
      <c r="M272" s="80"/>
      <c r="N272" s="80"/>
      <c r="P272" s="224"/>
      <c r="Q272" s="224"/>
      <c r="R272" s="224"/>
      <c r="S272" s="224"/>
      <c r="T272" s="51"/>
      <c r="U272" s="226"/>
      <c r="V272" s="226"/>
      <c r="W272" s="226"/>
      <c r="X272" s="52">
        <v>3</v>
      </c>
    </row>
    <row r="273" spans="1:29" x14ac:dyDescent="0.2">
      <c r="A273" s="81"/>
      <c r="B273" s="82"/>
      <c r="C273" s="83" t="s">
        <v>6555</v>
      </c>
      <c r="D273" s="83" t="s">
        <v>6556</v>
      </c>
      <c r="E273" s="84" t="s">
        <v>6557</v>
      </c>
      <c r="F273" s="84" t="s">
        <v>6558</v>
      </c>
      <c r="G273" s="83" t="s">
        <v>6559</v>
      </c>
      <c r="H273" s="83" t="s">
        <v>6560</v>
      </c>
      <c r="I273" s="83" t="s">
        <v>6415</v>
      </c>
      <c r="J273" s="83" t="s">
        <v>7321</v>
      </c>
      <c r="K273" s="83" t="s">
        <v>8065</v>
      </c>
      <c r="L273" s="83" t="s">
        <v>8195</v>
      </c>
      <c r="M273" s="83" t="s">
        <v>8196</v>
      </c>
      <c r="N273" s="85"/>
      <c r="O273" s="86"/>
      <c r="P273" s="227" t="s">
        <v>6425</v>
      </c>
      <c r="Q273" s="227" t="s">
        <v>6424</v>
      </c>
      <c r="R273" s="227" t="s">
        <v>6426</v>
      </c>
      <c r="S273" s="227" t="s">
        <v>6425</v>
      </c>
      <c r="T273" s="51"/>
      <c r="U273" s="225">
        <f>IF(W271="","",VLOOKUP(W271,Leeftijdscat,2,FALSE))</f>
        <v>13</v>
      </c>
      <c r="V273" s="225">
        <f>IF(W271="","",VLOOKUP(W271,Leeftijdscat,3,FALSE))</f>
        <v>15</v>
      </c>
      <c r="W273" s="225">
        <f>IF(W271="","",VLOOKUP(W271,Leeftijdscat,4,FALSE))</f>
        <v>16</v>
      </c>
      <c r="X273" s="52">
        <v>4</v>
      </c>
      <c r="Y273" s="81">
        <f>LEN(Y274&amp;Y275&amp;Y276&amp;Y277&amp;Y278&amp;Y279&amp;Y280&amp;Y281&amp;Y282&amp;Y283&amp;Y284&amp;Y285&amp;Y286&amp;Y287&amp;Y288)</f>
        <v>22</v>
      </c>
      <c r="Z273" s="81">
        <f>LEN(Z274&amp;Z275&amp;Z276&amp;Z277&amp;Z278&amp;Z279&amp;Z280&amp;Z281&amp;Z282&amp;Z283&amp;Z284&amp;Z285&amp;Z286&amp;Z287&amp;Z288)</f>
        <v>22</v>
      </c>
      <c r="AA273" s="81">
        <f>LEN(AA274&amp;AA275&amp;AA276&amp;AA277&amp;AA278&amp;AA279&amp;AA280&amp;AA281&amp;AA282&amp;AA283&amp;AA284&amp;AA285&amp;AA286&amp;AA287&amp;AA288)</f>
        <v>22</v>
      </c>
      <c r="AB273" s="81">
        <f>LEN(AB274&amp;AB275&amp;AB276&amp;AB277&amp;AB278&amp;AB279&amp;AB280&amp;AB281&amp;AB282&amp;AB283&amp;AB284&amp;AB285&amp;AB286&amp;AB287&amp;AB288)</f>
        <v>0</v>
      </c>
      <c r="AC273" s="81">
        <f>SUM(Y273:AA273)</f>
        <v>66</v>
      </c>
    </row>
    <row r="274" spans="1:29" x14ac:dyDescent="0.2">
      <c r="A274" s="34" t="str">
        <f>C271&amp;"x"&amp;B274</f>
        <v>B3x1</v>
      </c>
      <c r="B274" s="63">
        <v>1</v>
      </c>
      <c r="C274" s="87" t="str">
        <f t="shared" ref="C274:C288" si="208">IF(LEFT($A274,1)="x","",IFERROR(VLOOKUP($A274,LedenZ,5,0),""))</f>
        <v>V</v>
      </c>
      <c r="D274" s="87" t="str">
        <f t="shared" ref="D274:D288" si="209">IF(LEFT($A274,1)="x","",IFERROR(VLOOKUP($A274,LedenZ,6,0),""))</f>
        <v>NKX66W6</v>
      </c>
      <c r="E274" s="88" t="str">
        <f t="shared" ref="E274:E288" si="210">IF(LEFT($A274,1)="x","",IFERROR(VLOOKUP($A274,LedenZ,7,0),""))</f>
        <v>Bäcker, Sterre</v>
      </c>
      <c r="F274" s="88" t="str">
        <f t="shared" ref="F274:F288" si="211">IF(LEFT($A274,1)="x","",IFERROR(VLOOKUP($A274,LedenZ,8,0),""))</f>
        <v>Sterre</v>
      </c>
      <c r="G274" s="89">
        <f t="shared" ref="G274:G288" si="212">IF(LEFT($A274,1)="x","",IFERROR(VLOOKUP($A274,LedenZ,9,0),""))</f>
        <v>38342</v>
      </c>
      <c r="H274" s="90">
        <f t="shared" ref="H274:H288" si="213">IF(AND(ISNUMBER(G274),G274&lt;&gt;0),DATEDIF(G274,Peildatum,"Y"),"")</f>
        <v>14</v>
      </c>
      <c r="I274" s="97"/>
      <c r="J274" s="87" t="str">
        <f t="shared" ref="J274:J288" si="214">IF(LEFT($A274,1)="x","",IFERROR(VLOOKUP($A274,LedenZ,15,0),""))</f>
        <v>C3</v>
      </c>
      <c r="K274" s="87" t="str">
        <f t="shared" ref="K274:K288" si="215">IF(LEFT($A274,1)="x","",IFERROR(VLOOKUP($A274,LedenZ,16,0),""))</f>
        <v>C3</v>
      </c>
      <c r="L274" s="87" t="str">
        <f t="shared" ref="L274:L288" si="216">IF(LEFT($A274,1)="x","",IFERROR(VLOOKUP($A274,LedenZ,17,0),""))</f>
        <v>C3</v>
      </c>
      <c r="M274" s="87" t="str">
        <f t="shared" ref="M274:M288" si="217">IF(LEFT($A274,1)="x","",IFERROR(VLOOKUP($A274,LedenZ,18,0),""))</f>
        <v>B3</v>
      </c>
      <c r="N274" s="92"/>
      <c r="P274" s="223" t="str">
        <f ca="1">IF(OR(LEFT($A274,1)="x",AND(Y273+$AC274=0,$AC273&gt;0)),"",IFERROR(VLOOKUP($A274,LedenZ,26,0),""))</f>
        <v/>
      </c>
      <c r="Q274" s="223" t="str">
        <f ca="1">IF(OR(LEFT($A274,1)="x",AND(Z273+$AC274=0,$AC273&gt;0)),"",IFERROR(VLOOKUP($A274,LedenZ,27,0),""))</f>
        <v/>
      </c>
      <c r="R274" s="223" t="str">
        <f ca="1">IF(OR(LEFT($A274,1)="x",AND(AA273+$AC274=0,$AC273&gt;0)),"",IFERROR(VLOOKUP($A274,LedenZ,28,0),""))</f>
        <v/>
      </c>
      <c r="S274" s="223" t="str">
        <f ca="1">IF(OR(LEFT($A274,1)="x",AND(AC273+$AC274=0,$AC273&gt;0)),"",IFERROR(VLOOKUP($A274,LedenZ,29,0),""))</f>
        <v/>
      </c>
      <c r="T274" s="305"/>
      <c r="U274" s="226"/>
      <c r="V274" s="229">
        <f>V273</f>
        <v>15</v>
      </c>
      <c r="W274" s="229">
        <f>W273</f>
        <v>16</v>
      </c>
      <c r="X274" s="52">
        <v>5</v>
      </c>
      <c r="Y274" s="87" t="str">
        <f t="shared" ref="Y274:Y288" si="218">IF(LEFT($A274,1)="x","",IFERROR(VLOOKUP($A274,LedenZ,33,0),""))</f>
        <v>C3</v>
      </c>
      <c r="Z274" s="87" t="str">
        <f t="shared" ref="Z274:Z288" si="219">IF(LEFT($A274,1)="x","",IFERROR(VLOOKUP($A274,LedenZ,34,0),""))</f>
        <v>C3</v>
      </c>
      <c r="AA274" s="87" t="str">
        <f t="shared" ref="AA274:AA288" si="220">IF(LEFT($A274,1)="x","",IFERROR(VLOOKUP($A274,LedenZ,35,0),""))</f>
        <v>C3</v>
      </c>
      <c r="AB274" s="87" t="str">
        <f t="shared" ref="AB274:AB288" si="221">IF(LEFT($A274,1)="x","",IFERROR(VLOOKUP($A274,LedenZ,36,0),""))</f>
        <v/>
      </c>
      <c r="AC274" s="34">
        <f t="shared" ref="AC274:AC288" si="222">LEN(Y274&amp;Z274&amp;AA274&amp;AB274)</f>
        <v>6</v>
      </c>
    </row>
    <row r="275" spans="1:29" x14ac:dyDescent="0.2">
      <c r="A275" s="34" t="str">
        <f>C271&amp;"x"&amp;B275</f>
        <v>B3x2</v>
      </c>
      <c r="B275" s="63">
        <v>2</v>
      </c>
      <c r="C275" s="87" t="str">
        <f t="shared" si="208"/>
        <v>V</v>
      </c>
      <c r="D275" s="87" t="str">
        <f t="shared" si="209"/>
        <v>NKP41W3</v>
      </c>
      <c r="E275" s="88" t="str">
        <f t="shared" si="210"/>
        <v>Gent, Elsemieke van</v>
      </c>
      <c r="F275" s="88" t="str">
        <f t="shared" si="211"/>
        <v>Elsemieke</v>
      </c>
      <c r="G275" s="89">
        <f t="shared" si="212"/>
        <v>38113</v>
      </c>
      <c r="H275" s="90">
        <f t="shared" si="213"/>
        <v>14</v>
      </c>
      <c r="I275" s="97"/>
      <c r="J275" s="87" t="str">
        <f t="shared" si="214"/>
        <v>C3</v>
      </c>
      <c r="K275" s="87" t="str">
        <f t="shared" si="215"/>
        <v>C3</v>
      </c>
      <c r="L275" s="87" t="str">
        <f t="shared" si="216"/>
        <v>C3</v>
      </c>
      <c r="M275" s="87" t="str">
        <f t="shared" si="217"/>
        <v>B3</v>
      </c>
      <c r="N275" s="92"/>
      <c r="P275" s="223" t="str">
        <f ca="1">IF(OR(LEFT($A275,1)="x",AND(Y273+$AC275=0,$AC273&gt;0)),"",IFERROR(VLOOKUP($A275,LedenZ,26,0),""))</f>
        <v/>
      </c>
      <c r="Q275" s="223" t="str">
        <f ca="1">IF(OR(LEFT($A275,1)="x",AND(Z273+$AC275=0,$AC273&gt;0)),"",IFERROR(VLOOKUP($A275,LedenZ,27,0),""))</f>
        <v/>
      </c>
      <c r="R275" s="223" t="str">
        <f ca="1">IF(OR(LEFT($A275,1)="x",AND(AA273+$AC275=0,$AC273&gt;0)),"",IFERROR(VLOOKUP($A275,LedenZ,28,0),""))</f>
        <v/>
      </c>
      <c r="S275" s="223" t="str">
        <f ca="1">IF(OR(LEFT($A275,1)="x",AND(AC273+$AC275=0,$AC273&gt;0)),"",IFERROR(VLOOKUP($A275,LedenZ,29,0),""))</f>
        <v/>
      </c>
      <c r="T275" s="305"/>
      <c r="U275" s="226"/>
      <c r="V275" s="229">
        <f t="shared" ref="V275:W288" si="223">V274</f>
        <v>15</v>
      </c>
      <c r="W275" s="229">
        <f t="shared" si="223"/>
        <v>16</v>
      </c>
      <c r="X275" s="52">
        <v>6</v>
      </c>
      <c r="Y275" s="87" t="str">
        <f t="shared" si="218"/>
        <v>C3</v>
      </c>
      <c r="Z275" s="87" t="str">
        <f t="shared" si="219"/>
        <v>C3</v>
      </c>
      <c r="AA275" s="87" t="str">
        <f t="shared" si="220"/>
        <v>C3</v>
      </c>
      <c r="AB275" s="87" t="str">
        <f t="shared" si="221"/>
        <v/>
      </c>
      <c r="AC275" s="34">
        <f t="shared" si="222"/>
        <v>6</v>
      </c>
    </row>
    <row r="276" spans="1:29" x14ac:dyDescent="0.2">
      <c r="A276" s="34" t="str">
        <f>C271&amp;"x"&amp;B276</f>
        <v>B3x3</v>
      </c>
      <c r="B276" s="63">
        <v>3</v>
      </c>
      <c r="C276" s="87" t="str">
        <f t="shared" si="208"/>
        <v>V</v>
      </c>
      <c r="D276" s="87" t="str">
        <f t="shared" si="209"/>
        <v>NLB70Z9</v>
      </c>
      <c r="E276" s="88" t="str">
        <f t="shared" si="210"/>
        <v>Lievaart, Carlijn</v>
      </c>
      <c r="F276" s="88" t="str">
        <f t="shared" si="211"/>
        <v>Carlijn</v>
      </c>
      <c r="G276" s="89">
        <f t="shared" si="212"/>
        <v>38267</v>
      </c>
      <c r="H276" s="90">
        <f t="shared" si="213"/>
        <v>14</v>
      </c>
      <c r="I276" s="97"/>
      <c r="J276" s="87" t="str">
        <f t="shared" si="214"/>
        <v>C2</v>
      </c>
      <c r="K276" s="87" t="str">
        <f t="shared" si="215"/>
        <v>C2</v>
      </c>
      <c r="L276" s="87" t="str">
        <f t="shared" si="216"/>
        <v>C2</v>
      </c>
      <c r="M276" s="87" t="str">
        <f t="shared" si="217"/>
        <v>B3</v>
      </c>
      <c r="N276" s="92"/>
      <c r="P276" s="223" t="str">
        <f ca="1">IF(OR(LEFT($A276,1)="x",AND(Y273+$AC276=0,$AC273&gt;0)),"",IFERROR(VLOOKUP($A276,LedenZ,26,0),""))</f>
        <v/>
      </c>
      <c r="Q276" s="223" t="str">
        <f ca="1">IF(OR(LEFT($A276,1)="x",AND(Z273+$AC276=0,$AC273&gt;0)),"",IFERROR(VLOOKUP($A276,LedenZ,27,0),""))</f>
        <v/>
      </c>
      <c r="R276" s="223" t="str">
        <f ca="1">IF(OR(LEFT($A276,1)="x",AND(AA273+$AC276=0,$AC273&gt;0)),"",IFERROR(VLOOKUP($A276,LedenZ,28,0),""))</f>
        <v/>
      </c>
      <c r="S276" s="223" t="str">
        <f ca="1">IF(OR(LEFT($A276,1)="x",AND(AC273+$AC276=0,$AC273&gt;0)),"",IFERROR(VLOOKUP($A276,LedenZ,29,0),""))</f>
        <v/>
      </c>
      <c r="T276" s="305"/>
      <c r="U276" s="226"/>
      <c r="V276" s="229">
        <f t="shared" si="223"/>
        <v>15</v>
      </c>
      <c r="W276" s="229">
        <f t="shared" si="223"/>
        <v>16</v>
      </c>
      <c r="X276" s="52">
        <v>7</v>
      </c>
      <c r="Y276" s="87" t="str">
        <f t="shared" si="218"/>
        <v>C2</v>
      </c>
      <c r="Z276" s="87" t="str">
        <f t="shared" si="219"/>
        <v>C2</v>
      </c>
      <c r="AA276" s="87" t="str">
        <f t="shared" si="220"/>
        <v>C2</v>
      </c>
      <c r="AB276" s="87" t="str">
        <f t="shared" si="221"/>
        <v/>
      </c>
      <c r="AC276" s="34">
        <f t="shared" si="222"/>
        <v>6</v>
      </c>
    </row>
    <row r="277" spans="1:29" x14ac:dyDescent="0.2">
      <c r="A277" s="34" t="str">
        <f>C271&amp;"x"&amp;B277</f>
        <v>B3x4</v>
      </c>
      <c r="B277" s="63">
        <v>4</v>
      </c>
      <c r="C277" s="87" t="str">
        <f t="shared" si="208"/>
        <v>V</v>
      </c>
      <c r="D277" s="87" t="str">
        <f t="shared" si="209"/>
        <v>NKW30H7</v>
      </c>
      <c r="E277" s="88" t="str">
        <f t="shared" si="210"/>
        <v>Manduapessy, Vera</v>
      </c>
      <c r="F277" s="88" t="str">
        <f t="shared" si="211"/>
        <v>Vera</v>
      </c>
      <c r="G277" s="89">
        <f t="shared" si="212"/>
        <v>38303</v>
      </c>
      <c r="H277" s="90">
        <f t="shared" si="213"/>
        <v>14</v>
      </c>
      <c r="I277" s="97"/>
      <c r="J277" s="87" t="str">
        <f t="shared" si="214"/>
        <v>C3</v>
      </c>
      <c r="K277" s="87" t="str">
        <f t="shared" si="215"/>
        <v>C3</v>
      </c>
      <c r="L277" s="87" t="str">
        <f t="shared" si="216"/>
        <v>C3</v>
      </c>
      <c r="M277" s="87" t="str">
        <f t="shared" si="217"/>
        <v>B3</v>
      </c>
      <c r="N277" s="92"/>
      <c r="P277" s="223" t="str">
        <f ca="1">IF(OR(LEFT($A277,1)="x",AND(Y273+$AC277=0,$AC273&gt;0)),"",IFERROR(VLOOKUP($A277,LedenZ,26,0),""))</f>
        <v/>
      </c>
      <c r="Q277" s="223" t="str">
        <f ca="1">IF(OR(LEFT($A277,1)="x",AND(Z273+$AC277=0,$AC273&gt;0)),"",IFERROR(VLOOKUP($A277,LedenZ,27,0),""))</f>
        <v/>
      </c>
      <c r="R277" s="223" t="str">
        <f ca="1">IF(OR(LEFT($A277,1)="x",AND(AA273+$AC277=0,$AC273&gt;0)),"",IFERROR(VLOOKUP($A277,LedenZ,28,0),""))</f>
        <v/>
      </c>
      <c r="S277" s="223" t="str">
        <f ca="1">IF(OR(LEFT($A277,1)="x",AND(AC273+$AC277=0,$AC273&gt;0)),"",IFERROR(VLOOKUP($A277,LedenZ,29,0),""))</f>
        <v/>
      </c>
      <c r="T277" s="305"/>
      <c r="U277" s="226"/>
      <c r="V277" s="229">
        <f t="shared" si="223"/>
        <v>15</v>
      </c>
      <c r="W277" s="229">
        <f t="shared" si="223"/>
        <v>16</v>
      </c>
      <c r="X277" s="52">
        <v>8</v>
      </c>
      <c r="Y277" s="87" t="str">
        <f t="shared" si="218"/>
        <v>C3</v>
      </c>
      <c r="Z277" s="87" t="str">
        <f t="shared" si="219"/>
        <v>C3</v>
      </c>
      <c r="AA277" s="87" t="str">
        <f t="shared" si="220"/>
        <v>C3</v>
      </c>
      <c r="AB277" s="87" t="str">
        <f t="shared" si="221"/>
        <v/>
      </c>
      <c r="AC277" s="34">
        <f t="shared" si="222"/>
        <v>6</v>
      </c>
    </row>
    <row r="278" spans="1:29" x14ac:dyDescent="0.2">
      <c r="A278" s="34" t="str">
        <f>C271&amp;"x"&amp;B278</f>
        <v>B3x5</v>
      </c>
      <c r="B278" s="63">
        <v>5</v>
      </c>
      <c r="C278" s="87" t="str">
        <f t="shared" si="208"/>
        <v>V</v>
      </c>
      <c r="D278" s="87" t="str">
        <f t="shared" si="209"/>
        <v>NKL60P7</v>
      </c>
      <c r="E278" s="88" t="str">
        <f t="shared" si="210"/>
        <v>Reus, Kim de</v>
      </c>
      <c r="F278" s="88" t="str">
        <f t="shared" si="211"/>
        <v>Kim</v>
      </c>
      <c r="G278" s="89">
        <f t="shared" si="212"/>
        <v>38159</v>
      </c>
      <c r="H278" s="90">
        <f t="shared" si="213"/>
        <v>14</v>
      </c>
      <c r="I278" s="97"/>
      <c r="J278" s="87" t="str">
        <f t="shared" si="214"/>
        <v>C3</v>
      </c>
      <c r="K278" s="87" t="str">
        <f t="shared" si="215"/>
        <v>C3</v>
      </c>
      <c r="L278" s="87" t="str">
        <f t="shared" si="216"/>
        <v>C3</v>
      </c>
      <c r="M278" s="87" t="str">
        <f t="shared" si="217"/>
        <v>B3</v>
      </c>
      <c r="N278" s="92"/>
      <c r="P278" s="223" t="str">
        <f ca="1">IF(OR(LEFT($A278,1)="x",AND(Y273+$AC278=0,$AC273&gt;0)),"",IFERROR(VLOOKUP($A278,LedenZ,26,0),""))</f>
        <v/>
      </c>
      <c r="Q278" s="223" t="str">
        <f ca="1">IF(OR(LEFT($A278,1)="x",AND(Z273+$AC278=0,$AC273&gt;0)),"",IFERROR(VLOOKUP($A278,LedenZ,27,0),""))</f>
        <v/>
      </c>
      <c r="R278" s="223" t="str">
        <f ca="1">IF(OR(LEFT($A278,1)="x",AND(AA273+$AC278=0,$AC273&gt;0)),"",IFERROR(VLOOKUP($A278,LedenZ,28,0),""))</f>
        <v/>
      </c>
      <c r="S278" s="223" t="str">
        <f ca="1">IF(OR(LEFT($A278,1)="x",AND(AC273+$AC278=0,$AC273&gt;0)),"",IFERROR(VLOOKUP($A278,LedenZ,29,0),""))</f>
        <v/>
      </c>
      <c r="T278" s="305"/>
      <c r="U278" s="226"/>
      <c r="V278" s="229">
        <f t="shared" si="223"/>
        <v>15</v>
      </c>
      <c r="W278" s="229">
        <f t="shared" si="223"/>
        <v>16</v>
      </c>
      <c r="X278" s="52">
        <v>9</v>
      </c>
      <c r="Y278" s="87" t="str">
        <f t="shared" si="218"/>
        <v>C3</v>
      </c>
      <c r="Z278" s="87" t="str">
        <f t="shared" si="219"/>
        <v>C3</v>
      </c>
      <c r="AA278" s="87" t="str">
        <f t="shared" si="220"/>
        <v>C3</v>
      </c>
      <c r="AB278" s="87" t="str">
        <f t="shared" si="221"/>
        <v/>
      </c>
      <c r="AC278" s="34">
        <f t="shared" si="222"/>
        <v>6</v>
      </c>
    </row>
    <row r="279" spans="1:29" x14ac:dyDescent="0.2">
      <c r="A279" s="34" t="str">
        <f>C271&amp;"x"&amp;B279</f>
        <v>B3x6</v>
      </c>
      <c r="B279" s="63">
        <v>6</v>
      </c>
      <c r="C279" s="87" t="str">
        <f t="shared" si="208"/>
        <v>V</v>
      </c>
      <c r="D279" s="87" t="str">
        <f t="shared" si="209"/>
        <v>NLL49V3</v>
      </c>
      <c r="E279" s="88" t="str">
        <f t="shared" si="210"/>
        <v>Veen, Bente van der</v>
      </c>
      <c r="F279" s="88" t="str">
        <f t="shared" si="211"/>
        <v>Bente</v>
      </c>
      <c r="G279" s="89">
        <f t="shared" si="212"/>
        <v>38275</v>
      </c>
      <c r="H279" s="90">
        <f t="shared" si="213"/>
        <v>14</v>
      </c>
      <c r="I279" s="97"/>
      <c r="J279" s="87" t="str">
        <f t="shared" si="214"/>
        <v>C3</v>
      </c>
      <c r="K279" s="87" t="str">
        <f t="shared" si="215"/>
        <v>C3</v>
      </c>
      <c r="L279" s="87" t="str">
        <f t="shared" si="216"/>
        <v>C3</v>
      </c>
      <c r="M279" s="87" t="str">
        <f t="shared" si="217"/>
        <v>B3</v>
      </c>
      <c r="N279" s="92"/>
      <c r="P279" s="223" t="str">
        <f ca="1">IF(OR(LEFT($A279,1)="x",AND(Y273+$AC279=0,$AC273&gt;0)),"",IFERROR(VLOOKUP($A279,LedenZ,26,0),""))</f>
        <v/>
      </c>
      <c r="Q279" s="223" t="str">
        <f ca="1">IF(OR(LEFT($A279,1)="x",AND(Z273+$AC279=0,$AC273&gt;0)),"",IFERROR(VLOOKUP($A279,LedenZ,27,0),""))</f>
        <v/>
      </c>
      <c r="R279" s="223" t="str">
        <f ca="1">IF(OR(LEFT($A279,1)="x",AND(AA273+$AC279=0,$AC273&gt;0)),"",IFERROR(VLOOKUP($A279,LedenZ,28,0),""))</f>
        <v/>
      </c>
      <c r="S279" s="223" t="str">
        <f ca="1">IF(OR(LEFT($A279,1)="x",AND(AC273+$AC279=0,$AC273&gt;0)),"",IFERROR(VLOOKUP($A279,LedenZ,29,0),""))</f>
        <v/>
      </c>
      <c r="T279" s="305"/>
      <c r="U279" s="226"/>
      <c r="V279" s="229">
        <f t="shared" si="223"/>
        <v>15</v>
      </c>
      <c r="W279" s="229">
        <f t="shared" si="223"/>
        <v>16</v>
      </c>
      <c r="X279" s="52">
        <v>10</v>
      </c>
      <c r="Y279" s="87" t="str">
        <f t="shared" si="218"/>
        <v>C3</v>
      </c>
      <c r="Z279" s="87" t="str">
        <f t="shared" si="219"/>
        <v>C3</v>
      </c>
      <c r="AA279" s="87" t="str">
        <f t="shared" si="220"/>
        <v>C3</v>
      </c>
      <c r="AB279" s="87" t="str">
        <f t="shared" si="221"/>
        <v/>
      </c>
      <c r="AC279" s="34">
        <f t="shared" si="222"/>
        <v>6</v>
      </c>
    </row>
    <row r="280" spans="1:29" x14ac:dyDescent="0.2">
      <c r="A280" s="34" t="str">
        <f>C271&amp;"x"&amp;B280</f>
        <v>B3x7</v>
      </c>
      <c r="B280" s="63">
        <v>7</v>
      </c>
      <c r="C280" s="87" t="str">
        <f t="shared" si="208"/>
        <v>M</v>
      </c>
      <c r="D280" s="87" t="str">
        <f t="shared" si="209"/>
        <v>NKW50C2</v>
      </c>
      <c r="E280" s="88" t="str">
        <f t="shared" si="210"/>
        <v>Boon, Thijs</v>
      </c>
      <c r="F280" s="88" t="str">
        <f t="shared" si="211"/>
        <v>Thijs</v>
      </c>
      <c r="G280" s="89">
        <f t="shared" si="212"/>
        <v>37960</v>
      </c>
      <c r="H280" s="90">
        <f t="shared" si="213"/>
        <v>15</v>
      </c>
      <c r="I280" s="97"/>
      <c r="J280" s="87" t="str">
        <f t="shared" si="214"/>
        <v>B4</v>
      </c>
      <c r="K280" s="87" t="str">
        <f t="shared" si="215"/>
        <v>B4</v>
      </c>
      <c r="L280" s="87" t="str">
        <f t="shared" si="216"/>
        <v>B4</v>
      </c>
      <c r="M280" s="87" t="str">
        <f t="shared" si="217"/>
        <v>B3</v>
      </c>
      <c r="N280" s="92"/>
      <c r="P280" s="223" t="str">
        <f ca="1">IF(OR(LEFT($A280,1)="x",AND(Y273+$AC280=0,$AC273&gt;0)),"",IFERROR(VLOOKUP($A280,LedenZ,26,0),""))</f>
        <v/>
      </c>
      <c r="Q280" s="223" t="str">
        <f ca="1">IF(OR(LEFT($A280,1)="x",AND(Z273+$AC280=0,$AC273&gt;0)),"",IFERROR(VLOOKUP($A280,LedenZ,27,0),""))</f>
        <v/>
      </c>
      <c r="R280" s="223" t="str">
        <f ca="1">IF(OR(LEFT($A280,1)="x",AND(AA273+$AC280=0,$AC273&gt;0)),"",IFERROR(VLOOKUP($A280,LedenZ,28,0),""))</f>
        <v/>
      </c>
      <c r="S280" s="223" t="str">
        <f ca="1">IF(OR(LEFT($A280,1)="x",AND(AC273+$AC280=0,$AC273&gt;0)),"",IFERROR(VLOOKUP($A280,LedenZ,29,0),""))</f>
        <v/>
      </c>
      <c r="T280" s="305"/>
      <c r="U280" s="226"/>
      <c r="V280" s="229">
        <f t="shared" si="223"/>
        <v>15</v>
      </c>
      <c r="W280" s="229">
        <f t="shared" si="223"/>
        <v>16</v>
      </c>
      <c r="X280" s="52">
        <v>11</v>
      </c>
      <c r="Y280" s="87" t="str">
        <f t="shared" si="218"/>
        <v>B4</v>
      </c>
      <c r="Z280" s="87" t="str">
        <f t="shared" si="219"/>
        <v>B4</v>
      </c>
      <c r="AA280" s="87" t="str">
        <f t="shared" si="220"/>
        <v>B4</v>
      </c>
      <c r="AB280" s="87" t="str">
        <f t="shared" si="221"/>
        <v/>
      </c>
      <c r="AC280" s="34">
        <f t="shared" si="222"/>
        <v>6</v>
      </c>
    </row>
    <row r="281" spans="1:29" x14ac:dyDescent="0.2">
      <c r="A281" s="34" t="str">
        <f>C271&amp;"x"&amp;B281</f>
        <v>B3x8</v>
      </c>
      <c r="B281" s="63">
        <v>8</v>
      </c>
      <c r="C281" s="87" t="str">
        <f t="shared" si="208"/>
        <v>M</v>
      </c>
      <c r="D281" s="87" t="str">
        <f t="shared" si="209"/>
        <v>NKV95Q4</v>
      </c>
      <c r="E281" s="88" t="str">
        <f t="shared" si="210"/>
        <v>Fasbender, Tijmen</v>
      </c>
      <c r="F281" s="88" t="str">
        <f t="shared" si="211"/>
        <v>Tijmen</v>
      </c>
      <c r="G281" s="89">
        <f t="shared" si="212"/>
        <v>37810</v>
      </c>
      <c r="H281" s="90">
        <f t="shared" si="213"/>
        <v>15</v>
      </c>
      <c r="I281" s="97"/>
      <c r="J281" s="87" t="str">
        <f t="shared" si="214"/>
        <v>B3</v>
      </c>
      <c r="K281" s="87" t="str">
        <f t="shared" si="215"/>
        <v>B3</v>
      </c>
      <c r="L281" s="87" t="str">
        <f t="shared" si="216"/>
        <v>B3</v>
      </c>
      <c r="M281" s="87" t="str">
        <f t="shared" si="217"/>
        <v>B3</v>
      </c>
      <c r="N281" s="92"/>
      <c r="P281" s="223" t="str">
        <f ca="1">IF(OR(LEFT($A281,1)="x",AND(Y273+$AC281=0,$AC273&gt;0)),"",IFERROR(VLOOKUP($A281,LedenZ,26,0),""))</f>
        <v/>
      </c>
      <c r="Q281" s="223" t="str">
        <f ca="1">IF(OR(LEFT($A281,1)="x",AND(Z273+$AC281=0,$AC273&gt;0)),"",IFERROR(VLOOKUP($A281,LedenZ,27,0),""))</f>
        <v/>
      </c>
      <c r="R281" s="223" t="str">
        <f ca="1">IF(OR(LEFT($A281,1)="x",AND(AA273+$AC281=0,$AC273&gt;0)),"",IFERROR(VLOOKUP($A281,LedenZ,28,0),""))</f>
        <v/>
      </c>
      <c r="S281" s="223" t="str">
        <f ca="1">IF(OR(LEFT($A281,1)="x",AND(AC273+$AC281=0,$AC273&gt;0)),"",IFERROR(VLOOKUP($A281,LedenZ,29,0),""))</f>
        <v/>
      </c>
      <c r="T281" s="305"/>
      <c r="U281" s="226"/>
      <c r="V281" s="229">
        <f t="shared" si="223"/>
        <v>15</v>
      </c>
      <c r="W281" s="229">
        <f t="shared" si="223"/>
        <v>16</v>
      </c>
      <c r="X281" s="52">
        <v>12</v>
      </c>
      <c r="Y281" s="87" t="str">
        <f t="shared" si="218"/>
        <v>B3</v>
      </c>
      <c r="Z281" s="87" t="str">
        <f t="shared" si="219"/>
        <v>B3</v>
      </c>
      <c r="AA281" s="87" t="str">
        <f t="shared" si="220"/>
        <v>B3</v>
      </c>
      <c r="AB281" s="87" t="str">
        <f t="shared" si="221"/>
        <v/>
      </c>
      <c r="AC281" s="34">
        <f t="shared" si="222"/>
        <v>6</v>
      </c>
    </row>
    <row r="282" spans="1:29" x14ac:dyDescent="0.2">
      <c r="A282" s="34" t="str">
        <f>C271&amp;"x"&amp;B282</f>
        <v>B3x9</v>
      </c>
      <c r="B282" s="63">
        <v>9</v>
      </c>
      <c r="C282" s="87" t="str">
        <f t="shared" si="208"/>
        <v>M</v>
      </c>
      <c r="D282" s="87" t="str">
        <f t="shared" si="209"/>
        <v>NKW21H5</v>
      </c>
      <c r="E282" s="88" t="str">
        <f t="shared" si="210"/>
        <v>Kuijper, David</v>
      </c>
      <c r="F282" s="88" t="str">
        <f t="shared" si="211"/>
        <v>David</v>
      </c>
      <c r="G282" s="89">
        <f t="shared" si="212"/>
        <v>37971</v>
      </c>
      <c r="H282" s="90">
        <f t="shared" si="213"/>
        <v>15</v>
      </c>
      <c r="I282" s="97"/>
      <c r="J282" s="87" t="str">
        <f t="shared" si="214"/>
        <v>C2</v>
      </c>
      <c r="K282" s="87" t="str">
        <f t="shared" si="215"/>
        <v>C2</v>
      </c>
      <c r="L282" s="87" t="str">
        <f t="shared" si="216"/>
        <v>C2</v>
      </c>
      <c r="M282" s="87" t="str">
        <f t="shared" si="217"/>
        <v>B3</v>
      </c>
      <c r="N282" s="92"/>
      <c r="P282" s="223" t="str">
        <f ca="1">IF(OR(LEFT($A282,1)="x",AND(Y273+$AC282=0,$AC273&gt;0)),"",IFERROR(VLOOKUP($A282,LedenZ,26,0),""))</f>
        <v/>
      </c>
      <c r="Q282" s="223" t="str">
        <f ca="1">IF(OR(LEFT($A282,1)="x",AND(Z273+$AC282=0,$AC273&gt;0)),"",IFERROR(VLOOKUP($A282,LedenZ,27,0),""))</f>
        <v/>
      </c>
      <c r="R282" s="223" t="str">
        <f ca="1">IF(OR(LEFT($A282,1)="x",AND(AA273+$AC282=0,$AC273&gt;0)),"",IFERROR(VLOOKUP($A282,LedenZ,28,0),""))</f>
        <v/>
      </c>
      <c r="S282" s="223" t="str">
        <f ca="1">IF(OR(LEFT($A282,1)="x",AND(AC273+$AC282=0,$AC273&gt;0)),"",IFERROR(VLOOKUP($A282,LedenZ,29,0),""))</f>
        <v/>
      </c>
      <c r="T282" s="305"/>
      <c r="U282" s="226"/>
      <c r="V282" s="229">
        <f t="shared" si="223"/>
        <v>15</v>
      </c>
      <c r="W282" s="229">
        <f t="shared" si="223"/>
        <v>16</v>
      </c>
      <c r="X282" s="52">
        <v>13</v>
      </c>
      <c r="Y282" s="87" t="str">
        <f t="shared" si="218"/>
        <v>C2</v>
      </c>
      <c r="Z282" s="87" t="str">
        <f t="shared" si="219"/>
        <v>C2</v>
      </c>
      <c r="AA282" s="87" t="str">
        <f t="shared" si="220"/>
        <v>C2</v>
      </c>
      <c r="AB282" s="87" t="str">
        <f t="shared" si="221"/>
        <v/>
      </c>
      <c r="AC282" s="34">
        <f t="shared" si="222"/>
        <v>6</v>
      </c>
    </row>
    <row r="283" spans="1:29" x14ac:dyDescent="0.2">
      <c r="A283" s="34" t="str">
        <f>C271&amp;"x"&amp;B283</f>
        <v>B3x10</v>
      </c>
      <c r="B283" s="63">
        <v>10</v>
      </c>
      <c r="C283" s="87" t="str">
        <f t="shared" si="208"/>
        <v>M</v>
      </c>
      <c r="D283" s="87" t="str">
        <f t="shared" si="209"/>
        <v>NLL37Q7</v>
      </c>
      <c r="E283" s="88" t="str">
        <f t="shared" si="210"/>
        <v>Timmer, Jordan</v>
      </c>
      <c r="F283" s="88" t="str">
        <f t="shared" si="211"/>
        <v>Jordan</v>
      </c>
      <c r="G283" s="89">
        <f t="shared" si="212"/>
        <v>38010</v>
      </c>
      <c r="H283" s="90">
        <f t="shared" si="213"/>
        <v>14</v>
      </c>
      <c r="I283" s="97"/>
      <c r="J283" s="87" t="str">
        <f t="shared" si="214"/>
        <v>C4</v>
      </c>
      <c r="K283" s="87" t="str">
        <f t="shared" si="215"/>
        <v>C4</v>
      </c>
      <c r="L283" s="87" t="str">
        <f t="shared" si="216"/>
        <v>C4</v>
      </c>
      <c r="M283" s="87" t="str">
        <f t="shared" si="217"/>
        <v>B3</v>
      </c>
      <c r="N283" s="92"/>
      <c r="P283" s="223" t="str">
        <f ca="1">IF(OR(LEFT($A283,1)="x",AND(Y273+$AC283=0,$AC273&gt;0)),"",IFERROR(VLOOKUP($A283,LedenZ,26,0),""))</f>
        <v/>
      </c>
      <c r="Q283" s="223" t="str">
        <f ca="1">IF(OR(LEFT($A283,1)="x",AND(Z273+$AC283=0,$AC273&gt;0)),"",IFERROR(VLOOKUP($A283,LedenZ,27,0),""))</f>
        <v/>
      </c>
      <c r="R283" s="223" t="str">
        <f ca="1">IF(OR(LEFT($A283,1)="x",AND(AA273+$AC283=0,$AC273&gt;0)),"",IFERROR(VLOOKUP($A283,LedenZ,28,0),""))</f>
        <v/>
      </c>
      <c r="S283" s="223" t="str">
        <f ca="1">IF(OR(LEFT($A283,1)="x",AND(AC273+$AC283=0,$AC273&gt;0)),"",IFERROR(VLOOKUP($A283,LedenZ,29,0),""))</f>
        <v/>
      </c>
      <c r="T283" s="305"/>
      <c r="U283" s="226"/>
      <c r="V283" s="229">
        <f t="shared" si="223"/>
        <v>15</v>
      </c>
      <c r="W283" s="229">
        <f t="shared" si="223"/>
        <v>16</v>
      </c>
      <c r="X283" s="52">
        <v>14</v>
      </c>
      <c r="Y283" s="87" t="str">
        <f t="shared" si="218"/>
        <v>C4</v>
      </c>
      <c r="Z283" s="87" t="str">
        <f t="shared" si="219"/>
        <v>C4</v>
      </c>
      <c r="AA283" s="87" t="str">
        <f t="shared" si="220"/>
        <v>C4</v>
      </c>
      <c r="AB283" s="87" t="str">
        <f t="shared" si="221"/>
        <v/>
      </c>
      <c r="AC283" s="34">
        <f t="shared" si="222"/>
        <v>6</v>
      </c>
    </row>
    <row r="284" spans="1:29" x14ac:dyDescent="0.2">
      <c r="A284" s="34" t="str">
        <f>C271&amp;"x"&amp;B284</f>
        <v>B3x11</v>
      </c>
      <c r="B284" s="63">
        <v>11</v>
      </c>
      <c r="C284" s="87" t="str">
        <f t="shared" si="208"/>
        <v>M</v>
      </c>
      <c r="D284" s="87" t="str">
        <f t="shared" si="209"/>
        <v>NKW30G0</v>
      </c>
      <c r="E284" s="88" t="str">
        <f t="shared" si="210"/>
        <v>Vlaming, Jens de</v>
      </c>
      <c r="F284" s="88" t="str">
        <f t="shared" si="211"/>
        <v>Jens</v>
      </c>
      <c r="G284" s="89">
        <f t="shared" si="212"/>
        <v>37974</v>
      </c>
      <c r="H284" s="90">
        <f t="shared" si="213"/>
        <v>15</v>
      </c>
      <c r="I284" s="97"/>
      <c r="J284" s="87" t="str">
        <f t="shared" si="214"/>
        <v>B4</v>
      </c>
      <c r="K284" s="87" t="str">
        <f t="shared" si="215"/>
        <v>B4</v>
      </c>
      <c r="L284" s="87" t="str">
        <f t="shared" si="216"/>
        <v>B4</v>
      </c>
      <c r="M284" s="87" t="str">
        <f t="shared" si="217"/>
        <v>B3</v>
      </c>
      <c r="N284" s="92"/>
      <c r="P284" s="223" t="str">
        <f ca="1">IF(OR(LEFT($A284,1)="x",AND(Y273+$AC284=0,$AC273&gt;0)),"",IFERROR(VLOOKUP($A284,LedenZ,26,0),""))</f>
        <v/>
      </c>
      <c r="Q284" s="223" t="str">
        <f ca="1">IF(OR(LEFT($A284,1)="x",AND(Z273+$AC284=0,$AC273&gt;0)),"",IFERROR(VLOOKUP($A284,LedenZ,27,0),""))</f>
        <v/>
      </c>
      <c r="R284" s="223" t="str">
        <f ca="1">IF(OR(LEFT($A284,1)="x",AND(AA273+$AC284=0,$AC273&gt;0)),"",IFERROR(VLOOKUP($A284,LedenZ,28,0),""))</f>
        <v/>
      </c>
      <c r="S284" s="223" t="str">
        <f ca="1">IF(OR(LEFT($A284,1)="x",AND(AC273+$AC284=0,$AC273&gt;0)),"",IFERROR(VLOOKUP($A284,LedenZ,29,0),""))</f>
        <v/>
      </c>
      <c r="V284" s="229">
        <f t="shared" si="223"/>
        <v>15</v>
      </c>
      <c r="W284" s="229">
        <f t="shared" si="223"/>
        <v>16</v>
      </c>
      <c r="X284" s="52">
        <v>15</v>
      </c>
      <c r="Y284" s="87" t="str">
        <f t="shared" si="218"/>
        <v>B4</v>
      </c>
      <c r="Z284" s="87" t="str">
        <f t="shared" si="219"/>
        <v>B4</v>
      </c>
      <c r="AA284" s="87" t="str">
        <f t="shared" si="220"/>
        <v>B4</v>
      </c>
      <c r="AB284" s="87" t="str">
        <f t="shared" si="221"/>
        <v/>
      </c>
      <c r="AC284" s="34">
        <f t="shared" si="222"/>
        <v>6</v>
      </c>
    </row>
    <row r="285" spans="1:29" x14ac:dyDescent="0.2">
      <c r="A285" s="34" t="str">
        <f>C271&amp;"x"&amp;B285</f>
        <v>B3x12</v>
      </c>
      <c r="B285" s="63">
        <v>12</v>
      </c>
      <c r="C285" s="87" t="str">
        <f t="shared" si="208"/>
        <v/>
      </c>
      <c r="D285" s="87" t="str">
        <f t="shared" si="209"/>
        <v/>
      </c>
      <c r="E285" s="88" t="str">
        <f t="shared" si="210"/>
        <v/>
      </c>
      <c r="F285" s="88" t="str">
        <f t="shared" si="211"/>
        <v/>
      </c>
      <c r="G285" s="89" t="str">
        <f t="shared" si="212"/>
        <v/>
      </c>
      <c r="H285" s="90" t="str">
        <f t="shared" si="213"/>
        <v/>
      </c>
      <c r="I285" s="97"/>
      <c r="J285" s="87" t="str">
        <f t="shared" si="214"/>
        <v/>
      </c>
      <c r="K285" s="87" t="str">
        <f t="shared" si="215"/>
        <v/>
      </c>
      <c r="L285" s="87" t="str">
        <f t="shared" si="216"/>
        <v/>
      </c>
      <c r="M285" s="87" t="str">
        <f t="shared" si="217"/>
        <v/>
      </c>
      <c r="N285" s="92"/>
      <c r="P285" s="223" t="str">
        <f>IF(OR(LEFT($A285,1)="x",AND(Y273+$AC285=0,$AC273&gt;0)),"",IFERROR(VLOOKUP($A285,LedenZ,26,0),""))</f>
        <v/>
      </c>
      <c r="Q285" s="223" t="str">
        <f>IF(OR(LEFT($A285,1)="x",AND(Z273+$AC285=0,$AC273&gt;0)),"",IFERROR(VLOOKUP($A285,LedenZ,27,0),""))</f>
        <v/>
      </c>
      <c r="R285" s="223" t="str">
        <f>IF(OR(LEFT($A285,1)="x",AND(AA273+$AC285=0,$AC273&gt;0)),"",IFERROR(VLOOKUP($A285,LedenZ,28,0),""))</f>
        <v/>
      </c>
      <c r="S285" s="223" t="str">
        <f>IF(OR(LEFT($A285,1)="x",AND(AC273+$AC285=0,$AC273&gt;0)),"",IFERROR(VLOOKUP($A285,LedenZ,29,0),""))</f>
        <v/>
      </c>
      <c r="V285" s="229">
        <f t="shared" si="223"/>
        <v>15</v>
      </c>
      <c r="W285" s="229">
        <f t="shared" si="223"/>
        <v>16</v>
      </c>
      <c r="X285" s="52">
        <v>16</v>
      </c>
      <c r="Y285" s="87" t="str">
        <f t="shared" si="218"/>
        <v/>
      </c>
      <c r="Z285" s="87" t="str">
        <f t="shared" si="219"/>
        <v/>
      </c>
      <c r="AA285" s="87" t="str">
        <f t="shared" si="220"/>
        <v/>
      </c>
      <c r="AB285" s="87" t="str">
        <f t="shared" si="221"/>
        <v/>
      </c>
      <c r="AC285" s="34">
        <f t="shared" si="222"/>
        <v>0</v>
      </c>
    </row>
    <row r="286" spans="1:29" x14ac:dyDescent="0.2">
      <c r="A286" s="34" t="str">
        <f>C271&amp;"x"&amp;B286</f>
        <v>B3x13</v>
      </c>
      <c r="B286" s="63">
        <v>13</v>
      </c>
      <c r="C286" s="87" t="str">
        <f t="shared" si="208"/>
        <v/>
      </c>
      <c r="D286" s="87" t="str">
        <f t="shared" si="209"/>
        <v/>
      </c>
      <c r="E286" s="88" t="str">
        <f t="shared" si="210"/>
        <v/>
      </c>
      <c r="F286" s="88" t="str">
        <f t="shared" si="211"/>
        <v/>
      </c>
      <c r="G286" s="89" t="str">
        <f t="shared" si="212"/>
        <v/>
      </c>
      <c r="H286" s="90" t="str">
        <f t="shared" si="213"/>
        <v/>
      </c>
      <c r="I286" s="97"/>
      <c r="J286" s="87" t="str">
        <f t="shared" si="214"/>
        <v/>
      </c>
      <c r="K286" s="87" t="str">
        <f t="shared" si="215"/>
        <v/>
      </c>
      <c r="L286" s="87" t="str">
        <f t="shared" si="216"/>
        <v/>
      </c>
      <c r="M286" s="87" t="str">
        <f t="shared" si="217"/>
        <v/>
      </c>
      <c r="N286" s="92"/>
      <c r="P286" s="223" t="str">
        <f>IF(OR(LEFT($A286,1)="x",AND(Y273+$AC286=0,$AC273&gt;0)),"",IFERROR(VLOOKUP($A286,LedenZ,26,0),""))</f>
        <v/>
      </c>
      <c r="Q286" s="223" t="str">
        <f>IF(OR(LEFT($A286,1)="x",AND(Z273+$AC286=0,$AC273&gt;0)),"",IFERROR(VLOOKUP($A286,LedenZ,27,0),""))</f>
        <v/>
      </c>
      <c r="R286" s="223" t="str">
        <f>IF(OR(LEFT($A286,1)="x",AND(AA273+$AC286=0,$AC273&gt;0)),"",IFERROR(VLOOKUP($A286,LedenZ,28,0),""))</f>
        <v/>
      </c>
      <c r="S286" s="223" t="str">
        <f>IF(OR(LEFT($A286,1)="x",AND(AC273+$AC286=0,$AC273&gt;0)),"",IFERROR(VLOOKUP($A286,LedenZ,29,0),""))</f>
        <v/>
      </c>
      <c r="V286" s="229">
        <f t="shared" si="223"/>
        <v>15</v>
      </c>
      <c r="W286" s="229">
        <f t="shared" si="223"/>
        <v>16</v>
      </c>
      <c r="X286" s="52">
        <v>17</v>
      </c>
      <c r="Y286" s="87" t="str">
        <f t="shared" si="218"/>
        <v/>
      </c>
      <c r="Z286" s="87" t="str">
        <f t="shared" si="219"/>
        <v/>
      </c>
      <c r="AA286" s="87" t="str">
        <f t="shared" si="220"/>
        <v/>
      </c>
      <c r="AB286" s="87" t="str">
        <f t="shared" si="221"/>
        <v/>
      </c>
      <c r="AC286" s="34">
        <f t="shared" si="222"/>
        <v>0</v>
      </c>
    </row>
    <row r="287" spans="1:29" x14ac:dyDescent="0.2">
      <c r="A287" s="34" t="str">
        <f>C271&amp;"x"&amp;B287</f>
        <v>B3x14</v>
      </c>
      <c r="B287" s="63">
        <v>14</v>
      </c>
      <c r="C287" s="87" t="str">
        <f t="shared" si="208"/>
        <v/>
      </c>
      <c r="D287" s="87" t="str">
        <f t="shared" si="209"/>
        <v/>
      </c>
      <c r="E287" s="88" t="str">
        <f t="shared" si="210"/>
        <v/>
      </c>
      <c r="F287" s="88" t="str">
        <f t="shared" si="211"/>
        <v/>
      </c>
      <c r="G287" s="89" t="str">
        <f t="shared" si="212"/>
        <v/>
      </c>
      <c r="H287" s="90" t="str">
        <f t="shared" si="213"/>
        <v/>
      </c>
      <c r="I287" s="97"/>
      <c r="J287" s="87" t="str">
        <f t="shared" si="214"/>
        <v/>
      </c>
      <c r="K287" s="87" t="str">
        <f t="shared" si="215"/>
        <v/>
      </c>
      <c r="L287" s="87" t="str">
        <f t="shared" si="216"/>
        <v/>
      </c>
      <c r="M287" s="87" t="str">
        <f t="shared" si="217"/>
        <v/>
      </c>
      <c r="N287" s="92"/>
      <c r="P287" s="223" t="str">
        <f>IF(OR(LEFT($A287,1)="x",AND(Y273+$AC287=0,$AC273&gt;0)),"",IFERROR(VLOOKUP($A287,LedenZ,26,0),""))</f>
        <v/>
      </c>
      <c r="Q287" s="223" t="str">
        <f>IF(OR(LEFT($A287,1)="x",AND(Z273+$AC287=0,$AC273&gt;0)),"",IFERROR(VLOOKUP($A287,LedenZ,27,0),""))</f>
        <v/>
      </c>
      <c r="R287" s="223" t="str">
        <f>IF(OR(LEFT($A287,1)="x",AND(AA273+$AC287=0,$AC273&gt;0)),"",IFERROR(VLOOKUP($A287,LedenZ,28,0),""))</f>
        <v/>
      </c>
      <c r="S287" s="223" t="str">
        <f>IF(OR(LEFT($A287,1)="x",AND(AC273+$AC287=0,$AC273&gt;0)),"",IFERROR(VLOOKUP($A287,LedenZ,29,0),""))</f>
        <v/>
      </c>
      <c r="V287" s="229">
        <f t="shared" si="223"/>
        <v>15</v>
      </c>
      <c r="W287" s="229">
        <f t="shared" si="223"/>
        <v>16</v>
      </c>
      <c r="X287" s="52">
        <v>18</v>
      </c>
      <c r="Y287" s="87" t="str">
        <f t="shared" si="218"/>
        <v/>
      </c>
      <c r="Z287" s="87" t="str">
        <f t="shared" si="219"/>
        <v/>
      </c>
      <c r="AA287" s="87" t="str">
        <f t="shared" si="220"/>
        <v/>
      </c>
      <c r="AB287" s="87" t="str">
        <f t="shared" si="221"/>
        <v/>
      </c>
      <c r="AC287" s="34">
        <f t="shared" si="222"/>
        <v>0</v>
      </c>
    </row>
    <row r="288" spans="1:29" x14ac:dyDescent="0.2">
      <c r="A288" s="34" t="str">
        <f>C271&amp;"x"&amp;B288</f>
        <v>B3x15</v>
      </c>
      <c r="B288" s="63">
        <v>15</v>
      </c>
      <c r="C288" s="87" t="str">
        <f t="shared" si="208"/>
        <v/>
      </c>
      <c r="D288" s="87" t="str">
        <f t="shared" si="209"/>
        <v/>
      </c>
      <c r="E288" s="88" t="str">
        <f t="shared" si="210"/>
        <v/>
      </c>
      <c r="F288" s="88" t="str">
        <f t="shared" si="211"/>
        <v/>
      </c>
      <c r="G288" s="89" t="str">
        <f t="shared" si="212"/>
        <v/>
      </c>
      <c r="H288" s="90" t="str">
        <f t="shared" si="213"/>
        <v/>
      </c>
      <c r="I288" s="97"/>
      <c r="J288" s="87" t="str">
        <f t="shared" si="214"/>
        <v/>
      </c>
      <c r="K288" s="87" t="str">
        <f t="shared" si="215"/>
        <v/>
      </c>
      <c r="L288" s="87" t="str">
        <f t="shared" si="216"/>
        <v/>
      </c>
      <c r="M288" s="87" t="str">
        <f t="shared" si="217"/>
        <v/>
      </c>
      <c r="N288" s="92"/>
      <c r="P288" s="223" t="str">
        <f>IF(OR(LEFT($A288,1)="x",AND(Y273+$AC288=0,$AC273&gt;0)),"",IFERROR(VLOOKUP($A288,LedenZ,26,0),""))</f>
        <v/>
      </c>
      <c r="Q288" s="223" t="str">
        <f>IF(OR(LEFT($A288,1)="x",AND(Z273+$AC288=0,$AC273&gt;0)),"",IFERROR(VLOOKUP($A288,LedenZ,27,0),""))</f>
        <v/>
      </c>
      <c r="R288" s="223" t="str">
        <f>IF(OR(LEFT($A288,1)="x",AND(AA273+$AC288=0,$AC273&gt;0)),"",IFERROR(VLOOKUP($A288,LedenZ,28,0),""))</f>
        <v/>
      </c>
      <c r="S288" s="223" t="str">
        <f>IF(OR(LEFT($A288,1)="x",AND(AC273+$AC288=0,$AC273&gt;0)),"",IFERROR(VLOOKUP($A288,LedenZ,29,0),""))</f>
        <v/>
      </c>
      <c r="V288" s="229">
        <f t="shared" si="223"/>
        <v>15</v>
      </c>
      <c r="W288" s="229">
        <f t="shared" si="223"/>
        <v>16</v>
      </c>
      <c r="X288" s="52">
        <v>19</v>
      </c>
      <c r="Y288" s="87" t="str">
        <f t="shared" si="218"/>
        <v/>
      </c>
      <c r="Z288" s="87" t="str">
        <f t="shared" si="219"/>
        <v/>
      </c>
      <c r="AA288" s="87" t="str">
        <f t="shared" si="220"/>
        <v/>
      </c>
      <c r="AB288" s="87" t="str">
        <f t="shared" si="221"/>
        <v/>
      </c>
      <c r="AC288" s="34">
        <f t="shared" si="222"/>
        <v>0</v>
      </c>
    </row>
    <row r="289" spans="1:32" ht="13.5" thickBot="1" x14ac:dyDescent="0.25">
      <c r="B289" s="93"/>
      <c r="C289" s="94"/>
      <c r="D289" s="93"/>
      <c r="E289" s="93"/>
      <c r="F289" s="93"/>
      <c r="G289" s="95"/>
      <c r="H289" s="95"/>
      <c r="I289" s="95"/>
      <c r="J289" s="94"/>
      <c r="K289" s="94"/>
      <c r="L289" s="94"/>
      <c r="M289" s="92"/>
      <c r="N289" s="92"/>
      <c r="X289" s="52">
        <v>20</v>
      </c>
    </row>
    <row r="290" spans="1:32" ht="13.5" thickTop="1" x14ac:dyDescent="0.2">
      <c r="A290" s="62"/>
      <c r="B290" s="63"/>
      <c r="C290" s="392" t="s">
        <v>6547</v>
      </c>
      <c r="D290" s="392"/>
      <c r="E290" s="178" t="s">
        <v>6548</v>
      </c>
      <c r="F290" s="178" t="s">
        <v>6549</v>
      </c>
      <c r="G290" s="65" t="s">
        <v>6550</v>
      </c>
      <c r="H290" s="66"/>
      <c r="I290" s="67"/>
      <c r="J290" s="68" t="s">
        <v>6551</v>
      </c>
      <c r="K290" s="68" t="s">
        <v>6552</v>
      </c>
      <c r="L290" s="68" t="s">
        <v>6553</v>
      </c>
      <c r="M290" s="69"/>
      <c r="N290" s="69"/>
      <c r="O290" s="70"/>
      <c r="P290" s="71">
        <f ca="1">COUNT(P294:P308)</f>
        <v>0</v>
      </c>
      <c r="Q290" s="71">
        <f ca="1">COUNT(Q294:Q308)</f>
        <v>0</v>
      </c>
      <c r="R290" s="71">
        <f ca="1">COUNT(R294:R308)</f>
        <v>0</v>
      </c>
      <c r="S290" s="71">
        <f ca="1">COUNT(S294:S308)</f>
        <v>0</v>
      </c>
      <c r="T290" s="51">
        <f ca="1">S290-(15-COUNTBLANK(AB294:AB308))</f>
        <v>0</v>
      </c>
      <c r="U290" s="70"/>
      <c r="V290" s="70"/>
      <c r="W290" s="70"/>
      <c r="X290" s="70">
        <v>1</v>
      </c>
      <c r="Y290" s="62"/>
      <c r="Z290" s="62"/>
      <c r="AA290" s="62"/>
      <c r="AB290" s="62"/>
      <c r="AC290" s="62"/>
    </row>
    <row r="291" spans="1:32" x14ac:dyDescent="0.2">
      <c r="A291" s="43">
        <v>18</v>
      </c>
      <c r="B291" s="73"/>
      <c r="C291" s="391" t="str">
        <f>Leden!AR20</f>
        <v>B4</v>
      </c>
      <c r="D291" s="391"/>
      <c r="E291" s="177" t="str">
        <f>IF($C291="","",LEFT(IFERROR(VLOOKUP($C291,TeamsZ,2,0),"")&amp;"??",2))</f>
        <v>BK</v>
      </c>
      <c r="F291" s="177" t="str">
        <f>IF($C291="","",LEFT(IFERROR(VLOOKUP($C291,TeamsZ,3,0),"")&amp;"??",2))</f>
        <v>Za</v>
      </c>
      <c r="G291" s="177" t="str">
        <f>IF($C291="","",LEFT(IFERROR(VLOOKUP($C291,TeamsZ,4,0),"")&amp;"?",1))</f>
        <v>8</v>
      </c>
      <c r="H291" s="75"/>
      <c r="I291" s="76"/>
      <c r="J291" s="295">
        <f>COUNTIF(C294:C308,"V")</f>
        <v>6</v>
      </c>
      <c r="K291" s="300">
        <f>COUNTIF(C294:C308,"M")</f>
        <v>6</v>
      </c>
      <c r="L291" s="77">
        <f>IFERROR(AVERAGE(H294:H308),"")</f>
        <v>14.416666666666666</v>
      </c>
      <c r="M291" s="78"/>
      <c r="N291" s="78"/>
      <c r="O291" s="79" t="s">
        <v>6554</v>
      </c>
      <c r="P291" s="223" t="str">
        <f ca="1">IF(COUNT(P294:P308)=0,"",TeamPunten(P294:P308,$V291))</f>
        <v/>
      </c>
      <c r="Q291" s="223" t="str">
        <f ca="1">IF(COUNT(Q294:Q308)=0,"",TeamPunten(Q294:Q308,$V291))</f>
        <v/>
      </c>
      <c r="R291" s="223" t="str">
        <f ca="1">IF(COUNT(R294:R308)=0,"",TeamPunten(R294:R308,$V291))</f>
        <v/>
      </c>
      <c r="S291" s="223" t="str">
        <f ca="1">IF(COUNT(S294:S308)=0,"",TeamPunten(S294:S308,$V291))</f>
        <v/>
      </c>
      <c r="T291" s="51"/>
      <c r="U291" s="225" t="str">
        <f>MID($C291,1,1)</f>
        <v>B</v>
      </c>
      <c r="V291" s="225" t="str">
        <f>MID($C291,1,1)</f>
        <v>B</v>
      </c>
      <c r="W291" s="225" t="str">
        <f>MID($C291,1,1)</f>
        <v>B</v>
      </c>
      <c r="X291" s="52">
        <v>2</v>
      </c>
      <c r="Y291" s="43"/>
      <c r="Z291" s="43"/>
      <c r="AA291" s="43"/>
      <c r="AB291" s="43"/>
      <c r="AC291" s="43"/>
      <c r="AD291" s="20" t="str">
        <f>IF($C291="","",IFERROR(VLOOKUP($C291,TeamsZ,6,0),""))</f>
        <v>A</v>
      </c>
      <c r="AE291" s="20" t="str">
        <f>IF($AD291="","",IFERROR(VLOOKUP($AD291,Teams!$J$4:$O$8,2,0),""))</f>
        <v>3312 AD</v>
      </c>
      <c r="AF291" s="20" t="str">
        <f>IF($AD291="","",IFERROR(VLOOKUP($AD291,Teams!$J$4:$O$8,4,0),""))</f>
        <v>Dordrecht</v>
      </c>
    </row>
    <row r="292" spans="1:32" x14ac:dyDescent="0.2">
      <c r="B292" s="63"/>
      <c r="C292" s="178"/>
      <c r="D292" s="63"/>
      <c r="E292" s="63"/>
      <c r="F292" s="63"/>
      <c r="G292" s="67"/>
      <c r="H292" s="67"/>
      <c r="I292" s="67"/>
      <c r="J292" s="296"/>
      <c r="K292" s="296"/>
      <c r="L292" s="296"/>
      <c r="M292" s="80"/>
      <c r="N292" s="80"/>
      <c r="P292" s="224"/>
      <c r="Q292" s="224"/>
      <c r="R292" s="224"/>
      <c r="S292" s="224"/>
      <c r="T292" s="51"/>
      <c r="U292" s="226"/>
      <c r="V292" s="226"/>
      <c r="W292" s="226"/>
      <c r="X292" s="52">
        <v>3</v>
      </c>
    </row>
    <row r="293" spans="1:32" x14ac:dyDescent="0.2">
      <c r="A293" s="81"/>
      <c r="B293" s="82"/>
      <c r="C293" s="83" t="s">
        <v>6555</v>
      </c>
      <c r="D293" s="83" t="s">
        <v>6556</v>
      </c>
      <c r="E293" s="84" t="s">
        <v>6557</v>
      </c>
      <c r="F293" s="84" t="s">
        <v>6558</v>
      </c>
      <c r="G293" s="83" t="s">
        <v>6559</v>
      </c>
      <c r="H293" s="83" t="s">
        <v>6560</v>
      </c>
      <c r="I293" s="83" t="s">
        <v>6415</v>
      </c>
      <c r="J293" s="83" t="s">
        <v>7321</v>
      </c>
      <c r="K293" s="83" t="s">
        <v>8065</v>
      </c>
      <c r="L293" s="83" t="s">
        <v>8195</v>
      </c>
      <c r="M293" s="83" t="s">
        <v>8196</v>
      </c>
      <c r="N293" s="85"/>
      <c r="O293" s="86"/>
      <c r="P293" s="227" t="s">
        <v>6425</v>
      </c>
      <c r="Q293" s="227" t="s">
        <v>6424</v>
      </c>
      <c r="R293" s="227" t="s">
        <v>6426</v>
      </c>
      <c r="S293" s="227" t="s">
        <v>6425</v>
      </c>
      <c r="T293" s="51"/>
      <c r="U293" s="225">
        <f>IF(W291="","",VLOOKUP(W291,Leeftijdscat,2,FALSE))</f>
        <v>13</v>
      </c>
      <c r="V293" s="225">
        <f>IF(W291="","",VLOOKUP(W291,Leeftijdscat,3,FALSE))</f>
        <v>15</v>
      </c>
      <c r="W293" s="225">
        <f>IF(W291="","",VLOOKUP(W291,Leeftijdscat,4,FALSE))</f>
        <v>16</v>
      </c>
      <c r="X293" s="52">
        <v>4</v>
      </c>
      <c r="Y293" s="81">
        <f>LEN(Y294&amp;Y295&amp;Y296&amp;Y297&amp;Y298&amp;Y299&amp;Y300&amp;Y301&amp;Y302&amp;Y303&amp;Y304&amp;Y305&amp;Y306&amp;Y307&amp;Y308)</f>
        <v>24</v>
      </c>
      <c r="Z293" s="81">
        <f>LEN(Z294&amp;Z295&amp;Z296&amp;Z297&amp;Z298&amp;Z299&amp;Z300&amp;Z301&amp;Z302&amp;Z303&amp;Z304&amp;Z305&amp;Z306&amp;Z307&amp;Z308)</f>
        <v>24</v>
      </c>
      <c r="AA293" s="81">
        <f>LEN(AA294&amp;AA295&amp;AA296&amp;AA297&amp;AA298&amp;AA299&amp;AA300&amp;AA301&amp;AA302&amp;AA303&amp;AA304&amp;AA305&amp;AA306&amp;AA307&amp;AA308)</f>
        <v>24</v>
      </c>
      <c r="AB293" s="81">
        <f>LEN(AB294&amp;AB295&amp;AB296&amp;AB297&amp;AB298&amp;AB299&amp;AB300&amp;AB301&amp;AB302&amp;AB303&amp;AB304&amp;AB305&amp;AB306&amp;AB307&amp;AB308)</f>
        <v>0</v>
      </c>
      <c r="AC293" s="81">
        <f>SUM(Y293:AA293)</f>
        <v>72</v>
      </c>
    </row>
    <row r="294" spans="1:32" x14ac:dyDescent="0.2">
      <c r="A294" s="34" t="str">
        <f>C291&amp;"x"&amp;B294</f>
        <v>B4x1</v>
      </c>
      <c r="B294" s="63">
        <v>1</v>
      </c>
      <c r="C294" s="87" t="str">
        <f t="shared" ref="C294:C308" si="224">IF(LEFT($A294,1)="x","",IFERROR(VLOOKUP($A294,LedenZ,5,0),""))</f>
        <v>V</v>
      </c>
      <c r="D294" s="87" t="str">
        <f t="shared" ref="D294:D308" si="225">IF(LEFT($A294,1)="x","",IFERROR(VLOOKUP($A294,LedenZ,6,0),""))</f>
        <v>NKR62S0</v>
      </c>
      <c r="E294" s="88" t="str">
        <f t="shared" ref="E294:E308" si="226">IF(LEFT($A294,1)="x","",IFERROR(VLOOKUP($A294,LedenZ,7,0),""))</f>
        <v>Dekker, Daniëlle</v>
      </c>
      <c r="F294" s="88" t="str">
        <f t="shared" ref="F294:F308" si="227">IF(LEFT($A294,1)="x","",IFERROR(VLOOKUP($A294,LedenZ,8,0),""))</f>
        <v>DaniÃ«lle</v>
      </c>
      <c r="G294" s="89">
        <f t="shared" ref="G294:G308" si="228">IF(LEFT($A294,1)="x","",IFERROR(VLOOKUP($A294,LedenZ,9,0),""))</f>
        <v>38035</v>
      </c>
      <c r="H294" s="90">
        <f t="shared" ref="H294:H308" si="229">IF(AND(ISNUMBER(G294),G294&lt;&gt;0),DATEDIF(G294,Peildatum,"Y"),"")</f>
        <v>14</v>
      </c>
      <c r="I294" s="97"/>
      <c r="J294" s="87" t="str">
        <f t="shared" ref="J294:J308" si="230">IF(LEFT($A294,1)="x","",IFERROR(VLOOKUP($A294,LedenZ,15,0),""))</f>
        <v>C4</v>
      </c>
      <c r="K294" s="87" t="str">
        <f t="shared" ref="K294:K308" si="231">IF(LEFT($A294,1)="x","",IFERROR(VLOOKUP($A294,LedenZ,16,0),""))</f>
        <v>C4</v>
      </c>
      <c r="L294" s="87" t="str">
        <f t="shared" ref="L294:L308" si="232">IF(LEFT($A294,1)="x","",IFERROR(VLOOKUP($A294,LedenZ,17,0),""))</f>
        <v>C4</v>
      </c>
      <c r="M294" s="87" t="str">
        <f t="shared" ref="M294:M308" si="233">IF(LEFT($A294,1)="x","",IFERROR(VLOOKUP($A294,LedenZ,18,0),""))</f>
        <v>B4</v>
      </c>
      <c r="N294" s="92"/>
      <c r="P294" s="223" t="str">
        <f ca="1">IF(OR(LEFT($A294,1)="x",AND(Y293+$AC294=0,$AC293&gt;0)),"",IFERROR(VLOOKUP($A294,LedenZ,26,0),""))</f>
        <v/>
      </c>
      <c r="Q294" s="223" t="str">
        <f ca="1">IF(OR(LEFT($A294,1)="x",AND(Z293+$AC294=0,$AC293&gt;0)),"",IFERROR(VLOOKUP($A294,LedenZ,27,0),""))</f>
        <v/>
      </c>
      <c r="R294" s="223" t="str">
        <f ca="1">IF(OR(LEFT($A294,1)="x",AND(AA293+$AC294=0,$AC293&gt;0)),"",IFERROR(VLOOKUP($A294,LedenZ,28,0),""))</f>
        <v/>
      </c>
      <c r="S294" s="223" t="str">
        <f ca="1">IF(OR(LEFT($A294,1)="x",AND(AC293+$AC294=0,$AC293&gt;0)),"",IFERROR(VLOOKUP($A294,LedenZ,29,0),""))</f>
        <v/>
      </c>
      <c r="T294" s="305"/>
      <c r="U294" s="226"/>
      <c r="V294" s="229">
        <f>V293</f>
        <v>15</v>
      </c>
      <c r="W294" s="229">
        <f>W293</f>
        <v>16</v>
      </c>
      <c r="X294" s="52">
        <v>5</v>
      </c>
      <c r="Y294" s="87" t="str">
        <f t="shared" ref="Y294:Y308" si="234">IF(LEFT($A294,1)="x","",IFERROR(VLOOKUP($A294,LedenZ,33,0),""))</f>
        <v>C4</v>
      </c>
      <c r="Z294" s="87" t="str">
        <f t="shared" ref="Z294:Z308" si="235">IF(LEFT($A294,1)="x","",IFERROR(VLOOKUP($A294,LedenZ,34,0),""))</f>
        <v>C4</v>
      </c>
      <c r="AA294" s="87" t="str">
        <f t="shared" ref="AA294:AA308" si="236">IF(LEFT($A294,1)="x","",IFERROR(VLOOKUP($A294,LedenZ,35,0),""))</f>
        <v>C4</v>
      </c>
      <c r="AB294" s="87" t="str">
        <f t="shared" ref="AB294:AB308" si="237">IF(LEFT($A294,1)="x","",IFERROR(VLOOKUP($A294,LedenZ,36,0),""))</f>
        <v/>
      </c>
      <c r="AC294" s="34">
        <f t="shared" ref="AC294:AC308" si="238">LEN(Y294&amp;Z294&amp;AA294&amp;AB294)</f>
        <v>6</v>
      </c>
    </row>
    <row r="295" spans="1:32" x14ac:dyDescent="0.2">
      <c r="A295" s="34" t="str">
        <f>C291&amp;"x"&amp;B295</f>
        <v>B4x2</v>
      </c>
      <c r="B295" s="63">
        <v>2</v>
      </c>
      <c r="C295" s="87" t="str">
        <f t="shared" si="224"/>
        <v>V</v>
      </c>
      <c r="D295" s="87" t="str">
        <f t="shared" si="225"/>
        <v>NLD55M5</v>
      </c>
      <c r="E295" s="88" t="str">
        <f t="shared" si="226"/>
        <v>Klerk, Ayda de</v>
      </c>
      <c r="F295" s="88" t="str">
        <f t="shared" si="227"/>
        <v>Ayda</v>
      </c>
      <c r="G295" s="89">
        <f t="shared" si="228"/>
        <v>37720</v>
      </c>
      <c r="H295" s="90">
        <f t="shared" si="229"/>
        <v>15</v>
      </c>
      <c r="I295" s="97"/>
      <c r="J295" s="87" t="str">
        <f t="shared" si="230"/>
        <v>B4</v>
      </c>
      <c r="K295" s="87" t="str">
        <f t="shared" si="231"/>
        <v>B4</v>
      </c>
      <c r="L295" s="87" t="str">
        <f t="shared" si="232"/>
        <v>B4</v>
      </c>
      <c r="M295" s="87" t="str">
        <f t="shared" si="233"/>
        <v>B4</v>
      </c>
      <c r="N295" s="92"/>
      <c r="P295" s="223" t="str">
        <f ca="1">IF(OR(LEFT($A295,1)="x",AND(Y293+$AC295=0,$AC293&gt;0)),"",IFERROR(VLOOKUP($A295,LedenZ,26,0),""))</f>
        <v/>
      </c>
      <c r="Q295" s="223" t="str">
        <f ca="1">IF(OR(LEFT($A295,1)="x",AND(Z293+$AC295=0,$AC293&gt;0)),"",IFERROR(VLOOKUP($A295,LedenZ,27,0),""))</f>
        <v/>
      </c>
      <c r="R295" s="223" t="str">
        <f ca="1">IF(OR(LEFT($A295,1)="x",AND(AA293+$AC295=0,$AC293&gt;0)),"",IFERROR(VLOOKUP($A295,LedenZ,28,0),""))</f>
        <v/>
      </c>
      <c r="S295" s="223" t="str">
        <f ca="1">IF(OR(LEFT($A295,1)="x",AND(AC293+$AC295=0,$AC293&gt;0)),"",IFERROR(VLOOKUP($A295,LedenZ,29,0),""))</f>
        <v/>
      </c>
      <c r="T295" s="305"/>
      <c r="U295" s="226"/>
      <c r="V295" s="229">
        <f t="shared" ref="V295:W308" si="239">V294</f>
        <v>15</v>
      </c>
      <c r="W295" s="229">
        <f t="shared" si="239"/>
        <v>16</v>
      </c>
      <c r="X295" s="52">
        <v>6</v>
      </c>
      <c r="Y295" s="87" t="str">
        <f t="shared" si="234"/>
        <v>B4</v>
      </c>
      <c r="Z295" s="87" t="str">
        <f t="shared" si="235"/>
        <v>B4</v>
      </c>
      <c r="AA295" s="87" t="str">
        <f t="shared" si="236"/>
        <v>B4</v>
      </c>
      <c r="AB295" s="87" t="str">
        <f t="shared" si="237"/>
        <v/>
      </c>
      <c r="AC295" s="34">
        <f t="shared" si="238"/>
        <v>6</v>
      </c>
    </row>
    <row r="296" spans="1:32" x14ac:dyDescent="0.2">
      <c r="A296" s="34" t="str">
        <f>C291&amp;"x"&amp;B296</f>
        <v>B4x3</v>
      </c>
      <c r="B296" s="63">
        <v>3</v>
      </c>
      <c r="C296" s="87" t="str">
        <f t="shared" si="224"/>
        <v>V</v>
      </c>
      <c r="D296" s="87" t="str">
        <f t="shared" si="225"/>
        <v>NKW49Z5</v>
      </c>
      <c r="E296" s="88" t="str">
        <f t="shared" si="226"/>
        <v>Kloot, Elin</v>
      </c>
      <c r="F296" s="88" t="str">
        <f t="shared" si="227"/>
        <v>Elin</v>
      </c>
      <c r="G296" s="89">
        <f t="shared" si="228"/>
        <v>37956</v>
      </c>
      <c r="H296" s="90">
        <f t="shared" si="229"/>
        <v>15</v>
      </c>
      <c r="I296" s="97"/>
      <c r="J296" s="87" t="str">
        <f t="shared" si="230"/>
        <v>B5</v>
      </c>
      <c r="K296" s="87" t="str">
        <f t="shared" si="231"/>
        <v>B5</v>
      </c>
      <c r="L296" s="87" t="str">
        <f t="shared" si="232"/>
        <v>B5</v>
      </c>
      <c r="M296" s="87" t="str">
        <f t="shared" si="233"/>
        <v>B4</v>
      </c>
      <c r="N296" s="92"/>
      <c r="P296" s="223" t="str">
        <f ca="1">IF(OR(LEFT($A296,1)="x",AND(Y293+$AC296=0,$AC293&gt;0)),"",IFERROR(VLOOKUP($A296,LedenZ,26,0),""))</f>
        <v/>
      </c>
      <c r="Q296" s="223" t="str">
        <f ca="1">IF(OR(LEFT($A296,1)="x",AND(Z293+$AC296=0,$AC293&gt;0)),"",IFERROR(VLOOKUP($A296,LedenZ,27,0),""))</f>
        <v/>
      </c>
      <c r="R296" s="223" t="str">
        <f ca="1">IF(OR(LEFT($A296,1)="x",AND(AA293+$AC296=0,$AC293&gt;0)),"",IFERROR(VLOOKUP($A296,LedenZ,28,0),""))</f>
        <v/>
      </c>
      <c r="S296" s="223" t="str">
        <f ca="1">IF(OR(LEFT($A296,1)="x",AND(AC293+$AC296=0,$AC293&gt;0)),"",IFERROR(VLOOKUP($A296,LedenZ,29,0),""))</f>
        <v/>
      </c>
      <c r="T296" s="305"/>
      <c r="U296" s="226"/>
      <c r="V296" s="229">
        <f t="shared" si="239"/>
        <v>15</v>
      </c>
      <c r="W296" s="229">
        <f t="shared" si="239"/>
        <v>16</v>
      </c>
      <c r="X296" s="52">
        <v>7</v>
      </c>
      <c r="Y296" s="87" t="str">
        <f t="shared" si="234"/>
        <v>B5</v>
      </c>
      <c r="Z296" s="87" t="str">
        <f t="shared" si="235"/>
        <v>B5</v>
      </c>
      <c r="AA296" s="87" t="str">
        <f t="shared" si="236"/>
        <v>B5</v>
      </c>
      <c r="AB296" s="87" t="str">
        <f t="shared" si="237"/>
        <v/>
      </c>
      <c r="AC296" s="34">
        <f t="shared" si="238"/>
        <v>6</v>
      </c>
    </row>
    <row r="297" spans="1:32" x14ac:dyDescent="0.2">
      <c r="A297" s="34" t="str">
        <f>C291&amp;"x"&amp;B297</f>
        <v>B4x4</v>
      </c>
      <c r="B297" s="63">
        <v>4</v>
      </c>
      <c r="C297" s="87" t="str">
        <f t="shared" si="224"/>
        <v>V</v>
      </c>
      <c r="D297" s="87" t="str">
        <f t="shared" si="225"/>
        <v>NLG15C8</v>
      </c>
      <c r="E297" s="88" t="str">
        <f t="shared" si="226"/>
        <v>Spaanbroek, Yzan</v>
      </c>
      <c r="F297" s="88" t="str">
        <f t="shared" si="227"/>
        <v>Yzan</v>
      </c>
      <c r="G297" s="89">
        <f t="shared" si="228"/>
        <v>38000</v>
      </c>
      <c r="H297" s="90">
        <f t="shared" si="229"/>
        <v>14</v>
      </c>
      <c r="I297" s="97"/>
      <c r="J297" s="87" t="str">
        <f t="shared" si="230"/>
        <v>C4</v>
      </c>
      <c r="K297" s="87" t="str">
        <f t="shared" si="231"/>
        <v>C4</v>
      </c>
      <c r="L297" s="87" t="str">
        <f t="shared" si="232"/>
        <v>C4</v>
      </c>
      <c r="M297" s="87" t="str">
        <f t="shared" si="233"/>
        <v>B4</v>
      </c>
      <c r="N297" s="92"/>
      <c r="P297" s="223" t="str">
        <f ca="1">IF(OR(LEFT($A297,1)="x",AND(Y293+$AC297=0,$AC293&gt;0)),"",IFERROR(VLOOKUP($A297,LedenZ,26,0),""))</f>
        <v/>
      </c>
      <c r="Q297" s="223" t="str">
        <f ca="1">IF(OR(LEFT($A297,1)="x",AND(Z293+$AC297=0,$AC293&gt;0)),"",IFERROR(VLOOKUP($A297,LedenZ,27,0),""))</f>
        <v/>
      </c>
      <c r="R297" s="223" t="str">
        <f ca="1">IF(OR(LEFT($A297,1)="x",AND(AA293+$AC297=0,$AC293&gt;0)),"",IFERROR(VLOOKUP($A297,LedenZ,28,0),""))</f>
        <v/>
      </c>
      <c r="S297" s="223" t="str">
        <f ca="1">IF(OR(LEFT($A297,1)="x",AND(AC293+$AC297=0,$AC293&gt;0)),"",IFERROR(VLOOKUP($A297,LedenZ,29,0),""))</f>
        <v/>
      </c>
      <c r="T297" s="305"/>
      <c r="U297" s="226"/>
      <c r="V297" s="229">
        <f t="shared" si="239"/>
        <v>15</v>
      </c>
      <c r="W297" s="229">
        <f t="shared" si="239"/>
        <v>16</v>
      </c>
      <c r="X297" s="52">
        <v>8</v>
      </c>
      <c r="Y297" s="87" t="str">
        <f t="shared" si="234"/>
        <v>C4</v>
      </c>
      <c r="Z297" s="87" t="str">
        <f t="shared" si="235"/>
        <v>C4</v>
      </c>
      <c r="AA297" s="87" t="str">
        <f t="shared" si="236"/>
        <v>C4</v>
      </c>
      <c r="AB297" s="87" t="str">
        <f t="shared" si="237"/>
        <v/>
      </c>
      <c r="AC297" s="34">
        <f t="shared" si="238"/>
        <v>6</v>
      </c>
    </row>
    <row r="298" spans="1:32" x14ac:dyDescent="0.2">
      <c r="A298" s="34" t="str">
        <f>C291&amp;"x"&amp;B298</f>
        <v>B4x5</v>
      </c>
      <c r="B298" s="63">
        <v>5</v>
      </c>
      <c r="C298" s="87" t="str">
        <f t="shared" si="224"/>
        <v>V</v>
      </c>
      <c r="D298" s="87" t="str">
        <f t="shared" si="225"/>
        <v>NLD26P4</v>
      </c>
      <c r="E298" s="88" t="str">
        <f t="shared" si="226"/>
        <v>Taal, Lisa</v>
      </c>
      <c r="F298" s="88" t="str">
        <f t="shared" si="227"/>
        <v>Lisa</v>
      </c>
      <c r="G298" s="89">
        <f t="shared" si="228"/>
        <v>37931</v>
      </c>
      <c r="H298" s="90">
        <f t="shared" si="229"/>
        <v>15</v>
      </c>
      <c r="I298" s="97"/>
      <c r="J298" s="87" t="str">
        <f t="shared" si="230"/>
        <v>B5</v>
      </c>
      <c r="K298" s="87" t="str">
        <f t="shared" si="231"/>
        <v>B5</v>
      </c>
      <c r="L298" s="87" t="str">
        <f t="shared" si="232"/>
        <v>B5</v>
      </c>
      <c r="M298" s="87" t="str">
        <f t="shared" si="233"/>
        <v>B4</v>
      </c>
      <c r="N298" s="92"/>
      <c r="P298" s="223" t="str">
        <f ca="1">IF(OR(LEFT($A298,1)="x",AND(Y293+$AC298=0,$AC293&gt;0)),"",IFERROR(VLOOKUP($A298,LedenZ,26,0),""))</f>
        <v/>
      </c>
      <c r="Q298" s="223" t="str">
        <f ca="1">IF(OR(LEFT($A298,1)="x",AND(Z293+$AC298=0,$AC293&gt;0)),"",IFERROR(VLOOKUP($A298,LedenZ,27,0),""))</f>
        <v/>
      </c>
      <c r="R298" s="223" t="str">
        <f ca="1">IF(OR(LEFT($A298,1)="x",AND(AA293+$AC298=0,$AC293&gt;0)),"",IFERROR(VLOOKUP($A298,LedenZ,28,0),""))</f>
        <v/>
      </c>
      <c r="S298" s="223" t="str">
        <f ca="1">IF(OR(LEFT($A298,1)="x",AND(AC293+$AC298=0,$AC293&gt;0)),"",IFERROR(VLOOKUP($A298,LedenZ,29,0),""))</f>
        <v/>
      </c>
      <c r="T298" s="305"/>
      <c r="U298" s="226"/>
      <c r="V298" s="229">
        <f t="shared" si="239"/>
        <v>15</v>
      </c>
      <c r="W298" s="229">
        <f t="shared" si="239"/>
        <v>16</v>
      </c>
      <c r="X298" s="52">
        <v>9</v>
      </c>
      <c r="Y298" s="87" t="str">
        <f t="shared" si="234"/>
        <v>B5</v>
      </c>
      <c r="Z298" s="87" t="str">
        <f t="shared" si="235"/>
        <v>B5</v>
      </c>
      <c r="AA298" s="87" t="str">
        <f t="shared" si="236"/>
        <v>B5</v>
      </c>
      <c r="AB298" s="87" t="str">
        <f t="shared" si="237"/>
        <v/>
      </c>
      <c r="AC298" s="34">
        <f t="shared" si="238"/>
        <v>6</v>
      </c>
    </row>
    <row r="299" spans="1:32" x14ac:dyDescent="0.2">
      <c r="A299" s="34" t="str">
        <f>C291&amp;"x"&amp;B299</f>
        <v>B4x6</v>
      </c>
      <c r="B299" s="63">
        <v>6</v>
      </c>
      <c r="C299" s="87" t="str">
        <f t="shared" si="224"/>
        <v>V</v>
      </c>
      <c r="D299" s="87" t="str">
        <f t="shared" si="225"/>
        <v>NLZ81W0</v>
      </c>
      <c r="E299" s="88" t="str">
        <f t="shared" si="226"/>
        <v>Wijnstekers, I.</v>
      </c>
      <c r="F299" s="88" t="str">
        <f t="shared" si="227"/>
        <v>Isis</v>
      </c>
      <c r="G299" s="89">
        <f t="shared" si="228"/>
        <v>37960</v>
      </c>
      <c r="H299" s="90">
        <f t="shared" si="229"/>
        <v>15</v>
      </c>
      <c r="I299" s="97"/>
      <c r="J299" s="87" t="str">
        <f t="shared" si="230"/>
        <v>B5</v>
      </c>
      <c r="K299" s="87" t="str">
        <f t="shared" si="231"/>
        <v>B5</v>
      </c>
      <c r="L299" s="87" t="str">
        <f t="shared" si="232"/>
        <v>B5</v>
      </c>
      <c r="M299" s="87" t="str">
        <f t="shared" si="233"/>
        <v>B4</v>
      </c>
      <c r="N299" s="92"/>
      <c r="P299" s="223" t="str">
        <f ca="1">IF(OR(LEFT($A299,1)="x",AND(Y293+$AC299=0,$AC293&gt;0)),"",IFERROR(VLOOKUP($A299,LedenZ,26,0),""))</f>
        <v/>
      </c>
      <c r="Q299" s="223" t="str">
        <f ca="1">IF(OR(LEFT($A299,1)="x",AND(Z293+$AC299=0,$AC293&gt;0)),"",IFERROR(VLOOKUP($A299,LedenZ,27,0),""))</f>
        <v/>
      </c>
      <c r="R299" s="223" t="str">
        <f ca="1">IF(OR(LEFT($A299,1)="x",AND(AA293+$AC299=0,$AC293&gt;0)),"",IFERROR(VLOOKUP($A299,LedenZ,28,0),""))</f>
        <v/>
      </c>
      <c r="S299" s="223" t="str">
        <f ca="1">IF(OR(LEFT($A299,1)="x",AND(AC293+$AC299=0,$AC293&gt;0)),"",IFERROR(VLOOKUP($A299,LedenZ,29,0),""))</f>
        <v/>
      </c>
      <c r="T299" s="305"/>
      <c r="U299" s="226"/>
      <c r="V299" s="229">
        <f t="shared" si="239"/>
        <v>15</v>
      </c>
      <c r="W299" s="229">
        <f t="shared" si="239"/>
        <v>16</v>
      </c>
      <c r="X299" s="52">
        <v>10</v>
      </c>
      <c r="Y299" s="87" t="str">
        <f t="shared" si="234"/>
        <v>B5</v>
      </c>
      <c r="Z299" s="87" t="str">
        <f t="shared" si="235"/>
        <v>B5</v>
      </c>
      <c r="AA299" s="87" t="str">
        <f t="shared" si="236"/>
        <v>B5</v>
      </c>
      <c r="AB299" s="87" t="str">
        <f t="shared" si="237"/>
        <v/>
      </c>
      <c r="AC299" s="34">
        <f t="shared" si="238"/>
        <v>6</v>
      </c>
    </row>
    <row r="300" spans="1:32" x14ac:dyDescent="0.2">
      <c r="A300" s="34" t="str">
        <f>C291&amp;"x"&amp;B300</f>
        <v>B4x7</v>
      </c>
      <c r="B300" s="63">
        <v>7</v>
      </c>
      <c r="C300" s="87" t="str">
        <f t="shared" si="224"/>
        <v>M</v>
      </c>
      <c r="D300" s="87" t="str">
        <f t="shared" si="225"/>
        <v>NKX06P7</v>
      </c>
      <c r="E300" s="88" t="str">
        <f t="shared" si="226"/>
        <v>Bantis, Jorgos</v>
      </c>
      <c r="F300" s="88" t="str">
        <f t="shared" si="227"/>
        <v>Jorgos</v>
      </c>
      <c r="G300" s="89">
        <f t="shared" si="228"/>
        <v>38257</v>
      </c>
      <c r="H300" s="90">
        <f t="shared" si="229"/>
        <v>14</v>
      </c>
      <c r="I300" s="97"/>
      <c r="J300" s="87" t="str">
        <f t="shared" si="230"/>
        <v>C5</v>
      </c>
      <c r="K300" s="87" t="str">
        <f t="shared" si="231"/>
        <v>C5</v>
      </c>
      <c r="L300" s="87" t="str">
        <f t="shared" si="232"/>
        <v>C5</v>
      </c>
      <c r="M300" s="87" t="str">
        <f t="shared" si="233"/>
        <v>B4</v>
      </c>
      <c r="N300" s="92"/>
      <c r="P300" s="223" t="str">
        <f ca="1">IF(OR(LEFT($A300,1)="x",AND(Y293+$AC300=0,$AC293&gt;0)),"",IFERROR(VLOOKUP($A300,LedenZ,26,0),""))</f>
        <v/>
      </c>
      <c r="Q300" s="223" t="str">
        <f ca="1">IF(OR(LEFT($A300,1)="x",AND(Z293+$AC300=0,$AC293&gt;0)),"",IFERROR(VLOOKUP($A300,LedenZ,27,0),""))</f>
        <v/>
      </c>
      <c r="R300" s="223" t="str">
        <f ca="1">IF(OR(LEFT($A300,1)="x",AND(AA293+$AC300=0,$AC293&gt;0)),"",IFERROR(VLOOKUP($A300,LedenZ,28,0),""))</f>
        <v/>
      </c>
      <c r="S300" s="223" t="str">
        <f ca="1">IF(OR(LEFT($A300,1)="x",AND(AC293+$AC300=0,$AC293&gt;0)),"",IFERROR(VLOOKUP($A300,LedenZ,29,0),""))</f>
        <v/>
      </c>
      <c r="T300" s="305"/>
      <c r="U300" s="226"/>
      <c r="V300" s="229">
        <f t="shared" si="239"/>
        <v>15</v>
      </c>
      <c r="W300" s="229">
        <f t="shared" si="239"/>
        <v>16</v>
      </c>
      <c r="X300" s="52">
        <v>11</v>
      </c>
      <c r="Y300" s="87" t="str">
        <f t="shared" si="234"/>
        <v>C5</v>
      </c>
      <c r="Z300" s="87" t="str">
        <f t="shared" si="235"/>
        <v>C5</v>
      </c>
      <c r="AA300" s="87" t="str">
        <f t="shared" si="236"/>
        <v>C5</v>
      </c>
      <c r="AB300" s="87" t="str">
        <f t="shared" si="237"/>
        <v/>
      </c>
      <c r="AC300" s="34">
        <f t="shared" si="238"/>
        <v>6</v>
      </c>
    </row>
    <row r="301" spans="1:32" x14ac:dyDescent="0.2">
      <c r="A301" s="34" t="str">
        <f>C291&amp;"x"&amp;B301</f>
        <v>B4x8</v>
      </c>
      <c r="B301" s="63">
        <v>8</v>
      </c>
      <c r="C301" s="87" t="str">
        <f t="shared" si="224"/>
        <v>M</v>
      </c>
      <c r="D301" s="87" t="str">
        <f t="shared" si="225"/>
        <v>NLG57K0</v>
      </c>
      <c r="E301" s="88" t="str">
        <f t="shared" si="226"/>
        <v>Barneveld, Rob van</v>
      </c>
      <c r="F301" s="88" t="str">
        <f t="shared" si="227"/>
        <v>Rob</v>
      </c>
      <c r="G301" s="89">
        <f t="shared" si="228"/>
        <v>37992</v>
      </c>
      <c r="H301" s="90">
        <f t="shared" si="229"/>
        <v>14</v>
      </c>
      <c r="I301" s="97"/>
      <c r="J301" s="87" t="str">
        <f t="shared" si="230"/>
        <v>C5</v>
      </c>
      <c r="K301" s="87" t="str">
        <f t="shared" si="231"/>
        <v>C5</v>
      </c>
      <c r="L301" s="87" t="str">
        <f t="shared" si="232"/>
        <v>C5</v>
      </c>
      <c r="M301" s="87" t="str">
        <f t="shared" si="233"/>
        <v>B4</v>
      </c>
      <c r="N301" s="92"/>
      <c r="P301" s="223" t="str">
        <f ca="1">IF(OR(LEFT($A301,1)="x",AND(Y293+$AC301=0,$AC293&gt;0)),"",IFERROR(VLOOKUP($A301,LedenZ,26,0),""))</f>
        <v/>
      </c>
      <c r="Q301" s="223" t="str">
        <f ca="1">IF(OR(LEFT($A301,1)="x",AND(Z293+$AC301=0,$AC293&gt;0)),"",IFERROR(VLOOKUP($A301,LedenZ,27,0),""))</f>
        <v/>
      </c>
      <c r="R301" s="223" t="str">
        <f ca="1">IF(OR(LEFT($A301,1)="x",AND(AA293+$AC301=0,$AC293&gt;0)),"",IFERROR(VLOOKUP($A301,LedenZ,28,0),""))</f>
        <v/>
      </c>
      <c r="S301" s="223" t="str">
        <f ca="1">IF(OR(LEFT($A301,1)="x",AND(AC293+$AC301=0,$AC293&gt;0)),"",IFERROR(VLOOKUP($A301,LedenZ,29,0),""))</f>
        <v/>
      </c>
      <c r="T301" s="305"/>
      <c r="U301" s="226"/>
      <c r="V301" s="229">
        <f t="shared" si="239"/>
        <v>15</v>
      </c>
      <c r="W301" s="229">
        <f t="shared" si="239"/>
        <v>16</v>
      </c>
      <c r="X301" s="52">
        <v>12</v>
      </c>
      <c r="Y301" s="87" t="str">
        <f t="shared" si="234"/>
        <v>C5</v>
      </c>
      <c r="Z301" s="87" t="str">
        <f t="shared" si="235"/>
        <v>C5</v>
      </c>
      <c r="AA301" s="87" t="str">
        <f t="shared" si="236"/>
        <v>C5</v>
      </c>
      <c r="AB301" s="87" t="str">
        <f t="shared" si="237"/>
        <v/>
      </c>
      <c r="AC301" s="34">
        <f t="shared" si="238"/>
        <v>6</v>
      </c>
    </row>
    <row r="302" spans="1:32" x14ac:dyDescent="0.2">
      <c r="A302" s="34" t="str">
        <f>C291&amp;"x"&amp;B302</f>
        <v>B4x9</v>
      </c>
      <c r="B302" s="63">
        <v>9</v>
      </c>
      <c r="C302" s="87" t="str">
        <f t="shared" si="224"/>
        <v>M</v>
      </c>
      <c r="D302" s="87" t="str">
        <f t="shared" si="225"/>
        <v>NLC07T4</v>
      </c>
      <c r="E302" s="88" t="str">
        <f t="shared" si="226"/>
        <v>Everaarts, Jesse</v>
      </c>
      <c r="F302" s="88" t="str">
        <f t="shared" si="227"/>
        <v>Jesse</v>
      </c>
      <c r="G302" s="89">
        <f t="shared" si="228"/>
        <v>38346</v>
      </c>
      <c r="H302" s="90">
        <f t="shared" si="229"/>
        <v>14</v>
      </c>
      <c r="I302" s="97"/>
      <c r="J302" s="87" t="str">
        <f t="shared" si="230"/>
        <v>C5</v>
      </c>
      <c r="K302" s="87" t="str">
        <f t="shared" si="231"/>
        <v>C5</v>
      </c>
      <c r="L302" s="87" t="str">
        <f t="shared" si="232"/>
        <v>C5</v>
      </c>
      <c r="M302" s="87" t="str">
        <f t="shared" si="233"/>
        <v>B4</v>
      </c>
      <c r="N302" s="92"/>
      <c r="P302" s="223" t="str">
        <f ca="1">IF(OR(LEFT($A302,1)="x",AND(Y293+$AC302=0,$AC293&gt;0)),"",IFERROR(VLOOKUP($A302,LedenZ,26,0),""))</f>
        <v/>
      </c>
      <c r="Q302" s="223" t="str">
        <f ca="1">IF(OR(LEFT($A302,1)="x",AND(Z293+$AC302=0,$AC293&gt;0)),"",IFERROR(VLOOKUP($A302,LedenZ,27,0),""))</f>
        <v/>
      </c>
      <c r="R302" s="223" t="str">
        <f ca="1">IF(OR(LEFT($A302,1)="x",AND(AA293+$AC302=0,$AC293&gt;0)),"",IFERROR(VLOOKUP($A302,LedenZ,28,0),""))</f>
        <v/>
      </c>
      <c r="S302" s="223" t="str">
        <f ca="1">IF(OR(LEFT($A302,1)="x",AND(AC293+$AC302=0,$AC293&gt;0)),"",IFERROR(VLOOKUP($A302,LedenZ,29,0),""))</f>
        <v/>
      </c>
      <c r="T302" s="305"/>
      <c r="U302" s="226"/>
      <c r="V302" s="229">
        <f t="shared" si="239"/>
        <v>15</v>
      </c>
      <c r="W302" s="229">
        <f t="shared" si="239"/>
        <v>16</v>
      </c>
      <c r="X302" s="52">
        <v>13</v>
      </c>
      <c r="Y302" s="87" t="str">
        <f t="shared" si="234"/>
        <v>C5</v>
      </c>
      <c r="Z302" s="87" t="str">
        <f t="shared" si="235"/>
        <v>C5</v>
      </c>
      <c r="AA302" s="87" t="str">
        <f t="shared" si="236"/>
        <v>C5</v>
      </c>
      <c r="AB302" s="87" t="str">
        <f t="shared" si="237"/>
        <v/>
      </c>
      <c r="AC302" s="34">
        <f t="shared" si="238"/>
        <v>6</v>
      </c>
    </row>
    <row r="303" spans="1:32" x14ac:dyDescent="0.2">
      <c r="A303" s="34" t="str">
        <f>C291&amp;"x"&amp;B303</f>
        <v>B4x10</v>
      </c>
      <c r="B303" s="63">
        <v>10</v>
      </c>
      <c r="C303" s="87" t="str">
        <f t="shared" si="224"/>
        <v>M</v>
      </c>
      <c r="D303" s="87" t="str">
        <f t="shared" si="225"/>
        <v>NKW50D9</v>
      </c>
      <c r="E303" s="88" t="str">
        <f t="shared" si="226"/>
        <v>Lange, Mathijs</v>
      </c>
      <c r="F303" s="88" t="str">
        <f t="shared" si="227"/>
        <v>Mathijs</v>
      </c>
      <c r="G303" s="89">
        <f t="shared" si="228"/>
        <v>38169</v>
      </c>
      <c r="H303" s="90">
        <f t="shared" si="229"/>
        <v>14</v>
      </c>
      <c r="I303" s="97"/>
      <c r="J303" s="87" t="str">
        <f t="shared" si="230"/>
        <v>C5</v>
      </c>
      <c r="K303" s="87" t="str">
        <f t="shared" si="231"/>
        <v>C5</v>
      </c>
      <c r="L303" s="87" t="str">
        <f t="shared" si="232"/>
        <v>C5</v>
      </c>
      <c r="M303" s="87" t="str">
        <f t="shared" si="233"/>
        <v>B4</v>
      </c>
      <c r="N303" s="92"/>
      <c r="P303" s="223" t="str">
        <f ca="1">IF(OR(LEFT($A303,1)="x",AND(Y293+$AC303=0,$AC293&gt;0)),"",IFERROR(VLOOKUP($A303,LedenZ,26,0),""))</f>
        <v/>
      </c>
      <c r="Q303" s="223" t="str">
        <f ca="1">IF(OR(LEFT($A303,1)="x",AND(Z293+$AC303=0,$AC293&gt;0)),"",IFERROR(VLOOKUP($A303,LedenZ,27,0),""))</f>
        <v/>
      </c>
      <c r="R303" s="223" t="str">
        <f ca="1">IF(OR(LEFT($A303,1)="x",AND(AA293+$AC303=0,$AC293&gt;0)),"",IFERROR(VLOOKUP($A303,LedenZ,28,0),""))</f>
        <v/>
      </c>
      <c r="S303" s="223" t="str">
        <f ca="1">IF(OR(LEFT($A303,1)="x",AND(AC293+$AC303=0,$AC293&gt;0)),"",IFERROR(VLOOKUP($A303,LedenZ,29,0),""))</f>
        <v/>
      </c>
      <c r="T303" s="305"/>
      <c r="U303" s="226"/>
      <c r="V303" s="229">
        <f t="shared" si="239"/>
        <v>15</v>
      </c>
      <c r="W303" s="229">
        <f t="shared" si="239"/>
        <v>16</v>
      </c>
      <c r="X303" s="52">
        <v>14</v>
      </c>
      <c r="Y303" s="87" t="str">
        <f t="shared" si="234"/>
        <v>C5</v>
      </c>
      <c r="Z303" s="87" t="str">
        <f t="shared" si="235"/>
        <v>C5</v>
      </c>
      <c r="AA303" s="87" t="str">
        <f t="shared" si="236"/>
        <v>C5</v>
      </c>
      <c r="AB303" s="87" t="str">
        <f t="shared" si="237"/>
        <v/>
      </c>
      <c r="AC303" s="34">
        <f t="shared" si="238"/>
        <v>6</v>
      </c>
    </row>
    <row r="304" spans="1:32" x14ac:dyDescent="0.2">
      <c r="A304" s="34" t="str">
        <f>C291&amp;"x"&amp;B304</f>
        <v>B4x11</v>
      </c>
      <c r="B304" s="63">
        <v>11</v>
      </c>
      <c r="C304" s="87" t="str">
        <f t="shared" si="224"/>
        <v>M</v>
      </c>
      <c r="D304" s="87" t="str">
        <f t="shared" si="225"/>
        <v>NKX56T0</v>
      </c>
      <c r="E304" s="88" t="str">
        <f t="shared" si="226"/>
        <v>Verhagen, Laurens</v>
      </c>
      <c r="F304" s="88" t="str">
        <f t="shared" si="227"/>
        <v>Laurens</v>
      </c>
      <c r="G304" s="89">
        <f t="shared" si="228"/>
        <v>38090</v>
      </c>
      <c r="H304" s="90">
        <f t="shared" si="229"/>
        <v>14</v>
      </c>
      <c r="I304" s="97"/>
      <c r="J304" s="87" t="str">
        <f t="shared" si="230"/>
        <v>C5</v>
      </c>
      <c r="K304" s="87" t="str">
        <f t="shared" si="231"/>
        <v>C5</v>
      </c>
      <c r="L304" s="87" t="str">
        <f t="shared" si="232"/>
        <v>C5</v>
      </c>
      <c r="M304" s="87" t="str">
        <f t="shared" si="233"/>
        <v>B4</v>
      </c>
      <c r="N304" s="92"/>
      <c r="P304" s="223" t="str">
        <f ca="1">IF(OR(LEFT($A304,1)="x",AND(Y293+$AC304=0,$AC293&gt;0)),"",IFERROR(VLOOKUP($A304,LedenZ,26,0),""))</f>
        <v/>
      </c>
      <c r="Q304" s="223" t="str">
        <f ca="1">IF(OR(LEFT($A304,1)="x",AND(Z293+$AC304=0,$AC293&gt;0)),"",IFERROR(VLOOKUP($A304,LedenZ,27,0),""))</f>
        <v/>
      </c>
      <c r="R304" s="223" t="str">
        <f ca="1">IF(OR(LEFT($A304,1)="x",AND(AA293+$AC304=0,$AC293&gt;0)),"",IFERROR(VLOOKUP($A304,LedenZ,28,0),""))</f>
        <v/>
      </c>
      <c r="S304" s="223" t="str">
        <f ca="1">IF(OR(LEFT($A304,1)="x",AND(AC293+$AC304=0,$AC293&gt;0)),"",IFERROR(VLOOKUP($A304,LedenZ,29,0),""))</f>
        <v/>
      </c>
      <c r="V304" s="229">
        <f t="shared" si="239"/>
        <v>15</v>
      </c>
      <c r="W304" s="229">
        <f t="shared" si="239"/>
        <v>16</v>
      </c>
      <c r="X304" s="52">
        <v>15</v>
      </c>
      <c r="Y304" s="87" t="str">
        <f t="shared" si="234"/>
        <v>C5</v>
      </c>
      <c r="Z304" s="87" t="str">
        <f t="shared" si="235"/>
        <v>C5</v>
      </c>
      <c r="AA304" s="87" t="str">
        <f t="shared" si="236"/>
        <v>C5</v>
      </c>
      <c r="AB304" s="87" t="str">
        <f t="shared" si="237"/>
        <v/>
      </c>
      <c r="AC304" s="34">
        <f t="shared" si="238"/>
        <v>6</v>
      </c>
    </row>
    <row r="305" spans="1:32" x14ac:dyDescent="0.2">
      <c r="A305" s="34" t="str">
        <f>C291&amp;"x"&amp;B305</f>
        <v>B4x12</v>
      </c>
      <c r="B305" s="63">
        <v>12</v>
      </c>
      <c r="C305" s="87" t="str">
        <f t="shared" si="224"/>
        <v>M</v>
      </c>
      <c r="D305" s="87" t="str">
        <f t="shared" si="225"/>
        <v>NLR23F9</v>
      </c>
      <c r="E305" s="88" t="str">
        <f t="shared" si="226"/>
        <v>Wijgaart, Rick van de</v>
      </c>
      <c r="F305" s="88" t="str">
        <f t="shared" si="227"/>
        <v>Rick</v>
      </c>
      <c r="G305" s="89">
        <f t="shared" si="228"/>
        <v>37909</v>
      </c>
      <c r="H305" s="90">
        <f t="shared" si="229"/>
        <v>15</v>
      </c>
      <c r="I305" s="97"/>
      <c r="J305" s="87" t="str">
        <f t="shared" si="230"/>
        <v>B5</v>
      </c>
      <c r="K305" s="87" t="str">
        <f t="shared" si="231"/>
        <v>B5</v>
      </c>
      <c r="L305" s="87" t="str">
        <f t="shared" si="232"/>
        <v>B5</v>
      </c>
      <c r="M305" s="87" t="str">
        <f t="shared" si="233"/>
        <v>B4</v>
      </c>
      <c r="N305" s="92"/>
      <c r="P305" s="223" t="str">
        <f ca="1">IF(OR(LEFT($A305,1)="x",AND(Y293+$AC305=0,$AC293&gt;0)),"",IFERROR(VLOOKUP($A305,LedenZ,26,0),""))</f>
        <v/>
      </c>
      <c r="Q305" s="223" t="str">
        <f ca="1">IF(OR(LEFT($A305,1)="x",AND(Z293+$AC305=0,$AC293&gt;0)),"",IFERROR(VLOOKUP($A305,LedenZ,27,0),""))</f>
        <v/>
      </c>
      <c r="R305" s="223" t="str">
        <f ca="1">IF(OR(LEFT($A305,1)="x",AND(AA293+$AC305=0,$AC293&gt;0)),"",IFERROR(VLOOKUP($A305,LedenZ,28,0),""))</f>
        <v/>
      </c>
      <c r="S305" s="223" t="str">
        <f ca="1">IF(OR(LEFT($A305,1)="x",AND(AC293+$AC305=0,$AC293&gt;0)),"",IFERROR(VLOOKUP($A305,LedenZ,29,0),""))</f>
        <v/>
      </c>
      <c r="V305" s="229">
        <f t="shared" si="239"/>
        <v>15</v>
      </c>
      <c r="W305" s="229">
        <f t="shared" si="239"/>
        <v>16</v>
      </c>
      <c r="X305" s="52">
        <v>16</v>
      </c>
      <c r="Y305" s="87" t="str">
        <f t="shared" si="234"/>
        <v>B5</v>
      </c>
      <c r="Z305" s="87" t="str">
        <f t="shared" si="235"/>
        <v>B5</v>
      </c>
      <c r="AA305" s="87" t="str">
        <f t="shared" si="236"/>
        <v>B5</v>
      </c>
      <c r="AB305" s="87" t="str">
        <f t="shared" si="237"/>
        <v/>
      </c>
      <c r="AC305" s="34">
        <f t="shared" si="238"/>
        <v>6</v>
      </c>
    </row>
    <row r="306" spans="1:32" x14ac:dyDescent="0.2">
      <c r="A306" s="34" t="str">
        <f>C291&amp;"x"&amp;B306</f>
        <v>B4x13</v>
      </c>
      <c r="B306" s="63">
        <v>13</v>
      </c>
      <c r="C306" s="87" t="str">
        <f t="shared" si="224"/>
        <v/>
      </c>
      <c r="D306" s="87" t="str">
        <f t="shared" si="225"/>
        <v/>
      </c>
      <c r="E306" s="88" t="str">
        <f t="shared" si="226"/>
        <v/>
      </c>
      <c r="F306" s="88" t="str">
        <f t="shared" si="227"/>
        <v/>
      </c>
      <c r="G306" s="89" t="str">
        <f t="shared" si="228"/>
        <v/>
      </c>
      <c r="H306" s="90" t="str">
        <f t="shared" si="229"/>
        <v/>
      </c>
      <c r="I306" s="97"/>
      <c r="J306" s="87" t="str">
        <f t="shared" si="230"/>
        <v/>
      </c>
      <c r="K306" s="87" t="str">
        <f t="shared" si="231"/>
        <v/>
      </c>
      <c r="L306" s="87" t="str">
        <f t="shared" si="232"/>
        <v/>
      </c>
      <c r="M306" s="87" t="str">
        <f t="shared" si="233"/>
        <v/>
      </c>
      <c r="N306" s="92"/>
      <c r="P306" s="223" t="str">
        <f>IF(OR(LEFT($A306,1)="x",AND(Y293+$AC306=0,$AC293&gt;0)),"",IFERROR(VLOOKUP($A306,LedenZ,26,0),""))</f>
        <v/>
      </c>
      <c r="Q306" s="223" t="str">
        <f>IF(OR(LEFT($A306,1)="x",AND(Z293+$AC306=0,$AC293&gt;0)),"",IFERROR(VLOOKUP($A306,LedenZ,27,0),""))</f>
        <v/>
      </c>
      <c r="R306" s="223" t="str">
        <f>IF(OR(LEFT($A306,1)="x",AND(AA293+$AC306=0,$AC293&gt;0)),"",IFERROR(VLOOKUP($A306,LedenZ,28,0),""))</f>
        <v/>
      </c>
      <c r="S306" s="223" t="str">
        <f>IF(OR(LEFT($A306,1)="x",AND(AC293+$AC306=0,$AC293&gt;0)),"",IFERROR(VLOOKUP($A306,LedenZ,29,0),""))</f>
        <v/>
      </c>
      <c r="V306" s="229">
        <f t="shared" si="239"/>
        <v>15</v>
      </c>
      <c r="W306" s="229">
        <f t="shared" si="239"/>
        <v>16</v>
      </c>
      <c r="X306" s="52">
        <v>17</v>
      </c>
      <c r="Y306" s="87" t="str">
        <f t="shared" si="234"/>
        <v/>
      </c>
      <c r="Z306" s="87" t="str">
        <f t="shared" si="235"/>
        <v/>
      </c>
      <c r="AA306" s="87" t="str">
        <f t="shared" si="236"/>
        <v/>
      </c>
      <c r="AB306" s="87" t="str">
        <f t="shared" si="237"/>
        <v/>
      </c>
      <c r="AC306" s="34">
        <f t="shared" si="238"/>
        <v>0</v>
      </c>
    </row>
    <row r="307" spans="1:32" x14ac:dyDescent="0.2">
      <c r="A307" s="34" t="str">
        <f>C291&amp;"x"&amp;B307</f>
        <v>B4x14</v>
      </c>
      <c r="B307" s="63">
        <v>14</v>
      </c>
      <c r="C307" s="87" t="str">
        <f t="shared" si="224"/>
        <v/>
      </c>
      <c r="D307" s="87" t="str">
        <f t="shared" si="225"/>
        <v/>
      </c>
      <c r="E307" s="88" t="str">
        <f t="shared" si="226"/>
        <v/>
      </c>
      <c r="F307" s="88" t="str">
        <f t="shared" si="227"/>
        <v/>
      </c>
      <c r="G307" s="89" t="str">
        <f t="shared" si="228"/>
        <v/>
      </c>
      <c r="H307" s="90" t="str">
        <f t="shared" si="229"/>
        <v/>
      </c>
      <c r="I307" s="97"/>
      <c r="J307" s="87" t="str">
        <f t="shared" si="230"/>
        <v/>
      </c>
      <c r="K307" s="87" t="str">
        <f t="shared" si="231"/>
        <v/>
      </c>
      <c r="L307" s="87" t="str">
        <f t="shared" si="232"/>
        <v/>
      </c>
      <c r="M307" s="87" t="str">
        <f t="shared" si="233"/>
        <v/>
      </c>
      <c r="N307" s="92"/>
      <c r="P307" s="223" t="str">
        <f>IF(OR(LEFT($A307,1)="x",AND(Y293+$AC307=0,$AC293&gt;0)),"",IFERROR(VLOOKUP($A307,LedenZ,26,0),""))</f>
        <v/>
      </c>
      <c r="Q307" s="223" t="str">
        <f>IF(OR(LEFT($A307,1)="x",AND(Z293+$AC307=0,$AC293&gt;0)),"",IFERROR(VLOOKUP($A307,LedenZ,27,0),""))</f>
        <v/>
      </c>
      <c r="R307" s="223" t="str">
        <f>IF(OR(LEFT($A307,1)="x",AND(AA293+$AC307=0,$AC293&gt;0)),"",IFERROR(VLOOKUP($A307,LedenZ,28,0),""))</f>
        <v/>
      </c>
      <c r="S307" s="223" t="str">
        <f>IF(OR(LEFT($A307,1)="x",AND(AC293+$AC307=0,$AC293&gt;0)),"",IFERROR(VLOOKUP($A307,LedenZ,29,0),""))</f>
        <v/>
      </c>
      <c r="V307" s="229">
        <f t="shared" si="239"/>
        <v>15</v>
      </c>
      <c r="W307" s="229">
        <f t="shared" si="239"/>
        <v>16</v>
      </c>
      <c r="X307" s="52">
        <v>18</v>
      </c>
      <c r="Y307" s="87" t="str">
        <f t="shared" si="234"/>
        <v/>
      </c>
      <c r="Z307" s="87" t="str">
        <f t="shared" si="235"/>
        <v/>
      </c>
      <c r="AA307" s="87" t="str">
        <f t="shared" si="236"/>
        <v/>
      </c>
      <c r="AB307" s="87" t="str">
        <f t="shared" si="237"/>
        <v/>
      </c>
      <c r="AC307" s="34">
        <f t="shared" si="238"/>
        <v>0</v>
      </c>
    </row>
    <row r="308" spans="1:32" x14ac:dyDescent="0.2">
      <c r="A308" s="34" t="str">
        <f>C291&amp;"x"&amp;B308</f>
        <v>B4x15</v>
      </c>
      <c r="B308" s="63">
        <v>15</v>
      </c>
      <c r="C308" s="87" t="str">
        <f t="shared" si="224"/>
        <v/>
      </c>
      <c r="D308" s="87" t="str">
        <f t="shared" si="225"/>
        <v/>
      </c>
      <c r="E308" s="88" t="str">
        <f t="shared" si="226"/>
        <v/>
      </c>
      <c r="F308" s="88" t="str">
        <f t="shared" si="227"/>
        <v/>
      </c>
      <c r="G308" s="89" t="str">
        <f t="shared" si="228"/>
        <v/>
      </c>
      <c r="H308" s="90" t="str">
        <f t="shared" si="229"/>
        <v/>
      </c>
      <c r="I308" s="97"/>
      <c r="J308" s="87" t="str">
        <f t="shared" si="230"/>
        <v/>
      </c>
      <c r="K308" s="87" t="str">
        <f t="shared" si="231"/>
        <v/>
      </c>
      <c r="L308" s="87" t="str">
        <f t="shared" si="232"/>
        <v/>
      </c>
      <c r="M308" s="87" t="str">
        <f t="shared" si="233"/>
        <v/>
      </c>
      <c r="N308" s="92"/>
      <c r="P308" s="223" t="str">
        <f>IF(OR(LEFT($A308,1)="x",AND(Y293+$AC308=0,$AC293&gt;0)),"",IFERROR(VLOOKUP($A308,LedenZ,26,0),""))</f>
        <v/>
      </c>
      <c r="Q308" s="223" t="str">
        <f>IF(OR(LEFT($A308,1)="x",AND(Z293+$AC308=0,$AC293&gt;0)),"",IFERROR(VLOOKUP($A308,LedenZ,27,0),""))</f>
        <v/>
      </c>
      <c r="R308" s="223" t="str">
        <f>IF(OR(LEFT($A308,1)="x",AND(AA293+$AC308=0,$AC293&gt;0)),"",IFERROR(VLOOKUP($A308,LedenZ,28,0),""))</f>
        <v/>
      </c>
      <c r="S308" s="223" t="str">
        <f>IF(OR(LEFT($A308,1)="x",AND(AC293+$AC308=0,$AC293&gt;0)),"",IFERROR(VLOOKUP($A308,LedenZ,29,0),""))</f>
        <v/>
      </c>
      <c r="V308" s="229">
        <f t="shared" si="239"/>
        <v>15</v>
      </c>
      <c r="W308" s="229">
        <f t="shared" si="239"/>
        <v>16</v>
      </c>
      <c r="X308" s="52">
        <v>19</v>
      </c>
      <c r="Y308" s="87" t="str">
        <f t="shared" si="234"/>
        <v/>
      </c>
      <c r="Z308" s="87" t="str">
        <f t="shared" si="235"/>
        <v/>
      </c>
      <c r="AA308" s="87" t="str">
        <f t="shared" si="236"/>
        <v/>
      </c>
      <c r="AB308" s="87" t="str">
        <f t="shared" si="237"/>
        <v/>
      </c>
      <c r="AC308" s="34">
        <f t="shared" si="238"/>
        <v>0</v>
      </c>
    </row>
    <row r="309" spans="1:32" ht="13.5" thickBot="1" x14ac:dyDescent="0.25">
      <c r="B309" s="93"/>
      <c r="C309" s="94"/>
      <c r="D309" s="93"/>
      <c r="E309" s="93"/>
      <c r="F309" s="93"/>
      <c r="G309" s="95"/>
      <c r="H309" s="95"/>
      <c r="I309" s="95"/>
      <c r="J309" s="94"/>
      <c r="K309" s="94"/>
      <c r="L309" s="94"/>
      <c r="M309" s="92"/>
      <c r="N309" s="92"/>
      <c r="X309" s="52">
        <v>20</v>
      </c>
    </row>
    <row r="310" spans="1:32" ht="13.5" thickTop="1" x14ac:dyDescent="0.2">
      <c r="A310" s="62"/>
      <c r="B310" s="63"/>
      <c r="C310" s="392" t="s">
        <v>6547</v>
      </c>
      <c r="D310" s="392"/>
      <c r="E310" s="178" t="s">
        <v>6548</v>
      </c>
      <c r="F310" s="178" t="s">
        <v>6549</v>
      </c>
      <c r="G310" s="65" t="s">
        <v>6550</v>
      </c>
      <c r="H310" s="66"/>
      <c r="I310" s="67"/>
      <c r="J310" s="68" t="s">
        <v>6551</v>
      </c>
      <c r="K310" s="68" t="s">
        <v>6552</v>
      </c>
      <c r="L310" s="68" t="s">
        <v>6553</v>
      </c>
      <c r="M310" s="69"/>
      <c r="N310" s="69"/>
      <c r="O310" s="70"/>
      <c r="P310" s="71">
        <f ca="1">COUNT(P314:P328)</f>
        <v>0</v>
      </c>
      <c r="Q310" s="71">
        <f ca="1">COUNT(Q314:Q328)</f>
        <v>0</v>
      </c>
      <c r="R310" s="71">
        <f ca="1">COUNT(R314:R328)</f>
        <v>0</v>
      </c>
      <c r="S310" s="71">
        <f ca="1">COUNT(S314:S328)</f>
        <v>0</v>
      </c>
      <c r="T310" s="51">
        <f ca="1">S310-(15-COUNTBLANK(AB314:AB328))</f>
        <v>0</v>
      </c>
      <c r="U310" s="70"/>
      <c r="V310" s="70"/>
      <c r="W310" s="70"/>
      <c r="X310" s="70">
        <v>1</v>
      </c>
      <c r="Y310" s="62"/>
      <c r="Z310" s="62"/>
      <c r="AA310" s="62"/>
      <c r="AB310" s="62"/>
      <c r="AC310" s="62"/>
    </row>
    <row r="311" spans="1:32" x14ac:dyDescent="0.2">
      <c r="A311" s="43">
        <v>19</v>
      </c>
      <c r="B311" s="73"/>
      <c r="C311" s="391" t="str">
        <f>Leden!AR21</f>
        <v>C1</v>
      </c>
      <c r="D311" s="391"/>
      <c r="E311" s="177" t="str">
        <f>IF($C311="","",LEFT(IFERROR(VLOOKUP($C311,TeamsZ,2,0),"")&amp;"??",2))</f>
        <v>WK</v>
      </c>
      <c r="F311" s="177" t="str">
        <f>IF($C311="","",LEFT(IFERROR(VLOOKUP($C311,TeamsZ,3,0),"")&amp;"??",2))</f>
        <v>Za</v>
      </c>
      <c r="G311" s="177" t="str">
        <f>IF($C311="","",LEFT(IFERROR(VLOOKUP($C311,TeamsZ,4,0),"")&amp;"?",1))</f>
        <v>8</v>
      </c>
      <c r="H311" s="75"/>
      <c r="I311" s="76"/>
      <c r="J311" s="295">
        <f>COUNTIF(C314:C328,"V")</f>
        <v>4</v>
      </c>
      <c r="K311" s="300">
        <f>COUNTIF(C314:C328,"M")</f>
        <v>4</v>
      </c>
      <c r="L311" s="77">
        <f>IFERROR(AVERAGE(H314:H328),"")</f>
        <v>12.875</v>
      </c>
      <c r="M311" s="78"/>
      <c r="N311" s="78"/>
      <c r="O311" s="79" t="s">
        <v>6554</v>
      </c>
      <c r="P311" s="223" t="str">
        <f ca="1">IF(COUNT(P314:P328)=0,"",TeamPunten(P314:P328,$V311))</f>
        <v/>
      </c>
      <c r="Q311" s="223" t="str">
        <f ca="1">IF(COUNT(Q314:Q328)=0,"",TeamPunten(Q314:Q328,$V311))</f>
        <v/>
      </c>
      <c r="R311" s="223" t="str">
        <f ca="1">IF(COUNT(R314:R328)=0,"",TeamPunten(R314:R328,$V311))</f>
        <v/>
      </c>
      <c r="S311" s="223" t="str">
        <f ca="1">IF(COUNT(S314:S328)=0,"",TeamPunten(S314:S328,$V311))</f>
        <v/>
      </c>
      <c r="T311" s="51"/>
      <c r="U311" s="225" t="str">
        <f>MID($C311,1,1)</f>
        <v>C</v>
      </c>
      <c r="V311" s="225" t="str">
        <f>MID($C311,1,1)</f>
        <v>C</v>
      </c>
      <c r="W311" s="225" t="str">
        <f>MID($C311,1,1)</f>
        <v>C</v>
      </c>
      <c r="X311" s="52">
        <v>2</v>
      </c>
      <c r="Y311" s="43"/>
      <c r="Z311" s="43"/>
      <c r="AA311" s="43"/>
      <c r="AB311" s="43"/>
      <c r="AC311" s="43"/>
      <c r="AD311" s="20" t="str">
        <f>IF($C311="","",IFERROR(VLOOKUP($C311,TeamsZ,6,0),""))</f>
        <v>A</v>
      </c>
      <c r="AE311" s="20" t="str">
        <f>IF($AD311="","",IFERROR(VLOOKUP($AD311,Teams!$J$4:$O$8,2,0),""))</f>
        <v>3312 AD</v>
      </c>
      <c r="AF311" s="20" t="str">
        <f>IF($AD311="","",IFERROR(VLOOKUP($AD311,Teams!$J$4:$O$8,4,0),""))</f>
        <v>Dordrecht</v>
      </c>
    </row>
    <row r="312" spans="1:32" x14ac:dyDescent="0.2">
      <c r="B312" s="63"/>
      <c r="C312" s="178"/>
      <c r="D312" s="63"/>
      <c r="E312" s="63"/>
      <c r="F312" s="63"/>
      <c r="G312" s="67"/>
      <c r="H312" s="67"/>
      <c r="I312" s="67"/>
      <c r="J312" s="296"/>
      <c r="K312" s="296"/>
      <c r="L312" s="296"/>
      <c r="M312" s="80"/>
      <c r="N312" s="80"/>
      <c r="P312" s="224"/>
      <c r="Q312" s="224"/>
      <c r="R312" s="224"/>
      <c r="S312" s="224"/>
      <c r="T312" s="51"/>
      <c r="U312" s="226"/>
      <c r="V312" s="226"/>
      <c r="W312" s="226"/>
      <c r="X312" s="52">
        <v>3</v>
      </c>
    </row>
    <row r="313" spans="1:32" x14ac:dyDescent="0.2">
      <c r="A313" s="81"/>
      <c r="B313" s="82"/>
      <c r="C313" s="83" t="s">
        <v>6555</v>
      </c>
      <c r="D313" s="83" t="s">
        <v>6556</v>
      </c>
      <c r="E313" s="84" t="s">
        <v>6557</v>
      </c>
      <c r="F313" s="84" t="s">
        <v>6558</v>
      </c>
      <c r="G313" s="83" t="s">
        <v>6559</v>
      </c>
      <c r="H313" s="83" t="s">
        <v>6560</v>
      </c>
      <c r="I313" s="83" t="s">
        <v>6415</v>
      </c>
      <c r="J313" s="83" t="s">
        <v>7321</v>
      </c>
      <c r="K313" s="83" t="s">
        <v>8065</v>
      </c>
      <c r="L313" s="83" t="s">
        <v>8195</v>
      </c>
      <c r="M313" s="83" t="s">
        <v>8196</v>
      </c>
      <c r="N313" s="85"/>
      <c r="O313" s="86"/>
      <c r="P313" s="227" t="s">
        <v>6425</v>
      </c>
      <c r="Q313" s="227" t="s">
        <v>6424</v>
      </c>
      <c r="R313" s="227" t="s">
        <v>6426</v>
      </c>
      <c r="S313" s="227" t="s">
        <v>6425</v>
      </c>
      <c r="T313" s="51"/>
      <c r="U313" s="225">
        <f>IF(W311="","",VLOOKUP(W311,Leeftijdscat,2,FALSE))</f>
        <v>11</v>
      </c>
      <c r="V313" s="225">
        <f>IF(W311="","",VLOOKUP(W311,Leeftijdscat,3,FALSE))</f>
        <v>13</v>
      </c>
      <c r="W313" s="225">
        <f>IF(W311="","",VLOOKUP(W311,Leeftijdscat,4,FALSE))</f>
        <v>14</v>
      </c>
      <c r="X313" s="52">
        <v>4</v>
      </c>
      <c r="Y313" s="81">
        <f>LEN(Y314&amp;Y315&amp;Y316&amp;Y317&amp;Y318&amp;Y319&amp;Y320&amp;Y321&amp;Y322&amp;Y323&amp;Y324&amp;Y325&amp;Y326&amp;Y327&amp;Y328)</f>
        <v>16</v>
      </c>
      <c r="Z313" s="81">
        <f>LEN(Z314&amp;Z315&amp;Z316&amp;Z317&amp;Z318&amp;Z319&amp;Z320&amp;Z321&amp;Z322&amp;Z323&amp;Z324&amp;Z325&amp;Z326&amp;Z327&amp;Z328)</f>
        <v>16</v>
      </c>
      <c r="AA313" s="81">
        <f>LEN(AA314&amp;AA315&amp;AA316&amp;AA317&amp;AA318&amp;AA319&amp;AA320&amp;AA321&amp;AA322&amp;AA323&amp;AA324&amp;AA325&amp;AA326&amp;AA327&amp;AA328)</f>
        <v>16</v>
      </c>
      <c r="AB313" s="81">
        <f>LEN(AB314&amp;AB315&amp;AB316&amp;AB317&amp;AB318&amp;AB319&amp;AB320&amp;AB321&amp;AB322&amp;AB323&amp;AB324&amp;AB325&amp;AB326&amp;AB327&amp;AB328)</f>
        <v>0</v>
      </c>
      <c r="AC313" s="81">
        <f>SUM(Y313:AA313)</f>
        <v>48</v>
      </c>
    </row>
    <row r="314" spans="1:32" x14ac:dyDescent="0.2">
      <c r="A314" s="34" t="str">
        <f>C311&amp;"x"&amp;B314</f>
        <v>C1x1</v>
      </c>
      <c r="B314" s="63">
        <v>1</v>
      </c>
      <c r="C314" s="87" t="str">
        <f t="shared" ref="C314:C328" si="240">IF(LEFT($A314,1)="x","",IFERROR(VLOOKUP($A314,LedenZ,5,0),""))</f>
        <v>V</v>
      </c>
      <c r="D314" s="87" t="str">
        <f t="shared" ref="D314:D328" si="241">IF(LEFT($A314,1)="x","",IFERROR(VLOOKUP($A314,LedenZ,6,0),""))</f>
        <v>NLB71D8</v>
      </c>
      <c r="E314" s="88" t="str">
        <f t="shared" ref="E314:E328" si="242">IF(LEFT($A314,1)="x","",IFERROR(VLOOKUP($A314,LedenZ,7,0),""))</f>
        <v>Boshoven, Sara</v>
      </c>
      <c r="F314" s="88" t="str">
        <f t="shared" ref="F314:F328" si="243">IF(LEFT($A314,1)="x","",IFERROR(VLOOKUP($A314,LedenZ,8,0),""))</f>
        <v>Sara</v>
      </c>
      <c r="G314" s="89">
        <f t="shared" ref="G314:G328" si="244">IF(LEFT($A314,1)="x","",IFERROR(VLOOKUP($A314,LedenZ,9,0),""))</f>
        <v>38635</v>
      </c>
      <c r="H314" s="90">
        <f t="shared" ref="H314:H328" si="245">IF(AND(ISNUMBER(G314),G314&lt;&gt;0),DATEDIF(G314,Peildatum,"Y"),"")</f>
        <v>13</v>
      </c>
      <c r="I314" s="97"/>
      <c r="J314" s="87" t="str">
        <f t="shared" ref="J314:J328" si="246">IF(LEFT($A314,1)="x","",IFERROR(VLOOKUP($A314,LedenZ,15,0),""))</f>
        <v>C2</v>
      </c>
      <c r="K314" s="87" t="str">
        <f t="shared" ref="K314:K328" si="247">IF(LEFT($A314,1)="x","",IFERROR(VLOOKUP($A314,LedenZ,16,0),""))</f>
        <v>C2</v>
      </c>
      <c r="L314" s="87" t="str">
        <f t="shared" ref="L314:L328" si="248">IF(LEFT($A314,1)="x","",IFERROR(VLOOKUP($A314,LedenZ,17,0),""))</f>
        <v>C2</v>
      </c>
      <c r="M314" s="87" t="str">
        <f t="shared" ref="M314:M328" si="249">IF(LEFT($A314,1)="x","",IFERROR(VLOOKUP($A314,LedenZ,18,0),""))</f>
        <v>C1</v>
      </c>
      <c r="N314" s="92"/>
      <c r="P314" s="223" t="str">
        <f ca="1">IF(OR(LEFT($A314,1)="x",AND(Y313+$AC314=0,$AC313&gt;0)),"",IFERROR(VLOOKUP($A314,LedenZ,26,0),""))</f>
        <v/>
      </c>
      <c r="Q314" s="223" t="str">
        <f ca="1">IF(OR(LEFT($A314,1)="x",AND(Z313+$AC314=0,$AC313&gt;0)),"",IFERROR(VLOOKUP($A314,LedenZ,27,0),""))</f>
        <v/>
      </c>
      <c r="R314" s="223" t="str">
        <f ca="1">IF(OR(LEFT($A314,1)="x",AND(AA313+$AC314=0,$AC313&gt;0)),"",IFERROR(VLOOKUP($A314,LedenZ,28,0),""))</f>
        <v/>
      </c>
      <c r="S314" s="223" t="str">
        <f ca="1">IF(OR(LEFT($A314,1)="x",AND(AC313+$AC314=0,$AC313&gt;0)),"",IFERROR(VLOOKUP($A314,LedenZ,29,0),""))</f>
        <v/>
      </c>
      <c r="T314" s="305"/>
      <c r="U314" s="226"/>
      <c r="V314" s="229">
        <f>V313</f>
        <v>13</v>
      </c>
      <c r="W314" s="229">
        <f>W313</f>
        <v>14</v>
      </c>
      <c r="X314" s="52">
        <v>5</v>
      </c>
      <c r="Y314" s="87" t="str">
        <f t="shared" ref="Y314:Y328" si="250">IF(LEFT($A314,1)="x","",IFERROR(VLOOKUP($A314,LedenZ,33,0),""))</f>
        <v>C2</v>
      </c>
      <c r="Z314" s="87" t="str">
        <f t="shared" ref="Z314:Z328" si="251">IF(LEFT($A314,1)="x","",IFERROR(VLOOKUP($A314,LedenZ,34,0),""))</f>
        <v>C2</v>
      </c>
      <c r="AA314" s="87" t="str">
        <f t="shared" ref="AA314:AA328" si="252">IF(LEFT($A314,1)="x","",IFERROR(VLOOKUP($A314,LedenZ,35,0),""))</f>
        <v>C2</v>
      </c>
      <c r="AB314" s="87" t="str">
        <f t="shared" ref="AB314:AB328" si="253">IF(LEFT($A314,1)="x","",IFERROR(VLOOKUP($A314,LedenZ,36,0),""))</f>
        <v/>
      </c>
      <c r="AC314" s="34">
        <f t="shared" ref="AC314:AC328" si="254">LEN(Y314&amp;Z314&amp;AA314&amp;AB314)</f>
        <v>6</v>
      </c>
    </row>
    <row r="315" spans="1:32" x14ac:dyDescent="0.2">
      <c r="A315" s="34" t="str">
        <f>C311&amp;"x"&amp;B315</f>
        <v>C1x2</v>
      </c>
      <c r="B315" s="63">
        <v>2</v>
      </c>
      <c r="C315" s="87" t="str">
        <f t="shared" si="240"/>
        <v>V</v>
      </c>
      <c r="D315" s="87" t="str">
        <f t="shared" si="241"/>
        <v>NLF50K8</v>
      </c>
      <c r="E315" s="88" t="str">
        <f t="shared" si="242"/>
        <v>Fasbender, Lindi</v>
      </c>
      <c r="F315" s="88" t="str">
        <f t="shared" si="243"/>
        <v>Lindi</v>
      </c>
      <c r="G315" s="89">
        <f t="shared" si="244"/>
        <v>38656</v>
      </c>
      <c r="H315" s="90">
        <f t="shared" si="245"/>
        <v>13</v>
      </c>
      <c r="I315" s="97"/>
      <c r="J315" s="87" t="str">
        <f t="shared" si="246"/>
        <v>D1</v>
      </c>
      <c r="K315" s="87" t="str">
        <f t="shared" si="247"/>
        <v>D1</v>
      </c>
      <c r="L315" s="87" t="str">
        <f t="shared" si="248"/>
        <v>D1</v>
      </c>
      <c r="M315" s="87" t="str">
        <f t="shared" si="249"/>
        <v>C1</v>
      </c>
      <c r="N315" s="92"/>
      <c r="P315" s="223" t="str">
        <f ca="1">IF(OR(LEFT($A315,1)="x",AND(Y313+$AC315=0,$AC313&gt;0)),"",IFERROR(VLOOKUP($A315,LedenZ,26,0),""))</f>
        <v/>
      </c>
      <c r="Q315" s="223" t="str">
        <f ca="1">IF(OR(LEFT($A315,1)="x",AND(Z313+$AC315=0,$AC313&gt;0)),"",IFERROR(VLOOKUP($A315,LedenZ,27,0),""))</f>
        <v/>
      </c>
      <c r="R315" s="223" t="str">
        <f ca="1">IF(OR(LEFT($A315,1)="x",AND(AA313+$AC315=0,$AC313&gt;0)),"",IFERROR(VLOOKUP($A315,LedenZ,28,0),""))</f>
        <v/>
      </c>
      <c r="S315" s="223" t="str">
        <f ca="1">IF(OR(LEFT($A315,1)="x",AND(AC313+$AC315=0,$AC313&gt;0)),"",IFERROR(VLOOKUP($A315,LedenZ,29,0),""))</f>
        <v/>
      </c>
      <c r="T315" s="305"/>
      <c r="U315" s="226"/>
      <c r="V315" s="229">
        <f t="shared" ref="V315:W328" si="255">V314</f>
        <v>13</v>
      </c>
      <c r="W315" s="229">
        <f t="shared" si="255"/>
        <v>14</v>
      </c>
      <c r="X315" s="52">
        <v>6</v>
      </c>
      <c r="Y315" s="87" t="str">
        <f t="shared" si="250"/>
        <v>D1</v>
      </c>
      <c r="Z315" s="87" t="str">
        <f t="shared" si="251"/>
        <v>D1</v>
      </c>
      <c r="AA315" s="87" t="str">
        <f t="shared" si="252"/>
        <v>D1</v>
      </c>
      <c r="AB315" s="87" t="str">
        <f t="shared" si="253"/>
        <v/>
      </c>
      <c r="AC315" s="34">
        <f t="shared" si="254"/>
        <v>6</v>
      </c>
    </row>
    <row r="316" spans="1:32" x14ac:dyDescent="0.2">
      <c r="A316" s="34" t="str">
        <f>C311&amp;"x"&amp;B316</f>
        <v>C1x3</v>
      </c>
      <c r="B316" s="63">
        <v>3</v>
      </c>
      <c r="C316" s="87" t="str">
        <f t="shared" si="240"/>
        <v>V</v>
      </c>
      <c r="D316" s="87" t="str">
        <f t="shared" si="241"/>
        <v>NKQ39J2</v>
      </c>
      <c r="E316" s="88" t="str">
        <f t="shared" si="242"/>
        <v>Vinken, Merle</v>
      </c>
      <c r="F316" s="88" t="str">
        <f t="shared" si="243"/>
        <v>Merle</v>
      </c>
      <c r="G316" s="89">
        <f t="shared" si="244"/>
        <v>38807</v>
      </c>
      <c r="H316" s="90">
        <f t="shared" si="245"/>
        <v>12</v>
      </c>
      <c r="I316" s="97"/>
      <c r="J316" s="87" t="str">
        <f t="shared" si="246"/>
        <v>D1</v>
      </c>
      <c r="K316" s="87" t="str">
        <f t="shared" si="247"/>
        <v>D1</v>
      </c>
      <c r="L316" s="87" t="str">
        <f t="shared" si="248"/>
        <v>D1</v>
      </c>
      <c r="M316" s="87" t="str">
        <f t="shared" si="249"/>
        <v>C1</v>
      </c>
      <c r="N316" s="92"/>
      <c r="P316" s="223" t="str">
        <f ca="1">IF(OR(LEFT($A316,1)="x",AND(Y313+$AC316=0,$AC313&gt;0)),"",IFERROR(VLOOKUP($A316,LedenZ,26,0),""))</f>
        <v/>
      </c>
      <c r="Q316" s="223" t="str">
        <f ca="1">IF(OR(LEFT($A316,1)="x",AND(Z313+$AC316=0,$AC313&gt;0)),"",IFERROR(VLOOKUP($A316,LedenZ,27,0),""))</f>
        <v/>
      </c>
      <c r="R316" s="223" t="str">
        <f ca="1">IF(OR(LEFT($A316,1)="x",AND(AA313+$AC316=0,$AC313&gt;0)),"",IFERROR(VLOOKUP($A316,LedenZ,28,0),""))</f>
        <v/>
      </c>
      <c r="S316" s="223" t="str">
        <f ca="1">IF(OR(LEFT($A316,1)="x",AND(AC313+$AC316=0,$AC313&gt;0)),"",IFERROR(VLOOKUP($A316,LedenZ,29,0),""))</f>
        <v/>
      </c>
      <c r="T316" s="305"/>
      <c r="U316" s="226"/>
      <c r="V316" s="229">
        <f t="shared" si="255"/>
        <v>13</v>
      </c>
      <c r="W316" s="229">
        <f t="shared" si="255"/>
        <v>14</v>
      </c>
      <c r="X316" s="52">
        <v>7</v>
      </c>
      <c r="Y316" s="87" t="str">
        <f t="shared" si="250"/>
        <v>D1</v>
      </c>
      <c r="Z316" s="87" t="str">
        <f t="shared" si="251"/>
        <v>D1</v>
      </c>
      <c r="AA316" s="87" t="str">
        <f t="shared" si="252"/>
        <v>D1</v>
      </c>
      <c r="AB316" s="87" t="str">
        <f t="shared" si="253"/>
        <v/>
      </c>
      <c r="AC316" s="34">
        <f t="shared" si="254"/>
        <v>6</v>
      </c>
    </row>
    <row r="317" spans="1:32" x14ac:dyDescent="0.2">
      <c r="A317" s="34" t="str">
        <f>C311&amp;"x"&amp;B317</f>
        <v>C1x4</v>
      </c>
      <c r="B317" s="63">
        <v>4</v>
      </c>
      <c r="C317" s="87" t="str">
        <f t="shared" si="240"/>
        <v>V</v>
      </c>
      <c r="D317" s="87" t="str">
        <f t="shared" si="241"/>
        <v>NKV67G5</v>
      </c>
      <c r="E317" s="88" t="str">
        <f t="shared" si="242"/>
        <v>Zuijderwijk, Britt</v>
      </c>
      <c r="F317" s="88" t="str">
        <f t="shared" si="243"/>
        <v>Britt</v>
      </c>
      <c r="G317" s="89">
        <f t="shared" si="244"/>
        <v>38401</v>
      </c>
      <c r="H317" s="90">
        <f t="shared" si="245"/>
        <v>13</v>
      </c>
      <c r="I317" s="97"/>
      <c r="J317" s="87" t="str">
        <f t="shared" si="246"/>
        <v>C1</v>
      </c>
      <c r="K317" s="87" t="str">
        <f t="shared" si="247"/>
        <v>C1</v>
      </c>
      <c r="L317" s="87" t="str">
        <f t="shared" si="248"/>
        <v>C1</v>
      </c>
      <c r="M317" s="87" t="str">
        <f t="shared" si="249"/>
        <v>C1</v>
      </c>
      <c r="N317" s="92"/>
      <c r="P317" s="223" t="str">
        <f ca="1">IF(OR(LEFT($A317,1)="x",AND(Y313+$AC317=0,$AC313&gt;0)),"",IFERROR(VLOOKUP($A317,LedenZ,26,0),""))</f>
        <v/>
      </c>
      <c r="Q317" s="223" t="str">
        <f ca="1">IF(OR(LEFT($A317,1)="x",AND(Z313+$AC317=0,$AC313&gt;0)),"",IFERROR(VLOOKUP($A317,LedenZ,27,0),""))</f>
        <v/>
      </c>
      <c r="R317" s="223" t="str">
        <f ca="1">IF(OR(LEFT($A317,1)="x",AND(AA313+$AC317=0,$AC313&gt;0)),"",IFERROR(VLOOKUP($A317,LedenZ,28,0),""))</f>
        <v/>
      </c>
      <c r="S317" s="223" t="str">
        <f ca="1">IF(OR(LEFT($A317,1)="x",AND(AC313+$AC317=0,$AC313&gt;0)),"",IFERROR(VLOOKUP($A317,LedenZ,29,0),""))</f>
        <v/>
      </c>
      <c r="T317" s="305"/>
      <c r="U317" s="226"/>
      <c r="V317" s="229">
        <f t="shared" si="255"/>
        <v>13</v>
      </c>
      <c r="W317" s="229">
        <f t="shared" si="255"/>
        <v>14</v>
      </c>
      <c r="X317" s="52">
        <v>8</v>
      </c>
      <c r="Y317" s="87" t="str">
        <f t="shared" si="250"/>
        <v>C1</v>
      </c>
      <c r="Z317" s="87" t="str">
        <f t="shared" si="251"/>
        <v>C1</v>
      </c>
      <c r="AA317" s="87" t="str">
        <f t="shared" si="252"/>
        <v>C1</v>
      </c>
      <c r="AB317" s="87" t="str">
        <f t="shared" si="253"/>
        <v/>
      </c>
      <c r="AC317" s="34">
        <f t="shared" si="254"/>
        <v>6</v>
      </c>
    </row>
    <row r="318" spans="1:32" x14ac:dyDescent="0.2">
      <c r="A318" s="34" t="str">
        <f>C311&amp;"x"&amp;B318</f>
        <v>C1x5</v>
      </c>
      <c r="B318" s="63">
        <v>5</v>
      </c>
      <c r="C318" s="87" t="str">
        <f t="shared" si="240"/>
        <v>M</v>
      </c>
      <c r="D318" s="87" t="str">
        <f t="shared" si="241"/>
        <v>NLG59G8</v>
      </c>
      <c r="E318" s="88" t="str">
        <f t="shared" si="242"/>
        <v>Koster, Senne</v>
      </c>
      <c r="F318" s="88" t="str">
        <f t="shared" si="243"/>
        <v>Senne</v>
      </c>
      <c r="G318" s="89">
        <f t="shared" si="244"/>
        <v>38657</v>
      </c>
      <c r="H318" s="90">
        <f t="shared" si="245"/>
        <v>13</v>
      </c>
      <c r="I318" s="97"/>
      <c r="J318" s="87" t="str">
        <f t="shared" si="246"/>
        <v>D1</v>
      </c>
      <c r="K318" s="87" t="str">
        <f t="shared" si="247"/>
        <v>D1</v>
      </c>
      <c r="L318" s="87" t="str">
        <f t="shared" si="248"/>
        <v>D1</v>
      </c>
      <c r="M318" s="87" t="str">
        <f t="shared" si="249"/>
        <v>C1</v>
      </c>
      <c r="N318" s="92"/>
      <c r="P318" s="223" t="str">
        <f ca="1">IF(OR(LEFT($A318,1)="x",AND(Y313+$AC318=0,$AC313&gt;0)),"",IFERROR(VLOOKUP($A318,LedenZ,26,0),""))</f>
        <v/>
      </c>
      <c r="Q318" s="223" t="str">
        <f ca="1">IF(OR(LEFT($A318,1)="x",AND(Z313+$AC318=0,$AC313&gt;0)),"",IFERROR(VLOOKUP($A318,LedenZ,27,0),""))</f>
        <v/>
      </c>
      <c r="R318" s="223" t="str">
        <f ca="1">IF(OR(LEFT($A318,1)="x",AND(AA313+$AC318=0,$AC313&gt;0)),"",IFERROR(VLOOKUP($A318,LedenZ,28,0),""))</f>
        <v/>
      </c>
      <c r="S318" s="223" t="str">
        <f ca="1">IF(OR(LEFT($A318,1)="x",AND(AC313+$AC318=0,$AC313&gt;0)),"",IFERROR(VLOOKUP($A318,LedenZ,29,0),""))</f>
        <v/>
      </c>
      <c r="T318" s="305"/>
      <c r="U318" s="226"/>
      <c r="V318" s="229">
        <f t="shared" si="255"/>
        <v>13</v>
      </c>
      <c r="W318" s="229">
        <f t="shared" si="255"/>
        <v>14</v>
      </c>
      <c r="X318" s="52">
        <v>9</v>
      </c>
      <c r="Y318" s="87" t="str">
        <f t="shared" si="250"/>
        <v>D1</v>
      </c>
      <c r="Z318" s="87" t="str">
        <f t="shared" si="251"/>
        <v>D1</v>
      </c>
      <c r="AA318" s="87" t="str">
        <f t="shared" si="252"/>
        <v>D1</v>
      </c>
      <c r="AB318" s="87" t="str">
        <f t="shared" si="253"/>
        <v/>
      </c>
      <c r="AC318" s="34">
        <f t="shared" si="254"/>
        <v>6</v>
      </c>
    </row>
    <row r="319" spans="1:32" x14ac:dyDescent="0.2">
      <c r="A319" s="34" t="str">
        <f>C311&amp;"x"&amp;B319</f>
        <v>C1x6</v>
      </c>
      <c r="B319" s="63">
        <v>6</v>
      </c>
      <c r="C319" s="87" t="str">
        <f t="shared" si="240"/>
        <v>M</v>
      </c>
      <c r="D319" s="87" t="str">
        <f t="shared" si="241"/>
        <v>NKW21L3</v>
      </c>
      <c r="E319" s="88" t="str">
        <f t="shared" si="242"/>
        <v>Minkelis, Jonathan van de</v>
      </c>
      <c r="F319" s="88" t="str">
        <f t="shared" si="243"/>
        <v>Jonathan</v>
      </c>
      <c r="G319" s="89">
        <f t="shared" si="244"/>
        <v>38317</v>
      </c>
      <c r="H319" s="90">
        <f t="shared" si="245"/>
        <v>14</v>
      </c>
      <c r="I319" s="97"/>
      <c r="J319" s="87" t="str">
        <f t="shared" si="246"/>
        <v>C1</v>
      </c>
      <c r="K319" s="87" t="str">
        <f t="shared" si="247"/>
        <v>C1</v>
      </c>
      <c r="L319" s="87" t="str">
        <f t="shared" si="248"/>
        <v>C1</v>
      </c>
      <c r="M319" s="87" t="str">
        <f t="shared" si="249"/>
        <v>C1</v>
      </c>
      <c r="N319" s="92"/>
      <c r="P319" s="223" t="str">
        <f ca="1">IF(OR(LEFT($A319,1)="x",AND(Y313+$AC319=0,$AC313&gt;0)),"",IFERROR(VLOOKUP($A319,LedenZ,26,0),""))</f>
        <v/>
      </c>
      <c r="Q319" s="223" t="str">
        <f ca="1">IF(OR(LEFT($A319,1)="x",AND(Z313+$AC319=0,$AC313&gt;0)),"",IFERROR(VLOOKUP($A319,LedenZ,27,0),""))</f>
        <v/>
      </c>
      <c r="R319" s="223" t="str">
        <f ca="1">IF(OR(LEFT($A319,1)="x",AND(AA313+$AC319=0,$AC313&gt;0)),"",IFERROR(VLOOKUP($A319,LedenZ,28,0),""))</f>
        <v/>
      </c>
      <c r="S319" s="223" t="str">
        <f ca="1">IF(OR(LEFT($A319,1)="x",AND(AC313+$AC319=0,$AC313&gt;0)),"",IFERROR(VLOOKUP($A319,LedenZ,29,0),""))</f>
        <v/>
      </c>
      <c r="T319" s="305"/>
      <c r="U319" s="226"/>
      <c r="V319" s="229">
        <f t="shared" si="255"/>
        <v>13</v>
      </c>
      <c r="W319" s="229">
        <f t="shared" si="255"/>
        <v>14</v>
      </c>
      <c r="X319" s="52">
        <v>10</v>
      </c>
      <c r="Y319" s="87" t="str">
        <f t="shared" si="250"/>
        <v>C1</v>
      </c>
      <c r="Z319" s="87" t="str">
        <f t="shared" si="251"/>
        <v>C1</v>
      </c>
      <c r="AA319" s="87" t="str">
        <f t="shared" si="252"/>
        <v>C1</v>
      </c>
      <c r="AB319" s="87" t="str">
        <f t="shared" si="253"/>
        <v/>
      </c>
      <c r="AC319" s="34">
        <f t="shared" si="254"/>
        <v>6</v>
      </c>
    </row>
    <row r="320" spans="1:32" x14ac:dyDescent="0.2">
      <c r="A320" s="34" t="str">
        <f>C311&amp;"x"&amp;B320</f>
        <v>C1x7</v>
      </c>
      <c r="B320" s="63">
        <v>7</v>
      </c>
      <c r="C320" s="87" t="str">
        <f t="shared" si="240"/>
        <v>M</v>
      </c>
      <c r="D320" s="87" t="str">
        <f t="shared" si="241"/>
        <v>NLD42V4</v>
      </c>
      <c r="E320" s="88" t="str">
        <f t="shared" si="242"/>
        <v>Schot, D.</v>
      </c>
      <c r="F320" s="88" t="str">
        <f t="shared" si="243"/>
        <v>Dennis</v>
      </c>
      <c r="G320" s="89">
        <f t="shared" si="244"/>
        <v>38471</v>
      </c>
      <c r="H320" s="90">
        <f t="shared" si="245"/>
        <v>13</v>
      </c>
      <c r="I320" s="97"/>
      <c r="J320" s="87" t="str">
        <f t="shared" si="246"/>
        <v>C1</v>
      </c>
      <c r="K320" s="87" t="str">
        <f t="shared" si="247"/>
        <v>C1</v>
      </c>
      <c r="L320" s="87" t="str">
        <f t="shared" si="248"/>
        <v>C1</v>
      </c>
      <c r="M320" s="87" t="str">
        <f t="shared" si="249"/>
        <v>C1</v>
      </c>
      <c r="N320" s="92"/>
      <c r="P320" s="223" t="str">
        <f ca="1">IF(OR(LEFT($A320,1)="x",AND(Y313+$AC320=0,$AC313&gt;0)),"",IFERROR(VLOOKUP($A320,LedenZ,26,0),""))</f>
        <v/>
      </c>
      <c r="Q320" s="223" t="str">
        <f ca="1">IF(OR(LEFT($A320,1)="x",AND(Z313+$AC320=0,$AC313&gt;0)),"",IFERROR(VLOOKUP($A320,LedenZ,27,0),""))</f>
        <v/>
      </c>
      <c r="R320" s="223" t="str">
        <f ca="1">IF(OR(LEFT($A320,1)="x",AND(AA313+$AC320=0,$AC313&gt;0)),"",IFERROR(VLOOKUP($A320,LedenZ,28,0),""))</f>
        <v/>
      </c>
      <c r="S320" s="223" t="str">
        <f ca="1">IF(OR(LEFT($A320,1)="x",AND(AC313+$AC320=0,$AC313&gt;0)),"",IFERROR(VLOOKUP($A320,LedenZ,29,0),""))</f>
        <v/>
      </c>
      <c r="T320" s="305"/>
      <c r="U320" s="226"/>
      <c r="V320" s="229">
        <f t="shared" si="255"/>
        <v>13</v>
      </c>
      <c r="W320" s="229">
        <f t="shared" si="255"/>
        <v>14</v>
      </c>
      <c r="X320" s="52">
        <v>11</v>
      </c>
      <c r="Y320" s="87" t="str">
        <f t="shared" si="250"/>
        <v>C1</v>
      </c>
      <c r="Z320" s="87" t="str">
        <f t="shared" si="251"/>
        <v>C1</v>
      </c>
      <c r="AA320" s="87" t="str">
        <f t="shared" si="252"/>
        <v>C1</v>
      </c>
      <c r="AB320" s="87" t="str">
        <f t="shared" si="253"/>
        <v/>
      </c>
      <c r="AC320" s="34">
        <f t="shared" si="254"/>
        <v>6</v>
      </c>
    </row>
    <row r="321" spans="1:32" x14ac:dyDescent="0.2">
      <c r="A321" s="34" t="str">
        <f>C311&amp;"x"&amp;B321</f>
        <v>C1x8</v>
      </c>
      <c r="B321" s="63">
        <v>8</v>
      </c>
      <c r="C321" s="87" t="str">
        <f t="shared" si="240"/>
        <v>M</v>
      </c>
      <c r="D321" s="87" t="str">
        <f t="shared" si="241"/>
        <v>NLG58W7</v>
      </c>
      <c r="E321" s="88" t="str">
        <f t="shared" si="242"/>
        <v>Vaartmans, Jordi</v>
      </c>
      <c r="F321" s="88" t="str">
        <f t="shared" si="243"/>
        <v>Jordi</v>
      </c>
      <c r="G321" s="89">
        <f t="shared" si="244"/>
        <v>39069</v>
      </c>
      <c r="H321" s="90">
        <f t="shared" si="245"/>
        <v>12</v>
      </c>
      <c r="I321" s="97"/>
      <c r="J321" s="87" t="str">
        <f t="shared" si="246"/>
        <v>D2</v>
      </c>
      <c r="K321" s="87" t="str">
        <f t="shared" si="247"/>
        <v>D1</v>
      </c>
      <c r="L321" s="87" t="str">
        <f t="shared" si="248"/>
        <v>D1</v>
      </c>
      <c r="M321" s="87" t="str">
        <f t="shared" si="249"/>
        <v>C1</v>
      </c>
      <c r="N321" s="92"/>
      <c r="P321" s="223" t="str">
        <f ca="1">IF(OR(LEFT($A321,1)="x",AND(Y313+$AC321=0,$AC313&gt;0)),"",IFERROR(VLOOKUP($A321,LedenZ,26,0),""))</f>
        <v/>
      </c>
      <c r="Q321" s="223" t="str">
        <f ca="1">IF(OR(LEFT($A321,1)="x",AND(Z313+$AC321=0,$AC313&gt;0)),"",IFERROR(VLOOKUP($A321,LedenZ,27,0),""))</f>
        <v/>
      </c>
      <c r="R321" s="223" t="str">
        <f ca="1">IF(OR(LEFT($A321,1)="x",AND(AA313+$AC321=0,$AC313&gt;0)),"",IFERROR(VLOOKUP($A321,LedenZ,28,0),""))</f>
        <v/>
      </c>
      <c r="S321" s="223" t="str">
        <f ca="1">IF(OR(LEFT($A321,1)="x",AND(AC313+$AC321=0,$AC313&gt;0)),"",IFERROR(VLOOKUP($A321,LedenZ,29,0),""))</f>
        <v/>
      </c>
      <c r="T321" s="305"/>
      <c r="U321" s="226"/>
      <c r="V321" s="229">
        <f t="shared" si="255"/>
        <v>13</v>
      </c>
      <c r="W321" s="229">
        <f t="shared" si="255"/>
        <v>14</v>
      </c>
      <c r="X321" s="52">
        <v>12</v>
      </c>
      <c r="Y321" s="87" t="str">
        <f t="shared" si="250"/>
        <v>D2</v>
      </c>
      <c r="Z321" s="87" t="str">
        <f t="shared" si="251"/>
        <v>D1</v>
      </c>
      <c r="AA321" s="87" t="str">
        <f t="shared" si="252"/>
        <v>D1</v>
      </c>
      <c r="AB321" s="87" t="str">
        <f t="shared" si="253"/>
        <v/>
      </c>
      <c r="AC321" s="34">
        <f t="shared" si="254"/>
        <v>6</v>
      </c>
    </row>
    <row r="322" spans="1:32" x14ac:dyDescent="0.2">
      <c r="A322" s="34" t="str">
        <f>C311&amp;"x"&amp;B322</f>
        <v>C1x9</v>
      </c>
      <c r="B322" s="63">
        <v>9</v>
      </c>
      <c r="C322" s="87" t="str">
        <f t="shared" si="240"/>
        <v/>
      </c>
      <c r="D322" s="87" t="str">
        <f t="shared" si="241"/>
        <v/>
      </c>
      <c r="E322" s="88" t="str">
        <f t="shared" si="242"/>
        <v/>
      </c>
      <c r="F322" s="88" t="str">
        <f t="shared" si="243"/>
        <v/>
      </c>
      <c r="G322" s="89" t="str">
        <f t="shared" si="244"/>
        <v/>
      </c>
      <c r="H322" s="90" t="str">
        <f t="shared" si="245"/>
        <v/>
      </c>
      <c r="I322" s="97"/>
      <c r="J322" s="87" t="str">
        <f t="shared" si="246"/>
        <v/>
      </c>
      <c r="K322" s="87" t="str">
        <f t="shared" si="247"/>
        <v/>
      </c>
      <c r="L322" s="87" t="str">
        <f t="shared" si="248"/>
        <v/>
      </c>
      <c r="M322" s="87" t="str">
        <f t="shared" si="249"/>
        <v/>
      </c>
      <c r="N322" s="92"/>
      <c r="P322" s="223" t="str">
        <f>IF(OR(LEFT($A322,1)="x",AND(Y313+$AC322=0,$AC313&gt;0)),"",IFERROR(VLOOKUP($A322,LedenZ,26,0),""))</f>
        <v/>
      </c>
      <c r="Q322" s="223" t="str">
        <f>IF(OR(LEFT($A322,1)="x",AND(Z313+$AC322=0,$AC313&gt;0)),"",IFERROR(VLOOKUP($A322,LedenZ,27,0),""))</f>
        <v/>
      </c>
      <c r="R322" s="223" t="str">
        <f>IF(OR(LEFT($A322,1)="x",AND(AA313+$AC322=0,$AC313&gt;0)),"",IFERROR(VLOOKUP($A322,LedenZ,28,0),""))</f>
        <v/>
      </c>
      <c r="S322" s="223" t="str">
        <f>IF(OR(LEFT($A322,1)="x",AND(AC313+$AC322=0,$AC313&gt;0)),"",IFERROR(VLOOKUP($A322,LedenZ,29,0),""))</f>
        <v/>
      </c>
      <c r="T322" s="305"/>
      <c r="U322" s="226"/>
      <c r="V322" s="229">
        <f t="shared" si="255"/>
        <v>13</v>
      </c>
      <c r="W322" s="229">
        <f t="shared" si="255"/>
        <v>14</v>
      </c>
      <c r="X322" s="52">
        <v>13</v>
      </c>
      <c r="Y322" s="87" t="str">
        <f t="shared" si="250"/>
        <v/>
      </c>
      <c r="Z322" s="87" t="str">
        <f t="shared" si="251"/>
        <v/>
      </c>
      <c r="AA322" s="87" t="str">
        <f t="shared" si="252"/>
        <v/>
      </c>
      <c r="AB322" s="87" t="str">
        <f t="shared" si="253"/>
        <v/>
      </c>
      <c r="AC322" s="34">
        <f t="shared" si="254"/>
        <v>0</v>
      </c>
    </row>
    <row r="323" spans="1:32" x14ac:dyDescent="0.2">
      <c r="A323" s="34" t="str">
        <f>C311&amp;"x"&amp;B323</f>
        <v>C1x10</v>
      </c>
      <c r="B323" s="63">
        <v>10</v>
      </c>
      <c r="C323" s="87" t="str">
        <f t="shared" si="240"/>
        <v/>
      </c>
      <c r="D323" s="87" t="str">
        <f t="shared" si="241"/>
        <v/>
      </c>
      <c r="E323" s="88" t="str">
        <f t="shared" si="242"/>
        <v/>
      </c>
      <c r="F323" s="88" t="str">
        <f t="shared" si="243"/>
        <v/>
      </c>
      <c r="G323" s="89" t="str">
        <f t="shared" si="244"/>
        <v/>
      </c>
      <c r="H323" s="90" t="str">
        <f t="shared" si="245"/>
        <v/>
      </c>
      <c r="I323" s="97"/>
      <c r="J323" s="87" t="str">
        <f t="shared" si="246"/>
        <v/>
      </c>
      <c r="K323" s="87" t="str">
        <f t="shared" si="247"/>
        <v/>
      </c>
      <c r="L323" s="87" t="str">
        <f t="shared" si="248"/>
        <v/>
      </c>
      <c r="M323" s="87" t="str">
        <f t="shared" si="249"/>
        <v/>
      </c>
      <c r="N323" s="92"/>
      <c r="P323" s="223" t="str">
        <f>IF(OR(LEFT($A323,1)="x",AND(Y313+$AC323=0,$AC313&gt;0)),"",IFERROR(VLOOKUP($A323,LedenZ,26,0),""))</f>
        <v/>
      </c>
      <c r="Q323" s="223" t="str">
        <f>IF(OR(LEFT($A323,1)="x",AND(Z313+$AC323=0,$AC313&gt;0)),"",IFERROR(VLOOKUP($A323,LedenZ,27,0),""))</f>
        <v/>
      </c>
      <c r="R323" s="223" t="str">
        <f>IF(OR(LEFT($A323,1)="x",AND(AA313+$AC323=0,$AC313&gt;0)),"",IFERROR(VLOOKUP($A323,LedenZ,28,0),""))</f>
        <v/>
      </c>
      <c r="S323" s="223" t="str">
        <f>IF(OR(LEFT($A323,1)="x",AND(AC313+$AC323=0,$AC313&gt;0)),"",IFERROR(VLOOKUP($A323,LedenZ,29,0),""))</f>
        <v/>
      </c>
      <c r="T323" s="305"/>
      <c r="U323" s="226"/>
      <c r="V323" s="229">
        <f t="shared" si="255"/>
        <v>13</v>
      </c>
      <c r="W323" s="229">
        <f t="shared" si="255"/>
        <v>14</v>
      </c>
      <c r="X323" s="52">
        <v>14</v>
      </c>
      <c r="Y323" s="87" t="str">
        <f t="shared" si="250"/>
        <v/>
      </c>
      <c r="Z323" s="87" t="str">
        <f t="shared" si="251"/>
        <v/>
      </c>
      <c r="AA323" s="87" t="str">
        <f t="shared" si="252"/>
        <v/>
      </c>
      <c r="AB323" s="87" t="str">
        <f t="shared" si="253"/>
        <v/>
      </c>
      <c r="AC323" s="34">
        <f t="shared" si="254"/>
        <v>0</v>
      </c>
    </row>
    <row r="324" spans="1:32" x14ac:dyDescent="0.2">
      <c r="A324" s="34" t="str">
        <f>C311&amp;"x"&amp;B324</f>
        <v>C1x11</v>
      </c>
      <c r="B324" s="63">
        <v>11</v>
      </c>
      <c r="C324" s="87" t="str">
        <f t="shared" si="240"/>
        <v/>
      </c>
      <c r="D324" s="87" t="str">
        <f t="shared" si="241"/>
        <v/>
      </c>
      <c r="E324" s="88" t="str">
        <f t="shared" si="242"/>
        <v/>
      </c>
      <c r="F324" s="88" t="str">
        <f t="shared" si="243"/>
        <v/>
      </c>
      <c r="G324" s="89" t="str">
        <f t="shared" si="244"/>
        <v/>
      </c>
      <c r="H324" s="90" t="str">
        <f t="shared" si="245"/>
        <v/>
      </c>
      <c r="I324" s="97"/>
      <c r="J324" s="87" t="str">
        <f t="shared" si="246"/>
        <v/>
      </c>
      <c r="K324" s="87" t="str">
        <f t="shared" si="247"/>
        <v/>
      </c>
      <c r="L324" s="87" t="str">
        <f t="shared" si="248"/>
        <v/>
      </c>
      <c r="M324" s="87" t="str">
        <f t="shared" si="249"/>
        <v/>
      </c>
      <c r="N324" s="92"/>
      <c r="P324" s="223" t="str">
        <f>IF(OR(LEFT($A324,1)="x",AND(Y313+$AC324=0,$AC313&gt;0)),"",IFERROR(VLOOKUP($A324,LedenZ,26,0),""))</f>
        <v/>
      </c>
      <c r="Q324" s="223" t="str">
        <f>IF(OR(LEFT($A324,1)="x",AND(Z313+$AC324=0,$AC313&gt;0)),"",IFERROR(VLOOKUP($A324,LedenZ,27,0),""))</f>
        <v/>
      </c>
      <c r="R324" s="223" t="str">
        <f>IF(OR(LEFT($A324,1)="x",AND(AA313+$AC324=0,$AC313&gt;0)),"",IFERROR(VLOOKUP($A324,LedenZ,28,0),""))</f>
        <v/>
      </c>
      <c r="S324" s="223" t="str">
        <f>IF(OR(LEFT($A324,1)="x",AND(AC313+$AC324=0,$AC313&gt;0)),"",IFERROR(VLOOKUP($A324,LedenZ,29,0),""))</f>
        <v/>
      </c>
      <c r="V324" s="229">
        <f t="shared" si="255"/>
        <v>13</v>
      </c>
      <c r="W324" s="229">
        <f t="shared" si="255"/>
        <v>14</v>
      </c>
      <c r="X324" s="52">
        <v>15</v>
      </c>
      <c r="Y324" s="87" t="str">
        <f t="shared" si="250"/>
        <v/>
      </c>
      <c r="Z324" s="87" t="str">
        <f t="shared" si="251"/>
        <v/>
      </c>
      <c r="AA324" s="87" t="str">
        <f t="shared" si="252"/>
        <v/>
      </c>
      <c r="AB324" s="87" t="str">
        <f t="shared" si="253"/>
        <v/>
      </c>
      <c r="AC324" s="34">
        <f t="shared" si="254"/>
        <v>0</v>
      </c>
    </row>
    <row r="325" spans="1:32" x14ac:dyDescent="0.2">
      <c r="A325" s="34" t="str">
        <f>C311&amp;"x"&amp;B325</f>
        <v>C1x12</v>
      </c>
      <c r="B325" s="63">
        <v>12</v>
      </c>
      <c r="C325" s="87" t="str">
        <f t="shared" si="240"/>
        <v/>
      </c>
      <c r="D325" s="87" t="str">
        <f t="shared" si="241"/>
        <v/>
      </c>
      <c r="E325" s="88" t="str">
        <f t="shared" si="242"/>
        <v/>
      </c>
      <c r="F325" s="88" t="str">
        <f t="shared" si="243"/>
        <v/>
      </c>
      <c r="G325" s="89" t="str">
        <f t="shared" si="244"/>
        <v/>
      </c>
      <c r="H325" s="90" t="str">
        <f t="shared" si="245"/>
        <v/>
      </c>
      <c r="I325" s="97"/>
      <c r="J325" s="87" t="str">
        <f t="shared" si="246"/>
        <v/>
      </c>
      <c r="K325" s="87" t="str">
        <f t="shared" si="247"/>
        <v/>
      </c>
      <c r="L325" s="87" t="str">
        <f t="shared" si="248"/>
        <v/>
      </c>
      <c r="M325" s="87" t="str">
        <f t="shared" si="249"/>
        <v/>
      </c>
      <c r="N325" s="92"/>
      <c r="P325" s="223" t="str">
        <f>IF(OR(LEFT($A325,1)="x",AND(Y313+$AC325=0,$AC313&gt;0)),"",IFERROR(VLOOKUP($A325,LedenZ,26,0),""))</f>
        <v/>
      </c>
      <c r="Q325" s="223" t="str">
        <f>IF(OR(LEFT($A325,1)="x",AND(Z313+$AC325=0,$AC313&gt;0)),"",IFERROR(VLOOKUP($A325,LedenZ,27,0),""))</f>
        <v/>
      </c>
      <c r="R325" s="223" t="str">
        <f>IF(OR(LEFT($A325,1)="x",AND(AA313+$AC325=0,$AC313&gt;0)),"",IFERROR(VLOOKUP($A325,LedenZ,28,0),""))</f>
        <v/>
      </c>
      <c r="S325" s="223" t="str">
        <f>IF(OR(LEFT($A325,1)="x",AND(AC313+$AC325=0,$AC313&gt;0)),"",IFERROR(VLOOKUP($A325,LedenZ,29,0),""))</f>
        <v/>
      </c>
      <c r="V325" s="229">
        <f t="shared" si="255"/>
        <v>13</v>
      </c>
      <c r="W325" s="229">
        <f t="shared" si="255"/>
        <v>14</v>
      </c>
      <c r="X325" s="52">
        <v>16</v>
      </c>
      <c r="Y325" s="87" t="str">
        <f t="shared" si="250"/>
        <v/>
      </c>
      <c r="Z325" s="87" t="str">
        <f t="shared" si="251"/>
        <v/>
      </c>
      <c r="AA325" s="87" t="str">
        <f t="shared" si="252"/>
        <v/>
      </c>
      <c r="AB325" s="87" t="str">
        <f t="shared" si="253"/>
        <v/>
      </c>
      <c r="AC325" s="34">
        <f t="shared" si="254"/>
        <v>0</v>
      </c>
    </row>
    <row r="326" spans="1:32" x14ac:dyDescent="0.2">
      <c r="A326" s="34" t="str">
        <f>C311&amp;"x"&amp;B326</f>
        <v>C1x13</v>
      </c>
      <c r="B326" s="63">
        <v>13</v>
      </c>
      <c r="C326" s="87" t="str">
        <f t="shared" si="240"/>
        <v/>
      </c>
      <c r="D326" s="87" t="str">
        <f t="shared" si="241"/>
        <v/>
      </c>
      <c r="E326" s="88" t="str">
        <f t="shared" si="242"/>
        <v/>
      </c>
      <c r="F326" s="88" t="str">
        <f t="shared" si="243"/>
        <v/>
      </c>
      <c r="G326" s="89" t="str">
        <f t="shared" si="244"/>
        <v/>
      </c>
      <c r="H326" s="90" t="str">
        <f t="shared" si="245"/>
        <v/>
      </c>
      <c r="I326" s="97"/>
      <c r="J326" s="87" t="str">
        <f t="shared" si="246"/>
        <v/>
      </c>
      <c r="K326" s="87" t="str">
        <f t="shared" si="247"/>
        <v/>
      </c>
      <c r="L326" s="87" t="str">
        <f t="shared" si="248"/>
        <v/>
      </c>
      <c r="M326" s="87" t="str">
        <f t="shared" si="249"/>
        <v/>
      </c>
      <c r="N326" s="92"/>
      <c r="P326" s="223" t="str">
        <f>IF(OR(LEFT($A326,1)="x",AND(Y313+$AC326=0,$AC313&gt;0)),"",IFERROR(VLOOKUP($A326,LedenZ,26,0),""))</f>
        <v/>
      </c>
      <c r="Q326" s="223" t="str">
        <f>IF(OR(LEFT($A326,1)="x",AND(Z313+$AC326=0,$AC313&gt;0)),"",IFERROR(VLOOKUP($A326,LedenZ,27,0),""))</f>
        <v/>
      </c>
      <c r="R326" s="223" t="str">
        <f>IF(OR(LEFT($A326,1)="x",AND(AA313+$AC326=0,$AC313&gt;0)),"",IFERROR(VLOOKUP($A326,LedenZ,28,0),""))</f>
        <v/>
      </c>
      <c r="S326" s="223" t="str">
        <f>IF(OR(LEFT($A326,1)="x",AND(AC313+$AC326=0,$AC313&gt;0)),"",IFERROR(VLOOKUP($A326,LedenZ,29,0),""))</f>
        <v/>
      </c>
      <c r="V326" s="229">
        <f t="shared" si="255"/>
        <v>13</v>
      </c>
      <c r="W326" s="229">
        <f t="shared" si="255"/>
        <v>14</v>
      </c>
      <c r="X326" s="52">
        <v>17</v>
      </c>
      <c r="Y326" s="87" t="str">
        <f t="shared" si="250"/>
        <v/>
      </c>
      <c r="Z326" s="87" t="str">
        <f t="shared" si="251"/>
        <v/>
      </c>
      <c r="AA326" s="87" t="str">
        <f t="shared" si="252"/>
        <v/>
      </c>
      <c r="AB326" s="87" t="str">
        <f t="shared" si="253"/>
        <v/>
      </c>
      <c r="AC326" s="34">
        <f t="shared" si="254"/>
        <v>0</v>
      </c>
    </row>
    <row r="327" spans="1:32" x14ac:dyDescent="0.2">
      <c r="A327" s="34" t="str">
        <f>C311&amp;"x"&amp;B327</f>
        <v>C1x14</v>
      </c>
      <c r="B327" s="63">
        <v>14</v>
      </c>
      <c r="C327" s="87" t="str">
        <f t="shared" si="240"/>
        <v/>
      </c>
      <c r="D327" s="87" t="str">
        <f t="shared" si="241"/>
        <v/>
      </c>
      <c r="E327" s="88" t="str">
        <f t="shared" si="242"/>
        <v/>
      </c>
      <c r="F327" s="88" t="str">
        <f t="shared" si="243"/>
        <v/>
      </c>
      <c r="G327" s="89" t="str">
        <f t="shared" si="244"/>
        <v/>
      </c>
      <c r="H327" s="90" t="str">
        <f t="shared" si="245"/>
        <v/>
      </c>
      <c r="I327" s="97"/>
      <c r="J327" s="87" t="str">
        <f t="shared" si="246"/>
        <v/>
      </c>
      <c r="K327" s="87" t="str">
        <f t="shared" si="247"/>
        <v/>
      </c>
      <c r="L327" s="87" t="str">
        <f t="shared" si="248"/>
        <v/>
      </c>
      <c r="M327" s="87" t="str">
        <f t="shared" si="249"/>
        <v/>
      </c>
      <c r="N327" s="92"/>
      <c r="P327" s="223" t="str">
        <f>IF(OR(LEFT($A327,1)="x",AND(Y313+$AC327=0,$AC313&gt;0)),"",IFERROR(VLOOKUP($A327,LedenZ,26,0),""))</f>
        <v/>
      </c>
      <c r="Q327" s="223" t="str">
        <f>IF(OR(LEFT($A327,1)="x",AND(Z313+$AC327=0,$AC313&gt;0)),"",IFERROR(VLOOKUP($A327,LedenZ,27,0),""))</f>
        <v/>
      </c>
      <c r="R327" s="223" t="str">
        <f>IF(OR(LEFT($A327,1)="x",AND(AA313+$AC327=0,$AC313&gt;0)),"",IFERROR(VLOOKUP($A327,LedenZ,28,0),""))</f>
        <v/>
      </c>
      <c r="S327" s="223" t="str">
        <f>IF(OR(LEFT($A327,1)="x",AND(AC313+$AC327=0,$AC313&gt;0)),"",IFERROR(VLOOKUP($A327,LedenZ,29,0),""))</f>
        <v/>
      </c>
      <c r="V327" s="229">
        <f t="shared" si="255"/>
        <v>13</v>
      </c>
      <c r="W327" s="229">
        <f t="shared" si="255"/>
        <v>14</v>
      </c>
      <c r="X327" s="52">
        <v>18</v>
      </c>
      <c r="Y327" s="87" t="str">
        <f t="shared" si="250"/>
        <v/>
      </c>
      <c r="Z327" s="87" t="str">
        <f t="shared" si="251"/>
        <v/>
      </c>
      <c r="AA327" s="87" t="str">
        <f t="shared" si="252"/>
        <v/>
      </c>
      <c r="AB327" s="87" t="str">
        <f t="shared" si="253"/>
        <v/>
      </c>
      <c r="AC327" s="34">
        <f t="shared" si="254"/>
        <v>0</v>
      </c>
    </row>
    <row r="328" spans="1:32" x14ac:dyDescent="0.2">
      <c r="A328" s="34" t="str">
        <f>C311&amp;"x"&amp;B328</f>
        <v>C1x15</v>
      </c>
      <c r="B328" s="63">
        <v>15</v>
      </c>
      <c r="C328" s="87" t="str">
        <f t="shared" si="240"/>
        <v/>
      </c>
      <c r="D328" s="87" t="str">
        <f t="shared" si="241"/>
        <v/>
      </c>
      <c r="E328" s="88" t="str">
        <f t="shared" si="242"/>
        <v/>
      </c>
      <c r="F328" s="88" t="str">
        <f t="shared" si="243"/>
        <v/>
      </c>
      <c r="G328" s="89" t="str">
        <f t="shared" si="244"/>
        <v/>
      </c>
      <c r="H328" s="90" t="str">
        <f t="shared" si="245"/>
        <v/>
      </c>
      <c r="I328" s="97"/>
      <c r="J328" s="87" t="str">
        <f t="shared" si="246"/>
        <v/>
      </c>
      <c r="K328" s="87" t="str">
        <f t="shared" si="247"/>
        <v/>
      </c>
      <c r="L328" s="87" t="str">
        <f t="shared" si="248"/>
        <v/>
      </c>
      <c r="M328" s="87" t="str">
        <f t="shared" si="249"/>
        <v/>
      </c>
      <c r="N328" s="92"/>
      <c r="P328" s="223" t="str">
        <f>IF(OR(LEFT($A328,1)="x",AND(Y313+$AC328=0,$AC313&gt;0)),"",IFERROR(VLOOKUP($A328,LedenZ,26,0),""))</f>
        <v/>
      </c>
      <c r="Q328" s="223" t="str">
        <f>IF(OR(LEFT($A328,1)="x",AND(Z313+$AC328=0,$AC313&gt;0)),"",IFERROR(VLOOKUP($A328,LedenZ,27,0),""))</f>
        <v/>
      </c>
      <c r="R328" s="223" t="str">
        <f>IF(OR(LEFT($A328,1)="x",AND(AA313+$AC328=0,$AC313&gt;0)),"",IFERROR(VLOOKUP($A328,LedenZ,28,0),""))</f>
        <v/>
      </c>
      <c r="S328" s="223" t="str">
        <f>IF(OR(LEFT($A328,1)="x",AND(AC313+$AC328=0,$AC313&gt;0)),"",IFERROR(VLOOKUP($A328,LedenZ,29,0),""))</f>
        <v/>
      </c>
      <c r="V328" s="229">
        <f t="shared" si="255"/>
        <v>13</v>
      </c>
      <c r="W328" s="229">
        <f t="shared" si="255"/>
        <v>14</v>
      </c>
      <c r="X328" s="52">
        <v>19</v>
      </c>
      <c r="Y328" s="87" t="str">
        <f t="shared" si="250"/>
        <v/>
      </c>
      <c r="Z328" s="87" t="str">
        <f t="shared" si="251"/>
        <v/>
      </c>
      <c r="AA328" s="87" t="str">
        <f t="shared" si="252"/>
        <v/>
      </c>
      <c r="AB328" s="87" t="str">
        <f t="shared" si="253"/>
        <v/>
      </c>
      <c r="AC328" s="34">
        <f t="shared" si="254"/>
        <v>0</v>
      </c>
    </row>
    <row r="329" spans="1:32" ht="13.5" thickBot="1" x14ac:dyDescent="0.25">
      <c r="B329" s="93"/>
      <c r="C329" s="94"/>
      <c r="D329" s="93"/>
      <c r="E329" s="93"/>
      <c r="F329" s="93"/>
      <c r="G329" s="95"/>
      <c r="H329" s="95"/>
      <c r="I329" s="95"/>
      <c r="J329" s="94"/>
      <c r="K329" s="94"/>
      <c r="L329" s="94"/>
      <c r="M329" s="92"/>
      <c r="N329" s="92"/>
      <c r="X329" s="52">
        <v>20</v>
      </c>
    </row>
    <row r="330" spans="1:32" ht="13.5" thickTop="1" x14ac:dyDescent="0.2">
      <c r="A330" s="62"/>
      <c r="B330" s="63"/>
      <c r="C330" s="392" t="s">
        <v>6547</v>
      </c>
      <c r="D330" s="392"/>
      <c r="E330" s="178" t="s">
        <v>6548</v>
      </c>
      <c r="F330" s="178" t="s">
        <v>6549</v>
      </c>
      <c r="G330" s="65" t="s">
        <v>6550</v>
      </c>
      <c r="H330" s="66"/>
      <c r="I330" s="67"/>
      <c r="J330" s="68" t="s">
        <v>6551</v>
      </c>
      <c r="K330" s="68" t="s">
        <v>6552</v>
      </c>
      <c r="L330" s="68" t="s">
        <v>6553</v>
      </c>
      <c r="M330" s="69"/>
      <c r="N330" s="69"/>
      <c r="O330" s="70"/>
      <c r="P330" s="71">
        <f ca="1">COUNT(P334:P348)</f>
        <v>0</v>
      </c>
      <c r="Q330" s="71">
        <f ca="1">COUNT(Q334:Q348)</f>
        <v>0</v>
      </c>
      <c r="R330" s="71">
        <f ca="1">COUNT(R334:R348)</f>
        <v>0</v>
      </c>
      <c r="S330" s="71">
        <f ca="1">COUNT(S334:S348)</f>
        <v>0</v>
      </c>
      <c r="T330" s="51">
        <f ca="1">S330-(15-COUNTBLANK(AB334:AB348))</f>
        <v>0</v>
      </c>
      <c r="U330" s="70"/>
      <c r="V330" s="70"/>
      <c r="W330" s="70"/>
      <c r="X330" s="70">
        <v>1</v>
      </c>
      <c r="Y330" s="62"/>
      <c r="Z330" s="62"/>
      <c r="AA330" s="62"/>
      <c r="AB330" s="62"/>
      <c r="AC330" s="62"/>
    </row>
    <row r="331" spans="1:32" x14ac:dyDescent="0.2">
      <c r="A331" s="43">
        <v>20</v>
      </c>
      <c r="B331" s="73"/>
      <c r="C331" s="391" t="str">
        <f>Leden!AR22</f>
        <v>C2</v>
      </c>
      <c r="D331" s="391"/>
      <c r="E331" s="177" t="str">
        <f>IF($C331="","",LEFT(IFERROR(VLOOKUP($C331,TeamsZ,2,0),"")&amp;"??",2))</f>
        <v>WK</v>
      </c>
      <c r="F331" s="177" t="str">
        <f>IF($C331="","",LEFT(IFERROR(VLOOKUP($C331,TeamsZ,3,0),"")&amp;"??",2))</f>
        <v>Za</v>
      </c>
      <c r="G331" s="177" t="str">
        <f>IF($C331="","",LEFT(IFERROR(VLOOKUP($C331,TeamsZ,4,0),"")&amp;"?",1))</f>
        <v>8</v>
      </c>
      <c r="H331" s="75"/>
      <c r="I331" s="76"/>
      <c r="J331" s="295">
        <f>COUNTIF(C334:C348,"V")</f>
        <v>6</v>
      </c>
      <c r="K331" s="300">
        <f>COUNTIF(C334:C348,"M")</f>
        <v>4</v>
      </c>
      <c r="L331" s="77">
        <f>IFERROR(AVERAGE(H334:H348),"")</f>
        <v>12.9</v>
      </c>
      <c r="M331" s="78"/>
      <c r="N331" s="78"/>
      <c r="O331" s="79" t="s">
        <v>6554</v>
      </c>
      <c r="P331" s="223" t="str">
        <f ca="1">IF(COUNT(P334:P348)=0,"",TeamPunten(P334:P348,$V331))</f>
        <v/>
      </c>
      <c r="Q331" s="223" t="str">
        <f ca="1">IF(COUNT(Q334:Q348)=0,"",TeamPunten(Q334:Q348,$V331))</f>
        <v/>
      </c>
      <c r="R331" s="223" t="str">
        <f ca="1">IF(COUNT(R334:R348)=0,"",TeamPunten(R334:R348,$V331))</f>
        <v/>
      </c>
      <c r="S331" s="223" t="str">
        <f ca="1">IF(COUNT(S334:S348)=0,"",TeamPunten(S334:S348,$V331))</f>
        <v/>
      </c>
      <c r="T331" s="51"/>
      <c r="U331" s="225" t="str">
        <f>MID($C331,1,1)</f>
        <v>C</v>
      </c>
      <c r="V331" s="225" t="str">
        <f>MID($C331,1,1)</f>
        <v>C</v>
      </c>
      <c r="W331" s="225" t="str">
        <f>MID($C331,1,1)</f>
        <v>C</v>
      </c>
      <c r="X331" s="52">
        <v>2</v>
      </c>
      <c r="Y331" s="43"/>
      <c r="Z331" s="43"/>
      <c r="AA331" s="43"/>
      <c r="AB331" s="43"/>
      <c r="AC331" s="43"/>
      <c r="AD331" s="20" t="str">
        <f>IF($C331="","",IFERROR(VLOOKUP($C331,TeamsZ,6,0),""))</f>
        <v>A</v>
      </c>
      <c r="AE331" s="20" t="str">
        <f>IF($AD331="","",IFERROR(VLOOKUP($AD331,Teams!$J$4:$O$8,2,0),""))</f>
        <v>3312 AD</v>
      </c>
      <c r="AF331" s="20" t="str">
        <f>IF($AD331="","",IFERROR(VLOOKUP($AD331,Teams!$J$4:$O$8,4,0),""))</f>
        <v>Dordrecht</v>
      </c>
    </row>
    <row r="332" spans="1:32" x14ac:dyDescent="0.2">
      <c r="B332" s="63"/>
      <c r="C332" s="178"/>
      <c r="D332" s="63"/>
      <c r="E332" s="63"/>
      <c r="F332" s="63"/>
      <c r="G332" s="67"/>
      <c r="H332" s="67"/>
      <c r="I332" s="67"/>
      <c r="J332" s="296"/>
      <c r="K332" s="296"/>
      <c r="L332" s="296"/>
      <c r="M332" s="80"/>
      <c r="N332" s="80"/>
      <c r="P332" s="224"/>
      <c r="Q332" s="224"/>
      <c r="R332" s="224"/>
      <c r="S332" s="224"/>
      <c r="T332" s="51"/>
      <c r="U332" s="226"/>
      <c r="V332" s="226"/>
      <c r="W332" s="226"/>
      <c r="X332" s="52">
        <v>3</v>
      </c>
    </row>
    <row r="333" spans="1:32" x14ac:dyDescent="0.2">
      <c r="A333" s="81"/>
      <c r="B333" s="82"/>
      <c r="C333" s="83" t="s">
        <v>6555</v>
      </c>
      <c r="D333" s="83" t="s">
        <v>6556</v>
      </c>
      <c r="E333" s="84" t="s">
        <v>6557</v>
      </c>
      <c r="F333" s="84" t="s">
        <v>6558</v>
      </c>
      <c r="G333" s="83" t="s">
        <v>6559</v>
      </c>
      <c r="H333" s="83" t="s">
        <v>6560</v>
      </c>
      <c r="I333" s="83" t="s">
        <v>6415</v>
      </c>
      <c r="J333" s="83" t="s">
        <v>7321</v>
      </c>
      <c r="K333" s="83" t="s">
        <v>8065</v>
      </c>
      <c r="L333" s="83" t="s">
        <v>8195</v>
      </c>
      <c r="M333" s="83" t="s">
        <v>8196</v>
      </c>
      <c r="N333" s="85"/>
      <c r="O333" s="86"/>
      <c r="P333" s="227" t="s">
        <v>6425</v>
      </c>
      <c r="Q333" s="227" t="s">
        <v>6424</v>
      </c>
      <c r="R333" s="227" t="s">
        <v>6426</v>
      </c>
      <c r="S333" s="227" t="s">
        <v>6425</v>
      </c>
      <c r="T333" s="51"/>
      <c r="U333" s="225">
        <f>IF(W331="","",VLOOKUP(W331,Leeftijdscat,2,FALSE))</f>
        <v>11</v>
      </c>
      <c r="V333" s="225">
        <f>IF(W331="","",VLOOKUP(W331,Leeftijdscat,3,FALSE))</f>
        <v>13</v>
      </c>
      <c r="W333" s="225">
        <f>IF(W331="","",VLOOKUP(W331,Leeftijdscat,4,FALSE))</f>
        <v>14</v>
      </c>
      <c r="X333" s="52">
        <v>4</v>
      </c>
      <c r="Y333" s="81">
        <f>LEN(Y334&amp;Y335&amp;Y336&amp;Y337&amp;Y338&amp;Y339&amp;Y340&amp;Y341&amp;Y342&amp;Y343&amp;Y344&amp;Y345&amp;Y346&amp;Y347&amp;Y348)</f>
        <v>20</v>
      </c>
      <c r="Z333" s="81">
        <f>LEN(Z334&amp;Z335&amp;Z336&amp;Z337&amp;Z338&amp;Z339&amp;Z340&amp;Z341&amp;Z342&amp;Z343&amp;Z344&amp;Z345&amp;Z346&amp;Z347&amp;Z348)</f>
        <v>20</v>
      </c>
      <c r="AA333" s="81">
        <f>LEN(AA334&amp;AA335&amp;AA336&amp;AA337&amp;AA338&amp;AA339&amp;AA340&amp;AA341&amp;AA342&amp;AA343&amp;AA344&amp;AA345&amp;AA346&amp;AA347&amp;AA348)</f>
        <v>20</v>
      </c>
      <c r="AB333" s="81">
        <f>LEN(AB334&amp;AB335&amp;AB336&amp;AB337&amp;AB338&amp;AB339&amp;AB340&amp;AB341&amp;AB342&amp;AB343&amp;AB344&amp;AB345&amp;AB346&amp;AB347&amp;AB348)</f>
        <v>0</v>
      </c>
      <c r="AC333" s="81">
        <f>SUM(Y333:AA333)</f>
        <v>60</v>
      </c>
    </row>
    <row r="334" spans="1:32" x14ac:dyDescent="0.2">
      <c r="A334" s="34" t="str">
        <f>C331&amp;"x"&amp;B334</f>
        <v>C2x1</v>
      </c>
      <c r="B334" s="63">
        <v>1</v>
      </c>
      <c r="C334" s="87" t="str">
        <f t="shared" ref="C334:C348" si="256">IF(LEFT($A334,1)="x","",IFERROR(VLOOKUP($A334,LedenZ,5,0),""))</f>
        <v>V</v>
      </c>
      <c r="D334" s="87" t="str">
        <f t="shared" ref="D334:D348" si="257">IF(LEFT($A334,1)="x","",IFERROR(VLOOKUP($A334,LedenZ,6,0),""))</f>
        <v>NKY17P6</v>
      </c>
      <c r="E334" s="88" t="str">
        <f t="shared" ref="E334:E348" si="258">IF(LEFT($A334,1)="x","",IFERROR(VLOOKUP($A334,LedenZ,7,0),""))</f>
        <v>Groeneweg, Roos</v>
      </c>
      <c r="F334" s="88" t="str">
        <f t="shared" ref="F334:F348" si="259">IF(LEFT($A334,1)="x","",IFERROR(VLOOKUP($A334,LedenZ,8,0),""))</f>
        <v>Roos</v>
      </c>
      <c r="G334" s="89">
        <f t="shared" ref="G334:G348" si="260">IF(LEFT($A334,1)="x","",IFERROR(VLOOKUP($A334,LedenZ,9,0),""))</f>
        <v>38432</v>
      </c>
      <c r="H334" s="90">
        <f t="shared" ref="H334:H348" si="261">IF(AND(ISNUMBER(G334),G334&lt;&gt;0),DATEDIF(G334,Peildatum,"Y"),"")</f>
        <v>13</v>
      </c>
      <c r="I334" s="97"/>
      <c r="J334" s="87" t="str">
        <f t="shared" ref="J334:J348" si="262">IF(LEFT($A334,1)="x","",IFERROR(VLOOKUP($A334,LedenZ,15,0),""))</f>
        <v>C3</v>
      </c>
      <c r="K334" s="87" t="str">
        <f t="shared" ref="K334:K348" si="263">IF(LEFT($A334,1)="x","",IFERROR(VLOOKUP($A334,LedenZ,16,0),""))</f>
        <v>C3</v>
      </c>
      <c r="L334" s="87" t="str">
        <f t="shared" ref="L334:L348" si="264">IF(LEFT($A334,1)="x","",IFERROR(VLOOKUP($A334,LedenZ,17,0),""))</f>
        <v>C3</v>
      </c>
      <c r="M334" s="87" t="str">
        <f t="shared" ref="M334:M348" si="265">IF(LEFT($A334,1)="x","",IFERROR(VLOOKUP($A334,LedenZ,18,0),""))</f>
        <v>C2</v>
      </c>
      <c r="N334" s="92"/>
      <c r="P334" s="223" t="str">
        <f ca="1">IF(OR(LEFT($A334,1)="x",AND(Y333+$AC334=0,$AC333&gt;0)),"",IFERROR(VLOOKUP($A334,LedenZ,26,0),""))</f>
        <v/>
      </c>
      <c r="Q334" s="223" t="str">
        <f ca="1">IF(OR(LEFT($A334,1)="x",AND(Z333+$AC334=0,$AC333&gt;0)),"",IFERROR(VLOOKUP($A334,LedenZ,27,0),""))</f>
        <v/>
      </c>
      <c r="R334" s="223" t="str">
        <f ca="1">IF(OR(LEFT($A334,1)="x",AND(AA333+$AC334=0,$AC333&gt;0)),"",IFERROR(VLOOKUP($A334,LedenZ,28,0),""))</f>
        <v/>
      </c>
      <c r="S334" s="223" t="str">
        <f ca="1">IF(OR(LEFT($A334,1)="x",AND(AC333+$AC334=0,$AC333&gt;0)),"",IFERROR(VLOOKUP($A334,LedenZ,29,0),""))</f>
        <v/>
      </c>
      <c r="T334" s="305"/>
      <c r="U334" s="226"/>
      <c r="V334" s="229">
        <f>V333</f>
        <v>13</v>
      </c>
      <c r="W334" s="229">
        <f>W333</f>
        <v>14</v>
      </c>
      <c r="X334" s="52">
        <v>5</v>
      </c>
      <c r="Y334" s="87" t="str">
        <f t="shared" ref="Y334:Y348" si="266">IF(LEFT($A334,1)="x","",IFERROR(VLOOKUP($A334,LedenZ,33,0),""))</f>
        <v>C3</v>
      </c>
      <c r="Z334" s="87" t="str">
        <f t="shared" ref="Z334:Z348" si="267">IF(LEFT($A334,1)="x","",IFERROR(VLOOKUP($A334,LedenZ,34,0),""))</f>
        <v>C3</v>
      </c>
      <c r="AA334" s="87" t="str">
        <f t="shared" ref="AA334:AA348" si="268">IF(LEFT($A334,1)="x","",IFERROR(VLOOKUP($A334,LedenZ,35,0),""))</f>
        <v>C3</v>
      </c>
      <c r="AB334" s="87" t="str">
        <f t="shared" ref="AB334:AB348" si="269">IF(LEFT($A334,1)="x","",IFERROR(VLOOKUP($A334,LedenZ,36,0),""))</f>
        <v/>
      </c>
      <c r="AC334" s="34">
        <f t="shared" ref="AC334:AC348" si="270">LEN(Y334&amp;Z334&amp;AA334&amp;AB334)</f>
        <v>6</v>
      </c>
    </row>
    <row r="335" spans="1:32" x14ac:dyDescent="0.2">
      <c r="A335" s="34" t="str">
        <f>C331&amp;"x"&amp;B335</f>
        <v>C2x2</v>
      </c>
      <c r="B335" s="63">
        <v>2</v>
      </c>
      <c r="C335" s="87" t="str">
        <f t="shared" si="256"/>
        <v>V</v>
      </c>
      <c r="D335" s="87" t="str">
        <f t="shared" si="257"/>
        <v>NKR88D3</v>
      </c>
      <c r="E335" s="88" t="str">
        <f t="shared" si="258"/>
        <v>Horst, Renee ter</v>
      </c>
      <c r="F335" s="88" t="str">
        <f t="shared" si="259"/>
        <v>Renee</v>
      </c>
      <c r="G335" s="89">
        <f t="shared" si="260"/>
        <v>38630</v>
      </c>
      <c r="H335" s="90">
        <f t="shared" si="261"/>
        <v>13</v>
      </c>
      <c r="I335" s="97"/>
      <c r="J335" s="87" t="str">
        <f t="shared" si="262"/>
        <v>C3</v>
      </c>
      <c r="K335" s="87" t="str">
        <f t="shared" si="263"/>
        <v>C3</v>
      </c>
      <c r="L335" s="87" t="str">
        <f t="shared" si="264"/>
        <v>C3</v>
      </c>
      <c r="M335" s="87" t="str">
        <f t="shared" si="265"/>
        <v>C2</v>
      </c>
      <c r="N335" s="92"/>
      <c r="P335" s="223" t="str">
        <f ca="1">IF(OR(LEFT($A335,1)="x",AND(Y333+$AC335=0,$AC333&gt;0)),"",IFERROR(VLOOKUP($A335,LedenZ,26,0),""))</f>
        <v/>
      </c>
      <c r="Q335" s="223" t="str">
        <f ca="1">IF(OR(LEFT($A335,1)="x",AND(Z333+$AC335=0,$AC333&gt;0)),"",IFERROR(VLOOKUP($A335,LedenZ,27,0),""))</f>
        <v/>
      </c>
      <c r="R335" s="223" t="str">
        <f ca="1">IF(OR(LEFT($A335,1)="x",AND(AA333+$AC335=0,$AC333&gt;0)),"",IFERROR(VLOOKUP($A335,LedenZ,28,0),""))</f>
        <v/>
      </c>
      <c r="S335" s="223" t="str">
        <f ca="1">IF(OR(LEFT($A335,1)="x",AND(AC333+$AC335=0,$AC333&gt;0)),"",IFERROR(VLOOKUP($A335,LedenZ,29,0),""))</f>
        <v/>
      </c>
      <c r="T335" s="305"/>
      <c r="U335" s="226"/>
      <c r="V335" s="229">
        <f t="shared" ref="V335:W348" si="271">V334</f>
        <v>13</v>
      </c>
      <c r="W335" s="229">
        <f t="shared" si="271"/>
        <v>14</v>
      </c>
      <c r="X335" s="52">
        <v>6</v>
      </c>
      <c r="Y335" s="87" t="str">
        <f t="shared" si="266"/>
        <v>C3</v>
      </c>
      <c r="Z335" s="87" t="str">
        <f t="shared" si="267"/>
        <v>C3</v>
      </c>
      <c r="AA335" s="87" t="str">
        <f t="shared" si="268"/>
        <v>C3</v>
      </c>
      <c r="AB335" s="87" t="str">
        <f t="shared" si="269"/>
        <v/>
      </c>
      <c r="AC335" s="34">
        <f t="shared" si="270"/>
        <v>6</v>
      </c>
    </row>
    <row r="336" spans="1:32" x14ac:dyDescent="0.2">
      <c r="A336" s="34" t="str">
        <f>C331&amp;"x"&amp;B336</f>
        <v>C2x3</v>
      </c>
      <c r="B336" s="63">
        <v>3</v>
      </c>
      <c r="C336" s="87" t="str">
        <f t="shared" si="256"/>
        <v>V</v>
      </c>
      <c r="D336" s="87" t="str">
        <f t="shared" si="257"/>
        <v>NKT92K1</v>
      </c>
      <c r="E336" s="88" t="str">
        <f t="shared" si="258"/>
        <v>Jongh, Anouk de</v>
      </c>
      <c r="F336" s="88" t="str">
        <f t="shared" si="259"/>
        <v>Anouk</v>
      </c>
      <c r="G336" s="89">
        <f t="shared" si="260"/>
        <v>38597</v>
      </c>
      <c r="H336" s="90">
        <f t="shared" si="261"/>
        <v>13</v>
      </c>
      <c r="I336" s="97"/>
      <c r="J336" s="87" t="str">
        <f t="shared" si="262"/>
        <v>C3</v>
      </c>
      <c r="K336" s="87" t="str">
        <f t="shared" si="263"/>
        <v>C3</v>
      </c>
      <c r="L336" s="87" t="str">
        <f t="shared" si="264"/>
        <v>C3</v>
      </c>
      <c r="M336" s="87" t="str">
        <f t="shared" si="265"/>
        <v>C2</v>
      </c>
      <c r="N336" s="92"/>
      <c r="P336" s="223" t="str">
        <f ca="1">IF(OR(LEFT($A336,1)="x",AND(Y333+$AC336=0,$AC333&gt;0)),"",IFERROR(VLOOKUP($A336,LedenZ,26,0),""))</f>
        <v/>
      </c>
      <c r="Q336" s="223" t="str">
        <f ca="1">IF(OR(LEFT($A336,1)="x",AND(Z333+$AC336=0,$AC333&gt;0)),"",IFERROR(VLOOKUP($A336,LedenZ,27,0),""))</f>
        <v/>
      </c>
      <c r="R336" s="223" t="str">
        <f ca="1">IF(OR(LEFT($A336,1)="x",AND(AA333+$AC336=0,$AC333&gt;0)),"",IFERROR(VLOOKUP($A336,LedenZ,28,0),""))</f>
        <v/>
      </c>
      <c r="S336" s="223" t="str">
        <f ca="1">IF(OR(LEFT($A336,1)="x",AND(AC333+$AC336=0,$AC333&gt;0)),"",IFERROR(VLOOKUP($A336,LedenZ,29,0),""))</f>
        <v/>
      </c>
      <c r="T336" s="305"/>
      <c r="U336" s="226"/>
      <c r="V336" s="229">
        <f t="shared" si="271"/>
        <v>13</v>
      </c>
      <c r="W336" s="229">
        <f t="shared" si="271"/>
        <v>14</v>
      </c>
      <c r="X336" s="52">
        <v>7</v>
      </c>
      <c r="Y336" s="87" t="str">
        <f t="shared" si="266"/>
        <v>C3</v>
      </c>
      <c r="Z336" s="87" t="str">
        <f t="shared" si="267"/>
        <v>C3</v>
      </c>
      <c r="AA336" s="87" t="str">
        <f t="shared" si="268"/>
        <v>C3</v>
      </c>
      <c r="AB336" s="87" t="str">
        <f t="shared" si="269"/>
        <v/>
      </c>
      <c r="AC336" s="34">
        <f t="shared" si="270"/>
        <v>6</v>
      </c>
    </row>
    <row r="337" spans="1:32" x14ac:dyDescent="0.2">
      <c r="A337" s="34" t="str">
        <f>C331&amp;"x"&amp;B337</f>
        <v>C2x4</v>
      </c>
      <c r="B337" s="63">
        <v>4</v>
      </c>
      <c r="C337" s="87" t="str">
        <f t="shared" si="256"/>
        <v>V</v>
      </c>
      <c r="D337" s="87" t="str">
        <f t="shared" si="257"/>
        <v>NLB70G6</v>
      </c>
      <c r="E337" s="88" t="str">
        <f t="shared" si="258"/>
        <v>Volker, Karlijn</v>
      </c>
      <c r="F337" s="88" t="str">
        <f t="shared" si="259"/>
        <v>Karlijn</v>
      </c>
      <c r="G337" s="89">
        <f t="shared" si="260"/>
        <v>38417</v>
      </c>
      <c r="H337" s="90">
        <f t="shared" si="261"/>
        <v>13</v>
      </c>
      <c r="I337" s="97"/>
      <c r="J337" s="87" t="str">
        <f t="shared" si="262"/>
        <v>C3</v>
      </c>
      <c r="K337" s="87" t="str">
        <f t="shared" si="263"/>
        <v>C3</v>
      </c>
      <c r="L337" s="87" t="str">
        <f t="shared" si="264"/>
        <v>C3</v>
      </c>
      <c r="M337" s="87" t="str">
        <f t="shared" si="265"/>
        <v>C2</v>
      </c>
      <c r="N337" s="92"/>
      <c r="P337" s="223" t="str">
        <f ca="1">IF(OR(LEFT($A337,1)="x",AND(Y333+$AC337=0,$AC333&gt;0)),"",IFERROR(VLOOKUP($A337,LedenZ,26,0),""))</f>
        <v/>
      </c>
      <c r="Q337" s="223" t="str">
        <f ca="1">IF(OR(LEFT($A337,1)="x",AND(Z333+$AC337=0,$AC333&gt;0)),"",IFERROR(VLOOKUP($A337,LedenZ,27,0),""))</f>
        <v/>
      </c>
      <c r="R337" s="223" t="str">
        <f ca="1">IF(OR(LEFT($A337,1)="x",AND(AA333+$AC337=0,$AC333&gt;0)),"",IFERROR(VLOOKUP($A337,LedenZ,28,0),""))</f>
        <v/>
      </c>
      <c r="S337" s="223" t="str">
        <f ca="1">IF(OR(LEFT($A337,1)="x",AND(AC333+$AC337=0,$AC333&gt;0)),"",IFERROR(VLOOKUP($A337,LedenZ,29,0),""))</f>
        <v/>
      </c>
      <c r="T337" s="305"/>
      <c r="U337" s="226"/>
      <c r="V337" s="229">
        <f t="shared" si="271"/>
        <v>13</v>
      </c>
      <c r="W337" s="229">
        <f t="shared" si="271"/>
        <v>14</v>
      </c>
      <c r="X337" s="52">
        <v>8</v>
      </c>
      <c r="Y337" s="87" t="str">
        <f t="shared" si="266"/>
        <v>C3</v>
      </c>
      <c r="Z337" s="87" t="str">
        <f t="shared" si="267"/>
        <v>C3</v>
      </c>
      <c r="AA337" s="87" t="str">
        <f t="shared" si="268"/>
        <v>C3</v>
      </c>
      <c r="AB337" s="87" t="str">
        <f t="shared" si="269"/>
        <v/>
      </c>
      <c r="AC337" s="34">
        <f t="shared" si="270"/>
        <v>6</v>
      </c>
    </row>
    <row r="338" spans="1:32" x14ac:dyDescent="0.2">
      <c r="A338" s="34" t="str">
        <f>C331&amp;"x"&amp;B338</f>
        <v>C2x5</v>
      </c>
      <c r="B338" s="63">
        <v>5</v>
      </c>
      <c r="C338" s="87" t="str">
        <f t="shared" si="256"/>
        <v>V</v>
      </c>
      <c r="D338" s="87" t="str">
        <f t="shared" si="257"/>
        <v>NLL20B6</v>
      </c>
      <c r="E338" s="88" t="str">
        <f t="shared" si="258"/>
        <v>Wensen, Maud van</v>
      </c>
      <c r="F338" s="88" t="str">
        <f t="shared" si="259"/>
        <v>Maud</v>
      </c>
      <c r="G338" s="89">
        <f t="shared" si="260"/>
        <v>38451</v>
      </c>
      <c r="H338" s="90">
        <f t="shared" si="261"/>
        <v>13</v>
      </c>
      <c r="I338" s="97"/>
      <c r="J338" s="87" t="str">
        <f t="shared" si="262"/>
        <v>C2</v>
      </c>
      <c r="K338" s="87" t="str">
        <f t="shared" si="263"/>
        <v>C2</v>
      </c>
      <c r="L338" s="87" t="str">
        <f t="shared" si="264"/>
        <v>C2</v>
      </c>
      <c r="M338" s="87" t="str">
        <f t="shared" si="265"/>
        <v>C2</v>
      </c>
      <c r="N338" s="92"/>
      <c r="P338" s="223" t="str">
        <f ca="1">IF(OR(LEFT($A338,1)="x",AND(Y333+$AC338=0,$AC333&gt;0)),"",IFERROR(VLOOKUP($A338,LedenZ,26,0),""))</f>
        <v/>
      </c>
      <c r="Q338" s="223" t="str">
        <f ca="1">IF(OR(LEFT($A338,1)="x",AND(Z333+$AC338=0,$AC333&gt;0)),"",IFERROR(VLOOKUP($A338,LedenZ,27,0),""))</f>
        <v/>
      </c>
      <c r="R338" s="223" t="str">
        <f ca="1">IF(OR(LEFT($A338,1)="x",AND(AA333+$AC338=0,$AC333&gt;0)),"",IFERROR(VLOOKUP($A338,LedenZ,28,0),""))</f>
        <v/>
      </c>
      <c r="S338" s="223" t="str">
        <f ca="1">IF(OR(LEFT($A338,1)="x",AND(AC333+$AC338=0,$AC333&gt;0)),"",IFERROR(VLOOKUP($A338,LedenZ,29,0),""))</f>
        <v/>
      </c>
      <c r="T338" s="305"/>
      <c r="U338" s="226"/>
      <c r="V338" s="229">
        <f t="shared" si="271"/>
        <v>13</v>
      </c>
      <c r="W338" s="229">
        <f t="shared" si="271"/>
        <v>14</v>
      </c>
      <c r="X338" s="52">
        <v>9</v>
      </c>
      <c r="Y338" s="87" t="str">
        <f t="shared" si="266"/>
        <v>C2</v>
      </c>
      <c r="Z338" s="87" t="str">
        <f t="shared" si="267"/>
        <v>C2</v>
      </c>
      <c r="AA338" s="87" t="str">
        <f t="shared" si="268"/>
        <v>C2</v>
      </c>
      <c r="AB338" s="87" t="str">
        <f t="shared" si="269"/>
        <v/>
      </c>
      <c r="AC338" s="34">
        <f t="shared" si="270"/>
        <v>6</v>
      </c>
    </row>
    <row r="339" spans="1:32" x14ac:dyDescent="0.2">
      <c r="A339" s="34" t="str">
        <f>C331&amp;"x"&amp;B339</f>
        <v>C2x6</v>
      </c>
      <c r="B339" s="63">
        <v>6</v>
      </c>
      <c r="C339" s="87" t="str">
        <f t="shared" si="256"/>
        <v>V</v>
      </c>
      <c r="D339" s="87" t="str">
        <f t="shared" si="257"/>
        <v>NKS24S7</v>
      </c>
      <c r="E339" s="88" t="str">
        <f t="shared" si="258"/>
        <v>Wijngaarden, Bente van</v>
      </c>
      <c r="F339" s="88" t="str">
        <f t="shared" si="259"/>
        <v>Bente</v>
      </c>
      <c r="G339" s="89">
        <f t="shared" si="260"/>
        <v>38928</v>
      </c>
      <c r="H339" s="90">
        <f t="shared" si="261"/>
        <v>12</v>
      </c>
      <c r="I339" s="97"/>
      <c r="J339" s="87" t="str">
        <f t="shared" si="262"/>
        <v>D2</v>
      </c>
      <c r="K339" s="87" t="str">
        <f t="shared" si="263"/>
        <v>D2</v>
      </c>
      <c r="L339" s="87" t="str">
        <f t="shared" si="264"/>
        <v>D2</v>
      </c>
      <c r="M339" s="87" t="str">
        <f t="shared" si="265"/>
        <v>C2</v>
      </c>
      <c r="N339" s="92"/>
      <c r="P339" s="223" t="str">
        <f ca="1">IF(OR(LEFT($A339,1)="x",AND(Y333+$AC339=0,$AC333&gt;0)),"",IFERROR(VLOOKUP($A339,LedenZ,26,0),""))</f>
        <v/>
      </c>
      <c r="Q339" s="223" t="str">
        <f ca="1">IF(OR(LEFT($A339,1)="x",AND(Z333+$AC339=0,$AC333&gt;0)),"",IFERROR(VLOOKUP($A339,LedenZ,27,0),""))</f>
        <v/>
      </c>
      <c r="R339" s="223" t="str">
        <f ca="1">IF(OR(LEFT($A339,1)="x",AND(AA333+$AC339=0,$AC333&gt;0)),"",IFERROR(VLOOKUP($A339,LedenZ,28,0),""))</f>
        <v/>
      </c>
      <c r="S339" s="223" t="str">
        <f ca="1">IF(OR(LEFT($A339,1)="x",AND(AC333+$AC339=0,$AC333&gt;0)),"",IFERROR(VLOOKUP($A339,LedenZ,29,0),""))</f>
        <v/>
      </c>
      <c r="T339" s="305"/>
      <c r="U339" s="226"/>
      <c r="V339" s="229">
        <f t="shared" si="271"/>
        <v>13</v>
      </c>
      <c r="W339" s="229">
        <f t="shared" si="271"/>
        <v>14</v>
      </c>
      <c r="X339" s="52">
        <v>10</v>
      </c>
      <c r="Y339" s="87" t="str">
        <f t="shared" si="266"/>
        <v>D2</v>
      </c>
      <c r="Z339" s="87" t="str">
        <f t="shared" si="267"/>
        <v>D2</v>
      </c>
      <c r="AA339" s="87" t="str">
        <f t="shared" si="268"/>
        <v>D2</v>
      </c>
      <c r="AB339" s="87" t="str">
        <f t="shared" si="269"/>
        <v/>
      </c>
      <c r="AC339" s="34">
        <f t="shared" si="270"/>
        <v>6</v>
      </c>
    </row>
    <row r="340" spans="1:32" x14ac:dyDescent="0.2">
      <c r="A340" s="34" t="str">
        <f>C331&amp;"x"&amp;B340</f>
        <v>C2x7</v>
      </c>
      <c r="B340" s="63">
        <v>7</v>
      </c>
      <c r="C340" s="87" t="str">
        <f t="shared" si="256"/>
        <v>M</v>
      </c>
      <c r="D340" s="87" t="str">
        <f t="shared" si="257"/>
        <v>NKW50B5</v>
      </c>
      <c r="E340" s="88" t="str">
        <f t="shared" si="258"/>
        <v>Geffen, Arend van</v>
      </c>
      <c r="F340" s="88" t="str">
        <f t="shared" si="259"/>
        <v>Arend</v>
      </c>
      <c r="G340" s="89">
        <f t="shared" si="260"/>
        <v>38487</v>
      </c>
      <c r="H340" s="90">
        <f t="shared" si="261"/>
        <v>13</v>
      </c>
      <c r="I340" s="97"/>
      <c r="J340" s="87" t="str">
        <f t="shared" si="262"/>
        <v>C2</v>
      </c>
      <c r="K340" s="87" t="str">
        <f t="shared" si="263"/>
        <v>C2</v>
      </c>
      <c r="L340" s="87" t="str">
        <f t="shared" si="264"/>
        <v>C2</v>
      </c>
      <c r="M340" s="87" t="str">
        <f t="shared" si="265"/>
        <v>C2</v>
      </c>
      <c r="N340" s="92"/>
      <c r="P340" s="223" t="str">
        <f ca="1">IF(OR(LEFT($A340,1)="x",AND(Y333+$AC340=0,$AC333&gt;0)),"",IFERROR(VLOOKUP($A340,LedenZ,26,0),""))</f>
        <v/>
      </c>
      <c r="Q340" s="223" t="str">
        <f ca="1">IF(OR(LEFT($A340,1)="x",AND(Z333+$AC340=0,$AC333&gt;0)),"",IFERROR(VLOOKUP($A340,LedenZ,27,0),""))</f>
        <v/>
      </c>
      <c r="R340" s="223" t="str">
        <f ca="1">IF(OR(LEFT($A340,1)="x",AND(AA333+$AC340=0,$AC333&gt;0)),"",IFERROR(VLOOKUP($A340,LedenZ,28,0),""))</f>
        <v/>
      </c>
      <c r="S340" s="223" t="str">
        <f ca="1">IF(OR(LEFT($A340,1)="x",AND(AC333+$AC340=0,$AC333&gt;0)),"",IFERROR(VLOOKUP($A340,LedenZ,29,0),""))</f>
        <v/>
      </c>
      <c r="T340" s="305"/>
      <c r="U340" s="226"/>
      <c r="V340" s="229">
        <f t="shared" si="271"/>
        <v>13</v>
      </c>
      <c r="W340" s="229">
        <f t="shared" si="271"/>
        <v>14</v>
      </c>
      <c r="X340" s="52">
        <v>11</v>
      </c>
      <c r="Y340" s="87" t="str">
        <f t="shared" si="266"/>
        <v>C2</v>
      </c>
      <c r="Z340" s="87" t="str">
        <f t="shared" si="267"/>
        <v>C2</v>
      </c>
      <c r="AA340" s="87" t="str">
        <f t="shared" si="268"/>
        <v>C2</v>
      </c>
      <c r="AB340" s="87" t="str">
        <f t="shared" si="269"/>
        <v/>
      </c>
      <c r="AC340" s="34">
        <f t="shared" si="270"/>
        <v>6</v>
      </c>
    </row>
    <row r="341" spans="1:32" x14ac:dyDescent="0.2">
      <c r="A341" s="34" t="str">
        <f>C331&amp;"x"&amp;B341</f>
        <v>C2x8</v>
      </c>
      <c r="B341" s="63">
        <v>8</v>
      </c>
      <c r="C341" s="87" t="str">
        <f t="shared" si="256"/>
        <v>M</v>
      </c>
      <c r="D341" s="87" t="str">
        <f t="shared" si="257"/>
        <v>NLB71F2</v>
      </c>
      <c r="E341" s="88" t="str">
        <f t="shared" si="258"/>
        <v>Koornneef, Wouter</v>
      </c>
      <c r="F341" s="88" t="str">
        <f t="shared" si="259"/>
        <v>Wouter</v>
      </c>
      <c r="G341" s="89">
        <f t="shared" si="260"/>
        <v>38517</v>
      </c>
      <c r="H341" s="90">
        <f t="shared" si="261"/>
        <v>13</v>
      </c>
      <c r="I341" s="97"/>
      <c r="J341" s="87" t="str">
        <f t="shared" si="262"/>
        <v>C2</v>
      </c>
      <c r="K341" s="87" t="str">
        <f t="shared" si="263"/>
        <v>C2</v>
      </c>
      <c r="L341" s="87" t="str">
        <f t="shared" si="264"/>
        <v>C2</v>
      </c>
      <c r="M341" s="87" t="str">
        <f t="shared" si="265"/>
        <v>C2</v>
      </c>
      <c r="N341" s="92"/>
      <c r="P341" s="223" t="str">
        <f ca="1">IF(OR(LEFT($A341,1)="x",AND(Y333+$AC341=0,$AC333&gt;0)),"",IFERROR(VLOOKUP($A341,LedenZ,26,0),""))</f>
        <v/>
      </c>
      <c r="Q341" s="223" t="str">
        <f ca="1">IF(OR(LEFT($A341,1)="x",AND(Z333+$AC341=0,$AC333&gt;0)),"",IFERROR(VLOOKUP($A341,LedenZ,27,0),""))</f>
        <v/>
      </c>
      <c r="R341" s="223" t="str">
        <f ca="1">IF(OR(LEFT($A341,1)="x",AND(AA333+$AC341=0,$AC333&gt;0)),"",IFERROR(VLOOKUP($A341,LedenZ,28,0),""))</f>
        <v/>
      </c>
      <c r="S341" s="223" t="str">
        <f ca="1">IF(OR(LEFT($A341,1)="x",AND(AC333+$AC341=0,$AC333&gt;0)),"",IFERROR(VLOOKUP($A341,LedenZ,29,0),""))</f>
        <v/>
      </c>
      <c r="T341" s="305"/>
      <c r="U341" s="226"/>
      <c r="V341" s="229">
        <f t="shared" si="271"/>
        <v>13</v>
      </c>
      <c r="W341" s="229">
        <f t="shared" si="271"/>
        <v>14</v>
      </c>
      <c r="X341" s="52">
        <v>12</v>
      </c>
      <c r="Y341" s="87" t="str">
        <f t="shared" si="266"/>
        <v>C2</v>
      </c>
      <c r="Z341" s="87" t="str">
        <f t="shared" si="267"/>
        <v>C2</v>
      </c>
      <c r="AA341" s="87" t="str">
        <f t="shared" si="268"/>
        <v>C2</v>
      </c>
      <c r="AB341" s="87" t="str">
        <f t="shared" si="269"/>
        <v/>
      </c>
      <c r="AC341" s="34">
        <f t="shared" si="270"/>
        <v>6</v>
      </c>
    </row>
    <row r="342" spans="1:32" x14ac:dyDescent="0.2">
      <c r="A342" s="34" t="str">
        <f>C331&amp;"x"&amp;B342</f>
        <v>C2x9</v>
      </c>
      <c r="B342" s="63">
        <v>9</v>
      </c>
      <c r="C342" s="87" t="str">
        <f t="shared" si="256"/>
        <v>M</v>
      </c>
      <c r="D342" s="87" t="str">
        <f t="shared" si="257"/>
        <v>NLG59F1</v>
      </c>
      <c r="E342" s="88" t="str">
        <f t="shared" si="258"/>
        <v>Lohuis, Jens</v>
      </c>
      <c r="F342" s="88" t="str">
        <f t="shared" si="259"/>
        <v>Jens</v>
      </c>
      <c r="G342" s="89">
        <f t="shared" si="260"/>
        <v>38578</v>
      </c>
      <c r="H342" s="90">
        <f t="shared" si="261"/>
        <v>13</v>
      </c>
      <c r="I342" s="97"/>
      <c r="J342" s="87" t="str">
        <f t="shared" si="262"/>
        <v>C1</v>
      </c>
      <c r="K342" s="87" t="str">
        <f t="shared" si="263"/>
        <v>C1</v>
      </c>
      <c r="L342" s="87" t="str">
        <f t="shared" si="264"/>
        <v>C1</v>
      </c>
      <c r="M342" s="87" t="str">
        <f t="shared" si="265"/>
        <v>C2</v>
      </c>
      <c r="N342" s="92"/>
      <c r="P342" s="223" t="str">
        <f ca="1">IF(OR(LEFT($A342,1)="x",AND(Y333+$AC342=0,$AC333&gt;0)),"",IFERROR(VLOOKUP($A342,LedenZ,26,0),""))</f>
        <v/>
      </c>
      <c r="Q342" s="223" t="str">
        <f ca="1">IF(OR(LEFT($A342,1)="x",AND(Z333+$AC342=0,$AC333&gt;0)),"",IFERROR(VLOOKUP($A342,LedenZ,27,0),""))</f>
        <v/>
      </c>
      <c r="R342" s="223" t="str">
        <f ca="1">IF(OR(LEFT($A342,1)="x",AND(AA333+$AC342=0,$AC333&gt;0)),"",IFERROR(VLOOKUP($A342,LedenZ,28,0),""))</f>
        <v/>
      </c>
      <c r="S342" s="223" t="str">
        <f ca="1">IF(OR(LEFT($A342,1)="x",AND(AC333+$AC342=0,$AC333&gt;0)),"",IFERROR(VLOOKUP($A342,LedenZ,29,0),""))</f>
        <v/>
      </c>
      <c r="T342" s="305"/>
      <c r="U342" s="226"/>
      <c r="V342" s="229">
        <f t="shared" si="271"/>
        <v>13</v>
      </c>
      <c r="W342" s="229">
        <f t="shared" si="271"/>
        <v>14</v>
      </c>
      <c r="X342" s="52">
        <v>13</v>
      </c>
      <c r="Y342" s="87" t="str">
        <f t="shared" si="266"/>
        <v>C1</v>
      </c>
      <c r="Z342" s="87" t="str">
        <f t="shared" si="267"/>
        <v>C1</v>
      </c>
      <c r="AA342" s="87" t="str">
        <f t="shared" si="268"/>
        <v>C1</v>
      </c>
      <c r="AB342" s="87" t="str">
        <f t="shared" si="269"/>
        <v/>
      </c>
      <c r="AC342" s="34">
        <f t="shared" si="270"/>
        <v>6</v>
      </c>
    </row>
    <row r="343" spans="1:32" x14ac:dyDescent="0.2">
      <c r="A343" s="34" t="str">
        <f>C331&amp;"x"&amp;B343</f>
        <v>C2x10</v>
      </c>
      <c r="B343" s="63">
        <v>10</v>
      </c>
      <c r="C343" s="87" t="str">
        <f t="shared" si="256"/>
        <v>M</v>
      </c>
      <c r="D343" s="87" t="str">
        <f t="shared" si="257"/>
        <v>NLB70Y2</v>
      </c>
      <c r="E343" s="88" t="str">
        <f t="shared" si="258"/>
        <v>Meijer, Joeke</v>
      </c>
      <c r="F343" s="88" t="str">
        <f t="shared" si="259"/>
        <v>Joeke</v>
      </c>
      <c r="G343" s="89">
        <f t="shared" si="260"/>
        <v>38617</v>
      </c>
      <c r="H343" s="90">
        <f t="shared" si="261"/>
        <v>13</v>
      </c>
      <c r="I343" s="97"/>
      <c r="J343" s="87" t="str">
        <f t="shared" si="262"/>
        <v>C3</v>
      </c>
      <c r="K343" s="87" t="str">
        <f t="shared" si="263"/>
        <v>C3</v>
      </c>
      <c r="L343" s="87" t="str">
        <f t="shared" si="264"/>
        <v>C3</v>
      </c>
      <c r="M343" s="87" t="str">
        <f t="shared" si="265"/>
        <v>C2</v>
      </c>
      <c r="N343" s="92"/>
      <c r="P343" s="223" t="str">
        <f ca="1">IF(OR(LEFT($A343,1)="x",AND(Y333+$AC343=0,$AC333&gt;0)),"",IFERROR(VLOOKUP($A343,LedenZ,26,0),""))</f>
        <v/>
      </c>
      <c r="Q343" s="223" t="str">
        <f ca="1">IF(OR(LEFT($A343,1)="x",AND(Z333+$AC343=0,$AC333&gt;0)),"",IFERROR(VLOOKUP($A343,LedenZ,27,0),""))</f>
        <v/>
      </c>
      <c r="R343" s="223" t="str">
        <f ca="1">IF(OR(LEFT($A343,1)="x",AND(AA333+$AC343=0,$AC333&gt;0)),"",IFERROR(VLOOKUP($A343,LedenZ,28,0),""))</f>
        <v/>
      </c>
      <c r="S343" s="223" t="str">
        <f ca="1">IF(OR(LEFT($A343,1)="x",AND(AC333+$AC343=0,$AC333&gt;0)),"",IFERROR(VLOOKUP($A343,LedenZ,29,0),""))</f>
        <v/>
      </c>
      <c r="T343" s="305"/>
      <c r="U343" s="226"/>
      <c r="V343" s="229">
        <f t="shared" si="271"/>
        <v>13</v>
      </c>
      <c r="W343" s="229">
        <f t="shared" si="271"/>
        <v>14</v>
      </c>
      <c r="X343" s="52">
        <v>14</v>
      </c>
      <c r="Y343" s="87" t="str">
        <f t="shared" si="266"/>
        <v>C3</v>
      </c>
      <c r="Z343" s="87" t="str">
        <f t="shared" si="267"/>
        <v>C3</v>
      </c>
      <c r="AA343" s="87" t="str">
        <f t="shared" si="268"/>
        <v>C3</v>
      </c>
      <c r="AB343" s="87" t="str">
        <f t="shared" si="269"/>
        <v/>
      </c>
      <c r="AC343" s="34">
        <f t="shared" si="270"/>
        <v>6</v>
      </c>
    </row>
    <row r="344" spans="1:32" x14ac:dyDescent="0.2">
      <c r="A344" s="34" t="str">
        <f>C331&amp;"x"&amp;B344</f>
        <v>C2x11</v>
      </c>
      <c r="B344" s="63">
        <v>11</v>
      </c>
      <c r="C344" s="87" t="str">
        <f t="shared" si="256"/>
        <v/>
      </c>
      <c r="D344" s="87" t="str">
        <f t="shared" si="257"/>
        <v/>
      </c>
      <c r="E344" s="88" t="str">
        <f t="shared" si="258"/>
        <v/>
      </c>
      <c r="F344" s="88" t="str">
        <f t="shared" si="259"/>
        <v/>
      </c>
      <c r="G344" s="89" t="str">
        <f t="shared" si="260"/>
        <v/>
      </c>
      <c r="H344" s="90" t="str">
        <f t="shared" si="261"/>
        <v/>
      </c>
      <c r="I344" s="97"/>
      <c r="J344" s="87" t="str">
        <f t="shared" si="262"/>
        <v/>
      </c>
      <c r="K344" s="87" t="str">
        <f t="shared" si="263"/>
        <v/>
      </c>
      <c r="L344" s="87" t="str">
        <f t="shared" si="264"/>
        <v/>
      </c>
      <c r="M344" s="87" t="str">
        <f t="shared" si="265"/>
        <v/>
      </c>
      <c r="N344" s="92"/>
      <c r="P344" s="223" t="str">
        <f>IF(OR(LEFT($A344,1)="x",AND(Y333+$AC344=0,$AC333&gt;0)),"",IFERROR(VLOOKUP($A344,LedenZ,26,0),""))</f>
        <v/>
      </c>
      <c r="Q344" s="223" t="str">
        <f>IF(OR(LEFT($A344,1)="x",AND(Z333+$AC344=0,$AC333&gt;0)),"",IFERROR(VLOOKUP($A344,LedenZ,27,0),""))</f>
        <v/>
      </c>
      <c r="R344" s="223" t="str">
        <f>IF(OR(LEFT($A344,1)="x",AND(AA333+$AC344=0,$AC333&gt;0)),"",IFERROR(VLOOKUP($A344,LedenZ,28,0),""))</f>
        <v/>
      </c>
      <c r="S344" s="223" t="str">
        <f>IF(OR(LEFT($A344,1)="x",AND(AC333+$AC344=0,$AC333&gt;0)),"",IFERROR(VLOOKUP($A344,LedenZ,29,0),""))</f>
        <v/>
      </c>
      <c r="V344" s="229">
        <f t="shared" si="271"/>
        <v>13</v>
      </c>
      <c r="W344" s="229">
        <f t="shared" si="271"/>
        <v>14</v>
      </c>
      <c r="X344" s="52">
        <v>15</v>
      </c>
      <c r="Y344" s="87" t="str">
        <f t="shared" si="266"/>
        <v/>
      </c>
      <c r="Z344" s="87" t="str">
        <f t="shared" si="267"/>
        <v/>
      </c>
      <c r="AA344" s="87" t="str">
        <f t="shared" si="268"/>
        <v/>
      </c>
      <c r="AB344" s="87" t="str">
        <f t="shared" si="269"/>
        <v/>
      </c>
      <c r="AC344" s="34">
        <f t="shared" si="270"/>
        <v>0</v>
      </c>
    </row>
    <row r="345" spans="1:32" x14ac:dyDescent="0.2">
      <c r="A345" s="34" t="str">
        <f>C331&amp;"x"&amp;B345</f>
        <v>C2x12</v>
      </c>
      <c r="B345" s="63">
        <v>12</v>
      </c>
      <c r="C345" s="87" t="str">
        <f t="shared" si="256"/>
        <v/>
      </c>
      <c r="D345" s="87" t="str">
        <f t="shared" si="257"/>
        <v/>
      </c>
      <c r="E345" s="88" t="str">
        <f t="shared" si="258"/>
        <v/>
      </c>
      <c r="F345" s="88" t="str">
        <f t="shared" si="259"/>
        <v/>
      </c>
      <c r="G345" s="89" t="str">
        <f t="shared" si="260"/>
        <v/>
      </c>
      <c r="H345" s="90" t="str">
        <f t="shared" si="261"/>
        <v/>
      </c>
      <c r="I345" s="97"/>
      <c r="J345" s="87" t="str">
        <f t="shared" si="262"/>
        <v/>
      </c>
      <c r="K345" s="87" t="str">
        <f t="shared" si="263"/>
        <v/>
      </c>
      <c r="L345" s="87" t="str">
        <f t="shared" si="264"/>
        <v/>
      </c>
      <c r="M345" s="87" t="str">
        <f t="shared" si="265"/>
        <v/>
      </c>
      <c r="N345" s="92"/>
      <c r="P345" s="223" t="str">
        <f>IF(OR(LEFT($A345,1)="x",AND(Y333+$AC345=0,$AC333&gt;0)),"",IFERROR(VLOOKUP($A345,LedenZ,26,0),""))</f>
        <v/>
      </c>
      <c r="Q345" s="223" t="str">
        <f>IF(OR(LEFT($A345,1)="x",AND(Z333+$AC345=0,$AC333&gt;0)),"",IFERROR(VLOOKUP($A345,LedenZ,27,0),""))</f>
        <v/>
      </c>
      <c r="R345" s="223" t="str">
        <f>IF(OR(LEFT($A345,1)="x",AND(AA333+$AC345=0,$AC333&gt;0)),"",IFERROR(VLOOKUP($A345,LedenZ,28,0),""))</f>
        <v/>
      </c>
      <c r="S345" s="223" t="str">
        <f>IF(OR(LEFT($A345,1)="x",AND(AC333+$AC345=0,$AC333&gt;0)),"",IFERROR(VLOOKUP($A345,LedenZ,29,0),""))</f>
        <v/>
      </c>
      <c r="V345" s="229">
        <f t="shared" si="271"/>
        <v>13</v>
      </c>
      <c r="W345" s="229">
        <f t="shared" si="271"/>
        <v>14</v>
      </c>
      <c r="X345" s="52">
        <v>16</v>
      </c>
      <c r="Y345" s="87" t="str">
        <f t="shared" si="266"/>
        <v/>
      </c>
      <c r="Z345" s="87" t="str">
        <f t="shared" si="267"/>
        <v/>
      </c>
      <c r="AA345" s="87" t="str">
        <f t="shared" si="268"/>
        <v/>
      </c>
      <c r="AB345" s="87" t="str">
        <f t="shared" si="269"/>
        <v/>
      </c>
      <c r="AC345" s="34">
        <f t="shared" si="270"/>
        <v>0</v>
      </c>
    </row>
    <row r="346" spans="1:32" x14ac:dyDescent="0.2">
      <c r="A346" s="34" t="str">
        <f>C331&amp;"x"&amp;B346</f>
        <v>C2x13</v>
      </c>
      <c r="B346" s="63">
        <v>13</v>
      </c>
      <c r="C346" s="87" t="str">
        <f t="shared" si="256"/>
        <v/>
      </c>
      <c r="D346" s="87" t="str">
        <f t="shared" si="257"/>
        <v/>
      </c>
      <c r="E346" s="88" t="str">
        <f t="shared" si="258"/>
        <v/>
      </c>
      <c r="F346" s="88" t="str">
        <f t="shared" si="259"/>
        <v/>
      </c>
      <c r="G346" s="89" t="str">
        <f t="shared" si="260"/>
        <v/>
      </c>
      <c r="H346" s="90" t="str">
        <f t="shared" si="261"/>
        <v/>
      </c>
      <c r="I346" s="97"/>
      <c r="J346" s="87" t="str">
        <f t="shared" si="262"/>
        <v/>
      </c>
      <c r="K346" s="87" t="str">
        <f t="shared" si="263"/>
        <v/>
      </c>
      <c r="L346" s="87" t="str">
        <f t="shared" si="264"/>
        <v/>
      </c>
      <c r="M346" s="87" t="str">
        <f t="shared" si="265"/>
        <v/>
      </c>
      <c r="N346" s="92"/>
      <c r="P346" s="223" t="str">
        <f>IF(OR(LEFT($A346,1)="x",AND(Y333+$AC346=0,$AC333&gt;0)),"",IFERROR(VLOOKUP($A346,LedenZ,26,0),""))</f>
        <v/>
      </c>
      <c r="Q346" s="223" t="str">
        <f>IF(OR(LEFT($A346,1)="x",AND(Z333+$AC346=0,$AC333&gt;0)),"",IFERROR(VLOOKUP($A346,LedenZ,27,0),""))</f>
        <v/>
      </c>
      <c r="R346" s="223" t="str">
        <f>IF(OR(LEFT($A346,1)="x",AND(AA333+$AC346=0,$AC333&gt;0)),"",IFERROR(VLOOKUP($A346,LedenZ,28,0),""))</f>
        <v/>
      </c>
      <c r="S346" s="223" t="str">
        <f>IF(OR(LEFT($A346,1)="x",AND(AC333+$AC346=0,$AC333&gt;0)),"",IFERROR(VLOOKUP($A346,LedenZ,29,0),""))</f>
        <v/>
      </c>
      <c r="V346" s="229">
        <f t="shared" si="271"/>
        <v>13</v>
      </c>
      <c r="W346" s="229">
        <f t="shared" si="271"/>
        <v>14</v>
      </c>
      <c r="X346" s="52">
        <v>17</v>
      </c>
      <c r="Y346" s="87" t="str">
        <f t="shared" si="266"/>
        <v/>
      </c>
      <c r="Z346" s="87" t="str">
        <f t="shared" si="267"/>
        <v/>
      </c>
      <c r="AA346" s="87" t="str">
        <f t="shared" si="268"/>
        <v/>
      </c>
      <c r="AB346" s="87" t="str">
        <f t="shared" si="269"/>
        <v/>
      </c>
      <c r="AC346" s="34">
        <f t="shared" si="270"/>
        <v>0</v>
      </c>
    </row>
    <row r="347" spans="1:32" x14ac:dyDescent="0.2">
      <c r="A347" s="34" t="str">
        <f>C331&amp;"x"&amp;B347</f>
        <v>C2x14</v>
      </c>
      <c r="B347" s="63">
        <v>14</v>
      </c>
      <c r="C347" s="87" t="str">
        <f t="shared" si="256"/>
        <v/>
      </c>
      <c r="D347" s="87" t="str">
        <f t="shared" si="257"/>
        <v/>
      </c>
      <c r="E347" s="88" t="str">
        <f t="shared" si="258"/>
        <v/>
      </c>
      <c r="F347" s="88" t="str">
        <f t="shared" si="259"/>
        <v/>
      </c>
      <c r="G347" s="89" t="str">
        <f t="shared" si="260"/>
        <v/>
      </c>
      <c r="H347" s="90" t="str">
        <f t="shared" si="261"/>
        <v/>
      </c>
      <c r="I347" s="97"/>
      <c r="J347" s="87" t="str">
        <f t="shared" si="262"/>
        <v/>
      </c>
      <c r="K347" s="87" t="str">
        <f t="shared" si="263"/>
        <v/>
      </c>
      <c r="L347" s="87" t="str">
        <f t="shared" si="264"/>
        <v/>
      </c>
      <c r="M347" s="87" t="str">
        <f t="shared" si="265"/>
        <v/>
      </c>
      <c r="N347" s="92"/>
      <c r="P347" s="223" t="str">
        <f>IF(OR(LEFT($A347,1)="x",AND(Y333+$AC347=0,$AC333&gt;0)),"",IFERROR(VLOOKUP($A347,LedenZ,26,0),""))</f>
        <v/>
      </c>
      <c r="Q347" s="223" t="str">
        <f>IF(OR(LEFT($A347,1)="x",AND(Z333+$AC347=0,$AC333&gt;0)),"",IFERROR(VLOOKUP($A347,LedenZ,27,0),""))</f>
        <v/>
      </c>
      <c r="R347" s="223" t="str">
        <f>IF(OR(LEFT($A347,1)="x",AND(AA333+$AC347=0,$AC333&gt;0)),"",IFERROR(VLOOKUP($A347,LedenZ,28,0),""))</f>
        <v/>
      </c>
      <c r="S347" s="223" t="str">
        <f>IF(OR(LEFT($A347,1)="x",AND(AC333+$AC347=0,$AC333&gt;0)),"",IFERROR(VLOOKUP($A347,LedenZ,29,0),""))</f>
        <v/>
      </c>
      <c r="V347" s="229">
        <f t="shared" si="271"/>
        <v>13</v>
      </c>
      <c r="W347" s="229">
        <f t="shared" si="271"/>
        <v>14</v>
      </c>
      <c r="X347" s="52">
        <v>18</v>
      </c>
      <c r="Y347" s="87" t="str">
        <f t="shared" si="266"/>
        <v/>
      </c>
      <c r="Z347" s="87" t="str">
        <f t="shared" si="267"/>
        <v/>
      </c>
      <c r="AA347" s="87" t="str">
        <f t="shared" si="268"/>
        <v/>
      </c>
      <c r="AB347" s="87" t="str">
        <f t="shared" si="269"/>
        <v/>
      </c>
      <c r="AC347" s="34">
        <f t="shared" si="270"/>
        <v>0</v>
      </c>
    </row>
    <row r="348" spans="1:32" x14ac:dyDescent="0.2">
      <c r="A348" s="34" t="str">
        <f>C331&amp;"x"&amp;B348</f>
        <v>C2x15</v>
      </c>
      <c r="B348" s="63">
        <v>15</v>
      </c>
      <c r="C348" s="87" t="str">
        <f t="shared" si="256"/>
        <v/>
      </c>
      <c r="D348" s="87" t="str">
        <f t="shared" si="257"/>
        <v/>
      </c>
      <c r="E348" s="88" t="str">
        <f t="shared" si="258"/>
        <v/>
      </c>
      <c r="F348" s="88" t="str">
        <f t="shared" si="259"/>
        <v/>
      </c>
      <c r="G348" s="89" t="str">
        <f t="shared" si="260"/>
        <v/>
      </c>
      <c r="H348" s="90" t="str">
        <f t="shared" si="261"/>
        <v/>
      </c>
      <c r="I348" s="97"/>
      <c r="J348" s="87" t="str">
        <f t="shared" si="262"/>
        <v/>
      </c>
      <c r="K348" s="87" t="str">
        <f t="shared" si="263"/>
        <v/>
      </c>
      <c r="L348" s="87" t="str">
        <f t="shared" si="264"/>
        <v/>
      </c>
      <c r="M348" s="87" t="str">
        <f t="shared" si="265"/>
        <v/>
      </c>
      <c r="N348" s="92"/>
      <c r="P348" s="223" t="str">
        <f>IF(OR(LEFT($A348,1)="x",AND(Y333+$AC348=0,$AC333&gt;0)),"",IFERROR(VLOOKUP($A348,LedenZ,26,0),""))</f>
        <v/>
      </c>
      <c r="Q348" s="223" t="str">
        <f>IF(OR(LEFT($A348,1)="x",AND(Z333+$AC348=0,$AC333&gt;0)),"",IFERROR(VLOOKUP($A348,LedenZ,27,0),""))</f>
        <v/>
      </c>
      <c r="R348" s="223" t="str">
        <f>IF(OR(LEFT($A348,1)="x",AND(AA333+$AC348=0,$AC333&gt;0)),"",IFERROR(VLOOKUP($A348,LedenZ,28,0),""))</f>
        <v/>
      </c>
      <c r="S348" s="223" t="str">
        <f>IF(OR(LEFT($A348,1)="x",AND(AC333+$AC348=0,$AC333&gt;0)),"",IFERROR(VLOOKUP($A348,LedenZ,29,0),""))</f>
        <v/>
      </c>
      <c r="V348" s="229">
        <f t="shared" si="271"/>
        <v>13</v>
      </c>
      <c r="W348" s="229">
        <f t="shared" si="271"/>
        <v>14</v>
      </c>
      <c r="X348" s="52">
        <v>19</v>
      </c>
      <c r="Y348" s="87" t="str">
        <f t="shared" si="266"/>
        <v/>
      </c>
      <c r="Z348" s="87" t="str">
        <f t="shared" si="267"/>
        <v/>
      </c>
      <c r="AA348" s="87" t="str">
        <f t="shared" si="268"/>
        <v/>
      </c>
      <c r="AB348" s="87" t="str">
        <f t="shared" si="269"/>
        <v/>
      </c>
      <c r="AC348" s="34">
        <f t="shared" si="270"/>
        <v>0</v>
      </c>
    </row>
    <row r="349" spans="1:32" ht="13.5" thickBot="1" x14ac:dyDescent="0.25">
      <c r="B349" s="93"/>
      <c r="C349" s="94"/>
      <c r="D349" s="93"/>
      <c r="E349" s="93"/>
      <c r="F349" s="93"/>
      <c r="G349" s="95"/>
      <c r="H349" s="95"/>
      <c r="I349" s="95"/>
      <c r="J349" s="94"/>
      <c r="K349" s="94"/>
      <c r="L349" s="94"/>
      <c r="M349" s="92"/>
      <c r="N349" s="92"/>
      <c r="X349" s="52">
        <v>20</v>
      </c>
    </row>
    <row r="350" spans="1:32" ht="13.5" thickTop="1" x14ac:dyDescent="0.2">
      <c r="A350" s="62"/>
      <c r="B350" s="63"/>
      <c r="C350" s="392" t="s">
        <v>6547</v>
      </c>
      <c r="D350" s="392"/>
      <c r="E350" s="178" t="s">
        <v>6548</v>
      </c>
      <c r="F350" s="178" t="s">
        <v>6549</v>
      </c>
      <c r="G350" s="65" t="s">
        <v>6550</v>
      </c>
      <c r="H350" s="66"/>
      <c r="I350" s="67"/>
      <c r="J350" s="68" t="s">
        <v>6551</v>
      </c>
      <c r="K350" s="68" t="s">
        <v>6552</v>
      </c>
      <c r="L350" s="68" t="s">
        <v>6553</v>
      </c>
      <c r="M350" s="69"/>
      <c r="N350" s="69"/>
      <c r="O350" s="70"/>
      <c r="P350" s="71">
        <f ca="1">COUNT(P354:P368)</f>
        <v>0</v>
      </c>
      <c r="Q350" s="71">
        <f ca="1">COUNT(Q354:Q368)</f>
        <v>0</v>
      </c>
      <c r="R350" s="71">
        <f ca="1">COUNT(R354:R368)</f>
        <v>0</v>
      </c>
      <c r="S350" s="71">
        <f ca="1">COUNT(S354:S368)</f>
        <v>0</v>
      </c>
      <c r="T350" s="51">
        <f ca="1">S350-(15-COUNTBLANK(AB354:AB368))</f>
        <v>0</v>
      </c>
      <c r="U350" s="70"/>
      <c r="V350" s="70"/>
      <c r="W350" s="70"/>
      <c r="X350" s="70">
        <v>1</v>
      </c>
      <c r="Y350" s="62"/>
      <c r="Z350" s="62"/>
      <c r="AA350" s="62"/>
      <c r="AB350" s="62"/>
      <c r="AC350" s="62"/>
    </row>
    <row r="351" spans="1:32" x14ac:dyDescent="0.2">
      <c r="A351" s="43">
        <v>21</v>
      </c>
      <c r="B351" s="73"/>
      <c r="C351" s="391" t="str">
        <f>Leden!AR23</f>
        <v>C3</v>
      </c>
      <c r="D351" s="391"/>
      <c r="E351" s="177" t="str">
        <f>IF($C351="","",LEFT(IFERROR(VLOOKUP($C351,TeamsZ,2,0),"")&amp;"??",2))</f>
        <v>BK</v>
      </c>
      <c r="F351" s="177" t="str">
        <f>IF($C351="","",LEFT(IFERROR(VLOOKUP($C351,TeamsZ,3,0),"")&amp;"??",2))</f>
        <v>Za</v>
      </c>
      <c r="G351" s="177" t="str">
        <f>IF($C351="","",LEFT(IFERROR(VLOOKUP($C351,TeamsZ,4,0),"")&amp;"?",1))</f>
        <v>8</v>
      </c>
      <c r="H351" s="75"/>
      <c r="I351" s="76"/>
      <c r="J351" s="295">
        <f>COUNTIF(C354:C368,"V")</f>
        <v>9</v>
      </c>
      <c r="K351" s="300">
        <f>COUNTIF(C354:C368,"M")</f>
        <v>0</v>
      </c>
      <c r="L351" s="77">
        <f>IFERROR(AVERAGE(H354:H368),"")</f>
        <v>12.555555555555555</v>
      </c>
      <c r="M351" s="78"/>
      <c r="N351" s="78"/>
      <c r="O351" s="79" t="s">
        <v>6554</v>
      </c>
      <c r="P351" s="223" t="str">
        <f ca="1">IF(COUNT(P354:P368)=0,"",TeamPunten(P354:P368,$V351))</f>
        <v/>
      </c>
      <c r="Q351" s="223" t="str">
        <f ca="1">IF(COUNT(Q354:Q368)=0,"",TeamPunten(Q354:Q368,$V351))</f>
        <v/>
      </c>
      <c r="R351" s="223" t="str">
        <f ca="1">IF(COUNT(R354:R368)=0,"",TeamPunten(R354:R368,$V351))</f>
        <v/>
      </c>
      <c r="S351" s="223" t="str">
        <f ca="1">IF(COUNT(S354:S368)=0,"",TeamPunten(S354:S368,$V351))</f>
        <v/>
      </c>
      <c r="T351" s="51"/>
      <c r="U351" s="225" t="str">
        <f>MID($C351,1,1)</f>
        <v>C</v>
      </c>
      <c r="V351" s="225" t="str">
        <f>MID($C351,1,1)</f>
        <v>C</v>
      </c>
      <c r="W351" s="225" t="str">
        <f>MID($C351,1,1)</f>
        <v>C</v>
      </c>
      <c r="X351" s="52">
        <v>2</v>
      </c>
      <c r="Y351" s="43"/>
      <c r="Z351" s="43"/>
      <c r="AA351" s="43"/>
      <c r="AB351" s="43"/>
      <c r="AC351" s="43"/>
      <c r="AD351" s="20" t="str">
        <f>IF($C351="","",IFERROR(VLOOKUP($C351,TeamsZ,6,0),""))</f>
        <v>A</v>
      </c>
      <c r="AE351" s="20" t="str">
        <f>IF($AD351="","",IFERROR(VLOOKUP($AD351,Teams!$J$4:$O$8,2,0),""))</f>
        <v>3312 AD</v>
      </c>
      <c r="AF351" s="20" t="str">
        <f>IF($AD351="","",IFERROR(VLOOKUP($AD351,Teams!$J$4:$O$8,4,0),""))</f>
        <v>Dordrecht</v>
      </c>
    </row>
    <row r="352" spans="1:32" x14ac:dyDescent="0.2">
      <c r="B352" s="63"/>
      <c r="C352" s="178"/>
      <c r="D352" s="63"/>
      <c r="E352" s="63"/>
      <c r="F352" s="63"/>
      <c r="G352" s="67"/>
      <c r="H352" s="67"/>
      <c r="I352" s="67"/>
      <c r="J352" s="296"/>
      <c r="K352" s="296"/>
      <c r="L352" s="296"/>
      <c r="M352" s="80"/>
      <c r="N352" s="80"/>
      <c r="P352" s="224"/>
      <c r="Q352" s="224"/>
      <c r="R352" s="224"/>
      <c r="S352" s="224"/>
      <c r="T352" s="51"/>
      <c r="U352" s="226"/>
      <c r="V352" s="226"/>
      <c r="W352" s="226"/>
      <c r="X352" s="52">
        <v>3</v>
      </c>
    </row>
    <row r="353" spans="1:29" x14ac:dyDescent="0.2">
      <c r="A353" s="81"/>
      <c r="B353" s="82"/>
      <c r="C353" s="83" t="s">
        <v>6555</v>
      </c>
      <c r="D353" s="83" t="s">
        <v>6556</v>
      </c>
      <c r="E353" s="84" t="s">
        <v>6557</v>
      </c>
      <c r="F353" s="84" t="s">
        <v>6558</v>
      </c>
      <c r="G353" s="83" t="s">
        <v>6559</v>
      </c>
      <c r="H353" s="83" t="s">
        <v>6560</v>
      </c>
      <c r="I353" s="83" t="s">
        <v>6415</v>
      </c>
      <c r="J353" s="83" t="s">
        <v>7321</v>
      </c>
      <c r="K353" s="83" t="s">
        <v>8065</v>
      </c>
      <c r="L353" s="83" t="s">
        <v>8195</v>
      </c>
      <c r="M353" s="83" t="s">
        <v>8196</v>
      </c>
      <c r="N353" s="85"/>
      <c r="O353" s="86"/>
      <c r="P353" s="227" t="s">
        <v>6425</v>
      </c>
      <c r="Q353" s="227" t="s">
        <v>6424</v>
      </c>
      <c r="R353" s="227" t="s">
        <v>6426</v>
      </c>
      <c r="S353" s="227" t="s">
        <v>6425</v>
      </c>
      <c r="T353" s="51"/>
      <c r="U353" s="225">
        <f>IF(W351="","",VLOOKUP(W351,Leeftijdscat,2,FALSE))</f>
        <v>11</v>
      </c>
      <c r="V353" s="225">
        <f>IF(W351="","",VLOOKUP(W351,Leeftijdscat,3,FALSE))</f>
        <v>13</v>
      </c>
      <c r="W353" s="225">
        <f>IF(W351="","",VLOOKUP(W351,Leeftijdscat,4,FALSE))</f>
        <v>14</v>
      </c>
      <c r="X353" s="52">
        <v>4</v>
      </c>
      <c r="Y353" s="81">
        <f>LEN(Y354&amp;Y355&amp;Y356&amp;Y357&amp;Y358&amp;Y359&amp;Y360&amp;Y361&amp;Y362&amp;Y363&amp;Y364&amp;Y365&amp;Y366&amp;Y367&amp;Y368)</f>
        <v>18</v>
      </c>
      <c r="Z353" s="81">
        <f>LEN(Z354&amp;Z355&amp;Z356&amp;Z357&amp;Z358&amp;Z359&amp;Z360&amp;Z361&amp;Z362&amp;Z363&amp;Z364&amp;Z365&amp;Z366&amp;Z367&amp;Z368)</f>
        <v>18</v>
      </c>
      <c r="AA353" s="81">
        <f>LEN(AA354&amp;AA355&amp;AA356&amp;AA357&amp;AA358&amp;AA359&amp;AA360&amp;AA361&amp;AA362&amp;AA363&amp;AA364&amp;AA365&amp;AA366&amp;AA367&amp;AA368)</f>
        <v>18</v>
      </c>
      <c r="AB353" s="81">
        <f>LEN(AB354&amp;AB355&amp;AB356&amp;AB357&amp;AB358&amp;AB359&amp;AB360&amp;AB361&amp;AB362&amp;AB363&amp;AB364&amp;AB365&amp;AB366&amp;AB367&amp;AB368)</f>
        <v>0</v>
      </c>
      <c r="AC353" s="81">
        <f>SUM(Y353:AA353)</f>
        <v>54</v>
      </c>
    </row>
    <row r="354" spans="1:29" x14ac:dyDescent="0.2">
      <c r="A354" s="34" t="str">
        <f>C351&amp;"x"&amp;B354</f>
        <v>C3x1</v>
      </c>
      <c r="B354" s="63">
        <v>1</v>
      </c>
      <c r="C354" s="87" t="str">
        <f t="shared" ref="C354:C368" si="272">IF(LEFT($A354,1)="x","",IFERROR(VLOOKUP($A354,LedenZ,5,0),""))</f>
        <v>V</v>
      </c>
      <c r="D354" s="87" t="str">
        <f t="shared" ref="D354:D368" si="273">IF(LEFT($A354,1)="x","",IFERROR(VLOOKUP($A354,LedenZ,6,0),""))</f>
        <v>NLB70F9</v>
      </c>
      <c r="E354" s="88" t="str">
        <f t="shared" ref="E354:E368" si="274">IF(LEFT($A354,1)="x","",IFERROR(VLOOKUP($A354,LedenZ,7,0),""))</f>
        <v>Auerbach, Lincy</v>
      </c>
      <c r="F354" s="88" t="str">
        <f t="shared" ref="F354:F368" si="275">IF(LEFT($A354,1)="x","",IFERROR(VLOOKUP($A354,LedenZ,8,0),""))</f>
        <v>Lincy</v>
      </c>
      <c r="G354" s="89">
        <f t="shared" ref="G354:G368" si="276">IF(LEFT($A354,1)="x","",IFERROR(VLOOKUP($A354,LedenZ,9,0),""))</f>
        <v>38693</v>
      </c>
      <c r="H354" s="90">
        <f t="shared" ref="H354:H368" si="277">IF(AND(ISNUMBER(G354),G354&lt;&gt;0),DATEDIF(G354,Peildatum,"Y"),"")</f>
        <v>13</v>
      </c>
      <c r="I354" s="97"/>
      <c r="J354" s="87" t="str">
        <f t="shared" ref="J354:J368" si="278">IF(LEFT($A354,1)="x","",IFERROR(VLOOKUP($A354,LedenZ,15,0),""))</f>
        <v>C5</v>
      </c>
      <c r="K354" s="87" t="str">
        <f t="shared" ref="K354:K368" si="279">IF(LEFT($A354,1)="x","",IFERROR(VLOOKUP($A354,LedenZ,16,0),""))</f>
        <v>C5</v>
      </c>
      <c r="L354" s="87" t="str">
        <f t="shared" ref="L354:L368" si="280">IF(LEFT($A354,1)="x","",IFERROR(VLOOKUP($A354,LedenZ,17,0),""))</f>
        <v>C5</v>
      </c>
      <c r="M354" s="87" t="str">
        <f t="shared" ref="M354:M368" si="281">IF(LEFT($A354,1)="x","",IFERROR(VLOOKUP($A354,LedenZ,18,0),""))</f>
        <v>C3</v>
      </c>
      <c r="N354" s="92"/>
      <c r="P354" s="223" t="str">
        <f ca="1">IF(OR(LEFT($A354,1)="x",AND(Y353+$AC354=0,$AC353&gt;0)),"",IFERROR(VLOOKUP($A354,LedenZ,26,0),""))</f>
        <v/>
      </c>
      <c r="Q354" s="223" t="str">
        <f ca="1">IF(OR(LEFT($A354,1)="x",AND(Z353+$AC354=0,$AC353&gt;0)),"",IFERROR(VLOOKUP($A354,LedenZ,27,0),""))</f>
        <v/>
      </c>
      <c r="R354" s="223" t="str">
        <f ca="1">IF(OR(LEFT($A354,1)="x",AND(AA353+$AC354=0,$AC353&gt;0)),"",IFERROR(VLOOKUP($A354,LedenZ,28,0),""))</f>
        <v/>
      </c>
      <c r="S354" s="223" t="str">
        <f ca="1">IF(OR(LEFT($A354,1)="x",AND(AC353+$AC354=0,$AC353&gt;0)),"",IFERROR(VLOOKUP($A354,LedenZ,29,0),""))</f>
        <v/>
      </c>
      <c r="T354" s="305"/>
      <c r="U354" s="226"/>
      <c r="V354" s="229">
        <f>V353</f>
        <v>13</v>
      </c>
      <c r="W354" s="229">
        <f>W353</f>
        <v>14</v>
      </c>
      <c r="X354" s="52">
        <v>5</v>
      </c>
      <c r="Y354" s="87" t="str">
        <f t="shared" ref="Y354:Y368" si="282">IF(LEFT($A354,1)="x","",IFERROR(VLOOKUP($A354,LedenZ,33,0),""))</f>
        <v>C5</v>
      </c>
      <c r="Z354" s="87" t="str">
        <f t="shared" ref="Z354:Z368" si="283">IF(LEFT($A354,1)="x","",IFERROR(VLOOKUP($A354,LedenZ,34,0),""))</f>
        <v>C5</v>
      </c>
      <c r="AA354" s="87" t="str">
        <f t="shared" ref="AA354:AA368" si="284">IF(LEFT($A354,1)="x","",IFERROR(VLOOKUP($A354,LedenZ,35,0),""))</f>
        <v>C5</v>
      </c>
      <c r="AB354" s="87" t="str">
        <f t="shared" ref="AB354:AB368" si="285">IF(LEFT($A354,1)="x","",IFERROR(VLOOKUP($A354,LedenZ,36,0),""))</f>
        <v/>
      </c>
      <c r="AC354" s="34">
        <f t="shared" ref="AC354:AC368" si="286">LEN(Y354&amp;Z354&amp;AA354&amp;AB354)</f>
        <v>6</v>
      </c>
    </row>
    <row r="355" spans="1:29" x14ac:dyDescent="0.2">
      <c r="A355" s="34" t="str">
        <f>C351&amp;"x"&amp;B355</f>
        <v>C3x2</v>
      </c>
      <c r="B355" s="63">
        <v>2</v>
      </c>
      <c r="C355" s="87" t="str">
        <f t="shared" si="272"/>
        <v>V</v>
      </c>
      <c r="D355" s="87" t="str">
        <f t="shared" si="273"/>
        <v>NLB70T7</v>
      </c>
      <c r="E355" s="88" t="str">
        <f t="shared" si="274"/>
        <v>Boeije, Amber</v>
      </c>
      <c r="F355" s="88" t="str">
        <f t="shared" si="275"/>
        <v>Amber</v>
      </c>
      <c r="G355" s="89">
        <f t="shared" si="276"/>
        <v>38480</v>
      </c>
      <c r="H355" s="90">
        <f t="shared" si="277"/>
        <v>13</v>
      </c>
      <c r="I355" s="97"/>
      <c r="J355" s="87" t="str">
        <f t="shared" si="278"/>
        <v>C4</v>
      </c>
      <c r="K355" s="87" t="str">
        <f t="shared" si="279"/>
        <v>C4</v>
      </c>
      <c r="L355" s="87" t="str">
        <f t="shared" si="280"/>
        <v>C4</v>
      </c>
      <c r="M355" s="87" t="str">
        <f t="shared" si="281"/>
        <v>C3</v>
      </c>
      <c r="N355" s="92"/>
      <c r="P355" s="223" t="str">
        <f ca="1">IF(OR(LEFT($A355,1)="x",AND(Y353+$AC355=0,$AC353&gt;0)),"",IFERROR(VLOOKUP($A355,LedenZ,26,0),""))</f>
        <v/>
      </c>
      <c r="Q355" s="223" t="str">
        <f ca="1">IF(OR(LEFT($A355,1)="x",AND(Z353+$AC355=0,$AC353&gt;0)),"",IFERROR(VLOOKUP($A355,LedenZ,27,0),""))</f>
        <v/>
      </c>
      <c r="R355" s="223" t="str">
        <f ca="1">IF(OR(LEFT($A355,1)="x",AND(AA353+$AC355=0,$AC353&gt;0)),"",IFERROR(VLOOKUP($A355,LedenZ,28,0),""))</f>
        <v/>
      </c>
      <c r="S355" s="223" t="str">
        <f ca="1">IF(OR(LEFT($A355,1)="x",AND(AC353+$AC355=0,$AC353&gt;0)),"",IFERROR(VLOOKUP($A355,LedenZ,29,0),""))</f>
        <v/>
      </c>
      <c r="T355" s="305"/>
      <c r="U355" s="226"/>
      <c r="V355" s="229">
        <f t="shared" ref="V355:W368" si="287">V354</f>
        <v>13</v>
      </c>
      <c r="W355" s="229">
        <f t="shared" si="287"/>
        <v>14</v>
      </c>
      <c r="X355" s="52">
        <v>6</v>
      </c>
      <c r="Y355" s="87" t="str">
        <f t="shared" si="282"/>
        <v>C4</v>
      </c>
      <c r="Z355" s="87" t="str">
        <f t="shared" si="283"/>
        <v>C4</v>
      </c>
      <c r="AA355" s="87" t="str">
        <f t="shared" si="284"/>
        <v>C4</v>
      </c>
      <c r="AB355" s="87" t="str">
        <f t="shared" si="285"/>
        <v/>
      </c>
      <c r="AC355" s="34">
        <f t="shared" si="286"/>
        <v>6</v>
      </c>
    </row>
    <row r="356" spans="1:29" x14ac:dyDescent="0.2">
      <c r="A356" s="34" t="str">
        <f>C351&amp;"x"&amp;B356</f>
        <v>C3x3</v>
      </c>
      <c r="B356" s="63">
        <v>3</v>
      </c>
      <c r="C356" s="87" t="str">
        <f t="shared" si="272"/>
        <v>V</v>
      </c>
      <c r="D356" s="87" t="str">
        <f t="shared" si="273"/>
        <v>NLR59C1</v>
      </c>
      <c r="E356" s="88" t="str">
        <f t="shared" si="274"/>
        <v>Bonnier, Fenna</v>
      </c>
      <c r="F356" s="88" t="str">
        <f t="shared" si="275"/>
        <v>Fenna</v>
      </c>
      <c r="G356" s="89">
        <f t="shared" si="276"/>
        <v>38778</v>
      </c>
      <c r="H356" s="90">
        <f t="shared" si="277"/>
        <v>12</v>
      </c>
      <c r="I356" s="97"/>
      <c r="J356" s="87" t="str">
        <f t="shared" si="278"/>
        <v>D4</v>
      </c>
      <c r="K356" s="87" t="str">
        <f t="shared" si="279"/>
        <v>D3</v>
      </c>
      <c r="L356" s="87" t="str">
        <f t="shared" si="280"/>
        <v>D3</v>
      </c>
      <c r="M356" s="87" t="str">
        <f t="shared" si="281"/>
        <v>C3</v>
      </c>
      <c r="N356" s="92"/>
      <c r="P356" s="223" t="str">
        <f ca="1">IF(OR(LEFT($A356,1)="x",AND(Y353+$AC356=0,$AC353&gt;0)),"",IFERROR(VLOOKUP($A356,LedenZ,26,0),""))</f>
        <v/>
      </c>
      <c r="Q356" s="223" t="str">
        <f ca="1">IF(OR(LEFT($A356,1)="x",AND(Z353+$AC356=0,$AC353&gt;0)),"",IFERROR(VLOOKUP($A356,LedenZ,27,0),""))</f>
        <v/>
      </c>
      <c r="R356" s="223" t="str">
        <f ca="1">IF(OR(LEFT($A356,1)="x",AND(AA353+$AC356=0,$AC353&gt;0)),"",IFERROR(VLOOKUP($A356,LedenZ,28,0),""))</f>
        <v/>
      </c>
      <c r="S356" s="223" t="str">
        <f ca="1">IF(OR(LEFT($A356,1)="x",AND(AC353+$AC356=0,$AC353&gt;0)),"",IFERROR(VLOOKUP($A356,LedenZ,29,0),""))</f>
        <v/>
      </c>
      <c r="T356" s="305"/>
      <c r="U356" s="226"/>
      <c r="V356" s="229">
        <f t="shared" si="287"/>
        <v>13</v>
      </c>
      <c r="W356" s="229">
        <f t="shared" si="287"/>
        <v>14</v>
      </c>
      <c r="X356" s="52">
        <v>7</v>
      </c>
      <c r="Y356" s="87" t="str">
        <f t="shared" si="282"/>
        <v>D4</v>
      </c>
      <c r="Z356" s="87" t="str">
        <f t="shared" si="283"/>
        <v>D3</v>
      </c>
      <c r="AA356" s="87" t="str">
        <f t="shared" si="284"/>
        <v>D3</v>
      </c>
      <c r="AB356" s="87" t="str">
        <f t="shared" si="285"/>
        <v/>
      </c>
      <c r="AC356" s="34">
        <f t="shared" si="286"/>
        <v>6</v>
      </c>
    </row>
    <row r="357" spans="1:29" x14ac:dyDescent="0.2">
      <c r="A357" s="34" t="str">
        <f>C351&amp;"x"&amp;B357</f>
        <v>C3x4</v>
      </c>
      <c r="B357" s="63">
        <v>4</v>
      </c>
      <c r="C357" s="87" t="str">
        <f t="shared" si="272"/>
        <v>V</v>
      </c>
      <c r="D357" s="87" t="str">
        <f t="shared" si="273"/>
        <v>NKQ46X6</v>
      </c>
      <c r="E357" s="88" t="str">
        <f t="shared" si="274"/>
        <v>Don, Emma</v>
      </c>
      <c r="F357" s="88" t="str">
        <f t="shared" si="275"/>
        <v>Emma</v>
      </c>
      <c r="G357" s="89">
        <f t="shared" si="276"/>
        <v>38555</v>
      </c>
      <c r="H357" s="90">
        <f t="shared" si="277"/>
        <v>13</v>
      </c>
      <c r="I357" s="97"/>
      <c r="J357" s="87" t="str">
        <f t="shared" si="278"/>
        <v>C4</v>
      </c>
      <c r="K357" s="87" t="str">
        <f t="shared" si="279"/>
        <v>C4</v>
      </c>
      <c r="L357" s="87" t="str">
        <f t="shared" si="280"/>
        <v>C4</v>
      </c>
      <c r="M357" s="87" t="str">
        <f t="shared" si="281"/>
        <v>C3</v>
      </c>
      <c r="N357" s="92"/>
      <c r="P357" s="223" t="str">
        <f ca="1">IF(OR(LEFT($A357,1)="x",AND(Y353+$AC357=0,$AC353&gt;0)),"",IFERROR(VLOOKUP($A357,LedenZ,26,0),""))</f>
        <v/>
      </c>
      <c r="Q357" s="223" t="str">
        <f ca="1">IF(OR(LEFT($A357,1)="x",AND(Z353+$AC357=0,$AC353&gt;0)),"",IFERROR(VLOOKUP($A357,LedenZ,27,0),""))</f>
        <v/>
      </c>
      <c r="R357" s="223" t="str">
        <f ca="1">IF(OR(LEFT($A357,1)="x",AND(AA353+$AC357=0,$AC353&gt;0)),"",IFERROR(VLOOKUP($A357,LedenZ,28,0),""))</f>
        <v/>
      </c>
      <c r="S357" s="223" t="str">
        <f ca="1">IF(OR(LEFT($A357,1)="x",AND(AC353+$AC357=0,$AC353&gt;0)),"",IFERROR(VLOOKUP($A357,LedenZ,29,0),""))</f>
        <v/>
      </c>
      <c r="T357" s="305"/>
      <c r="U357" s="226"/>
      <c r="V357" s="229">
        <f t="shared" si="287"/>
        <v>13</v>
      </c>
      <c r="W357" s="229">
        <f t="shared" si="287"/>
        <v>14</v>
      </c>
      <c r="X357" s="52">
        <v>8</v>
      </c>
      <c r="Y357" s="87" t="str">
        <f t="shared" si="282"/>
        <v>C4</v>
      </c>
      <c r="Z357" s="87" t="str">
        <f t="shared" si="283"/>
        <v>C4</v>
      </c>
      <c r="AA357" s="87" t="str">
        <f t="shared" si="284"/>
        <v>C4</v>
      </c>
      <c r="AB357" s="87" t="str">
        <f t="shared" si="285"/>
        <v/>
      </c>
      <c r="AC357" s="34">
        <f t="shared" si="286"/>
        <v>6</v>
      </c>
    </row>
    <row r="358" spans="1:29" x14ac:dyDescent="0.2">
      <c r="A358" s="34" t="str">
        <f>C351&amp;"x"&amp;B358</f>
        <v>C3x5</v>
      </c>
      <c r="B358" s="63">
        <v>5</v>
      </c>
      <c r="C358" s="87" t="str">
        <f t="shared" si="272"/>
        <v>V</v>
      </c>
      <c r="D358" s="87" t="str">
        <f t="shared" si="273"/>
        <v>NLJ47P3</v>
      </c>
      <c r="E358" s="88" t="str">
        <f t="shared" si="274"/>
        <v>Everdingen, Tessa van</v>
      </c>
      <c r="F358" s="88" t="str">
        <f t="shared" si="275"/>
        <v>Tessa</v>
      </c>
      <c r="G358" s="89">
        <f t="shared" si="276"/>
        <v>38900</v>
      </c>
      <c r="H358" s="90">
        <f t="shared" si="277"/>
        <v>12</v>
      </c>
      <c r="I358" s="97"/>
      <c r="J358" s="87" t="str">
        <f t="shared" si="278"/>
        <v>D3</v>
      </c>
      <c r="K358" s="87" t="str">
        <f t="shared" si="279"/>
        <v>D3</v>
      </c>
      <c r="L358" s="87" t="str">
        <f t="shared" si="280"/>
        <v>D3</v>
      </c>
      <c r="M358" s="87" t="str">
        <f t="shared" si="281"/>
        <v>C3</v>
      </c>
      <c r="N358" s="92"/>
      <c r="P358" s="223" t="str">
        <f ca="1">IF(OR(LEFT($A358,1)="x",AND(Y353+$AC358=0,$AC353&gt;0)),"",IFERROR(VLOOKUP($A358,LedenZ,26,0),""))</f>
        <v/>
      </c>
      <c r="Q358" s="223" t="str">
        <f ca="1">IF(OR(LEFT($A358,1)="x",AND(Z353+$AC358=0,$AC353&gt;0)),"",IFERROR(VLOOKUP($A358,LedenZ,27,0),""))</f>
        <v/>
      </c>
      <c r="R358" s="223" t="str">
        <f ca="1">IF(OR(LEFT($A358,1)="x",AND(AA353+$AC358=0,$AC353&gt;0)),"",IFERROR(VLOOKUP($A358,LedenZ,28,0),""))</f>
        <v/>
      </c>
      <c r="S358" s="223" t="str">
        <f ca="1">IF(OR(LEFT($A358,1)="x",AND(AC353+$AC358=0,$AC353&gt;0)),"",IFERROR(VLOOKUP($A358,LedenZ,29,0),""))</f>
        <v/>
      </c>
      <c r="T358" s="305"/>
      <c r="U358" s="226"/>
      <c r="V358" s="229">
        <f t="shared" si="287"/>
        <v>13</v>
      </c>
      <c r="W358" s="229">
        <f t="shared" si="287"/>
        <v>14</v>
      </c>
      <c r="X358" s="52">
        <v>9</v>
      </c>
      <c r="Y358" s="87" t="str">
        <f t="shared" si="282"/>
        <v>D3</v>
      </c>
      <c r="Z358" s="87" t="str">
        <f t="shared" si="283"/>
        <v>D3</v>
      </c>
      <c r="AA358" s="87" t="str">
        <f t="shared" si="284"/>
        <v>D3</v>
      </c>
      <c r="AB358" s="87" t="str">
        <f t="shared" si="285"/>
        <v/>
      </c>
      <c r="AC358" s="34">
        <f t="shared" si="286"/>
        <v>6</v>
      </c>
    </row>
    <row r="359" spans="1:29" x14ac:dyDescent="0.2">
      <c r="A359" s="34" t="str">
        <f>C351&amp;"x"&amp;B359</f>
        <v>C3x6</v>
      </c>
      <c r="B359" s="63">
        <v>6</v>
      </c>
      <c r="C359" s="87" t="str">
        <f t="shared" si="272"/>
        <v>V</v>
      </c>
      <c r="D359" s="87" t="str">
        <f t="shared" si="273"/>
        <v>NLP77W3</v>
      </c>
      <c r="E359" s="88" t="str">
        <f t="shared" si="274"/>
        <v>Mert, Rezzan</v>
      </c>
      <c r="F359" s="88" t="str">
        <f t="shared" si="275"/>
        <v>Rezzan</v>
      </c>
      <c r="G359" s="89">
        <f t="shared" si="276"/>
        <v>38848</v>
      </c>
      <c r="H359" s="90">
        <f t="shared" si="277"/>
        <v>12</v>
      </c>
      <c r="I359" s="97"/>
      <c r="J359" s="87" t="str">
        <f t="shared" si="278"/>
        <v>D3</v>
      </c>
      <c r="K359" s="87" t="str">
        <f t="shared" si="279"/>
        <v>D3</v>
      </c>
      <c r="L359" s="87" t="str">
        <f t="shared" si="280"/>
        <v>D3</v>
      </c>
      <c r="M359" s="87" t="str">
        <f t="shared" si="281"/>
        <v>C3</v>
      </c>
      <c r="N359" s="92"/>
      <c r="P359" s="223" t="str">
        <f ca="1">IF(OR(LEFT($A359,1)="x",AND(Y353+$AC359=0,$AC353&gt;0)),"",IFERROR(VLOOKUP($A359,LedenZ,26,0),""))</f>
        <v/>
      </c>
      <c r="Q359" s="223" t="str">
        <f ca="1">IF(OR(LEFT($A359,1)="x",AND(Z353+$AC359=0,$AC353&gt;0)),"",IFERROR(VLOOKUP($A359,LedenZ,27,0),""))</f>
        <v/>
      </c>
      <c r="R359" s="223" t="str">
        <f ca="1">IF(OR(LEFT($A359,1)="x",AND(AA353+$AC359=0,$AC353&gt;0)),"",IFERROR(VLOOKUP($A359,LedenZ,28,0),""))</f>
        <v/>
      </c>
      <c r="S359" s="223" t="str">
        <f ca="1">IF(OR(LEFT($A359,1)="x",AND(AC353+$AC359=0,$AC353&gt;0)),"",IFERROR(VLOOKUP($A359,LedenZ,29,0),""))</f>
        <v/>
      </c>
      <c r="T359" s="305"/>
      <c r="U359" s="226"/>
      <c r="V359" s="229">
        <f t="shared" si="287"/>
        <v>13</v>
      </c>
      <c r="W359" s="229">
        <f t="shared" si="287"/>
        <v>14</v>
      </c>
      <c r="X359" s="52">
        <v>10</v>
      </c>
      <c r="Y359" s="87" t="str">
        <f t="shared" si="282"/>
        <v>D3</v>
      </c>
      <c r="Z359" s="87" t="str">
        <f t="shared" si="283"/>
        <v>D3</v>
      </c>
      <c r="AA359" s="87" t="str">
        <f t="shared" si="284"/>
        <v>D3</v>
      </c>
      <c r="AB359" s="87" t="str">
        <f t="shared" si="285"/>
        <v/>
      </c>
      <c r="AC359" s="34">
        <f t="shared" si="286"/>
        <v>6</v>
      </c>
    </row>
    <row r="360" spans="1:29" x14ac:dyDescent="0.2">
      <c r="A360" s="34" t="str">
        <f>C351&amp;"x"&amp;B360</f>
        <v>C3x7</v>
      </c>
      <c r="B360" s="63">
        <v>7</v>
      </c>
      <c r="C360" s="87" t="str">
        <f t="shared" si="272"/>
        <v>V</v>
      </c>
      <c r="D360" s="87" t="str">
        <f t="shared" si="273"/>
        <v>NLF26P6</v>
      </c>
      <c r="E360" s="88" t="str">
        <f t="shared" si="274"/>
        <v>Prosman, Ann-Sophie</v>
      </c>
      <c r="F360" s="88" t="str">
        <f t="shared" si="275"/>
        <v>Ann-Sophie</v>
      </c>
      <c r="G360" s="89">
        <f t="shared" si="276"/>
        <v>38811</v>
      </c>
      <c r="H360" s="90">
        <f t="shared" si="277"/>
        <v>12</v>
      </c>
      <c r="I360" s="97"/>
      <c r="J360" s="87" t="str">
        <f t="shared" si="278"/>
        <v>D3</v>
      </c>
      <c r="K360" s="87" t="str">
        <f t="shared" si="279"/>
        <v>D3</v>
      </c>
      <c r="L360" s="87" t="str">
        <f t="shared" si="280"/>
        <v>D3</v>
      </c>
      <c r="M360" s="87" t="str">
        <f t="shared" si="281"/>
        <v>C3</v>
      </c>
      <c r="N360" s="92"/>
      <c r="P360" s="223" t="str">
        <f ca="1">IF(OR(LEFT($A360,1)="x",AND(Y353+$AC360=0,$AC353&gt;0)),"",IFERROR(VLOOKUP($A360,LedenZ,26,0),""))</f>
        <v/>
      </c>
      <c r="Q360" s="223" t="str">
        <f ca="1">IF(OR(LEFT($A360,1)="x",AND(Z353+$AC360=0,$AC353&gt;0)),"",IFERROR(VLOOKUP($A360,LedenZ,27,0),""))</f>
        <v/>
      </c>
      <c r="R360" s="223" t="str">
        <f ca="1">IF(OR(LEFT($A360,1)="x",AND(AA353+$AC360=0,$AC353&gt;0)),"",IFERROR(VLOOKUP($A360,LedenZ,28,0),""))</f>
        <v/>
      </c>
      <c r="S360" s="223" t="str">
        <f ca="1">IF(OR(LEFT($A360,1)="x",AND(AC353+$AC360=0,$AC353&gt;0)),"",IFERROR(VLOOKUP($A360,LedenZ,29,0),""))</f>
        <v/>
      </c>
      <c r="T360" s="305"/>
      <c r="U360" s="226"/>
      <c r="V360" s="229">
        <f t="shared" si="287"/>
        <v>13</v>
      </c>
      <c r="W360" s="229">
        <f t="shared" si="287"/>
        <v>14</v>
      </c>
      <c r="X360" s="52">
        <v>11</v>
      </c>
      <c r="Y360" s="87" t="str">
        <f t="shared" si="282"/>
        <v>D3</v>
      </c>
      <c r="Z360" s="87" t="str">
        <f t="shared" si="283"/>
        <v>D3</v>
      </c>
      <c r="AA360" s="87" t="str">
        <f t="shared" si="284"/>
        <v>D3</v>
      </c>
      <c r="AB360" s="87" t="str">
        <f t="shared" si="285"/>
        <v/>
      </c>
      <c r="AC360" s="34">
        <f t="shared" si="286"/>
        <v>6</v>
      </c>
    </row>
    <row r="361" spans="1:29" x14ac:dyDescent="0.2">
      <c r="A361" s="34" t="str">
        <f>C351&amp;"x"&amp;B361</f>
        <v>C3x8</v>
      </c>
      <c r="B361" s="63">
        <v>8</v>
      </c>
      <c r="C361" s="87" t="str">
        <f t="shared" si="272"/>
        <v>V</v>
      </c>
      <c r="D361" s="87" t="str">
        <f t="shared" si="273"/>
        <v>NLB70S0</v>
      </c>
      <c r="E361" s="88" t="str">
        <f t="shared" si="274"/>
        <v>Quarrë, Elena</v>
      </c>
      <c r="F361" s="88" t="str">
        <f t="shared" si="275"/>
        <v>Elena</v>
      </c>
      <c r="G361" s="89">
        <f t="shared" si="276"/>
        <v>38509</v>
      </c>
      <c r="H361" s="90">
        <f t="shared" si="277"/>
        <v>13</v>
      </c>
      <c r="I361" s="97"/>
      <c r="J361" s="87" t="str">
        <f t="shared" si="278"/>
        <v>C4</v>
      </c>
      <c r="K361" s="87" t="str">
        <f t="shared" si="279"/>
        <v>C4</v>
      </c>
      <c r="L361" s="87" t="str">
        <f t="shared" si="280"/>
        <v>C4</v>
      </c>
      <c r="M361" s="87" t="str">
        <f t="shared" si="281"/>
        <v>C3</v>
      </c>
      <c r="N361" s="92"/>
      <c r="P361" s="223" t="str">
        <f ca="1">IF(OR(LEFT($A361,1)="x",AND(Y353+$AC361=0,$AC353&gt;0)),"",IFERROR(VLOOKUP($A361,LedenZ,26,0),""))</f>
        <v/>
      </c>
      <c r="Q361" s="223" t="str">
        <f ca="1">IF(OR(LEFT($A361,1)="x",AND(Z353+$AC361=0,$AC353&gt;0)),"",IFERROR(VLOOKUP($A361,LedenZ,27,0),""))</f>
        <v/>
      </c>
      <c r="R361" s="223" t="str">
        <f ca="1">IF(OR(LEFT($A361,1)="x",AND(AA353+$AC361=0,$AC353&gt;0)),"",IFERROR(VLOOKUP($A361,LedenZ,28,0),""))</f>
        <v/>
      </c>
      <c r="S361" s="223" t="str">
        <f ca="1">IF(OR(LEFT($A361,1)="x",AND(AC353+$AC361=0,$AC353&gt;0)),"",IFERROR(VLOOKUP($A361,LedenZ,29,0),""))</f>
        <v/>
      </c>
      <c r="T361" s="305"/>
      <c r="U361" s="226"/>
      <c r="V361" s="229">
        <f t="shared" si="287"/>
        <v>13</v>
      </c>
      <c r="W361" s="229">
        <f t="shared" si="287"/>
        <v>14</v>
      </c>
      <c r="X361" s="52">
        <v>12</v>
      </c>
      <c r="Y361" s="87" t="str">
        <f t="shared" si="282"/>
        <v>C4</v>
      </c>
      <c r="Z361" s="87" t="str">
        <f t="shared" si="283"/>
        <v>C4</v>
      </c>
      <c r="AA361" s="87" t="str">
        <f t="shared" si="284"/>
        <v>C4</v>
      </c>
      <c r="AB361" s="87" t="str">
        <f t="shared" si="285"/>
        <v/>
      </c>
      <c r="AC361" s="34">
        <f t="shared" si="286"/>
        <v>6</v>
      </c>
    </row>
    <row r="362" spans="1:29" x14ac:dyDescent="0.2">
      <c r="A362" s="34" t="str">
        <f>C351&amp;"x"&amp;B362</f>
        <v>C3x9</v>
      </c>
      <c r="B362" s="63">
        <v>9</v>
      </c>
      <c r="C362" s="87" t="str">
        <f t="shared" si="272"/>
        <v>V</v>
      </c>
      <c r="D362" s="87" t="str">
        <f t="shared" si="273"/>
        <v>NLG57S6</v>
      </c>
      <c r="E362" s="88" t="str">
        <f t="shared" si="274"/>
        <v>Raab, Ilse</v>
      </c>
      <c r="F362" s="88" t="str">
        <f t="shared" si="275"/>
        <v>Ilse</v>
      </c>
      <c r="G362" s="89">
        <f t="shared" si="276"/>
        <v>38506</v>
      </c>
      <c r="H362" s="90">
        <f t="shared" si="277"/>
        <v>13</v>
      </c>
      <c r="I362" s="97"/>
      <c r="J362" s="87" t="str">
        <f t="shared" si="278"/>
        <v>C5</v>
      </c>
      <c r="K362" s="87" t="str">
        <f t="shared" si="279"/>
        <v>C5</v>
      </c>
      <c r="L362" s="87" t="str">
        <f t="shared" si="280"/>
        <v>C5</v>
      </c>
      <c r="M362" s="87" t="str">
        <f t="shared" si="281"/>
        <v>C3</v>
      </c>
      <c r="N362" s="92"/>
      <c r="P362" s="223" t="str">
        <f ca="1">IF(OR(LEFT($A362,1)="x",AND(Y353+$AC362=0,$AC353&gt;0)),"",IFERROR(VLOOKUP($A362,LedenZ,26,0),""))</f>
        <v/>
      </c>
      <c r="Q362" s="223" t="str">
        <f ca="1">IF(OR(LEFT($A362,1)="x",AND(Z353+$AC362=0,$AC353&gt;0)),"",IFERROR(VLOOKUP($A362,LedenZ,27,0),""))</f>
        <v/>
      </c>
      <c r="R362" s="223" t="str">
        <f ca="1">IF(OR(LEFT($A362,1)="x",AND(AA353+$AC362=0,$AC353&gt;0)),"",IFERROR(VLOOKUP($A362,LedenZ,28,0),""))</f>
        <v/>
      </c>
      <c r="S362" s="223" t="str">
        <f ca="1">IF(OR(LEFT($A362,1)="x",AND(AC353+$AC362=0,$AC353&gt;0)),"",IFERROR(VLOOKUP($A362,LedenZ,29,0),""))</f>
        <v/>
      </c>
      <c r="T362" s="305"/>
      <c r="U362" s="226"/>
      <c r="V362" s="229">
        <f t="shared" si="287"/>
        <v>13</v>
      </c>
      <c r="W362" s="229">
        <f t="shared" si="287"/>
        <v>14</v>
      </c>
      <c r="X362" s="52">
        <v>13</v>
      </c>
      <c r="Y362" s="87" t="str">
        <f t="shared" si="282"/>
        <v>C5</v>
      </c>
      <c r="Z362" s="87" t="str">
        <f t="shared" si="283"/>
        <v>C5</v>
      </c>
      <c r="AA362" s="87" t="str">
        <f t="shared" si="284"/>
        <v>C5</v>
      </c>
      <c r="AB362" s="87" t="str">
        <f t="shared" si="285"/>
        <v/>
      </c>
      <c r="AC362" s="34">
        <f t="shared" si="286"/>
        <v>6</v>
      </c>
    </row>
    <row r="363" spans="1:29" x14ac:dyDescent="0.2">
      <c r="A363" s="34" t="str">
        <f>C351&amp;"x"&amp;B363</f>
        <v>C3x10</v>
      </c>
      <c r="B363" s="63">
        <v>10</v>
      </c>
      <c r="C363" s="87" t="str">
        <f t="shared" si="272"/>
        <v/>
      </c>
      <c r="D363" s="87" t="str">
        <f t="shared" si="273"/>
        <v/>
      </c>
      <c r="E363" s="88" t="str">
        <f t="shared" si="274"/>
        <v/>
      </c>
      <c r="F363" s="88" t="str">
        <f t="shared" si="275"/>
        <v/>
      </c>
      <c r="G363" s="89" t="str">
        <f t="shared" si="276"/>
        <v/>
      </c>
      <c r="H363" s="90" t="str">
        <f t="shared" si="277"/>
        <v/>
      </c>
      <c r="I363" s="97"/>
      <c r="J363" s="87" t="str">
        <f t="shared" si="278"/>
        <v/>
      </c>
      <c r="K363" s="87" t="str">
        <f t="shared" si="279"/>
        <v/>
      </c>
      <c r="L363" s="87" t="str">
        <f t="shared" si="280"/>
        <v/>
      </c>
      <c r="M363" s="87" t="str">
        <f t="shared" si="281"/>
        <v/>
      </c>
      <c r="N363" s="92"/>
      <c r="P363" s="223" t="str">
        <f>IF(OR(LEFT($A363,1)="x",AND(Y353+$AC363=0,$AC353&gt;0)),"",IFERROR(VLOOKUP($A363,LedenZ,26,0),""))</f>
        <v/>
      </c>
      <c r="Q363" s="223" t="str">
        <f>IF(OR(LEFT($A363,1)="x",AND(Z353+$AC363=0,$AC353&gt;0)),"",IFERROR(VLOOKUP($A363,LedenZ,27,0),""))</f>
        <v/>
      </c>
      <c r="R363" s="223" t="str">
        <f>IF(OR(LEFT($A363,1)="x",AND(AA353+$AC363=0,$AC353&gt;0)),"",IFERROR(VLOOKUP($A363,LedenZ,28,0),""))</f>
        <v/>
      </c>
      <c r="S363" s="223" t="str">
        <f>IF(OR(LEFT($A363,1)="x",AND(AC353+$AC363=0,$AC353&gt;0)),"",IFERROR(VLOOKUP($A363,LedenZ,29,0),""))</f>
        <v/>
      </c>
      <c r="T363" s="305"/>
      <c r="U363" s="226"/>
      <c r="V363" s="229">
        <f t="shared" si="287"/>
        <v>13</v>
      </c>
      <c r="W363" s="229">
        <f t="shared" si="287"/>
        <v>14</v>
      </c>
      <c r="X363" s="52">
        <v>14</v>
      </c>
      <c r="Y363" s="87" t="str">
        <f t="shared" si="282"/>
        <v/>
      </c>
      <c r="Z363" s="87" t="str">
        <f t="shared" si="283"/>
        <v/>
      </c>
      <c r="AA363" s="87" t="str">
        <f t="shared" si="284"/>
        <v/>
      </c>
      <c r="AB363" s="87" t="str">
        <f t="shared" si="285"/>
        <v/>
      </c>
      <c r="AC363" s="34">
        <f t="shared" si="286"/>
        <v>0</v>
      </c>
    </row>
    <row r="364" spans="1:29" x14ac:dyDescent="0.2">
      <c r="A364" s="34" t="str">
        <f>C351&amp;"x"&amp;B364</f>
        <v>C3x11</v>
      </c>
      <c r="B364" s="63">
        <v>11</v>
      </c>
      <c r="C364" s="87" t="str">
        <f t="shared" si="272"/>
        <v/>
      </c>
      <c r="D364" s="87" t="str">
        <f t="shared" si="273"/>
        <v/>
      </c>
      <c r="E364" s="88" t="str">
        <f t="shared" si="274"/>
        <v/>
      </c>
      <c r="F364" s="88" t="str">
        <f t="shared" si="275"/>
        <v/>
      </c>
      <c r="G364" s="89" t="str">
        <f t="shared" si="276"/>
        <v/>
      </c>
      <c r="H364" s="90" t="str">
        <f t="shared" si="277"/>
        <v/>
      </c>
      <c r="I364" s="97"/>
      <c r="J364" s="87" t="str">
        <f t="shared" si="278"/>
        <v/>
      </c>
      <c r="K364" s="87" t="str">
        <f t="shared" si="279"/>
        <v/>
      </c>
      <c r="L364" s="87" t="str">
        <f t="shared" si="280"/>
        <v/>
      </c>
      <c r="M364" s="87" t="str">
        <f t="shared" si="281"/>
        <v/>
      </c>
      <c r="N364" s="92"/>
      <c r="P364" s="223" t="str">
        <f>IF(OR(LEFT($A364,1)="x",AND(Y353+$AC364=0,$AC353&gt;0)),"",IFERROR(VLOOKUP($A364,LedenZ,26,0),""))</f>
        <v/>
      </c>
      <c r="Q364" s="223" t="str">
        <f>IF(OR(LEFT($A364,1)="x",AND(Z353+$AC364=0,$AC353&gt;0)),"",IFERROR(VLOOKUP($A364,LedenZ,27,0),""))</f>
        <v/>
      </c>
      <c r="R364" s="223" t="str">
        <f>IF(OR(LEFT($A364,1)="x",AND(AA353+$AC364=0,$AC353&gt;0)),"",IFERROR(VLOOKUP($A364,LedenZ,28,0),""))</f>
        <v/>
      </c>
      <c r="S364" s="223" t="str">
        <f>IF(OR(LEFT($A364,1)="x",AND(AC353+$AC364=0,$AC353&gt;0)),"",IFERROR(VLOOKUP($A364,LedenZ,29,0),""))</f>
        <v/>
      </c>
      <c r="V364" s="229">
        <f t="shared" si="287"/>
        <v>13</v>
      </c>
      <c r="W364" s="229">
        <f t="shared" si="287"/>
        <v>14</v>
      </c>
      <c r="X364" s="52">
        <v>15</v>
      </c>
      <c r="Y364" s="87" t="str">
        <f t="shared" si="282"/>
        <v/>
      </c>
      <c r="Z364" s="87" t="str">
        <f t="shared" si="283"/>
        <v/>
      </c>
      <c r="AA364" s="87" t="str">
        <f t="shared" si="284"/>
        <v/>
      </c>
      <c r="AB364" s="87" t="str">
        <f t="shared" si="285"/>
        <v/>
      </c>
      <c r="AC364" s="34">
        <f t="shared" si="286"/>
        <v>0</v>
      </c>
    </row>
    <row r="365" spans="1:29" x14ac:dyDescent="0.2">
      <c r="A365" s="34" t="str">
        <f>C351&amp;"x"&amp;B365</f>
        <v>C3x12</v>
      </c>
      <c r="B365" s="63">
        <v>12</v>
      </c>
      <c r="C365" s="87" t="str">
        <f t="shared" si="272"/>
        <v/>
      </c>
      <c r="D365" s="87" t="str">
        <f t="shared" si="273"/>
        <v/>
      </c>
      <c r="E365" s="88" t="str">
        <f t="shared" si="274"/>
        <v/>
      </c>
      <c r="F365" s="88" t="str">
        <f t="shared" si="275"/>
        <v/>
      </c>
      <c r="G365" s="89" t="str">
        <f t="shared" si="276"/>
        <v/>
      </c>
      <c r="H365" s="90" t="str">
        <f t="shared" si="277"/>
        <v/>
      </c>
      <c r="I365" s="97"/>
      <c r="J365" s="87" t="str">
        <f t="shared" si="278"/>
        <v/>
      </c>
      <c r="K365" s="87" t="str">
        <f t="shared" si="279"/>
        <v/>
      </c>
      <c r="L365" s="87" t="str">
        <f t="shared" si="280"/>
        <v/>
      </c>
      <c r="M365" s="87" t="str">
        <f t="shared" si="281"/>
        <v/>
      </c>
      <c r="N365" s="92"/>
      <c r="P365" s="223" t="str">
        <f>IF(OR(LEFT($A365,1)="x",AND(Y353+$AC365=0,$AC353&gt;0)),"",IFERROR(VLOOKUP($A365,LedenZ,26,0),""))</f>
        <v/>
      </c>
      <c r="Q365" s="223" t="str">
        <f>IF(OR(LEFT($A365,1)="x",AND(Z353+$AC365=0,$AC353&gt;0)),"",IFERROR(VLOOKUP($A365,LedenZ,27,0),""))</f>
        <v/>
      </c>
      <c r="R365" s="223" t="str">
        <f>IF(OR(LEFT($A365,1)="x",AND(AA353+$AC365=0,$AC353&gt;0)),"",IFERROR(VLOOKUP($A365,LedenZ,28,0),""))</f>
        <v/>
      </c>
      <c r="S365" s="223" t="str">
        <f>IF(OR(LEFT($A365,1)="x",AND(AC353+$AC365=0,$AC353&gt;0)),"",IFERROR(VLOOKUP($A365,LedenZ,29,0),""))</f>
        <v/>
      </c>
      <c r="V365" s="229">
        <f t="shared" si="287"/>
        <v>13</v>
      </c>
      <c r="W365" s="229">
        <f t="shared" si="287"/>
        <v>14</v>
      </c>
      <c r="X365" s="52">
        <v>16</v>
      </c>
      <c r="Y365" s="87" t="str">
        <f t="shared" si="282"/>
        <v/>
      </c>
      <c r="Z365" s="87" t="str">
        <f t="shared" si="283"/>
        <v/>
      </c>
      <c r="AA365" s="87" t="str">
        <f t="shared" si="284"/>
        <v/>
      </c>
      <c r="AB365" s="87" t="str">
        <f t="shared" si="285"/>
        <v/>
      </c>
      <c r="AC365" s="34">
        <f t="shared" si="286"/>
        <v>0</v>
      </c>
    </row>
    <row r="366" spans="1:29" x14ac:dyDescent="0.2">
      <c r="A366" s="34" t="str">
        <f>C351&amp;"x"&amp;B366</f>
        <v>C3x13</v>
      </c>
      <c r="B366" s="63">
        <v>13</v>
      </c>
      <c r="C366" s="87" t="str">
        <f t="shared" si="272"/>
        <v/>
      </c>
      <c r="D366" s="87" t="str">
        <f t="shared" si="273"/>
        <v/>
      </c>
      <c r="E366" s="88" t="str">
        <f t="shared" si="274"/>
        <v/>
      </c>
      <c r="F366" s="88" t="str">
        <f t="shared" si="275"/>
        <v/>
      </c>
      <c r="G366" s="89" t="str">
        <f t="shared" si="276"/>
        <v/>
      </c>
      <c r="H366" s="90" t="str">
        <f t="shared" si="277"/>
        <v/>
      </c>
      <c r="I366" s="97"/>
      <c r="J366" s="87" t="str">
        <f t="shared" si="278"/>
        <v/>
      </c>
      <c r="K366" s="87" t="str">
        <f t="shared" si="279"/>
        <v/>
      </c>
      <c r="L366" s="87" t="str">
        <f t="shared" si="280"/>
        <v/>
      </c>
      <c r="M366" s="87" t="str">
        <f t="shared" si="281"/>
        <v/>
      </c>
      <c r="N366" s="92"/>
      <c r="P366" s="223" t="str">
        <f>IF(OR(LEFT($A366,1)="x",AND(Y353+$AC366=0,$AC353&gt;0)),"",IFERROR(VLOOKUP($A366,LedenZ,26,0),""))</f>
        <v/>
      </c>
      <c r="Q366" s="223" t="str">
        <f>IF(OR(LEFT($A366,1)="x",AND(Z353+$AC366=0,$AC353&gt;0)),"",IFERROR(VLOOKUP($A366,LedenZ,27,0),""))</f>
        <v/>
      </c>
      <c r="R366" s="223" t="str">
        <f>IF(OR(LEFT($A366,1)="x",AND(AA353+$AC366=0,$AC353&gt;0)),"",IFERROR(VLOOKUP($A366,LedenZ,28,0),""))</f>
        <v/>
      </c>
      <c r="S366" s="223" t="str">
        <f>IF(OR(LEFT($A366,1)="x",AND(AC353+$AC366=0,$AC353&gt;0)),"",IFERROR(VLOOKUP($A366,LedenZ,29,0),""))</f>
        <v/>
      </c>
      <c r="V366" s="229">
        <f t="shared" si="287"/>
        <v>13</v>
      </c>
      <c r="W366" s="229">
        <f t="shared" si="287"/>
        <v>14</v>
      </c>
      <c r="X366" s="52">
        <v>17</v>
      </c>
      <c r="Y366" s="87" t="str">
        <f t="shared" si="282"/>
        <v/>
      </c>
      <c r="Z366" s="87" t="str">
        <f t="shared" si="283"/>
        <v/>
      </c>
      <c r="AA366" s="87" t="str">
        <f t="shared" si="284"/>
        <v/>
      </c>
      <c r="AB366" s="87" t="str">
        <f t="shared" si="285"/>
        <v/>
      </c>
      <c r="AC366" s="34">
        <f t="shared" si="286"/>
        <v>0</v>
      </c>
    </row>
    <row r="367" spans="1:29" x14ac:dyDescent="0.2">
      <c r="A367" s="34" t="str">
        <f>C351&amp;"x"&amp;B367</f>
        <v>C3x14</v>
      </c>
      <c r="B367" s="63">
        <v>14</v>
      </c>
      <c r="C367" s="87" t="str">
        <f t="shared" si="272"/>
        <v/>
      </c>
      <c r="D367" s="87" t="str">
        <f t="shared" si="273"/>
        <v/>
      </c>
      <c r="E367" s="88" t="str">
        <f t="shared" si="274"/>
        <v/>
      </c>
      <c r="F367" s="88" t="str">
        <f t="shared" si="275"/>
        <v/>
      </c>
      <c r="G367" s="89" t="str">
        <f t="shared" si="276"/>
        <v/>
      </c>
      <c r="H367" s="90" t="str">
        <f t="shared" si="277"/>
        <v/>
      </c>
      <c r="I367" s="97"/>
      <c r="J367" s="87" t="str">
        <f t="shared" si="278"/>
        <v/>
      </c>
      <c r="K367" s="87" t="str">
        <f t="shared" si="279"/>
        <v/>
      </c>
      <c r="L367" s="87" t="str">
        <f t="shared" si="280"/>
        <v/>
      </c>
      <c r="M367" s="87" t="str">
        <f t="shared" si="281"/>
        <v/>
      </c>
      <c r="N367" s="92"/>
      <c r="P367" s="223" t="str">
        <f>IF(OR(LEFT($A367,1)="x",AND(Y353+$AC367=0,$AC353&gt;0)),"",IFERROR(VLOOKUP($A367,LedenZ,26,0),""))</f>
        <v/>
      </c>
      <c r="Q367" s="223" t="str">
        <f>IF(OR(LEFT($A367,1)="x",AND(Z353+$AC367=0,$AC353&gt;0)),"",IFERROR(VLOOKUP($A367,LedenZ,27,0),""))</f>
        <v/>
      </c>
      <c r="R367" s="223" t="str">
        <f>IF(OR(LEFT($A367,1)="x",AND(AA353+$AC367=0,$AC353&gt;0)),"",IFERROR(VLOOKUP($A367,LedenZ,28,0),""))</f>
        <v/>
      </c>
      <c r="S367" s="223" t="str">
        <f>IF(OR(LEFT($A367,1)="x",AND(AC353+$AC367=0,$AC353&gt;0)),"",IFERROR(VLOOKUP($A367,LedenZ,29,0),""))</f>
        <v/>
      </c>
      <c r="V367" s="229">
        <f t="shared" si="287"/>
        <v>13</v>
      </c>
      <c r="W367" s="229">
        <f t="shared" si="287"/>
        <v>14</v>
      </c>
      <c r="X367" s="52">
        <v>18</v>
      </c>
      <c r="Y367" s="87" t="str">
        <f t="shared" si="282"/>
        <v/>
      </c>
      <c r="Z367" s="87" t="str">
        <f t="shared" si="283"/>
        <v/>
      </c>
      <c r="AA367" s="87" t="str">
        <f t="shared" si="284"/>
        <v/>
      </c>
      <c r="AB367" s="87" t="str">
        <f t="shared" si="285"/>
        <v/>
      </c>
      <c r="AC367" s="34">
        <f t="shared" si="286"/>
        <v>0</v>
      </c>
    </row>
    <row r="368" spans="1:29" x14ac:dyDescent="0.2">
      <c r="A368" s="34" t="str">
        <f>C351&amp;"x"&amp;B368</f>
        <v>C3x15</v>
      </c>
      <c r="B368" s="63">
        <v>15</v>
      </c>
      <c r="C368" s="87" t="str">
        <f t="shared" si="272"/>
        <v/>
      </c>
      <c r="D368" s="87" t="str">
        <f t="shared" si="273"/>
        <v/>
      </c>
      <c r="E368" s="88" t="str">
        <f t="shared" si="274"/>
        <v/>
      </c>
      <c r="F368" s="88" t="str">
        <f t="shared" si="275"/>
        <v/>
      </c>
      <c r="G368" s="89" t="str">
        <f t="shared" si="276"/>
        <v/>
      </c>
      <c r="H368" s="90" t="str">
        <f t="shared" si="277"/>
        <v/>
      </c>
      <c r="I368" s="97"/>
      <c r="J368" s="87" t="str">
        <f t="shared" si="278"/>
        <v/>
      </c>
      <c r="K368" s="87" t="str">
        <f t="shared" si="279"/>
        <v/>
      </c>
      <c r="L368" s="87" t="str">
        <f t="shared" si="280"/>
        <v/>
      </c>
      <c r="M368" s="87" t="str">
        <f t="shared" si="281"/>
        <v/>
      </c>
      <c r="N368" s="92"/>
      <c r="P368" s="223" t="str">
        <f>IF(OR(LEFT($A368,1)="x",AND(Y353+$AC368=0,$AC353&gt;0)),"",IFERROR(VLOOKUP($A368,LedenZ,26,0),""))</f>
        <v/>
      </c>
      <c r="Q368" s="223" t="str">
        <f>IF(OR(LEFT($A368,1)="x",AND(Z353+$AC368=0,$AC353&gt;0)),"",IFERROR(VLOOKUP($A368,LedenZ,27,0),""))</f>
        <v/>
      </c>
      <c r="R368" s="223" t="str">
        <f>IF(OR(LEFT($A368,1)="x",AND(AA353+$AC368=0,$AC353&gt;0)),"",IFERROR(VLOOKUP($A368,LedenZ,28,0),""))</f>
        <v/>
      </c>
      <c r="S368" s="223" t="str">
        <f>IF(OR(LEFT($A368,1)="x",AND(AC353+$AC368=0,$AC353&gt;0)),"",IFERROR(VLOOKUP($A368,LedenZ,29,0),""))</f>
        <v/>
      </c>
      <c r="V368" s="229">
        <f t="shared" si="287"/>
        <v>13</v>
      </c>
      <c r="W368" s="229">
        <f t="shared" si="287"/>
        <v>14</v>
      </c>
      <c r="X368" s="52">
        <v>19</v>
      </c>
      <c r="Y368" s="87" t="str">
        <f t="shared" si="282"/>
        <v/>
      </c>
      <c r="Z368" s="87" t="str">
        <f t="shared" si="283"/>
        <v/>
      </c>
      <c r="AA368" s="87" t="str">
        <f t="shared" si="284"/>
        <v/>
      </c>
      <c r="AB368" s="87" t="str">
        <f t="shared" si="285"/>
        <v/>
      </c>
      <c r="AC368" s="34">
        <f t="shared" si="286"/>
        <v>0</v>
      </c>
    </row>
    <row r="369" spans="1:32" ht="13.5" thickBot="1" x14ac:dyDescent="0.25">
      <c r="B369" s="93"/>
      <c r="C369" s="94"/>
      <c r="D369" s="93"/>
      <c r="E369" s="93"/>
      <c r="F369" s="93"/>
      <c r="G369" s="95"/>
      <c r="H369" s="95"/>
      <c r="I369" s="95"/>
      <c r="J369" s="94"/>
      <c r="K369" s="94"/>
      <c r="L369" s="94"/>
      <c r="M369" s="92"/>
      <c r="N369" s="92"/>
      <c r="X369" s="52">
        <v>20</v>
      </c>
    </row>
    <row r="370" spans="1:32" ht="13.5" thickTop="1" x14ac:dyDescent="0.2">
      <c r="A370" s="62"/>
      <c r="B370" s="63"/>
      <c r="C370" s="392" t="s">
        <v>6547</v>
      </c>
      <c r="D370" s="392"/>
      <c r="E370" s="178" t="s">
        <v>6548</v>
      </c>
      <c r="F370" s="178" t="s">
        <v>6549</v>
      </c>
      <c r="G370" s="65" t="s">
        <v>6550</v>
      </c>
      <c r="H370" s="66"/>
      <c r="I370" s="67"/>
      <c r="J370" s="68" t="s">
        <v>6551</v>
      </c>
      <c r="K370" s="68" t="s">
        <v>6552</v>
      </c>
      <c r="L370" s="68" t="s">
        <v>6553</v>
      </c>
      <c r="M370" s="69"/>
      <c r="N370" s="69"/>
      <c r="O370" s="70"/>
      <c r="P370" s="71">
        <f ca="1">COUNT(P374:P388)</f>
        <v>0</v>
      </c>
      <c r="Q370" s="71">
        <f ca="1">COUNT(Q374:Q388)</f>
        <v>0</v>
      </c>
      <c r="R370" s="71">
        <f ca="1">COUNT(R374:R388)</f>
        <v>0</v>
      </c>
      <c r="S370" s="71">
        <f ca="1">COUNT(S374:S388)</f>
        <v>0</v>
      </c>
      <c r="T370" s="51">
        <f ca="1">S370-(15-COUNTBLANK(AB374:AB388))</f>
        <v>0</v>
      </c>
      <c r="U370" s="70"/>
      <c r="V370" s="70"/>
      <c r="W370" s="70"/>
      <c r="X370" s="70">
        <v>1</v>
      </c>
      <c r="Y370" s="62"/>
      <c r="Z370" s="62"/>
      <c r="AA370" s="62"/>
      <c r="AB370" s="62"/>
      <c r="AC370" s="62"/>
    </row>
    <row r="371" spans="1:32" x14ac:dyDescent="0.2">
      <c r="A371" s="43">
        <v>22</v>
      </c>
      <c r="B371" s="73"/>
      <c r="C371" s="391" t="str">
        <f>Leden!AR24</f>
        <v>C4</v>
      </c>
      <c r="D371" s="391"/>
      <c r="E371" s="177" t="str">
        <f>IF($C371="","",LEFT(IFERROR(VLOOKUP($C371,TeamsZ,2,0),"")&amp;"??",2))</f>
        <v>BK</v>
      </c>
      <c r="F371" s="177" t="str">
        <f>IF($C371="","",LEFT(IFERROR(VLOOKUP($C371,TeamsZ,3,0),"")&amp;"??",2))</f>
        <v>Za</v>
      </c>
      <c r="G371" s="177" t="str">
        <f>IF($C371="","",LEFT(IFERROR(VLOOKUP($C371,TeamsZ,4,0),"")&amp;"?",1))</f>
        <v>8</v>
      </c>
      <c r="H371" s="75"/>
      <c r="I371" s="76"/>
      <c r="J371" s="295">
        <f>COUNTIF(C374:C388,"V")</f>
        <v>6</v>
      </c>
      <c r="K371" s="300">
        <f>COUNTIF(C374:C388,"M")</f>
        <v>4</v>
      </c>
      <c r="L371" s="77">
        <f>IFERROR(AVERAGE(H374:H388),"")</f>
        <v>12.3</v>
      </c>
      <c r="M371" s="78"/>
      <c r="N371" s="78"/>
      <c r="O371" s="79" t="s">
        <v>6554</v>
      </c>
      <c r="P371" s="223" t="str">
        <f ca="1">IF(COUNT(P374:P388)=0,"",TeamPunten(P374:P388,$V371))</f>
        <v/>
      </c>
      <c r="Q371" s="223" t="str">
        <f ca="1">IF(COUNT(Q374:Q388)=0,"",TeamPunten(Q374:Q388,$V371))</f>
        <v/>
      </c>
      <c r="R371" s="223" t="str">
        <f ca="1">IF(COUNT(R374:R388)=0,"",TeamPunten(R374:R388,$V371))</f>
        <v/>
      </c>
      <c r="S371" s="223" t="str">
        <f ca="1">IF(COUNT(S374:S388)=0,"",TeamPunten(S374:S388,$V371))</f>
        <v/>
      </c>
      <c r="T371" s="51"/>
      <c r="U371" s="225" t="str">
        <f>MID($C371,1,1)</f>
        <v>C</v>
      </c>
      <c r="V371" s="225" t="str">
        <f>MID($C371,1,1)</f>
        <v>C</v>
      </c>
      <c r="W371" s="225" t="str">
        <f>MID($C371,1,1)</f>
        <v>C</v>
      </c>
      <c r="X371" s="52">
        <v>2</v>
      </c>
      <c r="Y371" s="43"/>
      <c r="Z371" s="43"/>
      <c r="AA371" s="43"/>
      <c r="AB371" s="43"/>
      <c r="AC371" s="43"/>
      <c r="AD371" s="20" t="str">
        <f>IF($C371="","",IFERROR(VLOOKUP($C371,TeamsZ,6,0),""))</f>
        <v>A</v>
      </c>
      <c r="AE371" s="20" t="str">
        <f>IF($AD371="","",VLOOKUP($AD371,Teams!$J$4:$O$8,2,0))</f>
        <v>3312 AD</v>
      </c>
      <c r="AF371" s="20" t="str">
        <f>IF($AD371="","",VLOOKUP($AD371,Teams!$J$4:$O$8,4,0))</f>
        <v>Dordrecht</v>
      </c>
    </row>
    <row r="372" spans="1:32" x14ac:dyDescent="0.2">
      <c r="B372" s="63"/>
      <c r="C372" s="178"/>
      <c r="D372" s="63"/>
      <c r="E372" s="63"/>
      <c r="F372" s="63"/>
      <c r="G372" s="67"/>
      <c r="H372" s="67"/>
      <c r="I372" s="67"/>
      <c r="J372" s="296"/>
      <c r="K372" s="296"/>
      <c r="L372" s="296"/>
      <c r="M372" s="80"/>
      <c r="N372" s="80"/>
      <c r="P372" s="224"/>
      <c r="Q372" s="224"/>
      <c r="R372" s="224"/>
      <c r="S372" s="224"/>
      <c r="T372" s="51"/>
      <c r="U372" s="226"/>
      <c r="V372" s="226"/>
      <c r="W372" s="226"/>
      <c r="X372" s="52">
        <v>3</v>
      </c>
    </row>
    <row r="373" spans="1:32" x14ac:dyDescent="0.2">
      <c r="A373" s="81"/>
      <c r="B373" s="82"/>
      <c r="C373" s="83" t="s">
        <v>6555</v>
      </c>
      <c r="D373" s="83" t="s">
        <v>6556</v>
      </c>
      <c r="E373" s="84" t="s">
        <v>6557</v>
      </c>
      <c r="F373" s="84" t="s">
        <v>6558</v>
      </c>
      <c r="G373" s="83" t="s">
        <v>6559</v>
      </c>
      <c r="H373" s="83" t="s">
        <v>6560</v>
      </c>
      <c r="I373" s="83" t="s">
        <v>6415</v>
      </c>
      <c r="J373" s="83" t="s">
        <v>7321</v>
      </c>
      <c r="K373" s="83" t="s">
        <v>8065</v>
      </c>
      <c r="L373" s="83" t="s">
        <v>8195</v>
      </c>
      <c r="M373" s="83" t="s">
        <v>8196</v>
      </c>
      <c r="N373" s="85"/>
      <c r="O373" s="86"/>
      <c r="P373" s="227" t="s">
        <v>6425</v>
      </c>
      <c r="Q373" s="227" t="s">
        <v>6424</v>
      </c>
      <c r="R373" s="227" t="s">
        <v>6426</v>
      </c>
      <c r="S373" s="227" t="s">
        <v>6425</v>
      </c>
      <c r="T373" s="51"/>
      <c r="U373" s="225">
        <f>IF(W371="","",VLOOKUP(W371,Leeftijdscat,2,FALSE))</f>
        <v>11</v>
      </c>
      <c r="V373" s="225">
        <f>IF(W371="","",VLOOKUP(W371,Leeftijdscat,3,FALSE))</f>
        <v>13</v>
      </c>
      <c r="W373" s="225">
        <f>IF(W371="","",VLOOKUP(W371,Leeftijdscat,4,FALSE))</f>
        <v>14</v>
      </c>
      <c r="X373" s="52">
        <v>4</v>
      </c>
      <c r="Y373" s="81">
        <f>LEN(Y374&amp;Y375&amp;Y376&amp;Y377&amp;Y378&amp;Y379&amp;Y380&amp;Y381&amp;Y382&amp;Y383&amp;Y384&amp;Y385&amp;Y386&amp;Y387&amp;Y388)</f>
        <v>20</v>
      </c>
      <c r="Z373" s="81">
        <f>LEN(Z374&amp;Z375&amp;Z376&amp;Z377&amp;Z378&amp;Z379&amp;Z380&amp;Z381&amp;Z382&amp;Z383&amp;Z384&amp;Z385&amp;Z386&amp;Z387&amp;Z388)</f>
        <v>20</v>
      </c>
      <c r="AA373" s="81">
        <f>LEN(AA374&amp;AA375&amp;AA376&amp;AA377&amp;AA378&amp;AA379&amp;AA380&amp;AA381&amp;AA382&amp;AA383&amp;AA384&amp;AA385&amp;AA386&amp;AA387&amp;AA388)</f>
        <v>20</v>
      </c>
      <c r="AB373" s="81">
        <f>LEN(AB374&amp;AB375&amp;AB376&amp;AB377&amp;AB378&amp;AB379&amp;AB380&amp;AB381&amp;AB382&amp;AB383&amp;AB384&amp;AB385&amp;AB386&amp;AB387&amp;AB388)</f>
        <v>0</v>
      </c>
      <c r="AC373" s="81">
        <f>SUM(Y373:AA373)</f>
        <v>60</v>
      </c>
    </row>
    <row r="374" spans="1:32" x14ac:dyDescent="0.2">
      <c r="A374" s="34" t="str">
        <f>C371&amp;"x"&amp;B374</f>
        <v>C4x1</v>
      </c>
      <c r="B374" s="63">
        <v>1</v>
      </c>
      <c r="C374" s="87" t="str">
        <f t="shared" ref="C374:C388" si="288">IF(LEFT($A374,1)="x","",IFERROR(VLOOKUP($A374,LedenZ,5,0),""))</f>
        <v>V</v>
      </c>
      <c r="D374" s="87" t="str">
        <f t="shared" ref="D374:D388" si="289">IF(LEFT($A374,1)="x","",IFERROR(VLOOKUP($A374,LedenZ,6,0),""))</f>
        <v>NLS45P6</v>
      </c>
      <c r="E374" s="88" t="str">
        <f t="shared" ref="E374:E388" si="290">IF(LEFT($A374,1)="x","",IFERROR(VLOOKUP($A374,LedenZ,7,0),""))</f>
        <v>Geus, Noa de</v>
      </c>
      <c r="F374" s="88" t="str">
        <f t="shared" ref="F374:F388" si="291">IF(LEFT($A374,1)="x","",IFERROR(VLOOKUP($A374,LedenZ,8,0),""))</f>
        <v>Noa</v>
      </c>
      <c r="G374" s="89">
        <f t="shared" ref="G374:G388" si="292">IF(LEFT($A374,1)="x","",IFERROR(VLOOKUP($A374,LedenZ,9,0),""))</f>
        <v>38733</v>
      </c>
      <c r="H374" s="90">
        <f t="shared" ref="H374:H388" si="293">IF(AND(ISNUMBER(G374),G374&lt;&gt;0),DATEDIF(G374,Peildatum,"Y"),"")</f>
        <v>12</v>
      </c>
      <c r="I374" s="97"/>
      <c r="J374" s="87" t="str">
        <f t="shared" ref="J374:J388" si="294">IF(LEFT($A374,1)="x","",IFERROR(VLOOKUP($A374,LedenZ,15,0),""))</f>
        <v>D4</v>
      </c>
      <c r="K374" s="87" t="str">
        <f t="shared" ref="K374:K388" si="295">IF(LEFT($A374,1)="x","",IFERROR(VLOOKUP($A374,LedenZ,16,0),""))</f>
        <v>D4</v>
      </c>
      <c r="L374" s="87" t="str">
        <f t="shared" ref="L374:L388" si="296">IF(LEFT($A374,1)="x","",IFERROR(VLOOKUP($A374,LedenZ,17,0),""))</f>
        <v>D4</v>
      </c>
      <c r="M374" s="87" t="str">
        <f t="shared" ref="M374:M388" si="297">IF(LEFT($A374,1)="x","",IFERROR(VLOOKUP($A374,LedenZ,18,0),""))</f>
        <v>C4</v>
      </c>
      <c r="N374" s="92"/>
      <c r="P374" s="223" t="str">
        <f ca="1">IF(OR(LEFT($A374,1)="x",AND(Y373+$AC374=0,$AC373&gt;0)),"",IFERROR(VLOOKUP($A374,LedenZ,26,0),""))</f>
        <v/>
      </c>
      <c r="Q374" s="223" t="str">
        <f ca="1">IF(OR(LEFT($A374,1)="x",AND(Z373+$AC374=0,$AC373&gt;0)),"",IFERROR(VLOOKUP($A374,LedenZ,27,0),""))</f>
        <v/>
      </c>
      <c r="R374" s="223" t="str">
        <f ca="1">IF(OR(LEFT($A374,1)="x",AND(AA373+$AC374=0,$AC373&gt;0)),"",IFERROR(VLOOKUP($A374,LedenZ,28,0),""))</f>
        <v/>
      </c>
      <c r="S374" s="223" t="str">
        <f ca="1">IF(OR(LEFT($A374,1)="x",AND(AC373+$AC374=0,$AC373&gt;0)),"",IFERROR(VLOOKUP($A374,LedenZ,29,0),""))</f>
        <v/>
      </c>
      <c r="T374" s="305"/>
      <c r="U374" s="226"/>
      <c r="V374" s="229">
        <f>V373</f>
        <v>13</v>
      </c>
      <c r="W374" s="229">
        <f>W373</f>
        <v>14</v>
      </c>
      <c r="X374" s="52">
        <v>5</v>
      </c>
      <c r="Y374" s="87" t="str">
        <f t="shared" ref="Y374:Y388" si="298">IF(LEFT($A374,1)="x","",IFERROR(VLOOKUP($A374,LedenZ,33,0),""))</f>
        <v>D4</v>
      </c>
      <c r="Z374" s="87" t="str">
        <f t="shared" ref="Z374:Z388" si="299">IF(LEFT($A374,1)="x","",IFERROR(VLOOKUP($A374,LedenZ,34,0),""))</f>
        <v>D4</v>
      </c>
      <c r="AA374" s="87" t="str">
        <f t="shared" ref="AA374:AA388" si="300">IF(LEFT($A374,1)="x","",IFERROR(VLOOKUP($A374,LedenZ,35,0),""))</f>
        <v>D4</v>
      </c>
      <c r="AB374" s="87" t="str">
        <f t="shared" ref="AB374:AB388" si="301">IF(LEFT($A374,1)="x","",IFERROR(VLOOKUP($A374,LedenZ,36,0),""))</f>
        <v/>
      </c>
      <c r="AC374" s="34">
        <f t="shared" ref="AC374:AC388" si="302">LEN(Y374&amp;Z374&amp;AA374&amp;AB374)</f>
        <v>6</v>
      </c>
    </row>
    <row r="375" spans="1:32" x14ac:dyDescent="0.2">
      <c r="A375" s="34" t="str">
        <f>C371&amp;"x"&amp;B375</f>
        <v>C4x2</v>
      </c>
      <c r="B375" s="63">
        <v>2</v>
      </c>
      <c r="C375" s="87" t="str">
        <f t="shared" si="288"/>
        <v>V</v>
      </c>
      <c r="D375" s="87" t="str">
        <f t="shared" si="289"/>
        <v>NLG58Z8</v>
      </c>
      <c r="E375" s="88" t="str">
        <f t="shared" si="290"/>
        <v>Nobel, Merle</v>
      </c>
      <c r="F375" s="88" t="str">
        <f t="shared" si="291"/>
        <v>Merle</v>
      </c>
      <c r="G375" s="89">
        <f t="shared" si="292"/>
        <v>38847</v>
      </c>
      <c r="H375" s="90">
        <f t="shared" si="293"/>
        <v>12</v>
      </c>
      <c r="I375" s="97"/>
      <c r="J375" s="87" t="str">
        <f t="shared" si="294"/>
        <v>D3</v>
      </c>
      <c r="K375" s="87" t="str">
        <f t="shared" si="295"/>
        <v>D3</v>
      </c>
      <c r="L375" s="87" t="str">
        <f t="shared" si="296"/>
        <v>D3</v>
      </c>
      <c r="M375" s="87" t="str">
        <f t="shared" si="297"/>
        <v>C4</v>
      </c>
      <c r="N375" s="92"/>
      <c r="P375" s="223" t="str">
        <f ca="1">IF(OR(LEFT($A375,1)="x",AND(Y373+$AC375=0,$AC373&gt;0)),"",IFERROR(VLOOKUP($A375,LedenZ,26,0),""))</f>
        <v/>
      </c>
      <c r="Q375" s="223" t="str">
        <f ca="1">IF(OR(LEFT($A375,1)="x",AND(Z373+$AC375=0,$AC373&gt;0)),"",IFERROR(VLOOKUP($A375,LedenZ,27,0),""))</f>
        <v/>
      </c>
      <c r="R375" s="223" t="str">
        <f ca="1">IF(OR(LEFT($A375,1)="x",AND(AA373+$AC375=0,$AC373&gt;0)),"",IFERROR(VLOOKUP($A375,LedenZ,28,0),""))</f>
        <v/>
      </c>
      <c r="S375" s="223" t="str">
        <f ca="1">IF(OR(LEFT($A375,1)="x",AND(AC373+$AC375=0,$AC373&gt;0)),"",IFERROR(VLOOKUP($A375,LedenZ,29,0),""))</f>
        <v/>
      </c>
      <c r="T375" s="305"/>
      <c r="U375" s="226"/>
      <c r="V375" s="229">
        <f t="shared" ref="V375:W388" si="303">V374</f>
        <v>13</v>
      </c>
      <c r="W375" s="229">
        <f t="shared" si="303"/>
        <v>14</v>
      </c>
      <c r="X375" s="52">
        <v>6</v>
      </c>
      <c r="Y375" s="87" t="str">
        <f t="shared" si="298"/>
        <v>D3</v>
      </c>
      <c r="Z375" s="87" t="str">
        <f t="shared" si="299"/>
        <v>D3</v>
      </c>
      <c r="AA375" s="87" t="str">
        <f t="shared" si="300"/>
        <v>D3</v>
      </c>
      <c r="AB375" s="87" t="str">
        <f t="shared" si="301"/>
        <v/>
      </c>
      <c r="AC375" s="34">
        <f t="shared" si="302"/>
        <v>6</v>
      </c>
    </row>
    <row r="376" spans="1:32" x14ac:dyDescent="0.2">
      <c r="A376" s="34" t="str">
        <f>C371&amp;"x"&amp;B376</f>
        <v>C4x3</v>
      </c>
      <c r="B376" s="63">
        <v>3</v>
      </c>
      <c r="C376" s="87" t="str">
        <f t="shared" si="288"/>
        <v>V</v>
      </c>
      <c r="D376" s="87" t="str">
        <f t="shared" si="289"/>
        <v>NLY98N2</v>
      </c>
      <c r="E376" s="88" t="str">
        <f t="shared" si="290"/>
        <v>Rek, S.R. de</v>
      </c>
      <c r="F376" s="88" t="str">
        <f t="shared" si="291"/>
        <v>Stella</v>
      </c>
      <c r="G376" s="89">
        <f t="shared" si="292"/>
        <v>38980</v>
      </c>
      <c r="H376" s="90">
        <f t="shared" si="293"/>
        <v>12</v>
      </c>
      <c r="I376" s="97"/>
      <c r="J376" s="87" t="str">
        <f t="shared" si="294"/>
        <v>D5</v>
      </c>
      <c r="K376" s="87" t="str">
        <f t="shared" si="295"/>
        <v>D5</v>
      </c>
      <c r="L376" s="87" t="str">
        <f t="shared" si="296"/>
        <v>D5</v>
      </c>
      <c r="M376" s="87" t="str">
        <f t="shared" si="297"/>
        <v>C4</v>
      </c>
      <c r="N376" s="92"/>
      <c r="P376" s="223" t="str">
        <f ca="1">IF(OR(LEFT($A376,1)="x",AND(Y373+$AC376=0,$AC373&gt;0)),"",IFERROR(VLOOKUP($A376,LedenZ,26,0),""))</f>
        <v/>
      </c>
      <c r="Q376" s="223" t="str">
        <f ca="1">IF(OR(LEFT($A376,1)="x",AND(Z373+$AC376=0,$AC373&gt;0)),"",IFERROR(VLOOKUP($A376,LedenZ,27,0),""))</f>
        <v/>
      </c>
      <c r="R376" s="223" t="str">
        <f ca="1">IF(OR(LEFT($A376,1)="x",AND(AA373+$AC376=0,$AC373&gt;0)),"",IFERROR(VLOOKUP($A376,LedenZ,28,0),""))</f>
        <v/>
      </c>
      <c r="S376" s="223" t="str">
        <f ca="1">IF(OR(LEFT($A376,1)="x",AND(AC373+$AC376=0,$AC373&gt;0)),"",IFERROR(VLOOKUP($A376,LedenZ,29,0),""))</f>
        <v/>
      </c>
      <c r="T376" s="305"/>
      <c r="U376" s="226"/>
      <c r="V376" s="229">
        <f t="shared" si="303"/>
        <v>13</v>
      </c>
      <c r="W376" s="229">
        <f t="shared" si="303"/>
        <v>14</v>
      </c>
      <c r="X376" s="52">
        <v>7</v>
      </c>
      <c r="Y376" s="87" t="str">
        <f t="shared" si="298"/>
        <v>D5</v>
      </c>
      <c r="Z376" s="87" t="str">
        <f t="shared" si="299"/>
        <v>D5</v>
      </c>
      <c r="AA376" s="87" t="str">
        <f t="shared" si="300"/>
        <v>D5</v>
      </c>
      <c r="AB376" s="87" t="str">
        <f t="shared" si="301"/>
        <v/>
      </c>
      <c r="AC376" s="34">
        <f t="shared" si="302"/>
        <v>6</v>
      </c>
    </row>
    <row r="377" spans="1:32" x14ac:dyDescent="0.2">
      <c r="A377" s="34" t="str">
        <f>C371&amp;"x"&amp;B377</f>
        <v>C4x4</v>
      </c>
      <c r="B377" s="63">
        <v>4</v>
      </c>
      <c r="C377" s="87" t="str">
        <f t="shared" si="288"/>
        <v>V</v>
      </c>
      <c r="D377" s="87" t="str">
        <f t="shared" si="289"/>
        <v>NLP78J5</v>
      </c>
      <c r="E377" s="88" t="str">
        <f t="shared" si="290"/>
        <v>Rijkers, Ilse</v>
      </c>
      <c r="F377" s="88" t="str">
        <f t="shared" si="291"/>
        <v>Ilse</v>
      </c>
      <c r="G377" s="89">
        <f t="shared" si="292"/>
        <v>38820</v>
      </c>
      <c r="H377" s="90">
        <f t="shared" si="293"/>
        <v>12</v>
      </c>
      <c r="I377" s="97"/>
      <c r="J377" s="87" t="str">
        <f t="shared" si="294"/>
        <v>D4</v>
      </c>
      <c r="K377" s="87" t="str">
        <f t="shared" si="295"/>
        <v>D4</v>
      </c>
      <c r="L377" s="87" t="str">
        <f t="shared" si="296"/>
        <v>D4</v>
      </c>
      <c r="M377" s="87" t="str">
        <f t="shared" si="297"/>
        <v>C4</v>
      </c>
      <c r="N377" s="92"/>
      <c r="P377" s="223" t="str">
        <f ca="1">IF(OR(LEFT($A377,1)="x",AND(Y373+$AC377=0,$AC373&gt;0)),"",IFERROR(VLOOKUP($A377,LedenZ,26,0),""))</f>
        <v/>
      </c>
      <c r="Q377" s="223" t="str">
        <f ca="1">IF(OR(LEFT($A377,1)="x",AND(Z373+$AC377=0,$AC373&gt;0)),"",IFERROR(VLOOKUP($A377,LedenZ,27,0),""))</f>
        <v/>
      </c>
      <c r="R377" s="223" t="str">
        <f ca="1">IF(OR(LEFT($A377,1)="x",AND(AA373+$AC377=0,$AC373&gt;0)),"",IFERROR(VLOOKUP($A377,LedenZ,28,0),""))</f>
        <v/>
      </c>
      <c r="S377" s="223" t="str">
        <f ca="1">IF(OR(LEFT($A377,1)="x",AND(AC373+$AC377=0,$AC373&gt;0)),"",IFERROR(VLOOKUP($A377,LedenZ,29,0),""))</f>
        <v/>
      </c>
      <c r="T377" s="305"/>
      <c r="U377" s="226"/>
      <c r="V377" s="229">
        <f t="shared" si="303"/>
        <v>13</v>
      </c>
      <c r="W377" s="229">
        <f t="shared" si="303"/>
        <v>14</v>
      </c>
      <c r="X377" s="52">
        <v>8</v>
      </c>
      <c r="Y377" s="87" t="str">
        <f t="shared" si="298"/>
        <v>D4</v>
      </c>
      <c r="Z377" s="87" t="str">
        <f t="shared" si="299"/>
        <v>D4</v>
      </c>
      <c r="AA377" s="87" t="str">
        <f t="shared" si="300"/>
        <v>D4</v>
      </c>
      <c r="AB377" s="87" t="str">
        <f t="shared" si="301"/>
        <v/>
      </c>
      <c r="AC377" s="34">
        <f t="shared" si="302"/>
        <v>6</v>
      </c>
    </row>
    <row r="378" spans="1:32" x14ac:dyDescent="0.2">
      <c r="A378" s="34" t="str">
        <f>C371&amp;"x"&amp;B378</f>
        <v>C4x5</v>
      </c>
      <c r="B378" s="63">
        <v>5</v>
      </c>
      <c r="C378" s="87" t="str">
        <f t="shared" si="288"/>
        <v>V</v>
      </c>
      <c r="D378" s="87" t="str">
        <f t="shared" si="289"/>
        <v>NLP78K2</v>
      </c>
      <c r="E378" s="88" t="str">
        <f t="shared" si="290"/>
        <v>Timmer, Edith</v>
      </c>
      <c r="F378" s="88" t="str">
        <f t="shared" si="291"/>
        <v>Edith</v>
      </c>
      <c r="G378" s="89">
        <f t="shared" si="292"/>
        <v>38929</v>
      </c>
      <c r="H378" s="90">
        <f t="shared" si="293"/>
        <v>12</v>
      </c>
      <c r="I378" s="97"/>
      <c r="J378" s="87" t="str">
        <f t="shared" si="294"/>
        <v>D4</v>
      </c>
      <c r="K378" s="87" t="str">
        <f t="shared" si="295"/>
        <v>D4</v>
      </c>
      <c r="L378" s="87" t="str">
        <f t="shared" si="296"/>
        <v>D4</v>
      </c>
      <c r="M378" s="87" t="str">
        <f t="shared" si="297"/>
        <v>C4</v>
      </c>
      <c r="N378" s="92"/>
      <c r="P378" s="223" t="str">
        <f ca="1">IF(OR(LEFT($A378,1)="x",AND(Y373+$AC378=0,$AC373&gt;0)),"",IFERROR(VLOOKUP($A378,LedenZ,26,0),""))</f>
        <v/>
      </c>
      <c r="Q378" s="223" t="str">
        <f ca="1">IF(OR(LEFT($A378,1)="x",AND(Z373+$AC378=0,$AC373&gt;0)),"",IFERROR(VLOOKUP($A378,LedenZ,27,0),""))</f>
        <v/>
      </c>
      <c r="R378" s="223" t="str">
        <f ca="1">IF(OR(LEFT($A378,1)="x",AND(AA373+$AC378=0,$AC373&gt;0)),"",IFERROR(VLOOKUP($A378,LedenZ,28,0),""))</f>
        <v/>
      </c>
      <c r="S378" s="223" t="str">
        <f ca="1">IF(OR(LEFT($A378,1)="x",AND(AC373+$AC378=0,$AC373&gt;0)),"",IFERROR(VLOOKUP($A378,LedenZ,29,0),""))</f>
        <v/>
      </c>
      <c r="T378" s="305"/>
      <c r="U378" s="226"/>
      <c r="V378" s="229">
        <f t="shared" si="303"/>
        <v>13</v>
      </c>
      <c r="W378" s="229">
        <f t="shared" si="303"/>
        <v>14</v>
      </c>
      <c r="X378" s="52">
        <v>9</v>
      </c>
      <c r="Y378" s="87" t="str">
        <f t="shared" si="298"/>
        <v>D4</v>
      </c>
      <c r="Z378" s="87" t="str">
        <f t="shared" si="299"/>
        <v>D4</v>
      </c>
      <c r="AA378" s="87" t="str">
        <f t="shared" si="300"/>
        <v>D4</v>
      </c>
      <c r="AB378" s="87" t="str">
        <f t="shared" si="301"/>
        <v/>
      </c>
      <c r="AC378" s="34">
        <f t="shared" si="302"/>
        <v>6</v>
      </c>
    </row>
    <row r="379" spans="1:32" x14ac:dyDescent="0.2">
      <c r="A379" s="34" t="str">
        <f>C371&amp;"x"&amp;B379</f>
        <v>C4x6</v>
      </c>
      <c r="B379" s="63">
        <v>6</v>
      </c>
      <c r="C379" s="87" t="str">
        <f t="shared" si="288"/>
        <v>V</v>
      </c>
      <c r="D379" s="87" t="str">
        <f t="shared" si="289"/>
        <v>NLP78B9</v>
      </c>
      <c r="E379" s="88" t="str">
        <f t="shared" si="290"/>
        <v>Verkerke, Julia</v>
      </c>
      <c r="F379" s="88" t="str">
        <f t="shared" si="291"/>
        <v>Julia</v>
      </c>
      <c r="G379" s="89">
        <f t="shared" si="292"/>
        <v>39044</v>
      </c>
      <c r="H379" s="90">
        <f t="shared" si="293"/>
        <v>12</v>
      </c>
      <c r="I379" s="97"/>
      <c r="J379" s="87" t="str">
        <f t="shared" si="294"/>
        <v>D4</v>
      </c>
      <c r="K379" s="87" t="str">
        <f t="shared" si="295"/>
        <v>D4</v>
      </c>
      <c r="L379" s="87" t="str">
        <f t="shared" si="296"/>
        <v>D4</v>
      </c>
      <c r="M379" s="87" t="str">
        <f t="shared" si="297"/>
        <v>C4</v>
      </c>
      <c r="N379" s="92"/>
      <c r="P379" s="223" t="str">
        <f ca="1">IF(OR(LEFT($A379,1)="x",AND(Y373+$AC379=0,$AC373&gt;0)),"",IFERROR(VLOOKUP($A379,LedenZ,26,0),""))</f>
        <v/>
      </c>
      <c r="Q379" s="223" t="str">
        <f ca="1">IF(OR(LEFT($A379,1)="x",AND(Z373+$AC379=0,$AC373&gt;0)),"",IFERROR(VLOOKUP($A379,LedenZ,27,0),""))</f>
        <v/>
      </c>
      <c r="R379" s="223" t="str">
        <f ca="1">IF(OR(LEFT($A379,1)="x",AND(AA373+$AC379=0,$AC373&gt;0)),"",IFERROR(VLOOKUP($A379,LedenZ,28,0),""))</f>
        <v/>
      </c>
      <c r="S379" s="223" t="str">
        <f ca="1">IF(OR(LEFT($A379,1)="x",AND(AC373+$AC379=0,$AC373&gt;0)),"",IFERROR(VLOOKUP($A379,LedenZ,29,0),""))</f>
        <v/>
      </c>
      <c r="T379" s="305"/>
      <c r="U379" s="226"/>
      <c r="V379" s="229">
        <f t="shared" si="303"/>
        <v>13</v>
      </c>
      <c r="W379" s="229">
        <f t="shared" si="303"/>
        <v>14</v>
      </c>
      <c r="X379" s="52">
        <v>10</v>
      </c>
      <c r="Y379" s="87" t="str">
        <f t="shared" si="298"/>
        <v>D4</v>
      </c>
      <c r="Z379" s="87" t="str">
        <f t="shared" si="299"/>
        <v>D4</v>
      </c>
      <c r="AA379" s="87" t="str">
        <f t="shared" si="300"/>
        <v>D4</v>
      </c>
      <c r="AB379" s="87" t="str">
        <f t="shared" si="301"/>
        <v/>
      </c>
      <c r="AC379" s="34">
        <f t="shared" si="302"/>
        <v>6</v>
      </c>
    </row>
    <row r="380" spans="1:32" x14ac:dyDescent="0.2">
      <c r="A380" s="34" t="str">
        <f>C371&amp;"x"&amp;B380</f>
        <v>C4x7</v>
      </c>
      <c r="B380" s="63">
        <v>7</v>
      </c>
      <c r="C380" s="87" t="str">
        <f t="shared" si="288"/>
        <v>M</v>
      </c>
      <c r="D380" s="87" t="str">
        <f t="shared" si="289"/>
        <v>NLJ47N9</v>
      </c>
      <c r="E380" s="88" t="str">
        <f t="shared" si="290"/>
        <v>IJben, Chris</v>
      </c>
      <c r="F380" s="88" t="str">
        <f t="shared" si="291"/>
        <v>Chris</v>
      </c>
      <c r="G380" s="89">
        <f t="shared" si="292"/>
        <v>38519</v>
      </c>
      <c r="H380" s="90">
        <f t="shared" si="293"/>
        <v>13</v>
      </c>
      <c r="I380" s="97"/>
      <c r="J380" s="87" t="str">
        <f t="shared" si="294"/>
        <v>C4</v>
      </c>
      <c r="K380" s="87" t="str">
        <f t="shared" si="295"/>
        <v>C4</v>
      </c>
      <c r="L380" s="87" t="str">
        <f t="shared" si="296"/>
        <v>C4</v>
      </c>
      <c r="M380" s="87" t="str">
        <f t="shared" si="297"/>
        <v>C4</v>
      </c>
      <c r="N380" s="92"/>
      <c r="P380" s="223" t="str">
        <f ca="1">IF(OR(LEFT($A380,1)="x",AND(Y373+$AC380=0,$AC373&gt;0)),"",IFERROR(VLOOKUP($A380,LedenZ,26,0),""))</f>
        <v/>
      </c>
      <c r="Q380" s="223" t="str">
        <f ca="1">IF(OR(LEFT($A380,1)="x",AND(Z373+$AC380=0,$AC373&gt;0)),"",IFERROR(VLOOKUP($A380,LedenZ,27,0),""))</f>
        <v/>
      </c>
      <c r="R380" s="223" t="str">
        <f ca="1">IF(OR(LEFT($A380,1)="x",AND(AA373+$AC380=0,$AC373&gt;0)),"",IFERROR(VLOOKUP($A380,LedenZ,28,0),""))</f>
        <v/>
      </c>
      <c r="S380" s="223" t="str">
        <f ca="1">IF(OR(LEFT($A380,1)="x",AND(AC373+$AC380=0,$AC373&gt;0)),"",IFERROR(VLOOKUP($A380,LedenZ,29,0),""))</f>
        <v/>
      </c>
      <c r="T380" s="305"/>
      <c r="U380" s="226"/>
      <c r="V380" s="229">
        <f t="shared" si="303"/>
        <v>13</v>
      </c>
      <c r="W380" s="229">
        <f t="shared" si="303"/>
        <v>14</v>
      </c>
      <c r="X380" s="52">
        <v>11</v>
      </c>
      <c r="Y380" s="87" t="str">
        <f t="shared" si="298"/>
        <v>C4</v>
      </c>
      <c r="Z380" s="87" t="str">
        <f t="shared" si="299"/>
        <v>C4</v>
      </c>
      <c r="AA380" s="87" t="str">
        <f t="shared" si="300"/>
        <v>C4</v>
      </c>
      <c r="AB380" s="87" t="str">
        <f t="shared" si="301"/>
        <v/>
      </c>
      <c r="AC380" s="34">
        <f t="shared" si="302"/>
        <v>6</v>
      </c>
    </row>
    <row r="381" spans="1:32" x14ac:dyDescent="0.2">
      <c r="A381" s="34" t="str">
        <f>C371&amp;"x"&amp;B381</f>
        <v>C4x8</v>
      </c>
      <c r="B381" s="63">
        <v>8</v>
      </c>
      <c r="C381" s="87" t="str">
        <f t="shared" si="288"/>
        <v>M</v>
      </c>
      <c r="D381" s="87" t="str">
        <f t="shared" si="289"/>
        <v>NLP77Y7</v>
      </c>
      <c r="E381" s="88" t="str">
        <f t="shared" si="290"/>
        <v>Klein, Daan</v>
      </c>
      <c r="F381" s="88" t="str">
        <f t="shared" si="291"/>
        <v>Daan</v>
      </c>
      <c r="G381" s="89">
        <f t="shared" si="292"/>
        <v>38667</v>
      </c>
      <c r="H381" s="90">
        <f t="shared" si="293"/>
        <v>13</v>
      </c>
      <c r="I381" s="97"/>
      <c r="J381" s="87" t="str">
        <f t="shared" si="294"/>
        <v>D4</v>
      </c>
      <c r="K381" s="87" t="str">
        <f t="shared" si="295"/>
        <v>D4</v>
      </c>
      <c r="L381" s="87" t="str">
        <f t="shared" si="296"/>
        <v>D4</v>
      </c>
      <c r="M381" s="87" t="str">
        <f t="shared" si="297"/>
        <v>C4</v>
      </c>
      <c r="N381" s="92"/>
      <c r="P381" s="223" t="str">
        <f ca="1">IF(OR(LEFT($A381,1)="x",AND(Y373+$AC381=0,$AC373&gt;0)),"",IFERROR(VLOOKUP($A381,LedenZ,26,0),""))</f>
        <v/>
      </c>
      <c r="Q381" s="223" t="str">
        <f ca="1">IF(OR(LEFT($A381,1)="x",AND(Z373+$AC381=0,$AC373&gt;0)),"",IFERROR(VLOOKUP($A381,LedenZ,27,0),""))</f>
        <v/>
      </c>
      <c r="R381" s="223" t="str">
        <f ca="1">IF(OR(LEFT($A381,1)="x",AND(AA373+$AC381=0,$AC373&gt;0)),"",IFERROR(VLOOKUP($A381,LedenZ,28,0),""))</f>
        <v/>
      </c>
      <c r="S381" s="223" t="str">
        <f ca="1">IF(OR(LEFT($A381,1)="x",AND(AC373+$AC381=0,$AC373&gt;0)),"",IFERROR(VLOOKUP($A381,LedenZ,29,0),""))</f>
        <v/>
      </c>
      <c r="T381" s="305"/>
      <c r="U381" s="226"/>
      <c r="V381" s="229">
        <f t="shared" si="303"/>
        <v>13</v>
      </c>
      <c r="W381" s="229">
        <f t="shared" si="303"/>
        <v>14</v>
      </c>
      <c r="X381" s="52">
        <v>12</v>
      </c>
      <c r="Y381" s="87" t="str">
        <f t="shared" si="298"/>
        <v>D4</v>
      </c>
      <c r="Z381" s="87" t="str">
        <f t="shared" si="299"/>
        <v>D4</v>
      </c>
      <c r="AA381" s="87" t="str">
        <f t="shared" si="300"/>
        <v>D4</v>
      </c>
      <c r="AB381" s="87" t="str">
        <f t="shared" si="301"/>
        <v/>
      </c>
      <c r="AC381" s="34">
        <f t="shared" si="302"/>
        <v>6</v>
      </c>
    </row>
    <row r="382" spans="1:32" x14ac:dyDescent="0.2">
      <c r="A382" s="34" t="str">
        <f>C371&amp;"x"&amp;B382</f>
        <v>C4x9</v>
      </c>
      <c r="B382" s="63">
        <v>9</v>
      </c>
      <c r="C382" s="87" t="str">
        <f t="shared" si="288"/>
        <v>M</v>
      </c>
      <c r="D382" s="87" t="str">
        <f t="shared" si="289"/>
        <v>NLW81C7</v>
      </c>
      <c r="E382" s="88" t="str">
        <f t="shared" si="290"/>
        <v>Maas, Gijsbert</v>
      </c>
      <c r="F382" s="88" t="str">
        <f t="shared" si="291"/>
        <v>Gijsbert</v>
      </c>
      <c r="G382" s="89">
        <f t="shared" si="292"/>
        <v>38835</v>
      </c>
      <c r="H382" s="90">
        <f t="shared" si="293"/>
        <v>12</v>
      </c>
      <c r="I382" s="97"/>
      <c r="J382" s="87" t="str">
        <f t="shared" si="294"/>
        <v>D5</v>
      </c>
      <c r="K382" s="87" t="str">
        <f t="shared" si="295"/>
        <v>D4</v>
      </c>
      <c r="L382" s="87" t="str">
        <f t="shared" si="296"/>
        <v>D4</v>
      </c>
      <c r="M382" s="87" t="str">
        <f t="shared" si="297"/>
        <v>C4</v>
      </c>
      <c r="N382" s="92"/>
      <c r="P382" s="223" t="str">
        <f ca="1">IF(OR(LEFT($A382,1)="x",AND(Y373+$AC382=0,$AC373&gt;0)),"",IFERROR(VLOOKUP($A382,LedenZ,26,0),""))</f>
        <v/>
      </c>
      <c r="Q382" s="223" t="str">
        <f ca="1">IF(OR(LEFT($A382,1)="x",AND(Z373+$AC382=0,$AC373&gt;0)),"",IFERROR(VLOOKUP($A382,LedenZ,27,0),""))</f>
        <v/>
      </c>
      <c r="R382" s="223" t="str">
        <f ca="1">IF(OR(LEFT($A382,1)="x",AND(AA373+$AC382=0,$AC373&gt;0)),"",IFERROR(VLOOKUP($A382,LedenZ,28,0),""))</f>
        <v/>
      </c>
      <c r="S382" s="223" t="str">
        <f ca="1">IF(OR(LEFT($A382,1)="x",AND(AC373+$AC382=0,$AC373&gt;0)),"",IFERROR(VLOOKUP($A382,LedenZ,29,0),""))</f>
        <v/>
      </c>
      <c r="T382" s="305"/>
      <c r="U382" s="226"/>
      <c r="V382" s="229">
        <f t="shared" si="303"/>
        <v>13</v>
      </c>
      <c r="W382" s="229">
        <f t="shared" si="303"/>
        <v>14</v>
      </c>
      <c r="X382" s="52">
        <v>13</v>
      </c>
      <c r="Y382" s="87" t="str">
        <f t="shared" si="298"/>
        <v>D5</v>
      </c>
      <c r="Z382" s="87" t="str">
        <f t="shared" si="299"/>
        <v>D4</v>
      </c>
      <c r="AA382" s="87" t="str">
        <f t="shared" si="300"/>
        <v>D4</v>
      </c>
      <c r="AB382" s="87" t="str">
        <f t="shared" si="301"/>
        <v/>
      </c>
      <c r="AC382" s="34">
        <f t="shared" si="302"/>
        <v>6</v>
      </c>
    </row>
    <row r="383" spans="1:32" x14ac:dyDescent="0.2">
      <c r="A383" s="34" t="str">
        <f>C371&amp;"x"&amp;B383</f>
        <v>C4x10</v>
      </c>
      <c r="B383" s="63">
        <v>10</v>
      </c>
      <c r="C383" s="87" t="str">
        <f t="shared" si="288"/>
        <v>M</v>
      </c>
      <c r="D383" s="87" t="str">
        <f t="shared" si="289"/>
        <v>NKX66T5</v>
      </c>
      <c r="E383" s="88" t="str">
        <f t="shared" si="290"/>
        <v>Wietses, JoÃ«l</v>
      </c>
      <c r="F383" s="88" t="str">
        <f t="shared" si="291"/>
        <v>Joël</v>
      </c>
      <c r="G383" s="89">
        <f t="shared" si="292"/>
        <v>38502</v>
      </c>
      <c r="H383" s="90">
        <f t="shared" si="293"/>
        <v>13</v>
      </c>
      <c r="I383" s="97"/>
      <c r="J383" s="87" t="str">
        <f t="shared" si="294"/>
        <v>C4</v>
      </c>
      <c r="K383" s="87" t="str">
        <f t="shared" si="295"/>
        <v>C4</v>
      </c>
      <c r="L383" s="87" t="str">
        <f t="shared" si="296"/>
        <v>C4</v>
      </c>
      <c r="M383" s="87" t="str">
        <f t="shared" si="297"/>
        <v>C4</v>
      </c>
      <c r="N383" s="92"/>
      <c r="P383" s="223" t="str">
        <f ca="1">IF(OR(LEFT($A383,1)="x",AND(Y373+$AC383=0,$AC373&gt;0)),"",IFERROR(VLOOKUP($A383,LedenZ,26,0),""))</f>
        <v/>
      </c>
      <c r="Q383" s="223" t="str">
        <f ca="1">IF(OR(LEFT($A383,1)="x",AND(Z373+$AC383=0,$AC373&gt;0)),"",IFERROR(VLOOKUP($A383,LedenZ,27,0),""))</f>
        <v/>
      </c>
      <c r="R383" s="223" t="str">
        <f ca="1">IF(OR(LEFT($A383,1)="x",AND(AA373+$AC383=0,$AC373&gt;0)),"",IFERROR(VLOOKUP($A383,LedenZ,28,0),""))</f>
        <v/>
      </c>
      <c r="S383" s="223" t="str">
        <f ca="1">IF(OR(LEFT($A383,1)="x",AND(AC373+$AC383=0,$AC373&gt;0)),"",IFERROR(VLOOKUP($A383,LedenZ,29,0),""))</f>
        <v/>
      </c>
      <c r="T383" s="305"/>
      <c r="U383" s="226"/>
      <c r="V383" s="229">
        <f t="shared" si="303"/>
        <v>13</v>
      </c>
      <c r="W383" s="229">
        <f t="shared" si="303"/>
        <v>14</v>
      </c>
      <c r="X383" s="52">
        <v>14</v>
      </c>
      <c r="Y383" s="87" t="str">
        <f t="shared" si="298"/>
        <v>C4</v>
      </c>
      <c r="Z383" s="87" t="str">
        <f t="shared" si="299"/>
        <v>C4</v>
      </c>
      <c r="AA383" s="87" t="str">
        <f t="shared" si="300"/>
        <v>C4</v>
      </c>
      <c r="AB383" s="87" t="str">
        <f t="shared" si="301"/>
        <v/>
      </c>
      <c r="AC383" s="34">
        <f t="shared" si="302"/>
        <v>6</v>
      </c>
    </row>
    <row r="384" spans="1:32" x14ac:dyDescent="0.2">
      <c r="A384" s="34" t="str">
        <f>C371&amp;"x"&amp;B384</f>
        <v>C4x11</v>
      </c>
      <c r="B384" s="63">
        <v>11</v>
      </c>
      <c r="C384" s="87" t="str">
        <f t="shared" si="288"/>
        <v/>
      </c>
      <c r="D384" s="87" t="str">
        <f t="shared" si="289"/>
        <v/>
      </c>
      <c r="E384" s="88" t="str">
        <f t="shared" si="290"/>
        <v/>
      </c>
      <c r="F384" s="88" t="str">
        <f t="shared" si="291"/>
        <v/>
      </c>
      <c r="G384" s="89" t="str">
        <f t="shared" si="292"/>
        <v/>
      </c>
      <c r="H384" s="90" t="str">
        <f t="shared" si="293"/>
        <v/>
      </c>
      <c r="I384" s="97"/>
      <c r="J384" s="87" t="str">
        <f t="shared" si="294"/>
        <v/>
      </c>
      <c r="K384" s="87" t="str">
        <f t="shared" si="295"/>
        <v/>
      </c>
      <c r="L384" s="87" t="str">
        <f t="shared" si="296"/>
        <v/>
      </c>
      <c r="M384" s="87" t="str">
        <f t="shared" si="297"/>
        <v/>
      </c>
      <c r="N384" s="92"/>
      <c r="P384" s="223" t="str">
        <f>IF(OR(LEFT($A384,1)="x",AND(Y373+$AC384=0,$AC373&gt;0)),"",IFERROR(VLOOKUP($A384,LedenZ,26,0),""))</f>
        <v/>
      </c>
      <c r="Q384" s="223" t="str">
        <f>IF(OR(LEFT($A384,1)="x",AND(Z373+$AC384=0,$AC373&gt;0)),"",IFERROR(VLOOKUP($A384,LedenZ,27,0),""))</f>
        <v/>
      </c>
      <c r="R384" s="223" t="str">
        <f>IF(OR(LEFT($A384,1)="x",AND(AA373+$AC384=0,$AC373&gt;0)),"",IFERROR(VLOOKUP($A384,LedenZ,28,0),""))</f>
        <v/>
      </c>
      <c r="S384" s="223" t="str">
        <f>IF(OR(LEFT($A384,1)="x",AND(AC373+$AC384=0,$AC373&gt;0)),"",IFERROR(VLOOKUP($A384,LedenZ,29,0),""))</f>
        <v/>
      </c>
      <c r="V384" s="229">
        <f t="shared" si="303"/>
        <v>13</v>
      </c>
      <c r="W384" s="229">
        <f t="shared" si="303"/>
        <v>14</v>
      </c>
      <c r="X384" s="52">
        <v>15</v>
      </c>
      <c r="Y384" s="87" t="str">
        <f t="shared" si="298"/>
        <v/>
      </c>
      <c r="Z384" s="87" t="str">
        <f t="shared" si="299"/>
        <v/>
      </c>
      <c r="AA384" s="87" t="str">
        <f t="shared" si="300"/>
        <v/>
      </c>
      <c r="AB384" s="87" t="str">
        <f t="shared" si="301"/>
        <v/>
      </c>
      <c r="AC384" s="34">
        <f t="shared" si="302"/>
        <v>0</v>
      </c>
    </row>
    <row r="385" spans="1:32" x14ac:dyDescent="0.2">
      <c r="A385" s="34" t="str">
        <f>C371&amp;"x"&amp;B385</f>
        <v>C4x12</v>
      </c>
      <c r="B385" s="63">
        <v>12</v>
      </c>
      <c r="C385" s="87" t="str">
        <f t="shared" si="288"/>
        <v/>
      </c>
      <c r="D385" s="87" t="str">
        <f t="shared" si="289"/>
        <v/>
      </c>
      <c r="E385" s="88" t="str">
        <f t="shared" si="290"/>
        <v/>
      </c>
      <c r="F385" s="88" t="str">
        <f t="shared" si="291"/>
        <v/>
      </c>
      <c r="G385" s="89" t="str">
        <f t="shared" si="292"/>
        <v/>
      </c>
      <c r="H385" s="90" t="str">
        <f t="shared" si="293"/>
        <v/>
      </c>
      <c r="I385" s="97"/>
      <c r="J385" s="87" t="str">
        <f t="shared" si="294"/>
        <v/>
      </c>
      <c r="K385" s="87" t="str">
        <f t="shared" si="295"/>
        <v/>
      </c>
      <c r="L385" s="87" t="str">
        <f t="shared" si="296"/>
        <v/>
      </c>
      <c r="M385" s="87" t="str">
        <f t="shared" si="297"/>
        <v/>
      </c>
      <c r="N385" s="92"/>
      <c r="P385" s="223" t="str">
        <f>IF(OR(LEFT($A385,1)="x",AND(Y373+$AC385=0,$AC373&gt;0)),"",IFERROR(VLOOKUP($A385,LedenZ,26,0),""))</f>
        <v/>
      </c>
      <c r="Q385" s="223" t="str">
        <f>IF(OR(LEFT($A385,1)="x",AND(Z373+$AC385=0,$AC373&gt;0)),"",IFERROR(VLOOKUP($A385,LedenZ,27,0),""))</f>
        <v/>
      </c>
      <c r="R385" s="223" t="str">
        <f>IF(OR(LEFT($A385,1)="x",AND(AA373+$AC385=0,$AC373&gt;0)),"",IFERROR(VLOOKUP($A385,LedenZ,28,0),""))</f>
        <v/>
      </c>
      <c r="S385" s="223" t="str">
        <f>IF(OR(LEFT($A385,1)="x",AND(AC373+$AC385=0,$AC373&gt;0)),"",IFERROR(VLOOKUP($A385,LedenZ,29,0),""))</f>
        <v/>
      </c>
      <c r="V385" s="229">
        <f t="shared" si="303"/>
        <v>13</v>
      </c>
      <c r="W385" s="229">
        <f t="shared" si="303"/>
        <v>14</v>
      </c>
      <c r="X385" s="52">
        <v>16</v>
      </c>
      <c r="Y385" s="87" t="str">
        <f t="shared" si="298"/>
        <v/>
      </c>
      <c r="Z385" s="87" t="str">
        <f t="shared" si="299"/>
        <v/>
      </c>
      <c r="AA385" s="87" t="str">
        <f t="shared" si="300"/>
        <v/>
      </c>
      <c r="AB385" s="87" t="str">
        <f t="shared" si="301"/>
        <v/>
      </c>
      <c r="AC385" s="34">
        <f t="shared" si="302"/>
        <v>0</v>
      </c>
    </row>
    <row r="386" spans="1:32" x14ac:dyDescent="0.2">
      <c r="A386" s="34" t="str">
        <f>C371&amp;"x"&amp;B386</f>
        <v>C4x13</v>
      </c>
      <c r="B386" s="63">
        <v>13</v>
      </c>
      <c r="C386" s="87" t="str">
        <f t="shared" si="288"/>
        <v/>
      </c>
      <c r="D386" s="87" t="str">
        <f t="shared" si="289"/>
        <v/>
      </c>
      <c r="E386" s="88" t="str">
        <f t="shared" si="290"/>
        <v/>
      </c>
      <c r="F386" s="88" t="str">
        <f t="shared" si="291"/>
        <v/>
      </c>
      <c r="G386" s="89" t="str">
        <f t="shared" si="292"/>
        <v/>
      </c>
      <c r="H386" s="90" t="str">
        <f t="shared" si="293"/>
        <v/>
      </c>
      <c r="I386" s="97"/>
      <c r="J386" s="87" t="str">
        <f t="shared" si="294"/>
        <v/>
      </c>
      <c r="K386" s="87" t="str">
        <f t="shared" si="295"/>
        <v/>
      </c>
      <c r="L386" s="87" t="str">
        <f t="shared" si="296"/>
        <v/>
      </c>
      <c r="M386" s="87" t="str">
        <f t="shared" si="297"/>
        <v/>
      </c>
      <c r="N386" s="92"/>
      <c r="P386" s="223" t="str">
        <f>IF(OR(LEFT($A386,1)="x",AND(Y373+$AC386=0,$AC373&gt;0)),"",IFERROR(VLOOKUP($A386,LedenZ,26,0),""))</f>
        <v/>
      </c>
      <c r="Q386" s="223" t="str">
        <f>IF(OR(LEFT($A386,1)="x",AND(Z373+$AC386=0,$AC373&gt;0)),"",IFERROR(VLOOKUP($A386,LedenZ,27,0),""))</f>
        <v/>
      </c>
      <c r="R386" s="223" t="str">
        <f>IF(OR(LEFT($A386,1)="x",AND(AA373+$AC386=0,$AC373&gt;0)),"",IFERROR(VLOOKUP($A386,LedenZ,28,0),""))</f>
        <v/>
      </c>
      <c r="S386" s="223" t="str">
        <f>IF(OR(LEFT($A386,1)="x",AND(AC373+$AC386=0,$AC373&gt;0)),"",IFERROR(VLOOKUP($A386,LedenZ,29,0),""))</f>
        <v/>
      </c>
      <c r="V386" s="229">
        <f t="shared" si="303"/>
        <v>13</v>
      </c>
      <c r="W386" s="229">
        <f t="shared" si="303"/>
        <v>14</v>
      </c>
      <c r="X386" s="52">
        <v>17</v>
      </c>
      <c r="Y386" s="87" t="str">
        <f t="shared" si="298"/>
        <v/>
      </c>
      <c r="Z386" s="87" t="str">
        <f t="shared" si="299"/>
        <v/>
      </c>
      <c r="AA386" s="87" t="str">
        <f t="shared" si="300"/>
        <v/>
      </c>
      <c r="AB386" s="87" t="str">
        <f t="shared" si="301"/>
        <v/>
      </c>
      <c r="AC386" s="34">
        <f t="shared" si="302"/>
        <v>0</v>
      </c>
    </row>
    <row r="387" spans="1:32" x14ac:dyDescent="0.2">
      <c r="A387" s="34" t="str">
        <f>C371&amp;"x"&amp;B387</f>
        <v>C4x14</v>
      </c>
      <c r="B387" s="63">
        <v>14</v>
      </c>
      <c r="C387" s="87" t="str">
        <f t="shared" si="288"/>
        <v/>
      </c>
      <c r="D387" s="87" t="str">
        <f t="shared" si="289"/>
        <v/>
      </c>
      <c r="E387" s="88" t="str">
        <f t="shared" si="290"/>
        <v/>
      </c>
      <c r="F387" s="88" t="str">
        <f t="shared" si="291"/>
        <v/>
      </c>
      <c r="G387" s="89" t="str">
        <f t="shared" si="292"/>
        <v/>
      </c>
      <c r="H387" s="90" t="str">
        <f t="shared" si="293"/>
        <v/>
      </c>
      <c r="I387" s="97"/>
      <c r="J387" s="87" t="str">
        <f t="shared" si="294"/>
        <v/>
      </c>
      <c r="K387" s="87" t="str">
        <f t="shared" si="295"/>
        <v/>
      </c>
      <c r="L387" s="87" t="str">
        <f t="shared" si="296"/>
        <v/>
      </c>
      <c r="M387" s="87" t="str">
        <f t="shared" si="297"/>
        <v/>
      </c>
      <c r="N387" s="92"/>
      <c r="P387" s="223" t="str">
        <f>IF(OR(LEFT($A387,1)="x",AND(Y373+$AC387=0,$AC373&gt;0)),"",IFERROR(VLOOKUP($A387,LedenZ,26,0),""))</f>
        <v/>
      </c>
      <c r="Q387" s="223" t="str">
        <f>IF(OR(LEFT($A387,1)="x",AND(Z373+$AC387=0,$AC373&gt;0)),"",IFERROR(VLOOKUP($A387,LedenZ,27,0),""))</f>
        <v/>
      </c>
      <c r="R387" s="223" t="str">
        <f>IF(OR(LEFT($A387,1)="x",AND(AA373+$AC387=0,$AC373&gt;0)),"",IFERROR(VLOOKUP($A387,LedenZ,28,0),""))</f>
        <v/>
      </c>
      <c r="S387" s="223" t="str">
        <f>IF(OR(LEFT($A387,1)="x",AND(AC373+$AC387=0,$AC373&gt;0)),"",IFERROR(VLOOKUP($A387,LedenZ,29,0),""))</f>
        <v/>
      </c>
      <c r="V387" s="229">
        <f t="shared" si="303"/>
        <v>13</v>
      </c>
      <c r="W387" s="229">
        <f t="shared" si="303"/>
        <v>14</v>
      </c>
      <c r="X387" s="52">
        <v>18</v>
      </c>
      <c r="Y387" s="87" t="str">
        <f t="shared" si="298"/>
        <v/>
      </c>
      <c r="Z387" s="87" t="str">
        <f t="shared" si="299"/>
        <v/>
      </c>
      <c r="AA387" s="87" t="str">
        <f t="shared" si="300"/>
        <v/>
      </c>
      <c r="AB387" s="87" t="str">
        <f t="shared" si="301"/>
        <v/>
      </c>
      <c r="AC387" s="34">
        <f t="shared" si="302"/>
        <v>0</v>
      </c>
    </row>
    <row r="388" spans="1:32" x14ac:dyDescent="0.2">
      <c r="A388" s="34" t="str">
        <f>C371&amp;"x"&amp;B388</f>
        <v>C4x15</v>
      </c>
      <c r="B388" s="63">
        <v>15</v>
      </c>
      <c r="C388" s="87" t="str">
        <f t="shared" si="288"/>
        <v/>
      </c>
      <c r="D388" s="87" t="str">
        <f t="shared" si="289"/>
        <v/>
      </c>
      <c r="E388" s="88" t="str">
        <f t="shared" si="290"/>
        <v/>
      </c>
      <c r="F388" s="88" t="str">
        <f t="shared" si="291"/>
        <v/>
      </c>
      <c r="G388" s="89" t="str">
        <f t="shared" si="292"/>
        <v/>
      </c>
      <c r="H388" s="90" t="str">
        <f t="shared" si="293"/>
        <v/>
      </c>
      <c r="I388" s="97"/>
      <c r="J388" s="87" t="str">
        <f t="shared" si="294"/>
        <v/>
      </c>
      <c r="K388" s="87" t="str">
        <f t="shared" si="295"/>
        <v/>
      </c>
      <c r="L388" s="87" t="str">
        <f t="shared" si="296"/>
        <v/>
      </c>
      <c r="M388" s="87" t="str">
        <f t="shared" si="297"/>
        <v/>
      </c>
      <c r="N388" s="92"/>
      <c r="P388" s="223" t="str">
        <f>IF(OR(LEFT($A388,1)="x",AND(Y373+$AC388=0,$AC373&gt;0)),"",IFERROR(VLOOKUP($A388,LedenZ,26,0),""))</f>
        <v/>
      </c>
      <c r="Q388" s="223" t="str">
        <f>IF(OR(LEFT($A388,1)="x",AND(Z373+$AC388=0,$AC373&gt;0)),"",IFERROR(VLOOKUP($A388,LedenZ,27,0),""))</f>
        <v/>
      </c>
      <c r="R388" s="223" t="str">
        <f>IF(OR(LEFT($A388,1)="x",AND(AA373+$AC388=0,$AC373&gt;0)),"",IFERROR(VLOOKUP($A388,LedenZ,28,0),""))</f>
        <v/>
      </c>
      <c r="S388" s="223" t="str">
        <f>IF(OR(LEFT($A388,1)="x",AND(AC373+$AC388=0,$AC373&gt;0)),"",IFERROR(VLOOKUP($A388,LedenZ,29,0),""))</f>
        <v/>
      </c>
      <c r="V388" s="229">
        <f t="shared" si="303"/>
        <v>13</v>
      </c>
      <c r="W388" s="229">
        <f t="shared" si="303"/>
        <v>14</v>
      </c>
      <c r="X388" s="52">
        <v>19</v>
      </c>
      <c r="Y388" s="87" t="str">
        <f t="shared" si="298"/>
        <v/>
      </c>
      <c r="Z388" s="87" t="str">
        <f t="shared" si="299"/>
        <v/>
      </c>
      <c r="AA388" s="87" t="str">
        <f t="shared" si="300"/>
        <v/>
      </c>
      <c r="AB388" s="87" t="str">
        <f t="shared" si="301"/>
        <v/>
      </c>
      <c r="AC388" s="34">
        <f t="shared" si="302"/>
        <v>0</v>
      </c>
    </row>
    <row r="389" spans="1:32" ht="13.5" thickBot="1" x14ac:dyDescent="0.25">
      <c r="B389" s="93"/>
      <c r="C389" s="94"/>
      <c r="D389" s="93"/>
      <c r="E389" s="93"/>
      <c r="F389" s="93"/>
      <c r="G389" s="95"/>
      <c r="H389" s="95"/>
      <c r="I389" s="95"/>
      <c r="J389" s="94"/>
      <c r="K389" s="94"/>
      <c r="L389" s="94"/>
      <c r="M389" s="92"/>
      <c r="N389" s="92"/>
      <c r="X389" s="52">
        <v>20</v>
      </c>
    </row>
    <row r="390" spans="1:32" ht="13.5" thickTop="1" x14ac:dyDescent="0.2">
      <c r="A390" s="62"/>
      <c r="B390" s="63"/>
      <c r="C390" s="392" t="s">
        <v>6547</v>
      </c>
      <c r="D390" s="392"/>
      <c r="E390" s="178" t="s">
        <v>6548</v>
      </c>
      <c r="F390" s="178" t="s">
        <v>6549</v>
      </c>
      <c r="G390" s="65" t="s">
        <v>6550</v>
      </c>
      <c r="H390" s="66"/>
      <c r="I390" s="67"/>
      <c r="J390" s="68" t="s">
        <v>6551</v>
      </c>
      <c r="K390" s="68" t="s">
        <v>6552</v>
      </c>
      <c r="L390" s="68" t="s">
        <v>6553</v>
      </c>
      <c r="M390" s="69"/>
      <c r="N390" s="69"/>
      <c r="O390" s="70"/>
      <c r="P390" s="71">
        <f ca="1">COUNT(P394:P408)</f>
        <v>0</v>
      </c>
      <c r="Q390" s="71">
        <f ca="1">COUNT(Q394:Q408)</f>
        <v>0</v>
      </c>
      <c r="R390" s="71">
        <f ca="1">COUNT(R394:R408)</f>
        <v>0</v>
      </c>
      <c r="S390" s="71">
        <f ca="1">COUNT(S394:S408)</f>
        <v>0</v>
      </c>
      <c r="T390" s="51">
        <f ca="1">S390-(15-COUNTBLANK(AB394:AB408))</f>
        <v>0</v>
      </c>
      <c r="U390" s="70"/>
      <c r="V390" s="70"/>
      <c r="W390" s="70"/>
      <c r="X390" s="70">
        <v>1</v>
      </c>
      <c r="Y390" s="62"/>
      <c r="Z390" s="62"/>
      <c r="AA390" s="62"/>
      <c r="AB390" s="62"/>
      <c r="AC390" s="62"/>
    </row>
    <row r="391" spans="1:32" x14ac:dyDescent="0.2">
      <c r="A391" s="43">
        <v>23</v>
      </c>
      <c r="B391" s="73"/>
      <c r="C391" s="391" t="str">
        <f>Leden!AR25</f>
        <v>D1</v>
      </c>
      <c r="D391" s="391"/>
      <c r="E391" s="177" t="str">
        <f>IF($C391="","",LEFT(IFERROR(VLOOKUP($C391,TeamsZ,2,0),"")&amp;"??",2))</f>
        <v>WK</v>
      </c>
      <c r="F391" s="177" t="str">
        <f>IF($C391="","",LEFT(IFERROR(VLOOKUP($C391,TeamsZ,3,0),"")&amp;"??",2))</f>
        <v>Za</v>
      </c>
      <c r="G391" s="177" t="str">
        <f>IF($C391="","",LEFT(IFERROR(VLOOKUP($C391,TeamsZ,4,0),"")&amp;"?",1))</f>
        <v>8</v>
      </c>
      <c r="H391" s="75"/>
      <c r="I391" s="76"/>
      <c r="J391" s="295">
        <f>COUNTIF(C394:C408,"V")</f>
        <v>5</v>
      </c>
      <c r="K391" s="300">
        <f>COUNTIF(C394:C408,"M")</f>
        <v>5</v>
      </c>
      <c r="L391" s="77">
        <f>IFERROR(AVERAGE(H394:H408),"")</f>
        <v>10.8</v>
      </c>
      <c r="M391" s="78"/>
      <c r="N391" s="78"/>
      <c r="O391" s="79" t="s">
        <v>6554</v>
      </c>
      <c r="P391" s="223" t="str">
        <f ca="1">IF(COUNT(P394:P408)=0,"",TeamPunten(P394:P408,$V391))</f>
        <v/>
      </c>
      <c r="Q391" s="223" t="str">
        <f ca="1">IF(COUNT(Q394:Q408)=0,"",TeamPunten(Q394:Q408,$V391))</f>
        <v/>
      </c>
      <c r="R391" s="223" t="str">
        <f ca="1">IF(COUNT(R394:R408)=0,"",TeamPunten(R394:R408,$V391))</f>
        <v/>
      </c>
      <c r="S391" s="223" t="str">
        <f ca="1">IF(COUNT(S394:S408)=0,"",TeamPunten(S394:S408,$V391))</f>
        <v/>
      </c>
      <c r="T391" s="51"/>
      <c r="U391" s="225" t="str">
        <f>MID($C391,1,1)</f>
        <v>D</v>
      </c>
      <c r="V391" s="225" t="str">
        <f>MID($C391,1,1)</f>
        <v>D</v>
      </c>
      <c r="W391" s="225" t="str">
        <f>MID($C391,1,1)</f>
        <v>D</v>
      </c>
      <c r="X391" s="52">
        <v>2</v>
      </c>
      <c r="Y391" s="43"/>
      <c r="Z391" s="43"/>
      <c r="AA391" s="43"/>
      <c r="AB391" s="43"/>
      <c r="AC391" s="43"/>
      <c r="AD391" s="20" t="str">
        <f>IF($C391="","",IFERROR(VLOOKUP($C391,TeamsZ,6,0),""))</f>
        <v>A</v>
      </c>
      <c r="AE391" s="20" t="str">
        <f>IF($AD391="","",VLOOKUP($AD391,Teams!$J$4:$O$8,2,0))</f>
        <v>3312 AD</v>
      </c>
      <c r="AF391" s="20" t="str">
        <f>IF($AD391="","",VLOOKUP($AD391,Teams!$J$4:$O$8,4,0))</f>
        <v>Dordrecht</v>
      </c>
    </row>
    <row r="392" spans="1:32" x14ac:dyDescent="0.2">
      <c r="B392" s="63"/>
      <c r="C392" s="178"/>
      <c r="D392" s="63"/>
      <c r="E392" s="63"/>
      <c r="F392" s="63"/>
      <c r="G392" s="67"/>
      <c r="H392" s="67"/>
      <c r="I392" s="67"/>
      <c r="J392" s="296"/>
      <c r="K392" s="296"/>
      <c r="L392" s="296"/>
      <c r="M392" s="80"/>
      <c r="N392" s="80"/>
      <c r="P392" s="224"/>
      <c r="Q392" s="224"/>
      <c r="R392" s="224"/>
      <c r="S392" s="224"/>
      <c r="T392" s="51"/>
      <c r="U392" s="226"/>
      <c r="V392" s="226"/>
      <c r="W392" s="226"/>
      <c r="X392" s="52">
        <v>3</v>
      </c>
    </row>
    <row r="393" spans="1:32" x14ac:dyDescent="0.2">
      <c r="A393" s="81"/>
      <c r="B393" s="82"/>
      <c r="C393" s="83" t="s">
        <v>6555</v>
      </c>
      <c r="D393" s="83" t="s">
        <v>6556</v>
      </c>
      <c r="E393" s="84" t="s">
        <v>6557</v>
      </c>
      <c r="F393" s="84" t="s">
        <v>6558</v>
      </c>
      <c r="G393" s="83" t="s">
        <v>6559</v>
      </c>
      <c r="H393" s="83" t="s">
        <v>6560</v>
      </c>
      <c r="I393" s="83" t="s">
        <v>6415</v>
      </c>
      <c r="J393" s="83" t="s">
        <v>7321</v>
      </c>
      <c r="K393" s="83" t="s">
        <v>8065</v>
      </c>
      <c r="L393" s="83" t="s">
        <v>8195</v>
      </c>
      <c r="M393" s="83" t="s">
        <v>8196</v>
      </c>
      <c r="N393" s="85"/>
      <c r="O393" s="86"/>
      <c r="P393" s="227" t="s">
        <v>6425</v>
      </c>
      <c r="Q393" s="227" t="s">
        <v>6424</v>
      </c>
      <c r="R393" s="227" t="s">
        <v>6426</v>
      </c>
      <c r="S393" s="227" t="s">
        <v>6425</v>
      </c>
      <c r="T393" s="51"/>
      <c r="U393" s="225">
        <f>IF(W391="","",VLOOKUP(W391,Leeftijdscat,2,FALSE))</f>
        <v>9</v>
      </c>
      <c r="V393" s="225">
        <f>IF(W391="","",VLOOKUP(W391,Leeftijdscat,3,FALSE))</f>
        <v>11</v>
      </c>
      <c r="W393" s="225">
        <f>IF(W391="","",VLOOKUP(W391,Leeftijdscat,4,FALSE))</f>
        <v>12</v>
      </c>
      <c r="X393" s="52">
        <v>4</v>
      </c>
      <c r="Y393" s="81">
        <f>LEN(Y394&amp;Y395&amp;Y396&amp;Y397&amp;Y398&amp;Y399&amp;Y400&amp;Y401&amp;Y402&amp;Y403&amp;Y404&amp;Y405&amp;Y406&amp;Y407&amp;Y408)</f>
        <v>20</v>
      </c>
      <c r="Z393" s="81">
        <f>LEN(Z394&amp;Z395&amp;Z396&amp;Z397&amp;Z398&amp;Z399&amp;Z400&amp;Z401&amp;Z402&amp;Z403&amp;Z404&amp;Z405&amp;Z406&amp;Z407&amp;Z408)</f>
        <v>20</v>
      </c>
      <c r="AA393" s="81">
        <f>LEN(AA394&amp;AA395&amp;AA396&amp;AA397&amp;AA398&amp;AA399&amp;AA400&amp;AA401&amp;AA402&amp;AA403&amp;AA404&amp;AA405&amp;AA406&amp;AA407&amp;AA408)</f>
        <v>20</v>
      </c>
      <c r="AB393" s="81">
        <f>LEN(AB394&amp;AB395&amp;AB396&amp;AB397&amp;AB398&amp;AB399&amp;AB400&amp;AB401&amp;AB402&amp;AB403&amp;AB404&amp;AB405&amp;AB406&amp;AB407&amp;AB408)</f>
        <v>0</v>
      </c>
      <c r="AC393" s="81">
        <f>SUM(Y393:AA393)</f>
        <v>60</v>
      </c>
    </row>
    <row r="394" spans="1:32" x14ac:dyDescent="0.2">
      <c r="A394" s="34" t="str">
        <f>C391&amp;"x"&amp;B394</f>
        <v>D1x1</v>
      </c>
      <c r="B394" s="63">
        <v>1</v>
      </c>
      <c r="C394" s="87" t="str">
        <f t="shared" ref="C394:C408" si="304">IF(LEFT($A394,1)="x","",IFERROR(VLOOKUP($A394,LedenZ,5,0),""))</f>
        <v>V</v>
      </c>
      <c r="D394" s="87" t="str">
        <f t="shared" ref="D394:D408" si="305">IF(LEFT($A394,1)="x","",IFERROR(VLOOKUP($A394,LedenZ,6,0),""))</f>
        <v>NKW52X5</v>
      </c>
      <c r="E394" s="88" t="str">
        <f t="shared" ref="E394:E408" si="306">IF(LEFT($A394,1)="x","",IFERROR(VLOOKUP($A394,LedenZ,7,0),""))</f>
        <v>Driesprong, Jana</v>
      </c>
      <c r="F394" s="88" t="str">
        <f t="shared" ref="F394:F408" si="307">IF(LEFT($A394,1)="x","",IFERROR(VLOOKUP($A394,LedenZ,8,0),""))</f>
        <v>Jana</v>
      </c>
      <c r="G394" s="89">
        <f t="shared" ref="G394:G408" si="308">IF(LEFT($A394,1)="x","",IFERROR(VLOOKUP($A394,LedenZ,9,0),""))</f>
        <v>39205</v>
      </c>
      <c r="H394" s="90">
        <f t="shared" ref="H394:H408" si="309">IF(AND(ISNUMBER(G394),G394&lt;&gt;0),DATEDIF(G394,Peildatum,"Y"),"")</f>
        <v>11</v>
      </c>
      <c r="I394" s="97"/>
      <c r="J394" s="87" t="str">
        <f t="shared" ref="J394:J408" si="310">IF(LEFT($A394,1)="x","",IFERROR(VLOOKUP($A394,LedenZ,15,0),""))</f>
        <v>D1</v>
      </c>
      <c r="K394" s="87" t="str">
        <f t="shared" ref="K394:K408" si="311">IF(LEFT($A394,1)="x","",IFERROR(VLOOKUP($A394,LedenZ,16,0),""))</f>
        <v>D1</v>
      </c>
      <c r="L394" s="87" t="str">
        <f t="shared" ref="L394:L408" si="312">IF(LEFT($A394,1)="x","",IFERROR(VLOOKUP($A394,LedenZ,17,0),""))</f>
        <v>D1</v>
      </c>
      <c r="M394" s="87" t="str">
        <f t="shared" ref="M394:M408" si="313">IF(LEFT($A394,1)="x","",IFERROR(VLOOKUP($A394,LedenZ,18,0),""))</f>
        <v>D1</v>
      </c>
      <c r="N394" s="92"/>
      <c r="P394" s="223" t="str">
        <f ca="1">IF(OR(LEFT($A394,1)="x",AND(Y393+$AC394=0,$AC393&gt;0)),"",IFERROR(VLOOKUP($A394,LedenZ,26,0),""))</f>
        <v/>
      </c>
      <c r="Q394" s="223" t="str">
        <f ca="1">IF(OR(LEFT($A394,1)="x",AND(Z393+$AC394=0,$AC393&gt;0)),"",IFERROR(VLOOKUP($A394,LedenZ,27,0),""))</f>
        <v/>
      </c>
      <c r="R394" s="223" t="str">
        <f ca="1">IF(OR(LEFT($A394,1)="x",AND(AA393+$AC394=0,$AC393&gt;0)),"",IFERROR(VLOOKUP($A394,LedenZ,28,0),""))</f>
        <v/>
      </c>
      <c r="S394" s="223" t="str">
        <f ca="1">IF(OR(LEFT($A394,1)="x",AND(AC393+$AC394=0,$AC393&gt;0)),"",IFERROR(VLOOKUP($A394,LedenZ,29,0),""))</f>
        <v/>
      </c>
      <c r="T394" s="305"/>
      <c r="U394" s="226"/>
      <c r="V394" s="229">
        <f>V393</f>
        <v>11</v>
      </c>
      <c r="W394" s="229">
        <f>W393</f>
        <v>12</v>
      </c>
      <c r="X394" s="52">
        <v>5</v>
      </c>
      <c r="Y394" s="87" t="str">
        <f t="shared" ref="Y394:Y408" si="314">IF(LEFT($A394,1)="x","",IFERROR(VLOOKUP($A394,LedenZ,33,0),""))</f>
        <v>D1</v>
      </c>
      <c r="Z394" s="87" t="str">
        <f t="shared" ref="Z394:Z408" si="315">IF(LEFT($A394,1)="x","",IFERROR(VLOOKUP($A394,LedenZ,34,0),""))</f>
        <v>D1</v>
      </c>
      <c r="AA394" s="87" t="str">
        <f t="shared" ref="AA394:AA408" si="316">IF(LEFT($A394,1)="x","",IFERROR(VLOOKUP($A394,LedenZ,35,0),""))</f>
        <v>D1</v>
      </c>
      <c r="AB394" s="87" t="str">
        <f t="shared" ref="AB394:AB408" si="317">IF(LEFT($A394,1)="x","",IFERROR(VLOOKUP($A394,LedenZ,36,0),""))</f>
        <v/>
      </c>
      <c r="AC394" s="34">
        <f t="shared" ref="AC394:AC408" si="318">LEN(Y394&amp;Z394&amp;AA394&amp;AB394)</f>
        <v>6</v>
      </c>
    </row>
    <row r="395" spans="1:32" x14ac:dyDescent="0.2">
      <c r="A395" s="34" t="str">
        <f>C391&amp;"x"&amp;B395</f>
        <v>D1x2</v>
      </c>
      <c r="B395" s="63">
        <v>2</v>
      </c>
      <c r="C395" s="87" t="str">
        <f t="shared" si="304"/>
        <v>V</v>
      </c>
      <c r="D395" s="87" t="str">
        <f t="shared" si="305"/>
        <v>NLN05N7</v>
      </c>
      <c r="E395" s="88" t="str">
        <f t="shared" si="306"/>
        <v>Klooster, Carmen van der</v>
      </c>
      <c r="F395" s="88" t="str">
        <f t="shared" si="307"/>
        <v>Carmen</v>
      </c>
      <c r="G395" s="89">
        <f t="shared" si="308"/>
        <v>39760</v>
      </c>
      <c r="H395" s="90">
        <f t="shared" si="309"/>
        <v>10</v>
      </c>
      <c r="I395" s="97"/>
      <c r="J395" s="87" t="str">
        <f t="shared" si="310"/>
        <v>E1</v>
      </c>
      <c r="K395" s="87" t="str">
        <f t="shared" si="311"/>
        <v>E1</v>
      </c>
      <c r="L395" s="87" t="str">
        <f t="shared" si="312"/>
        <v>E1</v>
      </c>
      <c r="M395" s="87" t="str">
        <f t="shared" si="313"/>
        <v>D1</v>
      </c>
      <c r="N395" s="92"/>
      <c r="P395" s="223" t="str">
        <f ca="1">IF(OR(LEFT($A395,1)="x",AND(Y393+$AC395=0,$AC393&gt;0)),"",IFERROR(VLOOKUP($A395,LedenZ,26,0),""))</f>
        <v/>
      </c>
      <c r="Q395" s="223" t="str">
        <f ca="1">IF(OR(LEFT($A395,1)="x",AND(Z393+$AC395=0,$AC393&gt;0)),"",IFERROR(VLOOKUP($A395,LedenZ,27,0),""))</f>
        <v/>
      </c>
      <c r="R395" s="223" t="str">
        <f ca="1">IF(OR(LEFT($A395,1)="x",AND(AA393+$AC395=0,$AC393&gt;0)),"",IFERROR(VLOOKUP($A395,LedenZ,28,0),""))</f>
        <v/>
      </c>
      <c r="S395" s="223" t="str">
        <f ca="1">IF(OR(LEFT($A395,1)="x",AND(AC393+$AC395=0,$AC393&gt;0)),"",IFERROR(VLOOKUP($A395,LedenZ,29,0),""))</f>
        <v/>
      </c>
      <c r="T395" s="305"/>
      <c r="U395" s="226"/>
      <c r="V395" s="229">
        <f t="shared" ref="V395:W408" si="319">V394</f>
        <v>11</v>
      </c>
      <c r="W395" s="229">
        <f t="shared" si="319"/>
        <v>12</v>
      </c>
      <c r="X395" s="52">
        <v>6</v>
      </c>
      <c r="Y395" s="87" t="str">
        <f t="shared" si="314"/>
        <v>E1</v>
      </c>
      <c r="Z395" s="87" t="str">
        <f t="shared" si="315"/>
        <v>E1</v>
      </c>
      <c r="AA395" s="87" t="str">
        <f t="shared" si="316"/>
        <v>E1</v>
      </c>
      <c r="AB395" s="87" t="str">
        <f t="shared" si="317"/>
        <v/>
      </c>
      <c r="AC395" s="34">
        <f t="shared" si="318"/>
        <v>6</v>
      </c>
    </row>
    <row r="396" spans="1:32" x14ac:dyDescent="0.2">
      <c r="A396" s="34" t="str">
        <f>C391&amp;"x"&amp;B396</f>
        <v>D1x3</v>
      </c>
      <c r="B396" s="63">
        <v>3</v>
      </c>
      <c r="C396" s="87" t="str">
        <f t="shared" si="304"/>
        <v>V</v>
      </c>
      <c r="D396" s="87" t="str">
        <f t="shared" si="305"/>
        <v>NLL81G4</v>
      </c>
      <c r="E396" s="88" t="str">
        <f t="shared" si="306"/>
        <v>Manduapessy, Merel</v>
      </c>
      <c r="F396" s="88" t="str">
        <f t="shared" si="307"/>
        <v>Merel</v>
      </c>
      <c r="G396" s="89">
        <f t="shared" si="308"/>
        <v>39324</v>
      </c>
      <c r="H396" s="90">
        <f t="shared" si="309"/>
        <v>11</v>
      </c>
      <c r="I396" s="97"/>
      <c r="J396" s="87" t="str">
        <f t="shared" si="310"/>
        <v>D1</v>
      </c>
      <c r="K396" s="87" t="str">
        <f t="shared" si="311"/>
        <v>D1</v>
      </c>
      <c r="L396" s="87" t="str">
        <f t="shared" si="312"/>
        <v>D1</v>
      </c>
      <c r="M396" s="87" t="str">
        <f t="shared" si="313"/>
        <v>D1</v>
      </c>
      <c r="N396" s="92"/>
      <c r="P396" s="223" t="str">
        <f ca="1">IF(OR(LEFT($A396,1)="x",AND(Y393+$AC396=0,$AC393&gt;0)),"",IFERROR(VLOOKUP($A396,LedenZ,26,0),""))</f>
        <v/>
      </c>
      <c r="Q396" s="223" t="str">
        <f ca="1">IF(OR(LEFT($A396,1)="x",AND(Z393+$AC396=0,$AC393&gt;0)),"",IFERROR(VLOOKUP($A396,LedenZ,27,0),""))</f>
        <v/>
      </c>
      <c r="R396" s="223" t="str">
        <f ca="1">IF(OR(LEFT($A396,1)="x",AND(AA393+$AC396=0,$AC393&gt;0)),"",IFERROR(VLOOKUP($A396,LedenZ,28,0),""))</f>
        <v/>
      </c>
      <c r="S396" s="223" t="str">
        <f ca="1">IF(OR(LEFT($A396,1)="x",AND(AC393+$AC396=0,$AC393&gt;0)),"",IFERROR(VLOOKUP($A396,LedenZ,29,0),""))</f>
        <v/>
      </c>
      <c r="T396" s="305"/>
      <c r="U396" s="226"/>
      <c r="V396" s="229">
        <f t="shared" si="319"/>
        <v>11</v>
      </c>
      <c r="W396" s="229">
        <f t="shared" si="319"/>
        <v>12</v>
      </c>
      <c r="X396" s="52">
        <v>7</v>
      </c>
      <c r="Y396" s="87" t="str">
        <f t="shared" si="314"/>
        <v>D1</v>
      </c>
      <c r="Z396" s="87" t="str">
        <f t="shared" si="315"/>
        <v>D1</v>
      </c>
      <c r="AA396" s="87" t="str">
        <f t="shared" si="316"/>
        <v>D1</v>
      </c>
      <c r="AB396" s="87" t="str">
        <f t="shared" si="317"/>
        <v/>
      </c>
      <c r="AC396" s="34">
        <f t="shared" si="318"/>
        <v>6</v>
      </c>
    </row>
    <row r="397" spans="1:32" x14ac:dyDescent="0.2">
      <c r="A397" s="34" t="str">
        <f>C391&amp;"x"&amp;B397</f>
        <v>D1x4</v>
      </c>
      <c r="B397" s="63">
        <v>4</v>
      </c>
      <c r="C397" s="87" t="str">
        <f t="shared" si="304"/>
        <v>V</v>
      </c>
      <c r="D397" s="87" t="str">
        <f t="shared" si="305"/>
        <v>NLL19T4</v>
      </c>
      <c r="E397" s="88" t="str">
        <f t="shared" si="306"/>
        <v>Wit, Mila de</v>
      </c>
      <c r="F397" s="88" t="str">
        <f t="shared" si="307"/>
        <v>Mila</v>
      </c>
      <c r="G397" s="89">
        <f t="shared" si="308"/>
        <v>39433</v>
      </c>
      <c r="H397" s="90">
        <f t="shared" si="309"/>
        <v>11</v>
      </c>
      <c r="I397" s="97"/>
      <c r="J397" s="87" t="str">
        <f t="shared" si="310"/>
        <v>D2</v>
      </c>
      <c r="K397" s="87" t="str">
        <f t="shared" si="311"/>
        <v>D2</v>
      </c>
      <c r="L397" s="87" t="str">
        <f t="shared" si="312"/>
        <v>D2</v>
      </c>
      <c r="M397" s="87" t="str">
        <f t="shared" si="313"/>
        <v>D1</v>
      </c>
      <c r="N397" s="92"/>
      <c r="P397" s="223" t="str">
        <f ca="1">IF(OR(LEFT($A397,1)="x",AND(Y393+$AC397=0,$AC393&gt;0)),"",IFERROR(VLOOKUP($A397,LedenZ,26,0),""))</f>
        <v/>
      </c>
      <c r="Q397" s="223" t="str">
        <f ca="1">IF(OR(LEFT($A397,1)="x",AND(Z393+$AC397=0,$AC393&gt;0)),"",IFERROR(VLOOKUP($A397,LedenZ,27,0),""))</f>
        <v/>
      </c>
      <c r="R397" s="223" t="str">
        <f ca="1">IF(OR(LEFT($A397,1)="x",AND(AA393+$AC397=0,$AC393&gt;0)),"",IFERROR(VLOOKUP($A397,LedenZ,28,0),""))</f>
        <v/>
      </c>
      <c r="S397" s="223" t="str">
        <f ca="1">IF(OR(LEFT($A397,1)="x",AND(AC393+$AC397=0,$AC393&gt;0)),"",IFERROR(VLOOKUP($A397,LedenZ,29,0),""))</f>
        <v/>
      </c>
      <c r="T397" s="305"/>
      <c r="U397" s="226"/>
      <c r="V397" s="229">
        <f t="shared" si="319"/>
        <v>11</v>
      </c>
      <c r="W397" s="229">
        <f t="shared" si="319"/>
        <v>12</v>
      </c>
      <c r="X397" s="52">
        <v>8</v>
      </c>
      <c r="Y397" s="87" t="str">
        <f t="shared" si="314"/>
        <v>D2</v>
      </c>
      <c r="Z397" s="87" t="str">
        <f t="shared" si="315"/>
        <v>D2</v>
      </c>
      <c r="AA397" s="87" t="str">
        <f t="shared" si="316"/>
        <v>D2</v>
      </c>
      <c r="AB397" s="87" t="str">
        <f t="shared" si="317"/>
        <v/>
      </c>
      <c r="AC397" s="34">
        <f t="shared" si="318"/>
        <v>6</v>
      </c>
    </row>
    <row r="398" spans="1:32" x14ac:dyDescent="0.2">
      <c r="A398" s="34" t="str">
        <f>C391&amp;"x"&amp;B398</f>
        <v>D1x5</v>
      </c>
      <c r="B398" s="63">
        <v>5</v>
      </c>
      <c r="C398" s="87" t="str">
        <f t="shared" si="304"/>
        <v>V</v>
      </c>
      <c r="D398" s="87" t="str">
        <f t="shared" si="305"/>
        <v>NLP78N3</v>
      </c>
      <c r="E398" s="88" t="str">
        <f t="shared" si="306"/>
        <v>Wolleswinkel, Iza</v>
      </c>
      <c r="F398" s="88" t="str">
        <f t="shared" si="307"/>
        <v>Iza</v>
      </c>
      <c r="G398" s="89">
        <f t="shared" si="308"/>
        <v>39328</v>
      </c>
      <c r="H398" s="90">
        <f t="shared" si="309"/>
        <v>11</v>
      </c>
      <c r="I398" s="97"/>
      <c r="J398" s="87" t="str">
        <f t="shared" si="310"/>
        <v>D1</v>
      </c>
      <c r="K398" s="87" t="str">
        <f t="shared" si="311"/>
        <v>D1</v>
      </c>
      <c r="L398" s="87" t="str">
        <f t="shared" si="312"/>
        <v>D1</v>
      </c>
      <c r="M398" s="87" t="str">
        <f t="shared" si="313"/>
        <v>D1</v>
      </c>
      <c r="N398" s="92"/>
      <c r="P398" s="223" t="str">
        <f ca="1">IF(OR(LEFT($A398,1)="x",AND(Y393+$AC398=0,$AC393&gt;0)),"",IFERROR(VLOOKUP($A398,LedenZ,26,0),""))</f>
        <v/>
      </c>
      <c r="Q398" s="223" t="str">
        <f ca="1">IF(OR(LEFT($A398,1)="x",AND(Z393+$AC398=0,$AC393&gt;0)),"",IFERROR(VLOOKUP($A398,LedenZ,27,0),""))</f>
        <v/>
      </c>
      <c r="R398" s="223" t="str">
        <f ca="1">IF(OR(LEFT($A398,1)="x",AND(AA393+$AC398=0,$AC393&gt;0)),"",IFERROR(VLOOKUP($A398,LedenZ,28,0),""))</f>
        <v/>
      </c>
      <c r="S398" s="223" t="str">
        <f ca="1">IF(OR(LEFT($A398,1)="x",AND(AC393+$AC398=0,$AC393&gt;0)),"",IFERROR(VLOOKUP($A398,LedenZ,29,0),""))</f>
        <v/>
      </c>
      <c r="T398" s="305"/>
      <c r="U398" s="226"/>
      <c r="V398" s="229">
        <f t="shared" si="319"/>
        <v>11</v>
      </c>
      <c r="W398" s="229">
        <f t="shared" si="319"/>
        <v>12</v>
      </c>
      <c r="X398" s="52">
        <v>9</v>
      </c>
      <c r="Y398" s="87" t="str">
        <f t="shared" si="314"/>
        <v>D1</v>
      </c>
      <c r="Z398" s="87" t="str">
        <f t="shared" si="315"/>
        <v>D1</v>
      </c>
      <c r="AA398" s="87" t="str">
        <f t="shared" si="316"/>
        <v>D1</v>
      </c>
      <c r="AB398" s="87" t="str">
        <f t="shared" si="317"/>
        <v/>
      </c>
      <c r="AC398" s="34">
        <f t="shared" si="318"/>
        <v>6</v>
      </c>
    </row>
    <row r="399" spans="1:32" x14ac:dyDescent="0.2">
      <c r="A399" s="34" t="str">
        <f>C391&amp;"x"&amp;B399</f>
        <v>D1x6</v>
      </c>
      <c r="B399" s="63">
        <v>6</v>
      </c>
      <c r="C399" s="87" t="str">
        <f t="shared" si="304"/>
        <v>M</v>
      </c>
      <c r="D399" s="87" t="str">
        <f t="shared" si="305"/>
        <v>NLG57P5</v>
      </c>
      <c r="E399" s="88" t="str">
        <f t="shared" si="306"/>
        <v>Bäcker, Tijn</v>
      </c>
      <c r="F399" s="88" t="str">
        <f t="shared" si="307"/>
        <v>Tijn</v>
      </c>
      <c r="G399" s="89">
        <f t="shared" si="308"/>
        <v>39239</v>
      </c>
      <c r="H399" s="90">
        <f t="shared" si="309"/>
        <v>11</v>
      </c>
      <c r="I399" s="97"/>
      <c r="J399" s="87" t="str">
        <f t="shared" si="310"/>
        <v>D1</v>
      </c>
      <c r="K399" s="87" t="str">
        <f t="shared" si="311"/>
        <v>D1</v>
      </c>
      <c r="L399" s="87" t="str">
        <f t="shared" si="312"/>
        <v>D1</v>
      </c>
      <c r="M399" s="87" t="str">
        <f t="shared" si="313"/>
        <v>D1</v>
      </c>
      <c r="N399" s="92"/>
      <c r="P399" s="223" t="str">
        <f ca="1">IF(OR(LEFT($A399,1)="x",AND(Y393+$AC399=0,$AC393&gt;0)),"",IFERROR(VLOOKUP($A399,LedenZ,26,0),""))</f>
        <v/>
      </c>
      <c r="Q399" s="223" t="str">
        <f ca="1">IF(OR(LEFT($A399,1)="x",AND(Z393+$AC399=0,$AC393&gt;0)),"",IFERROR(VLOOKUP($A399,LedenZ,27,0),""))</f>
        <v/>
      </c>
      <c r="R399" s="223" t="str">
        <f ca="1">IF(OR(LEFT($A399,1)="x",AND(AA393+$AC399=0,$AC393&gt;0)),"",IFERROR(VLOOKUP($A399,LedenZ,28,0),""))</f>
        <v/>
      </c>
      <c r="S399" s="223" t="str">
        <f ca="1">IF(OR(LEFT($A399,1)="x",AND(AC393+$AC399=0,$AC393&gt;0)),"",IFERROR(VLOOKUP($A399,LedenZ,29,0),""))</f>
        <v/>
      </c>
      <c r="T399" s="305"/>
      <c r="U399" s="226"/>
      <c r="V399" s="229">
        <f t="shared" si="319"/>
        <v>11</v>
      </c>
      <c r="W399" s="229">
        <f t="shared" si="319"/>
        <v>12</v>
      </c>
      <c r="X399" s="52">
        <v>10</v>
      </c>
      <c r="Y399" s="87" t="str">
        <f t="shared" si="314"/>
        <v>D1</v>
      </c>
      <c r="Z399" s="87" t="str">
        <f t="shared" si="315"/>
        <v>D1</v>
      </c>
      <c r="AA399" s="87" t="str">
        <f t="shared" si="316"/>
        <v>D1</v>
      </c>
      <c r="AB399" s="87" t="str">
        <f t="shared" si="317"/>
        <v/>
      </c>
      <c r="AC399" s="34">
        <f t="shared" si="318"/>
        <v>6</v>
      </c>
    </row>
    <row r="400" spans="1:32" x14ac:dyDescent="0.2">
      <c r="A400" s="34" t="str">
        <f>C391&amp;"x"&amp;B400</f>
        <v>D1x7</v>
      </c>
      <c r="B400" s="63">
        <v>7</v>
      </c>
      <c r="C400" s="87" t="str">
        <f t="shared" si="304"/>
        <v>M</v>
      </c>
      <c r="D400" s="87" t="str">
        <f t="shared" si="305"/>
        <v>NLP77V6</v>
      </c>
      <c r="E400" s="88" t="str">
        <f t="shared" si="306"/>
        <v>Boeije, Thomas</v>
      </c>
      <c r="F400" s="88" t="str">
        <f t="shared" si="307"/>
        <v>Thomas</v>
      </c>
      <c r="G400" s="89">
        <f t="shared" si="308"/>
        <v>39425</v>
      </c>
      <c r="H400" s="90">
        <f t="shared" si="309"/>
        <v>11</v>
      </c>
      <c r="I400" s="97"/>
      <c r="J400" s="87" t="str">
        <f t="shared" si="310"/>
        <v>D2</v>
      </c>
      <c r="K400" s="87" t="str">
        <f t="shared" si="311"/>
        <v>D2</v>
      </c>
      <c r="L400" s="87" t="str">
        <f t="shared" si="312"/>
        <v>D2</v>
      </c>
      <c r="M400" s="87" t="str">
        <f t="shared" si="313"/>
        <v>D1</v>
      </c>
      <c r="N400" s="92"/>
      <c r="P400" s="223" t="str">
        <f ca="1">IF(OR(LEFT($A400,1)="x",AND(Y393+$AC400=0,$AC393&gt;0)),"",IFERROR(VLOOKUP($A400,LedenZ,26,0),""))</f>
        <v/>
      </c>
      <c r="Q400" s="223" t="str">
        <f ca="1">IF(OR(LEFT($A400,1)="x",AND(Z393+$AC400=0,$AC393&gt;0)),"",IFERROR(VLOOKUP($A400,LedenZ,27,0),""))</f>
        <v/>
      </c>
      <c r="R400" s="223" t="str">
        <f ca="1">IF(OR(LEFT($A400,1)="x",AND(AA393+$AC400=0,$AC393&gt;0)),"",IFERROR(VLOOKUP($A400,LedenZ,28,0),""))</f>
        <v/>
      </c>
      <c r="S400" s="223" t="str">
        <f ca="1">IF(OR(LEFT($A400,1)="x",AND(AC393+$AC400=0,$AC393&gt;0)),"",IFERROR(VLOOKUP($A400,LedenZ,29,0),""))</f>
        <v/>
      </c>
      <c r="T400" s="305"/>
      <c r="U400" s="226"/>
      <c r="V400" s="229">
        <f t="shared" si="319"/>
        <v>11</v>
      </c>
      <c r="W400" s="229">
        <f t="shared" si="319"/>
        <v>12</v>
      </c>
      <c r="X400" s="52">
        <v>11</v>
      </c>
      <c r="Y400" s="87" t="str">
        <f t="shared" si="314"/>
        <v>D2</v>
      </c>
      <c r="Z400" s="87" t="str">
        <f t="shared" si="315"/>
        <v>D2</v>
      </c>
      <c r="AA400" s="87" t="str">
        <f t="shared" si="316"/>
        <v>D2</v>
      </c>
      <c r="AB400" s="87" t="str">
        <f t="shared" si="317"/>
        <v/>
      </c>
      <c r="AC400" s="34">
        <f t="shared" si="318"/>
        <v>6</v>
      </c>
    </row>
    <row r="401" spans="1:32" x14ac:dyDescent="0.2">
      <c r="A401" s="34" t="str">
        <f>C391&amp;"x"&amp;B401</f>
        <v>D1x8</v>
      </c>
      <c r="B401" s="63">
        <v>8</v>
      </c>
      <c r="C401" s="87" t="str">
        <f t="shared" si="304"/>
        <v>M</v>
      </c>
      <c r="D401" s="87" t="str">
        <f t="shared" si="305"/>
        <v>NLP78Q4</v>
      </c>
      <c r="E401" s="88" t="str">
        <f t="shared" si="306"/>
        <v>Sas, Maarten</v>
      </c>
      <c r="F401" s="88" t="str">
        <f t="shared" si="307"/>
        <v>Maarten</v>
      </c>
      <c r="G401" s="89">
        <f t="shared" si="308"/>
        <v>39686</v>
      </c>
      <c r="H401" s="90">
        <f t="shared" si="309"/>
        <v>10</v>
      </c>
      <c r="I401" s="97"/>
      <c r="J401" s="87" t="str">
        <f t="shared" si="310"/>
        <v>E1</v>
      </c>
      <c r="K401" s="87" t="str">
        <f t="shared" si="311"/>
        <v>E1</v>
      </c>
      <c r="L401" s="87" t="str">
        <f t="shared" si="312"/>
        <v>E1</v>
      </c>
      <c r="M401" s="87" t="str">
        <f t="shared" si="313"/>
        <v>D1</v>
      </c>
      <c r="N401" s="92"/>
      <c r="P401" s="223" t="str">
        <f ca="1">IF(OR(LEFT($A401,1)="x",AND(Y393+$AC401=0,$AC393&gt;0)),"",IFERROR(VLOOKUP($A401,LedenZ,26,0),""))</f>
        <v/>
      </c>
      <c r="Q401" s="223" t="str">
        <f ca="1">IF(OR(LEFT($A401,1)="x",AND(Z393+$AC401=0,$AC393&gt;0)),"",IFERROR(VLOOKUP($A401,LedenZ,27,0),""))</f>
        <v/>
      </c>
      <c r="R401" s="223" t="str">
        <f ca="1">IF(OR(LEFT($A401,1)="x",AND(AA393+$AC401=0,$AC393&gt;0)),"",IFERROR(VLOOKUP($A401,LedenZ,28,0),""))</f>
        <v/>
      </c>
      <c r="S401" s="223" t="str">
        <f ca="1">IF(OR(LEFT($A401,1)="x",AND(AC393+$AC401=0,$AC393&gt;0)),"",IFERROR(VLOOKUP($A401,LedenZ,29,0),""))</f>
        <v/>
      </c>
      <c r="T401" s="305"/>
      <c r="U401" s="226"/>
      <c r="V401" s="229">
        <f t="shared" si="319"/>
        <v>11</v>
      </c>
      <c r="W401" s="229">
        <f t="shared" si="319"/>
        <v>12</v>
      </c>
      <c r="X401" s="52">
        <v>12</v>
      </c>
      <c r="Y401" s="87" t="str">
        <f t="shared" si="314"/>
        <v>E1</v>
      </c>
      <c r="Z401" s="87" t="str">
        <f t="shared" si="315"/>
        <v>E1</v>
      </c>
      <c r="AA401" s="87" t="str">
        <f t="shared" si="316"/>
        <v>E1</v>
      </c>
      <c r="AB401" s="87" t="str">
        <f t="shared" si="317"/>
        <v/>
      </c>
      <c r="AC401" s="34">
        <f t="shared" si="318"/>
        <v>6</v>
      </c>
    </row>
    <row r="402" spans="1:32" x14ac:dyDescent="0.2">
      <c r="A402" s="34" t="str">
        <f>C391&amp;"x"&amp;B402</f>
        <v>D1x9</v>
      </c>
      <c r="B402" s="63">
        <v>9</v>
      </c>
      <c r="C402" s="87" t="str">
        <f t="shared" si="304"/>
        <v>M</v>
      </c>
      <c r="D402" s="87" t="str">
        <f t="shared" si="305"/>
        <v>NLG57L7</v>
      </c>
      <c r="E402" s="88" t="str">
        <f t="shared" si="306"/>
        <v>Valk, Jarno</v>
      </c>
      <c r="F402" s="88" t="str">
        <f t="shared" si="307"/>
        <v>Jarno</v>
      </c>
      <c r="G402" s="89">
        <f t="shared" si="308"/>
        <v>39367</v>
      </c>
      <c r="H402" s="90">
        <f t="shared" si="309"/>
        <v>11</v>
      </c>
      <c r="I402" s="97"/>
      <c r="J402" s="87" t="str">
        <f t="shared" si="310"/>
        <v>D2</v>
      </c>
      <c r="K402" s="87" t="str">
        <f t="shared" si="311"/>
        <v>D1</v>
      </c>
      <c r="L402" s="87" t="str">
        <f t="shared" si="312"/>
        <v>D1</v>
      </c>
      <c r="M402" s="87" t="str">
        <f t="shared" si="313"/>
        <v>D1</v>
      </c>
      <c r="N402" s="92"/>
      <c r="P402" s="223" t="str">
        <f ca="1">IF(OR(LEFT($A402,1)="x",AND(Y393+$AC402=0,$AC393&gt;0)),"",IFERROR(VLOOKUP($A402,LedenZ,26,0),""))</f>
        <v/>
      </c>
      <c r="Q402" s="223" t="str">
        <f ca="1">IF(OR(LEFT($A402,1)="x",AND(Z393+$AC402=0,$AC393&gt;0)),"",IFERROR(VLOOKUP($A402,LedenZ,27,0),""))</f>
        <v/>
      </c>
      <c r="R402" s="223" t="str">
        <f ca="1">IF(OR(LEFT($A402,1)="x",AND(AA393+$AC402=0,$AC393&gt;0)),"",IFERROR(VLOOKUP($A402,LedenZ,28,0),""))</f>
        <v/>
      </c>
      <c r="S402" s="223" t="str">
        <f ca="1">IF(OR(LEFT($A402,1)="x",AND(AC393+$AC402=0,$AC393&gt;0)),"",IFERROR(VLOOKUP($A402,LedenZ,29,0),""))</f>
        <v/>
      </c>
      <c r="T402" s="305"/>
      <c r="U402" s="226"/>
      <c r="V402" s="229">
        <f t="shared" si="319"/>
        <v>11</v>
      </c>
      <c r="W402" s="229">
        <f t="shared" si="319"/>
        <v>12</v>
      </c>
      <c r="X402" s="52">
        <v>13</v>
      </c>
      <c r="Y402" s="87" t="str">
        <f t="shared" si="314"/>
        <v>D2</v>
      </c>
      <c r="Z402" s="87" t="str">
        <f t="shared" si="315"/>
        <v>D1</v>
      </c>
      <c r="AA402" s="87" t="str">
        <f t="shared" si="316"/>
        <v>D1</v>
      </c>
      <c r="AB402" s="87" t="str">
        <f t="shared" si="317"/>
        <v/>
      </c>
      <c r="AC402" s="34">
        <f t="shared" si="318"/>
        <v>6</v>
      </c>
    </row>
    <row r="403" spans="1:32" x14ac:dyDescent="0.2">
      <c r="A403" s="34" t="str">
        <f>C391&amp;"x"&amp;B403</f>
        <v>D1x10</v>
      </c>
      <c r="B403" s="63">
        <v>10</v>
      </c>
      <c r="C403" s="87" t="str">
        <f t="shared" si="304"/>
        <v>M</v>
      </c>
      <c r="D403" s="87" t="str">
        <f t="shared" si="305"/>
        <v>NLL19V8</v>
      </c>
      <c r="E403" s="88" t="str">
        <f t="shared" si="306"/>
        <v>Zwanenburg, Jack</v>
      </c>
      <c r="F403" s="88" t="str">
        <f t="shared" si="307"/>
        <v>Jack</v>
      </c>
      <c r="G403" s="89">
        <f t="shared" si="308"/>
        <v>39356</v>
      </c>
      <c r="H403" s="90">
        <f t="shared" si="309"/>
        <v>11</v>
      </c>
      <c r="I403" s="97"/>
      <c r="J403" s="87" t="str">
        <f t="shared" si="310"/>
        <v>D2</v>
      </c>
      <c r="K403" s="87" t="str">
        <f t="shared" si="311"/>
        <v>D2</v>
      </c>
      <c r="L403" s="87" t="str">
        <f t="shared" si="312"/>
        <v>D2</v>
      </c>
      <c r="M403" s="87" t="str">
        <f t="shared" si="313"/>
        <v>D1</v>
      </c>
      <c r="N403" s="92"/>
      <c r="P403" s="223" t="str">
        <f ca="1">IF(OR(LEFT($A403,1)="x",AND(Y393+$AC403=0,$AC393&gt;0)),"",IFERROR(VLOOKUP($A403,LedenZ,26,0),""))</f>
        <v/>
      </c>
      <c r="Q403" s="223" t="str">
        <f ca="1">IF(OR(LEFT($A403,1)="x",AND(Z393+$AC403=0,$AC393&gt;0)),"",IFERROR(VLOOKUP($A403,LedenZ,27,0),""))</f>
        <v/>
      </c>
      <c r="R403" s="223" t="str">
        <f ca="1">IF(OR(LEFT($A403,1)="x",AND(AA393+$AC403=0,$AC393&gt;0)),"",IFERROR(VLOOKUP($A403,LedenZ,28,0),""))</f>
        <v/>
      </c>
      <c r="S403" s="223" t="str">
        <f ca="1">IF(OR(LEFT($A403,1)="x",AND(AC393+$AC403=0,$AC393&gt;0)),"",IFERROR(VLOOKUP($A403,LedenZ,29,0),""))</f>
        <v/>
      </c>
      <c r="T403" s="305"/>
      <c r="U403" s="226"/>
      <c r="V403" s="229">
        <f t="shared" si="319"/>
        <v>11</v>
      </c>
      <c r="W403" s="229">
        <f t="shared" si="319"/>
        <v>12</v>
      </c>
      <c r="X403" s="52">
        <v>14</v>
      </c>
      <c r="Y403" s="87" t="str">
        <f t="shared" si="314"/>
        <v>D2</v>
      </c>
      <c r="Z403" s="87" t="str">
        <f t="shared" si="315"/>
        <v>D2</v>
      </c>
      <c r="AA403" s="87" t="str">
        <f t="shared" si="316"/>
        <v>D2</v>
      </c>
      <c r="AB403" s="87" t="str">
        <f t="shared" si="317"/>
        <v/>
      </c>
      <c r="AC403" s="34">
        <f t="shared" si="318"/>
        <v>6</v>
      </c>
    </row>
    <row r="404" spans="1:32" x14ac:dyDescent="0.2">
      <c r="A404" s="34" t="str">
        <f>C391&amp;"x"&amp;B404</f>
        <v>D1x11</v>
      </c>
      <c r="B404" s="63">
        <v>11</v>
      </c>
      <c r="C404" s="87" t="str">
        <f t="shared" si="304"/>
        <v/>
      </c>
      <c r="D404" s="87" t="str">
        <f t="shared" si="305"/>
        <v/>
      </c>
      <c r="E404" s="88" t="str">
        <f t="shared" si="306"/>
        <v/>
      </c>
      <c r="F404" s="88" t="str">
        <f t="shared" si="307"/>
        <v/>
      </c>
      <c r="G404" s="89" t="str">
        <f t="shared" si="308"/>
        <v/>
      </c>
      <c r="H404" s="90" t="str">
        <f t="shared" si="309"/>
        <v/>
      </c>
      <c r="I404" s="97"/>
      <c r="J404" s="87" t="str">
        <f t="shared" si="310"/>
        <v/>
      </c>
      <c r="K404" s="87" t="str">
        <f t="shared" si="311"/>
        <v/>
      </c>
      <c r="L404" s="87" t="str">
        <f t="shared" si="312"/>
        <v/>
      </c>
      <c r="M404" s="87" t="str">
        <f t="shared" si="313"/>
        <v/>
      </c>
      <c r="N404" s="92"/>
      <c r="P404" s="223" t="str">
        <f>IF(OR(LEFT($A404,1)="x",AND(Y393+$AC404=0,$AC393&gt;0)),"",IFERROR(VLOOKUP($A404,LedenZ,26,0),""))</f>
        <v/>
      </c>
      <c r="Q404" s="223" t="str">
        <f>IF(OR(LEFT($A404,1)="x",AND(Z393+$AC404=0,$AC393&gt;0)),"",IFERROR(VLOOKUP($A404,LedenZ,27,0),""))</f>
        <v/>
      </c>
      <c r="R404" s="223" t="str">
        <f>IF(OR(LEFT($A404,1)="x",AND(AA393+$AC404=0,$AC393&gt;0)),"",IFERROR(VLOOKUP($A404,LedenZ,28,0),""))</f>
        <v/>
      </c>
      <c r="S404" s="223" t="str">
        <f>IF(OR(LEFT($A404,1)="x",AND(AC393+$AC404=0,$AC393&gt;0)),"",IFERROR(VLOOKUP($A404,LedenZ,29,0),""))</f>
        <v/>
      </c>
      <c r="V404" s="229">
        <f t="shared" si="319"/>
        <v>11</v>
      </c>
      <c r="W404" s="229">
        <f t="shared" si="319"/>
        <v>12</v>
      </c>
      <c r="X404" s="52">
        <v>15</v>
      </c>
      <c r="Y404" s="87" t="str">
        <f t="shared" si="314"/>
        <v/>
      </c>
      <c r="Z404" s="87" t="str">
        <f t="shared" si="315"/>
        <v/>
      </c>
      <c r="AA404" s="87" t="str">
        <f t="shared" si="316"/>
        <v/>
      </c>
      <c r="AB404" s="87" t="str">
        <f t="shared" si="317"/>
        <v/>
      </c>
      <c r="AC404" s="34">
        <f t="shared" si="318"/>
        <v>0</v>
      </c>
    </row>
    <row r="405" spans="1:32" x14ac:dyDescent="0.2">
      <c r="A405" s="34" t="str">
        <f>C391&amp;"x"&amp;B405</f>
        <v>D1x12</v>
      </c>
      <c r="B405" s="63">
        <v>12</v>
      </c>
      <c r="C405" s="87" t="str">
        <f t="shared" si="304"/>
        <v/>
      </c>
      <c r="D405" s="87" t="str">
        <f t="shared" si="305"/>
        <v/>
      </c>
      <c r="E405" s="88" t="str">
        <f t="shared" si="306"/>
        <v/>
      </c>
      <c r="F405" s="88" t="str">
        <f t="shared" si="307"/>
        <v/>
      </c>
      <c r="G405" s="89" t="str">
        <f t="shared" si="308"/>
        <v/>
      </c>
      <c r="H405" s="90" t="str">
        <f t="shared" si="309"/>
        <v/>
      </c>
      <c r="I405" s="97"/>
      <c r="J405" s="87" t="str">
        <f t="shared" si="310"/>
        <v/>
      </c>
      <c r="K405" s="87" t="str">
        <f t="shared" si="311"/>
        <v/>
      </c>
      <c r="L405" s="87" t="str">
        <f t="shared" si="312"/>
        <v/>
      </c>
      <c r="M405" s="87" t="str">
        <f t="shared" si="313"/>
        <v/>
      </c>
      <c r="N405" s="92"/>
      <c r="P405" s="223" t="str">
        <f>IF(OR(LEFT($A405,1)="x",AND(Y393+$AC405=0,$AC393&gt;0)),"",IFERROR(VLOOKUP($A405,LedenZ,26,0),""))</f>
        <v/>
      </c>
      <c r="Q405" s="223" t="str">
        <f>IF(OR(LEFT($A405,1)="x",AND(Z393+$AC405=0,$AC393&gt;0)),"",IFERROR(VLOOKUP($A405,LedenZ,27,0),""))</f>
        <v/>
      </c>
      <c r="R405" s="223" t="str">
        <f>IF(OR(LEFT($A405,1)="x",AND(AA393+$AC405=0,$AC393&gt;0)),"",IFERROR(VLOOKUP($A405,LedenZ,28,0),""))</f>
        <v/>
      </c>
      <c r="S405" s="223" t="str">
        <f>IF(OR(LEFT($A405,1)="x",AND(AC393+$AC405=0,$AC393&gt;0)),"",IFERROR(VLOOKUP($A405,LedenZ,29,0),""))</f>
        <v/>
      </c>
      <c r="V405" s="229">
        <f t="shared" si="319"/>
        <v>11</v>
      </c>
      <c r="W405" s="229">
        <f t="shared" si="319"/>
        <v>12</v>
      </c>
      <c r="X405" s="52">
        <v>16</v>
      </c>
      <c r="Y405" s="87" t="str">
        <f t="shared" si="314"/>
        <v/>
      </c>
      <c r="Z405" s="87" t="str">
        <f t="shared" si="315"/>
        <v/>
      </c>
      <c r="AA405" s="87" t="str">
        <f t="shared" si="316"/>
        <v/>
      </c>
      <c r="AB405" s="87" t="str">
        <f t="shared" si="317"/>
        <v/>
      </c>
      <c r="AC405" s="34">
        <f t="shared" si="318"/>
        <v>0</v>
      </c>
    </row>
    <row r="406" spans="1:32" x14ac:dyDescent="0.2">
      <c r="A406" s="34" t="str">
        <f>C391&amp;"x"&amp;B406</f>
        <v>D1x13</v>
      </c>
      <c r="B406" s="63">
        <v>13</v>
      </c>
      <c r="C406" s="87" t="str">
        <f t="shared" si="304"/>
        <v/>
      </c>
      <c r="D406" s="87" t="str">
        <f t="shared" si="305"/>
        <v/>
      </c>
      <c r="E406" s="88" t="str">
        <f t="shared" si="306"/>
        <v/>
      </c>
      <c r="F406" s="88" t="str">
        <f t="shared" si="307"/>
        <v/>
      </c>
      <c r="G406" s="89" t="str">
        <f t="shared" si="308"/>
        <v/>
      </c>
      <c r="H406" s="90" t="str">
        <f t="shared" si="309"/>
        <v/>
      </c>
      <c r="I406" s="97"/>
      <c r="J406" s="87" t="str">
        <f t="shared" si="310"/>
        <v/>
      </c>
      <c r="K406" s="87" t="str">
        <f t="shared" si="311"/>
        <v/>
      </c>
      <c r="L406" s="87" t="str">
        <f t="shared" si="312"/>
        <v/>
      </c>
      <c r="M406" s="87" t="str">
        <f t="shared" si="313"/>
        <v/>
      </c>
      <c r="N406" s="92"/>
      <c r="P406" s="223" t="str">
        <f>IF(OR(LEFT($A406,1)="x",AND(Y393+$AC406=0,$AC393&gt;0)),"",IFERROR(VLOOKUP($A406,LedenZ,26,0),""))</f>
        <v/>
      </c>
      <c r="Q406" s="223" t="str">
        <f>IF(OR(LEFT($A406,1)="x",AND(Z393+$AC406=0,$AC393&gt;0)),"",IFERROR(VLOOKUP($A406,LedenZ,27,0),""))</f>
        <v/>
      </c>
      <c r="R406" s="223" t="str">
        <f>IF(OR(LEFT($A406,1)="x",AND(AA393+$AC406=0,$AC393&gt;0)),"",IFERROR(VLOOKUP($A406,LedenZ,28,0),""))</f>
        <v/>
      </c>
      <c r="S406" s="223" t="str">
        <f>IF(OR(LEFT($A406,1)="x",AND(AC393+$AC406=0,$AC393&gt;0)),"",IFERROR(VLOOKUP($A406,LedenZ,29,0),""))</f>
        <v/>
      </c>
      <c r="V406" s="229">
        <f t="shared" si="319"/>
        <v>11</v>
      </c>
      <c r="W406" s="229">
        <f t="shared" si="319"/>
        <v>12</v>
      </c>
      <c r="X406" s="52">
        <v>17</v>
      </c>
      <c r="Y406" s="87" t="str">
        <f t="shared" si="314"/>
        <v/>
      </c>
      <c r="Z406" s="87" t="str">
        <f t="shared" si="315"/>
        <v/>
      </c>
      <c r="AA406" s="87" t="str">
        <f t="shared" si="316"/>
        <v/>
      </c>
      <c r="AB406" s="87" t="str">
        <f t="shared" si="317"/>
        <v/>
      </c>
      <c r="AC406" s="34">
        <f t="shared" si="318"/>
        <v>0</v>
      </c>
    </row>
    <row r="407" spans="1:32" x14ac:dyDescent="0.2">
      <c r="A407" s="34" t="str">
        <f>C391&amp;"x"&amp;B407</f>
        <v>D1x14</v>
      </c>
      <c r="B407" s="63">
        <v>14</v>
      </c>
      <c r="C407" s="87" t="str">
        <f t="shared" si="304"/>
        <v/>
      </c>
      <c r="D407" s="87" t="str">
        <f t="shared" si="305"/>
        <v/>
      </c>
      <c r="E407" s="88" t="str">
        <f t="shared" si="306"/>
        <v/>
      </c>
      <c r="F407" s="88" t="str">
        <f t="shared" si="307"/>
        <v/>
      </c>
      <c r="G407" s="89" t="str">
        <f t="shared" si="308"/>
        <v/>
      </c>
      <c r="H407" s="90" t="str">
        <f t="shared" si="309"/>
        <v/>
      </c>
      <c r="I407" s="97"/>
      <c r="J407" s="87" t="str">
        <f t="shared" si="310"/>
        <v/>
      </c>
      <c r="K407" s="87" t="str">
        <f t="shared" si="311"/>
        <v/>
      </c>
      <c r="L407" s="87" t="str">
        <f t="shared" si="312"/>
        <v/>
      </c>
      <c r="M407" s="87" t="str">
        <f t="shared" si="313"/>
        <v/>
      </c>
      <c r="N407" s="92"/>
      <c r="P407" s="223" t="str">
        <f>IF(OR(LEFT($A407,1)="x",AND(Y393+$AC407=0,$AC393&gt;0)),"",IFERROR(VLOOKUP($A407,LedenZ,26,0),""))</f>
        <v/>
      </c>
      <c r="Q407" s="223" t="str">
        <f>IF(OR(LEFT($A407,1)="x",AND(Z393+$AC407=0,$AC393&gt;0)),"",IFERROR(VLOOKUP($A407,LedenZ,27,0),""))</f>
        <v/>
      </c>
      <c r="R407" s="223" t="str">
        <f>IF(OR(LEFT($A407,1)="x",AND(AA393+$AC407=0,$AC393&gt;0)),"",IFERROR(VLOOKUP($A407,LedenZ,28,0),""))</f>
        <v/>
      </c>
      <c r="S407" s="223" t="str">
        <f>IF(OR(LEFT($A407,1)="x",AND(AC393+$AC407=0,$AC393&gt;0)),"",IFERROR(VLOOKUP($A407,LedenZ,29,0),""))</f>
        <v/>
      </c>
      <c r="V407" s="229">
        <f t="shared" si="319"/>
        <v>11</v>
      </c>
      <c r="W407" s="229">
        <f t="shared" si="319"/>
        <v>12</v>
      </c>
      <c r="X407" s="52">
        <v>18</v>
      </c>
      <c r="Y407" s="87" t="str">
        <f t="shared" si="314"/>
        <v/>
      </c>
      <c r="Z407" s="87" t="str">
        <f t="shared" si="315"/>
        <v/>
      </c>
      <c r="AA407" s="87" t="str">
        <f t="shared" si="316"/>
        <v/>
      </c>
      <c r="AB407" s="87" t="str">
        <f t="shared" si="317"/>
        <v/>
      </c>
      <c r="AC407" s="34">
        <f t="shared" si="318"/>
        <v>0</v>
      </c>
    </row>
    <row r="408" spans="1:32" x14ac:dyDescent="0.2">
      <c r="A408" s="34" t="str">
        <f>C391&amp;"x"&amp;B408</f>
        <v>D1x15</v>
      </c>
      <c r="B408" s="63">
        <v>15</v>
      </c>
      <c r="C408" s="87" t="str">
        <f t="shared" si="304"/>
        <v/>
      </c>
      <c r="D408" s="87" t="str">
        <f t="shared" si="305"/>
        <v/>
      </c>
      <c r="E408" s="88" t="str">
        <f t="shared" si="306"/>
        <v/>
      </c>
      <c r="F408" s="88" t="str">
        <f t="shared" si="307"/>
        <v/>
      </c>
      <c r="G408" s="89" t="str">
        <f t="shared" si="308"/>
        <v/>
      </c>
      <c r="H408" s="90" t="str">
        <f t="shared" si="309"/>
        <v/>
      </c>
      <c r="I408" s="97"/>
      <c r="J408" s="87" t="str">
        <f t="shared" si="310"/>
        <v/>
      </c>
      <c r="K408" s="87" t="str">
        <f t="shared" si="311"/>
        <v/>
      </c>
      <c r="L408" s="87" t="str">
        <f t="shared" si="312"/>
        <v/>
      </c>
      <c r="M408" s="87" t="str">
        <f t="shared" si="313"/>
        <v/>
      </c>
      <c r="N408" s="92"/>
      <c r="P408" s="223" t="str">
        <f>IF(OR(LEFT($A408,1)="x",AND(Y393+$AC408=0,$AC393&gt;0)),"",IFERROR(VLOOKUP($A408,LedenZ,26,0),""))</f>
        <v/>
      </c>
      <c r="Q408" s="223" t="str">
        <f>IF(OR(LEFT($A408,1)="x",AND(Z393+$AC408=0,$AC393&gt;0)),"",IFERROR(VLOOKUP($A408,LedenZ,27,0),""))</f>
        <v/>
      </c>
      <c r="R408" s="223" t="str">
        <f>IF(OR(LEFT($A408,1)="x",AND(AA393+$AC408=0,$AC393&gt;0)),"",IFERROR(VLOOKUP($A408,LedenZ,28,0),""))</f>
        <v/>
      </c>
      <c r="S408" s="223" t="str">
        <f>IF(OR(LEFT($A408,1)="x",AND(AC393+$AC408=0,$AC393&gt;0)),"",IFERROR(VLOOKUP($A408,LedenZ,29,0),""))</f>
        <v/>
      </c>
      <c r="V408" s="229">
        <f t="shared" si="319"/>
        <v>11</v>
      </c>
      <c r="W408" s="229">
        <f t="shared" si="319"/>
        <v>12</v>
      </c>
      <c r="X408" s="52">
        <v>19</v>
      </c>
      <c r="Y408" s="87" t="str">
        <f t="shared" si="314"/>
        <v/>
      </c>
      <c r="Z408" s="87" t="str">
        <f t="shared" si="315"/>
        <v/>
      </c>
      <c r="AA408" s="87" t="str">
        <f t="shared" si="316"/>
        <v/>
      </c>
      <c r="AB408" s="87" t="str">
        <f t="shared" si="317"/>
        <v/>
      </c>
      <c r="AC408" s="34">
        <f t="shared" si="318"/>
        <v>0</v>
      </c>
    </row>
    <row r="409" spans="1:32" ht="13.5" thickBot="1" x14ac:dyDescent="0.25">
      <c r="B409" s="93"/>
      <c r="C409" s="94"/>
      <c r="D409" s="93"/>
      <c r="E409" s="93"/>
      <c r="F409" s="93"/>
      <c r="G409" s="95"/>
      <c r="H409" s="95"/>
      <c r="I409" s="95"/>
      <c r="J409" s="94"/>
      <c r="K409" s="94"/>
      <c r="L409" s="94"/>
      <c r="M409" s="92"/>
      <c r="N409" s="92"/>
      <c r="X409" s="52">
        <v>20</v>
      </c>
    </row>
    <row r="410" spans="1:32" ht="13.5" thickTop="1" x14ac:dyDescent="0.2">
      <c r="A410" s="62"/>
      <c r="B410" s="63"/>
      <c r="C410" s="392" t="s">
        <v>6547</v>
      </c>
      <c r="D410" s="392"/>
      <c r="E410" s="178" t="s">
        <v>6548</v>
      </c>
      <c r="F410" s="178" t="s">
        <v>6549</v>
      </c>
      <c r="G410" s="65" t="s">
        <v>6550</v>
      </c>
      <c r="H410" s="66"/>
      <c r="I410" s="67"/>
      <c r="J410" s="68" t="s">
        <v>6551</v>
      </c>
      <c r="K410" s="68" t="s">
        <v>6552</v>
      </c>
      <c r="L410" s="68" t="s">
        <v>6553</v>
      </c>
      <c r="M410" s="69"/>
      <c r="N410" s="69"/>
      <c r="O410" s="70"/>
      <c r="P410" s="71">
        <f ca="1">COUNT(P414:P428)</f>
        <v>0</v>
      </c>
      <c r="Q410" s="71">
        <f ca="1">COUNT(Q414:Q428)</f>
        <v>0</v>
      </c>
      <c r="R410" s="71">
        <f ca="1">COUNT(R414:R428)</f>
        <v>0</v>
      </c>
      <c r="S410" s="71">
        <f ca="1">COUNT(S414:S428)</f>
        <v>0</v>
      </c>
      <c r="T410" s="51">
        <f ca="1">S410-(15-COUNTBLANK(AB414:AB428))</f>
        <v>0</v>
      </c>
      <c r="U410" s="70"/>
      <c r="V410" s="70"/>
      <c r="W410" s="70"/>
      <c r="X410" s="70">
        <v>1</v>
      </c>
      <c r="Y410" s="62"/>
      <c r="Z410" s="62"/>
      <c r="AA410" s="62"/>
      <c r="AB410" s="62"/>
      <c r="AC410" s="62"/>
    </row>
    <row r="411" spans="1:32" x14ac:dyDescent="0.2">
      <c r="A411" s="43">
        <v>24</v>
      </c>
      <c r="B411" s="73"/>
      <c r="C411" s="391" t="str">
        <f>Leden!AR26</f>
        <v>D2</v>
      </c>
      <c r="D411" s="391"/>
      <c r="E411" s="177" t="str">
        <f>IF($C411="","",LEFT(IFERROR(VLOOKUP($C411,TeamsZ,2,0),"")&amp;"??",2))</f>
        <v>BK</v>
      </c>
      <c r="F411" s="177" t="str">
        <f>IF($C411="","",LEFT(IFERROR(VLOOKUP($C411,TeamsZ,3,0),"")&amp;"??",2))</f>
        <v>Za</v>
      </c>
      <c r="G411" s="177" t="str">
        <f>IF($C411="","",LEFT(IFERROR(VLOOKUP($C411,TeamsZ,4,0),"")&amp;"?",1))</f>
        <v>8</v>
      </c>
      <c r="H411" s="75"/>
      <c r="I411" s="76"/>
      <c r="J411" s="295">
        <f>COUNTIF(C414:C428,"V")</f>
        <v>4</v>
      </c>
      <c r="K411" s="300">
        <f>COUNTIF(C414:C428,"M")</f>
        <v>5</v>
      </c>
      <c r="L411" s="77">
        <f>IFERROR(AVERAGE(H414:H428),"")</f>
        <v>10.444444444444445</v>
      </c>
      <c r="M411" s="78"/>
      <c r="N411" s="78"/>
      <c r="O411" s="79" t="s">
        <v>6554</v>
      </c>
      <c r="P411" s="223" t="str">
        <f ca="1">IF(COUNT(P414:P428)=0,"",TeamPunten(P414:P428,$V411))</f>
        <v/>
      </c>
      <c r="Q411" s="223" t="str">
        <f ca="1">IF(COUNT(Q414:Q428)=0,"",TeamPunten(Q414:Q428,$V411))</f>
        <v/>
      </c>
      <c r="R411" s="223" t="str">
        <f ca="1">IF(COUNT(R414:R428)=0,"",TeamPunten(R414:R428,$V411))</f>
        <v/>
      </c>
      <c r="S411" s="223" t="str">
        <f ca="1">IF(COUNT(S414:S428)=0,"",TeamPunten(S414:S428,$V411))</f>
        <v/>
      </c>
      <c r="T411" s="51"/>
      <c r="U411" s="225" t="str">
        <f>MID($C411,1,1)</f>
        <v>D</v>
      </c>
      <c r="V411" s="225" t="str">
        <f>MID($C411,1,1)</f>
        <v>D</v>
      </c>
      <c r="W411" s="225" t="str">
        <f>MID($C411,1,1)</f>
        <v>D</v>
      </c>
      <c r="X411" s="52">
        <v>2</v>
      </c>
      <c r="Y411" s="43"/>
      <c r="Z411" s="43"/>
      <c r="AA411" s="43"/>
      <c r="AB411" s="43"/>
      <c r="AC411" s="43"/>
      <c r="AD411" s="20" t="str">
        <f>IF($C411="","",IFERROR(VLOOKUP($C411,TeamsZ,6,0),""))</f>
        <v>A</v>
      </c>
      <c r="AE411" s="20" t="str">
        <f>IF($AD411="","",VLOOKUP($AD411,Teams!$J$4:$O$8,2,0))</f>
        <v>3312 AD</v>
      </c>
      <c r="AF411" s="20" t="str">
        <f>IF($AD411="","",VLOOKUP($AD411,Teams!$J$4:$O$8,4,0))</f>
        <v>Dordrecht</v>
      </c>
    </row>
    <row r="412" spans="1:32" x14ac:dyDescent="0.2">
      <c r="B412" s="63"/>
      <c r="C412" s="178"/>
      <c r="D412" s="63"/>
      <c r="E412" s="63"/>
      <c r="F412" s="63"/>
      <c r="G412" s="67"/>
      <c r="H412" s="67"/>
      <c r="I412" s="67"/>
      <c r="J412" s="296"/>
      <c r="K412" s="296"/>
      <c r="L412" s="296"/>
      <c r="M412" s="80"/>
      <c r="N412" s="80"/>
      <c r="P412" s="224"/>
      <c r="Q412" s="224"/>
      <c r="R412" s="224"/>
      <c r="S412" s="224"/>
      <c r="T412" s="51"/>
      <c r="U412" s="226"/>
      <c r="V412" s="226"/>
      <c r="W412" s="226"/>
      <c r="X412" s="52">
        <v>3</v>
      </c>
    </row>
    <row r="413" spans="1:32" x14ac:dyDescent="0.2">
      <c r="A413" s="81"/>
      <c r="B413" s="82"/>
      <c r="C413" s="83" t="s">
        <v>6555</v>
      </c>
      <c r="D413" s="83" t="s">
        <v>6556</v>
      </c>
      <c r="E413" s="84" t="s">
        <v>6557</v>
      </c>
      <c r="F413" s="84" t="s">
        <v>6558</v>
      </c>
      <c r="G413" s="83" t="s">
        <v>6559</v>
      </c>
      <c r="H413" s="83" t="s">
        <v>6560</v>
      </c>
      <c r="I413" s="83" t="s">
        <v>6415</v>
      </c>
      <c r="J413" s="83" t="s">
        <v>7321</v>
      </c>
      <c r="K413" s="83" t="s">
        <v>8065</v>
      </c>
      <c r="L413" s="83" t="s">
        <v>8195</v>
      </c>
      <c r="M413" s="83" t="s">
        <v>8196</v>
      </c>
      <c r="N413" s="85"/>
      <c r="O413" s="86"/>
      <c r="P413" s="227" t="s">
        <v>6425</v>
      </c>
      <c r="Q413" s="227" t="s">
        <v>6424</v>
      </c>
      <c r="R413" s="227" t="s">
        <v>6426</v>
      </c>
      <c r="S413" s="227" t="s">
        <v>6425</v>
      </c>
      <c r="T413" s="51"/>
      <c r="U413" s="225">
        <f>IF(W411="","",VLOOKUP(W411,Leeftijdscat,2,FALSE))</f>
        <v>9</v>
      </c>
      <c r="V413" s="225">
        <f>IF(W411="","",VLOOKUP(W411,Leeftijdscat,3,FALSE))</f>
        <v>11</v>
      </c>
      <c r="W413" s="225">
        <f>IF(W411="","",VLOOKUP(W411,Leeftijdscat,4,FALSE))</f>
        <v>12</v>
      </c>
      <c r="X413" s="52">
        <v>4</v>
      </c>
      <c r="Y413" s="81">
        <f>LEN(Y414&amp;Y415&amp;Y416&amp;Y417&amp;Y418&amp;Y419&amp;Y420&amp;Y421&amp;Y422&amp;Y423&amp;Y424&amp;Y425&amp;Y426&amp;Y427&amp;Y428)</f>
        <v>18</v>
      </c>
      <c r="Z413" s="81">
        <f>LEN(Z414&amp;Z415&amp;Z416&amp;Z417&amp;Z418&amp;Z419&amp;Z420&amp;Z421&amp;Z422&amp;Z423&amp;Z424&amp;Z425&amp;Z426&amp;Z427&amp;Z428)</f>
        <v>18</v>
      </c>
      <c r="AA413" s="81">
        <f>LEN(AA414&amp;AA415&amp;AA416&amp;AA417&amp;AA418&amp;AA419&amp;AA420&amp;AA421&amp;AA422&amp;AA423&amp;AA424&amp;AA425&amp;AA426&amp;AA427&amp;AA428)</f>
        <v>18</v>
      </c>
      <c r="AB413" s="81">
        <f>LEN(AB414&amp;AB415&amp;AB416&amp;AB417&amp;AB418&amp;AB419&amp;AB420&amp;AB421&amp;AB422&amp;AB423&amp;AB424&amp;AB425&amp;AB426&amp;AB427&amp;AB428)</f>
        <v>0</v>
      </c>
      <c r="AC413" s="81">
        <f>SUM(Y413:AA413)</f>
        <v>54</v>
      </c>
    </row>
    <row r="414" spans="1:32" x14ac:dyDescent="0.2">
      <c r="A414" s="34" t="str">
        <f>C411&amp;"x"&amp;B414</f>
        <v>D2x1</v>
      </c>
      <c r="B414" s="63">
        <v>1</v>
      </c>
      <c r="C414" s="87" t="str">
        <f t="shared" ref="C414:C428" si="320">IF(LEFT($A414,1)="x","",IFERROR(VLOOKUP($A414,LedenZ,5,0),""))</f>
        <v>V</v>
      </c>
      <c r="D414" s="87" t="str">
        <f t="shared" ref="D414:D428" si="321">IF(LEFT($A414,1)="x","",IFERROR(VLOOKUP($A414,LedenZ,6,0),""))</f>
        <v>NLM86T1</v>
      </c>
      <c r="E414" s="88" t="str">
        <f t="shared" ref="E414:E428" si="322">IF(LEFT($A414,1)="x","",IFERROR(VLOOKUP($A414,LedenZ,7,0),""))</f>
        <v>Blankenstijn, Naomi</v>
      </c>
      <c r="F414" s="88" t="str">
        <f t="shared" ref="F414:F428" si="323">IF(LEFT($A414,1)="x","",IFERROR(VLOOKUP($A414,LedenZ,8,0),""))</f>
        <v>Naomi</v>
      </c>
      <c r="G414" s="89">
        <f t="shared" ref="G414:G428" si="324">IF(LEFT($A414,1)="x","",IFERROR(VLOOKUP($A414,LedenZ,9,0),""))</f>
        <v>39220</v>
      </c>
      <c r="H414" s="90">
        <f t="shared" ref="H414:H428" si="325">IF(AND(ISNUMBER(G414),G414&lt;&gt;0),DATEDIF(G414,Peildatum,"Y"),"")</f>
        <v>11</v>
      </c>
      <c r="I414" s="97"/>
      <c r="J414" s="87" t="str">
        <f t="shared" ref="J414:J428" si="326">IF(LEFT($A414,1)="x","",IFERROR(VLOOKUP($A414,LedenZ,15,0),""))</f>
        <v>D2</v>
      </c>
      <c r="K414" s="87" t="str">
        <f t="shared" ref="K414:K428" si="327">IF(LEFT($A414,1)="x","",IFERROR(VLOOKUP($A414,LedenZ,16,0),""))</f>
        <v>D2</v>
      </c>
      <c r="L414" s="87" t="str">
        <f t="shared" ref="L414:L428" si="328">IF(LEFT($A414,1)="x","",IFERROR(VLOOKUP($A414,LedenZ,17,0),""))</f>
        <v>D2</v>
      </c>
      <c r="M414" s="87" t="str">
        <f t="shared" ref="M414:M428" si="329">IF(LEFT($A414,1)="x","",IFERROR(VLOOKUP($A414,LedenZ,18,0),""))</f>
        <v>D2</v>
      </c>
      <c r="N414" s="92"/>
      <c r="P414" s="223" t="str">
        <f ca="1">IF(OR(LEFT($A414,1)="x",AND(Y413+$AC414=0,$AC413&gt;0)),"",IFERROR(VLOOKUP($A414,LedenZ,26,0),""))</f>
        <v/>
      </c>
      <c r="Q414" s="223" t="str">
        <f ca="1">IF(OR(LEFT($A414,1)="x",AND(Z413+$AC414=0,$AC413&gt;0)),"",IFERROR(VLOOKUP($A414,LedenZ,27,0),""))</f>
        <v/>
      </c>
      <c r="R414" s="223" t="str">
        <f ca="1">IF(OR(LEFT($A414,1)="x",AND(AA413+$AC414=0,$AC413&gt;0)),"",IFERROR(VLOOKUP($A414,LedenZ,28,0),""))</f>
        <v/>
      </c>
      <c r="S414" s="223" t="str">
        <f ca="1">IF(OR(LEFT($A414,1)="x",AND(AC413+$AC414=0,$AC413&gt;0)),"",IFERROR(VLOOKUP($A414,LedenZ,29,0),""))</f>
        <v/>
      </c>
      <c r="T414" s="305"/>
      <c r="U414" s="226"/>
      <c r="V414" s="229">
        <f>V413</f>
        <v>11</v>
      </c>
      <c r="W414" s="229">
        <f>W413</f>
        <v>12</v>
      </c>
      <c r="X414" s="52">
        <v>5</v>
      </c>
      <c r="Y414" s="87" t="str">
        <f t="shared" ref="Y414:Y428" si="330">IF(LEFT($A414,1)="x","",IFERROR(VLOOKUP($A414,LedenZ,33,0),""))</f>
        <v>D2</v>
      </c>
      <c r="Z414" s="87" t="str">
        <f t="shared" ref="Z414:Z428" si="331">IF(LEFT($A414,1)="x","",IFERROR(VLOOKUP($A414,LedenZ,34,0),""))</f>
        <v>D2</v>
      </c>
      <c r="AA414" s="87" t="str">
        <f t="shared" ref="AA414:AA428" si="332">IF(LEFT($A414,1)="x","",IFERROR(VLOOKUP($A414,LedenZ,35,0),""))</f>
        <v>D2</v>
      </c>
      <c r="AB414" s="87" t="str">
        <f t="shared" ref="AB414:AB428" si="333">IF(LEFT($A414,1)="x","",IFERROR(VLOOKUP($A414,LedenZ,36,0),""))</f>
        <v/>
      </c>
      <c r="AC414" s="34">
        <f t="shared" ref="AC414:AC428" si="334">LEN(Y414&amp;Z414&amp;AA414&amp;AB414)</f>
        <v>6</v>
      </c>
    </row>
    <row r="415" spans="1:32" x14ac:dyDescent="0.2">
      <c r="A415" s="34" t="str">
        <f>C411&amp;"x"&amp;B415</f>
        <v>D2x2</v>
      </c>
      <c r="B415" s="63">
        <v>2</v>
      </c>
      <c r="C415" s="87" t="str">
        <f t="shared" si="320"/>
        <v>V</v>
      </c>
      <c r="D415" s="87" t="str">
        <f t="shared" si="321"/>
        <v>NLC07S7</v>
      </c>
      <c r="E415" s="88" t="str">
        <f t="shared" si="322"/>
        <v>Everaarts, Anna</v>
      </c>
      <c r="F415" s="88" t="str">
        <f t="shared" si="323"/>
        <v>Anna</v>
      </c>
      <c r="G415" s="89">
        <f t="shared" si="324"/>
        <v>39589</v>
      </c>
      <c r="H415" s="90">
        <f t="shared" si="325"/>
        <v>10</v>
      </c>
      <c r="I415" s="97"/>
      <c r="J415" s="87" t="str">
        <f t="shared" si="326"/>
        <v>E2</v>
      </c>
      <c r="K415" s="87" t="str">
        <f t="shared" si="327"/>
        <v>E2</v>
      </c>
      <c r="L415" s="87" t="str">
        <f t="shared" si="328"/>
        <v>E2</v>
      </c>
      <c r="M415" s="87" t="str">
        <f t="shared" si="329"/>
        <v>D2</v>
      </c>
      <c r="N415" s="92"/>
      <c r="P415" s="223" t="str">
        <f ca="1">IF(OR(LEFT($A415,1)="x",AND(Y413+$AC415=0,$AC413&gt;0)),"",IFERROR(VLOOKUP($A415,LedenZ,26,0),""))</f>
        <v/>
      </c>
      <c r="Q415" s="223" t="str">
        <f ca="1">IF(OR(LEFT($A415,1)="x",AND(Z413+$AC415=0,$AC413&gt;0)),"",IFERROR(VLOOKUP($A415,LedenZ,27,0),""))</f>
        <v/>
      </c>
      <c r="R415" s="223" t="str">
        <f ca="1">IF(OR(LEFT($A415,1)="x",AND(AA413+$AC415=0,$AC413&gt;0)),"",IFERROR(VLOOKUP($A415,LedenZ,28,0),""))</f>
        <v/>
      </c>
      <c r="S415" s="223" t="str">
        <f ca="1">IF(OR(LEFT($A415,1)="x",AND(AC413+$AC415=0,$AC413&gt;0)),"",IFERROR(VLOOKUP($A415,LedenZ,29,0),""))</f>
        <v/>
      </c>
      <c r="T415" s="305"/>
      <c r="U415" s="226"/>
      <c r="V415" s="229">
        <f t="shared" ref="V415:W428" si="335">V414</f>
        <v>11</v>
      </c>
      <c r="W415" s="229">
        <f t="shared" si="335"/>
        <v>12</v>
      </c>
      <c r="X415" s="52">
        <v>6</v>
      </c>
      <c r="Y415" s="87" t="str">
        <f t="shared" si="330"/>
        <v>E2</v>
      </c>
      <c r="Z415" s="87" t="str">
        <f t="shared" si="331"/>
        <v>E2</v>
      </c>
      <c r="AA415" s="87" t="str">
        <f t="shared" si="332"/>
        <v>E2</v>
      </c>
      <c r="AB415" s="87" t="str">
        <f t="shared" si="333"/>
        <v/>
      </c>
      <c r="AC415" s="34">
        <f t="shared" si="334"/>
        <v>6</v>
      </c>
    </row>
    <row r="416" spans="1:32" x14ac:dyDescent="0.2">
      <c r="A416" s="34" t="str">
        <f>C411&amp;"x"&amp;B416</f>
        <v>D2x3</v>
      </c>
      <c r="B416" s="63">
        <v>3</v>
      </c>
      <c r="C416" s="87" t="str">
        <f t="shared" si="320"/>
        <v>V</v>
      </c>
      <c r="D416" s="87" t="str">
        <f t="shared" si="321"/>
        <v>NLS45N2</v>
      </c>
      <c r="E416" s="88" t="str">
        <f t="shared" si="322"/>
        <v>Kilsdonk, Sophie</v>
      </c>
      <c r="F416" s="88" t="str">
        <f t="shared" si="323"/>
        <v>Sophie</v>
      </c>
      <c r="G416" s="89">
        <f t="shared" si="324"/>
        <v>39538</v>
      </c>
      <c r="H416" s="90">
        <f t="shared" si="325"/>
        <v>10</v>
      </c>
      <c r="I416" s="97"/>
      <c r="J416" s="87" t="str">
        <f t="shared" si="326"/>
        <v>E2</v>
      </c>
      <c r="K416" s="87" t="str">
        <f t="shared" si="327"/>
        <v>E2</v>
      </c>
      <c r="L416" s="87" t="str">
        <f t="shared" si="328"/>
        <v>E2</v>
      </c>
      <c r="M416" s="87" t="str">
        <f t="shared" si="329"/>
        <v>D2</v>
      </c>
      <c r="N416" s="92"/>
      <c r="P416" s="223" t="str">
        <f ca="1">IF(OR(LEFT($A416,1)="x",AND(Y413+$AC416=0,$AC413&gt;0)),"",IFERROR(VLOOKUP($A416,LedenZ,26,0),""))</f>
        <v/>
      </c>
      <c r="Q416" s="223" t="str">
        <f ca="1">IF(OR(LEFT($A416,1)="x",AND(Z413+$AC416=0,$AC413&gt;0)),"",IFERROR(VLOOKUP($A416,LedenZ,27,0),""))</f>
        <v/>
      </c>
      <c r="R416" s="223" t="str">
        <f ca="1">IF(OR(LEFT($A416,1)="x",AND(AA413+$AC416=0,$AC413&gt;0)),"",IFERROR(VLOOKUP($A416,LedenZ,28,0),""))</f>
        <v/>
      </c>
      <c r="S416" s="223" t="str">
        <f ca="1">IF(OR(LEFT($A416,1)="x",AND(AC413+$AC416=0,$AC413&gt;0)),"",IFERROR(VLOOKUP($A416,LedenZ,29,0),""))</f>
        <v/>
      </c>
      <c r="T416" s="305"/>
      <c r="U416" s="226"/>
      <c r="V416" s="229">
        <f t="shared" si="335"/>
        <v>11</v>
      </c>
      <c r="W416" s="229">
        <f t="shared" si="335"/>
        <v>12</v>
      </c>
      <c r="X416" s="52">
        <v>7</v>
      </c>
      <c r="Y416" s="87" t="str">
        <f t="shared" si="330"/>
        <v>E2</v>
      </c>
      <c r="Z416" s="87" t="str">
        <f t="shared" si="331"/>
        <v>E2</v>
      </c>
      <c r="AA416" s="87" t="str">
        <f t="shared" si="332"/>
        <v>E2</v>
      </c>
      <c r="AB416" s="87" t="str">
        <f t="shared" si="333"/>
        <v/>
      </c>
      <c r="AC416" s="34">
        <f t="shared" si="334"/>
        <v>6</v>
      </c>
    </row>
    <row r="417" spans="1:32" x14ac:dyDescent="0.2">
      <c r="A417" s="34" t="str">
        <f>C411&amp;"x"&amp;B417</f>
        <v>D2x4</v>
      </c>
      <c r="B417" s="63">
        <v>4</v>
      </c>
      <c r="C417" s="87" t="str">
        <f t="shared" si="320"/>
        <v>V</v>
      </c>
      <c r="D417" s="87" t="str">
        <f t="shared" si="321"/>
        <v>NLP78D3</v>
      </c>
      <c r="E417" s="88" t="str">
        <f t="shared" si="322"/>
        <v>Linden, Benthe van der</v>
      </c>
      <c r="F417" s="88" t="str">
        <f t="shared" si="323"/>
        <v>Benthe</v>
      </c>
      <c r="G417" s="89">
        <f t="shared" si="324"/>
        <v>39629</v>
      </c>
      <c r="H417" s="90">
        <f t="shared" si="325"/>
        <v>10</v>
      </c>
      <c r="I417" s="97"/>
      <c r="J417" s="87" t="str">
        <f t="shared" si="326"/>
        <v>E2</v>
      </c>
      <c r="K417" s="87" t="str">
        <f t="shared" si="327"/>
        <v>E2</v>
      </c>
      <c r="L417" s="87" t="str">
        <f t="shared" si="328"/>
        <v>E2</v>
      </c>
      <c r="M417" s="87" t="str">
        <f t="shared" si="329"/>
        <v>D2</v>
      </c>
      <c r="N417" s="92"/>
      <c r="P417" s="223" t="str">
        <f ca="1">IF(OR(LEFT($A417,1)="x",AND(Y413+$AC417=0,$AC413&gt;0)),"",IFERROR(VLOOKUP($A417,LedenZ,26,0),""))</f>
        <v/>
      </c>
      <c r="Q417" s="223" t="str">
        <f ca="1">IF(OR(LEFT($A417,1)="x",AND(Z413+$AC417=0,$AC413&gt;0)),"",IFERROR(VLOOKUP($A417,LedenZ,27,0),""))</f>
        <v/>
      </c>
      <c r="R417" s="223" t="str">
        <f ca="1">IF(OR(LEFT($A417,1)="x",AND(AA413+$AC417=0,$AC413&gt;0)),"",IFERROR(VLOOKUP($A417,LedenZ,28,0),""))</f>
        <v/>
      </c>
      <c r="S417" s="223" t="str">
        <f ca="1">IF(OR(LEFT($A417,1)="x",AND(AC413+$AC417=0,$AC413&gt;0)),"",IFERROR(VLOOKUP($A417,LedenZ,29,0),""))</f>
        <v/>
      </c>
      <c r="T417" s="305"/>
      <c r="U417" s="226"/>
      <c r="V417" s="229">
        <f t="shared" si="335"/>
        <v>11</v>
      </c>
      <c r="W417" s="229">
        <f t="shared" si="335"/>
        <v>12</v>
      </c>
      <c r="X417" s="52">
        <v>8</v>
      </c>
      <c r="Y417" s="87" t="str">
        <f t="shared" si="330"/>
        <v>E2</v>
      </c>
      <c r="Z417" s="87" t="str">
        <f t="shared" si="331"/>
        <v>E2</v>
      </c>
      <c r="AA417" s="87" t="str">
        <f t="shared" si="332"/>
        <v>E2</v>
      </c>
      <c r="AB417" s="87" t="str">
        <f t="shared" si="333"/>
        <v/>
      </c>
      <c r="AC417" s="34">
        <f t="shared" si="334"/>
        <v>6</v>
      </c>
    </row>
    <row r="418" spans="1:32" x14ac:dyDescent="0.2">
      <c r="A418" s="34" t="str">
        <f>C411&amp;"x"&amp;B418</f>
        <v>D2x5</v>
      </c>
      <c r="B418" s="63">
        <v>5</v>
      </c>
      <c r="C418" s="87" t="str">
        <f t="shared" si="320"/>
        <v>M</v>
      </c>
      <c r="D418" s="87" t="str">
        <f t="shared" si="321"/>
        <v>NLL20F4</v>
      </c>
      <c r="E418" s="88" t="str">
        <f t="shared" si="322"/>
        <v>Burgt, Seth van de</v>
      </c>
      <c r="F418" s="88" t="str">
        <f t="shared" si="323"/>
        <v>Seth</v>
      </c>
      <c r="G418" s="89">
        <f t="shared" si="324"/>
        <v>39018</v>
      </c>
      <c r="H418" s="90">
        <f t="shared" si="325"/>
        <v>12</v>
      </c>
      <c r="I418" s="97"/>
      <c r="J418" s="87" t="str">
        <f t="shared" si="326"/>
        <v>D2</v>
      </c>
      <c r="K418" s="87" t="str">
        <f t="shared" si="327"/>
        <v>D2</v>
      </c>
      <c r="L418" s="87" t="str">
        <f t="shared" si="328"/>
        <v>D2</v>
      </c>
      <c r="M418" s="87" t="str">
        <f t="shared" si="329"/>
        <v>D2</v>
      </c>
      <c r="N418" s="92"/>
      <c r="P418" s="223" t="str">
        <f ca="1">IF(OR(LEFT($A418,1)="x",AND(Y413+$AC418=0,$AC413&gt;0)),"",IFERROR(VLOOKUP($A418,LedenZ,26,0),""))</f>
        <v/>
      </c>
      <c r="Q418" s="223" t="str">
        <f ca="1">IF(OR(LEFT($A418,1)="x",AND(Z413+$AC418=0,$AC413&gt;0)),"",IFERROR(VLOOKUP($A418,LedenZ,27,0),""))</f>
        <v/>
      </c>
      <c r="R418" s="223" t="str">
        <f ca="1">IF(OR(LEFT($A418,1)="x",AND(AA413+$AC418=0,$AC413&gt;0)),"",IFERROR(VLOOKUP($A418,LedenZ,28,0),""))</f>
        <v/>
      </c>
      <c r="S418" s="223" t="str">
        <f ca="1">IF(OR(LEFT($A418,1)="x",AND(AC413+$AC418=0,$AC413&gt;0)),"",IFERROR(VLOOKUP($A418,LedenZ,29,0),""))</f>
        <v/>
      </c>
      <c r="T418" s="305"/>
      <c r="U418" s="226"/>
      <c r="V418" s="229">
        <f t="shared" si="335"/>
        <v>11</v>
      </c>
      <c r="W418" s="229">
        <f t="shared" si="335"/>
        <v>12</v>
      </c>
      <c r="X418" s="52">
        <v>9</v>
      </c>
      <c r="Y418" s="87" t="str">
        <f t="shared" si="330"/>
        <v>D2</v>
      </c>
      <c r="Z418" s="87" t="str">
        <f t="shared" si="331"/>
        <v>D2</v>
      </c>
      <c r="AA418" s="87" t="str">
        <f t="shared" si="332"/>
        <v>D2</v>
      </c>
      <c r="AB418" s="87" t="str">
        <f t="shared" si="333"/>
        <v/>
      </c>
      <c r="AC418" s="34">
        <f t="shared" si="334"/>
        <v>6</v>
      </c>
    </row>
    <row r="419" spans="1:32" x14ac:dyDescent="0.2">
      <c r="A419" s="34" t="str">
        <f>C411&amp;"x"&amp;B419</f>
        <v>D2x6</v>
      </c>
      <c r="B419" s="63">
        <v>6</v>
      </c>
      <c r="C419" s="87" t="str">
        <f t="shared" si="320"/>
        <v>M</v>
      </c>
      <c r="D419" s="87" t="str">
        <f t="shared" si="321"/>
        <v>NLL37S1</v>
      </c>
      <c r="E419" s="88" t="str">
        <f t="shared" si="322"/>
        <v>Camphens, Tijn</v>
      </c>
      <c r="F419" s="88" t="str">
        <f t="shared" si="323"/>
        <v>Tijn</v>
      </c>
      <c r="G419" s="89">
        <f t="shared" si="324"/>
        <v>39744</v>
      </c>
      <c r="H419" s="90">
        <f t="shared" si="325"/>
        <v>10</v>
      </c>
      <c r="I419" s="97"/>
      <c r="J419" s="87" t="str">
        <f t="shared" si="326"/>
        <v>E1</v>
      </c>
      <c r="K419" s="87" t="str">
        <f t="shared" si="327"/>
        <v>E1</v>
      </c>
      <c r="L419" s="87" t="str">
        <f t="shared" si="328"/>
        <v>E1</v>
      </c>
      <c r="M419" s="87" t="str">
        <f t="shared" si="329"/>
        <v>D2</v>
      </c>
      <c r="N419" s="92"/>
      <c r="P419" s="223" t="str">
        <f ca="1">IF(OR(LEFT($A419,1)="x",AND(Y413+$AC419=0,$AC413&gt;0)),"",IFERROR(VLOOKUP($A419,LedenZ,26,0),""))</f>
        <v/>
      </c>
      <c r="Q419" s="223" t="str">
        <f ca="1">IF(OR(LEFT($A419,1)="x",AND(Z413+$AC419=0,$AC413&gt;0)),"",IFERROR(VLOOKUP($A419,LedenZ,27,0),""))</f>
        <v/>
      </c>
      <c r="R419" s="223" t="str">
        <f ca="1">IF(OR(LEFT($A419,1)="x",AND(AA413+$AC419=0,$AC413&gt;0)),"",IFERROR(VLOOKUP($A419,LedenZ,28,0),""))</f>
        <v/>
      </c>
      <c r="S419" s="223" t="str">
        <f ca="1">IF(OR(LEFT($A419,1)="x",AND(AC413+$AC419=0,$AC413&gt;0)),"",IFERROR(VLOOKUP($A419,LedenZ,29,0),""))</f>
        <v/>
      </c>
      <c r="T419" s="305"/>
      <c r="U419" s="226"/>
      <c r="V419" s="229">
        <f t="shared" si="335"/>
        <v>11</v>
      </c>
      <c r="W419" s="229">
        <f t="shared" si="335"/>
        <v>12</v>
      </c>
      <c r="X419" s="52">
        <v>10</v>
      </c>
      <c r="Y419" s="87" t="str">
        <f t="shared" si="330"/>
        <v>E1</v>
      </c>
      <c r="Z419" s="87" t="str">
        <f t="shared" si="331"/>
        <v>E1</v>
      </c>
      <c r="AA419" s="87" t="str">
        <f t="shared" si="332"/>
        <v>E1</v>
      </c>
      <c r="AB419" s="87" t="str">
        <f t="shared" si="333"/>
        <v/>
      </c>
      <c r="AC419" s="34">
        <f t="shared" si="334"/>
        <v>6</v>
      </c>
    </row>
    <row r="420" spans="1:32" x14ac:dyDescent="0.2">
      <c r="A420" s="34" t="str">
        <f>C411&amp;"x"&amp;B420</f>
        <v>D2x7</v>
      </c>
      <c r="B420" s="63">
        <v>7</v>
      </c>
      <c r="C420" s="87" t="str">
        <f t="shared" si="320"/>
        <v>M</v>
      </c>
      <c r="D420" s="87" t="str">
        <f t="shared" si="321"/>
        <v>NLG58X4</v>
      </c>
      <c r="E420" s="88" t="str">
        <f t="shared" si="322"/>
        <v>Dongen, Freek van</v>
      </c>
      <c r="F420" s="88" t="str">
        <f t="shared" si="323"/>
        <v>Freek</v>
      </c>
      <c r="G420" s="89">
        <f t="shared" si="324"/>
        <v>39196</v>
      </c>
      <c r="H420" s="90">
        <f t="shared" si="325"/>
        <v>11</v>
      </c>
      <c r="I420" s="97"/>
      <c r="J420" s="87" t="str">
        <f t="shared" si="326"/>
        <v>D3</v>
      </c>
      <c r="K420" s="87" t="str">
        <f t="shared" si="327"/>
        <v>D3</v>
      </c>
      <c r="L420" s="87" t="str">
        <f t="shared" si="328"/>
        <v>D3</v>
      </c>
      <c r="M420" s="87" t="str">
        <f t="shared" si="329"/>
        <v>D2</v>
      </c>
      <c r="N420" s="92"/>
      <c r="P420" s="223" t="str">
        <f ca="1">IF(OR(LEFT($A420,1)="x",AND(Y413+$AC420=0,$AC413&gt;0)),"",IFERROR(VLOOKUP($A420,LedenZ,26,0),""))</f>
        <v/>
      </c>
      <c r="Q420" s="223" t="str">
        <f ca="1">IF(OR(LEFT($A420,1)="x",AND(Z413+$AC420=0,$AC413&gt;0)),"",IFERROR(VLOOKUP($A420,LedenZ,27,0),""))</f>
        <v/>
      </c>
      <c r="R420" s="223" t="str">
        <f ca="1">IF(OR(LEFT($A420,1)="x",AND(AA413+$AC420=0,$AC413&gt;0)),"",IFERROR(VLOOKUP($A420,LedenZ,28,0),""))</f>
        <v/>
      </c>
      <c r="S420" s="223" t="str">
        <f ca="1">IF(OR(LEFT($A420,1)="x",AND(AC413+$AC420=0,$AC413&gt;0)),"",IFERROR(VLOOKUP($A420,LedenZ,29,0),""))</f>
        <v/>
      </c>
      <c r="T420" s="305"/>
      <c r="U420" s="226"/>
      <c r="V420" s="229">
        <f t="shared" si="335"/>
        <v>11</v>
      </c>
      <c r="W420" s="229">
        <f t="shared" si="335"/>
        <v>12</v>
      </c>
      <c r="X420" s="52">
        <v>11</v>
      </c>
      <c r="Y420" s="87" t="str">
        <f t="shared" si="330"/>
        <v>D3</v>
      </c>
      <c r="Z420" s="87" t="str">
        <f t="shared" si="331"/>
        <v>D3</v>
      </c>
      <c r="AA420" s="87" t="str">
        <f t="shared" si="332"/>
        <v>D3</v>
      </c>
      <c r="AB420" s="87" t="str">
        <f t="shared" si="333"/>
        <v/>
      </c>
      <c r="AC420" s="34">
        <f t="shared" si="334"/>
        <v>6</v>
      </c>
    </row>
    <row r="421" spans="1:32" x14ac:dyDescent="0.2">
      <c r="A421" s="34" t="str">
        <f>C411&amp;"x"&amp;B421</f>
        <v>D2x8</v>
      </c>
      <c r="B421" s="63">
        <v>8</v>
      </c>
      <c r="C421" s="87" t="str">
        <f t="shared" si="320"/>
        <v>M</v>
      </c>
      <c r="D421" s="87" t="str">
        <f t="shared" si="321"/>
        <v>NLD36P9</v>
      </c>
      <c r="E421" s="88" t="str">
        <f t="shared" si="322"/>
        <v>Driesprong, Niek</v>
      </c>
      <c r="F421" s="88" t="str">
        <f t="shared" si="323"/>
        <v>Niek</v>
      </c>
      <c r="G421" s="89">
        <f t="shared" si="324"/>
        <v>39655</v>
      </c>
      <c r="H421" s="90">
        <f t="shared" si="325"/>
        <v>10</v>
      </c>
      <c r="I421" s="97"/>
      <c r="J421" s="87" t="str">
        <f t="shared" si="326"/>
        <v>E2</v>
      </c>
      <c r="K421" s="87" t="str">
        <f t="shared" si="327"/>
        <v>E2</v>
      </c>
      <c r="L421" s="87" t="str">
        <f t="shared" si="328"/>
        <v>E2</v>
      </c>
      <c r="M421" s="87" t="str">
        <f t="shared" si="329"/>
        <v>D2</v>
      </c>
      <c r="N421" s="92"/>
      <c r="P421" s="223" t="str">
        <f ca="1">IF(OR(LEFT($A421,1)="x",AND(Y413+$AC421=0,$AC413&gt;0)),"",IFERROR(VLOOKUP($A421,LedenZ,26,0),""))</f>
        <v/>
      </c>
      <c r="Q421" s="223" t="str">
        <f ca="1">IF(OR(LEFT($A421,1)="x",AND(Z413+$AC421=0,$AC413&gt;0)),"",IFERROR(VLOOKUP($A421,LedenZ,27,0),""))</f>
        <v/>
      </c>
      <c r="R421" s="223" t="str">
        <f ca="1">IF(OR(LEFT($A421,1)="x",AND(AA413+$AC421=0,$AC413&gt;0)),"",IFERROR(VLOOKUP($A421,LedenZ,28,0),""))</f>
        <v/>
      </c>
      <c r="S421" s="223" t="str">
        <f ca="1">IF(OR(LEFT($A421,1)="x",AND(AC413+$AC421=0,$AC413&gt;0)),"",IFERROR(VLOOKUP($A421,LedenZ,29,0),""))</f>
        <v/>
      </c>
      <c r="T421" s="305"/>
      <c r="U421" s="226"/>
      <c r="V421" s="229">
        <f t="shared" si="335"/>
        <v>11</v>
      </c>
      <c r="W421" s="229">
        <f t="shared" si="335"/>
        <v>12</v>
      </c>
      <c r="X421" s="52">
        <v>12</v>
      </c>
      <c r="Y421" s="87" t="str">
        <f t="shared" si="330"/>
        <v>E2</v>
      </c>
      <c r="Z421" s="87" t="str">
        <f t="shared" si="331"/>
        <v>E2</v>
      </c>
      <c r="AA421" s="87" t="str">
        <f t="shared" si="332"/>
        <v>E2</v>
      </c>
      <c r="AB421" s="87" t="str">
        <f t="shared" si="333"/>
        <v/>
      </c>
      <c r="AC421" s="34">
        <f t="shared" si="334"/>
        <v>6</v>
      </c>
    </row>
    <row r="422" spans="1:32" x14ac:dyDescent="0.2">
      <c r="A422" s="34" t="str">
        <f>C411&amp;"x"&amp;B422</f>
        <v>D2x9</v>
      </c>
      <c r="B422" s="63">
        <v>9</v>
      </c>
      <c r="C422" s="87" t="str">
        <f t="shared" si="320"/>
        <v>M</v>
      </c>
      <c r="D422" s="87" t="str">
        <f t="shared" si="321"/>
        <v>NLL49T9</v>
      </c>
      <c r="E422" s="88" t="str">
        <f t="shared" si="322"/>
        <v>Mahabier, Jeevan</v>
      </c>
      <c r="F422" s="88" t="str">
        <f t="shared" si="323"/>
        <v>Jeevan</v>
      </c>
      <c r="G422" s="89">
        <f t="shared" si="324"/>
        <v>39646</v>
      </c>
      <c r="H422" s="90">
        <f t="shared" si="325"/>
        <v>10</v>
      </c>
      <c r="I422" s="97"/>
      <c r="J422" s="87" t="str">
        <f t="shared" si="326"/>
        <v>E2</v>
      </c>
      <c r="K422" s="87" t="str">
        <f t="shared" si="327"/>
        <v>E2</v>
      </c>
      <c r="L422" s="87" t="str">
        <f t="shared" si="328"/>
        <v>E2</v>
      </c>
      <c r="M422" s="87" t="str">
        <f t="shared" si="329"/>
        <v>D2</v>
      </c>
      <c r="N422" s="92"/>
      <c r="P422" s="223" t="str">
        <f ca="1">IF(OR(LEFT($A422,1)="x",AND(Y413+$AC422=0,$AC413&gt;0)),"",IFERROR(VLOOKUP($A422,LedenZ,26,0),""))</f>
        <v/>
      </c>
      <c r="Q422" s="223" t="str">
        <f ca="1">IF(OR(LEFT($A422,1)="x",AND(Z413+$AC422=0,$AC413&gt;0)),"",IFERROR(VLOOKUP($A422,LedenZ,27,0),""))</f>
        <v/>
      </c>
      <c r="R422" s="223" t="str">
        <f ca="1">IF(OR(LEFT($A422,1)="x",AND(AA413+$AC422=0,$AC413&gt;0)),"",IFERROR(VLOOKUP($A422,LedenZ,28,0),""))</f>
        <v/>
      </c>
      <c r="S422" s="223" t="str">
        <f ca="1">IF(OR(LEFT($A422,1)="x",AND(AC413+$AC422=0,$AC413&gt;0)),"",IFERROR(VLOOKUP($A422,LedenZ,29,0),""))</f>
        <v/>
      </c>
      <c r="T422" s="305"/>
      <c r="U422" s="226"/>
      <c r="V422" s="229">
        <f t="shared" si="335"/>
        <v>11</v>
      </c>
      <c r="W422" s="229">
        <f t="shared" si="335"/>
        <v>12</v>
      </c>
      <c r="X422" s="52">
        <v>13</v>
      </c>
      <c r="Y422" s="87" t="str">
        <f t="shared" si="330"/>
        <v>E2</v>
      </c>
      <c r="Z422" s="87" t="str">
        <f t="shared" si="331"/>
        <v>E2</v>
      </c>
      <c r="AA422" s="87" t="str">
        <f t="shared" si="332"/>
        <v>E2</v>
      </c>
      <c r="AB422" s="87" t="str">
        <f t="shared" si="333"/>
        <v/>
      </c>
      <c r="AC422" s="34">
        <f t="shared" si="334"/>
        <v>6</v>
      </c>
    </row>
    <row r="423" spans="1:32" x14ac:dyDescent="0.2">
      <c r="A423" s="34" t="str">
        <f>C411&amp;"x"&amp;B423</f>
        <v>D2x10</v>
      </c>
      <c r="B423" s="63">
        <v>10</v>
      </c>
      <c r="C423" s="87" t="str">
        <f t="shared" si="320"/>
        <v/>
      </c>
      <c r="D423" s="87" t="str">
        <f t="shared" si="321"/>
        <v/>
      </c>
      <c r="E423" s="88" t="str">
        <f t="shared" si="322"/>
        <v/>
      </c>
      <c r="F423" s="88" t="str">
        <f t="shared" si="323"/>
        <v/>
      </c>
      <c r="G423" s="89" t="str">
        <f t="shared" si="324"/>
        <v/>
      </c>
      <c r="H423" s="90" t="str">
        <f t="shared" si="325"/>
        <v/>
      </c>
      <c r="I423" s="97"/>
      <c r="J423" s="87" t="str">
        <f t="shared" si="326"/>
        <v/>
      </c>
      <c r="K423" s="87" t="str">
        <f t="shared" si="327"/>
        <v/>
      </c>
      <c r="L423" s="87" t="str">
        <f t="shared" si="328"/>
        <v/>
      </c>
      <c r="M423" s="87" t="str">
        <f t="shared" si="329"/>
        <v/>
      </c>
      <c r="N423" s="92"/>
      <c r="P423" s="223" t="str">
        <f>IF(OR(LEFT($A423,1)="x",AND(Y413+$AC423=0,$AC413&gt;0)),"",IFERROR(VLOOKUP($A423,LedenZ,26,0),""))</f>
        <v/>
      </c>
      <c r="Q423" s="223" t="str">
        <f>IF(OR(LEFT($A423,1)="x",AND(Z413+$AC423=0,$AC413&gt;0)),"",IFERROR(VLOOKUP($A423,LedenZ,27,0),""))</f>
        <v/>
      </c>
      <c r="R423" s="223" t="str">
        <f>IF(OR(LEFT($A423,1)="x",AND(AA413+$AC423=0,$AC413&gt;0)),"",IFERROR(VLOOKUP($A423,LedenZ,28,0),""))</f>
        <v/>
      </c>
      <c r="S423" s="223" t="str">
        <f>IF(OR(LEFT($A423,1)="x",AND(AC413+$AC423=0,$AC413&gt;0)),"",IFERROR(VLOOKUP($A423,LedenZ,29,0),""))</f>
        <v/>
      </c>
      <c r="T423" s="305"/>
      <c r="U423" s="226"/>
      <c r="V423" s="229">
        <f t="shared" si="335"/>
        <v>11</v>
      </c>
      <c r="W423" s="229">
        <f t="shared" si="335"/>
        <v>12</v>
      </c>
      <c r="X423" s="52">
        <v>14</v>
      </c>
      <c r="Y423" s="87" t="str">
        <f t="shared" si="330"/>
        <v/>
      </c>
      <c r="Z423" s="87" t="str">
        <f t="shared" si="331"/>
        <v/>
      </c>
      <c r="AA423" s="87" t="str">
        <f t="shared" si="332"/>
        <v/>
      </c>
      <c r="AB423" s="87" t="str">
        <f t="shared" si="333"/>
        <v/>
      </c>
      <c r="AC423" s="34">
        <f t="shared" si="334"/>
        <v>0</v>
      </c>
    </row>
    <row r="424" spans="1:32" x14ac:dyDescent="0.2">
      <c r="A424" s="34" t="str">
        <f>C411&amp;"x"&amp;B424</f>
        <v>D2x11</v>
      </c>
      <c r="B424" s="63">
        <v>11</v>
      </c>
      <c r="C424" s="87" t="str">
        <f t="shared" si="320"/>
        <v/>
      </c>
      <c r="D424" s="87" t="str">
        <f t="shared" si="321"/>
        <v/>
      </c>
      <c r="E424" s="88" t="str">
        <f t="shared" si="322"/>
        <v/>
      </c>
      <c r="F424" s="88" t="str">
        <f t="shared" si="323"/>
        <v/>
      </c>
      <c r="G424" s="89" t="str">
        <f t="shared" si="324"/>
        <v/>
      </c>
      <c r="H424" s="90" t="str">
        <f t="shared" si="325"/>
        <v/>
      </c>
      <c r="I424" s="97"/>
      <c r="J424" s="87" t="str">
        <f t="shared" si="326"/>
        <v/>
      </c>
      <c r="K424" s="87" t="str">
        <f t="shared" si="327"/>
        <v/>
      </c>
      <c r="L424" s="87" t="str">
        <f t="shared" si="328"/>
        <v/>
      </c>
      <c r="M424" s="87" t="str">
        <f t="shared" si="329"/>
        <v/>
      </c>
      <c r="N424" s="92"/>
      <c r="P424" s="223" t="str">
        <f>IF(OR(LEFT($A424,1)="x",AND(Y413+$AC424=0,$AC413&gt;0)),"",IFERROR(VLOOKUP($A424,LedenZ,26,0),""))</f>
        <v/>
      </c>
      <c r="Q424" s="223" t="str">
        <f>IF(OR(LEFT($A424,1)="x",AND(Z413+$AC424=0,$AC413&gt;0)),"",IFERROR(VLOOKUP($A424,LedenZ,27,0),""))</f>
        <v/>
      </c>
      <c r="R424" s="223" t="str">
        <f>IF(OR(LEFT($A424,1)="x",AND(AA413+$AC424=0,$AC413&gt;0)),"",IFERROR(VLOOKUP($A424,LedenZ,28,0),""))</f>
        <v/>
      </c>
      <c r="S424" s="223" t="str">
        <f>IF(OR(LEFT($A424,1)="x",AND(AC413+$AC424=0,$AC413&gt;0)),"",IFERROR(VLOOKUP($A424,LedenZ,29,0),""))</f>
        <v/>
      </c>
      <c r="V424" s="229">
        <f t="shared" si="335"/>
        <v>11</v>
      </c>
      <c r="W424" s="229">
        <f t="shared" si="335"/>
        <v>12</v>
      </c>
      <c r="X424" s="52">
        <v>15</v>
      </c>
      <c r="Y424" s="87" t="str">
        <f t="shared" si="330"/>
        <v/>
      </c>
      <c r="Z424" s="87" t="str">
        <f t="shared" si="331"/>
        <v/>
      </c>
      <c r="AA424" s="87" t="str">
        <f t="shared" si="332"/>
        <v/>
      </c>
      <c r="AB424" s="87" t="str">
        <f t="shared" si="333"/>
        <v/>
      </c>
      <c r="AC424" s="34">
        <f t="shared" si="334"/>
        <v>0</v>
      </c>
    </row>
    <row r="425" spans="1:32" x14ac:dyDescent="0.2">
      <c r="A425" s="34" t="str">
        <f>C411&amp;"x"&amp;B425</f>
        <v>D2x12</v>
      </c>
      <c r="B425" s="63">
        <v>12</v>
      </c>
      <c r="C425" s="87" t="str">
        <f t="shared" si="320"/>
        <v/>
      </c>
      <c r="D425" s="87" t="str">
        <f t="shared" si="321"/>
        <v/>
      </c>
      <c r="E425" s="88" t="str">
        <f t="shared" si="322"/>
        <v/>
      </c>
      <c r="F425" s="88" t="str">
        <f t="shared" si="323"/>
        <v/>
      </c>
      <c r="G425" s="89" t="str">
        <f t="shared" si="324"/>
        <v/>
      </c>
      <c r="H425" s="90" t="str">
        <f t="shared" si="325"/>
        <v/>
      </c>
      <c r="I425" s="97"/>
      <c r="J425" s="87" t="str">
        <f t="shared" si="326"/>
        <v/>
      </c>
      <c r="K425" s="87" t="str">
        <f t="shared" si="327"/>
        <v/>
      </c>
      <c r="L425" s="87" t="str">
        <f t="shared" si="328"/>
        <v/>
      </c>
      <c r="M425" s="87" t="str">
        <f t="shared" si="329"/>
        <v/>
      </c>
      <c r="N425" s="92"/>
      <c r="P425" s="223" t="str">
        <f>IF(OR(LEFT($A425,1)="x",AND(Y413+$AC425=0,$AC413&gt;0)),"",IFERROR(VLOOKUP($A425,LedenZ,26,0),""))</f>
        <v/>
      </c>
      <c r="Q425" s="223" t="str">
        <f>IF(OR(LEFT($A425,1)="x",AND(Z413+$AC425=0,$AC413&gt;0)),"",IFERROR(VLOOKUP($A425,LedenZ,27,0),""))</f>
        <v/>
      </c>
      <c r="R425" s="223" t="str">
        <f>IF(OR(LEFT($A425,1)="x",AND(AA413+$AC425=0,$AC413&gt;0)),"",IFERROR(VLOOKUP($A425,LedenZ,28,0),""))</f>
        <v/>
      </c>
      <c r="S425" s="223" t="str">
        <f>IF(OR(LEFT($A425,1)="x",AND(AC413+$AC425=0,$AC413&gt;0)),"",IFERROR(VLOOKUP($A425,LedenZ,29,0),""))</f>
        <v/>
      </c>
      <c r="V425" s="229">
        <f t="shared" si="335"/>
        <v>11</v>
      </c>
      <c r="W425" s="229">
        <f t="shared" si="335"/>
        <v>12</v>
      </c>
      <c r="X425" s="52">
        <v>16</v>
      </c>
      <c r="Y425" s="87" t="str">
        <f t="shared" si="330"/>
        <v/>
      </c>
      <c r="Z425" s="87" t="str">
        <f t="shared" si="331"/>
        <v/>
      </c>
      <c r="AA425" s="87" t="str">
        <f t="shared" si="332"/>
        <v/>
      </c>
      <c r="AB425" s="87" t="str">
        <f t="shared" si="333"/>
        <v/>
      </c>
      <c r="AC425" s="34">
        <f t="shared" si="334"/>
        <v>0</v>
      </c>
    </row>
    <row r="426" spans="1:32" x14ac:dyDescent="0.2">
      <c r="A426" s="34" t="str">
        <f>C411&amp;"x"&amp;B426</f>
        <v>D2x13</v>
      </c>
      <c r="B426" s="63">
        <v>13</v>
      </c>
      <c r="C426" s="87" t="str">
        <f t="shared" si="320"/>
        <v/>
      </c>
      <c r="D426" s="87" t="str">
        <f t="shared" si="321"/>
        <v/>
      </c>
      <c r="E426" s="88" t="str">
        <f t="shared" si="322"/>
        <v/>
      </c>
      <c r="F426" s="88" t="str">
        <f t="shared" si="323"/>
        <v/>
      </c>
      <c r="G426" s="89" t="str">
        <f t="shared" si="324"/>
        <v/>
      </c>
      <c r="H426" s="90" t="str">
        <f t="shared" si="325"/>
        <v/>
      </c>
      <c r="I426" s="97"/>
      <c r="J426" s="87" t="str">
        <f t="shared" si="326"/>
        <v/>
      </c>
      <c r="K426" s="87" t="str">
        <f t="shared" si="327"/>
        <v/>
      </c>
      <c r="L426" s="87" t="str">
        <f t="shared" si="328"/>
        <v/>
      </c>
      <c r="M426" s="87" t="str">
        <f t="shared" si="329"/>
        <v/>
      </c>
      <c r="N426" s="92"/>
      <c r="P426" s="223" t="str">
        <f>IF(OR(LEFT($A426,1)="x",AND(Y413+$AC426=0,$AC413&gt;0)),"",IFERROR(VLOOKUP($A426,LedenZ,26,0),""))</f>
        <v/>
      </c>
      <c r="Q426" s="223" t="str">
        <f>IF(OR(LEFT($A426,1)="x",AND(Z413+$AC426=0,$AC413&gt;0)),"",IFERROR(VLOOKUP($A426,LedenZ,27,0),""))</f>
        <v/>
      </c>
      <c r="R426" s="223" t="str">
        <f>IF(OR(LEFT($A426,1)="x",AND(AA413+$AC426=0,$AC413&gt;0)),"",IFERROR(VLOOKUP($A426,LedenZ,28,0),""))</f>
        <v/>
      </c>
      <c r="S426" s="223" t="str">
        <f>IF(OR(LEFT($A426,1)="x",AND(AC413+$AC426=0,$AC413&gt;0)),"",IFERROR(VLOOKUP($A426,LedenZ,29,0),""))</f>
        <v/>
      </c>
      <c r="V426" s="229">
        <f t="shared" si="335"/>
        <v>11</v>
      </c>
      <c r="W426" s="229">
        <f t="shared" si="335"/>
        <v>12</v>
      </c>
      <c r="X426" s="52">
        <v>17</v>
      </c>
      <c r="Y426" s="87" t="str">
        <f t="shared" si="330"/>
        <v/>
      </c>
      <c r="Z426" s="87" t="str">
        <f t="shared" si="331"/>
        <v/>
      </c>
      <c r="AA426" s="87" t="str">
        <f t="shared" si="332"/>
        <v/>
      </c>
      <c r="AB426" s="87" t="str">
        <f t="shared" si="333"/>
        <v/>
      </c>
      <c r="AC426" s="34">
        <f t="shared" si="334"/>
        <v>0</v>
      </c>
    </row>
    <row r="427" spans="1:32" x14ac:dyDescent="0.2">
      <c r="A427" s="34" t="str">
        <f>C411&amp;"x"&amp;B427</f>
        <v>D2x14</v>
      </c>
      <c r="B427" s="63">
        <v>14</v>
      </c>
      <c r="C427" s="87" t="str">
        <f t="shared" si="320"/>
        <v/>
      </c>
      <c r="D427" s="87" t="str">
        <f t="shared" si="321"/>
        <v/>
      </c>
      <c r="E427" s="88" t="str">
        <f t="shared" si="322"/>
        <v/>
      </c>
      <c r="F427" s="88" t="str">
        <f t="shared" si="323"/>
        <v/>
      </c>
      <c r="G427" s="89" t="str">
        <f t="shared" si="324"/>
        <v/>
      </c>
      <c r="H427" s="90" t="str">
        <f t="shared" si="325"/>
        <v/>
      </c>
      <c r="I427" s="97"/>
      <c r="J427" s="87" t="str">
        <f t="shared" si="326"/>
        <v/>
      </c>
      <c r="K427" s="87" t="str">
        <f t="shared" si="327"/>
        <v/>
      </c>
      <c r="L427" s="87" t="str">
        <f t="shared" si="328"/>
        <v/>
      </c>
      <c r="M427" s="87" t="str">
        <f t="shared" si="329"/>
        <v/>
      </c>
      <c r="N427" s="92"/>
      <c r="P427" s="223" t="str">
        <f>IF(OR(LEFT($A427,1)="x",AND(Y413+$AC427=0,$AC413&gt;0)),"",IFERROR(VLOOKUP($A427,LedenZ,26,0),""))</f>
        <v/>
      </c>
      <c r="Q427" s="223" t="str">
        <f>IF(OR(LEFT($A427,1)="x",AND(Z413+$AC427=0,$AC413&gt;0)),"",IFERROR(VLOOKUP($A427,LedenZ,27,0),""))</f>
        <v/>
      </c>
      <c r="R427" s="223" t="str">
        <f>IF(OR(LEFT($A427,1)="x",AND(AA413+$AC427=0,$AC413&gt;0)),"",IFERROR(VLOOKUP($A427,LedenZ,28,0),""))</f>
        <v/>
      </c>
      <c r="S427" s="223" t="str">
        <f>IF(OR(LEFT($A427,1)="x",AND(AC413+$AC427=0,$AC413&gt;0)),"",IFERROR(VLOOKUP($A427,LedenZ,29,0),""))</f>
        <v/>
      </c>
      <c r="V427" s="229">
        <f t="shared" si="335"/>
        <v>11</v>
      </c>
      <c r="W427" s="229">
        <f t="shared" si="335"/>
        <v>12</v>
      </c>
      <c r="X427" s="52">
        <v>18</v>
      </c>
      <c r="Y427" s="87" t="str">
        <f t="shared" si="330"/>
        <v/>
      </c>
      <c r="Z427" s="87" t="str">
        <f t="shared" si="331"/>
        <v/>
      </c>
      <c r="AA427" s="87" t="str">
        <f t="shared" si="332"/>
        <v/>
      </c>
      <c r="AB427" s="87" t="str">
        <f t="shared" si="333"/>
        <v/>
      </c>
      <c r="AC427" s="34">
        <f t="shared" si="334"/>
        <v>0</v>
      </c>
    </row>
    <row r="428" spans="1:32" x14ac:dyDescent="0.2">
      <c r="A428" s="34" t="str">
        <f>C411&amp;"x"&amp;B428</f>
        <v>D2x15</v>
      </c>
      <c r="B428" s="63">
        <v>15</v>
      </c>
      <c r="C428" s="87" t="str">
        <f t="shared" si="320"/>
        <v/>
      </c>
      <c r="D428" s="87" t="str">
        <f t="shared" si="321"/>
        <v/>
      </c>
      <c r="E428" s="88" t="str">
        <f t="shared" si="322"/>
        <v/>
      </c>
      <c r="F428" s="88" t="str">
        <f t="shared" si="323"/>
        <v/>
      </c>
      <c r="G428" s="89" t="str">
        <f t="shared" si="324"/>
        <v/>
      </c>
      <c r="H428" s="90" t="str">
        <f t="shared" si="325"/>
        <v/>
      </c>
      <c r="I428" s="97"/>
      <c r="J428" s="87" t="str">
        <f t="shared" si="326"/>
        <v/>
      </c>
      <c r="K428" s="87" t="str">
        <f t="shared" si="327"/>
        <v/>
      </c>
      <c r="L428" s="87" t="str">
        <f t="shared" si="328"/>
        <v/>
      </c>
      <c r="M428" s="87" t="str">
        <f t="shared" si="329"/>
        <v/>
      </c>
      <c r="N428" s="92"/>
      <c r="P428" s="223" t="str">
        <f>IF(OR(LEFT($A428,1)="x",AND(Y413+$AC428=0,$AC413&gt;0)),"",IFERROR(VLOOKUP($A428,LedenZ,26,0),""))</f>
        <v/>
      </c>
      <c r="Q428" s="223" t="str">
        <f>IF(OR(LEFT($A428,1)="x",AND(Z413+$AC428=0,$AC413&gt;0)),"",IFERROR(VLOOKUP($A428,LedenZ,27,0),""))</f>
        <v/>
      </c>
      <c r="R428" s="223" t="str">
        <f>IF(OR(LEFT($A428,1)="x",AND(AA413+$AC428=0,$AC413&gt;0)),"",IFERROR(VLOOKUP($A428,LedenZ,28,0),""))</f>
        <v/>
      </c>
      <c r="S428" s="223" t="str">
        <f>IF(OR(LEFT($A428,1)="x",AND(AC413+$AC428=0,$AC413&gt;0)),"",IFERROR(VLOOKUP($A428,LedenZ,29,0),""))</f>
        <v/>
      </c>
      <c r="V428" s="229">
        <f t="shared" si="335"/>
        <v>11</v>
      </c>
      <c r="W428" s="229">
        <f t="shared" si="335"/>
        <v>12</v>
      </c>
      <c r="X428" s="52">
        <v>19</v>
      </c>
      <c r="Y428" s="87" t="str">
        <f t="shared" si="330"/>
        <v/>
      </c>
      <c r="Z428" s="87" t="str">
        <f t="shared" si="331"/>
        <v/>
      </c>
      <c r="AA428" s="87" t="str">
        <f t="shared" si="332"/>
        <v/>
      </c>
      <c r="AB428" s="87" t="str">
        <f t="shared" si="333"/>
        <v/>
      </c>
      <c r="AC428" s="34">
        <f t="shared" si="334"/>
        <v>0</v>
      </c>
    </row>
    <row r="429" spans="1:32" ht="13.5" thickBot="1" x14ac:dyDescent="0.25">
      <c r="B429" s="93"/>
      <c r="C429" s="94"/>
      <c r="D429" s="93"/>
      <c r="E429" s="93"/>
      <c r="F429" s="93"/>
      <c r="G429" s="95"/>
      <c r="H429" s="95"/>
      <c r="I429" s="95"/>
      <c r="J429" s="94"/>
      <c r="K429" s="94"/>
      <c r="L429" s="94"/>
      <c r="M429" s="92"/>
      <c r="N429" s="92"/>
      <c r="X429" s="52">
        <v>20</v>
      </c>
    </row>
    <row r="430" spans="1:32" ht="13.5" thickTop="1" x14ac:dyDescent="0.2">
      <c r="A430" s="62"/>
      <c r="B430" s="63"/>
      <c r="C430" s="392" t="s">
        <v>6547</v>
      </c>
      <c r="D430" s="392"/>
      <c r="E430" s="178" t="s">
        <v>6548</v>
      </c>
      <c r="F430" s="178" t="s">
        <v>6549</v>
      </c>
      <c r="G430" s="65" t="s">
        <v>6550</v>
      </c>
      <c r="H430" s="66"/>
      <c r="I430" s="67"/>
      <c r="J430" s="68" t="s">
        <v>6551</v>
      </c>
      <c r="K430" s="68" t="s">
        <v>6552</v>
      </c>
      <c r="L430" s="68" t="s">
        <v>6553</v>
      </c>
      <c r="M430" s="69"/>
      <c r="N430" s="69"/>
      <c r="O430" s="70"/>
      <c r="P430" s="71">
        <f ca="1">COUNT(P434:P448)</f>
        <v>0</v>
      </c>
      <c r="Q430" s="71">
        <f ca="1">COUNT(Q434:Q448)</f>
        <v>0</v>
      </c>
      <c r="R430" s="71">
        <f ca="1">COUNT(R434:R448)</f>
        <v>0</v>
      </c>
      <c r="S430" s="71">
        <f ca="1">COUNT(S434:S448)</f>
        <v>0</v>
      </c>
      <c r="T430" s="51">
        <f ca="1">S430-(15-COUNTBLANK(AB434:AB448))</f>
        <v>0</v>
      </c>
      <c r="U430" s="70"/>
      <c r="V430" s="70"/>
      <c r="W430" s="70"/>
      <c r="X430" s="70">
        <v>1</v>
      </c>
      <c r="Y430" s="62"/>
      <c r="Z430" s="62"/>
      <c r="AA430" s="62"/>
      <c r="AB430" s="62"/>
      <c r="AC430" s="62"/>
    </row>
    <row r="431" spans="1:32" x14ac:dyDescent="0.2">
      <c r="A431" s="43">
        <v>25</v>
      </c>
      <c r="B431" s="73"/>
      <c r="C431" s="391" t="str">
        <f>Leden!AR27</f>
        <v>D3</v>
      </c>
      <c r="D431" s="391"/>
      <c r="E431" s="177" t="str">
        <f>IF($C431="","",LEFT(IFERROR(VLOOKUP($C431,TeamsZ,2,0),"")&amp;"??",2))</f>
        <v>BK</v>
      </c>
      <c r="F431" s="177" t="str">
        <f>IF($C431="","",LEFT(IFERROR(VLOOKUP($C431,TeamsZ,3,0),"")&amp;"??",2))</f>
        <v>Za</v>
      </c>
      <c r="G431" s="177" t="str">
        <f>IF($C431="","",LEFT(IFERROR(VLOOKUP($C431,TeamsZ,4,0),"")&amp;"?",1))</f>
        <v>8</v>
      </c>
      <c r="H431" s="75"/>
      <c r="I431" s="76"/>
      <c r="J431" s="295">
        <f>COUNTIF(C434:C448,"V")</f>
        <v>6</v>
      </c>
      <c r="K431" s="300">
        <f>COUNTIF(C434:C448,"M")</f>
        <v>6</v>
      </c>
      <c r="L431" s="77">
        <f>IFERROR(AVERAGE(H434:H448),"")</f>
        <v>10.333333333333334</v>
      </c>
      <c r="M431" s="78"/>
      <c r="N431" s="78"/>
      <c r="O431" s="79" t="s">
        <v>6554</v>
      </c>
      <c r="P431" s="223" t="str">
        <f ca="1">IF(COUNT(P434:P448)=0,"",TeamPunten(P434:P448,$V431))</f>
        <v/>
      </c>
      <c r="Q431" s="223" t="str">
        <f ca="1">IF(COUNT(Q434:Q448)=0,"",TeamPunten(Q434:Q448,$V431))</f>
        <v/>
      </c>
      <c r="R431" s="223" t="str">
        <f ca="1">IF(COUNT(R434:R448)=0,"",TeamPunten(R434:R448,$V431))</f>
        <v/>
      </c>
      <c r="S431" s="223" t="str">
        <f ca="1">IF(COUNT(S434:S448)=0,"",TeamPunten(S434:S448,$V431))</f>
        <v/>
      </c>
      <c r="T431" s="51"/>
      <c r="U431" s="225" t="str">
        <f>MID($C431,1,1)</f>
        <v>D</v>
      </c>
      <c r="V431" s="225" t="str">
        <f>MID($C431,1,1)</f>
        <v>D</v>
      </c>
      <c r="W431" s="225" t="str">
        <f>MID($C431,1,1)</f>
        <v>D</v>
      </c>
      <c r="X431" s="52">
        <v>2</v>
      </c>
      <c r="Y431" s="43"/>
      <c r="Z431" s="43"/>
      <c r="AA431" s="43"/>
      <c r="AB431" s="43"/>
      <c r="AC431" s="43"/>
      <c r="AD431" s="20" t="str">
        <f>IF($C431="","",IFERROR(VLOOKUP($C431,TeamsZ,6,0),""))</f>
        <v>A</v>
      </c>
      <c r="AE431" s="20" t="str">
        <f>IF($AD431="","",VLOOKUP($AD431,Teams!$J$4:$O$8,2,0))</f>
        <v>3312 AD</v>
      </c>
      <c r="AF431" s="20" t="str">
        <f>IF($AD431="","",VLOOKUP($AD431,Teams!$J$4:$O$8,4,0))</f>
        <v>Dordrecht</v>
      </c>
    </row>
    <row r="432" spans="1:32" x14ac:dyDescent="0.2">
      <c r="B432" s="63"/>
      <c r="C432" s="178"/>
      <c r="D432" s="63"/>
      <c r="E432" s="63"/>
      <c r="F432" s="63"/>
      <c r="G432" s="67"/>
      <c r="H432" s="67"/>
      <c r="I432" s="67"/>
      <c r="J432" s="296"/>
      <c r="K432" s="296"/>
      <c r="L432" s="296"/>
      <c r="M432" s="80"/>
      <c r="N432" s="80"/>
      <c r="P432" s="224"/>
      <c r="Q432" s="224"/>
      <c r="R432" s="224"/>
      <c r="S432" s="224"/>
      <c r="T432" s="51"/>
      <c r="U432" s="226"/>
      <c r="V432" s="226"/>
      <c r="W432" s="226"/>
      <c r="X432" s="52">
        <v>3</v>
      </c>
    </row>
    <row r="433" spans="1:29" x14ac:dyDescent="0.2">
      <c r="A433" s="81"/>
      <c r="B433" s="82"/>
      <c r="C433" s="83" t="s">
        <v>6555</v>
      </c>
      <c r="D433" s="83" t="s">
        <v>6556</v>
      </c>
      <c r="E433" s="84" t="s">
        <v>6557</v>
      </c>
      <c r="F433" s="84" t="s">
        <v>6558</v>
      </c>
      <c r="G433" s="83" t="s">
        <v>6559</v>
      </c>
      <c r="H433" s="83" t="s">
        <v>6560</v>
      </c>
      <c r="I433" s="83" t="s">
        <v>6415</v>
      </c>
      <c r="J433" s="83" t="s">
        <v>7321</v>
      </c>
      <c r="K433" s="83" t="s">
        <v>8065</v>
      </c>
      <c r="L433" s="83" t="s">
        <v>8195</v>
      </c>
      <c r="M433" s="83" t="s">
        <v>8196</v>
      </c>
      <c r="N433" s="85"/>
      <c r="O433" s="86"/>
      <c r="P433" s="227" t="s">
        <v>6425</v>
      </c>
      <c r="Q433" s="227" t="s">
        <v>6424</v>
      </c>
      <c r="R433" s="227" t="s">
        <v>6426</v>
      </c>
      <c r="S433" s="227" t="s">
        <v>6425</v>
      </c>
      <c r="T433" s="51"/>
      <c r="U433" s="225">
        <f>IF(W431="","",VLOOKUP(W431,Leeftijdscat,2,FALSE))</f>
        <v>9</v>
      </c>
      <c r="V433" s="225">
        <f>IF(W431="","",VLOOKUP(W431,Leeftijdscat,3,FALSE))</f>
        <v>11</v>
      </c>
      <c r="W433" s="225">
        <f>IF(W431="","",VLOOKUP(W431,Leeftijdscat,4,FALSE))</f>
        <v>12</v>
      </c>
      <c r="X433" s="52">
        <v>4</v>
      </c>
      <c r="Y433" s="81">
        <f>LEN(Y434&amp;Y435&amp;Y436&amp;Y437&amp;Y438&amp;Y439&amp;Y440&amp;Y441&amp;Y442&amp;Y443&amp;Y444&amp;Y445&amp;Y446&amp;Y447&amp;Y448)</f>
        <v>24</v>
      </c>
      <c r="Z433" s="81">
        <f>LEN(Z434&amp;Z435&amp;Z436&amp;Z437&amp;Z438&amp;Z439&amp;Z440&amp;Z441&amp;Z442&amp;Z443&amp;Z444&amp;Z445&amp;Z446&amp;Z447&amp;Z448)</f>
        <v>24</v>
      </c>
      <c r="AA433" s="81">
        <f>LEN(AA434&amp;AA435&amp;AA436&amp;AA437&amp;AA438&amp;AA439&amp;AA440&amp;AA441&amp;AA442&amp;AA443&amp;AA444&amp;AA445&amp;AA446&amp;AA447&amp;AA448)</f>
        <v>24</v>
      </c>
      <c r="AB433" s="81">
        <f>LEN(AB434&amp;AB435&amp;AB436&amp;AB437&amp;AB438&amp;AB439&amp;AB440&amp;AB441&amp;AB442&amp;AB443&amp;AB444&amp;AB445&amp;AB446&amp;AB447&amp;AB448)</f>
        <v>0</v>
      </c>
      <c r="AC433" s="81">
        <f>SUM(Y433:AA433)</f>
        <v>72</v>
      </c>
    </row>
    <row r="434" spans="1:29" x14ac:dyDescent="0.2">
      <c r="A434" s="34" t="str">
        <f>C431&amp;"x"&amp;B434</f>
        <v>D3x1</v>
      </c>
      <c r="B434" s="63">
        <v>1</v>
      </c>
      <c r="C434" s="87" t="str">
        <f t="shared" ref="C434:C448" si="336">IF(LEFT($A434,1)="x","",IFERROR(VLOOKUP($A434,LedenZ,5,0),""))</f>
        <v>V</v>
      </c>
      <c r="D434" s="87" t="str">
        <f t="shared" ref="D434:D448" si="337">IF(LEFT($A434,1)="x","",IFERROR(VLOOKUP($A434,LedenZ,6,0),""))</f>
        <v>NKY54N3</v>
      </c>
      <c r="E434" s="88" t="str">
        <f t="shared" ref="E434:E448" si="338">IF(LEFT($A434,1)="x","",IFERROR(VLOOKUP($A434,LedenZ,7,0),""))</f>
        <v>Bouwknegt, Lianne</v>
      </c>
      <c r="F434" s="88" t="str">
        <f t="shared" ref="F434:F448" si="339">IF(LEFT($A434,1)="x","",IFERROR(VLOOKUP($A434,LedenZ,8,0),""))</f>
        <v>Lianne</v>
      </c>
      <c r="G434" s="89">
        <f t="shared" ref="G434:G448" si="340">IF(LEFT($A434,1)="x","",IFERROR(VLOOKUP($A434,LedenZ,9,0),""))</f>
        <v>39199</v>
      </c>
      <c r="H434" s="90">
        <f t="shared" ref="H434:H448" si="341">IF(AND(ISNUMBER(G434),G434&lt;&gt;0),DATEDIF(G434,Peildatum,"Y"),"")</f>
        <v>11</v>
      </c>
      <c r="I434" s="97"/>
      <c r="J434" s="87" t="str">
        <f t="shared" ref="J434:J448" si="342">IF(LEFT($A434,1)="x","",IFERROR(VLOOKUP($A434,LedenZ,15,0),""))</f>
        <v>D4</v>
      </c>
      <c r="K434" s="87" t="str">
        <f t="shared" ref="K434:K448" si="343">IF(LEFT($A434,1)="x","",IFERROR(VLOOKUP($A434,LedenZ,16,0),""))</f>
        <v>D4</v>
      </c>
      <c r="L434" s="87" t="str">
        <f t="shared" ref="L434:L448" si="344">IF(LEFT($A434,1)="x","",IFERROR(VLOOKUP($A434,LedenZ,17,0),""))</f>
        <v>D4</v>
      </c>
      <c r="M434" s="87" t="str">
        <f t="shared" ref="M434:M448" si="345">IF(LEFT($A434,1)="x","",IFERROR(VLOOKUP($A434,LedenZ,18,0),""))</f>
        <v>D3</v>
      </c>
      <c r="N434" s="92"/>
      <c r="P434" s="223" t="str">
        <f ca="1">IF(OR(LEFT($A434,1)="x",AND(Y433+$AC434=0,$AC433&gt;0)),"",IFERROR(VLOOKUP($A434,LedenZ,26,0),""))</f>
        <v/>
      </c>
      <c r="Q434" s="223" t="str">
        <f ca="1">IF(OR(LEFT($A434,1)="x",AND(Z433+$AC434=0,$AC433&gt;0)),"",IFERROR(VLOOKUP($A434,LedenZ,27,0),""))</f>
        <v/>
      </c>
      <c r="R434" s="223" t="str">
        <f ca="1">IF(OR(LEFT($A434,1)="x",AND(AA433+$AC434=0,$AC433&gt;0)),"",IFERROR(VLOOKUP($A434,LedenZ,28,0),""))</f>
        <v/>
      </c>
      <c r="S434" s="223" t="str">
        <f ca="1">IF(OR(LEFT($A434,1)="x",AND(AC433+$AC434=0,$AC433&gt;0)),"",IFERROR(VLOOKUP($A434,LedenZ,29,0),""))</f>
        <v/>
      </c>
      <c r="T434" s="305"/>
      <c r="U434" s="226"/>
      <c r="V434" s="229">
        <f>V433</f>
        <v>11</v>
      </c>
      <c r="W434" s="229">
        <f>W433</f>
        <v>12</v>
      </c>
      <c r="X434" s="52">
        <v>5</v>
      </c>
      <c r="Y434" s="87" t="str">
        <f t="shared" ref="Y434:Y448" si="346">IF(LEFT($A434,1)="x","",IFERROR(VLOOKUP($A434,LedenZ,33,0),""))</f>
        <v>D4</v>
      </c>
      <c r="Z434" s="87" t="str">
        <f t="shared" ref="Z434:Z448" si="347">IF(LEFT($A434,1)="x","",IFERROR(VLOOKUP($A434,LedenZ,34,0),""))</f>
        <v>D4</v>
      </c>
      <c r="AA434" s="87" t="str">
        <f t="shared" ref="AA434:AA448" si="348">IF(LEFT($A434,1)="x","",IFERROR(VLOOKUP($A434,LedenZ,35,0),""))</f>
        <v>D4</v>
      </c>
      <c r="AB434" s="87" t="str">
        <f t="shared" ref="AB434:AB448" si="349">IF(LEFT($A434,1)="x","",IFERROR(VLOOKUP($A434,LedenZ,36,0),""))</f>
        <v/>
      </c>
      <c r="AC434" s="34">
        <f t="shared" ref="AC434:AC448" si="350">LEN(Y434&amp;Z434&amp;AA434&amp;AB434)</f>
        <v>6</v>
      </c>
    </row>
    <row r="435" spans="1:29" x14ac:dyDescent="0.2">
      <c r="A435" s="34" t="str">
        <f>C431&amp;"x"&amp;B435</f>
        <v>D3x2</v>
      </c>
      <c r="B435" s="63">
        <v>2</v>
      </c>
      <c r="C435" s="87" t="str">
        <f t="shared" si="336"/>
        <v>V</v>
      </c>
      <c r="D435" s="87" t="str">
        <f t="shared" si="337"/>
        <v>NLL20G1</v>
      </c>
      <c r="E435" s="88" t="str">
        <f t="shared" si="338"/>
        <v>Burgt, Elize van de</v>
      </c>
      <c r="F435" s="88" t="str">
        <f t="shared" si="339"/>
        <v>Elize</v>
      </c>
      <c r="G435" s="89">
        <f t="shared" si="340"/>
        <v>39804</v>
      </c>
      <c r="H435" s="90">
        <f t="shared" si="341"/>
        <v>10</v>
      </c>
      <c r="I435" s="97"/>
      <c r="J435" s="87" t="str">
        <f t="shared" si="342"/>
        <v>E1</v>
      </c>
      <c r="K435" s="87" t="str">
        <f t="shared" si="343"/>
        <v>E1</v>
      </c>
      <c r="L435" s="87" t="str">
        <f t="shared" si="344"/>
        <v>E1</v>
      </c>
      <c r="M435" s="87" t="str">
        <f t="shared" si="345"/>
        <v>D3</v>
      </c>
      <c r="N435" s="92"/>
      <c r="P435" s="223" t="str">
        <f ca="1">IF(OR(LEFT($A435,1)="x",AND(Y433+$AC435=0,$AC433&gt;0)),"",IFERROR(VLOOKUP($A435,LedenZ,26,0),""))</f>
        <v/>
      </c>
      <c r="Q435" s="223" t="str">
        <f ca="1">IF(OR(LEFT($A435,1)="x",AND(Z433+$AC435=0,$AC433&gt;0)),"",IFERROR(VLOOKUP($A435,LedenZ,27,0),""))</f>
        <v/>
      </c>
      <c r="R435" s="223" t="str">
        <f ca="1">IF(OR(LEFT($A435,1)="x",AND(AA433+$AC435=0,$AC433&gt;0)),"",IFERROR(VLOOKUP($A435,LedenZ,28,0),""))</f>
        <v/>
      </c>
      <c r="S435" s="223" t="str">
        <f ca="1">IF(OR(LEFT($A435,1)="x",AND(AC433+$AC435=0,$AC433&gt;0)),"",IFERROR(VLOOKUP($A435,LedenZ,29,0),""))</f>
        <v/>
      </c>
      <c r="T435" s="305"/>
      <c r="U435" s="226"/>
      <c r="V435" s="229">
        <f t="shared" ref="V435:W448" si="351">V434</f>
        <v>11</v>
      </c>
      <c r="W435" s="229">
        <f t="shared" si="351"/>
        <v>12</v>
      </c>
      <c r="X435" s="52">
        <v>6</v>
      </c>
      <c r="Y435" s="87" t="str">
        <f t="shared" si="346"/>
        <v>E1</v>
      </c>
      <c r="Z435" s="87" t="str">
        <f t="shared" si="347"/>
        <v>E1</v>
      </c>
      <c r="AA435" s="87" t="str">
        <f t="shared" si="348"/>
        <v>E1</v>
      </c>
      <c r="AB435" s="87" t="str">
        <f t="shared" si="349"/>
        <v/>
      </c>
      <c r="AC435" s="34">
        <f t="shared" si="350"/>
        <v>6</v>
      </c>
    </row>
    <row r="436" spans="1:29" x14ac:dyDescent="0.2">
      <c r="A436" s="34" t="str">
        <f>C431&amp;"x"&amp;B436</f>
        <v>D3x3</v>
      </c>
      <c r="B436" s="63">
        <v>3</v>
      </c>
      <c r="C436" s="87" t="str">
        <f t="shared" si="336"/>
        <v>V</v>
      </c>
      <c r="D436" s="87" t="str">
        <f t="shared" si="337"/>
        <v>NLS08K0</v>
      </c>
      <c r="E436" s="88" t="str">
        <f t="shared" si="338"/>
        <v>Oomens, Hanna</v>
      </c>
      <c r="F436" s="88" t="str">
        <f t="shared" si="339"/>
        <v>Hanna</v>
      </c>
      <c r="G436" s="89">
        <f t="shared" si="340"/>
        <v>39635</v>
      </c>
      <c r="H436" s="90">
        <f t="shared" si="341"/>
        <v>10</v>
      </c>
      <c r="I436" s="97"/>
      <c r="J436" s="87" t="str">
        <f t="shared" si="342"/>
        <v>E4</v>
      </c>
      <c r="K436" s="87" t="str">
        <f t="shared" si="343"/>
        <v>E4</v>
      </c>
      <c r="L436" s="87" t="str">
        <f t="shared" si="344"/>
        <v>E4</v>
      </c>
      <c r="M436" s="87" t="str">
        <f t="shared" si="345"/>
        <v>D3</v>
      </c>
      <c r="N436" s="92"/>
      <c r="P436" s="223" t="str">
        <f ca="1">IF(OR(LEFT($A436,1)="x",AND(Y433+$AC436=0,$AC433&gt;0)),"",IFERROR(VLOOKUP($A436,LedenZ,26,0),""))</f>
        <v/>
      </c>
      <c r="Q436" s="223" t="str">
        <f ca="1">IF(OR(LEFT($A436,1)="x",AND(Z433+$AC436=0,$AC433&gt;0)),"",IFERROR(VLOOKUP($A436,LedenZ,27,0),""))</f>
        <v/>
      </c>
      <c r="R436" s="223" t="str">
        <f ca="1">IF(OR(LEFT($A436,1)="x",AND(AA433+$AC436=0,$AC433&gt;0)),"",IFERROR(VLOOKUP($A436,LedenZ,28,0),""))</f>
        <v/>
      </c>
      <c r="S436" s="223" t="str">
        <f ca="1">IF(OR(LEFT($A436,1)="x",AND(AC433+$AC436=0,$AC433&gt;0)),"",IFERROR(VLOOKUP($A436,LedenZ,29,0),""))</f>
        <v/>
      </c>
      <c r="T436" s="305"/>
      <c r="U436" s="226"/>
      <c r="V436" s="229">
        <f t="shared" si="351"/>
        <v>11</v>
      </c>
      <c r="W436" s="229">
        <f t="shared" si="351"/>
        <v>12</v>
      </c>
      <c r="X436" s="52">
        <v>7</v>
      </c>
      <c r="Y436" s="87" t="str">
        <f t="shared" si="346"/>
        <v>E4</v>
      </c>
      <c r="Z436" s="87" t="str">
        <f t="shared" si="347"/>
        <v>E4</v>
      </c>
      <c r="AA436" s="87" t="str">
        <f t="shared" si="348"/>
        <v>E4</v>
      </c>
      <c r="AB436" s="87" t="str">
        <f t="shared" si="349"/>
        <v/>
      </c>
      <c r="AC436" s="34">
        <f t="shared" si="350"/>
        <v>6</v>
      </c>
    </row>
    <row r="437" spans="1:29" x14ac:dyDescent="0.2">
      <c r="A437" s="34" t="str">
        <f>C431&amp;"x"&amp;B437</f>
        <v>D3x4</v>
      </c>
      <c r="B437" s="63">
        <v>4</v>
      </c>
      <c r="C437" s="87" t="str">
        <f t="shared" si="336"/>
        <v>V</v>
      </c>
      <c r="D437" s="87" t="str">
        <f t="shared" si="337"/>
        <v>NLJ05D3</v>
      </c>
      <c r="E437" s="88" t="str">
        <f t="shared" si="338"/>
        <v>Rubio Cubillos, Luana</v>
      </c>
      <c r="F437" s="88" t="str">
        <f t="shared" si="339"/>
        <v>Luana</v>
      </c>
      <c r="G437" s="89">
        <f t="shared" si="340"/>
        <v>39411</v>
      </c>
      <c r="H437" s="90">
        <f t="shared" si="341"/>
        <v>11</v>
      </c>
      <c r="I437" s="97"/>
      <c r="J437" s="87" t="str">
        <f t="shared" si="342"/>
        <v>D2</v>
      </c>
      <c r="K437" s="87" t="str">
        <f t="shared" si="343"/>
        <v>D2</v>
      </c>
      <c r="L437" s="87" t="str">
        <f t="shared" si="344"/>
        <v>D2</v>
      </c>
      <c r="M437" s="87" t="str">
        <f t="shared" si="345"/>
        <v>D3</v>
      </c>
      <c r="N437" s="92"/>
      <c r="P437" s="223" t="str">
        <f ca="1">IF(OR(LEFT($A437,1)="x",AND(Y433+$AC437=0,$AC433&gt;0)),"",IFERROR(VLOOKUP($A437,LedenZ,26,0),""))</f>
        <v/>
      </c>
      <c r="Q437" s="223" t="str">
        <f ca="1">IF(OR(LEFT($A437,1)="x",AND(Z433+$AC437=0,$AC433&gt;0)),"",IFERROR(VLOOKUP($A437,LedenZ,27,0),""))</f>
        <v/>
      </c>
      <c r="R437" s="223" t="str">
        <f ca="1">IF(OR(LEFT($A437,1)="x",AND(AA433+$AC437=0,$AC433&gt;0)),"",IFERROR(VLOOKUP($A437,LedenZ,28,0),""))</f>
        <v/>
      </c>
      <c r="S437" s="223" t="str">
        <f ca="1">IF(OR(LEFT($A437,1)="x",AND(AC433+$AC437=0,$AC433&gt;0)),"",IFERROR(VLOOKUP($A437,LedenZ,29,0),""))</f>
        <v/>
      </c>
      <c r="T437" s="305"/>
      <c r="U437" s="226"/>
      <c r="V437" s="229">
        <f t="shared" si="351"/>
        <v>11</v>
      </c>
      <c r="W437" s="229">
        <f t="shared" si="351"/>
        <v>12</v>
      </c>
      <c r="X437" s="52">
        <v>8</v>
      </c>
      <c r="Y437" s="87" t="str">
        <f t="shared" si="346"/>
        <v>D2</v>
      </c>
      <c r="Z437" s="87" t="str">
        <f t="shared" si="347"/>
        <v>D2</v>
      </c>
      <c r="AA437" s="87" t="str">
        <f t="shared" si="348"/>
        <v>D2</v>
      </c>
      <c r="AB437" s="87" t="str">
        <f t="shared" si="349"/>
        <v/>
      </c>
      <c r="AC437" s="34">
        <f t="shared" si="350"/>
        <v>6</v>
      </c>
    </row>
    <row r="438" spans="1:29" x14ac:dyDescent="0.2">
      <c r="A438" s="34" t="str">
        <f>C431&amp;"x"&amp;B438</f>
        <v>D3x5</v>
      </c>
      <c r="B438" s="63">
        <v>5</v>
      </c>
      <c r="C438" s="87" t="str">
        <f t="shared" si="336"/>
        <v>V</v>
      </c>
      <c r="D438" s="87" t="str">
        <f t="shared" si="337"/>
        <v>NLP78C6</v>
      </c>
      <c r="E438" s="88" t="str">
        <f t="shared" si="338"/>
        <v>Verboom, Stella</v>
      </c>
      <c r="F438" s="88" t="str">
        <f t="shared" si="339"/>
        <v>Stella</v>
      </c>
      <c r="G438" s="89">
        <f t="shared" si="340"/>
        <v>39562</v>
      </c>
      <c r="H438" s="90">
        <f t="shared" si="341"/>
        <v>10</v>
      </c>
      <c r="I438" s="97"/>
      <c r="J438" s="87" t="str">
        <f t="shared" si="342"/>
        <v>E1</v>
      </c>
      <c r="K438" s="87" t="str">
        <f t="shared" si="343"/>
        <v>E1</v>
      </c>
      <c r="L438" s="87" t="str">
        <f t="shared" si="344"/>
        <v>E1</v>
      </c>
      <c r="M438" s="87" t="str">
        <f t="shared" si="345"/>
        <v>D3</v>
      </c>
      <c r="N438" s="92"/>
      <c r="P438" s="223" t="str">
        <f ca="1">IF(OR(LEFT($A438,1)="x",AND(Y433+$AC438=0,$AC433&gt;0)),"",IFERROR(VLOOKUP($A438,LedenZ,26,0),""))</f>
        <v/>
      </c>
      <c r="Q438" s="223" t="str">
        <f ca="1">IF(OR(LEFT($A438,1)="x",AND(Z433+$AC438=0,$AC433&gt;0)),"",IFERROR(VLOOKUP($A438,LedenZ,27,0),""))</f>
        <v/>
      </c>
      <c r="R438" s="223" t="str">
        <f ca="1">IF(OR(LEFT($A438,1)="x",AND(AA433+$AC438=0,$AC433&gt;0)),"",IFERROR(VLOOKUP($A438,LedenZ,28,0),""))</f>
        <v/>
      </c>
      <c r="S438" s="223" t="str">
        <f ca="1">IF(OR(LEFT($A438,1)="x",AND(AC433+$AC438=0,$AC433&gt;0)),"",IFERROR(VLOOKUP($A438,LedenZ,29,0),""))</f>
        <v/>
      </c>
      <c r="T438" s="305"/>
      <c r="U438" s="226"/>
      <c r="V438" s="229">
        <f t="shared" si="351"/>
        <v>11</v>
      </c>
      <c r="W438" s="229">
        <f t="shared" si="351"/>
        <v>12</v>
      </c>
      <c r="X438" s="52">
        <v>9</v>
      </c>
      <c r="Y438" s="87" t="str">
        <f t="shared" si="346"/>
        <v>E1</v>
      </c>
      <c r="Z438" s="87" t="str">
        <f t="shared" si="347"/>
        <v>E1</v>
      </c>
      <c r="AA438" s="87" t="str">
        <f t="shared" si="348"/>
        <v>E1</v>
      </c>
      <c r="AB438" s="87" t="str">
        <f t="shared" si="349"/>
        <v/>
      </c>
      <c r="AC438" s="34">
        <f t="shared" si="350"/>
        <v>6</v>
      </c>
    </row>
    <row r="439" spans="1:29" x14ac:dyDescent="0.2">
      <c r="A439" s="34" t="str">
        <f>C431&amp;"x"&amp;B439</f>
        <v>D3x6</v>
      </c>
      <c r="B439" s="63">
        <v>6</v>
      </c>
      <c r="C439" s="87" t="str">
        <f t="shared" si="336"/>
        <v>V</v>
      </c>
      <c r="D439" s="87" t="str">
        <f t="shared" si="337"/>
        <v>NLT96R9</v>
      </c>
      <c r="E439" s="88" t="str">
        <f t="shared" si="338"/>
        <v>Voorbij, Doeska</v>
      </c>
      <c r="F439" s="88" t="str">
        <f t="shared" si="339"/>
        <v>Doeska</v>
      </c>
      <c r="G439" s="89">
        <f t="shared" si="340"/>
        <v>39751</v>
      </c>
      <c r="H439" s="90">
        <f t="shared" si="341"/>
        <v>10</v>
      </c>
      <c r="I439" s="97"/>
      <c r="J439" s="87" t="str">
        <f t="shared" si="342"/>
        <v>E4</v>
      </c>
      <c r="K439" s="87" t="str">
        <f t="shared" si="343"/>
        <v>E4</v>
      </c>
      <c r="L439" s="87" t="str">
        <f t="shared" si="344"/>
        <v>E4</v>
      </c>
      <c r="M439" s="87" t="str">
        <f t="shared" si="345"/>
        <v>D3</v>
      </c>
      <c r="N439" s="92"/>
      <c r="P439" s="223" t="str">
        <f ca="1">IF(OR(LEFT($A439,1)="x",AND(Y433+$AC439=0,$AC433&gt;0)),"",IFERROR(VLOOKUP($A439,LedenZ,26,0),""))</f>
        <v/>
      </c>
      <c r="Q439" s="223" t="str">
        <f ca="1">IF(OR(LEFT($A439,1)="x",AND(Z433+$AC439=0,$AC433&gt;0)),"",IFERROR(VLOOKUP($A439,LedenZ,27,0),""))</f>
        <v/>
      </c>
      <c r="R439" s="223" t="str">
        <f ca="1">IF(OR(LEFT($A439,1)="x",AND(AA433+$AC439=0,$AC433&gt;0)),"",IFERROR(VLOOKUP($A439,LedenZ,28,0),""))</f>
        <v/>
      </c>
      <c r="S439" s="223" t="str">
        <f ca="1">IF(OR(LEFT($A439,1)="x",AND(AC433+$AC439=0,$AC433&gt;0)),"",IFERROR(VLOOKUP($A439,LedenZ,29,0),""))</f>
        <v/>
      </c>
      <c r="T439" s="305"/>
      <c r="U439" s="226"/>
      <c r="V439" s="229">
        <f t="shared" si="351"/>
        <v>11</v>
      </c>
      <c r="W439" s="229">
        <f t="shared" si="351"/>
        <v>12</v>
      </c>
      <c r="X439" s="52">
        <v>10</v>
      </c>
      <c r="Y439" s="87" t="str">
        <f t="shared" si="346"/>
        <v>E4</v>
      </c>
      <c r="Z439" s="87" t="str">
        <f t="shared" si="347"/>
        <v>E4</v>
      </c>
      <c r="AA439" s="87" t="str">
        <f t="shared" si="348"/>
        <v>E4</v>
      </c>
      <c r="AB439" s="87" t="str">
        <f t="shared" si="349"/>
        <v/>
      </c>
      <c r="AC439" s="34">
        <f t="shared" si="350"/>
        <v>6</v>
      </c>
    </row>
    <row r="440" spans="1:29" x14ac:dyDescent="0.2">
      <c r="A440" s="34" t="str">
        <f>C431&amp;"x"&amp;B440</f>
        <v>D3x7</v>
      </c>
      <c r="B440" s="63">
        <v>7</v>
      </c>
      <c r="C440" s="87" t="str">
        <f t="shared" si="336"/>
        <v>M</v>
      </c>
      <c r="D440" s="87" t="str">
        <f t="shared" si="337"/>
        <v>NLL19X2</v>
      </c>
      <c r="E440" s="88" t="str">
        <f t="shared" si="338"/>
        <v>Altena, Evan</v>
      </c>
      <c r="F440" s="88" t="str">
        <f t="shared" si="339"/>
        <v>Evan</v>
      </c>
      <c r="G440" s="89">
        <f t="shared" si="340"/>
        <v>39100</v>
      </c>
      <c r="H440" s="90">
        <f t="shared" si="341"/>
        <v>11</v>
      </c>
      <c r="I440" s="97"/>
      <c r="J440" s="87" t="str">
        <f t="shared" si="342"/>
        <v>D4</v>
      </c>
      <c r="K440" s="87" t="str">
        <f t="shared" si="343"/>
        <v>D4</v>
      </c>
      <c r="L440" s="87" t="str">
        <f t="shared" si="344"/>
        <v>D4</v>
      </c>
      <c r="M440" s="87" t="str">
        <f t="shared" si="345"/>
        <v>D3</v>
      </c>
      <c r="N440" s="92"/>
      <c r="P440" s="223" t="str">
        <f ca="1">IF(OR(LEFT($A440,1)="x",AND(Y433+$AC440=0,$AC433&gt;0)),"",IFERROR(VLOOKUP($A440,LedenZ,26,0),""))</f>
        <v/>
      </c>
      <c r="Q440" s="223" t="str">
        <f ca="1">IF(OR(LEFT($A440,1)="x",AND(Z433+$AC440=0,$AC433&gt;0)),"",IFERROR(VLOOKUP($A440,LedenZ,27,0),""))</f>
        <v/>
      </c>
      <c r="R440" s="223" t="str">
        <f ca="1">IF(OR(LEFT($A440,1)="x",AND(AA433+$AC440=0,$AC433&gt;0)),"",IFERROR(VLOOKUP($A440,LedenZ,28,0),""))</f>
        <v/>
      </c>
      <c r="S440" s="223" t="str">
        <f ca="1">IF(OR(LEFT($A440,1)="x",AND(AC433+$AC440=0,$AC433&gt;0)),"",IFERROR(VLOOKUP($A440,LedenZ,29,0),""))</f>
        <v/>
      </c>
      <c r="T440" s="305"/>
      <c r="U440" s="226"/>
      <c r="V440" s="229">
        <f t="shared" si="351"/>
        <v>11</v>
      </c>
      <c r="W440" s="229">
        <f t="shared" si="351"/>
        <v>12</v>
      </c>
      <c r="X440" s="52">
        <v>11</v>
      </c>
      <c r="Y440" s="87" t="str">
        <f t="shared" si="346"/>
        <v>D4</v>
      </c>
      <c r="Z440" s="87" t="str">
        <f t="shared" si="347"/>
        <v>D4</v>
      </c>
      <c r="AA440" s="87" t="str">
        <f t="shared" si="348"/>
        <v>D4</v>
      </c>
      <c r="AB440" s="87" t="str">
        <f t="shared" si="349"/>
        <v/>
      </c>
      <c r="AC440" s="34">
        <f t="shared" si="350"/>
        <v>6</v>
      </c>
    </row>
    <row r="441" spans="1:29" x14ac:dyDescent="0.2">
      <c r="A441" s="34" t="str">
        <f>C431&amp;"x"&amp;B441</f>
        <v>D3x8</v>
      </c>
      <c r="B441" s="63">
        <v>8</v>
      </c>
      <c r="C441" s="87" t="str">
        <f t="shared" si="336"/>
        <v>M</v>
      </c>
      <c r="D441" s="87" t="str">
        <f t="shared" si="337"/>
        <v>NLS85H0</v>
      </c>
      <c r="E441" s="88" t="str">
        <f t="shared" si="338"/>
        <v>Dekker, Onno den</v>
      </c>
      <c r="F441" s="88" t="str">
        <f t="shared" si="339"/>
        <v>Onno</v>
      </c>
      <c r="G441" s="89">
        <f t="shared" si="340"/>
        <v>39623</v>
      </c>
      <c r="H441" s="90">
        <f t="shared" si="341"/>
        <v>10</v>
      </c>
      <c r="I441" s="97"/>
      <c r="J441" s="87" t="str">
        <f t="shared" si="342"/>
        <v>E2</v>
      </c>
      <c r="K441" s="87" t="str">
        <f t="shared" si="343"/>
        <v>E2</v>
      </c>
      <c r="L441" s="87" t="str">
        <f t="shared" si="344"/>
        <v>E2</v>
      </c>
      <c r="M441" s="87" t="str">
        <f t="shared" si="345"/>
        <v>D3</v>
      </c>
      <c r="N441" s="92"/>
      <c r="P441" s="223" t="str">
        <f ca="1">IF(OR(LEFT($A441,1)="x",AND(Y433+$AC441=0,$AC433&gt;0)),"",IFERROR(VLOOKUP($A441,LedenZ,26,0),""))</f>
        <v/>
      </c>
      <c r="Q441" s="223" t="str">
        <f ca="1">IF(OR(LEFT($A441,1)="x",AND(Z433+$AC441=0,$AC433&gt;0)),"",IFERROR(VLOOKUP($A441,LedenZ,27,0),""))</f>
        <v/>
      </c>
      <c r="R441" s="223" t="str">
        <f ca="1">IF(OR(LEFT($A441,1)="x",AND(AA433+$AC441=0,$AC433&gt;0)),"",IFERROR(VLOOKUP($A441,LedenZ,28,0),""))</f>
        <v/>
      </c>
      <c r="S441" s="223" t="str">
        <f ca="1">IF(OR(LEFT($A441,1)="x",AND(AC433+$AC441=0,$AC433&gt;0)),"",IFERROR(VLOOKUP($A441,LedenZ,29,0),""))</f>
        <v/>
      </c>
      <c r="T441" s="305"/>
      <c r="U441" s="226"/>
      <c r="V441" s="229">
        <f t="shared" si="351"/>
        <v>11</v>
      </c>
      <c r="W441" s="229">
        <f t="shared" si="351"/>
        <v>12</v>
      </c>
      <c r="X441" s="52">
        <v>12</v>
      </c>
      <c r="Y441" s="87" t="str">
        <f t="shared" si="346"/>
        <v>E2</v>
      </c>
      <c r="Z441" s="87" t="str">
        <f t="shared" si="347"/>
        <v>E2</v>
      </c>
      <c r="AA441" s="87" t="str">
        <f t="shared" si="348"/>
        <v>E2</v>
      </c>
      <c r="AB441" s="87" t="str">
        <f t="shared" si="349"/>
        <v/>
      </c>
      <c r="AC441" s="34">
        <f t="shared" si="350"/>
        <v>6</v>
      </c>
    </row>
    <row r="442" spans="1:29" x14ac:dyDescent="0.2">
      <c r="A442" s="34" t="str">
        <f>C431&amp;"x"&amp;B442</f>
        <v>D3x9</v>
      </c>
      <c r="B442" s="63">
        <v>9</v>
      </c>
      <c r="C442" s="87" t="str">
        <f t="shared" si="336"/>
        <v>M</v>
      </c>
      <c r="D442" s="87" t="str">
        <f t="shared" si="337"/>
        <v>NLH06P8</v>
      </c>
      <c r="E442" s="88" t="str">
        <f t="shared" si="338"/>
        <v>Est, Koen van</v>
      </c>
      <c r="F442" s="88" t="str">
        <f t="shared" si="339"/>
        <v>Koen</v>
      </c>
      <c r="G442" s="89">
        <f t="shared" si="340"/>
        <v>39693</v>
      </c>
      <c r="H442" s="90">
        <f t="shared" si="341"/>
        <v>10</v>
      </c>
      <c r="I442" s="97"/>
      <c r="J442" s="87" t="str">
        <f t="shared" si="342"/>
        <v>E4</v>
      </c>
      <c r="K442" s="87" t="str">
        <f t="shared" si="343"/>
        <v>E4</v>
      </c>
      <c r="L442" s="87" t="str">
        <f t="shared" si="344"/>
        <v>E4</v>
      </c>
      <c r="M442" s="87" t="str">
        <f t="shared" si="345"/>
        <v>D3</v>
      </c>
      <c r="N442" s="92"/>
      <c r="P442" s="223" t="str">
        <f ca="1">IF(OR(LEFT($A442,1)="x",AND(Y433+$AC442=0,$AC433&gt;0)),"",IFERROR(VLOOKUP($A442,LedenZ,26,0),""))</f>
        <v/>
      </c>
      <c r="Q442" s="223" t="str">
        <f ca="1">IF(OR(LEFT($A442,1)="x",AND(Z433+$AC442=0,$AC433&gt;0)),"",IFERROR(VLOOKUP($A442,LedenZ,27,0),""))</f>
        <v/>
      </c>
      <c r="R442" s="223" t="str">
        <f ca="1">IF(OR(LEFT($A442,1)="x",AND(AA433+$AC442=0,$AC433&gt;0)),"",IFERROR(VLOOKUP($A442,LedenZ,28,0),""))</f>
        <v/>
      </c>
      <c r="S442" s="223" t="str">
        <f ca="1">IF(OR(LEFT($A442,1)="x",AND(AC433+$AC442=0,$AC433&gt;0)),"",IFERROR(VLOOKUP($A442,LedenZ,29,0),""))</f>
        <v/>
      </c>
      <c r="T442" s="305"/>
      <c r="U442" s="226"/>
      <c r="V442" s="229">
        <f t="shared" si="351"/>
        <v>11</v>
      </c>
      <c r="W442" s="229">
        <f t="shared" si="351"/>
        <v>12</v>
      </c>
      <c r="X442" s="52">
        <v>13</v>
      </c>
      <c r="Y442" s="87" t="str">
        <f t="shared" si="346"/>
        <v>E4</v>
      </c>
      <c r="Z442" s="87" t="str">
        <f t="shared" si="347"/>
        <v>E4</v>
      </c>
      <c r="AA442" s="87" t="str">
        <f t="shared" si="348"/>
        <v>E4</v>
      </c>
      <c r="AB442" s="87" t="str">
        <f t="shared" si="349"/>
        <v/>
      </c>
      <c r="AC442" s="34">
        <f t="shared" si="350"/>
        <v>6</v>
      </c>
    </row>
    <row r="443" spans="1:29" x14ac:dyDescent="0.2">
      <c r="A443" s="34" t="str">
        <f>C431&amp;"x"&amp;B443</f>
        <v>D3x10</v>
      </c>
      <c r="B443" s="63">
        <v>10</v>
      </c>
      <c r="C443" s="87" t="str">
        <f t="shared" si="336"/>
        <v>M</v>
      </c>
      <c r="D443" s="87" t="str">
        <f t="shared" si="337"/>
        <v>NLS75Y4</v>
      </c>
      <c r="E443" s="88" t="str">
        <f t="shared" si="338"/>
        <v>Heersping, Dani</v>
      </c>
      <c r="F443" s="88" t="str">
        <f t="shared" si="339"/>
        <v>Dani</v>
      </c>
      <c r="G443" s="89">
        <f t="shared" si="340"/>
        <v>39753</v>
      </c>
      <c r="H443" s="90">
        <f t="shared" si="341"/>
        <v>10</v>
      </c>
      <c r="I443" s="97"/>
      <c r="J443" s="87" t="str">
        <f t="shared" si="342"/>
        <v>E1</v>
      </c>
      <c r="K443" s="87" t="str">
        <f t="shared" si="343"/>
        <v>E1</v>
      </c>
      <c r="L443" s="87" t="str">
        <f t="shared" si="344"/>
        <v>E1</v>
      </c>
      <c r="M443" s="87" t="str">
        <f t="shared" si="345"/>
        <v>D3</v>
      </c>
      <c r="N443" s="92"/>
      <c r="P443" s="223" t="str">
        <f ca="1">IF(OR(LEFT($A443,1)="x",AND(Y433+$AC443=0,$AC433&gt;0)),"",IFERROR(VLOOKUP($A443,LedenZ,26,0),""))</f>
        <v/>
      </c>
      <c r="Q443" s="223" t="str">
        <f ca="1">IF(OR(LEFT($A443,1)="x",AND(Z433+$AC443=0,$AC433&gt;0)),"",IFERROR(VLOOKUP($A443,LedenZ,27,0),""))</f>
        <v/>
      </c>
      <c r="R443" s="223" t="str">
        <f ca="1">IF(OR(LEFT($A443,1)="x",AND(AA433+$AC443=0,$AC433&gt;0)),"",IFERROR(VLOOKUP($A443,LedenZ,28,0),""))</f>
        <v/>
      </c>
      <c r="S443" s="223" t="str">
        <f ca="1">IF(OR(LEFT($A443,1)="x",AND(AC433+$AC443=0,$AC433&gt;0)),"",IFERROR(VLOOKUP($A443,LedenZ,29,0),""))</f>
        <v/>
      </c>
      <c r="T443" s="305"/>
      <c r="U443" s="226"/>
      <c r="V443" s="229">
        <f t="shared" si="351"/>
        <v>11</v>
      </c>
      <c r="W443" s="229">
        <f t="shared" si="351"/>
        <v>12</v>
      </c>
      <c r="X443" s="52">
        <v>14</v>
      </c>
      <c r="Y443" s="87" t="str">
        <f t="shared" si="346"/>
        <v>E1</v>
      </c>
      <c r="Z443" s="87" t="str">
        <f t="shared" si="347"/>
        <v>E1</v>
      </c>
      <c r="AA443" s="87" t="str">
        <f t="shared" si="348"/>
        <v>E1</v>
      </c>
      <c r="AB443" s="87" t="str">
        <f t="shared" si="349"/>
        <v/>
      </c>
      <c r="AC443" s="34">
        <f t="shared" si="350"/>
        <v>6</v>
      </c>
    </row>
    <row r="444" spans="1:29" x14ac:dyDescent="0.2">
      <c r="A444" s="34" t="str">
        <f>C431&amp;"x"&amp;B444</f>
        <v>D3x11</v>
      </c>
      <c r="B444" s="63">
        <v>11</v>
      </c>
      <c r="C444" s="87" t="str">
        <f t="shared" si="336"/>
        <v>M</v>
      </c>
      <c r="D444" s="87" t="str">
        <f t="shared" si="337"/>
        <v>NLN28Y3</v>
      </c>
      <c r="E444" s="88" t="str">
        <f t="shared" si="338"/>
        <v>Kuijper, Raoul</v>
      </c>
      <c r="F444" s="88" t="str">
        <f t="shared" si="339"/>
        <v>Raoul</v>
      </c>
      <c r="G444" s="89">
        <f t="shared" si="340"/>
        <v>39629</v>
      </c>
      <c r="H444" s="90">
        <f t="shared" si="341"/>
        <v>10</v>
      </c>
      <c r="I444" s="97"/>
      <c r="J444" s="87" t="str">
        <f t="shared" si="342"/>
        <v>E4</v>
      </c>
      <c r="K444" s="87" t="str">
        <f t="shared" si="343"/>
        <v>E4</v>
      </c>
      <c r="L444" s="87" t="str">
        <f t="shared" si="344"/>
        <v>E4</v>
      </c>
      <c r="M444" s="87" t="str">
        <f t="shared" si="345"/>
        <v>D3</v>
      </c>
      <c r="N444" s="92"/>
      <c r="P444" s="223" t="str">
        <f ca="1">IF(OR(LEFT($A444,1)="x",AND(Y433+$AC444=0,$AC433&gt;0)),"",IFERROR(VLOOKUP($A444,LedenZ,26,0),""))</f>
        <v/>
      </c>
      <c r="Q444" s="223" t="str">
        <f ca="1">IF(OR(LEFT($A444,1)="x",AND(Z433+$AC444=0,$AC433&gt;0)),"",IFERROR(VLOOKUP($A444,LedenZ,27,0),""))</f>
        <v/>
      </c>
      <c r="R444" s="223" t="str">
        <f ca="1">IF(OR(LEFT($A444,1)="x",AND(AA433+$AC444=0,$AC433&gt;0)),"",IFERROR(VLOOKUP($A444,LedenZ,28,0),""))</f>
        <v/>
      </c>
      <c r="S444" s="223" t="str">
        <f ca="1">IF(OR(LEFT($A444,1)="x",AND(AC433+$AC444=0,$AC433&gt;0)),"",IFERROR(VLOOKUP($A444,LedenZ,29,0),""))</f>
        <v/>
      </c>
      <c r="V444" s="229">
        <f t="shared" si="351"/>
        <v>11</v>
      </c>
      <c r="W444" s="229">
        <f t="shared" si="351"/>
        <v>12</v>
      </c>
      <c r="X444" s="52">
        <v>15</v>
      </c>
      <c r="Y444" s="87" t="str">
        <f t="shared" si="346"/>
        <v>E4</v>
      </c>
      <c r="Z444" s="87" t="str">
        <f t="shared" si="347"/>
        <v>E4</v>
      </c>
      <c r="AA444" s="87" t="str">
        <f t="shared" si="348"/>
        <v>E4</v>
      </c>
      <c r="AB444" s="87" t="str">
        <f t="shared" si="349"/>
        <v/>
      </c>
      <c r="AC444" s="34">
        <f t="shared" si="350"/>
        <v>6</v>
      </c>
    </row>
    <row r="445" spans="1:29" x14ac:dyDescent="0.2">
      <c r="A445" s="34" t="str">
        <f>C431&amp;"x"&amp;B445</f>
        <v>D3x12</v>
      </c>
      <c r="B445" s="63">
        <v>12</v>
      </c>
      <c r="C445" s="87" t="str">
        <f t="shared" si="336"/>
        <v>M</v>
      </c>
      <c r="D445" s="87" t="str">
        <f t="shared" si="337"/>
        <v>NLS07T0</v>
      </c>
      <c r="E445" s="88" t="str">
        <f t="shared" si="338"/>
        <v>Pagter, Levi de</v>
      </c>
      <c r="F445" s="88" t="str">
        <f t="shared" si="339"/>
        <v>Levi</v>
      </c>
      <c r="G445" s="89">
        <f t="shared" si="340"/>
        <v>39335</v>
      </c>
      <c r="H445" s="90">
        <f t="shared" si="341"/>
        <v>11</v>
      </c>
      <c r="I445" s="97"/>
      <c r="J445" s="87" t="str">
        <f t="shared" si="342"/>
        <v>D3</v>
      </c>
      <c r="K445" s="87" t="str">
        <f t="shared" si="343"/>
        <v>D3</v>
      </c>
      <c r="L445" s="87" t="str">
        <f t="shared" si="344"/>
        <v>D3</v>
      </c>
      <c r="M445" s="87" t="str">
        <f t="shared" si="345"/>
        <v>D3</v>
      </c>
      <c r="N445" s="92"/>
      <c r="P445" s="223" t="str">
        <f ca="1">IF(OR(LEFT($A445,1)="x",AND(Y433+$AC445=0,$AC433&gt;0)),"",IFERROR(VLOOKUP($A445,LedenZ,26,0),""))</f>
        <v/>
      </c>
      <c r="Q445" s="223" t="str">
        <f ca="1">IF(OR(LEFT($A445,1)="x",AND(Z433+$AC445=0,$AC433&gt;0)),"",IFERROR(VLOOKUP($A445,LedenZ,27,0),""))</f>
        <v/>
      </c>
      <c r="R445" s="223" t="str">
        <f ca="1">IF(OR(LEFT($A445,1)="x",AND(AA433+$AC445=0,$AC433&gt;0)),"",IFERROR(VLOOKUP($A445,LedenZ,28,0),""))</f>
        <v/>
      </c>
      <c r="S445" s="223" t="str">
        <f ca="1">IF(OR(LEFT($A445,1)="x",AND(AC433+$AC445=0,$AC433&gt;0)),"",IFERROR(VLOOKUP($A445,LedenZ,29,0),""))</f>
        <v/>
      </c>
      <c r="V445" s="229">
        <f t="shared" si="351"/>
        <v>11</v>
      </c>
      <c r="W445" s="229">
        <f t="shared" si="351"/>
        <v>12</v>
      </c>
      <c r="X445" s="52">
        <v>16</v>
      </c>
      <c r="Y445" s="87" t="str">
        <f t="shared" si="346"/>
        <v>D3</v>
      </c>
      <c r="Z445" s="87" t="str">
        <f t="shared" si="347"/>
        <v>D3</v>
      </c>
      <c r="AA445" s="87" t="str">
        <f t="shared" si="348"/>
        <v>D3</v>
      </c>
      <c r="AB445" s="87" t="str">
        <f t="shared" si="349"/>
        <v/>
      </c>
      <c r="AC445" s="34">
        <f t="shared" si="350"/>
        <v>6</v>
      </c>
    </row>
    <row r="446" spans="1:29" x14ac:dyDescent="0.2">
      <c r="A446" s="34" t="str">
        <f>C431&amp;"x"&amp;B446</f>
        <v>D3x13</v>
      </c>
      <c r="B446" s="63">
        <v>13</v>
      </c>
      <c r="C446" s="87" t="str">
        <f t="shared" si="336"/>
        <v/>
      </c>
      <c r="D446" s="87" t="str">
        <f t="shared" si="337"/>
        <v/>
      </c>
      <c r="E446" s="88" t="str">
        <f t="shared" si="338"/>
        <v/>
      </c>
      <c r="F446" s="88" t="str">
        <f t="shared" si="339"/>
        <v/>
      </c>
      <c r="G446" s="89" t="str">
        <f t="shared" si="340"/>
        <v/>
      </c>
      <c r="H446" s="90" t="str">
        <f t="shared" si="341"/>
        <v/>
      </c>
      <c r="I446" s="97"/>
      <c r="J446" s="87" t="str">
        <f t="shared" si="342"/>
        <v/>
      </c>
      <c r="K446" s="87" t="str">
        <f t="shared" si="343"/>
        <v/>
      </c>
      <c r="L446" s="87" t="str">
        <f t="shared" si="344"/>
        <v/>
      </c>
      <c r="M446" s="87" t="str">
        <f t="shared" si="345"/>
        <v/>
      </c>
      <c r="N446" s="92"/>
      <c r="P446" s="223" t="str">
        <f>IF(OR(LEFT($A446,1)="x",AND(Y433+$AC446=0,$AC433&gt;0)),"",IFERROR(VLOOKUP($A446,LedenZ,26,0),""))</f>
        <v/>
      </c>
      <c r="Q446" s="223" t="str">
        <f>IF(OR(LEFT($A446,1)="x",AND(Z433+$AC446=0,$AC433&gt;0)),"",IFERROR(VLOOKUP($A446,LedenZ,27,0),""))</f>
        <v/>
      </c>
      <c r="R446" s="223" t="str">
        <f>IF(OR(LEFT($A446,1)="x",AND(AA433+$AC446=0,$AC433&gt;0)),"",IFERROR(VLOOKUP($A446,LedenZ,28,0),""))</f>
        <v/>
      </c>
      <c r="S446" s="223" t="str">
        <f>IF(OR(LEFT($A446,1)="x",AND(AC433+$AC446=0,$AC433&gt;0)),"",IFERROR(VLOOKUP($A446,LedenZ,29,0),""))</f>
        <v/>
      </c>
      <c r="V446" s="229">
        <f t="shared" si="351"/>
        <v>11</v>
      </c>
      <c r="W446" s="229">
        <f t="shared" si="351"/>
        <v>12</v>
      </c>
      <c r="X446" s="52">
        <v>17</v>
      </c>
      <c r="Y446" s="87" t="str">
        <f t="shared" si="346"/>
        <v/>
      </c>
      <c r="Z446" s="87" t="str">
        <f t="shared" si="347"/>
        <v/>
      </c>
      <c r="AA446" s="87" t="str">
        <f t="shared" si="348"/>
        <v/>
      </c>
      <c r="AB446" s="87" t="str">
        <f t="shared" si="349"/>
        <v/>
      </c>
      <c r="AC446" s="34">
        <f t="shared" si="350"/>
        <v>0</v>
      </c>
    </row>
    <row r="447" spans="1:29" x14ac:dyDescent="0.2">
      <c r="A447" s="34" t="str">
        <f>C431&amp;"x"&amp;B447</f>
        <v>D3x14</v>
      </c>
      <c r="B447" s="63">
        <v>14</v>
      </c>
      <c r="C447" s="87" t="str">
        <f t="shared" si="336"/>
        <v/>
      </c>
      <c r="D447" s="87" t="str">
        <f t="shared" si="337"/>
        <v/>
      </c>
      <c r="E447" s="88" t="str">
        <f t="shared" si="338"/>
        <v/>
      </c>
      <c r="F447" s="88" t="str">
        <f t="shared" si="339"/>
        <v/>
      </c>
      <c r="G447" s="89" t="str">
        <f t="shared" si="340"/>
        <v/>
      </c>
      <c r="H447" s="90" t="str">
        <f t="shared" si="341"/>
        <v/>
      </c>
      <c r="I447" s="97"/>
      <c r="J447" s="87" t="str">
        <f t="shared" si="342"/>
        <v/>
      </c>
      <c r="K447" s="87" t="str">
        <f t="shared" si="343"/>
        <v/>
      </c>
      <c r="L447" s="87" t="str">
        <f t="shared" si="344"/>
        <v/>
      </c>
      <c r="M447" s="87" t="str">
        <f t="shared" si="345"/>
        <v/>
      </c>
      <c r="N447" s="92"/>
      <c r="P447" s="223" t="str">
        <f>IF(OR(LEFT($A447,1)="x",AND(Y433+$AC447=0,$AC433&gt;0)),"",IFERROR(VLOOKUP($A447,LedenZ,26,0),""))</f>
        <v/>
      </c>
      <c r="Q447" s="223" t="str">
        <f>IF(OR(LEFT($A447,1)="x",AND(Z433+$AC447=0,$AC433&gt;0)),"",IFERROR(VLOOKUP($A447,LedenZ,27,0),""))</f>
        <v/>
      </c>
      <c r="R447" s="223" t="str">
        <f>IF(OR(LEFT($A447,1)="x",AND(AA433+$AC447=0,$AC433&gt;0)),"",IFERROR(VLOOKUP($A447,LedenZ,28,0),""))</f>
        <v/>
      </c>
      <c r="S447" s="223" t="str">
        <f>IF(OR(LEFT($A447,1)="x",AND(AC433+$AC447=0,$AC433&gt;0)),"",IFERROR(VLOOKUP($A447,LedenZ,29,0),""))</f>
        <v/>
      </c>
      <c r="V447" s="229">
        <f t="shared" si="351"/>
        <v>11</v>
      </c>
      <c r="W447" s="229">
        <f t="shared" si="351"/>
        <v>12</v>
      </c>
      <c r="X447" s="52">
        <v>18</v>
      </c>
      <c r="Y447" s="87" t="str">
        <f t="shared" si="346"/>
        <v/>
      </c>
      <c r="Z447" s="87" t="str">
        <f t="shared" si="347"/>
        <v/>
      </c>
      <c r="AA447" s="87" t="str">
        <f t="shared" si="348"/>
        <v/>
      </c>
      <c r="AB447" s="87" t="str">
        <f t="shared" si="349"/>
        <v/>
      </c>
      <c r="AC447" s="34">
        <f t="shared" si="350"/>
        <v>0</v>
      </c>
    </row>
    <row r="448" spans="1:29" x14ac:dyDescent="0.2">
      <c r="A448" s="34" t="str">
        <f>C431&amp;"x"&amp;B448</f>
        <v>D3x15</v>
      </c>
      <c r="B448" s="63">
        <v>15</v>
      </c>
      <c r="C448" s="87" t="str">
        <f t="shared" si="336"/>
        <v/>
      </c>
      <c r="D448" s="87" t="str">
        <f t="shared" si="337"/>
        <v/>
      </c>
      <c r="E448" s="88" t="str">
        <f t="shared" si="338"/>
        <v/>
      </c>
      <c r="F448" s="88" t="str">
        <f t="shared" si="339"/>
        <v/>
      </c>
      <c r="G448" s="89" t="str">
        <f t="shared" si="340"/>
        <v/>
      </c>
      <c r="H448" s="90" t="str">
        <f t="shared" si="341"/>
        <v/>
      </c>
      <c r="I448" s="97"/>
      <c r="J448" s="87" t="str">
        <f t="shared" si="342"/>
        <v/>
      </c>
      <c r="K448" s="87" t="str">
        <f t="shared" si="343"/>
        <v/>
      </c>
      <c r="L448" s="87" t="str">
        <f t="shared" si="344"/>
        <v/>
      </c>
      <c r="M448" s="87" t="str">
        <f t="shared" si="345"/>
        <v/>
      </c>
      <c r="N448" s="92"/>
      <c r="P448" s="223" t="str">
        <f>IF(OR(LEFT($A448,1)="x",AND(Y433+$AC448=0,$AC433&gt;0)),"",IFERROR(VLOOKUP($A448,LedenZ,26,0),""))</f>
        <v/>
      </c>
      <c r="Q448" s="223" t="str">
        <f>IF(OR(LEFT($A448,1)="x",AND(Z433+$AC448=0,$AC433&gt;0)),"",IFERROR(VLOOKUP($A448,LedenZ,27,0),""))</f>
        <v/>
      </c>
      <c r="R448" s="223" t="str">
        <f>IF(OR(LEFT($A448,1)="x",AND(AA433+$AC448=0,$AC433&gt;0)),"",IFERROR(VLOOKUP($A448,LedenZ,28,0),""))</f>
        <v/>
      </c>
      <c r="S448" s="223" t="str">
        <f>IF(OR(LEFT($A448,1)="x",AND(AC433+$AC448=0,$AC433&gt;0)),"",IFERROR(VLOOKUP($A448,LedenZ,29,0),""))</f>
        <v/>
      </c>
      <c r="V448" s="229">
        <f t="shared" si="351"/>
        <v>11</v>
      </c>
      <c r="W448" s="229">
        <f t="shared" si="351"/>
        <v>12</v>
      </c>
      <c r="X448" s="52">
        <v>19</v>
      </c>
      <c r="Y448" s="87" t="str">
        <f t="shared" si="346"/>
        <v/>
      </c>
      <c r="Z448" s="87" t="str">
        <f t="shared" si="347"/>
        <v/>
      </c>
      <c r="AA448" s="87" t="str">
        <f t="shared" si="348"/>
        <v/>
      </c>
      <c r="AB448" s="87" t="str">
        <f t="shared" si="349"/>
        <v/>
      </c>
      <c r="AC448" s="34">
        <f t="shared" si="350"/>
        <v>0</v>
      </c>
    </row>
    <row r="449" spans="1:32" ht="13.5" thickBot="1" x14ac:dyDescent="0.25">
      <c r="B449" s="93"/>
      <c r="C449" s="94"/>
      <c r="D449" s="93"/>
      <c r="E449" s="93"/>
      <c r="F449" s="93"/>
      <c r="G449" s="95"/>
      <c r="H449" s="95"/>
      <c r="I449" s="95"/>
      <c r="J449" s="94"/>
      <c r="K449" s="94"/>
      <c r="L449" s="94"/>
      <c r="M449" s="92"/>
      <c r="N449" s="92"/>
      <c r="X449" s="52">
        <v>20</v>
      </c>
    </row>
    <row r="450" spans="1:32" ht="13.5" thickTop="1" x14ac:dyDescent="0.2">
      <c r="A450" s="62"/>
      <c r="B450" s="63"/>
      <c r="C450" s="392" t="s">
        <v>6547</v>
      </c>
      <c r="D450" s="392"/>
      <c r="E450" s="178" t="s">
        <v>6548</v>
      </c>
      <c r="F450" s="178" t="s">
        <v>6549</v>
      </c>
      <c r="G450" s="65" t="s">
        <v>6550</v>
      </c>
      <c r="H450" s="66"/>
      <c r="I450" s="67"/>
      <c r="J450" s="68" t="s">
        <v>6551</v>
      </c>
      <c r="K450" s="68" t="s">
        <v>6552</v>
      </c>
      <c r="L450" s="68" t="s">
        <v>6553</v>
      </c>
      <c r="M450" s="69"/>
      <c r="N450" s="69"/>
      <c r="O450" s="70"/>
      <c r="P450" s="71">
        <f ca="1">COUNT(P454:P468)</f>
        <v>0</v>
      </c>
      <c r="Q450" s="71">
        <f ca="1">COUNT(Q454:Q468)</f>
        <v>0</v>
      </c>
      <c r="R450" s="71">
        <f ca="1">COUNT(R454:R468)</f>
        <v>0</v>
      </c>
      <c r="S450" s="71">
        <f ca="1">COUNT(S454:S468)</f>
        <v>0</v>
      </c>
      <c r="T450" s="51">
        <f ca="1">S450-(15-COUNTBLANK(AB454:AB468))</f>
        <v>0</v>
      </c>
      <c r="U450" s="70"/>
      <c r="V450" s="70"/>
      <c r="W450" s="70"/>
      <c r="X450" s="70">
        <v>1</v>
      </c>
      <c r="Y450" s="62"/>
      <c r="Z450" s="62"/>
      <c r="AA450" s="62"/>
      <c r="AB450" s="62"/>
      <c r="AC450" s="62"/>
    </row>
    <row r="451" spans="1:32" x14ac:dyDescent="0.2">
      <c r="A451" s="43">
        <v>26</v>
      </c>
      <c r="B451" s="73"/>
      <c r="C451" s="391" t="str">
        <f>Leden!AR28</f>
        <v>D4</v>
      </c>
      <c r="D451" s="391"/>
      <c r="E451" s="177" t="str">
        <f>IF($C451="","",LEFT(IFERROR(VLOOKUP($C451,TeamsZ,2,0),"")&amp;"??",2))</f>
        <v>BK</v>
      </c>
      <c r="F451" s="177" t="str">
        <f>IF($C451="","",LEFT(IFERROR(VLOOKUP($C451,TeamsZ,3,0),"")&amp;"??",2))</f>
        <v>Za</v>
      </c>
      <c r="G451" s="177" t="str">
        <f>IF($C451="","",LEFT(IFERROR(VLOOKUP($C451,TeamsZ,4,0),"")&amp;"?",1))</f>
        <v>8</v>
      </c>
      <c r="H451" s="75"/>
      <c r="I451" s="76"/>
      <c r="J451" s="295">
        <f>COUNTIF(C454:C468,"V")</f>
        <v>6</v>
      </c>
      <c r="K451" s="300">
        <f>COUNTIF(C454:C468,"M")</f>
        <v>6</v>
      </c>
      <c r="L451" s="77">
        <f>IFERROR(AVERAGE(H454:H468),"")</f>
        <v>10.75</v>
      </c>
      <c r="M451" s="78"/>
      <c r="N451" s="78"/>
      <c r="O451" s="79" t="s">
        <v>6554</v>
      </c>
      <c r="P451" s="223" t="str">
        <f ca="1">IF(COUNT(P454:P468)=0,"",TeamPunten(P454:P468,$V451))</f>
        <v/>
      </c>
      <c r="Q451" s="223" t="str">
        <f ca="1">IF(COUNT(Q454:Q468)=0,"",TeamPunten(Q454:Q468,$V451))</f>
        <v/>
      </c>
      <c r="R451" s="223" t="str">
        <f ca="1">IF(COUNT(R454:R468)=0,"",TeamPunten(R454:R468,$V451))</f>
        <v/>
      </c>
      <c r="S451" s="223" t="str">
        <f ca="1">IF(COUNT(S454:S468)=0,"",TeamPunten(S454:S468,$V451))</f>
        <v/>
      </c>
      <c r="T451" s="51"/>
      <c r="U451" s="225" t="str">
        <f>MID($C451,1,1)</f>
        <v>D</v>
      </c>
      <c r="V451" s="225" t="str">
        <f>MID($C451,1,1)</f>
        <v>D</v>
      </c>
      <c r="W451" s="225" t="str">
        <f>MID($C451,1,1)</f>
        <v>D</v>
      </c>
      <c r="X451" s="52">
        <v>2</v>
      </c>
      <c r="Y451" s="43"/>
      <c r="Z451" s="43"/>
      <c r="AA451" s="43"/>
      <c r="AB451" s="43"/>
      <c r="AC451" s="43"/>
      <c r="AD451" s="20" t="str">
        <f>IF($C451="","",IFERROR(VLOOKUP($C451,TeamsZ,6,0),""))</f>
        <v>A</v>
      </c>
      <c r="AE451" s="20" t="str">
        <f>IF($AD451="","",VLOOKUP($AD451,Teams!$J$4:$O$8,2,0))</f>
        <v>3312 AD</v>
      </c>
      <c r="AF451" s="20" t="str">
        <f>IF($AD451="","",VLOOKUP($AD451,Teams!$J$4:$O$8,4,0))</f>
        <v>Dordrecht</v>
      </c>
    </row>
    <row r="452" spans="1:32" x14ac:dyDescent="0.2">
      <c r="B452" s="63"/>
      <c r="C452" s="178"/>
      <c r="D452" s="63"/>
      <c r="E452" s="63"/>
      <c r="F452" s="63"/>
      <c r="G452" s="67"/>
      <c r="H452" s="67"/>
      <c r="I452" s="67"/>
      <c r="J452" s="296"/>
      <c r="K452" s="296"/>
      <c r="L452" s="296"/>
      <c r="M452" s="80"/>
      <c r="N452" s="80"/>
      <c r="P452" s="224"/>
      <c r="Q452" s="224"/>
      <c r="R452" s="224"/>
      <c r="S452" s="224"/>
      <c r="T452" s="51"/>
      <c r="U452" s="226"/>
      <c r="V452" s="226"/>
      <c r="W452" s="226"/>
      <c r="X452" s="52">
        <v>3</v>
      </c>
    </row>
    <row r="453" spans="1:32" x14ac:dyDescent="0.2">
      <c r="A453" s="81"/>
      <c r="B453" s="82"/>
      <c r="C453" s="83" t="s">
        <v>6555</v>
      </c>
      <c r="D453" s="83" t="s">
        <v>6556</v>
      </c>
      <c r="E453" s="84" t="s">
        <v>6557</v>
      </c>
      <c r="F453" s="84" t="s">
        <v>6558</v>
      </c>
      <c r="G453" s="83" t="s">
        <v>6559</v>
      </c>
      <c r="H453" s="83" t="s">
        <v>6560</v>
      </c>
      <c r="I453" s="83" t="s">
        <v>6415</v>
      </c>
      <c r="J453" s="83" t="s">
        <v>7321</v>
      </c>
      <c r="K453" s="83" t="s">
        <v>8065</v>
      </c>
      <c r="L453" s="83" t="s">
        <v>8195</v>
      </c>
      <c r="M453" s="83" t="s">
        <v>8196</v>
      </c>
      <c r="N453" s="85"/>
      <c r="O453" s="86"/>
      <c r="P453" s="227" t="s">
        <v>6425</v>
      </c>
      <c r="Q453" s="227" t="s">
        <v>6424</v>
      </c>
      <c r="R453" s="227" t="s">
        <v>6426</v>
      </c>
      <c r="S453" s="227" t="s">
        <v>6425</v>
      </c>
      <c r="T453" s="51"/>
      <c r="U453" s="225">
        <f>IF(W451="","",VLOOKUP(W451,Leeftijdscat,2,FALSE))</f>
        <v>9</v>
      </c>
      <c r="V453" s="225">
        <f>IF(W451="","",VLOOKUP(W451,Leeftijdscat,3,FALSE))</f>
        <v>11</v>
      </c>
      <c r="W453" s="225">
        <f>IF(W451="","",VLOOKUP(W451,Leeftijdscat,4,FALSE))</f>
        <v>12</v>
      </c>
      <c r="X453" s="52">
        <v>4</v>
      </c>
      <c r="Y453" s="81">
        <f>LEN(Y454&amp;Y455&amp;Y456&amp;Y457&amp;Y458&amp;Y459&amp;Y460&amp;Y461&amp;Y462&amp;Y463&amp;Y464&amp;Y465&amp;Y466&amp;Y467&amp;Y468)</f>
        <v>22</v>
      </c>
      <c r="Z453" s="81">
        <f>LEN(Z454&amp;Z455&amp;Z456&amp;Z457&amp;Z458&amp;Z459&amp;Z460&amp;Z461&amp;Z462&amp;Z463&amp;Z464&amp;Z465&amp;Z466&amp;Z467&amp;Z468)</f>
        <v>24</v>
      </c>
      <c r="AA453" s="81">
        <f>LEN(AA454&amp;AA455&amp;AA456&amp;AA457&amp;AA458&amp;AA459&amp;AA460&amp;AA461&amp;AA462&amp;AA463&amp;AA464&amp;AA465&amp;AA466&amp;AA467&amp;AA468)</f>
        <v>24</v>
      </c>
      <c r="AB453" s="81">
        <f>LEN(AB454&amp;AB455&amp;AB456&amp;AB457&amp;AB458&amp;AB459&amp;AB460&amp;AB461&amp;AB462&amp;AB463&amp;AB464&amp;AB465&amp;AB466&amp;AB467&amp;AB468)</f>
        <v>0</v>
      </c>
      <c r="AC453" s="81">
        <f>SUM(Y453:AA453)</f>
        <v>70</v>
      </c>
    </row>
    <row r="454" spans="1:32" x14ac:dyDescent="0.2">
      <c r="A454" s="34" t="str">
        <f>C451&amp;"x"&amp;B454</f>
        <v>D4x1</v>
      </c>
      <c r="B454" s="63">
        <v>1</v>
      </c>
      <c r="C454" s="87" t="str">
        <f t="shared" ref="C454:C468" si="352">IF(LEFT($A454,1)="x","",IFERROR(VLOOKUP($A454,LedenZ,5,0),""))</f>
        <v>V</v>
      </c>
      <c r="D454" s="87" t="str">
        <f t="shared" ref="D454:D468" si="353">IF(LEFT($A454,1)="x","",IFERROR(VLOOKUP($A454,LedenZ,6,0),""))</f>
        <v>NLV54V3</v>
      </c>
      <c r="E454" s="88" t="str">
        <f t="shared" ref="E454:E468" si="354">IF(LEFT($A454,1)="x","",IFERROR(VLOOKUP($A454,LedenZ,7,0),""))</f>
        <v>Borsboom, Lis</v>
      </c>
      <c r="F454" s="88" t="str">
        <f t="shared" ref="F454:F468" si="355">IF(LEFT($A454,1)="x","",IFERROR(VLOOKUP($A454,LedenZ,8,0),""))</f>
        <v>Lis</v>
      </c>
      <c r="G454" s="89">
        <f t="shared" ref="G454:G468" si="356">IF(LEFT($A454,1)="x","",IFERROR(VLOOKUP($A454,LedenZ,9,0),""))</f>
        <v>39637</v>
      </c>
      <c r="H454" s="90">
        <f t="shared" ref="H454:H468" si="357">IF(AND(ISNUMBER(G454),G454&lt;&gt;0),DATEDIF(G454,Peildatum,"Y"),"")</f>
        <v>10</v>
      </c>
      <c r="I454" s="97"/>
      <c r="J454" s="87" t="str">
        <f t="shared" ref="J454:J468" si="358">IF(LEFT($A454,1)="x","",IFERROR(VLOOKUP($A454,LedenZ,15,0),""))</f>
        <v>E4</v>
      </c>
      <c r="K454" s="87" t="str">
        <f t="shared" ref="K454:K468" si="359">IF(LEFT($A454,1)="x","",IFERROR(VLOOKUP($A454,LedenZ,16,0),""))</f>
        <v>E4</v>
      </c>
      <c r="L454" s="87" t="str">
        <f t="shared" ref="L454:L468" si="360">IF(LEFT($A454,1)="x","",IFERROR(VLOOKUP($A454,LedenZ,17,0),""))</f>
        <v>E4</v>
      </c>
      <c r="M454" s="87" t="str">
        <f t="shared" ref="M454:M468" si="361">IF(LEFT($A454,1)="x","",IFERROR(VLOOKUP($A454,LedenZ,18,0),""))</f>
        <v>D4</v>
      </c>
      <c r="N454" s="92"/>
      <c r="P454" s="223" t="str">
        <f ca="1">IF(OR(LEFT($A454,1)="x",AND(Y453+$AC454=0,$AC453&gt;0)),"",IFERROR(VLOOKUP($A454,LedenZ,26,0),""))</f>
        <v/>
      </c>
      <c r="Q454" s="223" t="str">
        <f ca="1">IF(OR(LEFT($A454,1)="x",AND(Z453+$AC454=0,$AC453&gt;0)),"",IFERROR(VLOOKUP($A454,LedenZ,27,0),""))</f>
        <v/>
      </c>
      <c r="R454" s="223" t="str">
        <f ca="1">IF(OR(LEFT($A454,1)="x",AND(AA453+$AC454=0,$AC453&gt;0)),"",IFERROR(VLOOKUP($A454,LedenZ,28,0),""))</f>
        <v/>
      </c>
      <c r="S454" s="223" t="str">
        <f ca="1">IF(OR(LEFT($A454,1)="x",AND(AC453+$AC454=0,$AC453&gt;0)),"",IFERROR(VLOOKUP($A454,LedenZ,29,0),""))</f>
        <v/>
      </c>
      <c r="T454" s="305"/>
      <c r="U454" s="226"/>
      <c r="V454" s="229">
        <f>V453</f>
        <v>11</v>
      </c>
      <c r="W454" s="229">
        <f>W453</f>
        <v>12</v>
      </c>
      <c r="X454" s="52">
        <v>5</v>
      </c>
      <c r="Y454" s="87" t="str">
        <f t="shared" ref="Y454:Y468" si="362">IF(LEFT($A454,1)="x","",IFERROR(VLOOKUP($A454,LedenZ,33,0),""))</f>
        <v>E4</v>
      </c>
      <c r="Z454" s="87" t="str">
        <f t="shared" ref="Z454:Z468" si="363">IF(LEFT($A454,1)="x","",IFERROR(VLOOKUP($A454,LedenZ,34,0),""))</f>
        <v>E4</v>
      </c>
      <c r="AA454" s="87" t="str">
        <f t="shared" ref="AA454:AA468" si="364">IF(LEFT($A454,1)="x","",IFERROR(VLOOKUP($A454,LedenZ,35,0),""))</f>
        <v>E4</v>
      </c>
      <c r="AB454" s="87" t="str">
        <f t="shared" ref="AB454:AB468" si="365">IF(LEFT($A454,1)="x","",IFERROR(VLOOKUP($A454,LedenZ,36,0),""))</f>
        <v/>
      </c>
      <c r="AC454" s="34">
        <f t="shared" ref="AC454:AC468" si="366">LEN(Y454&amp;Z454&amp;AA454&amp;AB454)</f>
        <v>6</v>
      </c>
    </row>
    <row r="455" spans="1:32" x14ac:dyDescent="0.2">
      <c r="A455" s="34" t="str">
        <f>C451&amp;"x"&amp;B455</f>
        <v>D4x2</v>
      </c>
      <c r="B455" s="63">
        <v>2</v>
      </c>
      <c r="C455" s="87" t="str">
        <f t="shared" si="352"/>
        <v>V</v>
      </c>
      <c r="D455" s="87" t="str">
        <f t="shared" si="353"/>
        <v>NLP78G4</v>
      </c>
      <c r="E455" s="88" t="str">
        <f t="shared" si="354"/>
        <v>Bozuwa, Julia</v>
      </c>
      <c r="F455" s="88" t="str">
        <f t="shared" si="355"/>
        <v>Julia</v>
      </c>
      <c r="G455" s="89">
        <f t="shared" si="356"/>
        <v>39274</v>
      </c>
      <c r="H455" s="90">
        <f t="shared" si="357"/>
        <v>11</v>
      </c>
      <c r="I455" s="97"/>
      <c r="J455" s="87" t="str">
        <f t="shared" si="358"/>
        <v>D5</v>
      </c>
      <c r="K455" s="87" t="str">
        <f t="shared" si="359"/>
        <v>D5</v>
      </c>
      <c r="L455" s="87" t="str">
        <f t="shared" si="360"/>
        <v>D5</v>
      </c>
      <c r="M455" s="87" t="str">
        <f t="shared" si="361"/>
        <v>D4</v>
      </c>
      <c r="N455" s="92"/>
      <c r="P455" s="223" t="str">
        <f ca="1">IF(OR(LEFT($A455,1)="x",AND(Y453+$AC455=0,$AC453&gt;0)),"",IFERROR(VLOOKUP($A455,LedenZ,26,0),""))</f>
        <v/>
      </c>
      <c r="Q455" s="223" t="str">
        <f ca="1">IF(OR(LEFT($A455,1)="x",AND(Z453+$AC455=0,$AC453&gt;0)),"",IFERROR(VLOOKUP($A455,LedenZ,27,0),""))</f>
        <v/>
      </c>
      <c r="R455" s="223" t="str">
        <f ca="1">IF(OR(LEFT($A455,1)="x",AND(AA453+$AC455=0,$AC453&gt;0)),"",IFERROR(VLOOKUP($A455,LedenZ,28,0),""))</f>
        <v/>
      </c>
      <c r="S455" s="223" t="str">
        <f ca="1">IF(OR(LEFT($A455,1)="x",AND(AC453+$AC455=0,$AC453&gt;0)),"",IFERROR(VLOOKUP($A455,LedenZ,29,0),""))</f>
        <v/>
      </c>
      <c r="T455" s="305"/>
      <c r="U455" s="226"/>
      <c r="V455" s="229">
        <f t="shared" ref="V455:W468" si="367">V454</f>
        <v>11</v>
      </c>
      <c r="W455" s="229">
        <f t="shared" si="367"/>
        <v>12</v>
      </c>
      <c r="X455" s="52">
        <v>6</v>
      </c>
      <c r="Y455" s="87" t="str">
        <f t="shared" si="362"/>
        <v>D5</v>
      </c>
      <c r="Z455" s="87" t="str">
        <f t="shared" si="363"/>
        <v>D5</v>
      </c>
      <c r="AA455" s="87" t="str">
        <f t="shared" si="364"/>
        <v>D5</v>
      </c>
      <c r="AB455" s="87" t="str">
        <f t="shared" si="365"/>
        <v/>
      </c>
      <c r="AC455" s="34">
        <f t="shared" si="366"/>
        <v>6</v>
      </c>
    </row>
    <row r="456" spans="1:32" x14ac:dyDescent="0.2">
      <c r="A456" s="34" t="str">
        <f>C451&amp;"x"&amp;B456</f>
        <v>D4x3</v>
      </c>
      <c r="B456" s="63">
        <v>3</v>
      </c>
      <c r="C456" s="87" t="str">
        <f t="shared" si="352"/>
        <v>V</v>
      </c>
      <c r="D456" s="87" t="str">
        <f t="shared" si="353"/>
        <v>NLP77X0</v>
      </c>
      <c r="E456" s="88" t="str">
        <f t="shared" si="354"/>
        <v>Hage, Quindsey</v>
      </c>
      <c r="F456" s="88" t="str">
        <f t="shared" si="355"/>
        <v>Quindsey</v>
      </c>
      <c r="G456" s="89">
        <f t="shared" si="356"/>
        <v>39361</v>
      </c>
      <c r="H456" s="90">
        <f t="shared" si="357"/>
        <v>11</v>
      </c>
      <c r="I456" s="97"/>
      <c r="J456" s="87" t="str">
        <f t="shared" si="358"/>
        <v>D5</v>
      </c>
      <c r="K456" s="87" t="str">
        <f t="shared" si="359"/>
        <v>D5</v>
      </c>
      <c r="L456" s="87" t="str">
        <f t="shared" si="360"/>
        <v>D5</v>
      </c>
      <c r="M456" s="87" t="str">
        <f t="shared" si="361"/>
        <v>D4</v>
      </c>
      <c r="N456" s="92"/>
      <c r="P456" s="223" t="str">
        <f ca="1">IF(OR(LEFT($A456,1)="x",AND(Y453+$AC456=0,$AC453&gt;0)),"",IFERROR(VLOOKUP($A456,LedenZ,26,0),""))</f>
        <v/>
      </c>
      <c r="Q456" s="223" t="str">
        <f ca="1">IF(OR(LEFT($A456,1)="x",AND(Z453+$AC456=0,$AC453&gt;0)),"",IFERROR(VLOOKUP($A456,LedenZ,27,0),""))</f>
        <v/>
      </c>
      <c r="R456" s="223" t="str">
        <f ca="1">IF(OR(LEFT($A456,1)="x",AND(AA453+$AC456=0,$AC453&gt;0)),"",IFERROR(VLOOKUP($A456,LedenZ,28,0),""))</f>
        <v/>
      </c>
      <c r="S456" s="223" t="str">
        <f ca="1">IF(OR(LEFT($A456,1)="x",AND(AC453+$AC456=0,$AC453&gt;0)),"",IFERROR(VLOOKUP($A456,LedenZ,29,0),""))</f>
        <v/>
      </c>
      <c r="T456" s="305"/>
      <c r="U456" s="226"/>
      <c r="V456" s="229">
        <f t="shared" si="367"/>
        <v>11</v>
      </c>
      <c r="W456" s="229">
        <f t="shared" si="367"/>
        <v>12</v>
      </c>
      <c r="X456" s="52">
        <v>7</v>
      </c>
      <c r="Y456" s="87" t="str">
        <f t="shared" si="362"/>
        <v>D5</v>
      </c>
      <c r="Z456" s="87" t="str">
        <f t="shared" si="363"/>
        <v>D5</v>
      </c>
      <c r="AA456" s="87" t="str">
        <f t="shared" si="364"/>
        <v>D5</v>
      </c>
      <c r="AB456" s="87" t="str">
        <f t="shared" si="365"/>
        <v/>
      </c>
      <c r="AC456" s="34">
        <f t="shared" si="366"/>
        <v>6</v>
      </c>
    </row>
    <row r="457" spans="1:32" x14ac:dyDescent="0.2">
      <c r="A457" s="34" t="str">
        <f>C451&amp;"x"&amp;B457</f>
        <v>D4x4</v>
      </c>
      <c r="B457" s="63">
        <v>4</v>
      </c>
      <c r="C457" s="87" t="str">
        <f t="shared" si="352"/>
        <v>V</v>
      </c>
      <c r="D457" s="87" t="str">
        <f t="shared" si="353"/>
        <v>NLY95D3</v>
      </c>
      <c r="E457" s="88" t="str">
        <f t="shared" si="354"/>
        <v xml:space="preserve">Robbemond, J. </v>
      </c>
      <c r="F457" s="88" t="str">
        <f t="shared" si="355"/>
        <v>Jente</v>
      </c>
      <c r="G457" s="89">
        <f t="shared" si="356"/>
        <v>39709</v>
      </c>
      <c r="H457" s="90">
        <f t="shared" si="357"/>
        <v>10</v>
      </c>
      <c r="I457" s="97"/>
      <c r="J457" s="87" t="str">
        <f t="shared" si="358"/>
        <v/>
      </c>
      <c r="K457" s="87" t="str">
        <f t="shared" si="359"/>
        <v>E5</v>
      </c>
      <c r="L457" s="87" t="str">
        <f t="shared" si="360"/>
        <v>E5</v>
      </c>
      <c r="M457" s="87" t="str">
        <f t="shared" si="361"/>
        <v>D4</v>
      </c>
      <c r="N457" s="92"/>
      <c r="P457" s="223" t="str">
        <f ca="1">IF(OR(LEFT($A457,1)="x",AND(Y453+$AC457=0,$AC453&gt;0)),"",IFERROR(VLOOKUP($A457,LedenZ,26,0),""))</f>
        <v/>
      </c>
      <c r="Q457" s="223" t="str">
        <f ca="1">IF(OR(LEFT($A457,1)="x",AND(Z453+$AC457=0,$AC453&gt;0)),"",IFERROR(VLOOKUP($A457,LedenZ,27,0),""))</f>
        <v/>
      </c>
      <c r="R457" s="223" t="str">
        <f ca="1">IF(OR(LEFT($A457,1)="x",AND(AA453+$AC457=0,$AC453&gt;0)),"",IFERROR(VLOOKUP($A457,LedenZ,28,0),""))</f>
        <v/>
      </c>
      <c r="S457" s="223" t="str">
        <f ca="1">IF(OR(LEFT($A457,1)="x",AND(AC453+$AC457=0,$AC453&gt;0)),"",IFERROR(VLOOKUP($A457,LedenZ,29,0),""))</f>
        <v/>
      </c>
      <c r="T457" s="305"/>
      <c r="U457" s="226"/>
      <c r="V457" s="229">
        <f t="shared" si="367"/>
        <v>11</v>
      </c>
      <c r="W457" s="229">
        <f t="shared" si="367"/>
        <v>12</v>
      </c>
      <c r="X457" s="52">
        <v>8</v>
      </c>
      <c r="Y457" s="87" t="str">
        <f t="shared" si="362"/>
        <v/>
      </c>
      <c r="Z457" s="87" t="str">
        <f t="shared" si="363"/>
        <v>E5</v>
      </c>
      <c r="AA457" s="87" t="str">
        <f t="shared" si="364"/>
        <v>E5</v>
      </c>
      <c r="AB457" s="87" t="str">
        <f t="shared" si="365"/>
        <v/>
      </c>
      <c r="AC457" s="34">
        <f t="shared" si="366"/>
        <v>4</v>
      </c>
    </row>
    <row r="458" spans="1:32" x14ac:dyDescent="0.2">
      <c r="A458" s="34" t="str">
        <f>C451&amp;"x"&amp;B458</f>
        <v>D4x5</v>
      </c>
      <c r="B458" s="63">
        <v>5</v>
      </c>
      <c r="C458" s="87" t="str">
        <f t="shared" si="352"/>
        <v>V</v>
      </c>
      <c r="D458" s="87" t="str">
        <f t="shared" si="353"/>
        <v>NLT04D0</v>
      </c>
      <c r="E458" s="88" t="str">
        <f t="shared" si="354"/>
        <v>Steenis, Yelena van</v>
      </c>
      <c r="F458" s="88" t="str">
        <f t="shared" si="355"/>
        <v>Yelena</v>
      </c>
      <c r="G458" s="89">
        <f t="shared" si="356"/>
        <v>39444</v>
      </c>
      <c r="H458" s="90">
        <f t="shared" si="357"/>
        <v>11</v>
      </c>
      <c r="I458" s="97"/>
      <c r="J458" s="87" t="str">
        <f t="shared" si="358"/>
        <v>D5</v>
      </c>
      <c r="K458" s="87" t="str">
        <f t="shared" si="359"/>
        <v>D5</v>
      </c>
      <c r="L458" s="87" t="str">
        <f t="shared" si="360"/>
        <v>D5</v>
      </c>
      <c r="M458" s="87" t="str">
        <f t="shared" si="361"/>
        <v>D4</v>
      </c>
      <c r="N458" s="92"/>
      <c r="P458" s="223" t="str">
        <f ca="1">IF(OR(LEFT($A458,1)="x",AND(Y453+$AC458=0,$AC453&gt;0)),"",IFERROR(VLOOKUP($A458,LedenZ,26,0),""))</f>
        <v/>
      </c>
      <c r="Q458" s="223" t="str">
        <f ca="1">IF(OR(LEFT($A458,1)="x",AND(Z453+$AC458=0,$AC453&gt;0)),"",IFERROR(VLOOKUP($A458,LedenZ,27,0),""))</f>
        <v/>
      </c>
      <c r="R458" s="223" t="str">
        <f ca="1">IF(OR(LEFT($A458,1)="x",AND(AA453+$AC458=0,$AC453&gt;0)),"",IFERROR(VLOOKUP($A458,LedenZ,28,0),""))</f>
        <v/>
      </c>
      <c r="S458" s="223" t="str">
        <f ca="1">IF(OR(LEFT($A458,1)="x",AND(AC453+$AC458=0,$AC453&gt;0)),"",IFERROR(VLOOKUP($A458,LedenZ,29,0),""))</f>
        <v/>
      </c>
      <c r="T458" s="305"/>
      <c r="U458" s="226"/>
      <c r="V458" s="229">
        <f t="shared" si="367"/>
        <v>11</v>
      </c>
      <c r="W458" s="229">
        <f t="shared" si="367"/>
        <v>12</v>
      </c>
      <c r="X458" s="52">
        <v>9</v>
      </c>
      <c r="Y458" s="87" t="str">
        <f t="shared" si="362"/>
        <v>D5</v>
      </c>
      <c r="Z458" s="87" t="str">
        <f t="shared" si="363"/>
        <v>D5</v>
      </c>
      <c r="AA458" s="87" t="str">
        <f t="shared" si="364"/>
        <v>D5</v>
      </c>
      <c r="AB458" s="87" t="str">
        <f t="shared" si="365"/>
        <v/>
      </c>
      <c r="AC458" s="34">
        <f t="shared" si="366"/>
        <v>6</v>
      </c>
    </row>
    <row r="459" spans="1:32" x14ac:dyDescent="0.2">
      <c r="A459" s="34" t="str">
        <f>C451&amp;"x"&amp;B459</f>
        <v>D4x6</v>
      </c>
      <c r="B459" s="63">
        <v>6</v>
      </c>
      <c r="C459" s="87" t="str">
        <f t="shared" si="352"/>
        <v>V</v>
      </c>
      <c r="D459" s="87" t="str">
        <f t="shared" si="353"/>
        <v>NLL19W5</v>
      </c>
      <c r="E459" s="88" t="str">
        <f t="shared" si="354"/>
        <v>Varik, Roos van</v>
      </c>
      <c r="F459" s="88" t="str">
        <f t="shared" si="355"/>
        <v>Roos</v>
      </c>
      <c r="G459" s="89">
        <f t="shared" si="356"/>
        <v>39236</v>
      </c>
      <c r="H459" s="90">
        <f t="shared" si="357"/>
        <v>11</v>
      </c>
      <c r="I459" s="97"/>
      <c r="J459" s="87" t="str">
        <f t="shared" si="358"/>
        <v>D5</v>
      </c>
      <c r="K459" s="87" t="str">
        <f t="shared" si="359"/>
        <v>D5</v>
      </c>
      <c r="L459" s="87" t="str">
        <f t="shared" si="360"/>
        <v>D5</v>
      </c>
      <c r="M459" s="87" t="str">
        <f t="shared" si="361"/>
        <v>D4</v>
      </c>
      <c r="N459" s="92"/>
      <c r="P459" s="223" t="str">
        <f ca="1">IF(OR(LEFT($A459,1)="x",AND(Y453+$AC459=0,$AC453&gt;0)),"",IFERROR(VLOOKUP($A459,LedenZ,26,0),""))</f>
        <v/>
      </c>
      <c r="Q459" s="223" t="str">
        <f ca="1">IF(OR(LEFT($A459,1)="x",AND(Z453+$AC459=0,$AC453&gt;0)),"",IFERROR(VLOOKUP($A459,LedenZ,27,0),""))</f>
        <v/>
      </c>
      <c r="R459" s="223" t="str">
        <f ca="1">IF(OR(LEFT($A459,1)="x",AND(AA453+$AC459=0,$AC453&gt;0)),"",IFERROR(VLOOKUP($A459,LedenZ,28,0),""))</f>
        <v/>
      </c>
      <c r="S459" s="223" t="str">
        <f ca="1">IF(OR(LEFT($A459,1)="x",AND(AC453+$AC459=0,$AC453&gt;0)),"",IFERROR(VLOOKUP($A459,LedenZ,29,0),""))</f>
        <v/>
      </c>
      <c r="T459" s="305"/>
      <c r="U459" s="226"/>
      <c r="V459" s="229">
        <f t="shared" si="367"/>
        <v>11</v>
      </c>
      <c r="W459" s="229">
        <f t="shared" si="367"/>
        <v>12</v>
      </c>
      <c r="X459" s="52">
        <v>10</v>
      </c>
      <c r="Y459" s="87" t="str">
        <f t="shared" si="362"/>
        <v>D5</v>
      </c>
      <c r="Z459" s="87" t="str">
        <f t="shared" si="363"/>
        <v>D5</v>
      </c>
      <c r="AA459" s="87" t="str">
        <f t="shared" si="364"/>
        <v>D5</v>
      </c>
      <c r="AB459" s="87" t="str">
        <f t="shared" si="365"/>
        <v/>
      </c>
      <c r="AC459" s="34">
        <f t="shared" si="366"/>
        <v>6</v>
      </c>
    </row>
    <row r="460" spans="1:32" x14ac:dyDescent="0.2">
      <c r="A460" s="34" t="str">
        <f>C451&amp;"x"&amp;B460</f>
        <v>D4x7</v>
      </c>
      <c r="B460" s="63">
        <v>7</v>
      </c>
      <c r="C460" s="87" t="str">
        <f t="shared" si="352"/>
        <v>M</v>
      </c>
      <c r="D460" s="87" t="str">
        <f t="shared" si="353"/>
        <v>NLW47J4</v>
      </c>
      <c r="E460" s="88" t="str">
        <f t="shared" si="354"/>
        <v>Hashmei, Ali</v>
      </c>
      <c r="F460" s="88" t="str">
        <f t="shared" si="355"/>
        <v>Ali</v>
      </c>
      <c r="G460" s="89">
        <f t="shared" si="356"/>
        <v>39402</v>
      </c>
      <c r="H460" s="90">
        <f t="shared" si="357"/>
        <v>11</v>
      </c>
      <c r="I460" s="97"/>
      <c r="J460" s="87" t="str">
        <f t="shared" si="358"/>
        <v>D5</v>
      </c>
      <c r="K460" s="87" t="str">
        <f t="shared" si="359"/>
        <v>D5</v>
      </c>
      <c r="L460" s="87" t="str">
        <f t="shared" si="360"/>
        <v>D5</v>
      </c>
      <c r="M460" s="87" t="str">
        <f t="shared" si="361"/>
        <v>D4</v>
      </c>
      <c r="N460" s="92"/>
      <c r="P460" s="223" t="str">
        <f ca="1">IF(OR(LEFT($A460,1)="x",AND(Y453+$AC460=0,$AC453&gt;0)),"",IFERROR(VLOOKUP($A460,LedenZ,26,0),""))</f>
        <v/>
      </c>
      <c r="Q460" s="223" t="str">
        <f ca="1">IF(OR(LEFT($A460,1)="x",AND(Z453+$AC460=0,$AC453&gt;0)),"",IFERROR(VLOOKUP($A460,LedenZ,27,0),""))</f>
        <v/>
      </c>
      <c r="R460" s="223" t="str">
        <f ca="1">IF(OR(LEFT($A460,1)="x",AND(AA453+$AC460=0,$AC453&gt;0)),"",IFERROR(VLOOKUP($A460,LedenZ,28,0),""))</f>
        <v/>
      </c>
      <c r="S460" s="223" t="str">
        <f ca="1">IF(OR(LEFT($A460,1)="x",AND(AC453+$AC460=0,$AC453&gt;0)),"",IFERROR(VLOOKUP($A460,LedenZ,29,0),""))</f>
        <v/>
      </c>
      <c r="T460" s="305"/>
      <c r="U460" s="226"/>
      <c r="V460" s="229">
        <f t="shared" si="367"/>
        <v>11</v>
      </c>
      <c r="W460" s="229">
        <f t="shared" si="367"/>
        <v>12</v>
      </c>
      <c r="X460" s="52">
        <v>11</v>
      </c>
      <c r="Y460" s="87" t="str">
        <f t="shared" si="362"/>
        <v>D5</v>
      </c>
      <c r="Z460" s="87" t="str">
        <f t="shared" si="363"/>
        <v>D5</v>
      </c>
      <c r="AA460" s="87" t="str">
        <f t="shared" si="364"/>
        <v>D5</v>
      </c>
      <c r="AB460" s="87" t="str">
        <f t="shared" si="365"/>
        <v/>
      </c>
      <c r="AC460" s="34">
        <f t="shared" si="366"/>
        <v>6</v>
      </c>
    </row>
    <row r="461" spans="1:32" x14ac:dyDescent="0.2">
      <c r="A461" s="34" t="str">
        <f>C451&amp;"x"&amp;B461</f>
        <v>D4x8</v>
      </c>
      <c r="B461" s="63">
        <v>8</v>
      </c>
      <c r="C461" s="87" t="str">
        <f t="shared" si="352"/>
        <v>M</v>
      </c>
      <c r="D461" s="87" t="str">
        <f t="shared" si="353"/>
        <v>NLB71B4</v>
      </c>
      <c r="E461" s="88" t="str">
        <f t="shared" si="354"/>
        <v>Koornneef, Tommie</v>
      </c>
      <c r="F461" s="88" t="str">
        <f t="shared" si="355"/>
        <v>Tommie</v>
      </c>
      <c r="G461" s="89">
        <f t="shared" si="356"/>
        <v>39123</v>
      </c>
      <c r="H461" s="90">
        <f t="shared" si="357"/>
        <v>11</v>
      </c>
      <c r="I461" s="97"/>
      <c r="J461" s="87" t="str">
        <f t="shared" si="358"/>
        <v>D5</v>
      </c>
      <c r="K461" s="87" t="str">
        <f t="shared" si="359"/>
        <v>D5</v>
      </c>
      <c r="L461" s="87" t="str">
        <f t="shared" si="360"/>
        <v>D5</v>
      </c>
      <c r="M461" s="87" t="str">
        <f t="shared" si="361"/>
        <v>D4</v>
      </c>
      <c r="N461" s="92"/>
      <c r="P461" s="223" t="str">
        <f ca="1">IF(OR(LEFT($A461,1)="x",AND(Y453+$AC461=0,$AC453&gt;0)),"",IFERROR(VLOOKUP($A461,LedenZ,26,0),""))</f>
        <v/>
      </c>
      <c r="Q461" s="223" t="str">
        <f ca="1">IF(OR(LEFT($A461,1)="x",AND(Z453+$AC461=0,$AC453&gt;0)),"",IFERROR(VLOOKUP($A461,LedenZ,27,0),""))</f>
        <v/>
      </c>
      <c r="R461" s="223" t="str">
        <f ca="1">IF(OR(LEFT($A461,1)="x",AND(AA453+$AC461=0,$AC453&gt;0)),"",IFERROR(VLOOKUP($A461,LedenZ,28,0),""))</f>
        <v/>
      </c>
      <c r="S461" s="223" t="str">
        <f ca="1">IF(OR(LEFT($A461,1)="x",AND(AC453+$AC461=0,$AC453&gt;0)),"",IFERROR(VLOOKUP($A461,LedenZ,29,0),""))</f>
        <v/>
      </c>
      <c r="T461" s="305"/>
      <c r="U461" s="226"/>
      <c r="V461" s="229">
        <f t="shared" si="367"/>
        <v>11</v>
      </c>
      <c r="W461" s="229">
        <f t="shared" si="367"/>
        <v>12</v>
      </c>
      <c r="X461" s="52">
        <v>12</v>
      </c>
      <c r="Y461" s="87" t="str">
        <f t="shared" si="362"/>
        <v>D5</v>
      </c>
      <c r="Z461" s="87" t="str">
        <f t="shared" si="363"/>
        <v>D5</v>
      </c>
      <c r="AA461" s="87" t="str">
        <f t="shared" si="364"/>
        <v>D5</v>
      </c>
      <c r="AB461" s="87" t="str">
        <f t="shared" si="365"/>
        <v/>
      </c>
      <c r="AC461" s="34">
        <f t="shared" si="366"/>
        <v>6</v>
      </c>
    </row>
    <row r="462" spans="1:32" x14ac:dyDescent="0.2">
      <c r="A462" s="34" t="str">
        <f>C451&amp;"x"&amp;B462</f>
        <v>D4x9</v>
      </c>
      <c r="B462" s="63">
        <v>9</v>
      </c>
      <c r="C462" s="87" t="str">
        <f t="shared" si="352"/>
        <v>M</v>
      </c>
      <c r="D462" s="87" t="str">
        <f t="shared" si="353"/>
        <v>NLR06X4</v>
      </c>
      <c r="E462" s="88" t="str">
        <f t="shared" si="354"/>
        <v>Pille, Menno</v>
      </c>
      <c r="F462" s="88" t="str">
        <f t="shared" si="355"/>
        <v>Menno</v>
      </c>
      <c r="G462" s="89">
        <f t="shared" si="356"/>
        <v>39187</v>
      </c>
      <c r="H462" s="90">
        <f t="shared" si="357"/>
        <v>11</v>
      </c>
      <c r="I462" s="97"/>
      <c r="J462" s="87" t="str">
        <f t="shared" si="358"/>
        <v>D5</v>
      </c>
      <c r="K462" s="87" t="str">
        <f t="shared" si="359"/>
        <v>D5</v>
      </c>
      <c r="L462" s="87" t="str">
        <f t="shared" si="360"/>
        <v>D5</v>
      </c>
      <c r="M462" s="87" t="str">
        <f t="shared" si="361"/>
        <v>D4</v>
      </c>
      <c r="N462" s="92"/>
      <c r="P462" s="223" t="str">
        <f ca="1">IF(OR(LEFT($A462,1)="x",AND(Y453+$AC462=0,$AC453&gt;0)),"",IFERROR(VLOOKUP($A462,LedenZ,26,0),""))</f>
        <v/>
      </c>
      <c r="Q462" s="223" t="str">
        <f ca="1">IF(OR(LEFT($A462,1)="x",AND(Z453+$AC462=0,$AC453&gt;0)),"",IFERROR(VLOOKUP($A462,LedenZ,27,0),""))</f>
        <v/>
      </c>
      <c r="R462" s="223" t="str">
        <f ca="1">IF(OR(LEFT($A462,1)="x",AND(AA453+$AC462=0,$AC453&gt;0)),"",IFERROR(VLOOKUP($A462,LedenZ,28,0),""))</f>
        <v/>
      </c>
      <c r="S462" s="223" t="str">
        <f ca="1">IF(OR(LEFT($A462,1)="x",AND(AC453+$AC462=0,$AC453&gt;0)),"",IFERROR(VLOOKUP($A462,LedenZ,29,0),""))</f>
        <v/>
      </c>
      <c r="T462" s="305"/>
      <c r="U462" s="226"/>
      <c r="V462" s="229">
        <f t="shared" si="367"/>
        <v>11</v>
      </c>
      <c r="W462" s="229">
        <f t="shared" si="367"/>
        <v>12</v>
      </c>
      <c r="X462" s="52">
        <v>13</v>
      </c>
      <c r="Y462" s="87" t="str">
        <f t="shared" si="362"/>
        <v>D5</v>
      </c>
      <c r="Z462" s="87" t="str">
        <f t="shared" si="363"/>
        <v>D5</v>
      </c>
      <c r="AA462" s="87" t="str">
        <f t="shared" si="364"/>
        <v>D5</v>
      </c>
      <c r="AB462" s="87" t="str">
        <f t="shared" si="365"/>
        <v/>
      </c>
      <c r="AC462" s="34">
        <f t="shared" si="366"/>
        <v>6</v>
      </c>
    </row>
    <row r="463" spans="1:32" x14ac:dyDescent="0.2">
      <c r="A463" s="34" t="str">
        <f>C451&amp;"x"&amp;B463</f>
        <v>D4x10</v>
      </c>
      <c r="B463" s="63">
        <v>10</v>
      </c>
      <c r="C463" s="87" t="str">
        <f t="shared" si="352"/>
        <v>M</v>
      </c>
      <c r="D463" s="87" t="str">
        <f t="shared" si="353"/>
        <v>NLS75Z1</v>
      </c>
      <c r="E463" s="88" t="str">
        <f t="shared" si="354"/>
        <v>Verhoef, Stefan</v>
      </c>
      <c r="F463" s="88" t="str">
        <f t="shared" si="355"/>
        <v>Stefan</v>
      </c>
      <c r="G463" s="89">
        <f t="shared" si="356"/>
        <v>39810</v>
      </c>
      <c r="H463" s="90">
        <f t="shared" si="357"/>
        <v>10</v>
      </c>
      <c r="I463" s="97"/>
      <c r="J463" s="87" t="str">
        <f t="shared" si="358"/>
        <v>E3</v>
      </c>
      <c r="K463" s="87" t="str">
        <f t="shared" si="359"/>
        <v>E3</v>
      </c>
      <c r="L463" s="87" t="str">
        <f t="shared" si="360"/>
        <v>E3</v>
      </c>
      <c r="M463" s="87" t="str">
        <f t="shared" si="361"/>
        <v>D4</v>
      </c>
      <c r="N463" s="92"/>
      <c r="P463" s="223" t="str">
        <f ca="1">IF(OR(LEFT($A463,1)="x",AND(Y453+$AC463=0,$AC453&gt;0)),"",IFERROR(VLOOKUP($A463,LedenZ,26,0),""))</f>
        <v/>
      </c>
      <c r="Q463" s="223" t="str">
        <f ca="1">IF(OR(LEFT($A463,1)="x",AND(Z453+$AC463=0,$AC453&gt;0)),"",IFERROR(VLOOKUP($A463,LedenZ,27,0),""))</f>
        <v/>
      </c>
      <c r="R463" s="223" t="str">
        <f ca="1">IF(OR(LEFT($A463,1)="x",AND(AA453+$AC463=0,$AC453&gt;0)),"",IFERROR(VLOOKUP($A463,LedenZ,28,0),""))</f>
        <v/>
      </c>
      <c r="S463" s="223" t="str">
        <f ca="1">IF(OR(LEFT($A463,1)="x",AND(AC453+$AC463=0,$AC453&gt;0)),"",IFERROR(VLOOKUP($A463,LedenZ,29,0),""))</f>
        <v/>
      </c>
      <c r="T463" s="305"/>
      <c r="U463" s="226"/>
      <c r="V463" s="229">
        <f t="shared" si="367"/>
        <v>11</v>
      </c>
      <c r="W463" s="229">
        <f t="shared" si="367"/>
        <v>12</v>
      </c>
      <c r="X463" s="52">
        <v>14</v>
      </c>
      <c r="Y463" s="87" t="str">
        <f t="shared" si="362"/>
        <v>E3</v>
      </c>
      <c r="Z463" s="87" t="str">
        <f t="shared" si="363"/>
        <v>E3</v>
      </c>
      <c r="AA463" s="87" t="str">
        <f t="shared" si="364"/>
        <v>E3</v>
      </c>
      <c r="AB463" s="87" t="str">
        <f t="shared" si="365"/>
        <v/>
      </c>
      <c r="AC463" s="34">
        <f t="shared" si="366"/>
        <v>6</v>
      </c>
    </row>
    <row r="464" spans="1:32" x14ac:dyDescent="0.2">
      <c r="A464" s="34" t="str">
        <f>C451&amp;"x"&amp;B464</f>
        <v>D4x11</v>
      </c>
      <c r="B464" s="63">
        <v>11</v>
      </c>
      <c r="C464" s="87" t="str">
        <f t="shared" si="352"/>
        <v>M</v>
      </c>
      <c r="D464" s="87" t="str">
        <f t="shared" si="353"/>
        <v>NLM05B2</v>
      </c>
      <c r="E464" s="88" t="str">
        <f t="shared" si="354"/>
        <v>Vliet, Tycho</v>
      </c>
      <c r="F464" s="88" t="str">
        <f t="shared" si="355"/>
        <v>Tycho</v>
      </c>
      <c r="G464" s="89">
        <f t="shared" si="356"/>
        <v>39346</v>
      </c>
      <c r="H464" s="90">
        <f t="shared" si="357"/>
        <v>11</v>
      </c>
      <c r="I464" s="97"/>
      <c r="J464" s="87" t="str">
        <f t="shared" si="358"/>
        <v>D3</v>
      </c>
      <c r="K464" s="87" t="str">
        <f t="shared" si="359"/>
        <v>D3</v>
      </c>
      <c r="L464" s="87" t="str">
        <f t="shared" si="360"/>
        <v>D3</v>
      </c>
      <c r="M464" s="87" t="str">
        <f t="shared" si="361"/>
        <v>D4</v>
      </c>
      <c r="N464" s="92"/>
      <c r="P464" s="223" t="str">
        <f ca="1">IF(OR(LEFT($A464,1)="x",AND(Y453+$AC464=0,$AC453&gt;0)),"",IFERROR(VLOOKUP($A464,LedenZ,26,0),""))</f>
        <v/>
      </c>
      <c r="Q464" s="223" t="str">
        <f ca="1">IF(OR(LEFT($A464,1)="x",AND(Z453+$AC464=0,$AC453&gt;0)),"",IFERROR(VLOOKUP($A464,LedenZ,27,0),""))</f>
        <v/>
      </c>
      <c r="R464" s="223" t="str">
        <f ca="1">IF(OR(LEFT($A464,1)="x",AND(AA453+$AC464=0,$AC453&gt;0)),"",IFERROR(VLOOKUP($A464,LedenZ,28,0),""))</f>
        <v/>
      </c>
      <c r="S464" s="223" t="str">
        <f ca="1">IF(OR(LEFT($A464,1)="x",AND(AC453+$AC464=0,$AC453&gt;0)),"",IFERROR(VLOOKUP($A464,LedenZ,29,0),""))</f>
        <v/>
      </c>
      <c r="V464" s="229">
        <f t="shared" si="367"/>
        <v>11</v>
      </c>
      <c r="W464" s="229">
        <f t="shared" si="367"/>
        <v>12</v>
      </c>
      <c r="X464" s="52">
        <v>15</v>
      </c>
      <c r="Y464" s="87" t="str">
        <f t="shared" si="362"/>
        <v>D3</v>
      </c>
      <c r="Z464" s="87" t="str">
        <f t="shared" si="363"/>
        <v>D3</v>
      </c>
      <c r="AA464" s="87" t="str">
        <f t="shared" si="364"/>
        <v>D3</v>
      </c>
      <c r="AB464" s="87" t="str">
        <f t="shared" si="365"/>
        <v/>
      </c>
      <c r="AC464" s="34">
        <f t="shared" si="366"/>
        <v>6</v>
      </c>
    </row>
    <row r="465" spans="1:32" x14ac:dyDescent="0.2">
      <c r="A465" s="34" t="str">
        <f>C451&amp;"x"&amp;B465</f>
        <v>D4x12</v>
      </c>
      <c r="B465" s="63">
        <v>12</v>
      </c>
      <c r="C465" s="87" t="str">
        <f t="shared" si="352"/>
        <v>M</v>
      </c>
      <c r="D465" s="87" t="str">
        <f t="shared" si="353"/>
        <v>NLT60Y5</v>
      </c>
      <c r="E465" s="88" t="str">
        <f t="shared" si="354"/>
        <v>Westerbeek, Manuel</v>
      </c>
      <c r="F465" s="88" t="str">
        <f t="shared" si="355"/>
        <v>Manuel</v>
      </c>
      <c r="G465" s="89">
        <f t="shared" si="356"/>
        <v>39087</v>
      </c>
      <c r="H465" s="90">
        <f t="shared" si="357"/>
        <v>11</v>
      </c>
      <c r="I465" s="97"/>
      <c r="J465" s="87" t="str">
        <f t="shared" si="358"/>
        <v>D4</v>
      </c>
      <c r="K465" s="87" t="str">
        <f t="shared" si="359"/>
        <v>D4</v>
      </c>
      <c r="L465" s="87" t="str">
        <f t="shared" si="360"/>
        <v>D4</v>
      </c>
      <c r="M465" s="87" t="str">
        <f t="shared" si="361"/>
        <v>D4</v>
      </c>
      <c r="N465" s="92"/>
      <c r="P465" s="223" t="str">
        <f ca="1">IF(OR(LEFT($A465,1)="x",AND(Y453+$AC465=0,$AC453&gt;0)),"",IFERROR(VLOOKUP($A465,LedenZ,26,0),""))</f>
        <v/>
      </c>
      <c r="Q465" s="223" t="str">
        <f ca="1">IF(OR(LEFT($A465,1)="x",AND(Z453+$AC465=0,$AC453&gt;0)),"",IFERROR(VLOOKUP($A465,LedenZ,27,0),""))</f>
        <v/>
      </c>
      <c r="R465" s="223" t="str">
        <f ca="1">IF(OR(LEFT($A465,1)="x",AND(AA453+$AC465=0,$AC453&gt;0)),"",IFERROR(VLOOKUP($A465,LedenZ,28,0),""))</f>
        <v/>
      </c>
      <c r="S465" s="223" t="str">
        <f ca="1">IF(OR(LEFT($A465,1)="x",AND(AC453+$AC465=0,$AC453&gt;0)),"",IFERROR(VLOOKUP($A465,LedenZ,29,0),""))</f>
        <v/>
      </c>
      <c r="V465" s="229">
        <f t="shared" si="367"/>
        <v>11</v>
      </c>
      <c r="W465" s="229">
        <f t="shared" si="367"/>
        <v>12</v>
      </c>
      <c r="X465" s="52">
        <v>16</v>
      </c>
      <c r="Y465" s="87" t="str">
        <f t="shared" si="362"/>
        <v>D4</v>
      </c>
      <c r="Z465" s="87" t="str">
        <f t="shared" si="363"/>
        <v>D4</v>
      </c>
      <c r="AA465" s="87" t="str">
        <f t="shared" si="364"/>
        <v>D4</v>
      </c>
      <c r="AB465" s="87" t="str">
        <f t="shared" si="365"/>
        <v/>
      </c>
      <c r="AC465" s="34">
        <f t="shared" si="366"/>
        <v>6</v>
      </c>
    </row>
    <row r="466" spans="1:32" x14ac:dyDescent="0.2">
      <c r="A466" s="34" t="str">
        <f>C451&amp;"x"&amp;B466</f>
        <v>D4x13</v>
      </c>
      <c r="B466" s="63">
        <v>13</v>
      </c>
      <c r="C466" s="87" t="str">
        <f t="shared" si="352"/>
        <v/>
      </c>
      <c r="D466" s="87" t="str">
        <f t="shared" si="353"/>
        <v/>
      </c>
      <c r="E466" s="88" t="str">
        <f t="shared" si="354"/>
        <v/>
      </c>
      <c r="F466" s="88" t="str">
        <f t="shared" si="355"/>
        <v/>
      </c>
      <c r="G466" s="89" t="str">
        <f t="shared" si="356"/>
        <v/>
      </c>
      <c r="H466" s="90" t="str">
        <f t="shared" si="357"/>
        <v/>
      </c>
      <c r="I466" s="97"/>
      <c r="J466" s="87" t="str">
        <f t="shared" si="358"/>
        <v/>
      </c>
      <c r="K466" s="87" t="str">
        <f t="shared" si="359"/>
        <v/>
      </c>
      <c r="L466" s="87" t="str">
        <f t="shared" si="360"/>
        <v/>
      </c>
      <c r="M466" s="87" t="str">
        <f t="shared" si="361"/>
        <v/>
      </c>
      <c r="N466" s="92"/>
      <c r="P466" s="223" t="str">
        <f>IF(OR(LEFT($A466,1)="x",AND(Y453+$AC466=0,$AC453&gt;0)),"",IFERROR(VLOOKUP($A466,LedenZ,26,0),""))</f>
        <v/>
      </c>
      <c r="Q466" s="223" t="str">
        <f>IF(OR(LEFT($A466,1)="x",AND(Z453+$AC466=0,$AC453&gt;0)),"",IFERROR(VLOOKUP($A466,LedenZ,27,0),""))</f>
        <v/>
      </c>
      <c r="R466" s="223" t="str">
        <f>IF(OR(LEFT($A466,1)="x",AND(AA453+$AC466=0,$AC453&gt;0)),"",IFERROR(VLOOKUP($A466,LedenZ,28,0),""))</f>
        <v/>
      </c>
      <c r="S466" s="223" t="str">
        <f>IF(OR(LEFT($A466,1)="x",AND(AC453+$AC466=0,$AC453&gt;0)),"",IFERROR(VLOOKUP($A466,LedenZ,29,0),""))</f>
        <v/>
      </c>
      <c r="V466" s="229">
        <f t="shared" si="367"/>
        <v>11</v>
      </c>
      <c r="W466" s="229">
        <f t="shared" si="367"/>
        <v>12</v>
      </c>
      <c r="X466" s="52">
        <v>17</v>
      </c>
      <c r="Y466" s="87" t="str">
        <f t="shared" si="362"/>
        <v/>
      </c>
      <c r="Z466" s="87" t="str">
        <f t="shared" si="363"/>
        <v/>
      </c>
      <c r="AA466" s="87" t="str">
        <f t="shared" si="364"/>
        <v/>
      </c>
      <c r="AB466" s="87" t="str">
        <f t="shared" si="365"/>
        <v/>
      </c>
      <c r="AC466" s="34">
        <f t="shared" si="366"/>
        <v>0</v>
      </c>
    </row>
    <row r="467" spans="1:32" x14ac:dyDescent="0.2">
      <c r="A467" s="34" t="str">
        <f>C451&amp;"x"&amp;B467</f>
        <v>D4x14</v>
      </c>
      <c r="B467" s="63">
        <v>14</v>
      </c>
      <c r="C467" s="87" t="str">
        <f t="shared" si="352"/>
        <v/>
      </c>
      <c r="D467" s="87" t="str">
        <f t="shared" si="353"/>
        <v/>
      </c>
      <c r="E467" s="88" t="str">
        <f t="shared" si="354"/>
        <v/>
      </c>
      <c r="F467" s="88" t="str">
        <f t="shared" si="355"/>
        <v/>
      </c>
      <c r="G467" s="89" t="str">
        <f t="shared" si="356"/>
        <v/>
      </c>
      <c r="H467" s="90" t="str">
        <f t="shared" si="357"/>
        <v/>
      </c>
      <c r="I467" s="97"/>
      <c r="J467" s="87" t="str">
        <f t="shared" si="358"/>
        <v/>
      </c>
      <c r="K467" s="87" t="str">
        <f t="shared" si="359"/>
        <v/>
      </c>
      <c r="L467" s="87" t="str">
        <f t="shared" si="360"/>
        <v/>
      </c>
      <c r="M467" s="87" t="str">
        <f t="shared" si="361"/>
        <v/>
      </c>
      <c r="N467" s="92"/>
      <c r="P467" s="223" t="str">
        <f>IF(OR(LEFT($A467,1)="x",AND(Y453+$AC467=0,$AC453&gt;0)),"",IFERROR(VLOOKUP($A467,LedenZ,26,0),""))</f>
        <v/>
      </c>
      <c r="Q467" s="223" t="str">
        <f>IF(OR(LEFT($A467,1)="x",AND(Z453+$AC467=0,$AC453&gt;0)),"",IFERROR(VLOOKUP($A467,LedenZ,27,0),""))</f>
        <v/>
      </c>
      <c r="R467" s="223" t="str">
        <f>IF(OR(LEFT($A467,1)="x",AND(AA453+$AC467=0,$AC453&gt;0)),"",IFERROR(VLOOKUP($A467,LedenZ,28,0),""))</f>
        <v/>
      </c>
      <c r="S467" s="223" t="str">
        <f>IF(OR(LEFT($A467,1)="x",AND(AC453+$AC467=0,$AC453&gt;0)),"",IFERROR(VLOOKUP($A467,LedenZ,29,0),""))</f>
        <v/>
      </c>
      <c r="V467" s="229">
        <f t="shared" si="367"/>
        <v>11</v>
      </c>
      <c r="W467" s="229">
        <f t="shared" si="367"/>
        <v>12</v>
      </c>
      <c r="X467" s="52">
        <v>18</v>
      </c>
      <c r="Y467" s="87" t="str">
        <f t="shared" si="362"/>
        <v/>
      </c>
      <c r="Z467" s="87" t="str">
        <f t="shared" si="363"/>
        <v/>
      </c>
      <c r="AA467" s="87" t="str">
        <f t="shared" si="364"/>
        <v/>
      </c>
      <c r="AB467" s="87" t="str">
        <f t="shared" si="365"/>
        <v/>
      </c>
      <c r="AC467" s="34">
        <f t="shared" si="366"/>
        <v>0</v>
      </c>
    </row>
    <row r="468" spans="1:32" x14ac:dyDescent="0.2">
      <c r="A468" s="34" t="str">
        <f>C451&amp;"x"&amp;B468</f>
        <v>D4x15</v>
      </c>
      <c r="B468" s="63">
        <v>15</v>
      </c>
      <c r="C468" s="87" t="str">
        <f t="shared" si="352"/>
        <v/>
      </c>
      <c r="D468" s="87" t="str">
        <f t="shared" si="353"/>
        <v/>
      </c>
      <c r="E468" s="88" t="str">
        <f t="shared" si="354"/>
        <v/>
      </c>
      <c r="F468" s="88" t="str">
        <f t="shared" si="355"/>
        <v/>
      </c>
      <c r="G468" s="89" t="str">
        <f t="shared" si="356"/>
        <v/>
      </c>
      <c r="H468" s="90" t="str">
        <f t="shared" si="357"/>
        <v/>
      </c>
      <c r="I468" s="97"/>
      <c r="J468" s="87" t="str">
        <f t="shared" si="358"/>
        <v/>
      </c>
      <c r="K468" s="87" t="str">
        <f t="shared" si="359"/>
        <v/>
      </c>
      <c r="L468" s="87" t="str">
        <f t="shared" si="360"/>
        <v/>
      </c>
      <c r="M468" s="87" t="str">
        <f t="shared" si="361"/>
        <v/>
      </c>
      <c r="N468" s="92"/>
      <c r="P468" s="223" t="str">
        <f>IF(OR(LEFT($A468,1)="x",AND(Y453+$AC468=0,$AC453&gt;0)),"",IFERROR(VLOOKUP($A468,LedenZ,26,0),""))</f>
        <v/>
      </c>
      <c r="Q468" s="223" t="str">
        <f>IF(OR(LEFT($A468,1)="x",AND(Z453+$AC468=0,$AC453&gt;0)),"",IFERROR(VLOOKUP($A468,LedenZ,27,0),""))</f>
        <v/>
      </c>
      <c r="R468" s="223" t="str">
        <f>IF(OR(LEFT($A468,1)="x",AND(AA453+$AC468=0,$AC453&gt;0)),"",IFERROR(VLOOKUP($A468,LedenZ,28,0),""))</f>
        <v/>
      </c>
      <c r="S468" s="223" t="str">
        <f>IF(OR(LEFT($A468,1)="x",AND(AC453+$AC468=0,$AC453&gt;0)),"",IFERROR(VLOOKUP($A468,LedenZ,29,0),""))</f>
        <v/>
      </c>
      <c r="V468" s="229">
        <f t="shared" si="367"/>
        <v>11</v>
      </c>
      <c r="W468" s="229">
        <f t="shared" si="367"/>
        <v>12</v>
      </c>
      <c r="X468" s="52">
        <v>19</v>
      </c>
      <c r="Y468" s="87" t="str">
        <f t="shared" si="362"/>
        <v/>
      </c>
      <c r="Z468" s="87" t="str">
        <f t="shared" si="363"/>
        <v/>
      </c>
      <c r="AA468" s="87" t="str">
        <f t="shared" si="364"/>
        <v/>
      </c>
      <c r="AB468" s="87" t="str">
        <f t="shared" si="365"/>
        <v/>
      </c>
      <c r="AC468" s="34">
        <f t="shared" si="366"/>
        <v>0</v>
      </c>
    </row>
    <row r="469" spans="1:32" ht="13.5" thickBot="1" x14ac:dyDescent="0.25">
      <c r="B469" s="93"/>
      <c r="C469" s="94"/>
      <c r="D469" s="93"/>
      <c r="E469" s="93"/>
      <c r="F469" s="93"/>
      <c r="G469" s="95"/>
      <c r="H469" s="95"/>
      <c r="I469" s="95"/>
      <c r="J469" s="94"/>
      <c r="K469" s="94"/>
      <c r="L469" s="94"/>
      <c r="M469" s="92"/>
      <c r="N469" s="92"/>
      <c r="X469" s="52">
        <v>20</v>
      </c>
    </row>
    <row r="470" spans="1:32" ht="13.5" thickTop="1" x14ac:dyDescent="0.2">
      <c r="A470" s="62"/>
      <c r="B470" s="63"/>
      <c r="C470" s="392" t="s">
        <v>6547</v>
      </c>
      <c r="D470" s="392"/>
      <c r="E470" s="178" t="s">
        <v>6548</v>
      </c>
      <c r="F470" s="178" t="s">
        <v>6549</v>
      </c>
      <c r="G470" s="65" t="s">
        <v>6550</v>
      </c>
      <c r="H470" s="66"/>
      <c r="I470" s="67"/>
      <c r="J470" s="68" t="s">
        <v>6551</v>
      </c>
      <c r="K470" s="68" t="s">
        <v>6552</v>
      </c>
      <c r="L470" s="68" t="s">
        <v>6553</v>
      </c>
      <c r="M470" s="69"/>
      <c r="N470" s="69"/>
      <c r="O470" s="70"/>
      <c r="P470" s="71">
        <f ca="1">COUNT(P474:P488)</f>
        <v>0</v>
      </c>
      <c r="Q470" s="71">
        <f ca="1">COUNT(Q474:Q488)</f>
        <v>0</v>
      </c>
      <c r="R470" s="71">
        <f ca="1">COUNT(R474:R488)</f>
        <v>0</v>
      </c>
      <c r="S470" s="71">
        <f ca="1">COUNT(S474:S488)</f>
        <v>0</v>
      </c>
      <c r="T470" s="51">
        <f ca="1">S470-(15-COUNTBLANK(AB474:AB488))</f>
        <v>0</v>
      </c>
      <c r="U470" s="70"/>
      <c r="V470" s="70"/>
      <c r="W470" s="70"/>
      <c r="X470" s="70">
        <v>1</v>
      </c>
      <c r="Y470" s="62"/>
      <c r="Z470" s="62"/>
      <c r="AA470" s="62"/>
      <c r="AB470" s="62"/>
      <c r="AC470" s="62"/>
    </row>
    <row r="471" spans="1:32" x14ac:dyDescent="0.2">
      <c r="A471" s="43">
        <v>27</v>
      </c>
      <c r="B471" s="73"/>
      <c r="C471" s="391" t="str">
        <f>Leden!AR29</f>
        <v>E1</v>
      </c>
      <c r="D471" s="391"/>
      <c r="E471" s="177" t="str">
        <f>IF($C471="","",LEFT(IFERROR(VLOOKUP($C471,TeamsZ,2,0),"")&amp;"??",2))</f>
        <v>BK</v>
      </c>
      <c r="F471" s="177" t="str">
        <f>IF($C471="","",LEFT(IFERROR(VLOOKUP($C471,TeamsZ,3,0),"")&amp;"??",2))</f>
        <v>Za</v>
      </c>
      <c r="G471" s="177" t="str">
        <f>IF($C471="","",LEFT(IFERROR(VLOOKUP($C471,TeamsZ,4,0),"")&amp;"?",1))</f>
        <v>4</v>
      </c>
      <c r="H471" s="75"/>
      <c r="I471" s="76"/>
      <c r="J471" s="295">
        <f>COUNTIF(C474:C488,"V")</f>
        <v>4</v>
      </c>
      <c r="K471" s="300">
        <f>COUNTIF(C474:C488,"M")</f>
        <v>2</v>
      </c>
      <c r="L471" s="77">
        <f>IFERROR(AVERAGE(H474:H488),"")</f>
        <v>9</v>
      </c>
      <c r="M471" s="78"/>
      <c r="N471" s="78"/>
      <c r="O471" s="79" t="s">
        <v>6554</v>
      </c>
      <c r="P471" s="223" t="str">
        <f ca="1">IF(COUNT(P474:P488)=0,"",TeamPunten(P474:P488,$V471))</f>
        <v/>
      </c>
      <c r="Q471" s="223" t="str">
        <f ca="1">IF(COUNT(Q474:Q488)=0,"",TeamPunten(Q474:Q488,$V471))</f>
        <v/>
      </c>
      <c r="R471" s="223" t="str">
        <f ca="1">IF(COUNT(R474:R488)=0,"",TeamPunten(R474:R488,$V471))</f>
        <v/>
      </c>
      <c r="S471" s="223" t="str">
        <f ca="1">IF(COUNT(S474:S488)=0,"",TeamPunten(S474:S488,$V471))</f>
        <v/>
      </c>
      <c r="T471" s="51"/>
      <c r="U471" s="225" t="str">
        <f>MID($C471,1,1)</f>
        <v>E</v>
      </c>
      <c r="V471" s="225" t="str">
        <f>MID($C471,1,1)</f>
        <v>E</v>
      </c>
      <c r="W471" s="225" t="str">
        <f>MID($C471,1,1)</f>
        <v>E</v>
      </c>
      <c r="X471" s="52">
        <v>2</v>
      </c>
      <c r="Y471" s="43"/>
      <c r="Z471" s="43"/>
      <c r="AA471" s="43"/>
      <c r="AB471" s="43"/>
      <c r="AC471" s="43"/>
      <c r="AD471" s="20" t="str">
        <f>IF($C471="","",IFERROR(VLOOKUP($C471,TeamsZ,6,0),""))</f>
        <v>A</v>
      </c>
      <c r="AE471" s="20" t="str">
        <f>IF($AD471="","",VLOOKUP($AD471,Teams!$J$4:$O$8,2,0))</f>
        <v>3312 AD</v>
      </c>
      <c r="AF471" s="20" t="str">
        <f>IF($AD471="","",VLOOKUP($AD471,Teams!$J$4:$O$8,4,0))</f>
        <v>Dordrecht</v>
      </c>
    </row>
    <row r="472" spans="1:32" x14ac:dyDescent="0.2">
      <c r="B472" s="63"/>
      <c r="C472" s="178"/>
      <c r="D472" s="63"/>
      <c r="E472" s="63"/>
      <c r="F472" s="63"/>
      <c r="G472" s="67"/>
      <c r="H472" s="67"/>
      <c r="I472" s="67"/>
      <c r="J472" s="296"/>
      <c r="K472" s="296"/>
      <c r="L472" s="296"/>
      <c r="M472" s="80"/>
      <c r="N472" s="80"/>
      <c r="P472" s="224"/>
      <c r="Q472" s="224"/>
      <c r="R472" s="224"/>
      <c r="S472" s="224"/>
      <c r="T472" s="51"/>
      <c r="U472" s="226"/>
      <c r="V472" s="226"/>
      <c r="W472" s="226"/>
      <c r="X472" s="52">
        <v>3</v>
      </c>
    </row>
    <row r="473" spans="1:32" x14ac:dyDescent="0.2">
      <c r="A473" s="81"/>
      <c r="B473" s="82"/>
      <c r="C473" s="83" t="s">
        <v>6555</v>
      </c>
      <c r="D473" s="83" t="s">
        <v>6556</v>
      </c>
      <c r="E473" s="84" t="s">
        <v>6557</v>
      </c>
      <c r="F473" s="84" t="s">
        <v>6558</v>
      </c>
      <c r="G473" s="83" t="s">
        <v>6559</v>
      </c>
      <c r="H473" s="83" t="s">
        <v>6560</v>
      </c>
      <c r="I473" s="83" t="s">
        <v>6415</v>
      </c>
      <c r="J473" s="83" t="s">
        <v>7321</v>
      </c>
      <c r="K473" s="83" t="s">
        <v>8065</v>
      </c>
      <c r="L473" s="83" t="s">
        <v>8195</v>
      </c>
      <c r="M473" s="83" t="s">
        <v>8196</v>
      </c>
      <c r="N473" s="85"/>
      <c r="O473" s="86"/>
      <c r="P473" s="227" t="s">
        <v>6425</v>
      </c>
      <c r="Q473" s="227" t="s">
        <v>6424</v>
      </c>
      <c r="R473" s="227" t="s">
        <v>6426</v>
      </c>
      <c r="S473" s="227" t="s">
        <v>6425</v>
      </c>
      <c r="T473" s="51"/>
      <c r="U473" s="225">
        <f>IF(W471="","",VLOOKUP(W471,Leeftijdscat,2,FALSE))</f>
        <v>7</v>
      </c>
      <c r="V473" s="225">
        <f>IF(W471="","",VLOOKUP(W471,Leeftijdscat,3,FALSE))</f>
        <v>9</v>
      </c>
      <c r="W473" s="225">
        <f>IF(W471="","",VLOOKUP(W471,Leeftijdscat,4,FALSE))</f>
        <v>10</v>
      </c>
      <c r="X473" s="52">
        <v>4</v>
      </c>
      <c r="Y473" s="81">
        <f>LEN(Y474&amp;Y475&amp;Y476&amp;Y477&amp;Y478&amp;Y479&amp;Y480&amp;Y481&amp;Y482&amp;Y483&amp;Y484&amp;Y485&amp;Y486&amp;Y487&amp;Y488)</f>
        <v>10</v>
      </c>
      <c r="Z473" s="81">
        <f>LEN(Z474&amp;Z475&amp;Z476&amp;Z477&amp;Z478&amp;Z479&amp;Z480&amp;Z481&amp;Z482&amp;Z483&amp;Z484&amp;Z485&amp;Z486&amp;Z487&amp;Z488)</f>
        <v>10</v>
      </c>
      <c r="AA473" s="81">
        <f>LEN(AA474&amp;AA475&amp;AA476&amp;AA477&amp;AA478&amp;AA479&amp;AA480&amp;AA481&amp;AA482&amp;AA483&amp;AA484&amp;AA485&amp;AA486&amp;AA487&amp;AA488)</f>
        <v>10</v>
      </c>
      <c r="AB473" s="81">
        <f>LEN(AB474&amp;AB475&amp;AB476&amp;AB477&amp;AB478&amp;AB479&amp;AB480&amp;AB481&amp;AB482&amp;AB483&amp;AB484&amp;AB485&amp;AB486&amp;AB487&amp;AB488)</f>
        <v>0</v>
      </c>
      <c r="AC473" s="81">
        <f>SUM(Y473:AA473)</f>
        <v>30</v>
      </c>
    </row>
    <row r="474" spans="1:32" x14ac:dyDescent="0.2">
      <c r="A474" s="34" t="str">
        <f>C471&amp;"x"&amp;B474</f>
        <v>E1x1</v>
      </c>
      <c r="B474" s="63">
        <v>1</v>
      </c>
      <c r="C474" s="87" t="str">
        <f t="shared" ref="C474:C488" si="368">IF(LEFT($A474,1)="x","",IFERROR(VLOOKUP($A474,LedenZ,5,0),""))</f>
        <v>V</v>
      </c>
      <c r="D474" s="87" t="str">
        <f t="shared" ref="D474:D488" si="369">IF(LEFT($A474,1)="x","",IFERROR(VLOOKUP($A474,LedenZ,6,0),""))</f>
        <v>NLJ04Z4</v>
      </c>
      <c r="E474" s="88" t="str">
        <f t="shared" ref="E474:E488" si="370">IF(LEFT($A474,1)="x","",IFERROR(VLOOKUP($A474,LedenZ,7,0),""))</f>
        <v>Lohuis, Floor</v>
      </c>
      <c r="F474" s="88" t="str">
        <f t="shared" ref="F474:F488" si="371">IF(LEFT($A474,1)="x","",IFERROR(VLOOKUP($A474,LedenZ,8,0),""))</f>
        <v>Floor</v>
      </c>
      <c r="G474" s="89">
        <f t="shared" ref="G474:G488" si="372">IF(LEFT($A474,1)="x","",IFERROR(VLOOKUP($A474,LedenZ,9,0),""))</f>
        <v>39878</v>
      </c>
      <c r="H474" s="90">
        <f t="shared" ref="H474:H488" si="373">IF(AND(ISNUMBER(G474),G474&lt;&gt;0),DATEDIF(G474,Peildatum,"Y"),"")</f>
        <v>9</v>
      </c>
      <c r="I474" s="97"/>
      <c r="J474" s="87" t="str">
        <f t="shared" ref="J474:J488" si="374">IF(LEFT($A474,1)="x","",IFERROR(VLOOKUP($A474,LedenZ,15,0),""))</f>
        <v>E3</v>
      </c>
      <c r="K474" s="87" t="str">
        <f t="shared" ref="K474:K488" si="375">IF(LEFT($A474,1)="x","",IFERROR(VLOOKUP($A474,LedenZ,16,0),""))</f>
        <v>E3</v>
      </c>
      <c r="L474" s="87" t="str">
        <f t="shared" ref="L474:L488" si="376">IF(LEFT($A474,1)="x","",IFERROR(VLOOKUP($A474,LedenZ,17,0),""))</f>
        <v>E3</v>
      </c>
      <c r="M474" s="87" t="str">
        <f t="shared" ref="M474:M488" si="377">IF(LEFT($A474,1)="x","",IFERROR(VLOOKUP($A474,LedenZ,18,0),""))</f>
        <v>E1</v>
      </c>
      <c r="N474" s="92"/>
      <c r="P474" s="223" t="str">
        <f ca="1">IF(OR(LEFT($A474,1)="x",AND(Y473+$AC474=0,$AC473&gt;0)),"",IFERROR(VLOOKUP($A474,LedenZ,26,0),""))</f>
        <v/>
      </c>
      <c r="Q474" s="223" t="str">
        <f ca="1">IF(OR(LEFT($A474,1)="x",AND(Z473+$AC474=0,$AC473&gt;0)),"",IFERROR(VLOOKUP($A474,LedenZ,27,0),""))</f>
        <v/>
      </c>
      <c r="R474" s="223" t="str">
        <f ca="1">IF(OR(LEFT($A474,1)="x",AND(AA473+$AC474=0,$AC473&gt;0)),"",IFERROR(VLOOKUP($A474,LedenZ,28,0),""))</f>
        <v/>
      </c>
      <c r="S474" s="223" t="str">
        <f ca="1">IF(OR(LEFT($A474,1)="x",AND(AC473+$AC474=0,$AC473&gt;0)),"",IFERROR(VLOOKUP($A474,LedenZ,29,0),""))</f>
        <v/>
      </c>
      <c r="T474" s="305"/>
      <c r="U474" s="226"/>
      <c r="V474" s="229">
        <f>V473</f>
        <v>9</v>
      </c>
      <c r="W474" s="229">
        <f>W473</f>
        <v>10</v>
      </c>
      <c r="X474" s="52">
        <v>5</v>
      </c>
      <c r="Y474" s="87" t="str">
        <f t="shared" ref="Y474:Y488" si="378">IF(LEFT($A474,1)="x","",IFERROR(VLOOKUP($A474,LedenZ,33,0),""))</f>
        <v>E3</v>
      </c>
      <c r="Z474" s="87" t="str">
        <f t="shared" ref="Z474:Z488" si="379">IF(LEFT($A474,1)="x","",IFERROR(VLOOKUP($A474,LedenZ,34,0),""))</f>
        <v>E3</v>
      </c>
      <c r="AA474" s="87" t="str">
        <f t="shared" ref="AA474:AA488" si="380">IF(LEFT($A474,1)="x","",IFERROR(VLOOKUP($A474,LedenZ,35,0),""))</f>
        <v>E3</v>
      </c>
      <c r="AB474" s="87" t="str">
        <f t="shared" ref="AB474:AB488" si="381">IF(LEFT($A474,1)="x","",IFERROR(VLOOKUP($A474,LedenZ,36,0),""))</f>
        <v/>
      </c>
      <c r="AC474" s="34">
        <f t="shared" ref="AC474:AC488" si="382">LEN(Y474&amp;Z474&amp;AA474&amp;AB474)</f>
        <v>6</v>
      </c>
    </row>
    <row r="475" spans="1:32" x14ac:dyDescent="0.2">
      <c r="A475" s="34" t="str">
        <f>C471&amp;"x"&amp;B475</f>
        <v>E1x2</v>
      </c>
      <c r="B475" s="63">
        <v>2</v>
      </c>
      <c r="C475" s="87" t="str">
        <f t="shared" si="368"/>
        <v>V</v>
      </c>
      <c r="D475" s="87" t="str">
        <f t="shared" si="369"/>
        <v>NLX08D6</v>
      </c>
      <c r="E475" s="88" t="str">
        <f t="shared" si="370"/>
        <v>Reijerkerk, Sterre</v>
      </c>
      <c r="F475" s="88" t="str">
        <f t="shared" si="371"/>
        <v>Sterre</v>
      </c>
      <c r="G475" s="89">
        <f t="shared" si="372"/>
        <v>39861</v>
      </c>
      <c r="H475" s="90">
        <f t="shared" si="373"/>
        <v>9</v>
      </c>
      <c r="I475" s="97"/>
      <c r="J475" s="87" t="str">
        <f t="shared" si="374"/>
        <v>E5</v>
      </c>
      <c r="K475" s="87" t="str">
        <f t="shared" si="375"/>
        <v>E5</v>
      </c>
      <c r="L475" s="87" t="str">
        <f t="shared" si="376"/>
        <v>E5</v>
      </c>
      <c r="M475" s="87" t="str">
        <f t="shared" si="377"/>
        <v>E1</v>
      </c>
      <c r="N475" s="92"/>
      <c r="P475" s="223" t="str">
        <f ca="1">IF(OR(LEFT($A475,1)="x",AND(Y473+$AC475=0,$AC473&gt;0)),"",IFERROR(VLOOKUP($A475,LedenZ,26,0),""))</f>
        <v/>
      </c>
      <c r="Q475" s="223" t="str">
        <f ca="1">IF(OR(LEFT($A475,1)="x",AND(Z473+$AC475=0,$AC473&gt;0)),"",IFERROR(VLOOKUP($A475,LedenZ,27,0),""))</f>
        <v/>
      </c>
      <c r="R475" s="223" t="str">
        <f ca="1">IF(OR(LEFT($A475,1)="x",AND(AA473+$AC475=0,$AC473&gt;0)),"",IFERROR(VLOOKUP($A475,LedenZ,28,0),""))</f>
        <v/>
      </c>
      <c r="S475" s="223" t="str">
        <f ca="1">IF(OR(LEFT($A475,1)="x",AND(AC473+$AC475=0,$AC473&gt;0)),"",IFERROR(VLOOKUP($A475,LedenZ,29,0),""))</f>
        <v/>
      </c>
      <c r="T475" s="305"/>
      <c r="U475" s="226"/>
      <c r="V475" s="229">
        <f t="shared" ref="V475:W488" si="383">V474</f>
        <v>9</v>
      </c>
      <c r="W475" s="229">
        <f t="shared" si="383"/>
        <v>10</v>
      </c>
      <c r="X475" s="52">
        <v>6</v>
      </c>
      <c r="Y475" s="87" t="str">
        <f t="shared" si="378"/>
        <v>E5</v>
      </c>
      <c r="Z475" s="87" t="str">
        <f t="shared" si="379"/>
        <v>E5</v>
      </c>
      <c r="AA475" s="87" t="str">
        <f t="shared" si="380"/>
        <v>E5</v>
      </c>
      <c r="AB475" s="87" t="str">
        <f t="shared" si="381"/>
        <v/>
      </c>
      <c r="AC475" s="34">
        <f t="shared" si="382"/>
        <v>6</v>
      </c>
    </row>
    <row r="476" spans="1:32" x14ac:dyDescent="0.2">
      <c r="A476" s="34" t="str">
        <f>C471&amp;"x"&amp;B476</f>
        <v>E1x3</v>
      </c>
      <c r="B476" s="63">
        <v>3</v>
      </c>
      <c r="C476" s="87" t="str">
        <f t="shared" si="368"/>
        <v>V</v>
      </c>
      <c r="D476" s="87" t="str">
        <f t="shared" si="369"/>
        <v>NLL19S7</v>
      </c>
      <c r="E476" s="88" t="str">
        <f t="shared" si="370"/>
        <v>Wit, Y. de</v>
      </c>
      <c r="F476" s="88" t="str">
        <f t="shared" si="371"/>
        <v>Yinthe</v>
      </c>
      <c r="G476" s="89">
        <f t="shared" si="372"/>
        <v>39958</v>
      </c>
      <c r="H476" s="90">
        <f t="shared" si="373"/>
        <v>9</v>
      </c>
      <c r="I476" s="97"/>
      <c r="J476" s="87">
        <f t="shared" si="374"/>
        <v>0</v>
      </c>
      <c r="K476" s="87">
        <f t="shared" si="375"/>
        <v>0</v>
      </c>
      <c r="L476" s="87">
        <f t="shared" si="376"/>
        <v>0</v>
      </c>
      <c r="M476" s="87" t="str">
        <f t="shared" si="377"/>
        <v>E1</v>
      </c>
      <c r="N476" s="92"/>
      <c r="P476" s="223" t="str">
        <f ca="1">IF(OR(LEFT($A476,1)="x",AND(Y473+$AC476=0,$AC473&gt;0)),"",IFERROR(VLOOKUP($A476,LedenZ,26,0),""))</f>
        <v/>
      </c>
      <c r="Q476" s="223" t="str">
        <f ca="1">IF(OR(LEFT($A476,1)="x",AND(Z473+$AC476=0,$AC473&gt;0)),"",IFERROR(VLOOKUP($A476,LedenZ,27,0),""))</f>
        <v/>
      </c>
      <c r="R476" s="223" t="str">
        <f ca="1">IF(OR(LEFT($A476,1)="x",AND(AA473+$AC476=0,$AC473&gt;0)),"",IFERROR(VLOOKUP($A476,LedenZ,28,0),""))</f>
        <v/>
      </c>
      <c r="S476" s="223" t="str">
        <f ca="1">IF(OR(LEFT($A476,1)="x",AND(AC473+$AC476=0,$AC473&gt;0)),"",IFERROR(VLOOKUP($A476,LedenZ,29,0),""))</f>
        <v/>
      </c>
      <c r="T476" s="305"/>
      <c r="U476" s="226"/>
      <c r="V476" s="229">
        <f t="shared" si="383"/>
        <v>9</v>
      </c>
      <c r="W476" s="229">
        <f t="shared" si="383"/>
        <v>10</v>
      </c>
      <c r="X476" s="52">
        <v>7</v>
      </c>
      <c r="Y476" s="87" t="str">
        <f t="shared" si="378"/>
        <v/>
      </c>
      <c r="Z476" s="87" t="str">
        <f t="shared" si="379"/>
        <v/>
      </c>
      <c r="AA476" s="87" t="str">
        <f t="shared" si="380"/>
        <v/>
      </c>
      <c r="AB476" s="87" t="str">
        <f t="shared" si="381"/>
        <v/>
      </c>
      <c r="AC476" s="34">
        <f t="shared" si="382"/>
        <v>0</v>
      </c>
    </row>
    <row r="477" spans="1:32" x14ac:dyDescent="0.2">
      <c r="A477" s="34" t="str">
        <f>C471&amp;"x"&amp;B477</f>
        <v>E1x4</v>
      </c>
      <c r="B477" s="63">
        <v>4</v>
      </c>
      <c r="C477" s="87" t="str">
        <f t="shared" si="368"/>
        <v>V</v>
      </c>
      <c r="D477" s="87" t="str">
        <f t="shared" si="369"/>
        <v>NLS76C3</v>
      </c>
      <c r="E477" s="88" t="str">
        <f t="shared" si="370"/>
        <v>Zwanenburg, Robin</v>
      </c>
      <c r="F477" s="88" t="str">
        <f t="shared" si="371"/>
        <v>Robin</v>
      </c>
      <c r="G477" s="89">
        <f t="shared" si="372"/>
        <v>40097</v>
      </c>
      <c r="H477" s="90">
        <f t="shared" si="373"/>
        <v>9</v>
      </c>
      <c r="I477" s="97"/>
      <c r="J477" s="87" t="str">
        <f t="shared" si="374"/>
        <v>E3</v>
      </c>
      <c r="K477" s="87" t="str">
        <f t="shared" si="375"/>
        <v>E3</v>
      </c>
      <c r="L477" s="87" t="str">
        <f t="shared" si="376"/>
        <v>E3</v>
      </c>
      <c r="M477" s="87" t="str">
        <f t="shared" si="377"/>
        <v>E1</v>
      </c>
      <c r="N477" s="92"/>
      <c r="P477" s="223" t="str">
        <f ca="1">IF(OR(LEFT($A477,1)="x",AND(Y473+$AC477=0,$AC473&gt;0)),"",IFERROR(VLOOKUP($A477,LedenZ,26,0),""))</f>
        <v/>
      </c>
      <c r="Q477" s="223" t="str">
        <f ca="1">IF(OR(LEFT($A477,1)="x",AND(Z473+$AC477=0,$AC473&gt;0)),"",IFERROR(VLOOKUP($A477,LedenZ,27,0),""))</f>
        <v/>
      </c>
      <c r="R477" s="223" t="str">
        <f ca="1">IF(OR(LEFT($A477,1)="x",AND(AA473+$AC477=0,$AC473&gt;0)),"",IFERROR(VLOOKUP($A477,LedenZ,28,0),""))</f>
        <v/>
      </c>
      <c r="S477" s="223" t="str">
        <f ca="1">IF(OR(LEFT($A477,1)="x",AND(AC473+$AC477=0,$AC473&gt;0)),"",IFERROR(VLOOKUP($A477,LedenZ,29,0),""))</f>
        <v/>
      </c>
      <c r="T477" s="305"/>
      <c r="U477" s="226"/>
      <c r="V477" s="229">
        <f t="shared" si="383"/>
        <v>9</v>
      </c>
      <c r="W477" s="229">
        <f t="shared" si="383"/>
        <v>10</v>
      </c>
      <c r="X477" s="52">
        <v>8</v>
      </c>
      <c r="Y477" s="87" t="str">
        <f t="shared" si="378"/>
        <v>E3</v>
      </c>
      <c r="Z477" s="87" t="str">
        <f t="shared" si="379"/>
        <v>E3</v>
      </c>
      <c r="AA477" s="87" t="str">
        <f t="shared" si="380"/>
        <v>E3</v>
      </c>
      <c r="AB477" s="87" t="str">
        <f t="shared" si="381"/>
        <v/>
      </c>
      <c r="AC477" s="34">
        <f t="shared" si="382"/>
        <v>6</v>
      </c>
    </row>
    <row r="478" spans="1:32" x14ac:dyDescent="0.2">
      <c r="A478" s="34" t="str">
        <f>C471&amp;"x"&amp;B478</f>
        <v>E1x5</v>
      </c>
      <c r="B478" s="63">
        <v>5</v>
      </c>
      <c r="C478" s="87" t="str">
        <f t="shared" si="368"/>
        <v>M</v>
      </c>
      <c r="D478" s="87" t="str">
        <f t="shared" si="369"/>
        <v>NLW88N5</v>
      </c>
      <c r="E478" s="88" t="str">
        <f t="shared" si="370"/>
        <v>Bonnier, Tijn</v>
      </c>
      <c r="F478" s="88" t="str">
        <f t="shared" si="371"/>
        <v>Tijn</v>
      </c>
      <c r="G478" s="89">
        <f t="shared" si="372"/>
        <v>39825</v>
      </c>
      <c r="H478" s="90">
        <f t="shared" si="373"/>
        <v>9</v>
      </c>
      <c r="I478" s="97"/>
      <c r="J478" s="87" t="str">
        <f t="shared" si="374"/>
        <v>E3</v>
      </c>
      <c r="K478" s="87" t="str">
        <f t="shared" si="375"/>
        <v>E3</v>
      </c>
      <c r="L478" s="87" t="str">
        <f t="shared" si="376"/>
        <v>E3</v>
      </c>
      <c r="M478" s="87" t="str">
        <f t="shared" si="377"/>
        <v>E1</v>
      </c>
      <c r="N478" s="92"/>
      <c r="P478" s="223" t="str">
        <f ca="1">IF(OR(LEFT($A478,1)="x",AND(Y473+$AC478=0,$AC473&gt;0)),"",IFERROR(VLOOKUP($A478,LedenZ,26,0),""))</f>
        <v/>
      </c>
      <c r="Q478" s="223" t="str">
        <f ca="1">IF(OR(LEFT($A478,1)="x",AND(Z473+$AC478=0,$AC473&gt;0)),"",IFERROR(VLOOKUP($A478,LedenZ,27,0),""))</f>
        <v/>
      </c>
      <c r="R478" s="223" t="str">
        <f ca="1">IF(OR(LEFT($A478,1)="x",AND(AA473+$AC478=0,$AC473&gt;0)),"",IFERROR(VLOOKUP($A478,LedenZ,28,0),""))</f>
        <v/>
      </c>
      <c r="S478" s="223" t="str">
        <f ca="1">IF(OR(LEFT($A478,1)="x",AND(AC473+$AC478=0,$AC473&gt;0)),"",IFERROR(VLOOKUP($A478,LedenZ,29,0),""))</f>
        <v/>
      </c>
      <c r="T478" s="305"/>
      <c r="U478" s="226"/>
      <c r="V478" s="229">
        <f t="shared" si="383"/>
        <v>9</v>
      </c>
      <c r="W478" s="229">
        <f t="shared" si="383"/>
        <v>10</v>
      </c>
      <c r="X478" s="52">
        <v>9</v>
      </c>
      <c r="Y478" s="87" t="str">
        <f t="shared" si="378"/>
        <v>E3</v>
      </c>
      <c r="Z478" s="87" t="str">
        <f t="shared" si="379"/>
        <v>E3</v>
      </c>
      <c r="AA478" s="87" t="str">
        <f t="shared" si="380"/>
        <v>E3</v>
      </c>
      <c r="AB478" s="87" t="str">
        <f t="shared" si="381"/>
        <v/>
      </c>
      <c r="AC478" s="34">
        <f t="shared" si="382"/>
        <v>6</v>
      </c>
    </row>
    <row r="479" spans="1:32" x14ac:dyDescent="0.2">
      <c r="A479" s="34" t="str">
        <f>C471&amp;"x"&amp;B479</f>
        <v>E1x6</v>
      </c>
      <c r="B479" s="63">
        <v>6</v>
      </c>
      <c r="C479" s="87" t="str">
        <f t="shared" si="368"/>
        <v>M</v>
      </c>
      <c r="D479" s="87" t="str">
        <f t="shared" si="369"/>
        <v>NLS85J4</v>
      </c>
      <c r="E479" s="88" t="str">
        <f t="shared" si="370"/>
        <v>Vliet, Kian</v>
      </c>
      <c r="F479" s="88" t="str">
        <f t="shared" si="371"/>
        <v>Kian</v>
      </c>
      <c r="G479" s="89">
        <f t="shared" si="372"/>
        <v>40058</v>
      </c>
      <c r="H479" s="90">
        <f t="shared" si="373"/>
        <v>9</v>
      </c>
      <c r="I479" s="97"/>
      <c r="J479" s="87" t="str">
        <f t="shared" si="374"/>
        <v>E4</v>
      </c>
      <c r="K479" s="87" t="str">
        <f t="shared" si="375"/>
        <v>E4</v>
      </c>
      <c r="L479" s="87" t="str">
        <f t="shared" si="376"/>
        <v>E4</v>
      </c>
      <c r="M479" s="87" t="str">
        <f t="shared" si="377"/>
        <v>E1</v>
      </c>
      <c r="N479" s="92"/>
      <c r="P479" s="223" t="str">
        <f ca="1">IF(OR(LEFT($A479,1)="x",AND(Y473+$AC479=0,$AC473&gt;0)),"",IFERROR(VLOOKUP($A479,LedenZ,26,0),""))</f>
        <v/>
      </c>
      <c r="Q479" s="223" t="str">
        <f ca="1">IF(OR(LEFT($A479,1)="x",AND(Z473+$AC479=0,$AC473&gt;0)),"",IFERROR(VLOOKUP($A479,LedenZ,27,0),""))</f>
        <v/>
      </c>
      <c r="R479" s="223" t="str">
        <f ca="1">IF(OR(LEFT($A479,1)="x",AND(AA473+$AC479=0,$AC473&gt;0)),"",IFERROR(VLOOKUP($A479,LedenZ,28,0),""))</f>
        <v/>
      </c>
      <c r="S479" s="223" t="str">
        <f ca="1">IF(OR(LEFT($A479,1)="x",AND(AC473+$AC479=0,$AC473&gt;0)),"",IFERROR(VLOOKUP($A479,LedenZ,29,0),""))</f>
        <v/>
      </c>
      <c r="T479" s="305"/>
      <c r="U479" s="226"/>
      <c r="V479" s="229">
        <f t="shared" si="383"/>
        <v>9</v>
      </c>
      <c r="W479" s="229">
        <f t="shared" si="383"/>
        <v>10</v>
      </c>
      <c r="X479" s="52">
        <v>10</v>
      </c>
      <c r="Y479" s="87" t="str">
        <f t="shared" si="378"/>
        <v>E4</v>
      </c>
      <c r="Z479" s="87" t="str">
        <f t="shared" si="379"/>
        <v>E4</v>
      </c>
      <c r="AA479" s="87" t="str">
        <f t="shared" si="380"/>
        <v>E4</v>
      </c>
      <c r="AB479" s="87" t="str">
        <f t="shared" si="381"/>
        <v/>
      </c>
      <c r="AC479" s="34">
        <f t="shared" si="382"/>
        <v>6</v>
      </c>
    </row>
    <row r="480" spans="1:32" x14ac:dyDescent="0.2">
      <c r="A480" s="34" t="str">
        <f>C471&amp;"x"&amp;B480</f>
        <v>E1x7</v>
      </c>
      <c r="B480" s="63">
        <v>7</v>
      </c>
      <c r="C480" s="87" t="str">
        <f t="shared" si="368"/>
        <v/>
      </c>
      <c r="D480" s="87" t="str">
        <f t="shared" si="369"/>
        <v/>
      </c>
      <c r="E480" s="88" t="str">
        <f t="shared" si="370"/>
        <v/>
      </c>
      <c r="F480" s="88" t="str">
        <f t="shared" si="371"/>
        <v/>
      </c>
      <c r="G480" s="89" t="str">
        <f t="shared" si="372"/>
        <v/>
      </c>
      <c r="H480" s="90" t="str">
        <f t="shared" si="373"/>
        <v/>
      </c>
      <c r="I480" s="97"/>
      <c r="J480" s="87" t="str">
        <f t="shared" si="374"/>
        <v/>
      </c>
      <c r="K480" s="87" t="str">
        <f t="shared" si="375"/>
        <v/>
      </c>
      <c r="L480" s="87" t="str">
        <f t="shared" si="376"/>
        <v/>
      </c>
      <c r="M480" s="87" t="str">
        <f t="shared" si="377"/>
        <v/>
      </c>
      <c r="N480" s="92"/>
      <c r="P480" s="223" t="str">
        <f>IF(OR(LEFT($A480,1)="x",AND(Y473+$AC480=0,$AC473&gt;0)),"",IFERROR(VLOOKUP($A480,LedenZ,26,0),""))</f>
        <v/>
      </c>
      <c r="Q480" s="223" t="str">
        <f>IF(OR(LEFT($A480,1)="x",AND(Z473+$AC480=0,$AC473&gt;0)),"",IFERROR(VLOOKUP($A480,LedenZ,27,0),""))</f>
        <v/>
      </c>
      <c r="R480" s="223" t="str">
        <f>IF(OR(LEFT($A480,1)="x",AND(AA473+$AC480=0,$AC473&gt;0)),"",IFERROR(VLOOKUP($A480,LedenZ,28,0),""))</f>
        <v/>
      </c>
      <c r="S480" s="223" t="str">
        <f>IF(OR(LEFT($A480,1)="x",AND(AC473+$AC480=0,$AC473&gt;0)),"",IFERROR(VLOOKUP($A480,LedenZ,29,0),""))</f>
        <v/>
      </c>
      <c r="T480" s="305"/>
      <c r="U480" s="226"/>
      <c r="V480" s="229">
        <f t="shared" si="383"/>
        <v>9</v>
      </c>
      <c r="W480" s="229">
        <f t="shared" si="383"/>
        <v>10</v>
      </c>
      <c r="X480" s="52">
        <v>11</v>
      </c>
      <c r="Y480" s="87" t="str">
        <f t="shared" si="378"/>
        <v/>
      </c>
      <c r="Z480" s="87" t="str">
        <f t="shared" si="379"/>
        <v/>
      </c>
      <c r="AA480" s="87" t="str">
        <f t="shared" si="380"/>
        <v/>
      </c>
      <c r="AB480" s="87" t="str">
        <f t="shared" si="381"/>
        <v/>
      </c>
      <c r="AC480" s="34">
        <f t="shared" si="382"/>
        <v>0</v>
      </c>
    </row>
    <row r="481" spans="1:32" x14ac:dyDescent="0.2">
      <c r="A481" s="34" t="str">
        <f>C471&amp;"x"&amp;B481</f>
        <v>E1x8</v>
      </c>
      <c r="B481" s="63">
        <v>8</v>
      </c>
      <c r="C481" s="87" t="str">
        <f t="shared" si="368"/>
        <v/>
      </c>
      <c r="D481" s="87" t="str">
        <f t="shared" si="369"/>
        <v/>
      </c>
      <c r="E481" s="88" t="str">
        <f t="shared" si="370"/>
        <v/>
      </c>
      <c r="F481" s="88" t="str">
        <f t="shared" si="371"/>
        <v/>
      </c>
      <c r="G481" s="89" t="str">
        <f t="shared" si="372"/>
        <v/>
      </c>
      <c r="H481" s="90" t="str">
        <f t="shared" si="373"/>
        <v/>
      </c>
      <c r="I481" s="97"/>
      <c r="J481" s="87" t="str">
        <f t="shared" si="374"/>
        <v/>
      </c>
      <c r="K481" s="87" t="str">
        <f t="shared" si="375"/>
        <v/>
      </c>
      <c r="L481" s="87" t="str">
        <f t="shared" si="376"/>
        <v/>
      </c>
      <c r="M481" s="87" t="str">
        <f t="shared" si="377"/>
        <v/>
      </c>
      <c r="N481" s="92"/>
      <c r="P481" s="223" t="str">
        <f>IF(OR(LEFT($A481,1)="x",AND(Y473+$AC481=0,$AC473&gt;0)),"",IFERROR(VLOOKUP($A481,LedenZ,26,0),""))</f>
        <v/>
      </c>
      <c r="Q481" s="223" t="str">
        <f>IF(OR(LEFT($A481,1)="x",AND(Z473+$AC481=0,$AC473&gt;0)),"",IFERROR(VLOOKUP($A481,LedenZ,27,0),""))</f>
        <v/>
      </c>
      <c r="R481" s="223" t="str">
        <f>IF(OR(LEFT($A481,1)="x",AND(AA473+$AC481=0,$AC473&gt;0)),"",IFERROR(VLOOKUP($A481,LedenZ,28,0),""))</f>
        <v/>
      </c>
      <c r="S481" s="223" t="str">
        <f>IF(OR(LEFT($A481,1)="x",AND(AC473+$AC481=0,$AC473&gt;0)),"",IFERROR(VLOOKUP($A481,LedenZ,29,0),""))</f>
        <v/>
      </c>
      <c r="T481" s="305"/>
      <c r="U481" s="226"/>
      <c r="V481" s="229">
        <f t="shared" si="383"/>
        <v>9</v>
      </c>
      <c r="W481" s="229">
        <f t="shared" si="383"/>
        <v>10</v>
      </c>
      <c r="X481" s="52">
        <v>12</v>
      </c>
      <c r="Y481" s="87" t="str">
        <f t="shared" si="378"/>
        <v/>
      </c>
      <c r="Z481" s="87" t="str">
        <f t="shared" si="379"/>
        <v/>
      </c>
      <c r="AA481" s="87" t="str">
        <f t="shared" si="380"/>
        <v/>
      </c>
      <c r="AB481" s="87" t="str">
        <f t="shared" si="381"/>
        <v/>
      </c>
      <c r="AC481" s="34">
        <f t="shared" si="382"/>
        <v>0</v>
      </c>
    </row>
    <row r="482" spans="1:32" x14ac:dyDescent="0.2">
      <c r="A482" s="34" t="str">
        <f>C471&amp;"x"&amp;B482</f>
        <v>E1x9</v>
      </c>
      <c r="B482" s="63">
        <v>9</v>
      </c>
      <c r="C482" s="87" t="str">
        <f t="shared" si="368"/>
        <v/>
      </c>
      <c r="D482" s="87" t="str">
        <f t="shared" si="369"/>
        <v/>
      </c>
      <c r="E482" s="88" t="str">
        <f t="shared" si="370"/>
        <v/>
      </c>
      <c r="F482" s="88" t="str">
        <f t="shared" si="371"/>
        <v/>
      </c>
      <c r="G482" s="89" t="str">
        <f t="shared" si="372"/>
        <v/>
      </c>
      <c r="H482" s="90" t="str">
        <f t="shared" si="373"/>
        <v/>
      </c>
      <c r="I482" s="97"/>
      <c r="J482" s="87" t="str">
        <f t="shared" si="374"/>
        <v/>
      </c>
      <c r="K482" s="87" t="str">
        <f t="shared" si="375"/>
        <v/>
      </c>
      <c r="L482" s="87" t="str">
        <f t="shared" si="376"/>
        <v/>
      </c>
      <c r="M482" s="87" t="str">
        <f t="shared" si="377"/>
        <v/>
      </c>
      <c r="N482" s="92"/>
      <c r="P482" s="223" t="str">
        <f>IF(OR(LEFT($A482,1)="x",AND(Y473+$AC482=0,$AC473&gt;0)),"",IFERROR(VLOOKUP($A482,LedenZ,26,0),""))</f>
        <v/>
      </c>
      <c r="Q482" s="223" t="str">
        <f>IF(OR(LEFT($A482,1)="x",AND(Z473+$AC482=0,$AC473&gt;0)),"",IFERROR(VLOOKUP($A482,LedenZ,27,0),""))</f>
        <v/>
      </c>
      <c r="R482" s="223" t="str">
        <f>IF(OR(LEFT($A482,1)="x",AND(AA473+$AC482=0,$AC473&gt;0)),"",IFERROR(VLOOKUP($A482,LedenZ,28,0),""))</f>
        <v/>
      </c>
      <c r="S482" s="223" t="str">
        <f>IF(OR(LEFT($A482,1)="x",AND(AC473+$AC482=0,$AC473&gt;0)),"",IFERROR(VLOOKUP($A482,LedenZ,29,0),""))</f>
        <v/>
      </c>
      <c r="T482" s="305"/>
      <c r="U482" s="226"/>
      <c r="V482" s="229">
        <f t="shared" si="383"/>
        <v>9</v>
      </c>
      <c r="W482" s="229">
        <f t="shared" si="383"/>
        <v>10</v>
      </c>
      <c r="X482" s="52">
        <v>13</v>
      </c>
      <c r="Y482" s="87" t="str">
        <f t="shared" si="378"/>
        <v/>
      </c>
      <c r="Z482" s="87" t="str">
        <f t="shared" si="379"/>
        <v/>
      </c>
      <c r="AA482" s="87" t="str">
        <f t="shared" si="380"/>
        <v/>
      </c>
      <c r="AB482" s="87" t="str">
        <f t="shared" si="381"/>
        <v/>
      </c>
      <c r="AC482" s="34">
        <f t="shared" si="382"/>
        <v>0</v>
      </c>
    </row>
    <row r="483" spans="1:32" x14ac:dyDescent="0.2">
      <c r="A483" s="34" t="str">
        <f>C471&amp;"x"&amp;B483</f>
        <v>E1x10</v>
      </c>
      <c r="B483" s="63">
        <v>10</v>
      </c>
      <c r="C483" s="87" t="str">
        <f t="shared" si="368"/>
        <v/>
      </c>
      <c r="D483" s="87" t="str">
        <f t="shared" si="369"/>
        <v/>
      </c>
      <c r="E483" s="88" t="str">
        <f t="shared" si="370"/>
        <v/>
      </c>
      <c r="F483" s="88" t="str">
        <f t="shared" si="371"/>
        <v/>
      </c>
      <c r="G483" s="89" t="str">
        <f t="shared" si="372"/>
        <v/>
      </c>
      <c r="H483" s="90" t="str">
        <f t="shared" si="373"/>
        <v/>
      </c>
      <c r="I483" s="97"/>
      <c r="J483" s="87" t="str">
        <f t="shared" si="374"/>
        <v/>
      </c>
      <c r="K483" s="87" t="str">
        <f t="shared" si="375"/>
        <v/>
      </c>
      <c r="L483" s="87" t="str">
        <f t="shared" si="376"/>
        <v/>
      </c>
      <c r="M483" s="87" t="str">
        <f t="shared" si="377"/>
        <v/>
      </c>
      <c r="N483" s="92"/>
      <c r="P483" s="223" t="str">
        <f>IF(OR(LEFT($A483,1)="x",AND(Y473+$AC483=0,$AC473&gt;0)),"",IFERROR(VLOOKUP($A483,LedenZ,26,0),""))</f>
        <v/>
      </c>
      <c r="Q483" s="223" t="str">
        <f>IF(OR(LEFT($A483,1)="x",AND(Z473+$AC483=0,$AC473&gt;0)),"",IFERROR(VLOOKUP($A483,LedenZ,27,0),""))</f>
        <v/>
      </c>
      <c r="R483" s="223" t="str">
        <f>IF(OR(LEFT($A483,1)="x",AND(AA473+$AC483=0,$AC473&gt;0)),"",IFERROR(VLOOKUP($A483,LedenZ,28,0),""))</f>
        <v/>
      </c>
      <c r="S483" s="223" t="str">
        <f>IF(OR(LEFT($A483,1)="x",AND(AC473+$AC483=0,$AC473&gt;0)),"",IFERROR(VLOOKUP($A483,LedenZ,29,0),""))</f>
        <v/>
      </c>
      <c r="T483" s="305"/>
      <c r="U483" s="226"/>
      <c r="V483" s="229">
        <f t="shared" si="383"/>
        <v>9</v>
      </c>
      <c r="W483" s="229">
        <f t="shared" si="383"/>
        <v>10</v>
      </c>
      <c r="X483" s="52">
        <v>14</v>
      </c>
      <c r="Y483" s="87" t="str">
        <f t="shared" si="378"/>
        <v/>
      </c>
      <c r="Z483" s="87" t="str">
        <f t="shared" si="379"/>
        <v/>
      </c>
      <c r="AA483" s="87" t="str">
        <f t="shared" si="380"/>
        <v/>
      </c>
      <c r="AB483" s="87" t="str">
        <f t="shared" si="381"/>
        <v/>
      </c>
      <c r="AC483" s="34">
        <f t="shared" si="382"/>
        <v>0</v>
      </c>
    </row>
    <row r="484" spans="1:32" x14ac:dyDescent="0.2">
      <c r="A484" s="34" t="str">
        <f>C471&amp;"x"&amp;B484</f>
        <v>E1x11</v>
      </c>
      <c r="B484" s="63">
        <v>11</v>
      </c>
      <c r="C484" s="87" t="str">
        <f t="shared" si="368"/>
        <v/>
      </c>
      <c r="D484" s="87" t="str">
        <f t="shared" si="369"/>
        <v/>
      </c>
      <c r="E484" s="88" t="str">
        <f t="shared" si="370"/>
        <v/>
      </c>
      <c r="F484" s="88" t="str">
        <f t="shared" si="371"/>
        <v/>
      </c>
      <c r="G484" s="89" t="str">
        <f t="shared" si="372"/>
        <v/>
      </c>
      <c r="H484" s="90" t="str">
        <f t="shared" si="373"/>
        <v/>
      </c>
      <c r="I484" s="97"/>
      <c r="J484" s="87" t="str">
        <f t="shared" si="374"/>
        <v/>
      </c>
      <c r="K484" s="87" t="str">
        <f t="shared" si="375"/>
        <v/>
      </c>
      <c r="L484" s="87" t="str">
        <f t="shared" si="376"/>
        <v/>
      </c>
      <c r="M484" s="87" t="str">
        <f t="shared" si="377"/>
        <v/>
      </c>
      <c r="N484" s="92"/>
      <c r="P484" s="223" t="str">
        <f>IF(OR(LEFT($A484,1)="x",AND(Y473+$AC484=0,$AC473&gt;0)),"",IFERROR(VLOOKUP($A484,LedenZ,26,0),""))</f>
        <v/>
      </c>
      <c r="Q484" s="223" t="str">
        <f>IF(OR(LEFT($A484,1)="x",AND(Z473+$AC484=0,$AC473&gt;0)),"",IFERROR(VLOOKUP($A484,LedenZ,27,0),""))</f>
        <v/>
      </c>
      <c r="R484" s="223" t="str">
        <f>IF(OR(LEFT($A484,1)="x",AND(AA473+$AC484=0,$AC473&gt;0)),"",IFERROR(VLOOKUP($A484,LedenZ,28,0),""))</f>
        <v/>
      </c>
      <c r="S484" s="223" t="str">
        <f>IF(OR(LEFT($A484,1)="x",AND(AC473+$AC484=0,$AC473&gt;0)),"",IFERROR(VLOOKUP($A484,LedenZ,29,0),""))</f>
        <v/>
      </c>
      <c r="V484" s="229">
        <f t="shared" si="383"/>
        <v>9</v>
      </c>
      <c r="W484" s="229">
        <f t="shared" si="383"/>
        <v>10</v>
      </c>
      <c r="X484" s="52">
        <v>15</v>
      </c>
      <c r="Y484" s="87" t="str">
        <f t="shared" si="378"/>
        <v/>
      </c>
      <c r="Z484" s="87" t="str">
        <f t="shared" si="379"/>
        <v/>
      </c>
      <c r="AA484" s="87" t="str">
        <f t="shared" si="380"/>
        <v/>
      </c>
      <c r="AB484" s="87" t="str">
        <f t="shared" si="381"/>
        <v/>
      </c>
      <c r="AC484" s="34">
        <f t="shared" si="382"/>
        <v>0</v>
      </c>
    </row>
    <row r="485" spans="1:32" x14ac:dyDescent="0.2">
      <c r="A485" s="34" t="str">
        <f>C471&amp;"x"&amp;B485</f>
        <v>E1x12</v>
      </c>
      <c r="B485" s="63">
        <v>12</v>
      </c>
      <c r="C485" s="87" t="str">
        <f t="shared" si="368"/>
        <v/>
      </c>
      <c r="D485" s="87" t="str">
        <f t="shared" si="369"/>
        <v/>
      </c>
      <c r="E485" s="88" t="str">
        <f t="shared" si="370"/>
        <v/>
      </c>
      <c r="F485" s="88" t="str">
        <f t="shared" si="371"/>
        <v/>
      </c>
      <c r="G485" s="89" t="str">
        <f t="shared" si="372"/>
        <v/>
      </c>
      <c r="H485" s="90" t="str">
        <f t="shared" si="373"/>
        <v/>
      </c>
      <c r="I485" s="97"/>
      <c r="J485" s="87" t="str">
        <f t="shared" si="374"/>
        <v/>
      </c>
      <c r="K485" s="87" t="str">
        <f t="shared" si="375"/>
        <v/>
      </c>
      <c r="L485" s="87" t="str">
        <f t="shared" si="376"/>
        <v/>
      </c>
      <c r="M485" s="87" t="str">
        <f t="shared" si="377"/>
        <v/>
      </c>
      <c r="N485" s="92"/>
      <c r="P485" s="223" t="str">
        <f>IF(OR(LEFT($A485,1)="x",AND(Y473+$AC485=0,$AC473&gt;0)),"",IFERROR(VLOOKUP($A485,LedenZ,26,0),""))</f>
        <v/>
      </c>
      <c r="Q485" s="223" t="str">
        <f>IF(OR(LEFT($A485,1)="x",AND(Z473+$AC485=0,$AC473&gt;0)),"",IFERROR(VLOOKUP($A485,LedenZ,27,0),""))</f>
        <v/>
      </c>
      <c r="R485" s="223" t="str">
        <f>IF(OR(LEFT($A485,1)="x",AND(AA473+$AC485=0,$AC473&gt;0)),"",IFERROR(VLOOKUP($A485,LedenZ,28,0),""))</f>
        <v/>
      </c>
      <c r="S485" s="223" t="str">
        <f>IF(OR(LEFT($A485,1)="x",AND(AC473+$AC485=0,$AC473&gt;0)),"",IFERROR(VLOOKUP($A485,LedenZ,29,0),""))</f>
        <v/>
      </c>
      <c r="V485" s="229">
        <f t="shared" si="383"/>
        <v>9</v>
      </c>
      <c r="W485" s="229">
        <f t="shared" si="383"/>
        <v>10</v>
      </c>
      <c r="X485" s="52">
        <v>16</v>
      </c>
      <c r="Y485" s="87" t="str">
        <f t="shared" si="378"/>
        <v/>
      </c>
      <c r="Z485" s="87" t="str">
        <f t="shared" si="379"/>
        <v/>
      </c>
      <c r="AA485" s="87" t="str">
        <f t="shared" si="380"/>
        <v/>
      </c>
      <c r="AB485" s="87" t="str">
        <f t="shared" si="381"/>
        <v/>
      </c>
      <c r="AC485" s="34">
        <f t="shared" si="382"/>
        <v>0</v>
      </c>
    </row>
    <row r="486" spans="1:32" x14ac:dyDescent="0.2">
      <c r="A486" s="34" t="str">
        <f>C471&amp;"x"&amp;B486</f>
        <v>E1x13</v>
      </c>
      <c r="B486" s="63">
        <v>13</v>
      </c>
      <c r="C486" s="87" t="str">
        <f t="shared" si="368"/>
        <v/>
      </c>
      <c r="D486" s="87" t="str">
        <f t="shared" si="369"/>
        <v/>
      </c>
      <c r="E486" s="88" t="str">
        <f t="shared" si="370"/>
        <v/>
      </c>
      <c r="F486" s="88" t="str">
        <f t="shared" si="371"/>
        <v/>
      </c>
      <c r="G486" s="89" t="str">
        <f t="shared" si="372"/>
        <v/>
      </c>
      <c r="H486" s="90" t="str">
        <f t="shared" si="373"/>
        <v/>
      </c>
      <c r="I486" s="97"/>
      <c r="J486" s="87" t="str">
        <f t="shared" si="374"/>
        <v/>
      </c>
      <c r="K486" s="87" t="str">
        <f t="shared" si="375"/>
        <v/>
      </c>
      <c r="L486" s="87" t="str">
        <f t="shared" si="376"/>
        <v/>
      </c>
      <c r="M486" s="87" t="str">
        <f t="shared" si="377"/>
        <v/>
      </c>
      <c r="N486" s="92"/>
      <c r="P486" s="223" t="str">
        <f>IF(OR(LEFT($A486,1)="x",AND(Y473+$AC486=0,$AC473&gt;0)),"",IFERROR(VLOOKUP($A486,LedenZ,26,0),""))</f>
        <v/>
      </c>
      <c r="Q486" s="223" t="str">
        <f>IF(OR(LEFT($A486,1)="x",AND(Z473+$AC486=0,$AC473&gt;0)),"",IFERROR(VLOOKUP($A486,LedenZ,27,0),""))</f>
        <v/>
      </c>
      <c r="R486" s="223" t="str">
        <f>IF(OR(LEFT($A486,1)="x",AND(AA473+$AC486=0,$AC473&gt;0)),"",IFERROR(VLOOKUP($A486,LedenZ,28,0),""))</f>
        <v/>
      </c>
      <c r="S486" s="223" t="str">
        <f>IF(OR(LEFT($A486,1)="x",AND(AC473+$AC486=0,$AC473&gt;0)),"",IFERROR(VLOOKUP($A486,LedenZ,29,0),""))</f>
        <v/>
      </c>
      <c r="V486" s="229">
        <f t="shared" si="383"/>
        <v>9</v>
      </c>
      <c r="W486" s="229">
        <f t="shared" si="383"/>
        <v>10</v>
      </c>
      <c r="X486" s="52">
        <v>17</v>
      </c>
      <c r="Y486" s="87" t="str">
        <f t="shared" si="378"/>
        <v/>
      </c>
      <c r="Z486" s="87" t="str">
        <f t="shared" si="379"/>
        <v/>
      </c>
      <c r="AA486" s="87" t="str">
        <f t="shared" si="380"/>
        <v/>
      </c>
      <c r="AB486" s="87" t="str">
        <f t="shared" si="381"/>
        <v/>
      </c>
      <c r="AC486" s="34">
        <f t="shared" si="382"/>
        <v>0</v>
      </c>
    </row>
    <row r="487" spans="1:32" x14ac:dyDescent="0.2">
      <c r="A487" s="34" t="str">
        <f>C471&amp;"x"&amp;B487</f>
        <v>E1x14</v>
      </c>
      <c r="B487" s="63">
        <v>14</v>
      </c>
      <c r="C487" s="87" t="str">
        <f t="shared" si="368"/>
        <v/>
      </c>
      <c r="D487" s="87" t="str">
        <f t="shared" si="369"/>
        <v/>
      </c>
      <c r="E487" s="88" t="str">
        <f t="shared" si="370"/>
        <v/>
      </c>
      <c r="F487" s="88" t="str">
        <f t="shared" si="371"/>
        <v/>
      </c>
      <c r="G487" s="89" t="str">
        <f t="shared" si="372"/>
        <v/>
      </c>
      <c r="H487" s="90" t="str">
        <f t="shared" si="373"/>
        <v/>
      </c>
      <c r="I487" s="97"/>
      <c r="J487" s="87" t="str">
        <f t="shared" si="374"/>
        <v/>
      </c>
      <c r="K487" s="87" t="str">
        <f t="shared" si="375"/>
        <v/>
      </c>
      <c r="L487" s="87" t="str">
        <f t="shared" si="376"/>
        <v/>
      </c>
      <c r="M487" s="87" t="str">
        <f t="shared" si="377"/>
        <v/>
      </c>
      <c r="N487" s="92"/>
      <c r="P487" s="223" t="str">
        <f>IF(OR(LEFT($A487,1)="x",AND(Y473+$AC487=0,$AC473&gt;0)),"",IFERROR(VLOOKUP($A487,LedenZ,26,0),""))</f>
        <v/>
      </c>
      <c r="Q487" s="223" t="str">
        <f>IF(OR(LEFT($A487,1)="x",AND(Z473+$AC487=0,$AC473&gt;0)),"",IFERROR(VLOOKUP($A487,LedenZ,27,0),""))</f>
        <v/>
      </c>
      <c r="R487" s="223" t="str">
        <f>IF(OR(LEFT($A487,1)="x",AND(AA473+$AC487=0,$AC473&gt;0)),"",IFERROR(VLOOKUP($A487,LedenZ,28,0),""))</f>
        <v/>
      </c>
      <c r="S487" s="223" t="str">
        <f>IF(OR(LEFT($A487,1)="x",AND(AC473+$AC487=0,$AC473&gt;0)),"",IFERROR(VLOOKUP($A487,LedenZ,29,0),""))</f>
        <v/>
      </c>
      <c r="V487" s="229">
        <f t="shared" si="383"/>
        <v>9</v>
      </c>
      <c r="W487" s="229">
        <f t="shared" si="383"/>
        <v>10</v>
      </c>
      <c r="X487" s="52">
        <v>18</v>
      </c>
      <c r="Y487" s="87" t="str">
        <f t="shared" si="378"/>
        <v/>
      </c>
      <c r="Z487" s="87" t="str">
        <f t="shared" si="379"/>
        <v/>
      </c>
      <c r="AA487" s="87" t="str">
        <f t="shared" si="380"/>
        <v/>
      </c>
      <c r="AB487" s="87" t="str">
        <f t="shared" si="381"/>
        <v/>
      </c>
      <c r="AC487" s="34">
        <f t="shared" si="382"/>
        <v>0</v>
      </c>
    </row>
    <row r="488" spans="1:32" x14ac:dyDescent="0.2">
      <c r="A488" s="34" t="str">
        <f>C471&amp;"x"&amp;B488</f>
        <v>E1x15</v>
      </c>
      <c r="B488" s="63">
        <v>15</v>
      </c>
      <c r="C488" s="87" t="str">
        <f t="shared" si="368"/>
        <v/>
      </c>
      <c r="D488" s="87" t="str">
        <f t="shared" si="369"/>
        <v/>
      </c>
      <c r="E488" s="88" t="str">
        <f t="shared" si="370"/>
        <v/>
      </c>
      <c r="F488" s="88" t="str">
        <f t="shared" si="371"/>
        <v/>
      </c>
      <c r="G488" s="89" t="str">
        <f t="shared" si="372"/>
        <v/>
      </c>
      <c r="H488" s="90" t="str">
        <f t="shared" si="373"/>
        <v/>
      </c>
      <c r="I488" s="97"/>
      <c r="J488" s="87" t="str">
        <f t="shared" si="374"/>
        <v/>
      </c>
      <c r="K488" s="87" t="str">
        <f t="shared" si="375"/>
        <v/>
      </c>
      <c r="L488" s="87" t="str">
        <f t="shared" si="376"/>
        <v/>
      </c>
      <c r="M488" s="87" t="str">
        <f t="shared" si="377"/>
        <v/>
      </c>
      <c r="N488" s="92"/>
      <c r="P488" s="223" t="str">
        <f>IF(OR(LEFT($A488,1)="x",AND(Y473+$AC488=0,$AC473&gt;0)),"",IFERROR(VLOOKUP($A488,LedenZ,26,0),""))</f>
        <v/>
      </c>
      <c r="Q488" s="223" t="str">
        <f>IF(OR(LEFT($A488,1)="x",AND(Z473+$AC488=0,$AC473&gt;0)),"",IFERROR(VLOOKUP($A488,LedenZ,27,0),""))</f>
        <v/>
      </c>
      <c r="R488" s="223" t="str">
        <f>IF(OR(LEFT($A488,1)="x",AND(AA473+$AC488=0,$AC473&gt;0)),"",IFERROR(VLOOKUP($A488,LedenZ,28,0),""))</f>
        <v/>
      </c>
      <c r="S488" s="223" t="str">
        <f>IF(OR(LEFT($A488,1)="x",AND(AC473+$AC488=0,$AC473&gt;0)),"",IFERROR(VLOOKUP($A488,LedenZ,29,0),""))</f>
        <v/>
      </c>
      <c r="V488" s="229">
        <f t="shared" si="383"/>
        <v>9</v>
      </c>
      <c r="W488" s="229">
        <f t="shared" si="383"/>
        <v>10</v>
      </c>
      <c r="X488" s="52">
        <v>19</v>
      </c>
      <c r="Y488" s="87" t="str">
        <f t="shared" si="378"/>
        <v/>
      </c>
      <c r="Z488" s="87" t="str">
        <f t="shared" si="379"/>
        <v/>
      </c>
      <c r="AA488" s="87" t="str">
        <f t="shared" si="380"/>
        <v/>
      </c>
      <c r="AB488" s="87" t="str">
        <f t="shared" si="381"/>
        <v/>
      </c>
      <c r="AC488" s="34">
        <f t="shared" si="382"/>
        <v>0</v>
      </c>
    </row>
    <row r="489" spans="1:32" ht="13.5" thickBot="1" x14ac:dyDescent="0.25">
      <c r="B489" s="93"/>
      <c r="C489" s="94"/>
      <c r="D489" s="93"/>
      <c r="E489" s="93"/>
      <c r="F489" s="93"/>
      <c r="G489" s="95"/>
      <c r="H489" s="95"/>
      <c r="I489" s="95"/>
      <c r="J489" s="94"/>
      <c r="K489" s="94"/>
      <c r="L489" s="94"/>
      <c r="M489" s="92"/>
      <c r="N489" s="92"/>
      <c r="X489" s="52">
        <v>20</v>
      </c>
    </row>
    <row r="490" spans="1:32" ht="13.5" thickTop="1" x14ac:dyDescent="0.2">
      <c r="A490" s="62"/>
      <c r="B490" s="63"/>
      <c r="C490" s="392" t="s">
        <v>6547</v>
      </c>
      <c r="D490" s="392"/>
      <c r="E490" s="178" t="s">
        <v>6548</v>
      </c>
      <c r="F490" s="178" t="s">
        <v>6549</v>
      </c>
      <c r="G490" s="65" t="s">
        <v>6550</v>
      </c>
      <c r="H490" s="66"/>
      <c r="I490" s="67"/>
      <c r="J490" s="68" t="s">
        <v>6551</v>
      </c>
      <c r="K490" s="68" t="s">
        <v>6552</v>
      </c>
      <c r="L490" s="68" t="s">
        <v>6553</v>
      </c>
      <c r="M490" s="69"/>
      <c r="N490" s="69"/>
      <c r="O490" s="70"/>
      <c r="P490" s="71">
        <f ca="1">COUNT(P494:P508)</f>
        <v>0</v>
      </c>
      <c r="Q490" s="71">
        <f ca="1">COUNT(Q494:Q508)</f>
        <v>0</v>
      </c>
      <c r="R490" s="71">
        <f ca="1">COUNT(R494:R508)</f>
        <v>0</v>
      </c>
      <c r="S490" s="71">
        <f ca="1">COUNT(S494:S508)</f>
        <v>0</v>
      </c>
      <c r="T490" s="51">
        <f ca="1">S490-(15-COUNTBLANK(AB494:AB508))</f>
        <v>0</v>
      </c>
      <c r="U490" s="70"/>
      <c r="V490" s="70"/>
      <c r="W490" s="70"/>
      <c r="X490" s="70">
        <v>1</v>
      </c>
      <c r="Y490" s="62"/>
      <c r="Z490" s="62"/>
      <c r="AA490" s="62"/>
      <c r="AB490" s="62"/>
      <c r="AC490" s="62"/>
    </row>
    <row r="491" spans="1:32" x14ac:dyDescent="0.2">
      <c r="A491" s="43">
        <v>28</v>
      </c>
      <c r="B491" s="73"/>
      <c r="C491" s="391" t="str">
        <f>Leden!AR30</f>
        <v>E2</v>
      </c>
      <c r="D491" s="391"/>
      <c r="E491" s="177" t="str">
        <f>IF($C491="","",LEFT(IFERROR(VLOOKUP($C491,TeamsZ,2,0),"")&amp;"??",2))</f>
        <v>BK</v>
      </c>
      <c r="F491" s="177" t="str">
        <f>IF($C491="","",LEFT(IFERROR(VLOOKUP($C491,TeamsZ,3,0),"")&amp;"??",2))</f>
        <v>Za</v>
      </c>
      <c r="G491" s="177" t="str">
        <f>IF($C491="","",LEFT(IFERROR(VLOOKUP($C491,TeamsZ,4,0),"")&amp;"?",1))</f>
        <v>4</v>
      </c>
      <c r="H491" s="75"/>
      <c r="I491" s="76"/>
      <c r="J491" s="295">
        <f>COUNTIF(C494:C508,"V")</f>
        <v>3</v>
      </c>
      <c r="K491" s="300">
        <f>COUNTIF(C494:C508,"M")</f>
        <v>3</v>
      </c>
      <c r="L491" s="77">
        <f>IFERROR(AVERAGE(H494:H508),"")</f>
        <v>9</v>
      </c>
      <c r="M491" s="78"/>
      <c r="N491" s="78"/>
      <c r="O491" s="79" t="s">
        <v>6554</v>
      </c>
      <c r="P491" s="223" t="str">
        <f ca="1">IF(COUNT(P494:P508)=0,"",TeamPunten(P494:P508,$V491))</f>
        <v/>
      </c>
      <c r="Q491" s="223" t="str">
        <f ca="1">IF(COUNT(Q494:Q508)=0,"",TeamPunten(Q494:Q508,$V491))</f>
        <v/>
      </c>
      <c r="R491" s="223" t="str">
        <f ca="1">IF(COUNT(R494:R508)=0,"",TeamPunten(R494:R508,$V491))</f>
        <v/>
      </c>
      <c r="S491" s="223" t="str">
        <f ca="1">IF(COUNT(S494:S508)=0,"",TeamPunten(S494:S508,$V491))</f>
        <v/>
      </c>
      <c r="T491" s="51"/>
      <c r="U491" s="225" t="str">
        <f>MID($C491,1,1)</f>
        <v>E</v>
      </c>
      <c r="V491" s="225" t="str">
        <f>MID($C491,1,1)</f>
        <v>E</v>
      </c>
      <c r="W491" s="225" t="str">
        <f>MID($C491,1,1)</f>
        <v>E</v>
      </c>
      <c r="X491" s="52">
        <v>2</v>
      </c>
      <c r="Y491" s="43"/>
      <c r="Z491" s="43"/>
      <c r="AA491" s="43"/>
      <c r="AB491" s="43"/>
      <c r="AC491" s="43"/>
      <c r="AD491" s="20" t="str">
        <f>IF($C491="","",IFERROR(VLOOKUP($C491,TeamsZ,6,0),""))</f>
        <v>A</v>
      </c>
      <c r="AE491" s="20" t="str">
        <f>IF($AD491="","",VLOOKUP($AD491,Teams!$J$4:$O$8,2,0))</f>
        <v>3312 AD</v>
      </c>
      <c r="AF491" s="20" t="str">
        <f>IF($AD491="","",VLOOKUP($AD491,Teams!$J$4:$O$8,4,0))</f>
        <v>Dordrecht</v>
      </c>
    </row>
    <row r="492" spans="1:32" x14ac:dyDescent="0.2">
      <c r="B492" s="63"/>
      <c r="C492" s="178"/>
      <c r="D492" s="63"/>
      <c r="E492" s="63"/>
      <c r="F492" s="63"/>
      <c r="G492" s="67"/>
      <c r="H492" s="67"/>
      <c r="I492" s="67"/>
      <c r="J492" s="296"/>
      <c r="K492" s="296"/>
      <c r="L492" s="296"/>
      <c r="M492" s="80"/>
      <c r="N492" s="80"/>
      <c r="P492" s="224"/>
      <c r="Q492" s="224"/>
      <c r="R492" s="224"/>
      <c r="S492" s="224"/>
      <c r="T492" s="51"/>
      <c r="U492" s="226"/>
      <c r="V492" s="226"/>
      <c r="W492" s="226"/>
      <c r="X492" s="52">
        <v>3</v>
      </c>
    </row>
    <row r="493" spans="1:32" x14ac:dyDescent="0.2">
      <c r="A493" s="81"/>
      <c r="B493" s="82"/>
      <c r="C493" s="83" t="s">
        <v>6555</v>
      </c>
      <c r="D493" s="83" t="s">
        <v>6556</v>
      </c>
      <c r="E493" s="84" t="s">
        <v>6557</v>
      </c>
      <c r="F493" s="84" t="s">
        <v>6558</v>
      </c>
      <c r="G493" s="83" t="s">
        <v>6559</v>
      </c>
      <c r="H493" s="83" t="s">
        <v>6560</v>
      </c>
      <c r="I493" s="83" t="s">
        <v>6415</v>
      </c>
      <c r="J493" s="83" t="s">
        <v>7321</v>
      </c>
      <c r="K493" s="83" t="s">
        <v>8065</v>
      </c>
      <c r="L493" s="83" t="s">
        <v>8195</v>
      </c>
      <c r="M493" s="83" t="s">
        <v>8196</v>
      </c>
      <c r="N493" s="85"/>
      <c r="O493" s="86"/>
      <c r="P493" s="227" t="s">
        <v>6425</v>
      </c>
      <c r="Q493" s="227" t="s">
        <v>6424</v>
      </c>
      <c r="R493" s="227" t="s">
        <v>6426</v>
      </c>
      <c r="S493" s="227" t="s">
        <v>6425</v>
      </c>
      <c r="T493" s="51"/>
      <c r="U493" s="225">
        <f>IF(W491="","",VLOOKUP(W491,Leeftijdscat,2,FALSE))</f>
        <v>7</v>
      </c>
      <c r="V493" s="225">
        <f>IF(W491="","",VLOOKUP(W491,Leeftijdscat,3,FALSE))</f>
        <v>9</v>
      </c>
      <c r="W493" s="225">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12</v>
      </c>
      <c r="AA493" s="81">
        <f>LEN(AA494&amp;AA495&amp;AA496&amp;AA497&amp;AA498&amp;AA499&amp;AA500&amp;AA501&amp;AA502&amp;AA503&amp;AA504&amp;AA505&amp;AA506&amp;AA507&amp;AA508)</f>
        <v>12</v>
      </c>
      <c r="AB493" s="81">
        <f>LEN(AB494&amp;AB495&amp;AB496&amp;AB497&amp;AB498&amp;AB499&amp;AB500&amp;AB501&amp;AB502&amp;AB503&amp;AB504&amp;AB505&amp;AB506&amp;AB507&amp;AB508)</f>
        <v>0</v>
      </c>
      <c r="AC493" s="81">
        <f>SUM(Y493:AA493)</f>
        <v>34</v>
      </c>
    </row>
    <row r="494" spans="1:32" x14ac:dyDescent="0.2">
      <c r="A494" s="34" t="str">
        <f>C491&amp;"x"&amp;B494</f>
        <v>E2x1</v>
      </c>
      <c r="B494" s="63">
        <v>1</v>
      </c>
      <c r="C494" s="87" t="str">
        <f t="shared" ref="C494:C508" si="384">IF(LEFT($A494,1)="x","",IFERROR(VLOOKUP($A494,LedenZ,5,0),""))</f>
        <v>V</v>
      </c>
      <c r="D494" s="87" t="str">
        <f t="shared" ref="D494:D508" si="385">IF(LEFT($A494,1)="x","",IFERROR(VLOOKUP($A494,LedenZ,6,0),""))</f>
        <v>NLX00H0</v>
      </c>
      <c r="E494" s="88" t="str">
        <f t="shared" ref="E494:E508" si="386">IF(LEFT($A494,1)="x","",IFERROR(VLOOKUP($A494,LedenZ,7,0),""))</f>
        <v>Bemer, Githa</v>
      </c>
      <c r="F494" s="88" t="str">
        <f t="shared" ref="F494:F508" si="387">IF(LEFT($A494,1)="x","",IFERROR(VLOOKUP($A494,LedenZ,8,0),""))</f>
        <v>Githa</v>
      </c>
      <c r="G494" s="89">
        <f t="shared" ref="G494:G508" si="388">IF(LEFT($A494,1)="x","",IFERROR(VLOOKUP($A494,LedenZ,9,0),""))</f>
        <v>40169</v>
      </c>
      <c r="H494" s="90">
        <f t="shared" ref="H494:H508" si="389">IF(AND(ISNUMBER(G494),G494&lt;&gt;0),DATEDIF(G494,Peildatum,"Y"),"")</f>
        <v>9</v>
      </c>
      <c r="I494" s="97"/>
      <c r="J494" s="87" t="str">
        <f t="shared" ref="J494:J508" si="390">IF(LEFT($A494,1)="x","",IFERROR(VLOOKUP($A494,LedenZ,15,0),""))</f>
        <v>E5</v>
      </c>
      <c r="K494" s="87" t="str">
        <f t="shared" ref="K494:K508" si="391">IF(LEFT($A494,1)="x","",IFERROR(VLOOKUP($A494,LedenZ,16,0),""))</f>
        <v>E5</v>
      </c>
      <c r="L494" s="87" t="str">
        <f t="shared" ref="L494:L508" si="392">IF(LEFT($A494,1)="x","",IFERROR(VLOOKUP($A494,LedenZ,17,0),""))</f>
        <v>E5</v>
      </c>
      <c r="M494" s="87" t="str">
        <f t="shared" ref="M494:M508" si="393">IF(LEFT($A494,1)="x","",IFERROR(VLOOKUP($A494,LedenZ,18,0),""))</f>
        <v>E2</v>
      </c>
      <c r="N494" s="92"/>
      <c r="P494" s="223" t="str">
        <f ca="1">IF(OR(LEFT($A494,1)="x",AND(Y493+$AC494=0,$AC493&gt;0)),"",IFERROR(VLOOKUP($A494,LedenZ,26,0),""))</f>
        <v/>
      </c>
      <c r="Q494" s="223" t="str">
        <f ca="1">IF(OR(LEFT($A494,1)="x",AND(Z493+$AC494=0,$AC493&gt;0)),"",IFERROR(VLOOKUP($A494,LedenZ,27,0),""))</f>
        <v/>
      </c>
      <c r="R494" s="223" t="str">
        <f ca="1">IF(OR(LEFT($A494,1)="x",AND(AA493+$AC494=0,$AC493&gt;0)),"",IFERROR(VLOOKUP($A494,LedenZ,28,0),""))</f>
        <v/>
      </c>
      <c r="S494" s="223" t="str">
        <f ca="1">IF(OR(LEFT($A494,1)="x",AND(AC493+$AC494=0,$AC493&gt;0)),"",IFERROR(VLOOKUP($A494,LedenZ,29,0),""))</f>
        <v/>
      </c>
      <c r="T494" s="305"/>
      <c r="U494" s="226"/>
      <c r="V494" s="229">
        <f>V493</f>
        <v>9</v>
      </c>
      <c r="W494" s="229">
        <f>W493</f>
        <v>10</v>
      </c>
      <c r="X494" s="52">
        <v>5</v>
      </c>
      <c r="Y494" s="87" t="str">
        <f t="shared" ref="Y494:Y508" si="394">IF(LEFT($A494,1)="x","",IFERROR(VLOOKUP($A494,LedenZ,33,0),""))</f>
        <v>E5</v>
      </c>
      <c r="Z494" s="87" t="str">
        <f t="shared" ref="Z494:Z508" si="395">IF(LEFT($A494,1)="x","",IFERROR(VLOOKUP($A494,LedenZ,34,0),""))</f>
        <v>E5</v>
      </c>
      <c r="AA494" s="87" t="str">
        <f t="shared" ref="AA494:AA508" si="396">IF(LEFT($A494,1)="x","",IFERROR(VLOOKUP($A494,LedenZ,35,0),""))</f>
        <v>E5</v>
      </c>
      <c r="AB494" s="87" t="str">
        <f t="shared" ref="AB494:AB508" si="397">IF(LEFT($A494,1)="x","",IFERROR(VLOOKUP($A494,LedenZ,36,0),""))</f>
        <v/>
      </c>
      <c r="AC494" s="34">
        <f t="shared" ref="AC494:AC508" si="398">LEN(Y494&amp;Z494&amp;AA494&amp;AB494)</f>
        <v>6</v>
      </c>
    </row>
    <row r="495" spans="1:32" x14ac:dyDescent="0.2">
      <c r="A495" s="34" t="str">
        <f>C491&amp;"x"&amp;B495</f>
        <v>E2x2</v>
      </c>
      <c r="B495" s="63">
        <v>2</v>
      </c>
      <c r="C495" s="87" t="str">
        <f t="shared" si="384"/>
        <v>V</v>
      </c>
      <c r="D495" s="87" t="str">
        <f t="shared" si="385"/>
        <v>NLX08G7</v>
      </c>
      <c r="E495" s="88" t="str">
        <f t="shared" si="386"/>
        <v>Kamerman, Zoë</v>
      </c>
      <c r="F495" s="88" t="str">
        <f t="shared" si="387"/>
        <v>Zoë</v>
      </c>
      <c r="G495" s="89">
        <f t="shared" si="388"/>
        <v>40015</v>
      </c>
      <c r="H495" s="90">
        <f t="shared" si="389"/>
        <v>9</v>
      </c>
      <c r="I495" s="97"/>
      <c r="J495" s="87" t="str">
        <f t="shared" si="390"/>
        <v>E5</v>
      </c>
      <c r="K495" s="87" t="str">
        <f t="shared" si="391"/>
        <v>E5</v>
      </c>
      <c r="L495" s="87" t="str">
        <f t="shared" si="392"/>
        <v>E5</v>
      </c>
      <c r="M495" s="87" t="str">
        <f t="shared" si="393"/>
        <v>E2</v>
      </c>
      <c r="N495" s="92"/>
      <c r="P495" s="223" t="str">
        <f ca="1">IF(OR(LEFT($A495,1)="x",AND(Y493+$AC495=0,$AC493&gt;0)),"",IFERROR(VLOOKUP($A495,LedenZ,26,0),""))</f>
        <v/>
      </c>
      <c r="Q495" s="223" t="str">
        <f ca="1">IF(OR(LEFT($A495,1)="x",AND(Z493+$AC495=0,$AC493&gt;0)),"",IFERROR(VLOOKUP($A495,LedenZ,27,0),""))</f>
        <v/>
      </c>
      <c r="R495" s="223" t="str">
        <f ca="1">IF(OR(LEFT($A495,1)="x",AND(AA493+$AC495=0,$AC493&gt;0)),"",IFERROR(VLOOKUP($A495,LedenZ,28,0),""))</f>
        <v/>
      </c>
      <c r="S495" s="223" t="str">
        <f ca="1">IF(OR(LEFT($A495,1)="x",AND(AC493+$AC495=0,$AC493&gt;0)),"",IFERROR(VLOOKUP($A495,LedenZ,29,0),""))</f>
        <v/>
      </c>
      <c r="T495" s="305"/>
      <c r="U495" s="226"/>
      <c r="V495" s="229">
        <f t="shared" ref="V495:W508" si="399">V494</f>
        <v>9</v>
      </c>
      <c r="W495" s="229">
        <f t="shared" si="399"/>
        <v>10</v>
      </c>
      <c r="X495" s="52">
        <v>6</v>
      </c>
      <c r="Y495" s="87" t="str">
        <f t="shared" si="394"/>
        <v>E5</v>
      </c>
      <c r="Z495" s="87" t="str">
        <f t="shared" si="395"/>
        <v>E5</v>
      </c>
      <c r="AA495" s="87" t="str">
        <f t="shared" si="396"/>
        <v>E5</v>
      </c>
      <c r="AB495" s="87" t="str">
        <f t="shared" si="397"/>
        <v/>
      </c>
      <c r="AC495" s="34">
        <f t="shared" si="398"/>
        <v>6</v>
      </c>
    </row>
    <row r="496" spans="1:32" x14ac:dyDescent="0.2">
      <c r="A496" s="34" t="str">
        <f>C491&amp;"x"&amp;B496</f>
        <v>E2x3</v>
      </c>
      <c r="B496" s="63">
        <v>3</v>
      </c>
      <c r="C496" s="87" t="str">
        <f t="shared" si="384"/>
        <v>V</v>
      </c>
      <c r="D496" s="87" t="str">
        <f t="shared" si="385"/>
        <v>NLS08H9</v>
      </c>
      <c r="E496" s="88" t="str">
        <f t="shared" si="386"/>
        <v>Reuvers, Lisa</v>
      </c>
      <c r="F496" s="88" t="str">
        <f t="shared" si="387"/>
        <v>Lisa</v>
      </c>
      <c r="G496" s="89">
        <f t="shared" si="388"/>
        <v>39993</v>
      </c>
      <c r="H496" s="90">
        <f t="shared" si="389"/>
        <v>9</v>
      </c>
      <c r="I496" s="97"/>
      <c r="J496" s="87" t="str">
        <f t="shared" si="390"/>
        <v>E3</v>
      </c>
      <c r="K496" s="87" t="str">
        <f t="shared" si="391"/>
        <v>E3</v>
      </c>
      <c r="L496" s="87" t="str">
        <f t="shared" si="392"/>
        <v>E3</v>
      </c>
      <c r="M496" s="87" t="str">
        <f t="shared" si="393"/>
        <v>E2</v>
      </c>
      <c r="N496" s="92"/>
      <c r="P496" s="223" t="str">
        <f ca="1">IF(OR(LEFT($A496,1)="x",AND(Y493+$AC496=0,$AC493&gt;0)),"",IFERROR(VLOOKUP($A496,LedenZ,26,0),""))</f>
        <v/>
      </c>
      <c r="Q496" s="223" t="str">
        <f ca="1">IF(OR(LEFT($A496,1)="x",AND(Z493+$AC496=0,$AC493&gt;0)),"",IFERROR(VLOOKUP($A496,LedenZ,27,0),""))</f>
        <v/>
      </c>
      <c r="R496" s="223" t="str">
        <f ca="1">IF(OR(LEFT($A496,1)="x",AND(AA493+$AC496=0,$AC493&gt;0)),"",IFERROR(VLOOKUP($A496,LedenZ,28,0),""))</f>
        <v/>
      </c>
      <c r="S496" s="223" t="str">
        <f ca="1">IF(OR(LEFT($A496,1)="x",AND(AC493+$AC496=0,$AC493&gt;0)),"",IFERROR(VLOOKUP($A496,LedenZ,29,0),""))</f>
        <v/>
      </c>
      <c r="T496" s="305"/>
      <c r="U496" s="226"/>
      <c r="V496" s="229">
        <f t="shared" si="399"/>
        <v>9</v>
      </c>
      <c r="W496" s="229">
        <f t="shared" si="399"/>
        <v>10</v>
      </c>
      <c r="X496" s="52">
        <v>7</v>
      </c>
      <c r="Y496" s="87" t="str">
        <f t="shared" si="394"/>
        <v>E3</v>
      </c>
      <c r="Z496" s="87" t="str">
        <f t="shared" si="395"/>
        <v>E3</v>
      </c>
      <c r="AA496" s="87" t="str">
        <f t="shared" si="396"/>
        <v>E3</v>
      </c>
      <c r="AB496" s="87" t="str">
        <f t="shared" si="397"/>
        <v/>
      </c>
      <c r="AC496" s="34">
        <f t="shared" si="398"/>
        <v>6</v>
      </c>
    </row>
    <row r="497" spans="1:32" x14ac:dyDescent="0.2">
      <c r="A497" s="34" t="str">
        <f>C491&amp;"x"&amp;B497</f>
        <v>E2x4</v>
      </c>
      <c r="B497" s="63">
        <v>4</v>
      </c>
      <c r="C497" s="87" t="str">
        <f t="shared" si="384"/>
        <v>M</v>
      </c>
      <c r="D497" s="87" t="str">
        <f t="shared" si="385"/>
        <v>NLV35B6</v>
      </c>
      <c r="E497" s="88" t="str">
        <f t="shared" si="386"/>
        <v>Quarre, Stephan</v>
      </c>
      <c r="F497" s="88" t="str">
        <f t="shared" si="387"/>
        <v>Stephan</v>
      </c>
      <c r="G497" s="89">
        <f t="shared" si="388"/>
        <v>39878</v>
      </c>
      <c r="H497" s="90">
        <f t="shared" si="389"/>
        <v>9</v>
      </c>
      <c r="I497" s="97"/>
      <c r="J497" s="87" t="str">
        <f t="shared" si="390"/>
        <v>E3</v>
      </c>
      <c r="K497" s="87" t="str">
        <f t="shared" si="391"/>
        <v>E3</v>
      </c>
      <c r="L497" s="87" t="str">
        <f t="shared" si="392"/>
        <v>E3</v>
      </c>
      <c r="M497" s="87" t="str">
        <f t="shared" si="393"/>
        <v>E2</v>
      </c>
      <c r="N497" s="92"/>
      <c r="P497" s="223" t="str">
        <f ca="1">IF(OR(LEFT($A497,1)="x",AND(Y493+$AC497=0,$AC493&gt;0)),"",IFERROR(VLOOKUP($A497,LedenZ,26,0),""))</f>
        <v/>
      </c>
      <c r="Q497" s="223" t="str">
        <f ca="1">IF(OR(LEFT($A497,1)="x",AND(Z493+$AC497=0,$AC493&gt;0)),"",IFERROR(VLOOKUP($A497,LedenZ,27,0),""))</f>
        <v/>
      </c>
      <c r="R497" s="223" t="str">
        <f ca="1">IF(OR(LEFT($A497,1)="x",AND(AA493+$AC497=0,$AC493&gt;0)),"",IFERROR(VLOOKUP($A497,LedenZ,28,0),""))</f>
        <v/>
      </c>
      <c r="S497" s="223" t="str">
        <f ca="1">IF(OR(LEFT($A497,1)="x",AND(AC493+$AC497=0,$AC493&gt;0)),"",IFERROR(VLOOKUP($A497,LedenZ,29,0),""))</f>
        <v/>
      </c>
      <c r="T497" s="305"/>
      <c r="U497" s="226"/>
      <c r="V497" s="229">
        <f t="shared" si="399"/>
        <v>9</v>
      </c>
      <c r="W497" s="229">
        <f t="shared" si="399"/>
        <v>10</v>
      </c>
      <c r="X497" s="52">
        <v>8</v>
      </c>
      <c r="Y497" s="87" t="str">
        <f t="shared" si="394"/>
        <v>E3</v>
      </c>
      <c r="Z497" s="87" t="str">
        <f t="shared" si="395"/>
        <v>E3</v>
      </c>
      <c r="AA497" s="87" t="str">
        <f t="shared" si="396"/>
        <v>E3</v>
      </c>
      <c r="AB497" s="87" t="str">
        <f t="shared" si="397"/>
        <v/>
      </c>
      <c r="AC497" s="34">
        <f t="shared" si="398"/>
        <v>6</v>
      </c>
    </row>
    <row r="498" spans="1:32" x14ac:dyDescent="0.2">
      <c r="A498" s="34" t="str">
        <f>C491&amp;"x"&amp;B498</f>
        <v>E2x5</v>
      </c>
      <c r="B498" s="63">
        <v>5</v>
      </c>
      <c r="C498" s="87" t="str">
        <f t="shared" si="384"/>
        <v>M</v>
      </c>
      <c r="D498" s="87" t="str">
        <f t="shared" si="385"/>
        <v>NLX00G3</v>
      </c>
      <c r="E498" s="88" t="str">
        <f t="shared" si="386"/>
        <v>Sempel, Jasper</v>
      </c>
      <c r="F498" s="88" t="str">
        <f t="shared" si="387"/>
        <v>Jasper</v>
      </c>
      <c r="G498" s="89">
        <f t="shared" si="388"/>
        <v>40100</v>
      </c>
      <c r="H498" s="90">
        <f t="shared" si="389"/>
        <v>9</v>
      </c>
      <c r="I498" s="97"/>
      <c r="J498" s="87" t="str">
        <f t="shared" si="390"/>
        <v>E5</v>
      </c>
      <c r="K498" s="87" t="str">
        <f t="shared" si="391"/>
        <v>E5</v>
      </c>
      <c r="L498" s="87" t="str">
        <f t="shared" si="392"/>
        <v>E5</v>
      </c>
      <c r="M498" s="87" t="str">
        <f t="shared" si="393"/>
        <v>E2</v>
      </c>
      <c r="N498" s="92"/>
      <c r="P498" s="223" t="str">
        <f ca="1">IF(OR(LEFT($A498,1)="x",AND(Y493+$AC498=0,$AC493&gt;0)),"",IFERROR(VLOOKUP($A498,LedenZ,26,0),""))</f>
        <v/>
      </c>
      <c r="Q498" s="223" t="str">
        <f ca="1">IF(OR(LEFT($A498,1)="x",AND(Z493+$AC498=0,$AC493&gt;0)),"",IFERROR(VLOOKUP($A498,LedenZ,27,0),""))</f>
        <v/>
      </c>
      <c r="R498" s="223" t="str">
        <f ca="1">IF(OR(LEFT($A498,1)="x",AND(AA493+$AC498=0,$AC493&gt;0)),"",IFERROR(VLOOKUP($A498,LedenZ,28,0),""))</f>
        <v/>
      </c>
      <c r="S498" s="223" t="str">
        <f ca="1">IF(OR(LEFT($A498,1)="x",AND(AC493+$AC498=0,$AC493&gt;0)),"",IFERROR(VLOOKUP($A498,LedenZ,29,0),""))</f>
        <v/>
      </c>
      <c r="T498" s="305"/>
      <c r="U498" s="226"/>
      <c r="V498" s="229">
        <f t="shared" si="399"/>
        <v>9</v>
      </c>
      <c r="W498" s="229">
        <f t="shared" si="399"/>
        <v>10</v>
      </c>
      <c r="X498" s="52">
        <v>9</v>
      </c>
      <c r="Y498" s="87" t="str">
        <f t="shared" si="394"/>
        <v>E5</v>
      </c>
      <c r="Z498" s="87" t="str">
        <f t="shared" si="395"/>
        <v>E5</v>
      </c>
      <c r="AA498" s="87" t="str">
        <f t="shared" si="396"/>
        <v>E5</v>
      </c>
      <c r="AB498" s="87" t="str">
        <f t="shared" si="397"/>
        <v/>
      </c>
      <c r="AC498" s="34">
        <f t="shared" si="398"/>
        <v>6</v>
      </c>
    </row>
    <row r="499" spans="1:32" x14ac:dyDescent="0.2">
      <c r="A499" s="34" t="str">
        <f>C491&amp;"x"&amp;B499</f>
        <v>E2x6</v>
      </c>
      <c r="B499" s="63">
        <v>6</v>
      </c>
      <c r="C499" s="87" t="str">
        <f t="shared" si="384"/>
        <v>M</v>
      </c>
      <c r="D499" s="87" t="str">
        <f t="shared" si="385"/>
        <v>NLY54F4</v>
      </c>
      <c r="E499" s="88" t="str">
        <f t="shared" si="386"/>
        <v xml:space="preserve">Vos, J. </v>
      </c>
      <c r="F499" s="88" t="str">
        <f t="shared" si="387"/>
        <v>Justin</v>
      </c>
      <c r="G499" s="89">
        <f t="shared" si="388"/>
        <v>39829</v>
      </c>
      <c r="H499" s="90">
        <f t="shared" si="389"/>
        <v>9</v>
      </c>
      <c r="I499" s="97"/>
      <c r="J499" s="87" t="str">
        <f t="shared" si="390"/>
        <v/>
      </c>
      <c r="K499" s="87" t="str">
        <f t="shared" si="391"/>
        <v>E5</v>
      </c>
      <c r="L499" s="87" t="str">
        <f t="shared" si="392"/>
        <v>E5</v>
      </c>
      <c r="M499" s="87" t="str">
        <f t="shared" si="393"/>
        <v>E2</v>
      </c>
      <c r="N499" s="92"/>
      <c r="P499" s="223" t="str">
        <f ca="1">IF(OR(LEFT($A499,1)="x",AND(Y493+$AC499=0,$AC493&gt;0)),"",IFERROR(VLOOKUP($A499,LedenZ,26,0),""))</f>
        <v/>
      </c>
      <c r="Q499" s="223" t="str">
        <f ca="1">IF(OR(LEFT($A499,1)="x",AND(Z493+$AC499=0,$AC493&gt;0)),"",IFERROR(VLOOKUP($A499,LedenZ,27,0),""))</f>
        <v/>
      </c>
      <c r="R499" s="223" t="str">
        <f ca="1">IF(OR(LEFT($A499,1)="x",AND(AA493+$AC499=0,$AC493&gt;0)),"",IFERROR(VLOOKUP($A499,LedenZ,28,0),""))</f>
        <v/>
      </c>
      <c r="S499" s="223" t="str">
        <f ca="1">IF(OR(LEFT($A499,1)="x",AND(AC493+$AC499=0,$AC493&gt;0)),"",IFERROR(VLOOKUP($A499,LedenZ,29,0),""))</f>
        <v/>
      </c>
      <c r="T499" s="305"/>
      <c r="U499" s="226"/>
      <c r="V499" s="229">
        <f t="shared" si="399"/>
        <v>9</v>
      </c>
      <c r="W499" s="229">
        <f t="shared" si="399"/>
        <v>10</v>
      </c>
      <c r="X499" s="52">
        <v>10</v>
      </c>
      <c r="Y499" s="87" t="str">
        <f t="shared" si="394"/>
        <v/>
      </c>
      <c r="Z499" s="87" t="str">
        <f t="shared" si="395"/>
        <v>E5</v>
      </c>
      <c r="AA499" s="87" t="str">
        <f t="shared" si="396"/>
        <v>E5</v>
      </c>
      <c r="AB499" s="87" t="str">
        <f t="shared" si="397"/>
        <v/>
      </c>
      <c r="AC499" s="34">
        <f t="shared" si="398"/>
        <v>4</v>
      </c>
    </row>
    <row r="500" spans="1:32" x14ac:dyDescent="0.2">
      <c r="A500" s="34" t="str">
        <f>C491&amp;"x"&amp;B500</f>
        <v>E2x7</v>
      </c>
      <c r="B500" s="63">
        <v>7</v>
      </c>
      <c r="C500" s="87" t="str">
        <f t="shared" si="384"/>
        <v/>
      </c>
      <c r="D500" s="87" t="str">
        <f t="shared" si="385"/>
        <v/>
      </c>
      <c r="E500" s="88" t="str">
        <f t="shared" si="386"/>
        <v/>
      </c>
      <c r="F500" s="88" t="str">
        <f t="shared" si="387"/>
        <v/>
      </c>
      <c r="G500" s="89" t="str">
        <f t="shared" si="388"/>
        <v/>
      </c>
      <c r="H500" s="90" t="str">
        <f t="shared" si="389"/>
        <v/>
      </c>
      <c r="I500" s="97"/>
      <c r="J500" s="87" t="str">
        <f t="shared" si="390"/>
        <v/>
      </c>
      <c r="K500" s="87" t="str">
        <f t="shared" si="391"/>
        <v/>
      </c>
      <c r="L500" s="87" t="str">
        <f t="shared" si="392"/>
        <v/>
      </c>
      <c r="M500" s="87" t="str">
        <f t="shared" si="393"/>
        <v/>
      </c>
      <c r="N500" s="92"/>
      <c r="P500" s="223" t="str">
        <f>IF(OR(LEFT($A500,1)="x",AND(Y493+$AC500=0,$AC493&gt;0)),"",IFERROR(VLOOKUP($A500,LedenZ,26,0),""))</f>
        <v/>
      </c>
      <c r="Q500" s="223" t="str">
        <f>IF(OR(LEFT($A500,1)="x",AND(Z493+$AC500=0,$AC493&gt;0)),"",IFERROR(VLOOKUP($A500,LedenZ,27,0),""))</f>
        <v/>
      </c>
      <c r="R500" s="223" t="str">
        <f>IF(OR(LEFT($A500,1)="x",AND(AA493+$AC500=0,$AC493&gt;0)),"",IFERROR(VLOOKUP($A500,LedenZ,28,0),""))</f>
        <v/>
      </c>
      <c r="S500" s="223" t="str">
        <f>IF(OR(LEFT($A500,1)="x",AND(AC493+$AC500=0,$AC493&gt;0)),"",IFERROR(VLOOKUP($A500,LedenZ,29,0),""))</f>
        <v/>
      </c>
      <c r="T500" s="305"/>
      <c r="U500" s="226"/>
      <c r="V500" s="229">
        <f t="shared" si="399"/>
        <v>9</v>
      </c>
      <c r="W500" s="229">
        <f t="shared" si="399"/>
        <v>10</v>
      </c>
      <c r="X500" s="52">
        <v>11</v>
      </c>
      <c r="Y500" s="87" t="str">
        <f t="shared" si="394"/>
        <v/>
      </c>
      <c r="Z500" s="87" t="str">
        <f t="shared" si="395"/>
        <v/>
      </c>
      <c r="AA500" s="87" t="str">
        <f t="shared" si="396"/>
        <v/>
      </c>
      <c r="AB500" s="87" t="str">
        <f t="shared" si="397"/>
        <v/>
      </c>
      <c r="AC500" s="34">
        <f t="shared" si="398"/>
        <v>0</v>
      </c>
    </row>
    <row r="501" spans="1:32" x14ac:dyDescent="0.2">
      <c r="A501" s="34" t="str">
        <f>C491&amp;"x"&amp;B501</f>
        <v>E2x8</v>
      </c>
      <c r="B501" s="63">
        <v>8</v>
      </c>
      <c r="C501" s="87" t="str">
        <f t="shared" si="384"/>
        <v/>
      </c>
      <c r="D501" s="87" t="str">
        <f t="shared" si="385"/>
        <v/>
      </c>
      <c r="E501" s="88" t="str">
        <f t="shared" si="386"/>
        <v/>
      </c>
      <c r="F501" s="88" t="str">
        <f t="shared" si="387"/>
        <v/>
      </c>
      <c r="G501" s="89" t="str">
        <f t="shared" si="388"/>
        <v/>
      </c>
      <c r="H501" s="90" t="str">
        <f t="shared" si="389"/>
        <v/>
      </c>
      <c r="I501" s="97"/>
      <c r="J501" s="87" t="str">
        <f t="shared" si="390"/>
        <v/>
      </c>
      <c r="K501" s="87" t="str">
        <f t="shared" si="391"/>
        <v/>
      </c>
      <c r="L501" s="87" t="str">
        <f t="shared" si="392"/>
        <v/>
      </c>
      <c r="M501" s="87" t="str">
        <f t="shared" si="393"/>
        <v/>
      </c>
      <c r="N501" s="92"/>
      <c r="P501" s="223" t="str">
        <f>IF(OR(LEFT($A501,1)="x",AND(Y493+$AC501=0,$AC493&gt;0)),"",IFERROR(VLOOKUP($A501,LedenZ,26,0),""))</f>
        <v/>
      </c>
      <c r="Q501" s="223" t="str">
        <f>IF(OR(LEFT($A501,1)="x",AND(Z493+$AC501=0,$AC493&gt;0)),"",IFERROR(VLOOKUP($A501,LedenZ,27,0),""))</f>
        <v/>
      </c>
      <c r="R501" s="223" t="str">
        <f>IF(OR(LEFT($A501,1)="x",AND(AA493+$AC501=0,$AC493&gt;0)),"",IFERROR(VLOOKUP($A501,LedenZ,28,0),""))</f>
        <v/>
      </c>
      <c r="S501" s="223" t="str">
        <f>IF(OR(LEFT($A501,1)="x",AND(AC493+$AC501=0,$AC493&gt;0)),"",IFERROR(VLOOKUP($A501,LedenZ,29,0),""))</f>
        <v/>
      </c>
      <c r="T501" s="305"/>
      <c r="U501" s="226"/>
      <c r="V501" s="229">
        <f t="shared" si="399"/>
        <v>9</v>
      </c>
      <c r="W501" s="229">
        <f t="shared" si="399"/>
        <v>10</v>
      </c>
      <c r="X501" s="52">
        <v>12</v>
      </c>
      <c r="Y501" s="87" t="str">
        <f t="shared" si="394"/>
        <v/>
      </c>
      <c r="Z501" s="87" t="str">
        <f t="shared" si="395"/>
        <v/>
      </c>
      <c r="AA501" s="87" t="str">
        <f t="shared" si="396"/>
        <v/>
      </c>
      <c r="AB501" s="87" t="str">
        <f t="shared" si="397"/>
        <v/>
      </c>
      <c r="AC501" s="34">
        <f t="shared" si="398"/>
        <v>0</v>
      </c>
    </row>
    <row r="502" spans="1:32" x14ac:dyDescent="0.2">
      <c r="A502" s="34" t="str">
        <f>C491&amp;"x"&amp;B502</f>
        <v>E2x9</v>
      </c>
      <c r="B502" s="63">
        <v>9</v>
      </c>
      <c r="C502" s="87" t="str">
        <f t="shared" si="384"/>
        <v/>
      </c>
      <c r="D502" s="87" t="str">
        <f t="shared" si="385"/>
        <v/>
      </c>
      <c r="E502" s="88" t="str">
        <f t="shared" si="386"/>
        <v/>
      </c>
      <c r="F502" s="88" t="str">
        <f t="shared" si="387"/>
        <v/>
      </c>
      <c r="G502" s="89" t="str">
        <f t="shared" si="388"/>
        <v/>
      </c>
      <c r="H502" s="90" t="str">
        <f t="shared" si="389"/>
        <v/>
      </c>
      <c r="I502" s="97"/>
      <c r="J502" s="87" t="str">
        <f t="shared" si="390"/>
        <v/>
      </c>
      <c r="K502" s="87" t="str">
        <f t="shared" si="391"/>
        <v/>
      </c>
      <c r="L502" s="87" t="str">
        <f t="shared" si="392"/>
        <v/>
      </c>
      <c r="M502" s="87" t="str">
        <f t="shared" si="393"/>
        <v/>
      </c>
      <c r="N502" s="92"/>
      <c r="P502" s="223" t="str">
        <f>IF(OR(LEFT($A502,1)="x",AND(Y493+$AC502=0,$AC493&gt;0)),"",IFERROR(VLOOKUP($A502,LedenZ,26,0),""))</f>
        <v/>
      </c>
      <c r="Q502" s="223" t="str">
        <f>IF(OR(LEFT($A502,1)="x",AND(Z493+$AC502=0,$AC493&gt;0)),"",IFERROR(VLOOKUP($A502,LedenZ,27,0),""))</f>
        <v/>
      </c>
      <c r="R502" s="223" t="str">
        <f>IF(OR(LEFT($A502,1)="x",AND(AA493+$AC502=0,$AC493&gt;0)),"",IFERROR(VLOOKUP($A502,LedenZ,28,0),""))</f>
        <v/>
      </c>
      <c r="S502" s="223" t="str">
        <f>IF(OR(LEFT($A502,1)="x",AND(AC493+$AC502=0,$AC493&gt;0)),"",IFERROR(VLOOKUP($A502,LedenZ,29,0),""))</f>
        <v/>
      </c>
      <c r="T502" s="305"/>
      <c r="U502" s="226"/>
      <c r="V502" s="229">
        <f t="shared" si="399"/>
        <v>9</v>
      </c>
      <c r="W502" s="229">
        <f t="shared" si="399"/>
        <v>10</v>
      </c>
      <c r="X502" s="52">
        <v>13</v>
      </c>
      <c r="Y502" s="87" t="str">
        <f t="shared" si="394"/>
        <v/>
      </c>
      <c r="Z502" s="87" t="str">
        <f t="shared" si="395"/>
        <v/>
      </c>
      <c r="AA502" s="87" t="str">
        <f t="shared" si="396"/>
        <v/>
      </c>
      <c r="AB502" s="87" t="str">
        <f t="shared" si="397"/>
        <v/>
      </c>
      <c r="AC502" s="34">
        <f t="shared" si="398"/>
        <v>0</v>
      </c>
    </row>
    <row r="503" spans="1:32" x14ac:dyDescent="0.2">
      <c r="A503" s="34" t="str">
        <f>C491&amp;"x"&amp;B503</f>
        <v>E2x10</v>
      </c>
      <c r="B503" s="63">
        <v>10</v>
      </c>
      <c r="C503" s="87" t="str">
        <f t="shared" si="384"/>
        <v/>
      </c>
      <c r="D503" s="87" t="str">
        <f t="shared" si="385"/>
        <v/>
      </c>
      <c r="E503" s="88" t="str">
        <f t="shared" si="386"/>
        <v/>
      </c>
      <c r="F503" s="88" t="str">
        <f t="shared" si="387"/>
        <v/>
      </c>
      <c r="G503" s="89" t="str">
        <f t="shared" si="388"/>
        <v/>
      </c>
      <c r="H503" s="90" t="str">
        <f t="shared" si="389"/>
        <v/>
      </c>
      <c r="I503" s="97"/>
      <c r="J503" s="87" t="str">
        <f t="shared" si="390"/>
        <v/>
      </c>
      <c r="K503" s="87" t="str">
        <f t="shared" si="391"/>
        <v/>
      </c>
      <c r="L503" s="87" t="str">
        <f t="shared" si="392"/>
        <v/>
      </c>
      <c r="M503" s="87" t="str">
        <f t="shared" si="393"/>
        <v/>
      </c>
      <c r="N503" s="92"/>
      <c r="P503" s="223" t="str">
        <f>IF(OR(LEFT($A503,1)="x",AND(Y493+$AC503=0,$AC493&gt;0)),"",IFERROR(VLOOKUP($A503,LedenZ,26,0),""))</f>
        <v/>
      </c>
      <c r="Q503" s="223" t="str">
        <f>IF(OR(LEFT($A503,1)="x",AND(Z493+$AC503=0,$AC493&gt;0)),"",IFERROR(VLOOKUP($A503,LedenZ,27,0),""))</f>
        <v/>
      </c>
      <c r="R503" s="223" t="str">
        <f>IF(OR(LEFT($A503,1)="x",AND(AA493+$AC503=0,$AC493&gt;0)),"",IFERROR(VLOOKUP($A503,LedenZ,28,0),""))</f>
        <v/>
      </c>
      <c r="S503" s="223" t="str">
        <f>IF(OR(LEFT($A503,1)="x",AND(AC493+$AC503=0,$AC493&gt;0)),"",IFERROR(VLOOKUP($A503,LedenZ,29,0),""))</f>
        <v/>
      </c>
      <c r="T503" s="305"/>
      <c r="U503" s="226"/>
      <c r="V503" s="229">
        <f t="shared" si="399"/>
        <v>9</v>
      </c>
      <c r="W503" s="229">
        <f t="shared" si="399"/>
        <v>10</v>
      </c>
      <c r="X503" s="52">
        <v>14</v>
      </c>
      <c r="Y503" s="87" t="str">
        <f t="shared" si="394"/>
        <v/>
      </c>
      <c r="Z503" s="87" t="str">
        <f t="shared" si="395"/>
        <v/>
      </c>
      <c r="AA503" s="87" t="str">
        <f t="shared" si="396"/>
        <v/>
      </c>
      <c r="AB503" s="87" t="str">
        <f t="shared" si="397"/>
        <v/>
      </c>
      <c r="AC503" s="34">
        <f t="shared" si="398"/>
        <v>0</v>
      </c>
    </row>
    <row r="504" spans="1:32" x14ac:dyDescent="0.2">
      <c r="A504" s="34" t="str">
        <f>C491&amp;"x"&amp;B504</f>
        <v>E2x11</v>
      </c>
      <c r="B504" s="63">
        <v>11</v>
      </c>
      <c r="C504" s="87" t="str">
        <f t="shared" si="384"/>
        <v/>
      </c>
      <c r="D504" s="87" t="str">
        <f t="shared" si="385"/>
        <v/>
      </c>
      <c r="E504" s="88" t="str">
        <f t="shared" si="386"/>
        <v/>
      </c>
      <c r="F504" s="88" t="str">
        <f t="shared" si="387"/>
        <v/>
      </c>
      <c r="G504" s="89" t="str">
        <f t="shared" si="388"/>
        <v/>
      </c>
      <c r="H504" s="90" t="str">
        <f t="shared" si="389"/>
        <v/>
      </c>
      <c r="I504" s="97"/>
      <c r="J504" s="87" t="str">
        <f t="shared" si="390"/>
        <v/>
      </c>
      <c r="K504" s="87" t="str">
        <f t="shared" si="391"/>
        <v/>
      </c>
      <c r="L504" s="87" t="str">
        <f t="shared" si="392"/>
        <v/>
      </c>
      <c r="M504" s="87" t="str">
        <f t="shared" si="393"/>
        <v/>
      </c>
      <c r="N504" s="92"/>
      <c r="P504" s="223" t="str">
        <f>IF(OR(LEFT($A504,1)="x",AND(Y493+$AC504=0,$AC493&gt;0)),"",IFERROR(VLOOKUP($A504,LedenZ,26,0),""))</f>
        <v/>
      </c>
      <c r="Q504" s="223" t="str">
        <f>IF(OR(LEFT($A504,1)="x",AND(Z493+$AC504=0,$AC493&gt;0)),"",IFERROR(VLOOKUP($A504,LedenZ,27,0),""))</f>
        <v/>
      </c>
      <c r="R504" s="223" t="str">
        <f>IF(OR(LEFT($A504,1)="x",AND(AA493+$AC504=0,$AC493&gt;0)),"",IFERROR(VLOOKUP($A504,LedenZ,28,0),""))</f>
        <v/>
      </c>
      <c r="S504" s="223" t="str">
        <f>IF(OR(LEFT($A504,1)="x",AND(AC493+$AC504=0,$AC493&gt;0)),"",IFERROR(VLOOKUP($A504,LedenZ,29,0),""))</f>
        <v/>
      </c>
      <c r="V504" s="229">
        <f t="shared" si="399"/>
        <v>9</v>
      </c>
      <c r="W504" s="229">
        <f t="shared" si="399"/>
        <v>10</v>
      </c>
      <c r="X504" s="52">
        <v>15</v>
      </c>
      <c r="Y504" s="87" t="str">
        <f t="shared" si="394"/>
        <v/>
      </c>
      <c r="Z504" s="87" t="str">
        <f t="shared" si="395"/>
        <v/>
      </c>
      <c r="AA504" s="87" t="str">
        <f t="shared" si="396"/>
        <v/>
      </c>
      <c r="AB504" s="87" t="str">
        <f t="shared" si="397"/>
        <v/>
      </c>
      <c r="AC504" s="34">
        <f t="shared" si="398"/>
        <v>0</v>
      </c>
    </row>
    <row r="505" spans="1:32" x14ac:dyDescent="0.2">
      <c r="A505" s="34" t="str">
        <f>C491&amp;"x"&amp;B505</f>
        <v>E2x12</v>
      </c>
      <c r="B505" s="63">
        <v>12</v>
      </c>
      <c r="C505" s="87" t="str">
        <f t="shared" si="384"/>
        <v/>
      </c>
      <c r="D505" s="87" t="str">
        <f t="shared" si="385"/>
        <v/>
      </c>
      <c r="E505" s="88" t="str">
        <f t="shared" si="386"/>
        <v/>
      </c>
      <c r="F505" s="88" t="str">
        <f t="shared" si="387"/>
        <v/>
      </c>
      <c r="G505" s="89" t="str">
        <f t="shared" si="388"/>
        <v/>
      </c>
      <c r="H505" s="90" t="str">
        <f t="shared" si="389"/>
        <v/>
      </c>
      <c r="I505" s="97"/>
      <c r="J505" s="87" t="str">
        <f t="shared" si="390"/>
        <v/>
      </c>
      <c r="K505" s="87" t="str">
        <f t="shared" si="391"/>
        <v/>
      </c>
      <c r="L505" s="87" t="str">
        <f t="shared" si="392"/>
        <v/>
      </c>
      <c r="M505" s="87" t="str">
        <f t="shared" si="393"/>
        <v/>
      </c>
      <c r="N505" s="92"/>
      <c r="P505" s="223" t="str">
        <f>IF(OR(LEFT($A505,1)="x",AND(Y493+$AC505=0,$AC493&gt;0)),"",IFERROR(VLOOKUP($A505,LedenZ,26,0),""))</f>
        <v/>
      </c>
      <c r="Q505" s="223" t="str">
        <f>IF(OR(LEFT($A505,1)="x",AND(Z493+$AC505=0,$AC493&gt;0)),"",IFERROR(VLOOKUP($A505,LedenZ,27,0),""))</f>
        <v/>
      </c>
      <c r="R505" s="223" t="str">
        <f>IF(OR(LEFT($A505,1)="x",AND(AA493+$AC505=0,$AC493&gt;0)),"",IFERROR(VLOOKUP($A505,LedenZ,28,0),""))</f>
        <v/>
      </c>
      <c r="S505" s="223" t="str">
        <f>IF(OR(LEFT($A505,1)="x",AND(AC493+$AC505=0,$AC493&gt;0)),"",IFERROR(VLOOKUP($A505,LedenZ,29,0),""))</f>
        <v/>
      </c>
      <c r="V505" s="229">
        <f t="shared" si="399"/>
        <v>9</v>
      </c>
      <c r="W505" s="229">
        <f t="shared" si="399"/>
        <v>10</v>
      </c>
      <c r="X505" s="52">
        <v>16</v>
      </c>
      <c r="Y505" s="87" t="str">
        <f t="shared" si="394"/>
        <v/>
      </c>
      <c r="Z505" s="87" t="str">
        <f t="shared" si="395"/>
        <v/>
      </c>
      <c r="AA505" s="87" t="str">
        <f t="shared" si="396"/>
        <v/>
      </c>
      <c r="AB505" s="87" t="str">
        <f t="shared" si="397"/>
        <v/>
      </c>
      <c r="AC505" s="34">
        <f t="shared" si="398"/>
        <v>0</v>
      </c>
    </row>
    <row r="506" spans="1:32" x14ac:dyDescent="0.2">
      <c r="A506" s="34" t="str">
        <f>C491&amp;"x"&amp;B506</f>
        <v>E2x13</v>
      </c>
      <c r="B506" s="63">
        <v>13</v>
      </c>
      <c r="C506" s="87" t="str">
        <f t="shared" si="384"/>
        <v/>
      </c>
      <c r="D506" s="87" t="str">
        <f t="shared" si="385"/>
        <v/>
      </c>
      <c r="E506" s="88" t="str">
        <f t="shared" si="386"/>
        <v/>
      </c>
      <c r="F506" s="88" t="str">
        <f t="shared" si="387"/>
        <v/>
      </c>
      <c r="G506" s="89" t="str">
        <f t="shared" si="388"/>
        <v/>
      </c>
      <c r="H506" s="90" t="str">
        <f t="shared" si="389"/>
        <v/>
      </c>
      <c r="I506" s="97"/>
      <c r="J506" s="87" t="str">
        <f t="shared" si="390"/>
        <v/>
      </c>
      <c r="K506" s="87" t="str">
        <f t="shared" si="391"/>
        <v/>
      </c>
      <c r="L506" s="87" t="str">
        <f t="shared" si="392"/>
        <v/>
      </c>
      <c r="M506" s="87" t="str">
        <f t="shared" si="393"/>
        <v/>
      </c>
      <c r="N506" s="92"/>
      <c r="P506" s="223" t="str">
        <f>IF(OR(LEFT($A506,1)="x",AND(Y493+$AC506=0,$AC493&gt;0)),"",IFERROR(VLOOKUP($A506,LedenZ,26,0),""))</f>
        <v/>
      </c>
      <c r="Q506" s="223" t="str">
        <f>IF(OR(LEFT($A506,1)="x",AND(Z493+$AC506=0,$AC493&gt;0)),"",IFERROR(VLOOKUP($A506,LedenZ,27,0),""))</f>
        <v/>
      </c>
      <c r="R506" s="223" t="str">
        <f>IF(OR(LEFT($A506,1)="x",AND(AA493+$AC506=0,$AC493&gt;0)),"",IFERROR(VLOOKUP($A506,LedenZ,28,0),""))</f>
        <v/>
      </c>
      <c r="S506" s="223" t="str">
        <f>IF(OR(LEFT($A506,1)="x",AND(AC493+$AC506=0,$AC493&gt;0)),"",IFERROR(VLOOKUP($A506,LedenZ,29,0),""))</f>
        <v/>
      </c>
      <c r="V506" s="229">
        <f t="shared" si="399"/>
        <v>9</v>
      </c>
      <c r="W506" s="229">
        <f t="shared" si="399"/>
        <v>10</v>
      </c>
      <c r="X506" s="52">
        <v>17</v>
      </c>
      <c r="Y506" s="87" t="str">
        <f t="shared" si="394"/>
        <v/>
      </c>
      <c r="Z506" s="87" t="str">
        <f t="shared" si="395"/>
        <v/>
      </c>
      <c r="AA506" s="87" t="str">
        <f t="shared" si="396"/>
        <v/>
      </c>
      <c r="AB506" s="87" t="str">
        <f t="shared" si="397"/>
        <v/>
      </c>
      <c r="AC506" s="34">
        <f t="shared" si="398"/>
        <v>0</v>
      </c>
    </row>
    <row r="507" spans="1:32" x14ac:dyDescent="0.2">
      <c r="A507" s="34" t="str">
        <f>C491&amp;"x"&amp;B507</f>
        <v>E2x14</v>
      </c>
      <c r="B507" s="63">
        <v>14</v>
      </c>
      <c r="C507" s="87" t="str">
        <f t="shared" si="384"/>
        <v/>
      </c>
      <c r="D507" s="87" t="str">
        <f t="shared" si="385"/>
        <v/>
      </c>
      <c r="E507" s="88" t="str">
        <f t="shared" si="386"/>
        <v/>
      </c>
      <c r="F507" s="88" t="str">
        <f t="shared" si="387"/>
        <v/>
      </c>
      <c r="G507" s="89" t="str">
        <f t="shared" si="388"/>
        <v/>
      </c>
      <c r="H507" s="90" t="str">
        <f t="shared" si="389"/>
        <v/>
      </c>
      <c r="I507" s="97"/>
      <c r="J507" s="87" t="str">
        <f t="shared" si="390"/>
        <v/>
      </c>
      <c r="K507" s="87" t="str">
        <f t="shared" si="391"/>
        <v/>
      </c>
      <c r="L507" s="87" t="str">
        <f t="shared" si="392"/>
        <v/>
      </c>
      <c r="M507" s="87" t="str">
        <f t="shared" si="393"/>
        <v/>
      </c>
      <c r="N507" s="92"/>
      <c r="P507" s="223" t="str">
        <f>IF(OR(LEFT($A507,1)="x",AND(Y493+$AC507=0,$AC493&gt;0)),"",IFERROR(VLOOKUP($A507,LedenZ,26,0),""))</f>
        <v/>
      </c>
      <c r="Q507" s="223" t="str">
        <f>IF(OR(LEFT($A507,1)="x",AND(Z493+$AC507=0,$AC493&gt;0)),"",IFERROR(VLOOKUP($A507,LedenZ,27,0),""))</f>
        <v/>
      </c>
      <c r="R507" s="223" t="str">
        <f>IF(OR(LEFT($A507,1)="x",AND(AA493+$AC507=0,$AC493&gt;0)),"",IFERROR(VLOOKUP($A507,LedenZ,28,0),""))</f>
        <v/>
      </c>
      <c r="S507" s="223" t="str">
        <f>IF(OR(LEFT($A507,1)="x",AND(AC493+$AC507=0,$AC493&gt;0)),"",IFERROR(VLOOKUP($A507,LedenZ,29,0),""))</f>
        <v/>
      </c>
      <c r="V507" s="229">
        <f t="shared" si="399"/>
        <v>9</v>
      </c>
      <c r="W507" s="229">
        <f t="shared" si="399"/>
        <v>10</v>
      </c>
      <c r="X507" s="52">
        <v>18</v>
      </c>
      <c r="Y507" s="87" t="str">
        <f t="shared" si="394"/>
        <v/>
      </c>
      <c r="Z507" s="87" t="str">
        <f t="shared" si="395"/>
        <v/>
      </c>
      <c r="AA507" s="87" t="str">
        <f t="shared" si="396"/>
        <v/>
      </c>
      <c r="AB507" s="87" t="str">
        <f t="shared" si="397"/>
        <v/>
      </c>
      <c r="AC507" s="34">
        <f t="shared" si="398"/>
        <v>0</v>
      </c>
    </row>
    <row r="508" spans="1:32" x14ac:dyDescent="0.2">
      <c r="A508" s="34" t="str">
        <f>C491&amp;"x"&amp;B508</f>
        <v>E2x15</v>
      </c>
      <c r="B508" s="63">
        <v>15</v>
      </c>
      <c r="C508" s="87" t="str">
        <f t="shared" si="384"/>
        <v/>
      </c>
      <c r="D508" s="87" t="str">
        <f t="shared" si="385"/>
        <v/>
      </c>
      <c r="E508" s="88" t="str">
        <f t="shared" si="386"/>
        <v/>
      </c>
      <c r="F508" s="88" t="str">
        <f t="shared" si="387"/>
        <v/>
      </c>
      <c r="G508" s="89" t="str">
        <f t="shared" si="388"/>
        <v/>
      </c>
      <c r="H508" s="90" t="str">
        <f t="shared" si="389"/>
        <v/>
      </c>
      <c r="I508" s="97"/>
      <c r="J508" s="87" t="str">
        <f t="shared" si="390"/>
        <v/>
      </c>
      <c r="K508" s="87" t="str">
        <f t="shared" si="391"/>
        <v/>
      </c>
      <c r="L508" s="87" t="str">
        <f t="shared" si="392"/>
        <v/>
      </c>
      <c r="M508" s="87" t="str">
        <f t="shared" si="393"/>
        <v/>
      </c>
      <c r="N508" s="92"/>
      <c r="P508" s="223" t="str">
        <f>IF(OR(LEFT($A508,1)="x",AND(Y493+$AC508=0,$AC493&gt;0)),"",IFERROR(VLOOKUP($A508,LedenZ,26,0),""))</f>
        <v/>
      </c>
      <c r="Q508" s="223" t="str">
        <f>IF(OR(LEFT($A508,1)="x",AND(Z493+$AC508=0,$AC493&gt;0)),"",IFERROR(VLOOKUP($A508,LedenZ,27,0),""))</f>
        <v/>
      </c>
      <c r="R508" s="223" t="str">
        <f>IF(OR(LEFT($A508,1)="x",AND(AA493+$AC508=0,$AC493&gt;0)),"",IFERROR(VLOOKUP($A508,LedenZ,28,0),""))</f>
        <v/>
      </c>
      <c r="S508" s="223" t="str">
        <f>IF(OR(LEFT($A508,1)="x",AND(AC493+$AC508=0,$AC493&gt;0)),"",IFERROR(VLOOKUP($A508,LedenZ,29,0),""))</f>
        <v/>
      </c>
      <c r="V508" s="229">
        <f t="shared" si="399"/>
        <v>9</v>
      </c>
      <c r="W508" s="229">
        <f t="shared" si="399"/>
        <v>10</v>
      </c>
      <c r="X508" s="52">
        <v>19</v>
      </c>
      <c r="Y508" s="87" t="str">
        <f t="shared" si="394"/>
        <v/>
      </c>
      <c r="Z508" s="87" t="str">
        <f t="shared" si="395"/>
        <v/>
      </c>
      <c r="AA508" s="87" t="str">
        <f t="shared" si="396"/>
        <v/>
      </c>
      <c r="AB508" s="87" t="str">
        <f t="shared" si="397"/>
        <v/>
      </c>
      <c r="AC508" s="34">
        <f t="shared" si="398"/>
        <v>0</v>
      </c>
    </row>
    <row r="509" spans="1:32" ht="13.5" thickBot="1" x14ac:dyDescent="0.25">
      <c r="B509" s="93"/>
      <c r="C509" s="94"/>
      <c r="D509" s="93"/>
      <c r="E509" s="93"/>
      <c r="F509" s="93"/>
      <c r="G509" s="95"/>
      <c r="H509" s="95"/>
      <c r="I509" s="95"/>
      <c r="J509" s="94"/>
      <c r="K509" s="94"/>
      <c r="L509" s="94"/>
      <c r="M509" s="92"/>
      <c r="N509" s="92"/>
      <c r="X509" s="52">
        <v>20</v>
      </c>
    </row>
    <row r="510" spans="1:32" ht="13.5" thickTop="1" x14ac:dyDescent="0.2">
      <c r="A510" s="62"/>
      <c r="B510" s="63"/>
      <c r="C510" s="392" t="s">
        <v>6547</v>
      </c>
      <c r="D510" s="392"/>
      <c r="E510" s="178" t="s">
        <v>6548</v>
      </c>
      <c r="F510" s="178" t="s">
        <v>6549</v>
      </c>
      <c r="G510" s="65" t="s">
        <v>6550</v>
      </c>
      <c r="H510" s="66"/>
      <c r="I510" s="67"/>
      <c r="J510" s="68" t="s">
        <v>6551</v>
      </c>
      <c r="K510" s="68" t="s">
        <v>6552</v>
      </c>
      <c r="L510" s="68" t="s">
        <v>6553</v>
      </c>
      <c r="M510" s="69"/>
      <c r="N510" s="69"/>
      <c r="O510" s="70"/>
      <c r="P510" s="71">
        <f ca="1">COUNT(P514:P528)</f>
        <v>0</v>
      </c>
      <c r="Q510" s="71">
        <f ca="1">COUNT(Q514:Q528)</f>
        <v>0</v>
      </c>
      <c r="R510" s="71">
        <f ca="1">COUNT(R514:R528)</f>
        <v>0</v>
      </c>
      <c r="S510" s="71">
        <f ca="1">COUNT(S514:S528)</f>
        <v>0</v>
      </c>
      <c r="T510" s="51">
        <f ca="1">S510-(15-COUNTBLANK(AB514:AB528))</f>
        <v>0</v>
      </c>
      <c r="U510" s="70"/>
      <c r="V510" s="70"/>
      <c r="W510" s="70"/>
      <c r="X510" s="70">
        <v>1</v>
      </c>
      <c r="Y510" s="62"/>
      <c r="Z510" s="62"/>
      <c r="AA510" s="62"/>
      <c r="AB510" s="62"/>
      <c r="AC510" s="62"/>
    </row>
    <row r="511" spans="1:32" x14ac:dyDescent="0.2">
      <c r="A511" s="43">
        <v>29</v>
      </c>
      <c r="B511" s="73"/>
      <c r="C511" s="391" t="str">
        <f>Leden!AR31</f>
        <v>E3</v>
      </c>
      <c r="D511" s="391"/>
      <c r="E511" s="177" t="str">
        <f>IF($C511="","",LEFT(IFERROR(VLOOKUP($C511,TeamsZ,2,0),"")&amp;"??",2))</f>
        <v>BK</v>
      </c>
      <c r="F511" s="177" t="str">
        <f>IF($C511="","",LEFT(IFERROR(VLOOKUP($C511,TeamsZ,3,0),"")&amp;"??",2))</f>
        <v>Za</v>
      </c>
      <c r="G511" s="177" t="str">
        <f>IF($C511="","",LEFT(IFERROR(VLOOKUP($C511,TeamsZ,4,0),"")&amp;"?",1))</f>
        <v>4</v>
      </c>
      <c r="H511" s="75"/>
      <c r="I511" s="76"/>
      <c r="J511" s="295">
        <f>COUNTIF(C514:C528,"V")</f>
        <v>3</v>
      </c>
      <c r="K511" s="300">
        <f>COUNTIF(C514:C528,"M")</f>
        <v>3</v>
      </c>
      <c r="L511" s="77">
        <f>IFERROR(AVERAGE(H514:H528),"")</f>
        <v>8</v>
      </c>
      <c r="M511" s="78"/>
      <c r="N511" s="78"/>
      <c r="O511" s="79" t="s">
        <v>6554</v>
      </c>
      <c r="P511" s="223" t="str">
        <f ca="1">IF(COUNT(P514:P528)=0,"",TeamPunten(P514:P528,$V511))</f>
        <v/>
      </c>
      <c r="Q511" s="223" t="str">
        <f ca="1">IF(COUNT(Q514:Q528)=0,"",TeamPunten(Q514:Q528,$V511))</f>
        <v/>
      </c>
      <c r="R511" s="223" t="str">
        <f ca="1">IF(COUNT(R514:R528)=0,"",TeamPunten(R514:R528,$V511))</f>
        <v/>
      </c>
      <c r="S511" s="223" t="str">
        <f ca="1">IF(COUNT(S514:S528)=0,"",TeamPunten(S514:S528,$V511))</f>
        <v/>
      </c>
      <c r="T511" s="51"/>
      <c r="U511" s="225" t="str">
        <f>MID($C511,1,1)</f>
        <v>E</v>
      </c>
      <c r="V511" s="225" t="str">
        <f>MID($C511,1,1)</f>
        <v>E</v>
      </c>
      <c r="W511" s="225" t="str">
        <f>MID($C511,1,1)</f>
        <v>E</v>
      </c>
      <c r="X511" s="52">
        <v>2</v>
      </c>
      <c r="Y511" s="43"/>
      <c r="Z511" s="43"/>
      <c r="AA511" s="43"/>
      <c r="AB511" s="43"/>
      <c r="AC511" s="43"/>
      <c r="AD511" s="20" t="str">
        <f>IF($C511="","",IFERROR(VLOOKUP($C511,TeamsZ,6,0),""))</f>
        <v>A</v>
      </c>
      <c r="AE511" s="20" t="str">
        <f>IF($AD511="","",VLOOKUP($AD511,Teams!$J$4:$O$8,2,0))</f>
        <v>3312 AD</v>
      </c>
      <c r="AF511" s="20" t="str">
        <f>IF($AD511="","",VLOOKUP($AD511,Teams!$J$4:$O$8,4,0))</f>
        <v>Dordrecht</v>
      </c>
    </row>
    <row r="512" spans="1:32" x14ac:dyDescent="0.2">
      <c r="B512" s="63"/>
      <c r="C512" s="178"/>
      <c r="D512" s="63"/>
      <c r="E512" s="63"/>
      <c r="F512" s="63"/>
      <c r="G512" s="67"/>
      <c r="H512" s="67"/>
      <c r="I512" s="67"/>
      <c r="J512" s="296"/>
      <c r="K512" s="296"/>
      <c r="L512" s="296"/>
      <c r="M512" s="80"/>
      <c r="N512" s="80"/>
      <c r="P512" s="224"/>
      <c r="Q512" s="224"/>
      <c r="R512" s="224"/>
      <c r="S512" s="224"/>
      <c r="T512" s="51"/>
      <c r="U512" s="226"/>
      <c r="V512" s="226"/>
      <c r="W512" s="226"/>
      <c r="X512" s="52">
        <v>3</v>
      </c>
    </row>
    <row r="513" spans="1:29" x14ac:dyDescent="0.2">
      <c r="A513" s="81"/>
      <c r="B513" s="82"/>
      <c r="C513" s="83" t="s">
        <v>6555</v>
      </c>
      <c r="D513" s="83" t="s">
        <v>6556</v>
      </c>
      <c r="E513" s="84" t="s">
        <v>6557</v>
      </c>
      <c r="F513" s="84" t="s">
        <v>6558</v>
      </c>
      <c r="G513" s="83" t="s">
        <v>6559</v>
      </c>
      <c r="H513" s="83" t="s">
        <v>6560</v>
      </c>
      <c r="I513" s="83" t="s">
        <v>6415</v>
      </c>
      <c r="J513" s="83" t="s">
        <v>7321</v>
      </c>
      <c r="K513" s="83" t="s">
        <v>8065</v>
      </c>
      <c r="L513" s="83" t="s">
        <v>8195</v>
      </c>
      <c r="M513" s="83" t="s">
        <v>8196</v>
      </c>
      <c r="N513" s="85"/>
      <c r="O513" s="86"/>
      <c r="P513" s="227" t="s">
        <v>6425</v>
      </c>
      <c r="Q513" s="227" t="s">
        <v>6424</v>
      </c>
      <c r="R513" s="227" t="s">
        <v>6426</v>
      </c>
      <c r="S513" s="227" t="s">
        <v>6425</v>
      </c>
      <c r="T513" s="51"/>
      <c r="U513" s="225">
        <f>IF(W511="","",VLOOKUP(W511,Leeftijdscat,2,FALSE))</f>
        <v>7</v>
      </c>
      <c r="V513" s="225">
        <f>IF(W511="","",VLOOKUP(W511,Leeftijdscat,3,FALSE))</f>
        <v>9</v>
      </c>
      <c r="W513" s="225">
        <f>IF(W511="","",VLOOKUP(W511,Leeftijdscat,4,FALSE))</f>
        <v>10</v>
      </c>
      <c r="X513" s="52">
        <v>4</v>
      </c>
      <c r="Y513" s="81">
        <f>LEN(Y514&amp;Y515&amp;Y516&amp;Y517&amp;Y518&amp;Y519&amp;Y520&amp;Y521&amp;Y522&amp;Y523&amp;Y524&amp;Y525&amp;Y526&amp;Y527&amp;Y528)</f>
        <v>8</v>
      </c>
      <c r="Z513" s="81">
        <f>LEN(Z514&amp;Z515&amp;Z516&amp;Z517&amp;Z518&amp;Z519&amp;Z520&amp;Z521&amp;Z522&amp;Z523&amp;Z524&amp;Z525&amp;Z526&amp;Z527&amp;Z528)</f>
        <v>12</v>
      </c>
      <c r="AA513" s="81">
        <f>LEN(AA514&amp;AA515&amp;AA516&amp;AA517&amp;AA518&amp;AA519&amp;AA520&amp;AA521&amp;AA522&amp;AA523&amp;AA524&amp;AA525&amp;AA526&amp;AA527&amp;AA528)</f>
        <v>12</v>
      </c>
      <c r="AB513" s="81">
        <f>LEN(AB514&amp;AB515&amp;AB516&amp;AB517&amp;AB518&amp;AB519&amp;AB520&amp;AB521&amp;AB522&amp;AB523&amp;AB524&amp;AB525&amp;AB526&amp;AB527&amp;AB528)</f>
        <v>0</v>
      </c>
      <c r="AC513" s="81">
        <f>SUM(Y513:AA513)</f>
        <v>32</v>
      </c>
    </row>
    <row r="514" spans="1:29" x14ac:dyDescent="0.2">
      <c r="A514" s="34" t="str">
        <f>C511&amp;"x"&amp;B514</f>
        <v>E3x1</v>
      </c>
      <c r="B514" s="63">
        <v>1</v>
      </c>
      <c r="C514" s="87" t="str">
        <f t="shared" ref="C514:C528" si="400">IF(LEFT($A514,1)="x","",IFERROR(VLOOKUP($A514,LedenZ,5,0),""))</f>
        <v>V</v>
      </c>
      <c r="D514" s="87" t="str">
        <f t="shared" ref="D514:D528" si="401">IF(LEFT($A514,1)="x","",IFERROR(VLOOKUP($A514,LedenZ,6,0),""))</f>
        <v>NLP77Z4</v>
      </c>
      <c r="E514" s="88" t="str">
        <f t="shared" ref="E514:E528" si="402">IF(LEFT($A514,1)="x","",IFERROR(VLOOKUP($A514,LedenZ,7,0),""))</f>
        <v>Klooster, Danique van der</v>
      </c>
      <c r="F514" s="88" t="str">
        <f t="shared" ref="F514:F528" si="403">IF(LEFT($A514,1)="x","",IFERROR(VLOOKUP($A514,LedenZ,8,0),""))</f>
        <v>Danique</v>
      </c>
      <c r="G514" s="89">
        <f t="shared" ref="G514:G528" si="404">IF(LEFT($A514,1)="x","",IFERROR(VLOOKUP($A514,LedenZ,9,0),""))</f>
        <v>40239</v>
      </c>
      <c r="H514" s="90">
        <f t="shared" ref="H514:H528" si="405">IF(AND(ISNUMBER(G514),G514&lt;&gt;0),DATEDIF(G514,Peildatum,"Y"),"")</f>
        <v>8</v>
      </c>
      <c r="I514" s="97"/>
      <c r="J514" s="87" t="str">
        <f t="shared" ref="J514:J528" si="406">IF(LEFT($A514,1)="x","",IFERROR(VLOOKUP($A514,LedenZ,15,0),""))</f>
        <v>F2</v>
      </c>
      <c r="K514" s="87" t="str">
        <f t="shared" ref="K514:K528" si="407">IF(LEFT($A514,1)="x","",IFERROR(VLOOKUP($A514,LedenZ,16,0),""))</f>
        <v>F2</v>
      </c>
      <c r="L514" s="87" t="str">
        <f t="shared" ref="L514:L528" si="408">IF(LEFT($A514,1)="x","",IFERROR(VLOOKUP($A514,LedenZ,17,0),""))</f>
        <v>F2</v>
      </c>
      <c r="M514" s="87" t="str">
        <f t="shared" ref="M514:M528" si="409">IF(LEFT($A514,1)="x","",IFERROR(VLOOKUP($A514,LedenZ,18,0),""))</f>
        <v>E3</v>
      </c>
      <c r="N514" s="92"/>
      <c r="P514" s="223" t="str">
        <f ca="1">IF(OR(LEFT($A514,1)="x",AND(Y513+$AC514=0,$AC513&gt;0)),"",IFERROR(VLOOKUP($A514,LedenZ,26,0),""))</f>
        <v/>
      </c>
      <c r="Q514" s="223" t="str">
        <f ca="1">IF(OR(LEFT($A514,1)="x",AND(Z513+$AC514=0,$AC513&gt;0)),"",IFERROR(VLOOKUP($A514,LedenZ,27,0),""))</f>
        <v/>
      </c>
      <c r="R514" s="223" t="str">
        <f ca="1">IF(OR(LEFT($A514,1)="x",AND(AA513+$AC514=0,$AC513&gt;0)),"",IFERROR(VLOOKUP($A514,LedenZ,28,0),""))</f>
        <v/>
      </c>
      <c r="S514" s="223" t="str">
        <f ca="1">IF(OR(LEFT($A514,1)="x",AND(AC513+$AC514=0,$AC513&gt;0)),"",IFERROR(VLOOKUP($A514,LedenZ,29,0),""))</f>
        <v/>
      </c>
      <c r="T514" s="305"/>
      <c r="U514" s="226"/>
      <c r="V514" s="229">
        <f>V513</f>
        <v>9</v>
      </c>
      <c r="W514" s="229">
        <f>W513</f>
        <v>10</v>
      </c>
      <c r="X514" s="52">
        <v>5</v>
      </c>
      <c r="Y514" s="87" t="str">
        <f t="shared" ref="Y514:Y528" si="410">IF(LEFT($A514,1)="x","",IFERROR(VLOOKUP($A514,LedenZ,33,0),""))</f>
        <v>F2</v>
      </c>
      <c r="Z514" s="87" t="str">
        <f t="shared" ref="Z514:Z528" si="411">IF(LEFT($A514,1)="x","",IFERROR(VLOOKUP($A514,LedenZ,34,0),""))</f>
        <v>F2</v>
      </c>
      <c r="AA514" s="87" t="str">
        <f t="shared" ref="AA514:AA528" si="412">IF(LEFT($A514,1)="x","",IFERROR(VLOOKUP($A514,LedenZ,35,0),""))</f>
        <v>F2</v>
      </c>
      <c r="AB514" s="87" t="str">
        <f t="shared" ref="AB514:AB528" si="413">IF(LEFT($A514,1)="x","",IFERROR(VLOOKUP($A514,LedenZ,36,0),""))</f>
        <v/>
      </c>
      <c r="AC514" s="34">
        <f t="shared" ref="AC514:AC528" si="414">LEN(Y514&amp;Z514&amp;AA514&amp;AB514)</f>
        <v>6</v>
      </c>
    </row>
    <row r="515" spans="1:29" x14ac:dyDescent="0.2">
      <c r="A515" s="34" t="str">
        <f>C511&amp;"x"&amp;B515</f>
        <v>E3x2</v>
      </c>
      <c r="B515" s="63">
        <v>2</v>
      </c>
      <c r="C515" s="87" t="str">
        <f t="shared" si="400"/>
        <v>V</v>
      </c>
      <c r="D515" s="87" t="str">
        <f t="shared" si="401"/>
        <v>NLY51T3</v>
      </c>
      <c r="E515" s="88" t="str">
        <f t="shared" si="402"/>
        <v xml:space="preserve">Plaisier, F. </v>
      </c>
      <c r="F515" s="88" t="str">
        <f t="shared" si="403"/>
        <v>Floor</v>
      </c>
      <c r="G515" s="89">
        <f t="shared" si="404"/>
        <v>40205</v>
      </c>
      <c r="H515" s="90">
        <f t="shared" si="405"/>
        <v>8</v>
      </c>
      <c r="I515" s="97"/>
      <c r="J515" s="87" t="str">
        <f t="shared" si="406"/>
        <v/>
      </c>
      <c r="K515" s="87" t="str">
        <f t="shared" si="407"/>
        <v>F2</v>
      </c>
      <c r="L515" s="87" t="str">
        <f t="shared" si="408"/>
        <v>F2</v>
      </c>
      <c r="M515" s="87" t="str">
        <f t="shared" si="409"/>
        <v>E3</v>
      </c>
      <c r="N515" s="92"/>
      <c r="P515" s="223" t="str">
        <f ca="1">IF(OR(LEFT($A515,1)="x",AND(Y513+$AC515=0,$AC513&gt;0)),"",IFERROR(VLOOKUP($A515,LedenZ,26,0),""))</f>
        <v/>
      </c>
      <c r="Q515" s="223" t="str">
        <f ca="1">IF(OR(LEFT($A515,1)="x",AND(Z513+$AC515=0,$AC513&gt;0)),"",IFERROR(VLOOKUP($A515,LedenZ,27,0),""))</f>
        <v/>
      </c>
      <c r="R515" s="223" t="str">
        <f ca="1">IF(OR(LEFT($A515,1)="x",AND(AA513+$AC515=0,$AC513&gt;0)),"",IFERROR(VLOOKUP($A515,LedenZ,28,0),""))</f>
        <v/>
      </c>
      <c r="S515" s="223" t="str">
        <f ca="1">IF(OR(LEFT($A515,1)="x",AND(AC513+$AC515=0,$AC513&gt;0)),"",IFERROR(VLOOKUP($A515,LedenZ,29,0),""))</f>
        <v/>
      </c>
      <c r="T515" s="305"/>
      <c r="U515" s="226"/>
      <c r="V515" s="229">
        <f t="shared" ref="V515:W528" si="415">V514</f>
        <v>9</v>
      </c>
      <c r="W515" s="229">
        <f t="shared" si="415"/>
        <v>10</v>
      </c>
      <c r="X515" s="52">
        <v>6</v>
      </c>
      <c r="Y515" s="87" t="str">
        <f t="shared" si="410"/>
        <v/>
      </c>
      <c r="Z515" s="87" t="str">
        <f t="shared" si="411"/>
        <v>F2</v>
      </c>
      <c r="AA515" s="87" t="str">
        <f t="shared" si="412"/>
        <v>F2</v>
      </c>
      <c r="AB515" s="87" t="str">
        <f t="shared" si="413"/>
        <v/>
      </c>
      <c r="AC515" s="34">
        <f t="shared" si="414"/>
        <v>4</v>
      </c>
    </row>
    <row r="516" spans="1:29" x14ac:dyDescent="0.2">
      <c r="A516" s="34" t="str">
        <f>C511&amp;"x"&amp;B516</f>
        <v>E3x3</v>
      </c>
      <c r="B516" s="63">
        <v>3</v>
      </c>
      <c r="C516" s="87" t="str">
        <f t="shared" si="400"/>
        <v>V</v>
      </c>
      <c r="D516" s="87" t="str">
        <f t="shared" si="401"/>
        <v>NLN41L1</v>
      </c>
      <c r="E516" s="88" t="str">
        <f t="shared" si="402"/>
        <v>Stomp, Noa</v>
      </c>
      <c r="F516" s="88" t="str">
        <f t="shared" si="403"/>
        <v>Noa</v>
      </c>
      <c r="G516" s="89">
        <f t="shared" si="404"/>
        <v>40439</v>
      </c>
      <c r="H516" s="90">
        <f t="shared" si="405"/>
        <v>8</v>
      </c>
      <c r="I516" s="97"/>
      <c r="J516" s="87" t="str">
        <f t="shared" si="406"/>
        <v>F1</v>
      </c>
      <c r="K516" s="87" t="str">
        <f t="shared" si="407"/>
        <v>F1</v>
      </c>
      <c r="L516" s="87" t="str">
        <f t="shared" si="408"/>
        <v>F1</v>
      </c>
      <c r="M516" s="87" t="str">
        <f t="shared" si="409"/>
        <v>E3</v>
      </c>
      <c r="N516" s="92"/>
      <c r="P516" s="223" t="str">
        <f ca="1">IF(OR(LEFT($A516,1)="x",AND(Y513+$AC516=0,$AC513&gt;0)),"",IFERROR(VLOOKUP($A516,LedenZ,26,0),""))</f>
        <v/>
      </c>
      <c r="Q516" s="223" t="str">
        <f ca="1">IF(OR(LEFT($A516,1)="x",AND(Z513+$AC516=0,$AC513&gt;0)),"",IFERROR(VLOOKUP($A516,LedenZ,27,0),""))</f>
        <v/>
      </c>
      <c r="R516" s="223" t="str">
        <f ca="1">IF(OR(LEFT($A516,1)="x",AND(AA513+$AC516=0,$AC513&gt;0)),"",IFERROR(VLOOKUP($A516,LedenZ,28,0),""))</f>
        <v/>
      </c>
      <c r="S516" s="223" t="str">
        <f ca="1">IF(OR(LEFT($A516,1)="x",AND(AC513+$AC516=0,$AC513&gt;0)),"",IFERROR(VLOOKUP($A516,LedenZ,29,0),""))</f>
        <v/>
      </c>
      <c r="T516" s="305"/>
      <c r="U516" s="226"/>
      <c r="V516" s="229">
        <f t="shared" si="415"/>
        <v>9</v>
      </c>
      <c r="W516" s="229">
        <f t="shared" si="415"/>
        <v>10</v>
      </c>
      <c r="X516" s="52">
        <v>7</v>
      </c>
      <c r="Y516" s="87" t="str">
        <f t="shared" si="410"/>
        <v>F1</v>
      </c>
      <c r="Z516" s="87" t="str">
        <f t="shared" si="411"/>
        <v>F1</v>
      </c>
      <c r="AA516" s="87" t="str">
        <f t="shared" si="412"/>
        <v>F1</v>
      </c>
      <c r="AB516" s="87" t="str">
        <f t="shared" si="413"/>
        <v/>
      </c>
      <c r="AC516" s="34">
        <f t="shared" si="414"/>
        <v>6</v>
      </c>
    </row>
    <row r="517" spans="1:29" x14ac:dyDescent="0.2">
      <c r="A517" s="34" t="str">
        <f>C511&amp;"x"&amp;B517</f>
        <v>E3x4</v>
      </c>
      <c r="B517" s="63">
        <v>4</v>
      </c>
      <c r="C517" s="87" t="str">
        <f t="shared" si="400"/>
        <v>M</v>
      </c>
      <c r="D517" s="87" t="str">
        <f t="shared" si="401"/>
        <v>NLX08F0</v>
      </c>
      <c r="E517" s="88" t="str">
        <f t="shared" si="402"/>
        <v>Hart, Olav 't</v>
      </c>
      <c r="F517" s="88" t="str">
        <f t="shared" si="403"/>
        <v>Olav</v>
      </c>
      <c r="G517" s="89">
        <f t="shared" si="404"/>
        <v>40291</v>
      </c>
      <c r="H517" s="90">
        <f t="shared" si="405"/>
        <v>8</v>
      </c>
      <c r="I517" s="97"/>
      <c r="J517" s="87" t="str">
        <f t="shared" si="406"/>
        <v>F3</v>
      </c>
      <c r="K517" s="87" t="str">
        <f t="shared" si="407"/>
        <v>F3</v>
      </c>
      <c r="L517" s="87" t="str">
        <f t="shared" si="408"/>
        <v>F3</v>
      </c>
      <c r="M517" s="87" t="str">
        <f t="shared" si="409"/>
        <v>E3</v>
      </c>
      <c r="N517" s="92"/>
      <c r="P517" s="223" t="str">
        <f ca="1">IF(OR(LEFT($A517,1)="x",AND(Y513+$AC517=0,$AC513&gt;0)),"",IFERROR(VLOOKUP($A517,LedenZ,26,0),""))</f>
        <v/>
      </c>
      <c r="Q517" s="223" t="str">
        <f ca="1">IF(OR(LEFT($A517,1)="x",AND(Z513+$AC517=0,$AC513&gt;0)),"",IFERROR(VLOOKUP($A517,LedenZ,27,0),""))</f>
        <v/>
      </c>
      <c r="R517" s="223" t="str">
        <f ca="1">IF(OR(LEFT($A517,1)="x",AND(AA513+$AC517=0,$AC513&gt;0)),"",IFERROR(VLOOKUP($A517,LedenZ,28,0),""))</f>
        <v/>
      </c>
      <c r="S517" s="223" t="str">
        <f ca="1">IF(OR(LEFT($A517,1)="x",AND(AC513+$AC517=0,$AC513&gt;0)),"",IFERROR(VLOOKUP($A517,LedenZ,29,0),""))</f>
        <v/>
      </c>
      <c r="T517" s="305"/>
      <c r="U517" s="226"/>
      <c r="V517" s="229">
        <f t="shared" si="415"/>
        <v>9</v>
      </c>
      <c r="W517" s="229">
        <f t="shared" si="415"/>
        <v>10</v>
      </c>
      <c r="X517" s="52">
        <v>8</v>
      </c>
      <c r="Y517" s="87" t="str">
        <f t="shared" si="410"/>
        <v>F3</v>
      </c>
      <c r="Z517" s="87" t="str">
        <f t="shared" si="411"/>
        <v>F3</v>
      </c>
      <c r="AA517" s="87" t="str">
        <f t="shared" si="412"/>
        <v>F3</v>
      </c>
      <c r="AB517" s="87" t="str">
        <f t="shared" si="413"/>
        <v/>
      </c>
      <c r="AC517" s="34">
        <f t="shared" si="414"/>
        <v>6</v>
      </c>
    </row>
    <row r="518" spans="1:29" x14ac:dyDescent="0.2">
      <c r="A518" s="34" t="str">
        <f>C511&amp;"x"&amp;B518</f>
        <v>E3x5</v>
      </c>
      <c r="B518" s="63">
        <v>5</v>
      </c>
      <c r="C518" s="87" t="str">
        <f t="shared" si="400"/>
        <v>M</v>
      </c>
      <c r="D518" s="87" t="str">
        <f t="shared" si="401"/>
        <v>NLP78P7</v>
      </c>
      <c r="E518" s="88" t="str">
        <f t="shared" si="402"/>
        <v>Sas, Niek</v>
      </c>
      <c r="F518" s="88" t="str">
        <f t="shared" si="403"/>
        <v>Niek</v>
      </c>
      <c r="G518" s="89">
        <f t="shared" si="404"/>
        <v>40381</v>
      </c>
      <c r="H518" s="90">
        <f t="shared" si="405"/>
        <v>8</v>
      </c>
      <c r="I518" s="97"/>
      <c r="J518" s="87" t="str">
        <f t="shared" si="406"/>
        <v>F1</v>
      </c>
      <c r="K518" s="87" t="str">
        <f t="shared" si="407"/>
        <v>F1</v>
      </c>
      <c r="L518" s="87" t="str">
        <f t="shared" si="408"/>
        <v>F1</v>
      </c>
      <c r="M518" s="87" t="str">
        <f t="shared" si="409"/>
        <v>E3</v>
      </c>
      <c r="N518" s="92"/>
      <c r="P518" s="223" t="str">
        <f ca="1">IF(OR(LEFT($A518,1)="x",AND(Y513+$AC518=0,$AC513&gt;0)),"",IFERROR(VLOOKUP($A518,LedenZ,26,0),""))</f>
        <v/>
      </c>
      <c r="Q518" s="223" t="str">
        <f ca="1">IF(OR(LEFT($A518,1)="x",AND(Z513+$AC518=0,$AC513&gt;0)),"",IFERROR(VLOOKUP($A518,LedenZ,27,0),""))</f>
        <v/>
      </c>
      <c r="R518" s="223" t="str">
        <f ca="1">IF(OR(LEFT($A518,1)="x",AND(AA513+$AC518=0,$AC513&gt;0)),"",IFERROR(VLOOKUP($A518,LedenZ,28,0),""))</f>
        <v/>
      </c>
      <c r="S518" s="223" t="str">
        <f ca="1">IF(OR(LEFT($A518,1)="x",AND(AC513+$AC518=0,$AC513&gt;0)),"",IFERROR(VLOOKUP($A518,LedenZ,29,0),""))</f>
        <v/>
      </c>
      <c r="T518" s="305"/>
      <c r="U518" s="226"/>
      <c r="V518" s="229">
        <f t="shared" si="415"/>
        <v>9</v>
      </c>
      <c r="W518" s="229">
        <f t="shared" si="415"/>
        <v>10</v>
      </c>
      <c r="X518" s="52">
        <v>9</v>
      </c>
      <c r="Y518" s="87" t="str">
        <f t="shared" si="410"/>
        <v>F1</v>
      </c>
      <c r="Z518" s="87" t="str">
        <f t="shared" si="411"/>
        <v>F1</v>
      </c>
      <c r="AA518" s="87" t="str">
        <f t="shared" si="412"/>
        <v>F1</v>
      </c>
      <c r="AB518" s="87" t="str">
        <f t="shared" si="413"/>
        <v/>
      </c>
      <c r="AC518" s="34">
        <f t="shared" si="414"/>
        <v>6</v>
      </c>
    </row>
    <row r="519" spans="1:29" x14ac:dyDescent="0.2">
      <c r="A519" s="34" t="str">
        <f>C511&amp;"x"&amp;B519</f>
        <v>E3x6</v>
      </c>
      <c r="B519" s="63">
        <v>6</v>
      </c>
      <c r="C519" s="87" t="str">
        <f t="shared" si="400"/>
        <v>M</v>
      </c>
      <c r="D519" s="87" t="str">
        <f t="shared" si="401"/>
        <v>NLY32T6</v>
      </c>
      <c r="E519" s="88" t="str">
        <f t="shared" si="402"/>
        <v>Ven, J. van de</v>
      </c>
      <c r="F519" s="88" t="str">
        <f t="shared" si="403"/>
        <v>Jonas</v>
      </c>
      <c r="G519" s="89">
        <f t="shared" si="404"/>
        <v>40413</v>
      </c>
      <c r="H519" s="90">
        <f t="shared" si="405"/>
        <v>8</v>
      </c>
      <c r="I519" s="97"/>
      <c r="J519" s="87" t="str">
        <f t="shared" si="406"/>
        <v/>
      </c>
      <c r="K519" s="87" t="str">
        <f t="shared" si="407"/>
        <v>F1</v>
      </c>
      <c r="L519" s="87" t="str">
        <f t="shared" si="408"/>
        <v>F1</v>
      </c>
      <c r="M519" s="87" t="str">
        <f t="shared" si="409"/>
        <v>E3</v>
      </c>
      <c r="N519" s="92"/>
      <c r="P519" s="223" t="str">
        <f ca="1">IF(OR(LEFT($A519,1)="x",AND(Y513+$AC519=0,$AC513&gt;0)),"",IFERROR(VLOOKUP($A519,LedenZ,26,0),""))</f>
        <v/>
      </c>
      <c r="Q519" s="223" t="str">
        <f ca="1">IF(OR(LEFT($A519,1)="x",AND(Z513+$AC519=0,$AC513&gt;0)),"",IFERROR(VLOOKUP($A519,LedenZ,27,0),""))</f>
        <v/>
      </c>
      <c r="R519" s="223" t="str">
        <f ca="1">IF(OR(LEFT($A519,1)="x",AND(AA513+$AC519=0,$AC513&gt;0)),"",IFERROR(VLOOKUP($A519,LedenZ,28,0),""))</f>
        <v/>
      </c>
      <c r="S519" s="223" t="str">
        <f ca="1">IF(OR(LEFT($A519,1)="x",AND(AC513+$AC519=0,$AC513&gt;0)),"",IFERROR(VLOOKUP($A519,LedenZ,29,0),""))</f>
        <v/>
      </c>
      <c r="T519" s="305"/>
      <c r="U519" s="226"/>
      <c r="V519" s="229">
        <f t="shared" si="415"/>
        <v>9</v>
      </c>
      <c r="W519" s="229">
        <f t="shared" si="415"/>
        <v>10</v>
      </c>
      <c r="X519" s="52">
        <v>10</v>
      </c>
      <c r="Y519" s="87" t="str">
        <f t="shared" si="410"/>
        <v/>
      </c>
      <c r="Z519" s="87" t="str">
        <f t="shared" si="411"/>
        <v>F1</v>
      </c>
      <c r="AA519" s="87" t="str">
        <f t="shared" si="412"/>
        <v>F1</v>
      </c>
      <c r="AB519" s="87" t="str">
        <f t="shared" si="413"/>
        <v/>
      </c>
      <c r="AC519" s="34">
        <f t="shared" si="414"/>
        <v>4</v>
      </c>
    </row>
    <row r="520" spans="1:29" x14ac:dyDescent="0.2">
      <c r="A520" s="34" t="str">
        <f>C511&amp;"x"&amp;B520</f>
        <v>E3x7</v>
      </c>
      <c r="B520" s="63">
        <v>7</v>
      </c>
      <c r="C520" s="87" t="str">
        <f t="shared" si="400"/>
        <v/>
      </c>
      <c r="D520" s="87" t="str">
        <f t="shared" si="401"/>
        <v/>
      </c>
      <c r="E520" s="88" t="str">
        <f t="shared" si="402"/>
        <v/>
      </c>
      <c r="F520" s="88" t="str">
        <f t="shared" si="403"/>
        <v/>
      </c>
      <c r="G520" s="89" t="str">
        <f t="shared" si="404"/>
        <v/>
      </c>
      <c r="H520" s="90" t="str">
        <f t="shared" si="405"/>
        <v/>
      </c>
      <c r="I520" s="97"/>
      <c r="J520" s="87" t="str">
        <f t="shared" si="406"/>
        <v/>
      </c>
      <c r="K520" s="87" t="str">
        <f t="shared" si="407"/>
        <v/>
      </c>
      <c r="L520" s="87" t="str">
        <f t="shared" si="408"/>
        <v/>
      </c>
      <c r="M520" s="87" t="str">
        <f t="shared" si="409"/>
        <v/>
      </c>
      <c r="N520" s="92"/>
      <c r="P520" s="223" t="str">
        <f>IF(OR(LEFT($A520,1)="x",AND(Y513+$AC520=0,$AC513&gt;0)),"",IFERROR(VLOOKUP($A520,LedenZ,26,0),""))</f>
        <v/>
      </c>
      <c r="Q520" s="223" t="str">
        <f>IF(OR(LEFT($A520,1)="x",AND(Z513+$AC520=0,$AC513&gt;0)),"",IFERROR(VLOOKUP($A520,LedenZ,27,0),""))</f>
        <v/>
      </c>
      <c r="R520" s="223" t="str">
        <f>IF(OR(LEFT($A520,1)="x",AND(AA513+$AC520=0,$AC513&gt;0)),"",IFERROR(VLOOKUP($A520,LedenZ,28,0),""))</f>
        <v/>
      </c>
      <c r="S520" s="223" t="str">
        <f>IF(OR(LEFT($A520,1)="x",AND(AC513+$AC520=0,$AC513&gt;0)),"",IFERROR(VLOOKUP($A520,LedenZ,29,0),""))</f>
        <v/>
      </c>
      <c r="T520" s="305"/>
      <c r="U520" s="226"/>
      <c r="V520" s="229">
        <f t="shared" si="415"/>
        <v>9</v>
      </c>
      <c r="W520" s="229">
        <f t="shared" si="415"/>
        <v>10</v>
      </c>
      <c r="X520" s="52">
        <v>11</v>
      </c>
      <c r="Y520" s="87" t="str">
        <f t="shared" si="410"/>
        <v/>
      </c>
      <c r="Z520" s="87" t="str">
        <f t="shared" si="411"/>
        <v/>
      </c>
      <c r="AA520" s="87" t="str">
        <f t="shared" si="412"/>
        <v/>
      </c>
      <c r="AB520" s="87" t="str">
        <f t="shared" si="413"/>
        <v/>
      </c>
      <c r="AC520" s="34">
        <f t="shared" si="414"/>
        <v>0</v>
      </c>
    </row>
    <row r="521" spans="1:29" x14ac:dyDescent="0.2">
      <c r="A521" s="34" t="str">
        <f>C511&amp;"x"&amp;B521</f>
        <v>E3x8</v>
      </c>
      <c r="B521" s="63">
        <v>8</v>
      </c>
      <c r="C521" s="87" t="str">
        <f t="shared" si="400"/>
        <v/>
      </c>
      <c r="D521" s="87" t="str">
        <f t="shared" si="401"/>
        <v/>
      </c>
      <c r="E521" s="88" t="str">
        <f t="shared" si="402"/>
        <v/>
      </c>
      <c r="F521" s="88" t="str">
        <f t="shared" si="403"/>
        <v/>
      </c>
      <c r="G521" s="89" t="str">
        <f t="shared" si="404"/>
        <v/>
      </c>
      <c r="H521" s="90" t="str">
        <f t="shared" si="405"/>
        <v/>
      </c>
      <c r="I521" s="97"/>
      <c r="J521" s="87" t="str">
        <f t="shared" si="406"/>
        <v/>
      </c>
      <c r="K521" s="87" t="str">
        <f t="shared" si="407"/>
        <v/>
      </c>
      <c r="L521" s="87" t="str">
        <f t="shared" si="408"/>
        <v/>
      </c>
      <c r="M521" s="87" t="str">
        <f t="shared" si="409"/>
        <v/>
      </c>
      <c r="N521" s="92"/>
      <c r="P521" s="223" t="str">
        <f>IF(OR(LEFT($A521,1)="x",AND(Y513+$AC521=0,$AC513&gt;0)),"",IFERROR(VLOOKUP($A521,LedenZ,26,0),""))</f>
        <v/>
      </c>
      <c r="Q521" s="223" t="str">
        <f>IF(OR(LEFT($A521,1)="x",AND(Z513+$AC521=0,$AC513&gt;0)),"",IFERROR(VLOOKUP($A521,LedenZ,27,0),""))</f>
        <v/>
      </c>
      <c r="R521" s="223" t="str">
        <f>IF(OR(LEFT($A521,1)="x",AND(AA513+$AC521=0,$AC513&gt;0)),"",IFERROR(VLOOKUP($A521,LedenZ,28,0),""))</f>
        <v/>
      </c>
      <c r="S521" s="223" t="str">
        <f>IF(OR(LEFT($A521,1)="x",AND(AC513+$AC521=0,$AC513&gt;0)),"",IFERROR(VLOOKUP($A521,LedenZ,29,0),""))</f>
        <v/>
      </c>
      <c r="T521" s="305"/>
      <c r="U521" s="226"/>
      <c r="V521" s="229">
        <f t="shared" si="415"/>
        <v>9</v>
      </c>
      <c r="W521" s="229">
        <f t="shared" si="415"/>
        <v>10</v>
      </c>
      <c r="X521" s="52">
        <v>12</v>
      </c>
      <c r="Y521" s="87" t="str">
        <f t="shared" si="410"/>
        <v/>
      </c>
      <c r="Z521" s="87" t="str">
        <f t="shared" si="411"/>
        <v/>
      </c>
      <c r="AA521" s="87" t="str">
        <f t="shared" si="412"/>
        <v/>
      </c>
      <c r="AB521" s="87" t="str">
        <f t="shared" si="413"/>
        <v/>
      </c>
      <c r="AC521" s="34">
        <f t="shared" si="414"/>
        <v>0</v>
      </c>
    </row>
    <row r="522" spans="1:29" x14ac:dyDescent="0.2">
      <c r="A522" s="34" t="str">
        <f>C511&amp;"x"&amp;B522</f>
        <v>E3x9</v>
      </c>
      <c r="B522" s="63">
        <v>9</v>
      </c>
      <c r="C522" s="87" t="str">
        <f t="shared" si="400"/>
        <v/>
      </c>
      <c r="D522" s="87" t="str">
        <f t="shared" si="401"/>
        <v/>
      </c>
      <c r="E522" s="88" t="str">
        <f t="shared" si="402"/>
        <v/>
      </c>
      <c r="F522" s="88" t="str">
        <f t="shared" si="403"/>
        <v/>
      </c>
      <c r="G522" s="89" t="str">
        <f t="shared" si="404"/>
        <v/>
      </c>
      <c r="H522" s="90" t="str">
        <f t="shared" si="405"/>
        <v/>
      </c>
      <c r="I522" s="97"/>
      <c r="J522" s="87" t="str">
        <f t="shared" si="406"/>
        <v/>
      </c>
      <c r="K522" s="87" t="str">
        <f t="shared" si="407"/>
        <v/>
      </c>
      <c r="L522" s="87" t="str">
        <f t="shared" si="408"/>
        <v/>
      </c>
      <c r="M522" s="87" t="str">
        <f t="shared" si="409"/>
        <v/>
      </c>
      <c r="N522" s="92"/>
      <c r="P522" s="223" t="str">
        <f>IF(OR(LEFT($A522,1)="x",AND(Y513+$AC522=0,$AC513&gt;0)),"",IFERROR(VLOOKUP($A522,LedenZ,26,0),""))</f>
        <v/>
      </c>
      <c r="Q522" s="223" t="str">
        <f>IF(OR(LEFT($A522,1)="x",AND(Z513+$AC522=0,$AC513&gt;0)),"",IFERROR(VLOOKUP($A522,LedenZ,27,0),""))</f>
        <v/>
      </c>
      <c r="R522" s="223" t="str">
        <f>IF(OR(LEFT($A522,1)="x",AND(AA513+$AC522=0,$AC513&gt;0)),"",IFERROR(VLOOKUP($A522,LedenZ,28,0),""))</f>
        <v/>
      </c>
      <c r="S522" s="223" t="str">
        <f>IF(OR(LEFT($A522,1)="x",AND(AC513+$AC522=0,$AC513&gt;0)),"",IFERROR(VLOOKUP($A522,LedenZ,29,0),""))</f>
        <v/>
      </c>
      <c r="T522" s="305"/>
      <c r="U522" s="226"/>
      <c r="V522" s="229">
        <f t="shared" si="415"/>
        <v>9</v>
      </c>
      <c r="W522" s="229">
        <f t="shared" si="415"/>
        <v>10</v>
      </c>
      <c r="X522" s="52">
        <v>13</v>
      </c>
      <c r="Y522" s="87" t="str">
        <f t="shared" si="410"/>
        <v/>
      </c>
      <c r="Z522" s="87" t="str">
        <f t="shared" si="411"/>
        <v/>
      </c>
      <c r="AA522" s="87" t="str">
        <f t="shared" si="412"/>
        <v/>
      </c>
      <c r="AB522" s="87" t="str">
        <f t="shared" si="413"/>
        <v/>
      </c>
      <c r="AC522" s="34">
        <f t="shared" si="414"/>
        <v>0</v>
      </c>
    </row>
    <row r="523" spans="1:29" x14ac:dyDescent="0.2">
      <c r="A523" s="34" t="str">
        <f>C511&amp;"x"&amp;B523</f>
        <v>E3x10</v>
      </c>
      <c r="B523" s="63">
        <v>10</v>
      </c>
      <c r="C523" s="87" t="str">
        <f t="shared" si="400"/>
        <v/>
      </c>
      <c r="D523" s="87" t="str">
        <f t="shared" si="401"/>
        <v/>
      </c>
      <c r="E523" s="88" t="str">
        <f t="shared" si="402"/>
        <v/>
      </c>
      <c r="F523" s="88" t="str">
        <f t="shared" si="403"/>
        <v/>
      </c>
      <c r="G523" s="89" t="str">
        <f t="shared" si="404"/>
        <v/>
      </c>
      <c r="H523" s="90" t="str">
        <f t="shared" si="405"/>
        <v/>
      </c>
      <c r="I523" s="97"/>
      <c r="J523" s="87" t="str">
        <f t="shared" si="406"/>
        <v/>
      </c>
      <c r="K523" s="87" t="str">
        <f t="shared" si="407"/>
        <v/>
      </c>
      <c r="L523" s="87" t="str">
        <f t="shared" si="408"/>
        <v/>
      </c>
      <c r="M523" s="87" t="str">
        <f t="shared" si="409"/>
        <v/>
      </c>
      <c r="N523" s="92"/>
      <c r="P523" s="223" t="str">
        <f>IF(OR(LEFT($A523,1)="x",AND(Y513+$AC523=0,$AC513&gt;0)),"",IFERROR(VLOOKUP($A523,LedenZ,26,0),""))</f>
        <v/>
      </c>
      <c r="Q523" s="223" t="str">
        <f>IF(OR(LEFT($A523,1)="x",AND(Z513+$AC523=0,$AC513&gt;0)),"",IFERROR(VLOOKUP($A523,LedenZ,27,0),""))</f>
        <v/>
      </c>
      <c r="R523" s="223" t="str">
        <f>IF(OR(LEFT($A523,1)="x",AND(AA513+$AC523=0,$AC513&gt;0)),"",IFERROR(VLOOKUP($A523,LedenZ,28,0),""))</f>
        <v/>
      </c>
      <c r="S523" s="223" t="str">
        <f>IF(OR(LEFT($A523,1)="x",AND(AC513+$AC523=0,$AC513&gt;0)),"",IFERROR(VLOOKUP($A523,LedenZ,29,0),""))</f>
        <v/>
      </c>
      <c r="T523" s="305"/>
      <c r="U523" s="226"/>
      <c r="V523" s="229">
        <f t="shared" si="415"/>
        <v>9</v>
      </c>
      <c r="W523" s="229">
        <f t="shared" si="415"/>
        <v>10</v>
      </c>
      <c r="X523" s="52">
        <v>14</v>
      </c>
      <c r="Y523" s="87" t="str">
        <f t="shared" si="410"/>
        <v/>
      </c>
      <c r="Z523" s="87" t="str">
        <f t="shared" si="411"/>
        <v/>
      </c>
      <c r="AA523" s="87" t="str">
        <f t="shared" si="412"/>
        <v/>
      </c>
      <c r="AB523" s="87" t="str">
        <f t="shared" si="413"/>
        <v/>
      </c>
      <c r="AC523" s="34">
        <f t="shared" si="414"/>
        <v>0</v>
      </c>
    </row>
    <row r="524" spans="1:29" x14ac:dyDescent="0.2">
      <c r="A524" s="34" t="str">
        <f>C511&amp;"x"&amp;B524</f>
        <v>E3x11</v>
      </c>
      <c r="B524" s="63">
        <v>11</v>
      </c>
      <c r="C524" s="87" t="str">
        <f t="shared" si="400"/>
        <v/>
      </c>
      <c r="D524" s="87" t="str">
        <f t="shared" si="401"/>
        <v/>
      </c>
      <c r="E524" s="88" t="str">
        <f t="shared" si="402"/>
        <v/>
      </c>
      <c r="F524" s="88" t="str">
        <f t="shared" si="403"/>
        <v/>
      </c>
      <c r="G524" s="89" t="str">
        <f t="shared" si="404"/>
        <v/>
      </c>
      <c r="H524" s="90" t="str">
        <f t="shared" si="405"/>
        <v/>
      </c>
      <c r="I524" s="97"/>
      <c r="J524" s="87" t="str">
        <f t="shared" si="406"/>
        <v/>
      </c>
      <c r="K524" s="87" t="str">
        <f t="shared" si="407"/>
        <v/>
      </c>
      <c r="L524" s="87" t="str">
        <f t="shared" si="408"/>
        <v/>
      </c>
      <c r="M524" s="87" t="str">
        <f t="shared" si="409"/>
        <v/>
      </c>
      <c r="N524" s="92"/>
      <c r="P524" s="223" t="str">
        <f>IF(OR(LEFT($A524,1)="x",AND(Y513+$AC524=0,$AC513&gt;0)),"",IFERROR(VLOOKUP($A524,LedenZ,26,0),""))</f>
        <v/>
      </c>
      <c r="Q524" s="223" t="str">
        <f>IF(OR(LEFT($A524,1)="x",AND(Z513+$AC524=0,$AC513&gt;0)),"",IFERROR(VLOOKUP($A524,LedenZ,27,0),""))</f>
        <v/>
      </c>
      <c r="R524" s="223" t="str">
        <f>IF(OR(LEFT($A524,1)="x",AND(AA513+$AC524=0,$AC513&gt;0)),"",IFERROR(VLOOKUP($A524,LedenZ,28,0),""))</f>
        <v/>
      </c>
      <c r="S524" s="223" t="str">
        <f>IF(OR(LEFT($A524,1)="x",AND(AC513+$AC524=0,$AC513&gt;0)),"",IFERROR(VLOOKUP($A524,LedenZ,29,0),""))</f>
        <v/>
      </c>
      <c r="V524" s="229">
        <f t="shared" si="415"/>
        <v>9</v>
      </c>
      <c r="W524" s="229">
        <f t="shared" si="415"/>
        <v>10</v>
      </c>
      <c r="X524" s="52">
        <v>15</v>
      </c>
      <c r="Y524" s="87" t="str">
        <f t="shared" si="410"/>
        <v/>
      </c>
      <c r="Z524" s="87" t="str">
        <f t="shared" si="411"/>
        <v/>
      </c>
      <c r="AA524" s="87" t="str">
        <f t="shared" si="412"/>
        <v/>
      </c>
      <c r="AB524" s="87" t="str">
        <f t="shared" si="413"/>
        <v/>
      </c>
      <c r="AC524" s="34">
        <f t="shared" si="414"/>
        <v>0</v>
      </c>
    </row>
    <row r="525" spans="1:29" x14ac:dyDescent="0.2">
      <c r="A525" s="34" t="str">
        <f>C511&amp;"x"&amp;B525</f>
        <v>E3x12</v>
      </c>
      <c r="B525" s="63">
        <v>12</v>
      </c>
      <c r="C525" s="87" t="str">
        <f t="shared" si="400"/>
        <v/>
      </c>
      <c r="D525" s="87" t="str">
        <f t="shared" si="401"/>
        <v/>
      </c>
      <c r="E525" s="88" t="str">
        <f t="shared" si="402"/>
        <v/>
      </c>
      <c r="F525" s="88" t="str">
        <f t="shared" si="403"/>
        <v/>
      </c>
      <c r="G525" s="89" t="str">
        <f t="shared" si="404"/>
        <v/>
      </c>
      <c r="H525" s="90" t="str">
        <f t="shared" si="405"/>
        <v/>
      </c>
      <c r="I525" s="97"/>
      <c r="J525" s="87" t="str">
        <f t="shared" si="406"/>
        <v/>
      </c>
      <c r="K525" s="87" t="str">
        <f t="shared" si="407"/>
        <v/>
      </c>
      <c r="L525" s="87" t="str">
        <f t="shared" si="408"/>
        <v/>
      </c>
      <c r="M525" s="87" t="str">
        <f t="shared" si="409"/>
        <v/>
      </c>
      <c r="N525" s="92"/>
      <c r="P525" s="223" t="str">
        <f>IF(OR(LEFT($A525,1)="x",AND(Y513+$AC525=0,$AC513&gt;0)),"",IFERROR(VLOOKUP($A525,LedenZ,26,0),""))</f>
        <v/>
      </c>
      <c r="Q525" s="223" t="str">
        <f>IF(OR(LEFT($A525,1)="x",AND(Z513+$AC525=0,$AC513&gt;0)),"",IFERROR(VLOOKUP($A525,LedenZ,27,0),""))</f>
        <v/>
      </c>
      <c r="R525" s="223" t="str">
        <f>IF(OR(LEFT($A525,1)="x",AND(AA513+$AC525=0,$AC513&gt;0)),"",IFERROR(VLOOKUP($A525,LedenZ,28,0),""))</f>
        <v/>
      </c>
      <c r="S525" s="223" t="str">
        <f>IF(OR(LEFT($A525,1)="x",AND(AC513+$AC525=0,$AC513&gt;0)),"",IFERROR(VLOOKUP($A525,LedenZ,29,0),""))</f>
        <v/>
      </c>
      <c r="V525" s="229">
        <f t="shared" si="415"/>
        <v>9</v>
      </c>
      <c r="W525" s="229">
        <f t="shared" si="415"/>
        <v>10</v>
      </c>
      <c r="X525" s="52">
        <v>16</v>
      </c>
      <c r="Y525" s="87" t="str">
        <f t="shared" si="410"/>
        <v/>
      </c>
      <c r="Z525" s="87" t="str">
        <f t="shared" si="411"/>
        <v/>
      </c>
      <c r="AA525" s="87" t="str">
        <f t="shared" si="412"/>
        <v/>
      </c>
      <c r="AB525" s="87" t="str">
        <f t="shared" si="413"/>
        <v/>
      </c>
      <c r="AC525" s="34">
        <f t="shared" si="414"/>
        <v>0</v>
      </c>
    </row>
    <row r="526" spans="1:29" x14ac:dyDescent="0.2">
      <c r="A526" s="34" t="str">
        <f>C511&amp;"x"&amp;B526</f>
        <v>E3x13</v>
      </c>
      <c r="B526" s="63">
        <v>13</v>
      </c>
      <c r="C526" s="87" t="str">
        <f t="shared" si="400"/>
        <v/>
      </c>
      <c r="D526" s="87" t="str">
        <f t="shared" si="401"/>
        <v/>
      </c>
      <c r="E526" s="88" t="str">
        <f t="shared" si="402"/>
        <v/>
      </c>
      <c r="F526" s="88" t="str">
        <f t="shared" si="403"/>
        <v/>
      </c>
      <c r="G526" s="89" t="str">
        <f t="shared" si="404"/>
        <v/>
      </c>
      <c r="H526" s="90" t="str">
        <f t="shared" si="405"/>
        <v/>
      </c>
      <c r="I526" s="97"/>
      <c r="J526" s="87" t="str">
        <f t="shared" si="406"/>
        <v/>
      </c>
      <c r="K526" s="87" t="str">
        <f t="shared" si="407"/>
        <v/>
      </c>
      <c r="L526" s="87" t="str">
        <f t="shared" si="408"/>
        <v/>
      </c>
      <c r="M526" s="87" t="str">
        <f t="shared" si="409"/>
        <v/>
      </c>
      <c r="N526" s="92"/>
      <c r="P526" s="223" t="str">
        <f>IF(OR(LEFT($A526,1)="x",AND(Y513+$AC526=0,$AC513&gt;0)),"",IFERROR(VLOOKUP($A526,LedenZ,26,0),""))</f>
        <v/>
      </c>
      <c r="Q526" s="223" t="str">
        <f>IF(OR(LEFT($A526,1)="x",AND(Z513+$AC526=0,$AC513&gt;0)),"",IFERROR(VLOOKUP($A526,LedenZ,27,0),""))</f>
        <v/>
      </c>
      <c r="R526" s="223" t="str">
        <f>IF(OR(LEFT($A526,1)="x",AND(AA513+$AC526=0,$AC513&gt;0)),"",IFERROR(VLOOKUP($A526,LedenZ,28,0),""))</f>
        <v/>
      </c>
      <c r="S526" s="223" t="str">
        <f>IF(OR(LEFT($A526,1)="x",AND(AC513+$AC526=0,$AC513&gt;0)),"",IFERROR(VLOOKUP($A526,LedenZ,29,0),""))</f>
        <v/>
      </c>
      <c r="V526" s="229">
        <f t="shared" si="415"/>
        <v>9</v>
      </c>
      <c r="W526" s="229">
        <f t="shared" si="415"/>
        <v>10</v>
      </c>
      <c r="X526" s="52">
        <v>17</v>
      </c>
      <c r="Y526" s="87" t="str">
        <f t="shared" si="410"/>
        <v/>
      </c>
      <c r="Z526" s="87" t="str">
        <f t="shared" si="411"/>
        <v/>
      </c>
      <c r="AA526" s="87" t="str">
        <f t="shared" si="412"/>
        <v/>
      </c>
      <c r="AB526" s="87" t="str">
        <f t="shared" si="413"/>
        <v/>
      </c>
      <c r="AC526" s="34">
        <f t="shared" si="414"/>
        <v>0</v>
      </c>
    </row>
    <row r="527" spans="1:29" x14ac:dyDescent="0.2">
      <c r="A527" s="34" t="str">
        <f>C511&amp;"x"&amp;B527</f>
        <v>E3x14</v>
      </c>
      <c r="B527" s="63">
        <v>14</v>
      </c>
      <c r="C527" s="87" t="str">
        <f t="shared" si="400"/>
        <v/>
      </c>
      <c r="D527" s="87" t="str">
        <f t="shared" si="401"/>
        <v/>
      </c>
      <c r="E527" s="88" t="str">
        <f t="shared" si="402"/>
        <v/>
      </c>
      <c r="F527" s="88" t="str">
        <f t="shared" si="403"/>
        <v/>
      </c>
      <c r="G527" s="89" t="str">
        <f t="shared" si="404"/>
        <v/>
      </c>
      <c r="H527" s="90" t="str">
        <f t="shared" si="405"/>
        <v/>
      </c>
      <c r="I527" s="97"/>
      <c r="J527" s="87" t="str">
        <f t="shared" si="406"/>
        <v/>
      </c>
      <c r="K527" s="87" t="str">
        <f t="shared" si="407"/>
        <v/>
      </c>
      <c r="L527" s="87" t="str">
        <f t="shared" si="408"/>
        <v/>
      </c>
      <c r="M527" s="87" t="str">
        <f t="shared" si="409"/>
        <v/>
      </c>
      <c r="N527" s="92"/>
      <c r="P527" s="223" t="str">
        <f>IF(OR(LEFT($A527,1)="x",AND(Y513+$AC527=0,$AC513&gt;0)),"",IFERROR(VLOOKUP($A527,LedenZ,26,0),""))</f>
        <v/>
      </c>
      <c r="Q527" s="223" t="str">
        <f>IF(OR(LEFT($A527,1)="x",AND(Z513+$AC527=0,$AC513&gt;0)),"",IFERROR(VLOOKUP($A527,LedenZ,27,0),""))</f>
        <v/>
      </c>
      <c r="R527" s="223" t="str">
        <f>IF(OR(LEFT($A527,1)="x",AND(AA513+$AC527=0,$AC513&gt;0)),"",IFERROR(VLOOKUP($A527,LedenZ,28,0),""))</f>
        <v/>
      </c>
      <c r="S527" s="223" t="str">
        <f>IF(OR(LEFT($A527,1)="x",AND(AC513+$AC527=0,$AC513&gt;0)),"",IFERROR(VLOOKUP($A527,LedenZ,29,0),""))</f>
        <v/>
      </c>
      <c r="V527" s="229">
        <f t="shared" si="415"/>
        <v>9</v>
      </c>
      <c r="W527" s="229">
        <f t="shared" si="415"/>
        <v>10</v>
      </c>
      <c r="X527" s="52">
        <v>18</v>
      </c>
      <c r="Y527" s="87" t="str">
        <f t="shared" si="410"/>
        <v/>
      </c>
      <c r="Z527" s="87" t="str">
        <f t="shared" si="411"/>
        <v/>
      </c>
      <c r="AA527" s="87" t="str">
        <f t="shared" si="412"/>
        <v/>
      </c>
      <c r="AB527" s="87" t="str">
        <f t="shared" si="413"/>
        <v/>
      </c>
      <c r="AC527" s="34">
        <f t="shared" si="414"/>
        <v>0</v>
      </c>
    </row>
    <row r="528" spans="1:29" x14ac:dyDescent="0.2">
      <c r="A528" s="34" t="str">
        <f>C511&amp;"x"&amp;B528</f>
        <v>E3x15</v>
      </c>
      <c r="B528" s="63">
        <v>15</v>
      </c>
      <c r="C528" s="87" t="str">
        <f t="shared" si="400"/>
        <v/>
      </c>
      <c r="D528" s="87" t="str">
        <f t="shared" si="401"/>
        <v/>
      </c>
      <c r="E528" s="88" t="str">
        <f t="shared" si="402"/>
        <v/>
      </c>
      <c r="F528" s="88" t="str">
        <f t="shared" si="403"/>
        <v/>
      </c>
      <c r="G528" s="89" t="str">
        <f t="shared" si="404"/>
        <v/>
      </c>
      <c r="H528" s="90" t="str">
        <f t="shared" si="405"/>
        <v/>
      </c>
      <c r="I528" s="97"/>
      <c r="J528" s="87" t="str">
        <f t="shared" si="406"/>
        <v/>
      </c>
      <c r="K528" s="87" t="str">
        <f t="shared" si="407"/>
        <v/>
      </c>
      <c r="L528" s="87" t="str">
        <f t="shared" si="408"/>
        <v/>
      </c>
      <c r="M528" s="87" t="str">
        <f t="shared" si="409"/>
        <v/>
      </c>
      <c r="N528" s="92"/>
      <c r="P528" s="223" t="str">
        <f>IF(OR(LEFT($A528,1)="x",AND(Y513+$AC528=0,$AC513&gt;0)),"",IFERROR(VLOOKUP($A528,LedenZ,26,0),""))</f>
        <v/>
      </c>
      <c r="Q528" s="223" t="str">
        <f>IF(OR(LEFT($A528,1)="x",AND(Z513+$AC528=0,$AC513&gt;0)),"",IFERROR(VLOOKUP($A528,LedenZ,27,0),""))</f>
        <v/>
      </c>
      <c r="R528" s="223" t="str">
        <f>IF(OR(LEFT($A528,1)="x",AND(AA513+$AC528=0,$AC513&gt;0)),"",IFERROR(VLOOKUP($A528,LedenZ,28,0),""))</f>
        <v/>
      </c>
      <c r="S528" s="223" t="str">
        <f>IF(OR(LEFT($A528,1)="x",AND(AC513+$AC528=0,$AC513&gt;0)),"",IFERROR(VLOOKUP($A528,LedenZ,29,0),""))</f>
        <v/>
      </c>
      <c r="V528" s="229">
        <f t="shared" si="415"/>
        <v>9</v>
      </c>
      <c r="W528" s="229">
        <f t="shared" si="415"/>
        <v>10</v>
      </c>
      <c r="X528" s="52">
        <v>19</v>
      </c>
      <c r="Y528" s="87" t="str">
        <f t="shared" si="410"/>
        <v/>
      </c>
      <c r="Z528" s="87" t="str">
        <f t="shared" si="411"/>
        <v/>
      </c>
      <c r="AA528" s="87" t="str">
        <f t="shared" si="412"/>
        <v/>
      </c>
      <c r="AB528" s="87" t="str">
        <f t="shared" si="413"/>
        <v/>
      </c>
      <c r="AC528" s="34">
        <f t="shared" si="414"/>
        <v>0</v>
      </c>
    </row>
    <row r="529" spans="1:32" ht="13.5" thickBot="1" x14ac:dyDescent="0.25">
      <c r="B529" s="93"/>
      <c r="C529" s="94"/>
      <c r="D529" s="93"/>
      <c r="E529" s="93"/>
      <c r="F529" s="93"/>
      <c r="G529" s="95"/>
      <c r="H529" s="95"/>
      <c r="I529" s="95"/>
      <c r="J529" s="94"/>
      <c r="K529" s="94"/>
      <c r="L529" s="94"/>
      <c r="M529" s="92"/>
      <c r="N529" s="92"/>
      <c r="X529" s="52">
        <v>20</v>
      </c>
    </row>
    <row r="530" spans="1:32" ht="13.5" thickTop="1" x14ac:dyDescent="0.2">
      <c r="A530" s="62"/>
      <c r="B530" s="63"/>
      <c r="C530" s="392" t="s">
        <v>6547</v>
      </c>
      <c r="D530" s="392"/>
      <c r="E530" s="178" t="s">
        <v>6548</v>
      </c>
      <c r="F530" s="178" t="s">
        <v>6549</v>
      </c>
      <c r="G530" s="65" t="s">
        <v>6550</v>
      </c>
      <c r="H530" s="66"/>
      <c r="I530" s="67"/>
      <c r="J530" s="68" t="s">
        <v>6551</v>
      </c>
      <c r="K530" s="68" t="s">
        <v>6552</v>
      </c>
      <c r="L530" s="68" t="s">
        <v>6553</v>
      </c>
      <c r="M530" s="69"/>
      <c r="N530" s="69"/>
      <c r="O530" s="70"/>
      <c r="P530" s="71">
        <f ca="1">COUNT(P534:P548)</f>
        <v>0</v>
      </c>
      <c r="Q530" s="71">
        <f ca="1">COUNT(Q534:Q548)</f>
        <v>0</v>
      </c>
      <c r="R530" s="71">
        <f ca="1">COUNT(R534:R548)</f>
        <v>0</v>
      </c>
      <c r="S530" s="71">
        <f ca="1">COUNT(S534:S548)</f>
        <v>0</v>
      </c>
      <c r="T530" s="51">
        <f ca="1">S530-(15-COUNTBLANK(AB534:AB548))</f>
        <v>0</v>
      </c>
      <c r="U530" s="70"/>
      <c r="V530" s="70"/>
      <c r="W530" s="70"/>
      <c r="X530" s="70">
        <v>1</v>
      </c>
      <c r="Y530" s="62"/>
      <c r="Z530" s="62"/>
      <c r="AA530" s="62"/>
      <c r="AB530" s="62"/>
      <c r="AC530" s="62"/>
    </row>
    <row r="531" spans="1:32" x14ac:dyDescent="0.2">
      <c r="A531" s="43">
        <v>30</v>
      </c>
      <c r="B531" s="73"/>
      <c r="C531" s="391" t="str">
        <f>Leden!AR32</f>
        <v>E4</v>
      </c>
      <c r="D531" s="391"/>
      <c r="E531" s="177" t="str">
        <f>IF($C531="","",LEFT(IFERROR(VLOOKUP($C531,TeamsZ,2,0),"")&amp;"??",2))</f>
        <v>BK</v>
      </c>
      <c r="F531" s="177" t="str">
        <f>IF($C531="","",LEFT(IFERROR(VLOOKUP($C531,TeamsZ,3,0),"")&amp;"??",2))</f>
        <v>Za</v>
      </c>
      <c r="G531" s="177" t="str">
        <f>IF($C531="","",LEFT(IFERROR(VLOOKUP($C531,TeamsZ,4,0),"")&amp;"?",1))</f>
        <v>4</v>
      </c>
      <c r="H531" s="75"/>
      <c r="I531" s="76"/>
      <c r="J531" s="295">
        <f>COUNTIF(C534:C548,"V")</f>
        <v>5</v>
      </c>
      <c r="K531" s="300">
        <f>COUNTIF(C534:C548,"M")</f>
        <v>0</v>
      </c>
      <c r="L531" s="77">
        <f>IFERROR(AVERAGE(H534:H548),"")</f>
        <v>8</v>
      </c>
      <c r="M531" s="78"/>
      <c r="N531" s="78"/>
      <c r="O531" s="79" t="s">
        <v>6554</v>
      </c>
      <c r="P531" s="223" t="str">
        <f ca="1">IF(COUNT(P534:P548)=0,"",TeamPunten(P534:P548,$V531))</f>
        <v/>
      </c>
      <c r="Q531" s="223" t="str">
        <f ca="1">IF(COUNT(Q534:Q548)=0,"",TeamPunten(Q534:Q548,$V531))</f>
        <v/>
      </c>
      <c r="R531" s="223" t="str">
        <f ca="1">IF(COUNT(R534:R548)=0,"",TeamPunten(R534:R548,$V531))</f>
        <v/>
      </c>
      <c r="S531" s="223" t="str">
        <f ca="1">IF(COUNT(S534:S548)=0,"",TeamPunten(S534:S548,$V531))</f>
        <v/>
      </c>
      <c r="T531" s="51"/>
      <c r="U531" s="225" t="str">
        <f>MID($C531,1,1)</f>
        <v>E</v>
      </c>
      <c r="V531" s="225" t="str">
        <f>MID($C531,1,1)</f>
        <v>E</v>
      </c>
      <c r="W531" s="225" t="str">
        <f>MID($C531,1,1)</f>
        <v>E</v>
      </c>
      <c r="X531" s="52">
        <v>2</v>
      </c>
      <c r="Y531" s="43"/>
      <c r="Z531" s="43"/>
      <c r="AA531" s="43"/>
      <c r="AB531" s="43"/>
      <c r="AC531" s="43"/>
      <c r="AD531" s="20" t="str">
        <f>IF($C531="","",IFERROR(VLOOKUP($C531,TeamsZ,6,0),""))</f>
        <v>A</v>
      </c>
      <c r="AE531" s="20" t="str">
        <f>IF($AD531="","",VLOOKUP($AD531,Teams!$J$4:$O$8,2,0))</f>
        <v>3312 AD</v>
      </c>
      <c r="AF531" s="20" t="str">
        <f>IF($AD531="","",VLOOKUP($AD531,Teams!$J$4:$O$8,4,0))</f>
        <v>Dordrecht</v>
      </c>
    </row>
    <row r="532" spans="1:32" x14ac:dyDescent="0.2">
      <c r="B532" s="63"/>
      <c r="C532" s="178"/>
      <c r="D532" s="63"/>
      <c r="E532" s="63"/>
      <c r="F532" s="63"/>
      <c r="G532" s="67"/>
      <c r="H532" s="67"/>
      <c r="I532" s="67"/>
      <c r="J532" s="296"/>
      <c r="K532" s="296"/>
      <c r="L532" s="296"/>
      <c r="M532" s="80"/>
      <c r="N532" s="80"/>
      <c r="P532" s="224"/>
      <c r="Q532" s="224"/>
      <c r="R532" s="224"/>
      <c r="S532" s="224"/>
      <c r="T532" s="51"/>
      <c r="U532" s="226"/>
      <c r="V532" s="226"/>
      <c r="W532" s="226"/>
      <c r="X532" s="52">
        <v>3</v>
      </c>
    </row>
    <row r="533" spans="1:32" x14ac:dyDescent="0.2">
      <c r="A533" s="81"/>
      <c r="B533" s="82"/>
      <c r="C533" s="83" t="s">
        <v>6555</v>
      </c>
      <c r="D533" s="83" t="s">
        <v>6556</v>
      </c>
      <c r="E533" s="84" t="s">
        <v>6557</v>
      </c>
      <c r="F533" s="84" t="s">
        <v>6558</v>
      </c>
      <c r="G533" s="83" t="s">
        <v>6559</v>
      </c>
      <c r="H533" s="83" t="s">
        <v>6560</v>
      </c>
      <c r="I533" s="83" t="s">
        <v>6415</v>
      </c>
      <c r="J533" s="83" t="s">
        <v>7321</v>
      </c>
      <c r="K533" s="83" t="s">
        <v>8065</v>
      </c>
      <c r="L533" s="83" t="s">
        <v>8195</v>
      </c>
      <c r="M533" s="83" t="s">
        <v>8196</v>
      </c>
      <c r="N533" s="85"/>
      <c r="O533" s="86"/>
      <c r="P533" s="227" t="s">
        <v>6425</v>
      </c>
      <c r="Q533" s="227" t="s">
        <v>6424</v>
      </c>
      <c r="R533" s="227" t="s">
        <v>6426</v>
      </c>
      <c r="S533" s="227" t="s">
        <v>6425</v>
      </c>
      <c r="T533" s="51"/>
      <c r="U533" s="225">
        <f>IF(W531="","",VLOOKUP(W531,Leeftijdscat,2,FALSE))</f>
        <v>7</v>
      </c>
      <c r="V533" s="225">
        <f>IF(W531="","",VLOOKUP(W531,Leeftijdscat,3,FALSE))</f>
        <v>9</v>
      </c>
      <c r="W533" s="225">
        <f>IF(W531="","",VLOOKUP(W531,Leeftijdscat,4,FALSE))</f>
        <v>10</v>
      </c>
      <c r="X533" s="52">
        <v>4</v>
      </c>
      <c r="Y533" s="81">
        <f>LEN(Y534&amp;Y535&amp;Y536&amp;Y537&amp;Y538&amp;Y539&amp;Y540&amp;Y541&amp;Y542&amp;Y543&amp;Y544&amp;Y545&amp;Y546&amp;Y547&amp;Y548)</f>
        <v>10</v>
      </c>
      <c r="Z533" s="81">
        <f>LEN(Z534&amp;Z535&amp;Z536&amp;Z537&amp;Z538&amp;Z539&amp;Z540&amp;Z541&amp;Z542&amp;Z543&amp;Z544&amp;Z545&amp;Z546&amp;Z547&amp;Z548)</f>
        <v>10</v>
      </c>
      <c r="AA533" s="81">
        <f>LEN(AA534&amp;AA535&amp;AA536&amp;AA537&amp;AA538&amp;AA539&amp;AA540&amp;AA541&amp;AA542&amp;AA543&amp;AA544&amp;AA545&amp;AA546&amp;AA547&amp;AA548)</f>
        <v>10</v>
      </c>
      <c r="AB533" s="81">
        <f>LEN(AB534&amp;AB535&amp;AB536&amp;AB537&amp;AB538&amp;AB539&amp;AB540&amp;AB541&amp;AB542&amp;AB543&amp;AB544&amp;AB545&amp;AB546&amp;AB547&amp;AB548)</f>
        <v>0</v>
      </c>
      <c r="AC533" s="81">
        <f>SUM(Y533:AA533)</f>
        <v>30</v>
      </c>
    </row>
    <row r="534" spans="1:32" x14ac:dyDescent="0.2">
      <c r="A534" s="34" t="str">
        <f>C531&amp;"x"&amp;B534</f>
        <v>E4x1</v>
      </c>
      <c r="B534" s="63">
        <v>1</v>
      </c>
      <c r="C534" s="87" t="str">
        <f t="shared" ref="C534:C548" si="416">IF(LEFT($A534,1)="x","",IFERROR(VLOOKUP($A534,LedenZ,5,0),""))</f>
        <v>V</v>
      </c>
      <c r="D534" s="87" t="str">
        <f t="shared" ref="D534:D548" si="417">IF(LEFT($A534,1)="x","",IFERROR(VLOOKUP($A534,LedenZ,6,0),""))</f>
        <v>NLS54M7</v>
      </c>
      <c r="E534" s="88" t="str">
        <f t="shared" ref="E534:E548" si="418">IF(LEFT($A534,1)="x","",IFERROR(VLOOKUP($A534,LedenZ,7,0),""))</f>
        <v>Baas, Nikki</v>
      </c>
      <c r="F534" s="88" t="str">
        <f t="shared" ref="F534:F548" si="419">IF(LEFT($A534,1)="x","",IFERROR(VLOOKUP($A534,LedenZ,8,0),""))</f>
        <v>Nikki</v>
      </c>
      <c r="G534" s="89">
        <f t="shared" ref="G534:G548" si="420">IF(LEFT($A534,1)="x","",IFERROR(VLOOKUP($A534,LedenZ,9,0),""))</f>
        <v>40498</v>
      </c>
      <c r="H534" s="90">
        <f t="shared" ref="H534:H548" si="421">IF(AND(ISNUMBER(G534),G534&lt;&gt;0),DATEDIF(G534,Peildatum,"Y"),"")</f>
        <v>8</v>
      </c>
      <c r="I534" s="97"/>
      <c r="J534" s="87" t="str">
        <f t="shared" ref="J534:J548" si="422">IF(LEFT($A534,1)="x","",IFERROR(VLOOKUP($A534,LedenZ,15,0),""))</f>
        <v>F2</v>
      </c>
      <c r="K534" s="87" t="str">
        <f t="shared" ref="K534:K548" si="423">IF(LEFT($A534,1)="x","",IFERROR(VLOOKUP($A534,LedenZ,16,0),""))</f>
        <v>F2</v>
      </c>
      <c r="L534" s="87" t="str">
        <f t="shared" ref="L534:L548" si="424">IF(LEFT($A534,1)="x","",IFERROR(VLOOKUP($A534,LedenZ,17,0),""))</f>
        <v>F2</v>
      </c>
      <c r="M534" s="87" t="str">
        <f t="shared" ref="M534:M548" si="425">IF(LEFT($A534,1)="x","",IFERROR(VLOOKUP($A534,LedenZ,18,0),""))</f>
        <v>E4</v>
      </c>
      <c r="N534" s="92"/>
      <c r="P534" s="223" t="str">
        <f ca="1">IF(OR(LEFT($A534,1)="x",AND(Y533+$AC534=0,$AC533&gt;0)),"",IFERROR(VLOOKUP($A534,LedenZ,26,0),""))</f>
        <v/>
      </c>
      <c r="Q534" s="223" t="str">
        <f ca="1">IF(OR(LEFT($A534,1)="x",AND(Z533+$AC534=0,$AC533&gt;0)),"",IFERROR(VLOOKUP($A534,LedenZ,27,0),""))</f>
        <v/>
      </c>
      <c r="R534" s="223" t="str">
        <f ca="1">IF(OR(LEFT($A534,1)="x",AND(AA533+$AC534=0,$AC533&gt;0)),"",IFERROR(VLOOKUP($A534,LedenZ,28,0),""))</f>
        <v/>
      </c>
      <c r="S534" s="223" t="str">
        <f ca="1">IF(OR(LEFT($A534,1)="x",AND(AC533+$AC534=0,$AC533&gt;0)),"",IFERROR(VLOOKUP($A534,LedenZ,29,0),""))</f>
        <v/>
      </c>
      <c r="T534" s="305"/>
      <c r="U534" s="226"/>
      <c r="V534" s="229">
        <f>V533</f>
        <v>9</v>
      </c>
      <c r="W534" s="229">
        <f>W533</f>
        <v>10</v>
      </c>
      <c r="X534" s="52">
        <v>5</v>
      </c>
      <c r="Y534" s="87" t="str">
        <f t="shared" ref="Y534:Y548" si="426">IF(LEFT($A534,1)="x","",IFERROR(VLOOKUP($A534,LedenZ,33,0),""))</f>
        <v>F2</v>
      </c>
      <c r="Z534" s="87" t="str">
        <f t="shared" ref="Z534:Z548" si="427">IF(LEFT($A534,1)="x","",IFERROR(VLOOKUP($A534,LedenZ,34,0),""))</f>
        <v>F2</v>
      </c>
      <c r="AA534" s="87" t="str">
        <f t="shared" ref="AA534:AA548" si="428">IF(LEFT($A534,1)="x","",IFERROR(VLOOKUP($A534,LedenZ,35,0),""))</f>
        <v>F2</v>
      </c>
      <c r="AB534" s="87" t="str">
        <f t="shared" ref="AB534:AB548" si="429">IF(LEFT($A534,1)="x","",IFERROR(VLOOKUP($A534,LedenZ,36,0),""))</f>
        <v/>
      </c>
      <c r="AC534" s="34">
        <f t="shared" ref="AC534:AC548" si="430">LEN(Y534&amp;Z534&amp;AA534&amp;AB534)</f>
        <v>6</v>
      </c>
    </row>
    <row r="535" spans="1:32" x14ac:dyDescent="0.2">
      <c r="A535" s="34" t="str">
        <f>C531&amp;"x"&amp;B535</f>
        <v>E4x2</v>
      </c>
      <c r="B535" s="63">
        <v>2</v>
      </c>
      <c r="C535" s="87" t="str">
        <f t="shared" si="416"/>
        <v>V</v>
      </c>
      <c r="D535" s="87" t="str">
        <f t="shared" si="417"/>
        <v>NLL20H8</v>
      </c>
      <c r="E535" s="88" t="str">
        <f t="shared" si="418"/>
        <v>Burgt, Feline van de</v>
      </c>
      <c r="F535" s="88" t="str">
        <f t="shared" si="419"/>
        <v>Feline</v>
      </c>
      <c r="G535" s="89">
        <f t="shared" si="420"/>
        <v>40429</v>
      </c>
      <c r="H535" s="90">
        <f t="shared" si="421"/>
        <v>8</v>
      </c>
      <c r="I535" s="97"/>
      <c r="J535" s="87" t="str">
        <f t="shared" si="422"/>
        <v>F2</v>
      </c>
      <c r="K535" s="87" t="str">
        <f t="shared" si="423"/>
        <v>F2</v>
      </c>
      <c r="L535" s="87" t="str">
        <f t="shared" si="424"/>
        <v>F2</v>
      </c>
      <c r="M535" s="87" t="str">
        <f t="shared" si="425"/>
        <v>E4</v>
      </c>
      <c r="N535" s="92"/>
      <c r="P535" s="223" t="str">
        <f ca="1">IF(OR(LEFT($A535,1)="x",AND(Y533+$AC535=0,$AC533&gt;0)),"",IFERROR(VLOOKUP($A535,LedenZ,26,0),""))</f>
        <v/>
      </c>
      <c r="Q535" s="223" t="str">
        <f ca="1">IF(OR(LEFT($A535,1)="x",AND(Z533+$AC535=0,$AC533&gt;0)),"",IFERROR(VLOOKUP($A535,LedenZ,27,0),""))</f>
        <v/>
      </c>
      <c r="R535" s="223" t="str">
        <f ca="1">IF(OR(LEFT($A535,1)="x",AND(AA533+$AC535=0,$AC533&gt;0)),"",IFERROR(VLOOKUP($A535,LedenZ,28,0),""))</f>
        <v/>
      </c>
      <c r="S535" s="223" t="str">
        <f ca="1">IF(OR(LEFT($A535,1)="x",AND(AC533+$AC535=0,$AC533&gt;0)),"",IFERROR(VLOOKUP($A535,LedenZ,29,0),""))</f>
        <v/>
      </c>
      <c r="T535" s="305"/>
      <c r="U535" s="226"/>
      <c r="V535" s="229">
        <f t="shared" ref="V535:W548" si="431">V534</f>
        <v>9</v>
      </c>
      <c r="W535" s="229">
        <f t="shared" si="431"/>
        <v>10</v>
      </c>
      <c r="X535" s="52">
        <v>6</v>
      </c>
      <c r="Y535" s="87" t="str">
        <f t="shared" si="426"/>
        <v>F2</v>
      </c>
      <c r="Z535" s="87" t="str">
        <f t="shared" si="427"/>
        <v>F2</v>
      </c>
      <c r="AA535" s="87" t="str">
        <f t="shared" si="428"/>
        <v>F2</v>
      </c>
      <c r="AB535" s="87" t="str">
        <f t="shared" si="429"/>
        <v/>
      </c>
      <c r="AC535" s="34">
        <f t="shared" si="430"/>
        <v>6</v>
      </c>
    </row>
    <row r="536" spans="1:32" x14ac:dyDescent="0.2">
      <c r="A536" s="34" t="str">
        <f>C531&amp;"x"&amp;B536</f>
        <v>E4x3</v>
      </c>
      <c r="B536" s="63">
        <v>3</v>
      </c>
      <c r="C536" s="87" t="str">
        <f t="shared" si="416"/>
        <v>V</v>
      </c>
      <c r="D536" s="87" t="str">
        <f t="shared" si="417"/>
        <v>NLV80N0</v>
      </c>
      <c r="E536" s="88" t="str">
        <f t="shared" si="418"/>
        <v>Est, Sarah van</v>
      </c>
      <c r="F536" s="88" t="str">
        <f t="shared" si="419"/>
        <v>Sarah</v>
      </c>
      <c r="G536" s="89">
        <f t="shared" si="420"/>
        <v>40213</v>
      </c>
      <c r="H536" s="90">
        <f t="shared" si="421"/>
        <v>8</v>
      </c>
      <c r="I536" s="97"/>
      <c r="J536" s="87" t="str">
        <f t="shared" si="422"/>
        <v>F2</v>
      </c>
      <c r="K536" s="87" t="str">
        <f t="shared" si="423"/>
        <v>F2</v>
      </c>
      <c r="L536" s="87" t="str">
        <f t="shared" si="424"/>
        <v>F2</v>
      </c>
      <c r="M536" s="87" t="str">
        <f t="shared" si="425"/>
        <v>E4</v>
      </c>
      <c r="N536" s="92"/>
      <c r="P536" s="223" t="str">
        <f ca="1">IF(OR(LEFT($A536,1)="x",AND(Y533+$AC536=0,$AC533&gt;0)),"",IFERROR(VLOOKUP($A536,LedenZ,26,0),""))</f>
        <v/>
      </c>
      <c r="Q536" s="223" t="str">
        <f ca="1">IF(OR(LEFT($A536,1)="x",AND(Z533+$AC536=0,$AC533&gt;0)),"",IFERROR(VLOOKUP($A536,LedenZ,27,0),""))</f>
        <v/>
      </c>
      <c r="R536" s="223" t="str">
        <f ca="1">IF(OR(LEFT($A536,1)="x",AND(AA533+$AC536=0,$AC533&gt;0)),"",IFERROR(VLOOKUP($A536,LedenZ,28,0),""))</f>
        <v/>
      </c>
      <c r="S536" s="223" t="str">
        <f ca="1">IF(OR(LEFT($A536,1)="x",AND(AC533+$AC536=0,$AC533&gt;0)),"",IFERROR(VLOOKUP($A536,LedenZ,29,0),""))</f>
        <v/>
      </c>
      <c r="T536" s="305"/>
      <c r="U536" s="226"/>
      <c r="V536" s="229">
        <f t="shared" si="431"/>
        <v>9</v>
      </c>
      <c r="W536" s="229">
        <f t="shared" si="431"/>
        <v>10</v>
      </c>
      <c r="X536" s="52">
        <v>7</v>
      </c>
      <c r="Y536" s="87" t="str">
        <f t="shared" si="426"/>
        <v>F2</v>
      </c>
      <c r="Z536" s="87" t="str">
        <f t="shared" si="427"/>
        <v>F2</v>
      </c>
      <c r="AA536" s="87" t="str">
        <f t="shared" si="428"/>
        <v>F2</v>
      </c>
      <c r="AB536" s="87" t="str">
        <f t="shared" si="429"/>
        <v/>
      </c>
      <c r="AC536" s="34">
        <f t="shared" si="430"/>
        <v>6</v>
      </c>
    </row>
    <row r="537" spans="1:32" x14ac:dyDescent="0.2">
      <c r="A537" s="34" t="str">
        <f>C531&amp;"x"&amp;B537</f>
        <v>E4x4</v>
      </c>
      <c r="B537" s="63">
        <v>4</v>
      </c>
      <c r="C537" s="87" t="str">
        <f t="shared" si="416"/>
        <v>V</v>
      </c>
      <c r="D537" s="87" t="str">
        <f t="shared" si="417"/>
        <v>NKT65Z0</v>
      </c>
      <c r="E537" s="88" t="str">
        <f t="shared" si="418"/>
        <v>Kleingeld, Julia</v>
      </c>
      <c r="F537" s="88" t="str">
        <f t="shared" si="419"/>
        <v>Julia</v>
      </c>
      <c r="G537" s="89">
        <f t="shared" si="420"/>
        <v>40446</v>
      </c>
      <c r="H537" s="90">
        <f t="shared" si="421"/>
        <v>8</v>
      </c>
      <c r="I537" s="97"/>
      <c r="J537" s="87" t="str">
        <f t="shared" si="422"/>
        <v>F1</v>
      </c>
      <c r="K537" s="87" t="str">
        <f t="shared" si="423"/>
        <v>F1</v>
      </c>
      <c r="L537" s="87" t="str">
        <f t="shared" si="424"/>
        <v>F1</v>
      </c>
      <c r="M537" s="87" t="str">
        <f t="shared" si="425"/>
        <v>E4</v>
      </c>
      <c r="N537" s="92"/>
      <c r="P537" s="223" t="str">
        <f ca="1">IF(OR(LEFT($A537,1)="x",AND(Y533+$AC537=0,$AC533&gt;0)),"",IFERROR(VLOOKUP($A537,LedenZ,26,0),""))</f>
        <v/>
      </c>
      <c r="Q537" s="223" t="str">
        <f ca="1">IF(OR(LEFT($A537,1)="x",AND(Z533+$AC537=0,$AC533&gt;0)),"",IFERROR(VLOOKUP($A537,LedenZ,27,0),""))</f>
        <v/>
      </c>
      <c r="R537" s="223" t="str">
        <f ca="1">IF(OR(LEFT($A537,1)="x",AND(AA533+$AC537=0,$AC533&gt;0)),"",IFERROR(VLOOKUP($A537,LedenZ,28,0),""))</f>
        <v/>
      </c>
      <c r="S537" s="223" t="str">
        <f ca="1">IF(OR(LEFT($A537,1)="x",AND(AC533+$AC537=0,$AC533&gt;0)),"",IFERROR(VLOOKUP($A537,LedenZ,29,0),""))</f>
        <v/>
      </c>
      <c r="T537" s="305"/>
      <c r="U537" s="226"/>
      <c r="V537" s="229">
        <f t="shared" si="431"/>
        <v>9</v>
      </c>
      <c r="W537" s="229">
        <f t="shared" si="431"/>
        <v>10</v>
      </c>
      <c r="X537" s="52">
        <v>8</v>
      </c>
      <c r="Y537" s="87" t="str">
        <f t="shared" si="426"/>
        <v>F1</v>
      </c>
      <c r="Z537" s="87" t="str">
        <f t="shared" si="427"/>
        <v>F1</v>
      </c>
      <c r="AA537" s="87" t="str">
        <f t="shared" si="428"/>
        <v>F1</v>
      </c>
      <c r="AB537" s="87" t="str">
        <f t="shared" si="429"/>
        <v/>
      </c>
      <c r="AC537" s="34">
        <f t="shared" si="430"/>
        <v>6</v>
      </c>
    </row>
    <row r="538" spans="1:32" x14ac:dyDescent="0.2">
      <c r="A538" s="34" t="str">
        <f>C531&amp;"x"&amp;B538</f>
        <v>E4x5</v>
      </c>
      <c r="B538" s="63">
        <v>5</v>
      </c>
      <c r="C538" s="87" t="str">
        <f t="shared" si="416"/>
        <v>V</v>
      </c>
      <c r="D538" s="87" t="str">
        <f t="shared" si="417"/>
        <v>NLP89W4</v>
      </c>
      <c r="E538" s="88" t="str">
        <f t="shared" si="418"/>
        <v>Volker, Tess</v>
      </c>
      <c r="F538" s="88" t="str">
        <f t="shared" si="419"/>
        <v>Tess</v>
      </c>
      <c r="G538" s="89">
        <f t="shared" si="420"/>
        <v>40227</v>
      </c>
      <c r="H538" s="90">
        <f t="shared" si="421"/>
        <v>8</v>
      </c>
      <c r="I538" s="97"/>
      <c r="J538" s="87" t="str">
        <f t="shared" si="422"/>
        <v>F1</v>
      </c>
      <c r="K538" s="87" t="str">
        <f t="shared" si="423"/>
        <v>F1</v>
      </c>
      <c r="L538" s="87" t="str">
        <f t="shared" si="424"/>
        <v>F1</v>
      </c>
      <c r="M538" s="87" t="str">
        <f t="shared" si="425"/>
        <v>E4</v>
      </c>
      <c r="N538" s="92"/>
      <c r="P538" s="223" t="str">
        <f ca="1">IF(OR(LEFT($A538,1)="x",AND(Y533+$AC538=0,$AC533&gt;0)),"",IFERROR(VLOOKUP($A538,LedenZ,26,0),""))</f>
        <v/>
      </c>
      <c r="Q538" s="223" t="str">
        <f ca="1">IF(OR(LEFT($A538,1)="x",AND(Z533+$AC538=0,$AC533&gt;0)),"",IFERROR(VLOOKUP($A538,LedenZ,27,0),""))</f>
        <v/>
      </c>
      <c r="R538" s="223" t="str">
        <f ca="1">IF(OR(LEFT($A538,1)="x",AND(AA533+$AC538=0,$AC533&gt;0)),"",IFERROR(VLOOKUP($A538,LedenZ,28,0),""))</f>
        <v/>
      </c>
      <c r="S538" s="223" t="str">
        <f ca="1">IF(OR(LEFT($A538,1)="x",AND(AC533+$AC538=0,$AC533&gt;0)),"",IFERROR(VLOOKUP($A538,LedenZ,29,0),""))</f>
        <v/>
      </c>
      <c r="T538" s="305"/>
      <c r="U538" s="226"/>
      <c r="V538" s="229">
        <f t="shared" si="431"/>
        <v>9</v>
      </c>
      <c r="W538" s="229">
        <f t="shared" si="431"/>
        <v>10</v>
      </c>
      <c r="X538" s="52">
        <v>9</v>
      </c>
      <c r="Y538" s="87" t="str">
        <f t="shared" si="426"/>
        <v>F1</v>
      </c>
      <c r="Z538" s="87" t="str">
        <f t="shared" si="427"/>
        <v>F1</v>
      </c>
      <c r="AA538" s="87" t="str">
        <f t="shared" si="428"/>
        <v>F1</v>
      </c>
      <c r="AB538" s="87" t="str">
        <f t="shared" si="429"/>
        <v/>
      </c>
      <c r="AC538" s="34">
        <f t="shared" si="430"/>
        <v>6</v>
      </c>
    </row>
    <row r="539" spans="1:32" x14ac:dyDescent="0.2">
      <c r="A539" s="34" t="str">
        <f>C531&amp;"x"&amp;B539</f>
        <v>E4x6</v>
      </c>
      <c r="B539" s="63">
        <v>6</v>
      </c>
      <c r="C539" s="87" t="str">
        <f t="shared" si="416"/>
        <v/>
      </c>
      <c r="D539" s="87" t="str">
        <f t="shared" si="417"/>
        <v/>
      </c>
      <c r="E539" s="88" t="str">
        <f t="shared" si="418"/>
        <v/>
      </c>
      <c r="F539" s="88" t="str">
        <f t="shared" si="419"/>
        <v/>
      </c>
      <c r="G539" s="89" t="str">
        <f t="shared" si="420"/>
        <v/>
      </c>
      <c r="H539" s="90" t="str">
        <f t="shared" si="421"/>
        <v/>
      </c>
      <c r="I539" s="97"/>
      <c r="J539" s="87" t="str">
        <f t="shared" si="422"/>
        <v/>
      </c>
      <c r="K539" s="87" t="str">
        <f t="shared" si="423"/>
        <v/>
      </c>
      <c r="L539" s="87" t="str">
        <f t="shared" si="424"/>
        <v/>
      </c>
      <c r="M539" s="87" t="str">
        <f t="shared" si="425"/>
        <v/>
      </c>
      <c r="N539" s="92"/>
      <c r="P539" s="223" t="str">
        <f>IF(OR(LEFT($A539,1)="x",AND(Y533+$AC539=0,$AC533&gt;0)),"",IFERROR(VLOOKUP($A539,LedenZ,26,0),""))</f>
        <v/>
      </c>
      <c r="Q539" s="223" t="str">
        <f>IF(OR(LEFT($A539,1)="x",AND(Z533+$AC539=0,$AC533&gt;0)),"",IFERROR(VLOOKUP($A539,LedenZ,27,0),""))</f>
        <v/>
      </c>
      <c r="R539" s="223" t="str">
        <f>IF(OR(LEFT($A539,1)="x",AND(AA533+$AC539=0,$AC533&gt;0)),"",IFERROR(VLOOKUP($A539,LedenZ,28,0),""))</f>
        <v/>
      </c>
      <c r="S539" s="223" t="str">
        <f>IF(OR(LEFT($A539,1)="x",AND(AC533+$AC539=0,$AC533&gt;0)),"",IFERROR(VLOOKUP($A539,LedenZ,29,0),""))</f>
        <v/>
      </c>
      <c r="T539" s="305"/>
      <c r="U539" s="226"/>
      <c r="V539" s="229">
        <f t="shared" si="431"/>
        <v>9</v>
      </c>
      <c r="W539" s="229">
        <f t="shared" si="431"/>
        <v>10</v>
      </c>
      <c r="X539" s="52">
        <v>10</v>
      </c>
      <c r="Y539" s="87" t="str">
        <f t="shared" si="426"/>
        <v/>
      </c>
      <c r="Z539" s="87" t="str">
        <f t="shared" si="427"/>
        <v/>
      </c>
      <c r="AA539" s="87" t="str">
        <f t="shared" si="428"/>
        <v/>
      </c>
      <c r="AB539" s="87" t="str">
        <f t="shared" si="429"/>
        <v/>
      </c>
      <c r="AC539" s="34">
        <f t="shared" si="430"/>
        <v>0</v>
      </c>
    </row>
    <row r="540" spans="1:32" x14ac:dyDescent="0.2">
      <c r="A540" s="34" t="str">
        <f>C531&amp;"x"&amp;B540</f>
        <v>E4x7</v>
      </c>
      <c r="B540" s="63">
        <v>7</v>
      </c>
      <c r="C540" s="87" t="str">
        <f t="shared" si="416"/>
        <v/>
      </c>
      <c r="D540" s="87" t="str">
        <f t="shared" si="417"/>
        <v/>
      </c>
      <c r="E540" s="88" t="str">
        <f t="shared" si="418"/>
        <v/>
      </c>
      <c r="F540" s="88" t="str">
        <f t="shared" si="419"/>
        <v/>
      </c>
      <c r="G540" s="89" t="str">
        <f t="shared" si="420"/>
        <v/>
      </c>
      <c r="H540" s="90" t="str">
        <f t="shared" si="421"/>
        <v/>
      </c>
      <c r="I540" s="97"/>
      <c r="J540" s="87" t="str">
        <f t="shared" si="422"/>
        <v/>
      </c>
      <c r="K540" s="87" t="str">
        <f t="shared" si="423"/>
        <v/>
      </c>
      <c r="L540" s="87" t="str">
        <f t="shared" si="424"/>
        <v/>
      </c>
      <c r="M540" s="87" t="str">
        <f t="shared" si="425"/>
        <v/>
      </c>
      <c r="N540" s="92"/>
      <c r="P540" s="223" t="str">
        <f>IF(OR(LEFT($A540,1)="x",AND(Y533+$AC540=0,$AC533&gt;0)),"",IFERROR(VLOOKUP($A540,LedenZ,26,0),""))</f>
        <v/>
      </c>
      <c r="Q540" s="223" t="str">
        <f>IF(OR(LEFT($A540,1)="x",AND(Z533+$AC540=0,$AC533&gt;0)),"",IFERROR(VLOOKUP($A540,LedenZ,27,0),""))</f>
        <v/>
      </c>
      <c r="R540" s="223" t="str">
        <f>IF(OR(LEFT($A540,1)="x",AND(AA533+$AC540=0,$AC533&gt;0)),"",IFERROR(VLOOKUP($A540,LedenZ,28,0),""))</f>
        <v/>
      </c>
      <c r="S540" s="223" t="str">
        <f>IF(OR(LEFT($A540,1)="x",AND(AC533+$AC540=0,$AC533&gt;0)),"",IFERROR(VLOOKUP($A540,LedenZ,29,0),""))</f>
        <v/>
      </c>
      <c r="T540" s="305"/>
      <c r="U540" s="226"/>
      <c r="V540" s="229">
        <f t="shared" si="431"/>
        <v>9</v>
      </c>
      <c r="W540" s="229">
        <f t="shared" si="431"/>
        <v>10</v>
      </c>
      <c r="X540" s="52">
        <v>11</v>
      </c>
      <c r="Y540" s="87" t="str">
        <f t="shared" si="426"/>
        <v/>
      </c>
      <c r="Z540" s="87" t="str">
        <f t="shared" si="427"/>
        <v/>
      </c>
      <c r="AA540" s="87" t="str">
        <f t="shared" si="428"/>
        <v/>
      </c>
      <c r="AB540" s="87" t="str">
        <f t="shared" si="429"/>
        <v/>
      </c>
      <c r="AC540" s="34">
        <f t="shared" si="430"/>
        <v>0</v>
      </c>
    </row>
    <row r="541" spans="1:32" x14ac:dyDescent="0.2">
      <c r="A541" s="34" t="str">
        <f>C531&amp;"x"&amp;B541</f>
        <v>E4x8</v>
      </c>
      <c r="B541" s="63">
        <v>8</v>
      </c>
      <c r="C541" s="87" t="str">
        <f t="shared" si="416"/>
        <v/>
      </c>
      <c r="D541" s="87" t="str">
        <f t="shared" si="417"/>
        <v/>
      </c>
      <c r="E541" s="88" t="str">
        <f t="shared" si="418"/>
        <v/>
      </c>
      <c r="F541" s="88" t="str">
        <f t="shared" si="419"/>
        <v/>
      </c>
      <c r="G541" s="89" t="str">
        <f t="shared" si="420"/>
        <v/>
      </c>
      <c r="H541" s="90" t="str">
        <f t="shared" si="421"/>
        <v/>
      </c>
      <c r="I541" s="97"/>
      <c r="J541" s="87" t="str">
        <f t="shared" si="422"/>
        <v/>
      </c>
      <c r="K541" s="87" t="str">
        <f t="shared" si="423"/>
        <v/>
      </c>
      <c r="L541" s="87" t="str">
        <f t="shared" si="424"/>
        <v/>
      </c>
      <c r="M541" s="87" t="str">
        <f t="shared" si="425"/>
        <v/>
      </c>
      <c r="N541" s="92"/>
      <c r="P541" s="223" t="str">
        <f>IF(OR(LEFT($A541,1)="x",AND(Y533+$AC541=0,$AC533&gt;0)),"",IFERROR(VLOOKUP($A541,LedenZ,26,0),""))</f>
        <v/>
      </c>
      <c r="Q541" s="223" t="str">
        <f>IF(OR(LEFT($A541,1)="x",AND(Z533+$AC541=0,$AC533&gt;0)),"",IFERROR(VLOOKUP($A541,LedenZ,27,0),""))</f>
        <v/>
      </c>
      <c r="R541" s="223" t="str">
        <f>IF(OR(LEFT($A541,1)="x",AND(AA533+$AC541=0,$AC533&gt;0)),"",IFERROR(VLOOKUP($A541,LedenZ,28,0),""))</f>
        <v/>
      </c>
      <c r="S541" s="223" t="str">
        <f>IF(OR(LEFT($A541,1)="x",AND(AC533+$AC541=0,$AC533&gt;0)),"",IFERROR(VLOOKUP($A541,LedenZ,29,0),""))</f>
        <v/>
      </c>
      <c r="T541" s="305"/>
      <c r="U541" s="226"/>
      <c r="V541" s="229">
        <f t="shared" si="431"/>
        <v>9</v>
      </c>
      <c r="W541" s="229">
        <f t="shared" si="431"/>
        <v>10</v>
      </c>
      <c r="X541" s="52">
        <v>12</v>
      </c>
      <c r="Y541" s="87" t="str">
        <f t="shared" si="426"/>
        <v/>
      </c>
      <c r="Z541" s="87" t="str">
        <f t="shared" si="427"/>
        <v/>
      </c>
      <c r="AA541" s="87" t="str">
        <f t="shared" si="428"/>
        <v/>
      </c>
      <c r="AB541" s="87" t="str">
        <f t="shared" si="429"/>
        <v/>
      </c>
      <c r="AC541" s="34">
        <f t="shared" si="430"/>
        <v>0</v>
      </c>
    </row>
    <row r="542" spans="1:32" x14ac:dyDescent="0.2">
      <c r="A542" s="34" t="str">
        <f>C531&amp;"x"&amp;B542</f>
        <v>E4x9</v>
      </c>
      <c r="B542" s="63">
        <v>9</v>
      </c>
      <c r="C542" s="87" t="str">
        <f t="shared" si="416"/>
        <v/>
      </c>
      <c r="D542" s="87" t="str">
        <f t="shared" si="417"/>
        <v/>
      </c>
      <c r="E542" s="88" t="str">
        <f t="shared" si="418"/>
        <v/>
      </c>
      <c r="F542" s="88" t="str">
        <f t="shared" si="419"/>
        <v/>
      </c>
      <c r="G542" s="89" t="str">
        <f t="shared" si="420"/>
        <v/>
      </c>
      <c r="H542" s="90" t="str">
        <f t="shared" si="421"/>
        <v/>
      </c>
      <c r="I542" s="97"/>
      <c r="J542" s="87" t="str">
        <f t="shared" si="422"/>
        <v/>
      </c>
      <c r="K542" s="87" t="str">
        <f t="shared" si="423"/>
        <v/>
      </c>
      <c r="L542" s="87" t="str">
        <f t="shared" si="424"/>
        <v/>
      </c>
      <c r="M542" s="87" t="str">
        <f t="shared" si="425"/>
        <v/>
      </c>
      <c r="N542" s="92"/>
      <c r="P542" s="223" t="str">
        <f>IF(OR(LEFT($A542,1)="x",AND(Y533+$AC542=0,$AC533&gt;0)),"",IFERROR(VLOOKUP($A542,LedenZ,26,0),""))</f>
        <v/>
      </c>
      <c r="Q542" s="223" t="str">
        <f>IF(OR(LEFT($A542,1)="x",AND(Z533+$AC542=0,$AC533&gt;0)),"",IFERROR(VLOOKUP($A542,LedenZ,27,0),""))</f>
        <v/>
      </c>
      <c r="R542" s="223" t="str">
        <f>IF(OR(LEFT($A542,1)="x",AND(AA533+$AC542=0,$AC533&gt;0)),"",IFERROR(VLOOKUP($A542,LedenZ,28,0),""))</f>
        <v/>
      </c>
      <c r="S542" s="223" t="str">
        <f>IF(OR(LEFT($A542,1)="x",AND(AC533+$AC542=0,$AC533&gt;0)),"",IFERROR(VLOOKUP($A542,LedenZ,29,0),""))</f>
        <v/>
      </c>
      <c r="T542" s="305"/>
      <c r="U542" s="226"/>
      <c r="V542" s="229">
        <f t="shared" si="431"/>
        <v>9</v>
      </c>
      <c r="W542" s="229">
        <f t="shared" si="431"/>
        <v>10</v>
      </c>
      <c r="X542" s="52">
        <v>13</v>
      </c>
      <c r="Y542" s="87" t="str">
        <f t="shared" si="426"/>
        <v/>
      </c>
      <c r="Z542" s="87" t="str">
        <f t="shared" si="427"/>
        <v/>
      </c>
      <c r="AA542" s="87" t="str">
        <f t="shared" si="428"/>
        <v/>
      </c>
      <c r="AB542" s="87" t="str">
        <f t="shared" si="429"/>
        <v/>
      </c>
      <c r="AC542" s="34">
        <f t="shared" si="430"/>
        <v>0</v>
      </c>
    </row>
    <row r="543" spans="1:32" x14ac:dyDescent="0.2">
      <c r="A543" s="34" t="str">
        <f>C531&amp;"x"&amp;B543</f>
        <v>E4x10</v>
      </c>
      <c r="B543" s="63">
        <v>10</v>
      </c>
      <c r="C543" s="87" t="str">
        <f t="shared" si="416"/>
        <v/>
      </c>
      <c r="D543" s="87" t="str">
        <f t="shared" si="417"/>
        <v/>
      </c>
      <c r="E543" s="88" t="str">
        <f t="shared" si="418"/>
        <v/>
      </c>
      <c r="F543" s="88" t="str">
        <f t="shared" si="419"/>
        <v/>
      </c>
      <c r="G543" s="89" t="str">
        <f t="shared" si="420"/>
        <v/>
      </c>
      <c r="H543" s="90" t="str">
        <f t="shared" si="421"/>
        <v/>
      </c>
      <c r="I543" s="97"/>
      <c r="J543" s="87" t="str">
        <f t="shared" si="422"/>
        <v/>
      </c>
      <c r="K543" s="87" t="str">
        <f t="shared" si="423"/>
        <v/>
      </c>
      <c r="L543" s="87" t="str">
        <f t="shared" si="424"/>
        <v/>
      </c>
      <c r="M543" s="87" t="str">
        <f t="shared" si="425"/>
        <v/>
      </c>
      <c r="N543" s="92"/>
      <c r="P543" s="223" t="str">
        <f>IF(OR(LEFT($A543,1)="x",AND(Y533+$AC543=0,$AC533&gt;0)),"",IFERROR(VLOOKUP($A543,LedenZ,26,0),""))</f>
        <v/>
      </c>
      <c r="Q543" s="223" t="str">
        <f>IF(OR(LEFT($A543,1)="x",AND(Z533+$AC543=0,$AC533&gt;0)),"",IFERROR(VLOOKUP($A543,LedenZ,27,0),""))</f>
        <v/>
      </c>
      <c r="R543" s="223" t="str">
        <f>IF(OR(LEFT($A543,1)="x",AND(AA533+$AC543=0,$AC533&gt;0)),"",IFERROR(VLOOKUP($A543,LedenZ,28,0),""))</f>
        <v/>
      </c>
      <c r="S543" s="223" t="str">
        <f>IF(OR(LEFT($A543,1)="x",AND(AC533+$AC543=0,$AC533&gt;0)),"",IFERROR(VLOOKUP($A543,LedenZ,29,0),""))</f>
        <v/>
      </c>
      <c r="T543" s="305"/>
      <c r="U543" s="226"/>
      <c r="V543" s="229">
        <f t="shared" si="431"/>
        <v>9</v>
      </c>
      <c r="W543" s="229">
        <f t="shared" si="431"/>
        <v>10</v>
      </c>
      <c r="X543" s="52">
        <v>14</v>
      </c>
      <c r="Y543" s="87" t="str">
        <f t="shared" si="426"/>
        <v/>
      </c>
      <c r="Z543" s="87" t="str">
        <f t="shared" si="427"/>
        <v/>
      </c>
      <c r="AA543" s="87" t="str">
        <f t="shared" si="428"/>
        <v/>
      </c>
      <c r="AB543" s="87" t="str">
        <f t="shared" si="429"/>
        <v/>
      </c>
      <c r="AC543" s="34">
        <f t="shared" si="430"/>
        <v>0</v>
      </c>
    </row>
    <row r="544" spans="1:32" x14ac:dyDescent="0.2">
      <c r="A544" s="34" t="str">
        <f>C531&amp;"x"&amp;B544</f>
        <v>E4x11</v>
      </c>
      <c r="B544" s="63">
        <v>11</v>
      </c>
      <c r="C544" s="87" t="str">
        <f t="shared" si="416"/>
        <v/>
      </c>
      <c r="D544" s="87" t="str">
        <f t="shared" si="417"/>
        <v/>
      </c>
      <c r="E544" s="88" t="str">
        <f t="shared" si="418"/>
        <v/>
      </c>
      <c r="F544" s="88" t="str">
        <f t="shared" si="419"/>
        <v/>
      </c>
      <c r="G544" s="89" t="str">
        <f t="shared" si="420"/>
        <v/>
      </c>
      <c r="H544" s="90" t="str">
        <f t="shared" si="421"/>
        <v/>
      </c>
      <c r="I544" s="97"/>
      <c r="J544" s="87" t="str">
        <f t="shared" si="422"/>
        <v/>
      </c>
      <c r="K544" s="87" t="str">
        <f t="shared" si="423"/>
        <v/>
      </c>
      <c r="L544" s="87" t="str">
        <f t="shared" si="424"/>
        <v/>
      </c>
      <c r="M544" s="87" t="str">
        <f t="shared" si="425"/>
        <v/>
      </c>
      <c r="N544" s="92"/>
      <c r="P544" s="223" t="str">
        <f>IF(OR(LEFT($A544,1)="x",AND(Y533+$AC544=0,$AC533&gt;0)),"",IFERROR(VLOOKUP($A544,LedenZ,26,0),""))</f>
        <v/>
      </c>
      <c r="Q544" s="223" t="str">
        <f>IF(OR(LEFT($A544,1)="x",AND(Z533+$AC544=0,$AC533&gt;0)),"",IFERROR(VLOOKUP($A544,LedenZ,27,0),""))</f>
        <v/>
      </c>
      <c r="R544" s="223" t="str">
        <f>IF(OR(LEFT($A544,1)="x",AND(AA533+$AC544=0,$AC533&gt;0)),"",IFERROR(VLOOKUP($A544,LedenZ,28,0),""))</f>
        <v/>
      </c>
      <c r="S544" s="223" t="str">
        <f>IF(OR(LEFT($A544,1)="x",AND(AC533+$AC544=0,$AC533&gt;0)),"",IFERROR(VLOOKUP($A544,LedenZ,29,0),""))</f>
        <v/>
      </c>
      <c r="V544" s="229">
        <f t="shared" si="431"/>
        <v>9</v>
      </c>
      <c r="W544" s="229">
        <f t="shared" si="431"/>
        <v>10</v>
      </c>
      <c r="X544" s="52">
        <v>15</v>
      </c>
      <c r="Y544" s="87" t="str">
        <f t="shared" si="426"/>
        <v/>
      </c>
      <c r="Z544" s="87" t="str">
        <f t="shared" si="427"/>
        <v/>
      </c>
      <c r="AA544" s="87" t="str">
        <f t="shared" si="428"/>
        <v/>
      </c>
      <c r="AB544" s="87" t="str">
        <f t="shared" si="429"/>
        <v/>
      </c>
      <c r="AC544" s="34">
        <f t="shared" si="430"/>
        <v>0</v>
      </c>
    </row>
    <row r="545" spans="1:32" x14ac:dyDescent="0.2">
      <c r="A545" s="34" t="str">
        <f>C531&amp;"x"&amp;B545</f>
        <v>E4x12</v>
      </c>
      <c r="B545" s="63">
        <v>12</v>
      </c>
      <c r="C545" s="87" t="str">
        <f t="shared" si="416"/>
        <v/>
      </c>
      <c r="D545" s="87" t="str">
        <f t="shared" si="417"/>
        <v/>
      </c>
      <c r="E545" s="88" t="str">
        <f t="shared" si="418"/>
        <v/>
      </c>
      <c r="F545" s="88" t="str">
        <f t="shared" si="419"/>
        <v/>
      </c>
      <c r="G545" s="89" t="str">
        <f t="shared" si="420"/>
        <v/>
      </c>
      <c r="H545" s="90" t="str">
        <f t="shared" si="421"/>
        <v/>
      </c>
      <c r="I545" s="97"/>
      <c r="J545" s="87" t="str">
        <f t="shared" si="422"/>
        <v/>
      </c>
      <c r="K545" s="87" t="str">
        <f t="shared" si="423"/>
        <v/>
      </c>
      <c r="L545" s="87" t="str">
        <f t="shared" si="424"/>
        <v/>
      </c>
      <c r="M545" s="87" t="str">
        <f t="shared" si="425"/>
        <v/>
      </c>
      <c r="N545" s="92"/>
      <c r="P545" s="223" t="str">
        <f>IF(OR(LEFT($A545,1)="x",AND(Y533+$AC545=0,$AC533&gt;0)),"",IFERROR(VLOOKUP($A545,LedenZ,26,0),""))</f>
        <v/>
      </c>
      <c r="Q545" s="223" t="str">
        <f>IF(OR(LEFT($A545,1)="x",AND(Z533+$AC545=0,$AC533&gt;0)),"",IFERROR(VLOOKUP($A545,LedenZ,27,0),""))</f>
        <v/>
      </c>
      <c r="R545" s="223" t="str">
        <f>IF(OR(LEFT($A545,1)="x",AND(AA533+$AC545=0,$AC533&gt;0)),"",IFERROR(VLOOKUP($A545,LedenZ,28,0),""))</f>
        <v/>
      </c>
      <c r="S545" s="223" t="str">
        <f>IF(OR(LEFT($A545,1)="x",AND(AC533+$AC545=0,$AC533&gt;0)),"",IFERROR(VLOOKUP($A545,LedenZ,29,0),""))</f>
        <v/>
      </c>
      <c r="V545" s="229">
        <f t="shared" si="431"/>
        <v>9</v>
      </c>
      <c r="W545" s="229">
        <f t="shared" si="431"/>
        <v>10</v>
      </c>
      <c r="X545" s="52">
        <v>16</v>
      </c>
      <c r="Y545" s="87" t="str">
        <f t="shared" si="426"/>
        <v/>
      </c>
      <c r="Z545" s="87" t="str">
        <f t="shared" si="427"/>
        <v/>
      </c>
      <c r="AA545" s="87" t="str">
        <f t="shared" si="428"/>
        <v/>
      </c>
      <c r="AB545" s="87" t="str">
        <f t="shared" si="429"/>
        <v/>
      </c>
      <c r="AC545" s="34">
        <f t="shared" si="430"/>
        <v>0</v>
      </c>
    </row>
    <row r="546" spans="1:32" x14ac:dyDescent="0.2">
      <c r="A546" s="34" t="str">
        <f>C531&amp;"x"&amp;B546</f>
        <v>E4x13</v>
      </c>
      <c r="B546" s="63">
        <v>13</v>
      </c>
      <c r="C546" s="87" t="str">
        <f t="shared" si="416"/>
        <v/>
      </c>
      <c r="D546" s="87" t="str">
        <f t="shared" si="417"/>
        <v/>
      </c>
      <c r="E546" s="88" t="str">
        <f t="shared" si="418"/>
        <v/>
      </c>
      <c r="F546" s="88" t="str">
        <f t="shared" si="419"/>
        <v/>
      </c>
      <c r="G546" s="89" t="str">
        <f t="shared" si="420"/>
        <v/>
      </c>
      <c r="H546" s="90" t="str">
        <f t="shared" si="421"/>
        <v/>
      </c>
      <c r="I546" s="97"/>
      <c r="J546" s="87" t="str">
        <f t="shared" si="422"/>
        <v/>
      </c>
      <c r="K546" s="87" t="str">
        <f t="shared" si="423"/>
        <v/>
      </c>
      <c r="L546" s="87" t="str">
        <f t="shared" si="424"/>
        <v/>
      </c>
      <c r="M546" s="87" t="str">
        <f t="shared" si="425"/>
        <v/>
      </c>
      <c r="N546" s="92"/>
      <c r="P546" s="223" t="str">
        <f>IF(OR(LEFT($A546,1)="x",AND(Y533+$AC546=0,$AC533&gt;0)),"",IFERROR(VLOOKUP($A546,LedenZ,26,0),""))</f>
        <v/>
      </c>
      <c r="Q546" s="223" t="str">
        <f>IF(OR(LEFT($A546,1)="x",AND(Z533+$AC546=0,$AC533&gt;0)),"",IFERROR(VLOOKUP($A546,LedenZ,27,0),""))</f>
        <v/>
      </c>
      <c r="R546" s="223" t="str">
        <f>IF(OR(LEFT($A546,1)="x",AND(AA533+$AC546=0,$AC533&gt;0)),"",IFERROR(VLOOKUP($A546,LedenZ,28,0),""))</f>
        <v/>
      </c>
      <c r="S546" s="223" t="str">
        <f>IF(OR(LEFT($A546,1)="x",AND(AC533+$AC546=0,$AC533&gt;0)),"",IFERROR(VLOOKUP($A546,LedenZ,29,0),""))</f>
        <v/>
      </c>
      <c r="V546" s="229">
        <f t="shared" si="431"/>
        <v>9</v>
      </c>
      <c r="W546" s="229">
        <f t="shared" si="431"/>
        <v>10</v>
      </c>
      <c r="X546" s="52">
        <v>17</v>
      </c>
      <c r="Y546" s="87" t="str">
        <f t="shared" si="426"/>
        <v/>
      </c>
      <c r="Z546" s="87" t="str">
        <f t="shared" si="427"/>
        <v/>
      </c>
      <c r="AA546" s="87" t="str">
        <f t="shared" si="428"/>
        <v/>
      </c>
      <c r="AB546" s="87" t="str">
        <f t="shared" si="429"/>
        <v/>
      </c>
      <c r="AC546" s="34">
        <f t="shared" si="430"/>
        <v>0</v>
      </c>
    </row>
    <row r="547" spans="1:32" x14ac:dyDescent="0.2">
      <c r="A547" s="34" t="str">
        <f>C531&amp;"x"&amp;B547</f>
        <v>E4x14</v>
      </c>
      <c r="B547" s="63">
        <v>14</v>
      </c>
      <c r="C547" s="87" t="str">
        <f t="shared" si="416"/>
        <v/>
      </c>
      <c r="D547" s="87" t="str">
        <f t="shared" si="417"/>
        <v/>
      </c>
      <c r="E547" s="88" t="str">
        <f t="shared" si="418"/>
        <v/>
      </c>
      <c r="F547" s="88" t="str">
        <f t="shared" si="419"/>
        <v/>
      </c>
      <c r="G547" s="89" t="str">
        <f t="shared" si="420"/>
        <v/>
      </c>
      <c r="H547" s="90" t="str">
        <f t="shared" si="421"/>
        <v/>
      </c>
      <c r="I547" s="97"/>
      <c r="J547" s="87" t="str">
        <f t="shared" si="422"/>
        <v/>
      </c>
      <c r="K547" s="87" t="str">
        <f t="shared" si="423"/>
        <v/>
      </c>
      <c r="L547" s="87" t="str">
        <f t="shared" si="424"/>
        <v/>
      </c>
      <c r="M547" s="87" t="str">
        <f t="shared" si="425"/>
        <v/>
      </c>
      <c r="N547" s="92"/>
      <c r="P547" s="223" t="str">
        <f>IF(OR(LEFT($A547,1)="x",AND(Y533+$AC547=0,$AC533&gt;0)),"",IFERROR(VLOOKUP($A547,LedenZ,26,0),""))</f>
        <v/>
      </c>
      <c r="Q547" s="223" t="str">
        <f>IF(OR(LEFT($A547,1)="x",AND(Z533+$AC547=0,$AC533&gt;0)),"",IFERROR(VLOOKUP($A547,LedenZ,27,0),""))</f>
        <v/>
      </c>
      <c r="R547" s="223" t="str">
        <f>IF(OR(LEFT($A547,1)="x",AND(AA533+$AC547=0,$AC533&gt;0)),"",IFERROR(VLOOKUP($A547,LedenZ,28,0),""))</f>
        <v/>
      </c>
      <c r="S547" s="223" t="str">
        <f>IF(OR(LEFT($A547,1)="x",AND(AC533+$AC547=0,$AC533&gt;0)),"",IFERROR(VLOOKUP($A547,LedenZ,29,0),""))</f>
        <v/>
      </c>
      <c r="V547" s="229">
        <f t="shared" si="431"/>
        <v>9</v>
      </c>
      <c r="W547" s="229">
        <f t="shared" si="431"/>
        <v>10</v>
      </c>
      <c r="X547" s="52">
        <v>18</v>
      </c>
      <c r="Y547" s="87" t="str">
        <f t="shared" si="426"/>
        <v/>
      </c>
      <c r="Z547" s="87" t="str">
        <f t="shared" si="427"/>
        <v/>
      </c>
      <c r="AA547" s="87" t="str">
        <f t="shared" si="428"/>
        <v/>
      </c>
      <c r="AB547" s="87" t="str">
        <f t="shared" si="429"/>
        <v/>
      </c>
      <c r="AC547" s="34">
        <f t="shared" si="430"/>
        <v>0</v>
      </c>
    </row>
    <row r="548" spans="1:32" x14ac:dyDescent="0.2">
      <c r="A548" s="34" t="str">
        <f>C531&amp;"x"&amp;B548</f>
        <v>E4x15</v>
      </c>
      <c r="B548" s="63">
        <v>15</v>
      </c>
      <c r="C548" s="87" t="str">
        <f t="shared" si="416"/>
        <v/>
      </c>
      <c r="D548" s="87" t="str">
        <f t="shared" si="417"/>
        <v/>
      </c>
      <c r="E548" s="88" t="str">
        <f t="shared" si="418"/>
        <v/>
      </c>
      <c r="F548" s="88" t="str">
        <f t="shared" si="419"/>
        <v/>
      </c>
      <c r="G548" s="89" t="str">
        <f t="shared" si="420"/>
        <v/>
      </c>
      <c r="H548" s="90" t="str">
        <f t="shared" si="421"/>
        <v/>
      </c>
      <c r="I548" s="97"/>
      <c r="J548" s="87" t="str">
        <f t="shared" si="422"/>
        <v/>
      </c>
      <c r="K548" s="87" t="str">
        <f t="shared" si="423"/>
        <v/>
      </c>
      <c r="L548" s="87" t="str">
        <f t="shared" si="424"/>
        <v/>
      </c>
      <c r="M548" s="87" t="str">
        <f t="shared" si="425"/>
        <v/>
      </c>
      <c r="N548" s="92"/>
      <c r="P548" s="223" t="str">
        <f>IF(OR(LEFT($A548,1)="x",AND(Y533+$AC548=0,$AC533&gt;0)),"",IFERROR(VLOOKUP($A548,LedenZ,26,0),""))</f>
        <v/>
      </c>
      <c r="Q548" s="223" t="str">
        <f>IF(OR(LEFT($A548,1)="x",AND(Z533+$AC548=0,$AC533&gt;0)),"",IFERROR(VLOOKUP($A548,LedenZ,27,0),""))</f>
        <v/>
      </c>
      <c r="R548" s="223" t="str">
        <f>IF(OR(LEFT($A548,1)="x",AND(AA533+$AC548=0,$AC533&gt;0)),"",IFERROR(VLOOKUP($A548,LedenZ,28,0),""))</f>
        <v/>
      </c>
      <c r="S548" s="223" t="str">
        <f>IF(OR(LEFT($A548,1)="x",AND(AC533+$AC548=0,$AC533&gt;0)),"",IFERROR(VLOOKUP($A548,LedenZ,29,0),""))</f>
        <v/>
      </c>
      <c r="V548" s="229">
        <f t="shared" si="431"/>
        <v>9</v>
      </c>
      <c r="W548" s="229">
        <f t="shared" si="431"/>
        <v>10</v>
      </c>
      <c r="X548" s="52">
        <v>19</v>
      </c>
      <c r="Y548" s="87" t="str">
        <f t="shared" si="426"/>
        <v/>
      </c>
      <c r="Z548" s="87" t="str">
        <f t="shared" si="427"/>
        <v/>
      </c>
      <c r="AA548" s="87" t="str">
        <f t="shared" si="428"/>
        <v/>
      </c>
      <c r="AB548" s="87" t="str">
        <f t="shared" si="429"/>
        <v/>
      </c>
      <c r="AC548" s="34">
        <f t="shared" si="430"/>
        <v>0</v>
      </c>
    </row>
    <row r="549" spans="1:32" ht="13.5" thickBot="1" x14ac:dyDescent="0.25">
      <c r="B549" s="93"/>
      <c r="C549" s="94"/>
      <c r="D549" s="93"/>
      <c r="E549" s="93"/>
      <c r="F549" s="93"/>
      <c r="G549" s="95"/>
      <c r="H549" s="95"/>
      <c r="I549" s="95"/>
      <c r="J549" s="94"/>
      <c r="K549" s="94"/>
      <c r="L549" s="94"/>
      <c r="M549" s="92"/>
      <c r="N549" s="92"/>
      <c r="X549" s="52">
        <v>20</v>
      </c>
    </row>
    <row r="550" spans="1:32" ht="13.5" thickTop="1" x14ac:dyDescent="0.2">
      <c r="A550" s="62"/>
      <c r="B550" s="63"/>
      <c r="C550" s="392" t="s">
        <v>6547</v>
      </c>
      <c r="D550" s="392"/>
      <c r="E550" s="178" t="s">
        <v>6548</v>
      </c>
      <c r="F550" s="178" t="s">
        <v>6549</v>
      </c>
      <c r="G550" s="65" t="s">
        <v>6550</v>
      </c>
      <c r="H550" s="66"/>
      <c r="I550" s="67"/>
      <c r="J550" s="68" t="s">
        <v>6551</v>
      </c>
      <c r="K550" s="68" t="s">
        <v>6552</v>
      </c>
      <c r="L550" s="68" t="s">
        <v>6553</v>
      </c>
      <c r="M550" s="69"/>
      <c r="N550" s="69"/>
      <c r="O550" s="70"/>
      <c r="P550" s="71">
        <f ca="1">COUNT(P554:P568)</f>
        <v>0</v>
      </c>
      <c r="Q550" s="71">
        <f ca="1">COUNT(Q554:Q568)</f>
        <v>0</v>
      </c>
      <c r="R550" s="71">
        <f ca="1">COUNT(R554:R568)</f>
        <v>0</v>
      </c>
      <c r="S550" s="71">
        <f ca="1">COUNT(S554:S568)</f>
        <v>0</v>
      </c>
      <c r="T550" s="51">
        <f ca="1">S550-(15-COUNTBLANK(AB554:AB568))</f>
        <v>0</v>
      </c>
      <c r="U550" s="70"/>
      <c r="V550" s="70"/>
      <c r="W550" s="70"/>
      <c r="X550" s="70">
        <v>1</v>
      </c>
      <c r="Y550" s="62"/>
      <c r="Z550" s="62"/>
      <c r="AA550" s="62"/>
      <c r="AB550" s="62"/>
      <c r="AC550" s="62"/>
    </row>
    <row r="551" spans="1:32" x14ac:dyDescent="0.2">
      <c r="A551" s="43">
        <v>31</v>
      </c>
      <c r="B551" s="73"/>
      <c r="C551" s="391" t="str">
        <f>Leden!AR33</f>
        <v>E5</v>
      </c>
      <c r="D551" s="391"/>
      <c r="E551" s="177" t="str">
        <f>IF($C551="","",LEFT(IFERROR(VLOOKUP($C551,TeamsZ,2,0),"")&amp;"??",2))</f>
        <v>BK</v>
      </c>
      <c r="F551" s="177" t="str">
        <f>IF($C551="","",LEFT(IFERROR(VLOOKUP($C551,TeamsZ,3,0),"")&amp;"??",2))</f>
        <v>Za</v>
      </c>
      <c r="G551" s="177" t="str">
        <f>IF($C551="","",LEFT(IFERROR(VLOOKUP($C551,TeamsZ,4,0),"")&amp;"?",1))</f>
        <v>4</v>
      </c>
      <c r="H551" s="75"/>
      <c r="I551" s="76"/>
      <c r="J551" s="295">
        <f>COUNTIF(C554:C568,"V")</f>
        <v>6</v>
      </c>
      <c r="K551" s="300">
        <f>COUNTIF(C554:C568,"M")</f>
        <v>0</v>
      </c>
      <c r="L551" s="77">
        <f>IFERROR(AVERAGE(H554:H568),"")</f>
        <v>8</v>
      </c>
      <c r="M551" s="78"/>
      <c r="N551" s="78"/>
      <c r="O551" s="79" t="s">
        <v>6554</v>
      </c>
      <c r="P551" s="223" t="str">
        <f ca="1">IF(COUNT(P554:P568)=0,"",TeamPunten(P554:P568,$V551))</f>
        <v/>
      </c>
      <c r="Q551" s="223" t="str">
        <f ca="1">IF(COUNT(Q554:Q568)=0,"",TeamPunten(Q554:Q568,$V551))</f>
        <v/>
      </c>
      <c r="R551" s="223" t="str">
        <f ca="1">IF(COUNT(R554:R568)=0,"",TeamPunten(R554:R568,$V551))</f>
        <v/>
      </c>
      <c r="S551" s="223" t="str">
        <f ca="1">IF(COUNT(S554:S568)=0,"",TeamPunten(S554:S568,$V551))</f>
        <v/>
      </c>
      <c r="T551" s="51"/>
      <c r="U551" s="225" t="str">
        <f>MID($C551,1,1)</f>
        <v>E</v>
      </c>
      <c r="V551" s="225" t="str">
        <f>MID($C551,1,1)</f>
        <v>E</v>
      </c>
      <c r="W551" s="225" t="str">
        <f>MID($C551,1,1)</f>
        <v>E</v>
      </c>
      <c r="X551" s="52">
        <v>2</v>
      </c>
      <c r="Y551" s="43"/>
      <c r="Z551" s="43"/>
      <c r="AA551" s="43"/>
      <c r="AB551" s="43"/>
      <c r="AC551" s="43"/>
      <c r="AD551" s="20" t="str">
        <f>IF($C551="","",IFERROR(VLOOKUP($C551,TeamsZ,6,0),""))</f>
        <v>A</v>
      </c>
      <c r="AE551" s="20" t="str">
        <f>IF($AD551="","",VLOOKUP($AD551,Teams!$J$4:$O$8,2,0))</f>
        <v>3312 AD</v>
      </c>
      <c r="AF551" s="20" t="str">
        <f>IF($AD551="","",VLOOKUP($AD551,Teams!$J$4:$O$8,4,0))</f>
        <v>Dordrecht</v>
      </c>
    </row>
    <row r="552" spans="1:32" x14ac:dyDescent="0.2">
      <c r="B552" s="63"/>
      <c r="C552" s="178"/>
      <c r="D552" s="63"/>
      <c r="E552" s="63"/>
      <c r="F552" s="63"/>
      <c r="G552" s="67"/>
      <c r="H552" s="67"/>
      <c r="I552" s="67"/>
      <c r="J552" s="296"/>
      <c r="K552" s="296"/>
      <c r="L552" s="296"/>
      <c r="M552" s="80"/>
      <c r="N552" s="80"/>
      <c r="P552" s="224"/>
      <c r="Q552" s="224"/>
      <c r="R552" s="224"/>
      <c r="S552" s="224"/>
      <c r="T552" s="51"/>
      <c r="U552" s="226"/>
      <c r="V552" s="226"/>
      <c r="W552" s="226"/>
      <c r="X552" s="52">
        <v>3</v>
      </c>
    </row>
    <row r="553" spans="1:32" x14ac:dyDescent="0.2">
      <c r="A553" s="81"/>
      <c r="B553" s="82"/>
      <c r="C553" s="83" t="s">
        <v>6555</v>
      </c>
      <c r="D553" s="83" t="s">
        <v>6556</v>
      </c>
      <c r="E553" s="84" t="s">
        <v>6557</v>
      </c>
      <c r="F553" s="84" t="s">
        <v>6558</v>
      </c>
      <c r="G553" s="83" t="s">
        <v>6559</v>
      </c>
      <c r="H553" s="83" t="s">
        <v>6560</v>
      </c>
      <c r="I553" s="83" t="s">
        <v>6415</v>
      </c>
      <c r="J553" s="83" t="s">
        <v>7321</v>
      </c>
      <c r="K553" s="83" t="s">
        <v>8065</v>
      </c>
      <c r="L553" s="83" t="s">
        <v>8195</v>
      </c>
      <c r="M553" s="83" t="s">
        <v>8196</v>
      </c>
      <c r="N553" s="85"/>
      <c r="O553" s="86"/>
      <c r="P553" s="227" t="s">
        <v>6425</v>
      </c>
      <c r="Q553" s="227" t="s">
        <v>6424</v>
      </c>
      <c r="R553" s="227" t="s">
        <v>6426</v>
      </c>
      <c r="S553" s="227" t="s">
        <v>6425</v>
      </c>
      <c r="T553" s="51"/>
      <c r="U553" s="225">
        <f>IF(W551="","",VLOOKUP(W551,Leeftijdscat,2,FALSE))</f>
        <v>7</v>
      </c>
      <c r="V553" s="225">
        <f>IF(W551="","",VLOOKUP(W551,Leeftijdscat,3,FALSE))</f>
        <v>9</v>
      </c>
      <c r="W553" s="225">
        <f>IF(W551="","",VLOOKUP(W551,Leeftijdscat,4,FALSE))</f>
        <v>10</v>
      </c>
      <c r="X553" s="52">
        <v>4</v>
      </c>
      <c r="Y553" s="81">
        <f>LEN(Y554&amp;Y555&amp;Y556&amp;Y557&amp;Y558&amp;Y559&amp;Y560&amp;Y561&amp;Y562&amp;Y563&amp;Y564&amp;Y565&amp;Y566&amp;Y567&amp;Y568)</f>
        <v>12</v>
      </c>
      <c r="Z553" s="81">
        <f>LEN(Z554&amp;Z555&amp;Z556&amp;Z557&amp;Z558&amp;Z559&amp;Z560&amp;Z561&amp;Z562&amp;Z563&amp;Z564&amp;Z565&amp;Z566&amp;Z567&amp;Z568)</f>
        <v>12</v>
      </c>
      <c r="AA553" s="81">
        <f>LEN(AA554&amp;AA555&amp;AA556&amp;AA557&amp;AA558&amp;AA559&amp;AA560&amp;AA561&amp;AA562&amp;AA563&amp;AA564&amp;AA565&amp;AA566&amp;AA567&amp;AA568)</f>
        <v>12</v>
      </c>
      <c r="AB553" s="81">
        <f>LEN(AB554&amp;AB555&amp;AB556&amp;AB557&amp;AB558&amp;AB559&amp;AB560&amp;AB561&amp;AB562&amp;AB563&amp;AB564&amp;AB565&amp;AB566&amp;AB567&amp;AB568)</f>
        <v>0</v>
      </c>
      <c r="AC553" s="81">
        <f>SUM(Y553:AA553)</f>
        <v>36</v>
      </c>
    </row>
    <row r="554" spans="1:32" x14ac:dyDescent="0.2">
      <c r="A554" s="34" t="str">
        <f>C551&amp;"x"&amp;B554</f>
        <v>E5x1</v>
      </c>
      <c r="B554" s="63">
        <v>1</v>
      </c>
      <c r="C554" s="87" t="str">
        <f t="shared" ref="C554:C568" si="432">IF(LEFT($A554,1)="x","",IFERROR(VLOOKUP($A554,LedenZ,5,0),""))</f>
        <v>V</v>
      </c>
      <c r="D554" s="87" t="str">
        <f t="shared" ref="D554:D568" si="433">IF(LEFT($A554,1)="x","",IFERROR(VLOOKUP($A554,LedenZ,6,0),""))</f>
        <v>NLQ98H2</v>
      </c>
      <c r="E554" s="88" t="str">
        <f t="shared" ref="E554:E568" si="434">IF(LEFT($A554,1)="x","",IFERROR(VLOOKUP($A554,LedenZ,7,0),""))</f>
        <v>Bakker, Femke</v>
      </c>
      <c r="F554" s="88" t="str">
        <f t="shared" ref="F554:F568" si="435">IF(LEFT($A554,1)="x","",IFERROR(VLOOKUP($A554,LedenZ,8,0),""))</f>
        <v>Femke</v>
      </c>
      <c r="G554" s="89">
        <f t="shared" ref="G554:G568" si="436">IF(LEFT($A554,1)="x","",IFERROR(VLOOKUP($A554,LedenZ,9,0),""))</f>
        <v>40344</v>
      </c>
      <c r="H554" s="90">
        <f t="shared" ref="H554:H568" si="437">IF(AND(ISNUMBER(G554),G554&lt;&gt;0),DATEDIF(G554,Peildatum,"Y"),"")</f>
        <v>8</v>
      </c>
      <c r="I554" s="97"/>
      <c r="J554" s="87" t="str">
        <f t="shared" ref="J554:J568" si="438">IF(LEFT($A554,1)="x","",IFERROR(VLOOKUP($A554,LedenZ,15,0),""))</f>
        <v>F3</v>
      </c>
      <c r="K554" s="87" t="str">
        <f t="shared" ref="K554:K568" si="439">IF(LEFT($A554,1)="x","",IFERROR(VLOOKUP($A554,LedenZ,16,0),""))</f>
        <v>F3</v>
      </c>
      <c r="L554" s="87" t="str">
        <f t="shared" ref="L554:L568" si="440">IF(LEFT($A554,1)="x","",IFERROR(VLOOKUP($A554,LedenZ,17,0),""))</f>
        <v>F3</v>
      </c>
      <c r="M554" s="87" t="str">
        <f t="shared" ref="M554:M568" si="441">IF(LEFT($A554,1)="x","",IFERROR(VLOOKUP($A554,LedenZ,18,0),""))</f>
        <v>E5</v>
      </c>
      <c r="N554" s="92"/>
      <c r="P554" s="223" t="str">
        <f ca="1">IF(OR(LEFT($A554,1)="x",AND(Y553+$AC554=0,$AC553&gt;0)),"",IFERROR(VLOOKUP($A554,LedenZ,26,0),""))</f>
        <v/>
      </c>
      <c r="Q554" s="223" t="str">
        <f ca="1">IF(OR(LEFT($A554,1)="x",AND(Z553+$AC554=0,$AC553&gt;0)),"",IFERROR(VLOOKUP($A554,LedenZ,27,0),""))</f>
        <v/>
      </c>
      <c r="R554" s="223" t="str">
        <f ca="1">IF(OR(LEFT($A554,1)="x",AND(AA553+$AC554=0,$AC553&gt;0)),"",IFERROR(VLOOKUP($A554,LedenZ,28,0),""))</f>
        <v/>
      </c>
      <c r="S554" s="223" t="str">
        <f ca="1">IF(OR(LEFT($A554,1)="x",AND(AC553+$AC554=0,$AC553&gt;0)),"",IFERROR(VLOOKUP($A554,LedenZ,29,0),""))</f>
        <v/>
      </c>
      <c r="T554" s="305"/>
      <c r="U554" s="226"/>
      <c r="V554" s="229">
        <f>V553</f>
        <v>9</v>
      </c>
      <c r="W554" s="229">
        <f>W553</f>
        <v>10</v>
      </c>
      <c r="X554" s="52">
        <v>5</v>
      </c>
      <c r="Y554" s="87" t="str">
        <f t="shared" ref="Y554:Y568" si="442">IF(LEFT($A554,1)="x","",IFERROR(VLOOKUP($A554,LedenZ,33,0),""))</f>
        <v>F3</v>
      </c>
      <c r="Z554" s="87" t="str">
        <f t="shared" ref="Z554:Z568" si="443">IF(LEFT($A554,1)="x","",IFERROR(VLOOKUP($A554,LedenZ,34,0),""))</f>
        <v>F3</v>
      </c>
      <c r="AA554" s="87" t="str">
        <f t="shared" ref="AA554:AA568" si="444">IF(LEFT($A554,1)="x","",IFERROR(VLOOKUP($A554,LedenZ,35,0),""))</f>
        <v>F3</v>
      </c>
      <c r="AB554" s="87" t="str">
        <f t="shared" ref="AB554:AB568" si="445">IF(LEFT($A554,1)="x","",IFERROR(VLOOKUP($A554,LedenZ,36,0),""))</f>
        <v/>
      </c>
      <c r="AC554" s="34">
        <f t="shared" ref="AC554:AC568" si="446">LEN(Y554&amp;Z554&amp;AA554&amp;AB554)</f>
        <v>6</v>
      </c>
    </row>
    <row r="555" spans="1:32" x14ac:dyDescent="0.2">
      <c r="A555" s="34" t="str">
        <f>C551&amp;"x"&amp;B555</f>
        <v>E5x2</v>
      </c>
      <c r="B555" s="63">
        <v>2</v>
      </c>
      <c r="C555" s="87" t="str">
        <f t="shared" si="432"/>
        <v>V</v>
      </c>
      <c r="D555" s="87" t="str">
        <f t="shared" si="433"/>
        <v>NLX64V0</v>
      </c>
      <c r="E555" s="88" t="str">
        <f t="shared" si="434"/>
        <v>Boer, Esmee de</v>
      </c>
      <c r="F555" s="88" t="str">
        <f t="shared" si="435"/>
        <v>Esmee</v>
      </c>
      <c r="G555" s="89">
        <f t="shared" si="436"/>
        <v>40328</v>
      </c>
      <c r="H555" s="90">
        <f t="shared" si="437"/>
        <v>8</v>
      </c>
      <c r="I555" s="97"/>
      <c r="J555" s="87" t="str">
        <f t="shared" si="438"/>
        <v>F4</v>
      </c>
      <c r="K555" s="87" t="str">
        <f t="shared" si="439"/>
        <v>F4</v>
      </c>
      <c r="L555" s="87" t="str">
        <f t="shared" si="440"/>
        <v>F4</v>
      </c>
      <c r="M555" s="87" t="str">
        <f t="shared" si="441"/>
        <v>E5</v>
      </c>
      <c r="N555" s="92"/>
      <c r="P555" s="223" t="str">
        <f ca="1">IF(OR(LEFT($A555,1)="x",AND(Y553+$AC555=0,$AC553&gt;0)),"",IFERROR(VLOOKUP($A555,LedenZ,26,0),""))</f>
        <v/>
      </c>
      <c r="Q555" s="223" t="str">
        <f ca="1">IF(OR(LEFT($A555,1)="x",AND(Z553+$AC555=0,$AC553&gt;0)),"",IFERROR(VLOOKUP($A555,LedenZ,27,0),""))</f>
        <v/>
      </c>
      <c r="R555" s="223" t="str">
        <f ca="1">IF(OR(LEFT($A555,1)="x",AND(AA553+$AC555=0,$AC553&gt;0)),"",IFERROR(VLOOKUP($A555,LedenZ,28,0),""))</f>
        <v/>
      </c>
      <c r="S555" s="223" t="str">
        <f ca="1">IF(OR(LEFT($A555,1)="x",AND(AC553+$AC555=0,$AC553&gt;0)),"",IFERROR(VLOOKUP($A555,LedenZ,29,0),""))</f>
        <v/>
      </c>
      <c r="T555" s="305"/>
      <c r="U555" s="226"/>
      <c r="V555" s="229">
        <f t="shared" ref="V555:W568" si="447">V554</f>
        <v>9</v>
      </c>
      <c r="W555" s="229">
        <f t="shared" si="447"/>
        <v>10</v>
      </c>
      <c r="X555" s="52">
        <v>6</v>
      </c>
      <c r="Y555" s="87" t="str">
        <f t="shared" si="442"/>
        <v>F4</v>
      </c>
      <c r="Z555" s="87" t="str">
        <f t="shared" si="443"/>
        <v>F4</v>
      </c>
      <c r="AA555" s="87" t="str">
        <f t="shared" si="444"/>
        <v>F4</v>
      </c>
      <c r="AB555" s="87" t="str">
        <f t="shared" si="445"/>
        <v/>
      </c>
      <c r="AC555" s="34">
        <f t="shared" si="446"/>
        <v>6</v>
      </c>
    </row>
    <row r="556" spans="1:32" x14ac:dyDescent="0.2">
      <c r="A556" s="34" t="str">
        <f>C551&amp;"x"&amp;B556</f>
        <v>E5x3</v>
      </c>
      <c r="B556" s="63">
        <v>3</v>
      </c>
      <c r="C556" s="87" t="str">
        <f t="shared" si="432"/>
        <v>V</v>
      </c>
      <c r="D556" s="87" t="str">
        <f t="shared" si="433"/>
        <v>NLM40K0</v>
      </c>
      <c r="E556" s="88" t="str">
        <f t="shared" si="434"/>
        <v>Bouwknegt, Enora</v>
      </c>
      <c r="F556" s="88" t="str">
        <f t="shared" si="435"/>
        <v>Enora</v>
      </c>
      <c r="G556" s="89">
        <f t="shared" si="436"/>
        <v>40512</v>
      </c>
      <c r="H556" s="90">
        <f t="shared" si="437"/>
        <v>8</v>
      </c>
      <c r="I556" s="97"/>
      <c r="J556" s="87" t="str">
        <f t="shared" si="438"/>
        <v>F3</v>
      </c>
      <c r="K556" s="87" t="str">
        <f t="shared" si="439"/>
        <v>F3</v>
      </c>
      <c r="L556" s="87" t="str">
        <f t="shared" si="440"/>
        <v>F3</v>
      </c>
      <c r="M556" s="87" t="str">
        <f t="shared" si="441"/>
        <v>E5</v>
      </c>
      <c r="N556" s="92"/>
      <c r="P556" s="223" t="str">
        <f ca="1">IF(OR(LEFT($A556,1)="x",AND(Y553+$AC556=0,$AC553&gt;0)),"",IFERROR(VLOOKUP($A556,LedenZ,26,0),""))</f>
        <v/>
      </c>
      <c r="Q556" s="223" t="str">
        <f ca="1">IF(OR(LEFT($A556,1)="x",AND(Z553+$AC556=0,$AC553&gt;0)),"",IFERROR(VLOOKUP($A556,LedenZ,27,0),""))</f>
        <v/>
      </c>
      <c r="R556" s="223" t="str">
        <f ca="1">IF(OR(LEFT($A556,1)="x",AND(AA553+$AC556=0,$AC553&gt;0)),"",IFERROR(VLOOKUP($A556,LedenZ,28,0),""))</f>
        <v/>
      </c>
      <c r="S556" s="223" t="str">
        <f ca="1">IF(OR(LEFT($A556,1)="x",AND(AC553+$AC556=0,$AC553&gt;0)),"",IFERROR(VLOOKUP($A556,LedenZ,29,0),""))</f>
        <v/>
      </c>
      <c r="T556" s="305"/>
      <c r="U556" s="226"/>
      <c r="V556" s="229">
        <f t="shared" si="447"/>
        <v>9</v>
      </c>
      <c r="W556" s="229">
        <f t="shared" si="447"/>
        <v>10</v>
      </c>
      <c r="X556" s="52">
        <v>7</v>
      </c>
      <c r="Y556" s="87" t="str">
        <f t="shared" si="442"/>
        <v>F3</v>
      </c>
      <c r="Z556" s="87" t="str">
        <f t="shared" si="443"/>
        <v>F3</v>
      </c>
      <c r="AA556" s="87" t="str">
        <f t="shared" si="444"/>
        <v>F3</v>
      </c>
      <c r="AB556" s="87" t="str">
        <f t="shared" si="445"/>
        <v/>
      </c>
      <c r="AC556" s="34">
        <f t="shared" si="446"/>
        <v>6</v>
      </c>
    </row>
    <row r="557" spans="1:32" x14ac:dyDescent="0.2">
      <c r="A557" s="34" t="str">
        <f>C551&amp;"x"&amp;B557</f>
        <v>E5x4</v>
      </c>
      <c r="B557" s="63">
        <v>4</v>
      </c>
      <c r="C557" s="87" t="str">
        <f t="shared" si="432"/>
        <v>V</v>
      </c>
      <c r="D557" s="87" t="str">
        <f t="shared" si="433"/>
        <v>NLX25R5</v>
      </c>
      <c r="E557" s="88" t="str">
        <f t="shared" si="434"/>
        <v>Engelfriet, Demi</v>
      </c>
      <c r="F557" s="88" t="str">
        <f t="shared" si="435"/>
        <v>Demi</v>
      </c>
      <c r="G557" s="89">
        <f t="shared" si="436"/>
        <v>40327</v>
      </c>
      <c r="H557" s="90">
        <f t="shared" si="437"/>
        <v>8</v>
      </c>
      <c r="I557" s="97"/>
      <c r="J557" s="87" t="str">
        <f t="shared" si="438"/>
        <v>F4</v>
      </c>
      <c r="K557" s="87" t="str">
        <f t="shared" si="439"/>
        <v>F4</v>
      </c>
      <c r="L557" s="87" t="str">
        <f t="shared" si="440"/>
        <v>F4</v>
      </c>
      <c r="M557" s="87" t="str">
        <f t="shared" si="441"/>
        <v>E5</v>
      </c>
      <c r="N557" s="92"/>
      <c r="P557" s="223" t="str">
        <f ca="1">IF(OR(LEFT($A557,1)="x",AND(Y553+$AC557=0,$AC553&gt;0)),"",IFERROR(VLOOKUP($A557,LedenZ,26,0),""))</f>
        <v/>
      </c>
      <c r="Q557" s="223" t="str">
        <f ca="1">IF(OR(LEFT($A557,1)="x",AND(Z553+$AC557=0,$AC553&gt;0)),"",IFERROR(VLOOKUP($A557,LedenZ,27,0),""))</f>
        <v/>
      </c>
      <c r="R557" s="223" t="str">
        <f ca="1">IF(OR(LEFT($A557,1)="x",AND(AA553+$AC557=0,$AC553&gt;0)),"",IFERROR(VLOOKUP($A557,LedenZ,28,0),""))</f>
        <v/>
      </c>
      <c r="S557" s="223" t="str">
        <f ca="1">IF(OR(LEFT($A557,1)="x",AND(AC553+$AC557=0,$AC553&gt;0)),"",IFERROR(VLOOKUP($A557,LedenZ,29,0),""))</f>
        <v/>
      </c>
      <c r="T557" s="305"/>
      <c r="U557" s="226"/>
      <c r="V557" s="229">
        <f t="shared" si="447"/>
        <v>9</v>
      </c>
      <c r="W557" s="229">
        <f t="shared" si="447"/>
        <v>10</v>
      </c>
      <c r="X557" s="52">
        <v>8</v>
      </c>
      <c r="Y557" s="87" t="str">
        <f t="shared" si="442"/>
        <v>F4</v>
      </c>
      <c r="Z557" s="87" t="str">
        <f t="shared" si="443"/>
        <v>F4</v>
      </c>
      <c r="AA557" s="87" t="str">
        <f t="shared" si="444"/>
        <v>F4</v>
      </c>
      <c r="AB557" s="87" t="str">
        <f t="shared" si="445"/>
        <v/>
      </c>
      <c r="AC557" s="34">
        <f t="shared" si="446"/>
        <v>6</v>
      </c>
    </row>
    <row r="558" spans="1:32" x14ac:dyDescent="0.2">
      <c r="A558" s="34" t="str">
        <f>C551&amp;"x"&amp;B558</f>
        <v>E5x5</v>
      </c>
      <c r="B558" s="63">
        <v>5</v>
      </c>
      <c r="C558" s="87" t="str">
        <f t="shared" si="432"/>
        <v>V</v>
      </c>
      <c r="D558" s="87" t="str">
        <f t="shared" si="433"/>
        <v>NLX00J4</v>
      </c>
      <c r="E558" s="88" t="str">
        <f t="shared" si="434"/>
        <v>Veld, Puck in 't</v>
      </c>
      <c r="F558" s="88" t="str">
        <f t="shared" si="435"/>
        <v>Puck</v>
      </c>
      <c r="G558" s="89">
        <f t="shared" si="436"/>
        <v>40409</v>
      </c>
      <c r="H558" s="90">
        <f t="shared" si="437"/>
        <v>8</v>
      </c>
      <c r="I558" s="97"/>
      <c r="J558" s="87" t="str">
        <f t="shared" si="438"/>
        <v>F3</v>
      </c>
      <c r="K558" s="87" t="str">
        <f t="shared" si="439"/>
        <v>F3</v>
      </c>
      <c r="L558" s="87" t="str">
        <f t="shared" si="440"/>
        <v>F3</v>
      </c>
      <c r="M558" s="87" t="str">
        <f t="shared" si="441"/>
        <v>E5</v>
      </c>
      <c r="N558" s="92"/>
      <c r="P558" s="223" t="str">
        <f ca="1">IF(OR(LEFT($A558,1)="x",AND(Y553+$AC558=0,$AC553&gt;0)),"",IFERROR(VLOOKUP($A558,LedenZ,26,0),""))</f>
        <v/>
      </c>
      <c r="Q558" s="223" t="str">
        <f ca="1">IF(OR(LEFT($A558,1)="x",AND(Z553+$AC558=0,$AC553&gt;0)),"",IFERROR(VLOOKUP($A558,LedenZ,27,0),""))</f>
        <v/>
      </c>
      <c r="R558" s="223" t="str">
        <f ca="1">IF(OR(LEFT($A558,1)="x",AND(AA553+$AC558=0,$AC553&gt;0)),"",IFERROR(VLOOKUP($A558,LedenZ,28,0),""))</f>
        <v/>
      </c>
      <c r="S558" s="223" t="str">
        <f ca="1">IF(OR(LEFT($A558,1)="x",AND(AC553+$AC558=0,$AC553&gt;0)),"",IFERROR(VLOOKUP($A558,LedenZ,29,0),""))</f>
        <v/>
      </c>
      <c r="T558" s="305"/>
      <c r="U558" s="226"/>
      <c r="V558" s="229">
        <f t="shared" si="447"/>
        <v>9</v>
      </c>
      <c r="W558" s="229">
        <f t="shared" si="447"/>
        <v>10</v>
      </c>
      <c r="X558" s="52">
        <v>9</v>
      </c>
      <c r="Y558" s="87" t="str">
        <f t="shared" si="442"/>
        <v>F3</v>
      </c>
      <c r="Z558" s="87" t="str">
        <f t="shared" si="443"/>
        <v>F3</v>
      </c>
      <c r="AA558" s="87" t="str">
        <f t="shared" si="444"/>
        <v>F3</v>
      </c>
      <c r="AB558" s="87" t="str">
        <f t="shared" si="445"/>
        <v/>
      </c>
      <c r="AC558" s="34">
        <f t="shared" si="446"/>
        <v>6</v>
      </c>
    </row>
    <row r="559" spans="1:32" x14ac:dyDescent="0.2">
      <c r="A559" s="34" t="str">
        <f>C551&amp;"x"&amp;B559</f>
        <v>E5x6</v>
      </c>
      <c r="B559" s="63">
        <v>6</v>
      </c>
      <c r="C559" s="87" t="str">
        <f t="shared" si="432"/>
        <v>V</v>
      </c>
      <c r="D559" s="87" t="str">
        <f t="shared" si="433"/>
        <v>NLS76B6</v>
      </c>
      <c r="E559" s="88" t="str">
        <f t="shared" si="434"/>
        <v>Verhoef, Hanna</v>
      </c>
      <c r="F559" s="88" t="str">
        <f t="shared" si="435"/>
        <v>Hanna</v>
      </c>
      <c r="G559" s="89">
        <f t="shared" si="436"/>
        <v>40402</v>
      </c>
      <c r="H559" s="90">
        <f t="shared" si="437"/>
        <v>8</v>
      </c>
      <c r="I559" s="97"/>
      <c r="J559" s="87" t="str">
        <f t="shared" si="438"/>
        <v>F3</v>
      </c>
      <c r="K559" s="87" t="str">
        <f t="shared" si="439"/>
        <v>F3</v>
      </c>
      <c r="L559" s="87" t="str">
        <f t="shared" si="440"/>
        <v>F3</v>
      </c>
      <c r="M559" s="87" t="str">
        <f t="shared" si="441"/>
        <v>E5</v>
      </c>
      <c r="N559" s="92"/>
      <c r="P559" s="223" t="str">
        <f ca="1">IF(OR(LEFT($A559,1)="x",AND(Y553+$AC559=0,$AC553&gt;0)),"",IFERROR(VLOOKUP($A559,LedenZ,26,0),""))</f>
        <v/>
      </c>
      <c r="Q559" s="223" t="str">
        <f ca="1">IF(OR(LEFT($A559,1)="x",AND(Z553+$AC559=0,$AC553&gt;0)),"",IFERROR(VLOOKUP($A559,LedenZ,27,0),""))</f>
        <v/>
      </c>
      <c r="R559" s="223" t="str">
        <f ca="1">IF(OR(LEFT($A559,1)="x",AND(AA553+$AC559=0,$AC553&gt;0)),"",IFERROR(VLOOKUP($A559,LedenZ,28,0),""))</f>
        <v/>
      </c>
      <c r="S559" s="223" t="str">
        <f ca="1">IF(OR(LEFT($A559,1)="x",AND(AC553+$AC559=0,$AC553&gt;0)),"",IFERROR(VLOOKUP($A559,LedenZ,29,0),""))</f>
        <v/>
      </c>
      <c r="T559" s="305"/>
      <c r="U559" s="226"/>
      <c r="V559" s="229">
        <f t="shared" si="447"/>
        <v>9</v>
      </c>
      <c r="W559" s="229">
        <f t="shared" si="447"/>
        <v>10</v>
      </c>
      <c r="X559" s="52">
        <v>10</v>
      </c>
      <c r="Y559" s="87" t="str">
        <f t="shared" si="442"/>
        <v>F3</v>
      </c>
      <c r="Z559" s="87" t="str">
        <f t="shared" si="443"/>
        <v>F3</v>
      </c>
      <c r="AA559" s="87" t="str">
        <f t="shared" si="444"/>
        <v>F3</v>
      </c>
      <c r="AB559" s="87" t="str">
        <f t="shared" si="445"/>
        <v/>
      </c>
      <c r="AC559" s="34">
        <f t="shared" si="446"/>
        <v>6</v>
      </c>
    </row>
    <row r="560" spans="1:32" x14ac:dyDescent="0.2">
      <c r="A560" s="34" t="str">
        <f>C551&amp;"x"&amp;B560</f>
        <v>E5x7</v>
      </c>
      <c r="B560" s="63">
        <v>7</v>
      </c>
      <c r="C560" s="87" t="str">
        <f t="shared" si="432"/>
        <v/>
      </c>
      <c r="D560" s="87" t="str">
        <f t="shared" si="433"/>
        <v/>
      </c>
      <c r="E560" s="88" t="str">
        <f t="shared" si="434"/>
        <v/>
      </c>
      <c r="F560" s="88" t="str">
        <f t="shared" si="435"/>
        <v/>
      </c>
      <c r="G560" s="89" t="str">
        <f t="shared" si="436"/>
        <v/>
      </c>
      <c r="H560" s="90" t="str">
        <f t="shared" si="437"/>
        <v/>
      </c>
      <c r="I560" s="97"/>
      <c r="J560" s="87" t="str">
        <f t="shared" si="438"/>
        <v/>
      </c>
      <c r="K560" s="87" t="str">
        <f t="shared" si="439"/>
        <v/>
      </c>
      <c r="L560" s="87" t="str">
        <f t="shared" si="440"/>
        <v/>
      </c>
      <c r="M560" s="87" t="str">
        <f t="shared" si="441"/>
        <v/>
      </c>
      <c r="N560" s="92"/>
      <c r="P560" s="223" t="str">
        <f>IF(OR(LEFT($A560,1)="x",AND(Y553+$AC560=0,$AC553&gt;0)),"",IFERROR(VLOOKUP($A560,LedenZ,26,0),""))</f>
        <v/>
      </c>
      <c r="Q560" s="223" t="str">
        <f>IF(OR(LEFT($A560,1)="x",AND(Z553+$AC560=0,$AC553&gt;0)),"",IFERROR(VLOOKUP($A560,LedenZ,27,0),""))</f>
        <v/>
      </c>
      <c r="R560" s="223" t="str">
        <f>IF(OR(LEFT($A560,1)="x",AND(AA553+$AC560=0,$AC553&gt;0)),"",IFERROR(VLOOKUP($A560,LedenZ,28,0),""))</f>
        <v/>
      </c>
      <c r="S560" s="223" t="str">
        <f>IF(OR(LEFT($A560,1)="x",AND(AC553+$AC560=0,$AC553&gt;0)),"",IFERROR(VLOOKUP($A560,LedenZ,29,0),""))</f>
        <v/>
      </c>
      <c r="T560" s="305"/>
      <c r="U560" s="226"/>
      <c r="V560" s="229">
        <f t="shared" si="447"/>
        <v>9</v>
      </c>
      <c r="W560" s="229">
        <f t="shared" si="447"/>
        <v>10</v>
      </c>
      <c r="X560" s="52">
        <v>11</v>
      </c>
      <c r="Y560" s="87" t="str">
        <f t="shared" si="442"/>
        <v/>
      </c>
      <c r="Z560" s="87" t="str">
        <f t="shared" si="443"/>
        <v/>
      </c>
      <c r="AA560" s="87" t="str">
        <f t="shared" si="444"/>
        <v/>
      </c>
      <c r="AB560" s="87" t="str">
        <f t="shared" si="445"/>
        <v/>
      </c>
      <c r="AC560" s="34">
        <f t="shared" si="446"/>
        <v>0</v>
      </c>
    </row>
    <row r="561" spans="1:32" x14ac:dyDescent="0.2">
      <c r="A561" s="34" t="str">
        <f>C551&amp;"x"&amp;B561</f>
        <v>E5x8</v>
      </c>
      <c r="B561" s="63">
        <v>8</v>
      </c>
      <c r="C561" s="87" t="str">
        <f t="shared" si="432"/>
        <v/>
      </c>
      <c r="D561" s="87" t="str">
        <f t="shared" si="433"/>
        <v/>
      </c>
      <c r="E561" s="88" t="str">
        <f t="shared" si="434"/>
        <v/>
      </c>
      <c r="F561" s="88" t="str">
        <f t="shared" si="435"/>
        <v/>
      </c>
      <c r="G561" s="89" t="str">
        <f t="shared" si="436"/>
        <v/>
      </c>
      <c r="H561" s="90" t="str">
        <f t="shared" si="437"/>
        <v/>
      </c>
      <c r="I561" s="97"/>
      <c r="J561" s="87" t="str">
        <f t="shared" si="438"/>
        <v/>
      </c>
      <c r="K561" s="87" t="str">
        <f t="shared" si="439"/>
        <v/>
      </c>
      <c r="L561" s="87" t="str">
        <f t="shared" si="440"/>
        <v/>
      </c>
      <c r="M561" s="87" t="str">
        <f t="shared" si="441"/>
        <v/>
      </c>
      <c r="N561" s="92"/>
      <c r="P561" s="223" t="str">
        <f>IF(OR(LEFT($A561,1)="x",AND(Y553+$AC561=0,$AC553&gt;0)),"",IFERROR(VLOOKUP($A561,LedenZ,26,0),""))</f>
        <v/>
      </c>
      <c r="Q561" s="223" t="str">
        <f>IF(OR(LEFT($A561,1)="x",AND(Z553+$AC561=0,$AC553&gt;0)),"",IFERROR(VLOOKUP($A561,LedenZ,27,0),""))</f>
        <v/>
      </c>
      <c r="R561" s="223" t="str">
        <f>IF(OR(LEFT($A561,1)="x",AND(AA553+$AC561=0,$AC553&gt;0)),"",IFERROR(VLOOKUP($A561,LedenZ,28,0),""))</f>
        <v/>
      </c>
      <c r="S561" s="223" t="str">
        <f>IF(OR(LEFT($A561,1)="x",AND(AC553+$AC561=0,$AC553&gt;0)),"",IFERROR(VLOOKUP($A561,LedenZ,29,0),""))</f>
        <v/>
      </c>
      <c r="T561" s="305"/>
      <c r="U561" s="226"/>
      <c r="V561" s="229">
        <f t="shared" si="447"/>
        <v>9</v>
      </c>
      <c r="W561" s="229">
        <f t="shared" si="447"/>
        <v>10</v>
      </c>
      <c r="X561" s="52">
        <v>12</v>
      </c>
      <c r="Y561" s="87" t="str">
        <f t="shared" si="442"/>
        <v/>
      </c>
      <c r="Z561" s="87" t="str">
        <f t="shared" si="443"/>
        <v/>
      </c>
      <c r="AA561" s="87" t="str">
        <f t="shared" si="444"/>
        <v/>
      </c>
      <c r="AB561" s="87" t="str">
        <f t="shared" si="445"/>
        <v/>
      </c>
      <c r="AC561" s="34">
        <f t="shared" si="446"/>
        <v>0</v>
      </c>
    </row>
    <row r="562" spans="1:32" x14ac:dyDescent="0.2">
      <c r="A562" s="34" t="str">
        <f>C551&amp;"x"&amp;B562</f>
        <v>E5x9</v>
      </c>
      <c r="B562" s="63">
        <v>9</v>
      </c>
      <c r="C562" s="87" t="str">
        <f t="shared" si="432"/>
        <v/>
      </c>
      <c r="D562" s="87" t="str">
        <f t="shared" si="433"/>
        <v/>
      </c>
      <c r="E562" s="88" t="str">
        <f t="shared" si="434"/>
        <v/>
      </c>
      <c r="F562" s="88" t="str">
        <f t="shared" si="435"/>
        <v/>
      </c>
      <c r="G562" s="89" t="str">
        <f t="shared" si="436"/>
        <v/>
      </c>
      <c r="H562" s="90" t="str">
        <f t="shared" si="437"/>
        <v/>
      </c>
      <c r="I562" s="97"/>
      <c r="J562" s="87" t="str">
        <f t="shared" si="438"/>
        <v/>
      </c>
      <c r="K562" s="87" t="str">
        <f t="shared" si="439"/>
        <v/>
      </c>
      <c r="L562" s="87" t="str">
        <f t="shared" si="440"/>
        <v/>
      </c>
      <c r="M562" s="87" t="str">
        <f t="shared" si="441"/>
        <v/>
      </c>
      <c r="N562" s="92"/>
      <c r="P562" s="223" t="str">
        <f>IF(OR(LEFT($A562,1)="x",AND(Y553+$AC562=0,$AC553&gt;0)),"",IFERROR(VLOOKUP($A562,LedenZ,26,0),""))</f>
        <v/>
      </c>
      <c r="Q562" s="223" t="str">
        <f>IF(OR(LEFT($A562,1)="x",AND(Z553+$AC562=0,$AC553&gt;0)),"",IFERROR(VLOOKUP($A562,LedenZ,27,0),""))</f>
        <v/>
      </c>
      <c r="R562" s="223" t="str">
        <f>IF(OR(LEFT($A562,1)="x",AND(AA553+$AC562=0,$AC553&gt;0)),"",IFERROR(VLOOKUP($A562,LedenZ,28,0),""))</f>
        <v/>
      </c>
      <c r="S562" s="223" t="str">
        <f>IF(OR(LEFT($A562,1)="x",AND(AC553+$AC562=0,$AC553&gt;0)),"",IFERROR(VLOOKUP($A562,LedenZ,29,0),""))</f>
        <v/>
      </c>
      <c r="T562" s="305"/>
      <c r="U562" s="226"/>
      <c r="V562" s="229">
        <f t="shared" si="447"/>
        <v>9</v>
      </c>
      <c r="W562" s="229">
        <f t="shared" si="447"/>
        <v>10</v>
      </c>
      <c r="X562" s="52">
        <v>13</v>
      </c>
      <c r="Y562" s="87" t="str">
        <f t="shared" si="442"/>
        <v/>
      </c>
      <c r="Z562" s="87" t="str">
        <f t="shared" si="443"/>
        <v/>
      </c>
      <c r="AA562" s="87" t="str">
        <f t="shared" si="444"/>
        <v/>
      </c>
      <c r="AB562" s="87" t="str">
        <f t="shared" si="445"/>
        <v/>
      </c>
      <c r="AC562" s="34">
        <f t="shared" si="446"/>
        <v>0</v>
      </c>
    </row>
    <row r="563" spans="1:32" x14ac:dyDescent="0.2">
      <c r="A563" s="34" t="str">
        <f>C551&amp;"x"&amp;B563</f>
        <v>E5x10</v>
      </c>
      <c r="B563" s="63">
        <v>10</v>
      </c>
      <c r="C563" s="87" t="str">
        <f t="shared" si="432"/>
        <v/>
      </c>
      <c r="D563" s="87" t="str">
        <f t="shared" si="433"/>
        <v/>
      </c>
      <c r="E563" s="88" t="str">
        <f t="shared" si="434"/>
        <v/>
      </c>
      <c r="F563" s="88" t="str">
        <f t="shared" si="435"/>
        <v/>
      </c>
      <c r="G563" s="89" t="str">
        <f t="shared" si="436"/>
        <v/>
      </c>
      <c r="H563" s="90" t="str">
        <f t="shared" si="437"/>
        <v/>
      </c>
      <c r="I563" s="97"/>
      <c r="J563" s="87" t="str">
        <f t="shared" si="438"/>
        <v/>
      </c>
      <c r="K563" s="87" t="str">
        <f t="shared" si="439"/>
        <v/>
      </c>
      <c r="L563" s="87" t="str">
        <f t="shared" si="440"/>
        <v/>
      </c>
      <c r="M563" s="87" t="str">
        <f t="shared" si="441"/>
        <v/>
      </c>
      <c r="N563" s="92"/>
      <c r="P563" s="223" t="str">
        <f>IF(OR(LEFT($A563,1)="x",AND(Y553+$AC563=0,$AC553&gt;0)),"",IFERROR(VLOOKUP($A563,LedenZ,26,0),""))</f>
        <v/>
      </c>
      <c r="Q563" s="223" t="str">
        <f>IF(OR(LEFT($A563,1)="x",AND(Z553+$AC563=0,$AC553&gt;0)),"",IFERROR(VLOOKUP($A563,LedenZ,27,0),""))</f>
        <v/>
      </c>
      <c r="R563" s="223" t="str">
        <f>IF(OR(LEFT($A563,1)="x",AND(AA553+$AC563=0,$AC553&gt;0)),"",IFERROR(VLOOKUP($A563,LedenZ,28,0),""))</f>
        <v/>
      </c>
      <c r="S563" s="223" t="str">
        <f>IF(OR(LEFT($A563,1)="x",AND(AC553+$AC563=0,$AC553&gt;0)),"",IFERROR(VLOOKUP($A563,LedenZ,29,0),""))</f>
        <v/>
      </c>
      <c r="T563" s="305"/>
      <c r="U563" s="226"/>
      <c r="V563" s="229">
        <f t="shared" si="447"/>
        <v>9</v>
      </c>
      <c r="W563" s="229">
        <f t="shared" si="447"/>
        <v>10</v>
      </c>
      <c r="X563" s="52">
        <v>14</v>
      </c>
      <c r="Y563" s="87" t="str">
        <f t="shared" si="442"/>
        <v/>
      </c>
      <c r="Z563" s="87" t="str">
        <f t="shared" si="443"/>
        <v/>
      </c>
      <c r="AA563" s="87" t="str">
        <f t="shared" si="444"/>
        <v/>
      </c>
      <c r="AB563" s="87" t="str">
        <f t="shared" si="445"/>
        <v/>
      </c>
      <c r="AC563" s="34">
        <f t="shared" si="446"/>
        <v>0</v>
      </c>
    </row>
    <row r="564" spans="1:32" x14ac:dyDescent="0.2">
      <c r="A564" s="34" t="str">
        <f>C551&amp;"x"&amp;B564</f>
        <v>E5x11</v>
      </c>
      <c r="B564" s="63">
        <v>11</v>
      </c>
      <c r="C564" s="87" t="str">
        <f t="shared" si="432"/>
        <v/>
      </c>
      <c r="D564" s="87" t="str">
        <f t="shared" si="433"/>
        <v/>
      </c>
      <c r="E564" s="88" t="str">
        <f t="shared" si="434"/>
        <v/>
      </c>
      <c r="F564" s="88" t="str">
        <f t="shared" si="435"/>
        <v/>
      </c>
      <c r="G564" s="89" t="str">
        <f t="shared" si="436"/>
        <v/>
      </c>
      <c r="H564" s="90" t="str">
        <f t="shared" si="437"/>
        <v/>
      </c>
      <c r="I564" s="97"/>
      <c r="J564" s="87" t="str">
        <f t="shared" si="438"/>
        <v/>
      </c>
      <c r="K564" s="87" t="str">
        <f t="shared" si="439"/>
        <v/>
      </c>
      <c r="L564" s="87" t="str">
        <f t="shared" si="440"/>
        <v/>
      </c>
      <c r="M564" s="87" t="str">
        <f t="shared" si="441"/>
        <v/>
      </c>
      <c r="N564" s="92"/>
      <c r="P564" s="223" t="str">
        <f>IF(OR(LEFT($A564,1)="x",AND(Y553+$AC564=0,$AC553&gt;0)),"",IFERROR(VLOOKUP($A564,LedenZ,26,0),""))</f>
        <v/>
      </c>
      <c r="Q564" s="223" t="str">
        <f>IF(OR(LEFT($A564,1)="x",AND(Z553+$AC564=0,$AC553&gt;0)),"",IFERROR(VLOOKUP($A564,LedenZ,27,0),""))</f>
        <v/>
      </c>
      <c r="R564" s="223" t="str">
        <f>IF(OR(LEFT($A564,1)="x",AND(AA553+$AC564=0,$AC553&gt;0)),"",IFERROR(VLOOKUP($A564,LedenZ,28,0),""))</f>
        <v/>
      </c>
      <c r="S564" s="223" t="str">
        <f>IF(OR(LEFT($A564,1)="x",AND(AC553+$AC564=0,$AC553&gt;0)),"",IFERROR(VLOOKUP($A564,LedenZ,29,0),""))</f>
        <v/>
      </c>
      <c r="V564" s="229">
        <f t="shared" si="447"/>
        <v>9</v>
      </c>
      <c r="W564" s="229">
        <f t="shared" si="447"/>
        <v>10</v>
      </c>
      <c r="X564" s="52">
        <v>15</v>
      </c>
      <c r="Y564" s="87" t="str">
        <f t="shared" si="442"/>
        <v/>
      </c>
      <c r="Z564" s="87" t="str">
        <f t="shared" si="443"/>
        <v/>
      </c>
      <c r="AA564" s="87" t="str">
        <f t="shared" si="444"/>
        <v/>
      </c>
      <c r="AB564" s="87" t="str">
        <f t="shared" si="445"/>
        <v/>
      </c>
      <c r="AC564" s="34">
        <f t="shared" si="446"/>
        <v>0</v>
      </c>
    </row>
    <row r="565" spans="1:32" x14ac:dyDescent="0.2">
      <c r="A565" s="34" t="str">
        <f>C551&amp;"x"&amp;B565</f>
        <v>E5x12</v>
      </c>
      <c r="B565" s="63">
        <v>12</v>
      </c>
      <c r="C565" s="87" t="str">
        <f t="shared" si="432"/>
        <v/>
      </c>
      <c r="D565" s="87" t="str">
        <f t="shared" si="433"/>
        <v/>
      </c>
      <c r="E565" s="88" t="str">
        <f t="shared" si="434"/>
        <v/>
      </c>
      <c r="F565" s="88" t="str">
        <f t="shared" si="435"/>
        <v/>
      </c>
      <c r="G565" s="89" t="str">
        <f t="shared" si="436"/>
        <v/>
      </c>
      <c r="H565" s="90" t="str">
        <f t="shared" si="437"/>
        <v/>
      </c>
      <c r="I565" s="97"/>
      <c r="J565" s="87" t="str">
        <f t="shared" si="438"/>
        <v/>
      </c>
      <c r="K565" s="87" t="str">
        <f t="shared" si="439"/>
        <v/>
      </c>
      <c r="L565" s="87" t="str">
        <f t="shared" si="440"/>
        <v/>
      </c>
      <c r="M565" s="87" t="str">
        <f t="shared" si="441"/>
        <v/>
      </c>
      <c r="N565" s="92"/>
      <c r="P565" s="223" t="str">
        <f>IF(OR(LEFT($A565,1)="x",AND(Y553+$AC565=0,$AC553&gt;0)),"",IFERROR(VLOOKUP($A565,LedenZ,26,0),""))</f>
        <v/>
      </c>
      <c r="Q565" s="223" t="str">
        <f>IF(OR(LEFT($A565,1)="x",AND(Z553+$AC565=0,$AC553&gt;0)),"",IFERROR(VLOOKUP($A565,LedenZ,27,0),""))</f>
        <v/>
      </c>
      <c r="R565" s="223" t="str">
        <f>IF(OR(LEFT($A565,1)="x",AND(AA553+$AC565=0,$AC553&gt;0)),"",IFERROR(VLOOKUP($A565,LedenZ,28,0),""))</f>
        <v/>
      </c>
      <c r="S565" s="223" t="str">
        <f>IF(OR(LEFT($A565,1)="x",AND(AC553+$AC565=0,$AC553&gt;0)),"",IFERROR(VLOOKUP($A565,LedenZ,29,0),""))</f>
        <v/>
      </c>
      <c r="V565" s="229">
        <f t="shared" si="447"/>
        <v>9</v>
      </c>
      <c r="W565" s="229">
        <f t="shared" si="447"/>
        <v>10</v>
      </c>
      <c r="X565" s="52">
        <v>16</v>
      </c>
      <c r="Y565" s="87" t="str">
        <f t="shared" si="442"/>
        <v/>
      </c>
      <c r="Z565" s="87" t="str">
        <f t="shared" si="443"/>
        <v/>
      </c>
      <c r="AA565" s="87" t="str">
        <f t="shared" si="444"/>
        <v/>
      </c>
      <c r="AB565" s="87" t="str">
        <f t="shared" si="445"/>
        <v/>
      </c>
      <c r="AC565" s="34">
        <f t="shared" si="446"/>
        <v>0</v>
      </c>
    </row>
    <row r="566" spans="1:32" x14ac:dyDescent="0.2">
      <c r="A566" s="34" t="str">
        <f>C551&amp;"x"&amp;B566</f>
        <v>E5x13</v>
      </c>
      <c r="B566" s="63">
        <v>13</v>
      </c>
      <c r="C566" s="87" t="str">
        <f t="shared" si="432"/>
        <v/>
      </c>
      <c r="D566" s="87" t="str">
        <f t="shared" si="433"/>
        <v/>
      </c>
      <c r="E566" s="88" t="str">
        <f t="shared" si="434"/>
        <v/>
      </c>
      <c r="F566" s="88" t="str">
        <f t="shared" si="435"/>
        <v/>
      </c>
      <c r="G566" s="89" t="str">
        <f t="shared" si="436"/>
        <v/>
      </c>
      <c r="H566" s="90" t="str">
        <f t="shared" si="437"/>
        <v/>
      </c>
      <c r="I566" s="97"/>
      <c r="J566" s="87" t="str">
        <f t="shared" si="438"/>
        <v/>
      </c>
      <c r="K566" s="87" t="str">
        <f t="shared" si="439"/>
        <v/>
      </c>
      <c r="L566" s="87" t="str">
        <f t="shared" si="440"/>
        <v/>
      </c>
      <c r="M566" s="87" t="str">
        <f t="shared" si="441"/>
        <v/>
      </c>
      <c r="N566" s="92"/>
      <c r="P566" s="223" t="str">
        <f>IF(OR(LEFT($A566,1)="x",AND(Y553+$AC566=0,$AC553&gt;0)),"",IFERROR(VLOOKUP($A566,LedenZ,26,0),""))</f>
        <v/>
      </c>
      <c r="Q566" s="223" t="str">
        <f>IF(OR(LEFT($A566,1)="x",AND(Z553+$AC566=0,$AC553&gt;0)),"",IFERROR(VLOOKUP($A566,LedenZ,27,0),""))</f>
        <v/>
      </c>
      <c r="R566" s="223" t="str">
        <f>IF(OR(LEFT($A566,1)="x",AND(AA553+$AC566=0,$AC553&gt;0)),"",IFERROR(VLOOKUP($A566,LedenZ,28,0),""))</f>
        <v/>
      </c>
      <c r="S566" s="223" t="str">
        <f>IF(OR(LEFT($A566,1)="x",AND(AC553+$AC566=0,$AC553&gt;0)),"",IFERROR(VLOOKUP($A566,LedenZ,29,0),""))</f>
        <v/>
      </c>
      <c r="V566" s="229">
        <f t="shared" si="447"/>
        <v>9</v>
      </c>
      <c r="W566" s="229">
        <f t="shared" si="447"/>
        <v>10</v>
      </c>
      <c r="X566" s="52">
        <v>17</v>
      </c>
      <c r="Y566" s="87" t="str">
        <f t="shared" si="442"/>
        <v/>
      </c>
      <c r="Z566" s="87" t="str">
        <f t="shared" si="443"/>
        <v/>
      </c>
      <c r="AA566" s="87" t="str">
        <f t="shared" si="444"/>
        <v/>
      </c>
      <c r="AB566" s="87" t="str">
        <f t="shared" si="445"/>
        <v/>
      </c>
      <c r="AC566" s="34">
        <f t="shared" si="446"/>
        <v>0</v>
      </c>
    </row>
    <row r="567" spans="1:32" x14ac:dyDescent="0.2">
      <c r="A567" s="34" t="str">
        <f>C551&amp;"x"&amp;B567</f>
        <v>E5x14</v>
      </c>
      <c r="B567" s="63">
        <v>14</v>
      </c>
      <c r="C567" s="87" t="str">
        <f t="shared" si="432"/>
        <v/>
      </c>
      <c r="D567" s="87" t="str">
        <f t="shared" si="433"/>
        <v/>
      </c>
      <c r="E567" s="88" t="str">
        <f t="shared" si="434"/>
        <v/>
      </c>
      <c r="F567" s="88" t="str">
        <f t="shared" si="435"/>
        <v/>
      </c>
      <c r="G567" s="89" t="str">
        <f t="shared" si="436"/>
        <v/>
      </c>
      <c r="H567" s="90" t="str">
        <f t="shared" si="437"/>
        <v/>
      </c>
      <c r="I567" s="97"/>
      <c r="J567" s="87" t="str">
        <f t="shared" si="438"/>
        <v/>
      </c>
      <c r="K567" s="87" t="str">
        <f t="shared" si="439"/>
        <v/>
      </c>
      <c r="L567" s="87" t="str">
        <f t="shared" si="440"/>
        <v/>
      </c>
      <c r="M567" s="87" t="str">
        <f t="shared" si="441"/>
        <v/>
      </c>
      <c r="N567" s="92"/>
      <c r="P567" s="223" t="str">
        <f>IF(OR(LEFT($A567,1)="x",AND(Y553+$AC567=0,$AC553&gt;0)),"",IFERROR(VLOOKUP($A567,LedenZ,26,0),""))</f>
        <v/>
      </c>
      <c r="Q567" s="223" t="str">
        <f>IF(OR(LEFT($A567,1)="x",AND(Z553+$AC567=0,$AC553&gt;0)),"",IFERROR(VLOOKUP($A567,LedenZ,27,0),""))</f>
        <v/>
      </c>
      <c r="R567" s="223" t="str">
        <f>IF(OR(LEFT($A567,1)="x",AND(AA553+$AC567=0,$AC553&gt;0)),"",IFERROR(VLOOKUP($A567,LedenZ,28,0),""))</f>
        <v/>
      </c>
      <c r="S567" s="223" t="str">
        <f>IF(OR(LEFT($A567,1)="x",AND(AC553+$AC567=0,$AC553&gt;0)),"",IFERROR(VLOOKUP($A567,LedenZ,29,0),""))</f>
        <v/>
      </c>
      <c r="V567" s="229">
        <f t="shared" si="447"/>
        <v>9</v>
      </c>
      <c r="W567" s="229">
        <f t="shared" si="447"/>
        <v>10</v>
      </c>
      <c r="X567" s="52">
        <v>18</v>
      </c>
      <c r="Y567" s="87" t="str">
        <f t="shared" si="442"/>
        <v/>
      </c>
      <c r="Z567" s="87" t="str">
        <f t="shared" si="443"/>
        <v/>
      </c>
      <c r="AA567" s="87" t="str">
        <f t="shared" si="444"/>
        <v/>
      </c>
      <c r="AB567" s="87" t="str">
        <f t="shared" si="445"/>
        <v/>
      </c>
      <c r="AC567" s="34">
        <f t="shared" si="446"/>
        <v>0</v>
      </c>
    </row>
    <row r="568" spans="1:32" x14ac:dyDescent="0.2">
      <c r="A568" s="34" t="str">
        <f>C551&amp;"x"&amp;B568</f>
        <v>E5x15</v>
      </c>
      <c r="B568" s="63">
        <v>15</v>
      </c>
      <c r="C568" s="87" t="str">
        <f t="shared" si="432"/>
        <v/>
      </c>
      <c r="D568" s="87" t="str">
        <f t="shared" si="433"/>
        <v/>
      </c>
      <c r="E568" s="88" t="str">
        <f t="shared" si="434"/>
        <v/>
      </c>
      <c r="F568" s="88" t="str">
        <f t="shared" si="435"/>
        <v/>
      </c>
      <c r="G568" s="89" t="str">
        <f t="shared" si="436"/>
        <v/>
      </c>
      <c r="H568" s="90" t="str">
        <f t="shared" si="437"/>
        <v/>
      </c>
      <c r="I568" s="97"/>
      <c r="J568" s="87" t="str">
        <f t="shared" si="438"/>
        <v/>
      </c>
      <c r="K568" s="87" t="str">
        <f t="shared" si="439"/>
        <v/>
      </c>
      <c r="L568" s="87" t="str">
        <f t="shared" si="440"/>
        <v/>
      </c>
      <c r="M568" s="87" t="str">
        <f t="shared" si="441"/>
        <v/>
      </c>
      <c r="N568" s="92"/>
      <c r="P568" s="223" t="str">
        <f>IF(OR(LEFT($A568,1)="x",AND(Y553+$AC568=0,$AC553&gt;0)),"",IFERROR(VLOOKUP($A568,LedenZ,26,0),""))</f>
        <v/>
      </c>
      <c r="Q568" s="223" t="str">
        <f>IF(OR(LEFT($A568,1)="x",AND(Z553+$AC568=0,$AC553&gt;0)),"",IFERROR(VLOOKUP($A568,LedenZ,27,0),""))</f>
        <v/>
      </c>
      <c r="R568" s="223" t="str">
        <f>IF(OR(LEFT($A568,1)="x",AND(AA553+$AC568=0,$AC553&gt;0)),"",IFERROR(VLOOKUP($A568,LedenZ,28,0),""))</f>
        <v/>
      </c>
      <c r="S568" s="223" t="str">
        <f>IF(OR(LEFT($A568,1)="x",AND(AC553+$AC568=0,$AC553&gt;0)),"",IFERROR(VLOOKUP($A568,LedenZ,29,0),""))</f>
        <v/>
      </c>
      <c r="V568" s="229">
        <f t="shared" si="447"/>
        <v>9</v>
      </c>
      <c r="W568" s="229">
        <f t="shared" si="447"/>
        <v>10</v>
      </c>
      <c r="X568" s="52">
        <v>19</v>
      </c>
      <c r="Y568" s="87" t="str">
        <f t="shared" si="442"/>
        <v/>
      </c>
      <c r="Z568" s="87" t="str">
        <f t="shared" si="443"/>
        <v/>
      </c>
      <c r="AA568" s="87" t="str">
        <f t="shared" si="444"/>
        <v/>
      </c>
      <c r="AB568" s="87" t="str">
        <f t="shared" si="445"/>
        <v/>
      </c>
      <c r="AC568" s="34">
        <f t="shared" si="446"/>
        <v>0</v>
      </c>
    </row>
    <row r="569" spans="1:32" ht="13.5" thickBot="1" x14ac:dyDescent="0.25">
      <c r="B569" s="93"/>
      <c r="C569" s="94"/>
      <c r="D569" s="93"/>
      <c r="E569" s="93"/>
      <c r="F569" s="93"/>
      <c r="G569" s="95"/>
      <c r="H569" s="95"/>
      <c r="I569" s="95"/>
      <c r="J569" s="94"/>
      <c r="K569" s="94"/>
      <c r="L569" s="94"/>
      <c r="M569" s="92"/>
      <c r="N569" s="92"/>
      <c r="X569" s="52">
        <v>20</v>
      </c>
    </row>
    <row r="570" spans="1:32" ht="13.5" thickTop="1" x14ac:dyDescent="0.2">
      <c r="A570" s="62"/>
      <c r="B570" s="63"/>
      <c r="C570" s="392" t="s">
        <v>6547</v>
      </c>
      <c r="D570" s="392"/>
      <c r="E570" s="178" t="s">
        <v>6548</v>
      </c>
      <c r="F570" s="178" t="s">
        <v>6549</v>
      </c>
      <c r="G570" s="65" t="s">
        <v>6550</v>
      </c>
      <c r="H570" s="66"/>
      <c r="I570" s="67"/>
      <c r="J570" s="68" t="s">
        <v>6551</v>
      </c>
      <c r="K570" s="68" t="s">
        <v>6552</v>
      </c>
      <c r="L570" s="68" t="s">
        <v>6553</v>
      </c>
      <c r="M570" s="69"/>
      <c r="N570" s="69"/>
      <c r="O570" s="70"/>
      <c r="P570" s="71">
        <f ca="1">COUNT(P574:P588)</f>
        <v>0</v>
      </c>
      <c r="Q570" s="71">
        <f ca="1">COUNT(Q574:Q588)</f>
        <v>0</v>
      </c>
      <c r="R570" s="71">
        <f ca="1">COUNT(R574:R588)</f>
        <v>0</v>
      </c>
      <c r="S570" s="71">
        <f ca="1">COUNT(S574:S588)</f>
        <v>0</v>
      </c>
      <c r="T570" s="51">
        <f ca="1">S570-(15-COUNTBLANK(AB574:AB588))</f>
        <v>0</v>
      </c>
      <c r="U570" s="70"/>
      <c r="V570" s="70"/>
      <c r="W570" s="70"/>
      <c r="X570" s="70">
        <v>1</v>
      </c>
      <c r="Y570" s="62"/>
      <c r="Z570" s="62"/>
      <c r="AA570" s="62"/>
      <c r="AB570" s="62"/>
      <c r="AC570" s="62"/>
    </row>
    <row r="571" spans="1:32" x14ac:dyDescent="0.2">
      <c r="A571" s="43">
        <v>32</v>
      </c>
      <c r="B571" s="73"/>
      <c r="C571" s="391" t="str">
        <f>Leden!AR34</f>
        <v>E6</v>
      </c>
      <c r="D571" s="391"/>
      <c r="E571" s="177" t="str">
        <f>IF($C571="","",LEFT(IFERROR(VLOOKUP($C571,TeamsZ,2,0),"")&amp;"??",2))</f>
        <v>BK</v>
      </c>
      <c r="F571" s="177" t="str">
        <f>IF($C571="","",LEFT(IFERROR(VLOOKUP($C571,TeamsZ,3,0),"")&amp;"??",2))</f>
        <v>Za</v>
      </c>
      <c r="G571" s="177" t="str">
        <f>IF($C571="","",LEFT(IFERROR(VLOOKUP($C571,TeamsZ,4,0),"")&amp;"?",1))</f>
        <v>4</v>
      </c>
      <c r="H571" s="75"/>
      <c r="I571" s="76"/>
      <c r="J571" s="295">
        <f>COUNTIF(C574:C588,"V")</f>
        <v>3</v>
      </c>
      <c r="K571" s="300">
        <f>COUNTIF(C574:C588,"M")</f>
        <v>2</v>
      </c>
      <c r="L571" s="77">
        <f>IFERROR(AVERAGE(H574:H588),"")</f>
        <v>8</v>
      </c>
      <c r="M571" s="78"/>
      <c r="N571" s="78"/>
      <c r="O571" s="79" t="s">
        <v>6554</v>
      </c>
      <c r="P571" s="223" t="str">
        <f ca="1">IF(COUNT(P574:P588)=0,"",TeamPunten(P574:P588,$V571))</f>
        <v/>
      </c>
      <c r="Q571" s="223" t="str">
        <f ca="1">IF(COUNT(Q574:Q588)=0,"",TeamPunten(Q574:Q588,$V571))</f>
        <v/>
      </c>
      <c r="R571" s="223" t="str">
        <f ca="1">IF(COUNT(R574:R588)=0,"",TeamPunten(R574:R588,$V571))</f>
        <v/>
      </c>
      <c r="S571" s="223" t="str">
        <f ca="1">IF(COUNT(S574:S588)=0,"",TeamPunten(S574:S588,$V571))</f>
        <v/>
      </c>
      <c r="T571" s="51"/>
      <c r="U571" s="225" t="str">
        <f>MID($C571,1,1)</f>
        <v>E</v>
      </c>
      <c r="V571" s="225" t="str">
        <f>MID($C571,1,1)</f>
        <v>E</v>
      </c>
      <c r="W571" s="225" t="str">
        <f>MID($C571,1,1)</f>
        <v>E</v>
      </c>
      <c r="X571" s="52">
        <v>2</v>
      </c>
      <c r="Y571" s="43"/>
      <c r="Z571" s="43"/>
      <c r="AA571" s="43"/>
      <c r="AB571" s="43"/>
      <c r="AC571" s="43"/>
      <c r="AD571" s="20" t="str">
        <f>IF($C571="","",IFERROR(VLOOKUP($C571,TeamsZ,6,0),""))</f>
        <v>A</v>
      </c>
      <c r="AE571" s="20" t="str">
        <f>IF($AD571="","",VLOOKUP($AD571,Teams!$J$4:$O$8,2,0))</f>
        <v>3312 AD</v>
      </c>
      <c r="AF571" s="20" t="str">
        <f>IF($AD571="","",VLOOKUP($AD571,Teams!$J$4:$O$8,4,0))</f>
        <v>Dordrecht</v>
      </c>
    </row>
    <row r="572" spans="1:32" x14ac:dyDescent="0.2">
      <c r="B572" s="63"/>
      <c r="C572" s="178"/>
      <c r="D572" s="63"/>
      <c r="E572" s="63"/>
      <c r="F572" s="63"/>
      <c r="G572" s="67"/>
      <c r="H572" s="67"/>
      <c r="I572" s="67"/>
      <c r="J572" s="296"/>
      <c r="K572" s="296"/>
      <c r="L572" s="296"/>
      <c r="M572" s="80"/>
      <c r="N572" s="80"/>
      <c r="P572" s="224"/>
      <c r="Q572" s="224"/>
      <c r="R572" s="224"/>
      <c r="S572" s="224"/>
      <c r="T572" s="51"/>
      <c r="U572" s="226"/>
      <c r="V572" s="226"/>
      <c r="W572" s="226"/>
      <c r="X572" s="52">
        <v>3</v>
      </c>
    </row>
    <row r="573" spans="1:32" x14ac:dyDescent="0.2">
      <c r="A573" s="81"/>
      <c r="B573" s="82"/>
      <c r="C573" s="83" t="s">
        <v>6555</v>
      </c>
      <c r="D573" s="83" t="s">
        <v>6556</v>
      </c>
      <c r="E573" s="84" t="s">
        <v>6557</v>
      </c>
      <c r="F573" s="84" t="s">
        <v>6558</v>
      </c>
      <c r="G573" s="83" t="s">
        <v>6559</v>
      </c>
      <c r="H573" s="83" t="s">
        <v>6560</v>
      </c>
      <c r="I573" s="83" t="s">
        <v>6415</v>
      </c>
      <c r="J573" s="83" t="s">
        <v>7321</v>
      </c>
      <c r="K573" s="83" t="s">
        <v>8065</v>
      </c>
      <c r="L573" s="83" t="s">
        <v>8195</v>
      </c>
      <c r="M573" s="83" t="s">
        <v>8196</v>
      </c>
      <c r="N573" s="85"/>
      <c r="O573" s="86"/>
      <c r="P573" s="227" t="s">
        <v>6425</v>
      </c>
      <c r="Q573" s="227" t="s">
        <v>6424</v>
      </c>
      <c r="R573" s="227" t="s">
        <v>6426</v>
      </c>
      <c r="S573" s="227" t="s">
        <v>6425</v>
      </c>
      <c r="T573" s="51"/>
      <c r="U573" s="225">
        <f>IF(W571="","",VLOOKUP(W571,Leeftijdscat,2,FALSE))</f>
        <v>7</v>
      </c>
      <c r="V573" s="225">
        <f>IF(W571="","",VLOOKUP(W571,Leeftijdscat,3,FALSE))</f>
        <v>9</v>
      </c>
      <c r="W573" s="225">
        <f>IF(W571="","",VLOOKUP(W571,Leeftijdscat,4,FALSE))</f>
        <v>10</v>
      </c>
      <c r="X573" s="52">
        <v>4</v>
      </c>
      <c r="Y573" s="81">
        <f>LEN(Y574&amp;Y575&amp;Y576&amp;Y577&amp;Y578&amp;Y579&amp;Y580&amp;Y581&amp;Y582&amp;Y583&amp;Y584&amp;Y585&amp;Y586&amp;Y587&amp;Y588)</f>
        <v>8</v>
      </c>
      <c r="Z573" s="81">
        <f>LEN(Z574&amp;Z575&amp;Z576&amp;Z577&amp;Z578&amp;Z579&amp;Z580&amp;Z581&amp;Z582&amp;Z583&amp;Z584&amp;Z585&amp;Z586&amp;Z587&amp;Z588)</f>
        <v>8</v>
      </c>
      <c r="AA573" s="81">
        <f>LEN(AA574&amp;AA575&amp;AA576&amp;AA577&amp;AA578&amp;AA579&amp;AA580&amp;AA581&amp;AA582&amp;AA583&amp;AA584&amp;AA585&amp;AA586&amp;AA587&amp;AA588)</f>
        <v>10</v>
      </c>
      <c r="AB573" s="81">
        <f>LEN(AB574&amp;AB575&amp;AB576&amp;AB577&amp;AB578&amp;AB579&amp;AB580&amp;AB581&amp;AB582&amp;AB583&amp;AB584&amp;AB585&amp;AB586&amp;AB587&amp;AB588)</f>
        <v>0</v>
      </c>
      <c r="AC573" s="81">
        <f>SUM(Y573:AA573)</f>
        <v>26</v>
      </c>
    </row>
    <row r="574" spans="1:32" x14ac:dyDescent="0.2">
      <c r="A574" s="34" t="str">
        <f>C571&amp;"x"&amp;B574</f>
        <v>E6x1</v>
      </c>
      <c r="B574" s="63">
        <v>1</v>
      </c>
      <c r="C574" s="87" t="str">
        <f t="shared" ref="C574:C588" si="448">IF(LEFT($A574,1)="x","",IFERROR(VLOOKUP($A574,LedenZ,5,0),""))</f>
        <v>V</v>
      </c>
      <c r="D574" s="87" t="str">
        <f t="shared" ref="D574:D588" si="449">IF(LEFT($A574,1)="x","",IFERROR(VLOOKUP($A574,LedenZ,6,0),""))</f>
        <v>NLR34F7</v>
      </c>
      <c r="E574" s="88" t="str">
        <f t="shared" ref="E574:E588" si="450">IF(LEFT($A574,1)="x","",IFERROR(VLOOKUP($A574,LedenZ,7,0),""))</f>
        <v>Jongkind, Floortje</v>
      </c>
      <c r="F574" s="88" t="str">
        <f t="shared" ref="F574:F588" si="451">IF(LEFT($A574,1)="x","",IFERROR(VLOOKUP($A574,LedenZ,8,0),""))</f>
        <v>Floortje</v>
      </c>
      <c r="G574" s="89">
        <f t="shared" ref="G574:G588" si="452">IF(LEFT($A574,1)="x","",IFERROR(VLOOKUP($A574,LedenZ,9,0),""))</f>
        <v>40243</v>
      </c>
      <c r="H574" s="90">
        <f t="shared" ref="H574:H588" si="453">IF(AND(ISNUMBER(G574),G574&lt;&gt;0),DATEDIF(G574,Peildatum,"Y"),"")</f>
        <v>8</v>
      </c>
      <c r="I574" s="97"/>
      <c r="J574" s="87" t="str">
        <f t="shared" ref="J574:J588" si="454">IF(LEFT($A574,1)="x","",IFERROR(VLOOKUP($A574,LedenZ,15,0),""))</f>
        <v>F5</v>
      </c>
      <c r="K574" s="87" t="str">
        <f t="shared" ref="K574:K588" si="455">IF(LEFT($A574,1)="x","",IFERROR(VLOOKUP($A574,LedenZ,16,0),""))</f>
        <v>F5</v>
      </c>
      <c r="L574" s="87" t="str">
        <f t="shared" ref="L574:L588" si="456">IF(LEFT($A574,1)="x","",IFERROR(VLOOKUP($A574,LedenZ,17,0),""))</f>
        <v>F5</v>
      </c>
      <c r="M574" s="87" t="str">
        <f t="shared" ref="M574:M588" si="457">IF(LEFT($A574,1)="x","",IFERROR(VLOOKUP($A574,LedenZ,18,0),""))</f>
        <v>E6</v>
      </c>
      <c r="N574" s="92"/>
      <c r="P574" s="223" t="str">
        <f ca="1">IF(OR(LEFT($A574,1)="x",AND(Y573+$AC574=0,$AC573&gt;0)),"",IFERROR(VLOOKUP($A574,LedenZ,26,0),""))</f>
        <v/>
      </c>
      <c r="Q574" s="223" t="str">
        <f ca="1">IF(OR(LEFT($A574,1)="x",AND(Z573+$AC574=0,$AC573&gt;0)),"",IFERROR(VLOOKUP($A574,LedenZ,27,0),""))</f>
        <v/>
      </c>
      <c r="R574" s="223" t="str">
        <f ca="1">IF(OR(LEFT($A574,1)="x",AND(AA573+$AC574=0,$AC573&gt;0)),"",IFERROR(VLOOKUP($A574,LedenZ,28,0),""))</f>
        <v/>
      </c>
      <c r="S574" s="223" t="str">
        <f ca="1">IF(OR(LEFT($A574,1)="x",AND(AC573+$AC574=0,$AC573&gt;0)),"",IFERROR(VLOOKUP($A574,LedenZ,29,0),""))</f>
        <v/>
      </c>
      <c r="T574" s="305"/>
      <c r="U574" s="226"/>
      <c r="V574" s="229">
        <f>V573</f>
        <v>9</v>
      </c>
      <c r="W574" s="229">
        <f>W573</f>
        <v>10</v>
      </c>
      <c r="X574" s="52">
        <v>5</v>
      </c>
      <c r="Y574" s="87" t="str">
        <f t="shared" ref="Y574:Y588" si="458">IF(LEFT($A574,1)="x","",IFERROR(VLOOKUP($A574,LedenZ,33,0),""))</f>
        <v>F5</v>
      </c>
      <c r="Z574" s="87" t="str">
        <f t="shared" ref="Z574:Z588" si="459">IF(LEFT($A574,1)="x","",IFERROR(VLOOKUP($A574,LedenZ,34,0),""))</f>
        <v>F5</v>
      </c>
      <c r="AA574" s="87" t="str">
        <f t="shared" ref="AA574:AA588" si="460">IF(LEFT($A574,1)="x","",IFERROR(VLOOKUP($A574,LedenZ,35,0),""))</f>
        <v>F5</v>
      </c>
      <c r="AB574" s="87" t="str">
        <f t="shared" ref="AB574:AB588" si="461">IF(LEFT($A574,1)="x","",IFERROR(VLOOKUP($A574,LedenZ,36,0),""))</f>
        <v/>
      </c>
      <c r="AC574" s="34">
        <f t="shared" ref="AC574:AC588" si="462">LEN(Y574&amp;Z574&amp;AA574&amp;AB574)</f>
        <v>6</v>
      </c>
    </row>
    <row r="575" spans="1:32" x14ac:dyDescent="0.2">
      <c r="A575" s="34" t="str">
        <f>C571&amp;"x"&amp;B575</f>
        <v>E6x2</v>
      </c>
      <c r="B575" s="63">
        <v>2</v>
      </c>
      <c r="C575" s="87" t="str">
        <f t="shared" si="448"/>
        <v>V</v>
      </c>
      <c r="D575" s="87" t="str">
        <f t="shared" si="449"/>
        <v>NLV84L8</v>
      </c>
      <c r="E575" s="88" t="str">
        <f t="shared" si="450"/>
        <v>Vercouteren, Noortje</v>
      </c>
      <c r="F575" s="88" t="str">
        <f t="shared" si="451"/>
        <v>Noortje</v>
      </c>
      <c r="G575" s="89">
        <f t="shared" si="452"/>
        <v>40226</v>
      </c>
      <c r="H575" s="90">
        <f t="shared" si="453"/>
        <v>8</v>
      </c>
      <c r="I575" s="97"/>
      <c r="J575" s="87" t="str">
        <f t="shared" si="454"/>
        <v>F5</v>
      </c>
      <c r="K575" s="87" t="str">
        <f t="shared" si="455"/>
        <v>F5</v>
      </c>
      <c r="L575" s="87" t="str">
        <f t="shared" si="456"/>
        <v>F5</v>
      </c>
      <c r="M575" s="87" t="str">
        <f t="shared" si="457"/>
        <v>E6</v>
      </c>
      <c r="N575" s="92"/>
      <c r="P575" s="223" t="str">
        <f ca="1">IF(OR(LEFT($A575,1)="x",AND(Y573+$AC575=0,$AC573&gt;0)),"",IFERROR(VLOOKUP($A575,LedenZ,26,0),""))</f>
        <v/>
      </c>
      <c r="Q575" s="223" t="str">
        <f ca="1">IF(OR(LEFT($A575,1)="x",AND(Z573+$AC575=0,$AC573&gt;0)),"",IFERROR(VLOOKUP($A575,LedenZ,27,0),""))</f>
        <v/>
      </c>
      <c r="R575" s="223" t="str">
        <f ca="1">IF(OR(LEFT($A575,1)="x",AND(AA573+$AC575=0,$AC573&gt;0)),"",IFERROR(VLOOKUP($A575,LedenZ,28,0),""))</f>
        <v/>
      </c>
      <c r="S575" s="223" t="str">
        <f ca="1">IF(OR(LEFT($A575,1)="x",AND(AC573+$AC575=0,$AC573&gt;0)),"",IFERROR(VLOOKUP($A575,LedenZ,29,0),""))</f>
        <v/>
      </c>
      <c r="T575" s="305"/>
      <c r="U575" s="226"/>
      <c r="V575" s="229">
        <f t="shared" ref="V575:W588" si="463">V574</f>
        <v>9</v>
      </c>
      <c r="W575" s="229">
        <f t="shared" si="463"/>
        <v>10</v>
      </c>
      <c r="X575" s="52">
        <v>6</v>
      </c>
      <c r="Y575" s="87" t="str">
        <f t="shared" si="458"/>
        <v>F5</v>
      </c>
      <c r="Z575" s="87" t="str">
        <f t="shared" si="459"/>
        <v>F5</v>
      </c>
      <c r="AA575" s="87" t="str">
        <f t="shared" si="460"/>
        <v>F5</v>
      </c>
      <c r="AB575" s="87" t="str">
        <f t="shared" si="461"/>
        <v/>
      </c>
      <c r="AC575" s="34">
        <f t="shared" si="462"/>
        <v>6</v>
      </c>
    </row>
    <row r="576" spans="1:32" x14ac:dyDescent="0.2">
      <c r="A576" s="34" t="str">
        <f>C571&amp;"x"&amp;B576</f>
        <v>E6x3</v>
      </c>
      <c r="B576" s="63">
        <v>3</v>
      </c>
      <c r="C576" s="87" t="str">
        <f t="shared" si="448"/>
        <v>V</v>
      </c>
      <c r="D576" s="87" t="str">
        <f t="shared" si="449"/>
        <v>NLP78L9</v>
      </c>
      <c r="E576" s="88" t="str">
        <f t="shared" si="450"/>
        <v>Wiel, Danique van der</v>
      </c>
      <c r="F576" s="88" t="str">
        <f t="shared" si="451"/>
        <v>Danique</v>
      </c>
      <c r="G576" s="89">
        <f t="shared" si="452"/>
        <v>40538</v>
      </c>
      <c r="H576" s="90">
        <f t="shared" si="453"/>
        <v>8</v>
      </c>
      <c r="I576" s="97"/>
      <c r="J576" s="87" t="str">
        <f t="shared" si="454"/>
        <v>F4</v>
      </c>
      <c r="K576" s="87" t="str">
        <f t="shared" si="455"/>
        <v>F4</v>
      </c>
      <c r="L576" s="87" t="str">
        <f t="shared" si="456"/>
        <v>F4</v>
      </c>
      <c r="M576" s="87" t="str">
        <f t="shared" si="457"/>
        <v>E6</v>
      </c>
      <c r="N576" s="92"/>
      <c r="P576" s="223" t="str">
        <f ca="1">IF(OR(LEFT($A576,1)="x",AND(Y573+$AC576=0,$AC573&gt;0)),"",IFERROR(VLOOKUP($A576,LedenZ,26,0),""))</f>
        <v/>
      </c>
      <c r="Q576" s="223" t="str">
        <f ca="1">IF(OR(LEFT($A576,1)="x",AND(Z573+$AC576=0,$AC573&gt;0)),"",IFERROR(VLOOKUP($A576,LedenZ,27,0),""))</f>
        <v/>
      </c>
      <c r="R576" s="223" t="str">
        <f ca="1">IF(OR(LEFT($A576,1)="x",AND(AA573+$AC576=0,$AC573&gt;0)),"",IFERROR(VLOOKUP($A576,LedenZ,28,0),""))</f>
        <v/>
      </c>
      <c r="S576" s="223" t="str">
        <f ca="1">IF(OR(LEFT($A576,1)="x",AND(AC573+$AC576=0,$AC573&gt;0)),"",IFERROR(VLOOKUP($A576,LedenZ,29,0),""))</f>
        <v/>
      </c>
      <c r="T576" s="305"/>
      <c r="U576" s="226"/>
      <c r="V576" s="229">
        <f t="shared" si="463"/>
        <v>9</v>
      </c>
      <c r="W576" s="229">
        <f t="shared" si="463"/>
        <v>10</v>
      </c>
      <c r="X576" s="52">
        <v>7</v>
      </c>
      <c r="Y576" s="87" t="str">
        <f t="shared" si="458"/>
        <v>F4</v>
      </c>
      <c r="Z576" s="87" t="str">
        <f t="shared" si="459"/>
        <v>F4</v>
      </c>
      <c r="AA576" s="87" t="str">
        <f t="shared" si="460"/>
        <v>F4</v>
      </c>
      <c r="AB576" s="87" t="str">
        <f t="shared" si="461"/>
        <v/>
      </c>
      <c r="AC576" s="34">
        <f t="shared" si="462"/>
        <v>6</v>
      </c>
    </row>
    <row r="577" spans="1:32" x14ac:dyDescent="0.2">
      <c r="A577" s="34" t="str">
        <f>C571&amp;"x"&amp;B577</f>
        <v>E6x4</v>
      </c>
      <c r="B577" s="63">
        <v>4</v>
      </c>
      <c r="C577" s="87" t="str">
        <f t="shared" si="448"/>
        <v>M</v>
      </c>
      <c r="D577" s="87" t="str">
        <f t="shared" si="449"/>
        <v>NLZ36K6</v>
      </c>
      <c r="E577" s="88" t="str">
        <f t="shared" si="450"/>
        <v xml:space="preserve">Muller, A.J. </v>
      </c>
      <c r="F577" s="88" t="str">
        <f t="shared" si="451"/>
        <v>Joaz</v>
      </c>
      <c r="G577" s="89">
        <f t="shared" si="452"/>
        <v>40405</v>
      </c>
      <c r="H577" s="90">
        <f t="shared" si="453"/>
        <v>8</v>
      </c>
      <c r="I577" s="97"/>
      <c r="J577" s="87" t="str">
        <f t="shared" si="454"/>
        <v/>
      </c>
      <c r="K577" s="87" t="str">
        <f t="shared" si="455"/>
        <v/>
      </c>
      <c r="L577" s="87" t="str">
        <f t="shared" si="456"/>
        <v>F4</v>
      </c>
      <c r="M577" s="87" t="str">
        <f t="shared" si="457"/>
        <v>E6</v>
      </c>
      <c r="N577" s="92"/>
      <c r="P577" s="223" t="str">
        <f ca="1">IF(OR(LEFT($A577,1)="x",AND(Y573+$AC577=0,$AC573&gt;0)),"",IFERROR(VLOOKUP($A577,LedenZ,26,0),""))</f>
        <v/>
      </c>
      <c r="Q577" s="223" t="str">
        <f ca="1">IF(OR(LEFT($A577,1)="x",AND(Z573+$AC577=0,$AC573&gt;0)),"",IFERROR(VLOOKUP($A577,LedenZ,27,0),""))</f>
        <v/>
      </c>
      <c r="R577" s="223" t="str">
        <f ca="1">IF(OR(LEFT($A577,1)="x",AND(AA573+$AC577=0,$AC573&gt;0)),"",IFERROR(VLOOKUP($A577,LedenZ,28,0),""))</f>
        <v/>
      </c>
      <c r="S577" s="223" t="str">
        <f ca="1">IF(OR(LEFT($A577,1)="x",AND(AC573+$AC577=0,$AC573&gt;0)),"",IFERROR(VLOOKUP($A577,LedenZ,29,0),""))</f>
        <v/>
      </c>
      <c r="T577" s="305"/>
      <c r="U577" s="226"/>
      <c r="V577" s="229">
        <f t="shared" si="463"/>
        <v>9</v>
      </c>
      <c r="W577" s="229">
        <f t="shared" si="463"/>
        <v>10</v>
      </c>
      <c r="X577" s="52">
        <v>8</v>
      </c>
      <c r="Y577" s="87" t="str">
        <f t="shared" si="458"/>
        <v/>
      </c>
      <c r="Z577" s="87" t="str">
        <f t="shared" si="459"/>
        <v/>
      </c>
      <c r="AA577" s="87" t="str">
        <f t="shared" si="460"/>
        <v>F4</v>
      </c>
      <c r="AB577" s="87" t="str">
        <f t="shared" si="461"/>
        <v/>
      </c>
      <c r="AC577" s="34">
        <f t="shared" si="462"/>
        <v>2</v>
      </c>
    </row>
    <row r="578" spans="1:32" x14ac:dyDescent="0.2">
      <c r="A578" s="34" t="str">
        <f>C571&amp;"x"&amp;B578</f>
        <v>E6x5</v>
      </c>
      <c r="B578" s="63">
        <v>5</v>
      </c>
      <c r="C578" s="87" t="str">
        <f t="shared" si="448"/>
        <v>M</v>
      </c>
      <c r="D578" s="87" t="str">
        <f t="shared" si="449"/>
        <v>NLX04H2</v>
      </c>
      <c r="E578" s="88" t="str">
        <f t="shared" si="450"/>
        <v>Post, Joaz</v>
      </c>
      <c r="F578" s="88" t="str">
        <f t="shared" si="451"/>
        <v>Joaz</v>
      </c>
      <c r="G578" s="89">
        <f t="shared" si="452"/>
        <v>40309</v>
      </c>
      <c r="H578" s="90">
        <f t="shared" si="453"/>
        <v>8</v>
      </c>
      <c r="I578" s="97"/>
      <c r="J578" s="87" t="str">
        <f t="shared" si="454"/>
        <v>F3</v>
      </c>
      <c r="K578" s="87" t="str">
        <f t="shared" si="455"/>
        <v>F3</v>
      </c>
      <c r="L578" s="87" t="str">
        <f t="shared" si="456"/>
        <v>F3</v>
      </c>
      <c r="M578" s="87" t="str">
        <f t="shared" si="457"/>
        <v>E6</v>
      </c>
      <c r="N578" s="92"/>
      <c r="P578" s="223" t="str">
        <f ca="1">IF(OR(LEFT($A578,1)="x",AND(Y573+$AC578=0,$AC573&gt;0)),"",IFERROR(VLOOKUP($A578,LedenZ,26,0),""))</f>
        <v/>
      </c>
      <c r="Q578" s="223" t="str">
        <f ca="1">IF(OR(LEFT($A578,1)="x",AND(Z573+$AC578=0,$AC573&gt;0)),"",IFERROR(VLOOKUP($A578,LedenZ,27,0),""))</f>
        <v/>
      </c>
      <c r="R578" s="223" t="str">
        <f ca="1">IF(OR(LEFT($A578,1)="x",AND(AA573+$AC578=0,$AC573&gt;0)),"",IFERROR(VLOOKUP($A578,LedenZ,28,0),""))</f>
        <v/>
      </c>
      <c r="S578" s="223" t="str">
        <f ca="1">IF(OR(LEFT($A578,1)="x",AND(AC573+$AC578=0,$AC573&gt;0)),"",IFERROR(VLOOKUP($A578,LedenZ,29,0),""))</f>
        <v/>
      </c>
      <c r="T578" s="305"/>
      <c r="U578" s="226"/>
      <c r="V578" s="229">
        <f t="shared" si="463"/>
        <v>9</v>
      </c>
      <c r="W578" s="229">
        <f t="shared" si="463"/>
        <v>10</v>
      </c>
      <c r="X578" s="52">
        <v>9</v>
      </c>
      <c r="Y578" s="87" t="str">
        <f t="shared" si="458"/>
        <v>F3</v>
      </c>
      <c r="Z578" s="87" t="str">
        <f t="shared" si="459"/>
        <v>F3</v>
      </c>
      <c r="AA578" s="87" t="str">
        <f t="shared" si="460"/>
        <v>F3</v>
      </c>
      <c r="AB578" s="87" t="str">
        <f t="shared" si="461"/>
        <v/>
      </c>
      <c r="AC578" s="34">
        <f t="shared" si="462"/>
        <v>6</v>
      </c>
    </row>
    <row r="579" spans="1:32" x14ac:dyDescent="0.2">
      <c r="A579" s="34" t="str">
        <f>C571&amp;"x"&amp;B579</f>
        <v>E6x6</v>
      </c>
      <c r="B579" s="63">
        <v>6</v>
      </c>
      <c r="C579" s="87" t="str">
        <f t="shared" si="448"/>
        <v/>
      </c>
      <c r="D579" s="87" t="str">
        <f t="shared" si="449"/>
        <v/>
      </c>
      <c r="E579" s="88" t="str">
        <f t="shared" si="450"/>
        <v/>
      </c>
      <c r="F579" s="88" t="str">
        <f t="shared" si="451"/>
        <v/>
      </c>
      <c r="G579" s="89" t="str">
        <f t="shared" si="452"/>
        <v/>
      </c>
      <c r="H579" s="90" t="str">
        <f t="shared" si="453"/>
        <v/>
      </c>
      <c r="I579" s="97"/>
      <c r="J579" s="87" t="str">
        <f t="shared" si="454"/>
        <v/>
      </c>
      <c r="K579" s="87" t="str">
        <f t="shared" si="455"/>
        <v/>
      </c>
      <c r="L579" s="87" t="str">
        <f t="shared" si="456"/>
        <v/>
      </c>
      <c r="M579" s="87" t="str">
        <f t="shared" si="457"/>
        <v/>
      </c>
      <c r="N579" s="92"/>
      <c r="P579" s="223" t="str">
        <f>IF(OR(LEFT($A579,1)="x",AND(Y573+$AC579=0,$AC573&gt;0)),"",IFERROR(VLOOKUP($A579,LedenZ,26,0),""))</f>
        <v/>
      </c>
      <c r="Q579" s="223" t="str">
        <f>IF(OR(LEFT($A579,1)="x",AND(Z573+$AC579=0,$AC573&gt;0)),"",IFERROR(VLOOKUP($A579,LedenZ,27,0),""))</f>
        <v/>
      </c>
      <c r="R579" s="223" t="str">
        <f>IF(OR(LEFT($A579,1)="x",AND(AA573+$AC579=0,$AC573&gt;0)),"",IFERROR(VLOOKUP($A579,LedenZ,28,0),""))</f>
        <v/>
      </c>
      <c r="S579" s="223" t="str">
        <f>IF(OR(LEFT($A579,1)="x",AND(AC573+$AC579=0,$AC573&gt;0)),"",IFERROR(VLOOKUP($A579,LedenZ,29,0),""))</f>
        <v/>
      </c>
      <c r="T579" s="305"/>
      <c r="U579" s="226"/>
      <c r="V579" s="229">
        <f t="shared" si="463"/>
        <v>9</v>
      </c>
      <c r="W579" s="229">
        <f t="shared" si="463"/>
        <v>10</v>
      </c>
      <c r="X579" s="52">
        <v>10</v>
      </c>
      <c r="Y579" s="87" t="str">
        <f t="shared" si="458"/>
        <v/>
      </c>
      <c r="Z579" s="87" t="str">
        <f t="shared" si="459"/>
        <v/>
      </c>
      <c r="AA579" s="87" t="str">
        <f t="shared" si="460"/>
        <v/>
      </c>
      <c r="AB579" s="87" t="str">
        <f t="shared" si="461"/>
        <v/>
      </c>
      <c r="AC579" s="34">
        <f t="shared" si="462"/>
        <v>0</v>
      </c>
    </row>
    <row r="580" spans="1:32" x14ac:dyDescent="0.2">
      <c r="A580" s="34" t="str">
        <f>C571&amp;"x"&amp;B580</f>
        <v>E6x7</v>
      </c>
      <c r="B580" s="63">
        <v>7</v>
      </c>
      <c r="C580" s="87" t="str">
        <f t="shared" si="448"/>
        <v/>
      </c>
      <c r="D580" s="87" t="str">
        <f t="shared" si="449"/>
        <v/>
      </c>
      <c r="E580" s="88" t="str">
        <f t="shared" si="450"/>
        <v/>
      </c>
      <c r="F580" s="88" t="str">
        <f t="shared" si="451"/>
        <v/>
      </c>
      <c r="G580" s="89" t="str">
        <f t="shared" si="452"/>
        <v/>
      </c>
      <c r="H580" s="90" t="str">
        <f t="shared" si="453"/>
        <v/>
      </c>
      <c r="I580" s="97"/>
      <c r="J580" s="87" t="str">
        <f t="shared" si="454"/>
        <v/>
      </c>
      <c r="K580" s="87" t="str">
        <f t="shared" si="455"/>
        <v/>
      </c>
      <c r="L580" s="87" t="str">
        <f t="shared" si="456"/>
        <v/>
      </c>
      <c r="M580" s="87" t="str">
        <f t="shared" si="457"/>
        <v/>
      </c>
      <c r="N580" s="92"/>
      <c r="P580" s="223" t="str">
        <f>IF(OR(LEFT($A580,1)="x",AND(Y573+$AC580=0,$AC573&gt;0)),"",IFERROR(VLOOKUP($A580,LedenZ,26,0),""))</f>
        <v/>
      </c>
      <c r="Q580" s="223" t="str">
        <f>IF(OR(LEFT($A580,1)="x",AND(Z573+$AC580=0,$AC573&gt;0)),"",IFERROR(VLOOKUP($A580,LedenZ,27,0),""))</f>
        <v/>
      </c>
      <c r="R580" s="223" t="str">
        <f>IF(OR(LEFT($A580,1)="x",AND(AA573+$AC580=0,$AC573&gt;0)),"",IFERROR(VLOOKUP($A580,LedenZ,28,0),""))</f>
        <v/>
      </c>
      <c r="S580" s="223" t="str">
        <f>IF(OR(LEFT($A580,1)="x",AND(AC573+$AC580=0,$AC573&gt;0)),"",IFERROR(VLOOKUP($A580,LedenZ,29,0),""))</f>
        <v/>
      </c>
      <c r="T580" s="305"/>
      <c r="U580" s="226"/>
      <c r="V580" s="229">
        <f t="shared" si="463"/>
        <v>9</v>
      </c>
      <c r="W580" s="229">
        <f t="shared" si="463"/>
        <v>10</v>
      </c>
      <c r="X580" s="52">
        <v>11</v>
      </c>
      <c r="Y580" s="87" t="str">
        <f t="shared" si="458"/>
        <v/>
      </c>
      <c r="Z580" s="87" t="str">
        <f t="shared" si="459"/>
        <v/>
      </c>
      <c r="AA580" s="87" t="str">
        <f t="shared" si="460"/>
        <v/>
      </c>
      <c r="AB580" s="87" t="str">
        <f t="shared" si="461"/>
        <v/>
      </c>
      <c r="AC580" s="34">
        <f t="shared" si="462"/>
        <v>0</v>
      </c>
    </row>
    <row r="581" spans="1:32" x14ac:dyDescent="0.2">
      <c r="A581" s="34" t="str">
        <f>C571&amp;"x"&amp;B581</f>
        <v>E6x8</v>
      </c>
      <c r="B581" s="63">
        <v>8</v>
      </c>
      <c r="C581" s="87" t="str">
        <f t="shared" si="448"/>
        <v/>
      </c>
      <c r="D581" s="87" t="str">
        <f t="shared" si="449"/>
        <v/>
      </c>
      <c r="E581" s="88" t="str">
        <f t="shared" si="450"/>
        <v/>
      </c>
      <c r="F581" s="88" t="str">
        <f t="shared" si="451"/>
        <v/>
      </c>
      <c r="G581" s="89" t="str">
        <f t="shared" si="452"/>
        <v/>
      </c>
      <c r="H581" s="90" t="str">
        <f t="shared" si="453"/>
        <v/>
      </c>
      <c r="I581" s="97"/>
      <c r="J581" s="87" t="str">
        <f t="shared" si="454"/>
        <v/>
      </c>
      <c r="K581" s="87" t="str">
        <f t="shared" si="455"/>
        <v/>
      </c>
      <c r="L581" s="87" t="str">
        <f t="shared" si="456"/>
        <v/>
      </c>
      <c r="M581" s="87" t="str">
        <f t="shared" si="457"/>
        <v/>
      </c>
      <c r="N581" s="92"/>
      <c r="P581" s="223" t="str">
        <f>IF(OR(LEFT($A581,1)="x",AND(Y573+$AC581=0,$AC573&gt;0)),"",IFERROR(VLOOKUP($A581,LedenZ,26,0),""))</f>
        <v/>
      </c>
      <c r="Q581" s="223" t="str">
        <f>IF(OR(LEFT($A581,1)="x",AND(Z573+$AC581=0,$AC573&gt;0)),"",IFERROR(VLOOKUP($A581,LedenZ,27,0),""))</f>
        <v/>
      </c>
      <c r="R581" s="223" t="str">
        <f>IF(OR(LEFT($A581,1)="x",AND(AA573+$AC581=0,$AC573&gt;0)),"",IFERROR(VLOOKUP($A581,LedenZ,28,0),""))</f>
        <v/>
      </c>
      <c r="S581" s="223" t="str">
        <f>IF(OR(LEFT($A581,1)="x",AND(AC573+$AC581=0,$AC573&gt;0)),"",IFERROR(VLOOKUP($A581,LedenZ,29,0),""))</f>
        <v/>
      </c>
      <c r="T581" s="305"/>
      <c r="U581" s="226"/>
      <c r="V581" s="229">
        <f t="shared" si="463"/>
        <v>9</v>
      </c>
      <c r="W581" s="229">
        <f t="shared" si="463"/>
        <v>10</v>
      </c>
      <c r="X581" s="52">
        <v>12</v>
      </c>
      <c r="Y581" s="87" t="str">
        <f t="shared" si="458"/>
        <v/>
      </c>
      <c r="Z581" s="87" t="str">
        <f t="shared" si="459"/>
        <v/>
      </c>
      <c r="AA581" s="87" t="str">
        <f t="shared" si="460"/>
        <v/>
      </c>
      <c r="AB581" s="87" t="str">
        <f t="shared" si="461"/>
        <v/>
      </c>
      <c r="AC581" s="34">
        <f t="shared" si="462"/>
        <v>0</v>
      </c>
    </row>
    <row r="582" spans="1:32" x14ac:dyDescent="0.2">
      <c r="A582" s="34" t="str">
        <f>C571&amp;"x"&amp;B582</f>
        <v>E6x9</v>
      </c>
      <c r="B582" s="63">
        <v>9</v>
      </c>
      <c r="C582" s="87" t="str">
        <f t="shared" si="448"/>
        <v/>
      </c>
      <c r="D582" s="87" t="str">
        <f t="shared" si="449"/>
        <v/>
      </c>
      <c r="E582" s="88" t="str">
        <f t="shared" si="450"/>
        <v/>
      </c>
      <c r="F582" s="88" t="str">
        <f t="shared" si="451"/>
        <v/>
      </c>
      <c r="G582" s="89" t="str">
        <f t="shared" si="452"/>
        <v/>
      </c>
      <c r="H582" s="90" t="str">
        <f t="shared" si="453"/>
        <v/>
      </c>
      <c r="I582" s="97"/>
      <c r="J582" s="87" t="str">
        <f t="shared" si="454"/>
        <v/>
      </c>
      <c r="K582" s="87" t="str">
        <f t="shared" si="455"/>
        <v/>
      </c>
      <c r="L582" s="87" t="str">
        <f t="shared" si="456"/>
        <v/>
      </c>
      <c r="M582" s="87" t="str">
        <f t="shared" si="457"/>
        <v/>
      </c>
      <c r="N582" s="92"/>
      <c r="P582" s="223" t="str">
        <f>IF(OR(LEFT($A582,1)="x",AND(Y573+$AC582=0,$AC573&gt;0)),"",IFERROR(VLOOKUP($A582,LedenZ,26,0),""))</f>
        <v/>
      </c>
      <c r="Q582" s="223" t="str">
        <f>IF(OR(LEFT($A582,1)="x",AND(Z573+$AC582=0,$AC573&gt;0)),"",IFERROR(VLOOKUP($A582,LedenZ,27,0),""))</f>
        <v/>
      </c>
      <c r="R582" s="223" t="str">
        <f>IF(OR(LEFT($A582,1)="x",AND(AA573+$AC582=0,$AC573&gt;0)),"",IFERROR(VLOOKUP($A582,LedenZ,28,0),""))</f>
        <v/>
      </c>
      <c r="S582" s="223" t="str">
        <f>IF(OR(LEFT($A582,1)="x",AND(AC573+$AC582=0,$AC573&gt;0)),"",IFERROR(VLOOKUP($A582,LedenZ,29,0),""))</f>
        <v/>
      </c>
      <c r="T582" s="305"/>
      <c r="U582" s="226"/>
      <c r="V582" s="229">
        <f t="shared" si="463"/>
        <v>9</v>
      </c>
      <c r="W582" s="229">
        <f t="shared" si="463"/>
        <v>10</v>
      </c>
      <c r="X582" s="52">
        <v>13</v>
      </c>
      <c r="Y582" s="87" t="str">
        <f t="shared" si="458"/>
        <v/>
      </c>
      <c r="Z582" s="87" t="str">
        <f t="shared" si="459"/>
        <v/>
      </c>
      <c r="AA582" s="87" t="str">
        <f t="shared" si="460"/>
        <v/>
      </c>
      <c r="AB582" s="87" t="str">
        <f t="shared" si="461"/>
        <v/>
      </c>
      <c r="AC582" s="34">
        <f t="shared" si="462"/>
        <v>0</v>
      </c>
    </row>
    <row r="583" spans="1:32" x14ac:dyDescent="0.2">
      <c r="A583" s="34" t="str">
        <f>C571&amp;"x"&amp;B583</f>
        <v>E6x10</v>
      </c>
      <c r="B583" s="63">
        <v>10</v>
      </c>
      <c r="C583" s="87" t="str">
        <f t="shared" si="448"/>
        <v/>
      </c>
      <c r="D583" s="87" t="str">
        <f t="shared" si="449"/>
        <v/>
      </c>
      <c r="E583" s="88" t="str">
        <f t="shared" si="450"/>
        <v/>
      </c>
      <c r="F583" s="88" t="str">
        <f t="shared" si="451"/>
        <v/>
      </c>
      <c r="G583" s="89" t="str">
        <f t="shared" si="452"/>
        <v/>
      </c>
      <c r="H583" s="90" t="str">
        <f t="shared" si="453"/>
        <v/>
      </c>
      <c r="I583" s="97"/>
      <c r="J583" s="87" t="str">
        <f t="shared" si="454"/>
        <v/>
      </c>
      <c r="K583" s="87" t="str">
        <f t="shared" si="455"/>
        <v/>
      </c>
      <c r="L583" s="87" t="str">
        <f t="shared" si="456"/>
        <v/>
      </c>
      <c r="M583" s="87" t="str">
        <f t="shared" si="457"/>
        <v/>
      </c>
      <c r="N583" s="92"/>
      <c r="P583" s="223" t="str">
        <f>IF(OR(LEFT($A583,1)="x",AND(Y573+$AC583=0,$AC573&gt;0)),"",IFERROR(VLOOKUP($A583,LedenZ,26,0),""))</f>
        <v/>
      </c>
      <c r="Q583" s="223" t="str">
        <f>IF(OR(LEFT($A583,1)="x",AND(Z573+$AC583=0,$AC573&gt;0)),"",IFERROR(VLOOKUP($A583,LedenZ,27,0),""))</f>
        <v/>
      </c>
      <c r="R583" s="223" t="str">
        <f>IF(OR(LEFT($A583,1)="x",AND(AA573+$AC583=0,$AC573&gt;0)),"",IFERROR(VLOOKUP($A583,LedenZ,28,0),""))</f>
        <v/>
      </c>
      <c r="S583" s="223" t="str">
        <f>IF(OR(LEFT($A583,1)="x",AND(AC573+$AC583=0,$AC573&gt;0)),"",IFERROR(VLOOKUP($A583,LedenZ,29,0),""))</f>
        <v/>
      </c>
      <c r="T583" s="305"/>
      <c r="U583" s="226"/>
      <c r="V583" s="229">
        <f t="shared" si="463"/>
        <v>9</v>
      </c>
      <c r="W583" s="229">
        <f t="shared" si="463"/>
        <v>10</v>
      </c>
      <c r="X583" s="52">
        <v>14</v>
      </c>
      <c r="Y583" s="87" t="str">
        <f t="shared" si="458"/>
        <v/>
      </c>
      <c r="Z583" s="87" t="str">
        <f t="shared" si="459"/>
        <v/>
      </c>
      <c r="AA583" s="87" t="str">
        <f t="shared" si="460"/>
        <v/>
      </c>
      <c r="AB583" s="87" t="str">
        <f t="shared" si="461"/>
        <v/>
      </c>
      <c r="AC583" s="34">
        <f t="shared" si="462"/>
        <v>0</v>
      </c>
    </row>
    <row r="584" spans="1:32" x14ac:dyDescent="0.2">
      <c r="A584" s="34" t="str">
        <f>C571&amp;"x"&amp;B584</f>
        <v>E6x11</v>
      </c>
      <c r="B584" s="63">
        <v>11</v>
      </c>
      <c r="C584" s="87" t="str">
        <f t="shared" si="448"/>
        <v/>
      </c>
      <c r="D584" s="87" t="str">
        <f t="shared" si="449"/>
        <v/>
      </c>
      <c r="E584" s="88" t="str">
        <f t="shared" si="450"/>
        <v/>
      </c>
      <c r="F584" s="88" t="str">
        <f t="shared" si="451"/>
        <v/>
      </c>
      <c r="G584" s="89" t="str">
        <f t="shared" si="452"/>
        <v/>
      </c>
      <c r="H584" s="90" t="str">
        <f t="shared" si="453"/>
        <v/>
      </c>
      <c r="I584" s="97"/>
      <c r="J584" s="87" t="str">
        <f t="shared" si="454"/>
        <v/>
      </c>
      <c r="K584" s="87" t="str">
        <f t="shared" si="455"/>
        <v/>
      </c>
      <c r="L584" s="87" t="str">
        <f t="shared" si="456"/>
        <v/>
      </c>
      <c r="M584" s="87" t="str">
        <f t="shared" si="457"/>
        <v/>
      </c>
      <c r="N584" s="92"/>
      <c r="P584" s="223" t="str">
        <f>IF(OR(LEFT($A584,1)="x",AND(Y573+$AC584=0,$AC573&gt;0)),"",IFERROR(VLOOKUP($A584,LedenZ,26,0),""))</f>
        <v/>
      </c>
      <c r="Q584" s="223" t="str">
        <f>IF(OR(LEFT($A584,1)="x",AND(Z573+$AC584=0,$AC573&gt;0)),"",IFERROR(VLOOKUP($A584,LedenZ,27,0),""))</f>
        <v/>
      </c>
      <c r="R584" s="223" t="str">
        <f>IF(OR(LEFT($A584,1)="x",AND(AA573+$AC584=0,$AC573&gt;0)),"",IFERROR(VLOOKUP($A584,LedenZ,28,0),""))</f>
        <v/>
      </c>
      <c r="S584" s="223" t="str">
        <f>IF(OR(LEFT($A584,1)="x",AND(AC573+$AC584=0,$AC573&gt;0)),"",IFERROR(VLOOKUP($A584,LedenZ,29,0),""))</f>
        <v/>
      </c>
      <c r="V584" s="229">
        <f t="shared" si="463"/>
        <v>9</v>
      </c>
      <c r="W584" s="229">
        <f t="shared" si="463"/>
        <v>10</v>
      </c>
      <c r="X584" s="52">
        <v>15</v>
      </c>
      <c r="Y584" s="87" t="str">
        <f t="shared" si="458"/>
        <v/>
      </c>
      <c r="Z584" s="87" t="str">
        <f t="shared" si="459"/>
        <v/>
      </c>
      <c r="AA584" s="87" t="str">
        <f t="shared" si="460"/>
        <v/>
      </c>
      <c r="AB584" s="87" t="str">
        <f t="shared" si="461"/>
        <v/>
      </c>
      <c r="AC584" s="34">
        <f t="shared" si="462"/>
        <v>0</v>
      </c>
    </row>
    <row r="585" spans="1:32" x14ac:dyDescent="0.2">
      <c r="A585" s="34" t="str">
        <f>C571&amp;"x"&amp;B585</f>
        <v>E6x12</v>
      </c>
      <c r="B585" s="63">
        <v>12</v>
      </c>
      <c r="C585" s="87" t="str">
        <f t="shared" si="448"/>
        <v/>
      </c>
      <c r="D585" s="87" t="str">
        <f t="shared" si="449"/>
        <v/>
      </c>
      <c r="E585" s="88" t="str">
        <f t="shared" si="450"/>
        <v/>
      </c>
      <c r="F585" s="88" t="str">
        <f t="shared" si="451"/>
        <v/>
      </c>
      <c r="G585" s="89" t="str">
        <f t="shared" si="452"/>
        <v/>
      </c>
      <c r="H585" s="90" t="str">
        <f t="shared" si="453"/>
        <v/>
      </c>
      <c r="I585" s="97"/>
      <c r="J585" s="87" t="str">
        <f t="shared" si="454"/>
        <v/>
      </c>
      <c r="K585" s="87" t="str">
        <f t="shared" si="455"/>
        <v/>
      </c>
      <c r="L585" s="87" t="str">
        <f t="shared" si="456"/>
        <v/>
      </c>
      <c r="M585" s="87" t="str">
        <f t="shared" si="457"/>
        <v/>
      </c>
      <c r="N585" s="92"/>
      <c r="P585" s="223" t="str">
        <f>IF(OR(LEFT($A585,1)="x",AND(Y573+$AC585=0,$AC573&gt;0)),"",IFERROR(VLOOKUP($A585,LedenZ,26,0),""))</f>
        <v/>
      </c>
      <c r="Q585" s="223" t="str">
        <f>IF(OR(LEFT($A585,1)="x",AND(Z573+$AC585=0,$AC573&gt;0)),"",IFERROR(VLOOKUP($A585,LedenZ,27,0),""))</f>
        <v/>
      </c>
      <c r="R585" s="223" t="str">
        <f>IF(OR(LEFT($A585,1)="x",AND(AA573+$AC585=0,$AC573&gt;0)),"",IFERROR(VLOOKUP($A585,LedenZ,28,0),""))</f>
        <v/>
      </c>
      <c r="S585" s="223" t="str">
        <f>IF(OR(LEFT($A585,1)="x",AND(AC573+$AC585=0,$AC573&gt;0)),"",IFERROR(VLOOKUP($A585,LedenZ,29,0),""))</f>
        <v/>
      </c>
      <c r="V585" s="229">
        <f t="shared" si="463"/>
        <v>9</v>
      </c>
      <c r="W585" s="229">
        <f t="shared" si="463"/>
        <v>10</v>
      </c>
      <c r="X585" s="52">
        <v>16</v>
      </c>
      <c r="Y585" s="87" t="str">
        <f t="shared" si="458"/>
        <v/>
      </c>
      <c r="Z585" s="87" t="str">
        <f t="shared" si="459"/>
        <v/>
      </c>
      <c r="AA585" s="87" t="str">
        <f t="shared" si="460"/>
        <v/>
      </c>
      <c r="AB585" s="87" t="str">
        <f t="shared" si="461"/>
        <v/>
      </c>
      <c r="AC585" s="34">
        <f t="shared" si="462"/>
        <v>0</v>
      </c>
    </row>
    <row r="586" spans="1:32" x14ac:dyDescent="0.2">
      <c r="A586" s="34" t="str">
        <f>C571&amp;"x"&amp;B586</f>
        <v>E6x13</v>
      </c>
      <c r="B586" s="63">
        <v>13</v>
      </c>
      <c r="C586" s="87" t="str">
        <f t="shared" si="448"/>
        <v/>
      </c>
      <c r="D586" s="87" t="str">
        <f t="shared" si="449"/>
        <v/>
      </c>
      <c r="E586" s="88" t="str">
        <f t="shared" si="450"/>
        <v/>
      </c>
      <c r="F586" s="88" t="str">
        <f t="shared" si="451"/>
        <v/>
      </c>
      <c r="G586" s="89" t="str">
        <f t="shared" si="452"/>
        <v/>
      </c>
      <c r="H586" s="90" t="str">
        <f t="shared" si="453"/>
        <v/>
      </c>
      <c r="I586" s="97"/>
      <c r="J586" s="87" t="str">
        <f t="shared" si="454"/>
        <v/>
      </c>
      <c r="K586" s="87" t="str">
        <f t="shared" si="455"/>
        <v/>
      </c>
      <c r="L586" s="87" t="str">
        <f t="shared" si="456"/>
        <v/>
      </c>
      <c r="M586" s="87" t="str">
        <f t="shared" si="457"/>
        <v/>
      </c>
      <c r="N586" s="92"/>
      <c r="P586" s="223" t="str">
        <f>IF(OR(LEFT($A586,1)="x",AND(Y573+$AC586=0,$AC573&gt;0)),"",IFERROR(VLOOKUP($A586,LedenZ,26,0),""))</f>
        <v/>
      </c>
      <c r="Q586" s="223" t="str">
        <f>IF(OR(LEFT($A586,1)="x",AND(Z573+$AC586=0,$AC573&gt;0)),"",IFERROR(VLOOKUP($A586,LedenZ,27,0),""))</f>
        <v/>
      </c>
      <c r="R586" s="223" t="str">
        <f>IF(OR(LEFT($A586,1)="x",AND(AA573+$AC586=0,$AC573&gt;0)),"",IFERROR(VLOOKUP($A586,LedenZ,28,0),""))</f>
        <v/>
      </c>
      <c r="S586" s="223" t="str">
        <f>IF(OR(LEFT($A586,1)="x",AND(AC573+$AC586=0,$AC573&gt;0)),"",IFERROR(VLOOKUP($A586,LedenZ,29,0),""))</f>
        <v/>
      </c>
      <c r="V586" s="229">
        <f t="shared" si="463"/>
        <v>9</v>
      </c>
      <c r="W586" s="229">
        <f t="shared" si="463"/>
        <v>10</v>
      </c>
      <c r="X586" s="52">
        <v>17</v>
      </c>
      <c r="Y586" s="87" t="str">
        <f t="shared" si="458"/>
        <v/>
      </c>
      <c r="Z586" s="87" t="str">
        <f t="shared" si="459"/>
        <v/>
      </c>
      <c r="AA586" s="87" t="str">
        <f t="shared" si="460"/>
        <v/>
      </c>
      <c r="AB586" s="87" t="str">
        <f t="shared" si="461"/>
        <v/>
      </c>
      <c r="AC586" s="34">
        <f t="shared" si="462"/>
        <v>0</v>
      </c>
    </row>
    <row r="587" spans="1:32" x14ac:dyDescent="0.2">
      <c r="A587" s="34" t="str">
        <f>C571&amp;"x"&amp;B587</f>
        <v>E6x14</v>
      </c>
      <c r="B587" s="63">
        <v>14</v>
      </c>
      <c r="C587" s="87" t="str">
        <f t="shared" si="448"/>
        <v/>
      </c>
      <c r="D587" s="87" t="str">
        <f t="shared" si="449"/>
        <v/>
      </c>
      <c r="E587" s="88" t="str">
        <f t="shared" si="450"/>
        <v/>
      </c>
      <c r="F587" s="88" t="str">
        <f t="shared" si="451"/>
        <v/>
      </c>
      <c r="G587" s="89" t="str">
        <f t="shared" si="452"/>
        <v/>
      </c>
      <c r="H587" s="90" t="str">
        <f t="shared" si="453"/>
        <v/>
      </c>
      <c r="I587" s="97"/>
      <c r="J587" s="87" t="str">
        <f t="shared" si="454"/>
        <v/>
      </c>
      <c r="K587" s="87" t="str">
        <f t="shared" si="455"/>
        <v/>
      </c>
      <c r="L587" s="87" t="str">
        <f t="shared" si="456"/>
        <v/>
      </c>
      <c r="M587" s="87" t="str">
        <f t="shared" si="457"/>
        <v/>
      </c>
      <c r="N587" s="92"/>
      <c r="P587" s="223" t="str">
        <f>IF(OR(LEFT($A587,1)="x",AND(Y573+$AC587=0,$AC573&gt;0)),"",IFERROR(VLOOKUP($A587,LedenZ,26,0),""))</f>
        <v/>
      </c>
      <c r="Q587" s="223" t="str">
        <f>IF(OR(LEFT($A587,1)="x",AND(Z573+$AC587=0,$AC573&gt;0)),"",IFERROR(VLOOKUP($A587,LedenZ,27,0),""))</f>
        <v/>
      </c>
      <c r="R587" s="223" t="str">
        <f>IF(OR(LEFT($A587,1)="x",AND(AA573+$AC587=0,$AC573&gt;0)),"",IFERROR(VLOOKUP($A587,LedenZ,28,0),""))</f>
        <v/>
      </c>
      <c r="S587" s="223" t="str">
        <f>IF(OR(LEFT($A587,1)="x",AND(AC573+$AC587=0,$AC573&gt;0)),"",IFERROR(VLOOKUP($A587,LedenZ,29,0),""))</f>
        <v/>
      </c>
      <c r="V587" s="229">
        <f t="shared" si="463"/>
        <v>9</v>
      </c>
      <c r="W587" s="229">
        <f t="shared" si="463"/>
        <v>10</v>
      </c>
      <c r="X587" s="52">
        <v>18</v>
      </c>
      <c r="Y587" s="87" t="str">
        <f t="shared" si="458"/>
        <v/>
      </c>
      <c r="Z587" s="87" t="str">
        <f t="shared" si="459"/>
        <v/>
      </c>
      <c r="AA587" s="87" t="str">
        <f t="shared" si="460"/>
        <v/>
      </c>
      <c r="AB587" s="87" t="str">
        <f t="shared" si="461"/>
        <v/>
      </c>
      <c r="AC587" s="34">
        <f t="shared" si="462"/>
        <v>0</v>
      </c>
    </row>
    <row r="588" spans="1:32" x14ac:dyDescent="0.2">
      <c r="A588" s="34" t="str">
        <f>C571&amp;"x"&amp;B588</f>
        <v>E6x15</v>
      </c>
      <c r="B588" s="63">
        <v>15</v>
      </c>
      <c r="C588" s="87" t="str">
        <f t="shared" si="448"/>
        <v/>
      </c>
      <c r="D588" s="87" t="str">
        <f t="shared" si="449"/>
        <v/>
      </c>
      <c r="E588" s="88" t="str">
        <f t="shared" si="450"/>
        <v/>
      </c>
      <c r="F588" s="88" t="str">
        <f t="shared" si="451"/>
        <v/>
      </c>
      <c r="G588" s="89" t="str">
        <f t="shared" si="452"/>
        <v/>
      </c>
      <c r="H588" s="90" t="str">
        <f t="shared" si="453"/>
        <v/>
      </c>
      <c r="I588" s="97"/>
      <c r="J588" s="87" t="str">
        <f t="shared" si="454"/>
        <v/>
      </c>
      <c r="K588" s="87" t="str">
        <f t="shared" si="455"/>
        <v/>
      </c>
      <c r="L588" s="87" t="str">
        <f t="shared" si="456"/>
        <v/>
      </c>
      <c r="M588" s="87" t="str">
        <f t="shared" si="457"/>
        <v/>
      </c>
      <c r="N588" s="92"/>
      <c r="P588" s="223" t="str">
        <f>IF(OR(LEFT($A588,1)="x",AND(Y573+$AC588=0,$AC573&gt;0)),"",IFERROR(VLOOKUP($A588,LedenZ,26,0),""))</f>
        <v/>
      </c>
      <c r="Q588" s="223" t="str">
        <f>IF(OR(LEFT($A588,1)="x",AND(Z573+$AC588=0,$AC573&gt;0)),"",IFERROR(VLOOKUP($A588,LedenZ,27,0),""))</f>
        <v/>
      </c>
      <c r="R588" s="223" t="str">
        <f>IF(OR(LEFT($A588,1)="x",AND(AA573+$AC588=0,$AC573&gt;0)),"",IFERROR(VLOOKUP($A588,LedenZ,28,0),""))</f>
        <v/>
      </c>
      <c r="S588" s="223" t="str">
        <f>IF(OR(LEFT($A588,1)="x",AND(AC573+$AC588=0,$AC573&gt;0)),"",IFERROR(VLOOKUP($A588,LedenZ,29,0),""))</f>
        <v/>
      </c>
      <c r="V588" s="229">
        <f t="shared" si="463"/>
        <v>9</v>
      </c>
      <c r="W588" s="229">
        <f t="shared" si="463"/>
        <v>10</v>
      </c>
      <c r="X588" s="52">
        <v>19</v>
      </c>
      <c r="Y588" s="87" t="str">
        <f t="shared" si="458"/>
        <v/>
      </c>
      <c r="Z588" s="87" t="str">
        <f t="shared" si="459"/>
        <v/>
      </c>
      <c r="AA588" s="87" t="str">
        <f t="shared" si="460"/>
        <v/>
      </c>
      <c r="AB588" s="87" t="str">
        <f t="shared" si="461"/>
        <v/>
      </c>
      <c r="AC588" s="34">
        <f t="shared" si="462"/>
        <v>0</v>
      </c>
    </row>
    <row r="589" spans="1:32" ht="13.5" thickBot="1" x14ac:dyDescent="0.25">
      <c r="B589" s="93"/>
      <c r="C589" s="94"/>
      <c r="D589" s="93"/>
      <c r="E589" s="93"/>
      <c r="F589" s="93"/>
      <c r="G589" s="95"/>
      <c r="H589" s="95"/>
      <c r="I589" s="95"/>
      <c r="J589" s="94"/>
      <c r="K589" s="94"/>
      <c r="L589" s="94"/>
      <c r="M589" s="92"/>
      <c r="N589" s="92"/>
      <c r="X589" s="52">
        <v>20</v>
      </c>
    </row>
    <row r="590" spans="1:32" ht="13.5" thickTop="1" x14ac:dyDescent="0.2">
      <c r="A590" s="62"/>
      <c r="B590" s="63"/>
      <c r="C590" s="392" t="s">
        <v>6547</v>
      </c>
      <c r="D590" s="392"/>
      <c r="E590" s="178" t="s">
        <v>6548</v>
      </c>
      <c r="F590" s="178" t="s">
        <v>6549</v>
      </c>
      <c r="G590" s="65" t="s">
        <v>6550</v>
      </c>
      <c r="H590" s="66"/>
      <c r="I590" s="67"/>
      <c r="J590" s="68" t="s">
        <v>6551</v>
      </c>
      <c r="K590" s="68" t="s">
        <v>6552</v>
      </c>
      <c r="L590" s="68" t="s">
        <v>6553</v>
      </c>
      <c r="M590" s="69"/>
      <c r="N590" s="69"/>
      <c r="O590" s="70"/>
      <c r="P590" s="71">
        <f ca="1">COUNT(P594:P608)</f>
        <v>0</v>
      </c>
      <c r="Q590" s="71">
        <f ca="1">COUNT(Q594:Q608)</f>
        <v>0</v>
      </c>
      <c r="R590" s="71">
        <f ca="1">COUNT(R594:R608)</f>
        <v>0</v>
      </c>
      <c r="S590" s="71">
        <f ca="1">COUNT(S594:S608)</f>
        <v>0</v>
      </c>
      <c r="T590" s="51">
        <f ca="1">S590-(15-COUNTBLANK(AB594:AB608))</f>
        <v>0</v>
      </c>
      <c r="U590" s="70"/>
      <c r="V590" s="70"/>
      <c r="W590" s="70"/>
      <c r="X590" s="70">
        <v>1</v>
      </c>
      <c r="Y590" s="62"/>
      <c r="Z590" s="62"/>
      <c r="AA590" s="62"/>
      <c r="AB590" s="62"/>
      <c r="AC590" s="62"/>
    </row>
    <row r="591" spans="1:32" x14ac:dyDescent="0.2">
      <c r="A591" s="43">
        <v>33</v>
      </c>
      <c r="B591" s="73"/>
      <c r="C591" s="391" t="str">
        <f>Leden!AR35</f>
        <v>F1</v>
      </c>
      <c r="D591" s="391"/>
      <c r="E591" s="177" t="str">
        <f>IF($C591="","",LEFT(IFERROR(VLOOKUP($C591,TeamsZ,2,0),"")&amp;"??",2))</f>
        <v>BK</v>
      </c>
      <c r="F591" s="177" t="str">
        <f>IF($C591="","",LEFT(IFERROR(VLOOKUP($C591,TeamsZ,3,0),"")&amp;"??",2))</f>
        <v>Za</v>
      </c>
      <c r="G591" s="177" t="str">
        <f>IF($C591="","",LEFT(IFERROR(VLOOKUP($C591,TeamsZ,4,0),"")&amp;"?",1))</f>
        <v>4</v>
      </c>
      <c r="H591" s="75"/>
      <c r="I591" s="76"/>
      <c r="J591" s="295">
        <f>COUNTIF(C594:C608,"V")</f>
        <v>3</v>
      </c>
      <c r="K591" s="300">
        <f>COUNTIF(C594:C608,"M")</f>
        <v>1</v>
      </c>
      <c r="L591" s="77">
        <f>IFERROR(AVERAGE(H594:H608),"")</f>
        <v>7</v>
      </c>
      <c r="M591" s="78"/>
      <c r="N591" s="78"/>
      <c r="O591" s="79" t="s">
        <v>6554</v>
      </c>
      <c r="P591" s="223" t="str">
        <f ca="1">IF(COUNT(P594:P608)=0,"",TeamPunten(P594:P608,$V591))</f>
        <v/>
      </c>
      <c r="Q591" s="223" t="str">
        <f ca="1">IF(COUNT(Q594:Q608)=0,"",TeamPunten(Q594:Q608,$V591))</f>
        <v/>
      </c>
      <c r="R591" s="223" t="str">
        <f ca="1">IF(COUNT(R594:R608)=0,"",TeamPunten(R594:R608,$V591))</f>
        <v/>
      </c>
      <c r="S591" s="223" t="str">
        <f ca="1">IF(COUNT(S594:S608)=0,"",TeamPunten(S594:S608,$V591))</f>
        <v/>
      </c>
      <c r="T591" s="51"/>
      <c r="U591" s="225" t="str">
        <f>MID($C591,1,1)</f>
        <v>F</v>
      </c>
      <c r="V591" s="225" t="str">
        <f>MID($C591,1,1)</f>
        <v>F</v>
      </c>
      <c r="W591" s="225" t="str">
        <f>MID($C591,1,1)</f>
        <v>F</v>
      </c>
      <c r="X591" s="52">
        <v>2</v>
      </c>
      <c r="Y591" s="43"/>
      <c r="Z591" s="43"/>
      <c r="AA591" s="43"/>
      <c r="AB591" s="43"/>
      <c r="AC591" s="43"/>
      <c r="AD591" s="20" t="str">
        <f>IF($C591="","",IFERROR(VLOOKUP($C591,TeamsZ,6,0),""))</f>
        <v>A</v>
      </c>
      <c r="AE591" s="20" t="str">
        <f>IF($AD591="","",VLOOKUP($AD591,Teams!$J$4:$O$8,2,0))</f>
        <v>3312 AD</v>
      </c>
      <c r="AF591" s="20" t="str">
        <f>IF($AD591="","",VLOOKUP($AD591,Teams!$J$4:$O$8,4,0))</f>
        <v>Dordrecht</v>
      </c>
    </row>
    <row r="592" spans="1:32" x14ac:dyDescent="0.2">
      <c r="B592" s="63"/>
      <c r="C592" s="178"/>
      <c r="D592" s="63"/>
      <c r="E592" s="63"/>
      <c r="F592" s="63"/>
      <c r="G592" s="67"/>
      <c r="H592" s="67"/>
      <c r="I592" s="67"/>
      <c r="J592" s="296"/>
      <c r="K592" s="296"/>
      <c r="L592" s="296"/>
      <c r="M592" s="80"/>
      <c r="N592" s="80"/>
      <c r="P592" s="224"/>
      <c r="Q592" s="224"/>
      <c r="R592" s="224"/>
      <c r="S592" s="224"/>
      <c r="T592" s="51"/>
      <c r="U592" s="226"/>
      <c r="V592" s="226"/>
      <c r="W592" s="226"/>
      <c r="X592" s="52">
        <v>3</v>
      </c>
    </row>
    <row r="593" spans="1:29" x14ac:dyDescent="0.2">
      <c r="A593" s="81"/>
      <c r="B593" s="82"/>
      <c r="C593" s="83" t="s">
        <v>6555</v>
      </c>
      <c r="D593" s="83" t="s">
        <v>6556</v>
      </c>
      <c r="E593" s="84" t="s">
        <v>6557</v>
      </c>
      <c r="F593" s="84" t="s">
        <v>6558</v>
      </c>
      <c r="G593" s="83" t="s">
        <v>6559</v>
      </c>
      <c r="H593" s="83" t="s">
        <v>6560</v>
      </c>
      <c r="I593" s="83" t="s">
        <v>6415</v>
      </c>
      <c r="J593" s="83" t="s">
        <v>7321</v>
      </c>
      <c r="K593" s="83" t="s">
        <v>8065</v>
      </c>
      <c r="L593" s="83" t="s">
        <v>8195</v>
      </c>
      <c r="M593" s="83" t="s">
        <v>8196</v>
      </c>
      <c r="N593" s="85"/>
      <c r="O593" s="86"/>
      <c r="P593" s="227" t="s">
        <v>6425</v>
      </c>
      <c r="Q593" s="227" t="s">
        <v>6424</v>
      </c>
      <c r="R593" s="227" t="s">
        <v>6426</v>
      </c>
      <c r="S593" s="227" t="s">
        <v>6425</v>
      </c>
      <c r="T593" s="51"/>
      <c r="U593" s="225">
        <f>IF(W591="","",VLOOKUP(W591,Leeftijdscat,2,FALSE))</f>
        <v>5</v>
      </c>
      <c r="V593" s="225">
        <f>IF(W591="","",VLOOKUP(W591,Leeftijdscat,3,FALSE))</f>
        <v>7</v>
      </c>
      <c r="W593" s="225">
        <f>IF(W591="","",VLOOKUP(W591,Leeftijdscat,4,FALSE))</f>
        <v>8</v>
      </c>
      <c r="X593" s="52">
        <v>4</v>
      </c>
      <c r="Y593" s="81">
        <f>LEN(Y594&amp;Y595&amp;Y596&amp;Y597&amp;Y598&amp;Y599&amp;Y600&amp;Y601&amp;Y602&amp;Y603&amp;Y604&amp;Y605&amp;Y606&amp;Y607&amp;Y608)</f>
        <v>8</v>
      </c>
      <c r="Z593" s="81">
        <f>LEN(Z594&amp;Z595&amp;Z596&amp;Z597&amp;Z598&amp;Z599&amp;Z600&amp;Z601&amp;Z602&amp;Z603&amp;Z604&amp;Z605&amp;Z606&amp;Z607&amp;Z608)</f>
        <v>8</v>
      </c>
      <c r="AA593" s="81">
        <f>LEN(AA594&amp;AA595&amp;AA596&amp;AA597&amp;AA598&amp;AA599&amp;AA600&amp;AA601&amp;AA602&amp;AA603&amp;AA604&amp;AA605&amp;AA606&amp;AA607&amp;AA608)</f>
        <v>8</v>
      </c>
      <c r="AB593" s="81">
        <f>LEN(AB594&amp;AB595&amp;AB596&amp;AB597&amp;AB598&amp;AB599&amp;AB600&amp;AB601&amp;AB602&amp;AB603&amp;AB604&amp;AB605&amp;AB606&amp;AB607&amp;AB608)</f>
        <v>0</v>
      </c>
      <c r="AC593" s="81">
        <f>SUM(Y593:AA593)</f>
        <v>24</v>
      </c>
    </row>
    <row r="594" spans="1:29" x14ac:dyDescent="0.2">
      <c r="A594" s="34" t="str">
        <f>C591&amp;"x"&amp;B594</f>
        <v>F1x1</v>
      </c>
      <c r="B594" s="63">
        <v>1</v>
      </c>
      <c r="C594" s="87" t="str">
        <f t="shared" ref="C594:C608" si="464">IF(LEFT($A594,1)="x","",IFERROR(VLOOKUP($A594,LedenZ,5,0),""))</f>
        <v>V</v>
      </c>
      <c r="D594" s="87" t="str">
        <f t="shared" ref="D594:D608" si="465">IF(LEFT($A594,1)="x","",IFERROR(VLOOKUP($A594,LedenZ,6,0),""))</f>
        <v>NLS34M7</v>
      </c>
      <c r="E594" s="88" t="str">
        <f t="shared" ref="E594:E608" si="466">IF(LEFT($A594,1)="x","",IFERROR(VLOOKUP($A594,LedenZ,7,0),""))</f>
        <v>Camphens, Saar</v>
      </c>
      <c r="F594" s="88" t="str">
        <f t="shared" ref="F594:F608" si="467">IF(LEFT($A594,1)="x","",IFERROR(VLOOKUP($A594,LedenZ,8,0),""))</f>
        <v>Saar</v>
      </c>
      <c r="G594" s="89">
        <f t="shared" ref="G594:G608" si="468">IF(LEFT($A594,1)="x","",IFERROR(VLOOKUP($A594,LedenZ,9,0),""))</f>
        <v>40786</v>
      </c>
      <c r="H594" s="90">
        <f t="shared" ref="H594:H608" si="469">IF(AND(ISNUMBER(G594),G594&lt;&gt;0),DATEDIF(G594,Peildatum,"Y"),"")</f>
        <v>7</v>
      </c>
      <c r="I594" s="97"/>
      <c r="J594" s="87" t="str">
        <f t="shared" ref="J594:J608" si="470">IF(LEFT($A594,1)="x","",IFERROR(VLOOKUP($A594,LedenZ,15,0),""))</f>
        <v>F5</v>
      </c>
      <c r="K594" s="87" t="str">
        <f t="shared" ref="K594:K608" si="471">IF(LEFT($A594,1)="x","",IFERROR(VLOOKUP($A594,LedenZ,16,0),""))</f>
        <v>F5</v>
      </c>
      <c r="L594" s="87" t="str">
        <f t="shared" ref="L594:L608" si="472">IF(LEFT($A594,1)="x","",IFERROR(VLOOKUP($A594,LedenZ,17,0),""))</f>
        <v>F5</v>
      </c>
      <c r="M594" s="87" t="str">
        <f t="shared" ref="M594:M608" si="473">IF(LEFT($A594,1)="x","",IFERROR(VLOOKUP($A594,LedenZ,18,0),""))</f>
        <v>F1</v>
      </c>
      <c r="N594" s="92"/>
      <c r="P594" s="223" t="str">
        <f ca="1">IF(OR(LEFT($A594,1)="x",AND(Y593+$AC594=0,$AC593&gt;0)),"",IFERROR(VLOOKUP($A594,LedenZ,26,0),""))</f>
        <v/>
      </c>
      <c r="Q594" s="223" t="str">
        <f ca="1">IF(OR(LEFT($A594,1)="x",AND(Z593+$AC594=0,$AC593&gt;0)),"",IFERROR(VLOOKUP($A594,LedenZ,27,0),""))</f>
        <v/>
      </c>
      <c r="R594" s="223" t="str">
        <f ca="1">IF(OR(LEFT($A594,1)="x",AND(AA593+$AC594=0,$AC593&gt;0)),"",IFERROR(VLOOKUP($A594,LedenZ,28,0),""))</f>
        <v/>
      </c>
      <c r="S594" s="223" t="str">
        <f ca="1">IF(OR(LEFT($A594,1)="x",AND(AC593+$AC594=0,$AC593&gt;0)),"",IFERROR(VLOOKUP($A594,LedenZ,29,0),""))</f>
        <v/>
      </c>
      <c r="T594" s="305"/>
      <c r="U594" s="226"/>
      <c r="V594" s="229">
        <f>V593</f>
        <v>7</v>
      </c>
      <c r="W594" s="229">
        <f>W593</f>
        <v>8</v>
      </c>
      <c r="X594" s="52">
        <v>5</v>
      </c>
      <c r="Y594" s="87" t="str">
        <f t="shared" ref="Y594:Y608" si="474">IF(LEFT($A594,1)="x","",IFERROR(VLOOKUP($A594,LedenZ,33,0),""))</f>
        <v>F5</v>
      </c>
      <c r="Z594" s="87" t="str">
        <f t="shared" ref="Z594:Z608" si="475">IF(LEFT($A594,1)="x","",IFERROR(VLOOKUP($A594,LedenZ,34,0),""))</f>
        <v>F5</v>
      </c>
      <c r="AA594" s="87" t="str">
        <f t="shared" ref="AA594:AA608" si="476">IF(LEFT($A594,1)="x","",IFERROR(VLOOKUP($A594,LedenZ,35,0),""))</f>
        <v>F5</v>
      </c>
      <c r="AB594" s="87" t="str">
        <f t="shared" ref="AB594:AB608" si="477">IF(LEFT($A594,1)="x","",IFERROR(VLOOKUP($A594,LedenZ,36,0),""))</f>
        <v/>
      </c>
      <c r="AC594" s="34">
        <f t="shared" ref="AC594:AC608" si="478">LEN(Y594&amp;Z594&amp;AA594&amp;AB594)</f>
        <v>6</v>
      </c>
    </row>
    <row r="595" spans="1:29" x14ac:dyDescent="0.2">
      <c r="A595" s="34" t="str">
        <f>C591&amp;"x"&amp;B595</f>
        <v>F1x2</v>
      </c>
      <c r="B595" s="63">
        <v>2</v>
      </c>
      <c r="C595" s="87" t="str">
        <f t="shared" si="464"/>
        <v>V</v>
      </c>
      <c r="D595" s="87" t="str">
        <f t="shared" si="465"/>
        <v>NLT36L7</v>
      </c>
      <c r="E595" s="88" t="str">
        <f t="shared" si="466"/>
        <v>Nijhoff, Liv</v>
      </c>
      <c r="F595" s="88" t="str">
        <f t="shared" si="467"/>
        <v>Liv</v>
      </c>
      <c r="G595" s="89">
        <f t="shared" si="468"/>
        <v>40565</v>
      </c>
      <c r="H595" s="90">
        <f t="shared" si="469"/>
        <v>7</v>
      </c>
      <c r="I595" s="97"/>
      <c r="J595" s="87" t="str">
        <f t="shared" si="470"/>
        <v>F4</v>
      </c>
      <c r="K595" s="87" t="str">
        <f t="shared" si="471"/>
        <v>F4</v>
      </c>
      <c r="L595" s="87" t="str">
        <f t="shared" si="472"/>
        <v>F4</v>
      </c>
      <c r="M595" s="87" t="str">
        <f t="shared" si="473"/>
        <v>F1</v>
      </c>
      <c r="N595" s="92"/>
      <c r="P595" s="223" t="str">
        <f ca="1">IF(OR(LEFT($A595,1)="x",AND(Y593+$AC595=0,$AC593&gt;0)),"",IFERROR(VLOOKUP($A595,LedenZ,26,0),""))</f>
        <v/>
      </c>
      <c r="Q595" s="223" t="str">
        <f ca="1">IF(OR(LEFT($A595,1)="x",AND(Z593+$AC595=0,$AC593&gt;0)),"",IFERROR(VLOOKUP($A595,LedenZ,27,0),""))</f>
        <v/>
      </c>
      <c r="R595" s="223" t="str">
        <f ca="1">IF(OR(LEFT($A595,1)="x",AND(AA593+$AC595=0,$AC593&gt;0)),"",IFERROR(VLOOKUP($A595,LedenZ,28,0),""))</f>
        <v/>
      </c>
      <c r="S595" s="223" t="str">
        <f ca="1">IF(OR(LEFT($A595,1)="x",AND(AC593+$AC595=0,$AC593&gt;0)),"",IFERROR(VLOOKUP($A595,LedenZ,29,0),""))</f>
        <v/>
      </c>
      <c r="T595" s="305"/>
      <c r="U595" s="226"/>
      <c r="V595" s="229">
        <f t="shared" ref="V595:W608" si="479">V594</f>
        <v>7</v>
      </c>
      <c r="W595" s="229">
        <f t="shared" si="479"/>
        <v>8</v>
      </c>
      <c r="X595" s="52">
        <v>6</v>
      </c>
      <c r="Y595" s="87" t="str">
        <f t="shared" si="474"/>
        <v>F4</v>
      </c>
      <c r="Z595" s="87" t="str">
        <f t="shared" si="475"/>
        <v>F4</v>
      </c>
      <c r="AA595" s="87" t="str">
        <f t="shared" si="476"/>
        <v>F4</v>
      </c>
      <c r="AB595" s="87" t="str">
        <f t="shared" si="477"/>
        <v/>
      </c>
      <c r="AC595" s="34">
        <f t="shared" si="478"/>
        <v>6</v>
      </c>
    </row>
    <row r="596" spans="1:29" x14ac:dyDescent="0.2">
      <c r="A596" s="34" t="str">
        <f>C591&amp;"x"&amp;B596</f>
        <v>F1x3</v>
      </c>
      <c r="B596" s="63">
        <v>3</v>
      </c>
      <c r="C596" s="87" t="str">
        <f t="shared" si="464"/>
        <v>V</v>
      </c>
      <c r="D596" s="87" t="str">
        <f t="shared" si="465"/>
        <v>NLM86V5</v>
      </c>
      <c r="E596" s="88" t="str">
        <f t="shared" si="466"/>
        <v>Vaartmans, Britt</v>
      </c>
      <c r="F596" s="88" t="str">
        <f t="shared" si="467"/>
        <v>Britt</v>
      </c>
      <c r="G596" s="89">
        <f t="shared" si="468"/>
        <v>40561</v>
      </c>
      <c r="H596" s="90">
        <f t="shared" si="469"/>
        <v>7</v>
      </c>
      <c r="I596" s="97"/>
      <c r="J596" s="87" t="str">
        <f t="shared" si="470"/>
        <v>F2</v>
      </c>
      <c r="K596" s="87" t="str">
        <f t="shared" si="471"/>
        <v>F2</v>
      </c>
      <c r="L596" s="87" t="str">
        <f t="shared" si="472"/>
        <v>F2</v>
      </c>
      <c r="M596" s="87" t="str">
        <f t="shared" si="473"/>
        <v>F1</v>
      </c>
      <c r="N596" s="92"/>
      <c r="P596" s="223" t="str">
        <f ca="1">IF(OR(LEFT($A596,1)="x",AND(Y593+$AC596=0,$AC593&gt;0)),"",IFERROR(VLOOKUP($A596,LedenZ,26,0),""))</f>
        <v/>
      </c>
      <c r="Q596" s="223" t="str">
        <f ca="1">IF(OR(LEFT($A596,1)="x",AND(Z593+$AC596=0,$AC593&gt;0)),"",IFERROR(VLOOKUP($A596,LedenZ,27,0),""))</f>
        <v/>
      </c>
      <c r="R596" s="223" t="str">
        <f ca="1">IF(OR(LEFT($A596,1)="x",AND(AA593+$AC596=0,$AC593&gt;0)),"",IFERROR(VLOOKUP($A596,LedenZ,28,0),""))</f>
        <v/>
      </c>
      <c r="S596" s="223" t="str">
        <f ca="1">IF(OR(LEFT($A596,1)="x",AND(AC593+$AC596=0,$AC593&gt;0)),"",IFERROR(VLOOKUP($A596,LedenZ,29,0),""))</f>
        <v/>
      </c>
      <c r="T596" s="305"/>
      <c r="U596" s="226"/>
      <c r="V596" s="229">
        <f t="shared" si="479"/>
        <v>7</v>
      </c>
      <c r="W596" s="229">
        <f t="shared" si="479"/>
        <v>8</v>
      </c>
      <c r="X596" s="52">
        <v>7</v>
      </c>
      <c r="Y596" s="87" t="str">
        <f t="shared" si="474"/>
        <v>F2</v>
      </c>
      <c r="Z596" s="87" t="str">
        <f t="shared" si="475"/>
        <v>F2</v>
      </c>
      <c r="AA596" s="87" t="str">
        <f t="shared" si="476"/>
        <v>F2</v>
      </c>
      <c r="AB596" s="87" t="str">
        <f t="shared" si="477"/>
        <v/>
      </c>
      <c r="AC596" s="34">
        <f t="shared" si="478"/>
        <v>6</v>
      </c>
    </row>
    <row r="597" spans="1:29" x14ac:dyDescent="0.2">
      <c r="A597" s="34" t="str">
        <f>C591&amp;"x"&amp;B597</f>
        <v>F1x4</v>
      </c>
      <c r="B597" s="63">
        <v>4</v>
      </c>
      <c r="C597" s="87" t="str">
        <f t="shared" si="464"/>
        <v>M</v>
      </c>
      <c r="D597" s="87" t="str">
        <f t="shared" si="465"/>
        <v>NLV80P4</v>
      </c>
      <c r="E597" s="88" t="str">
        <f t="shared" si="466"/>
        <v>Heersping, Sander</v>
      </c>
      <c r="F597" s="88" t="str">
        <f t="shared" si="467"/>
        <v>Sander</v>
      </c>
      <c r="G597" s="89">
        <f t="shared" si="468"/>
        <v>40806</v>
      </c>
      <c r="H597" s="90">
        <f t="shared" si="469"/>
        <v>7</v>
      </c>
      <c r="I597" s="97"/>
      <c r="J597" s="87" t="str">
        <f t="shared" si="470"/>
        <v>F5</v>
      </c>
      <c r="K597" s="87" t="str">
        <f t="shared" si="471"/>
        <v>F5</v>
      </c>
      <c r="L597" s="87" t="str">
        <f t="shared" si="472"/>
        <v>F5</v>
      </c>
      <c r="M597" s="87" t="str">
        <f t="shared" si="473"/>
        <v>F1</v>
      </c>
      <c r="N597" s="92"/>
      <c r="P597" s="223" t="str">
        <f ca="1">IF(OR(LEFT($A597,1)="x",AND(Y593+$AC597=0,$AC593&gt;0)),"",IFERROR(VLOOKUP($A597,LedenZ,26,0),""))</f>
        <v/>
      </c>
      <c r="Q597" s="223" t="str">
        <f ca="1">IF(OR(LEFT($A597,1)="x",AND(Z593+$AC597=0,$AC593&gt;0)),"",IFERROR(VLOOKUP($A597,LedenZ,27,0),""))</f>
        <v/>
      </c>
      <c r="R597" s="223" t="str">
        <f ca="1">IF(OR(LEFT($A597,1)="x",AND(AA593+$AC597=0,$AC593&gt;0)),"",IFERROR(VLOOKUP($A597,LedenZ,28,0),""))</f>
        <v/>
      </c>
      <c r="S597" s="223" t="str">
        <f ca="1">IF(OR(LEFT($A597,1)="x",AND(AC593+$AC597=0,$AC593&gt;0)),"",IFERROR(VLOOKUP($A597,LedenZ,29,0),""))</f>
        <v/>
      </c>
      <c r="T597" s="305"/>
      <c r="U597" s="226"/>
      <c r="V597" s="229">
        <f t="shared" si="479"/>
        <v>7</v>
      </c>
      <c r="W597" s="229">
        <f t="shared" si="479"/>
        <v>8</v>
      </c>
      <c r="X597" s="52">
        <v>8</v>
      </c>
      <c r="Y597" s="87" t="str">
        <f t="shared" si="474"/>
        <v>F5</v>
      </c>
      <c r="Z597" s="87" t="str">
        <f t="shared" si="475"/>
        <v>F5</v>
      </c>
      <c r="AA597" s="87" t="str">
        <f t="shared" si="476"/>
        <v>F5</v>
      </c>
      <c r="AB597" s="87" t="str">
        <f t="shared" si="477"/>
        <v/>
      </c>
      <c r="AC597" s="34">
        <f t="shared" si="478"/>
        <v>6</v>
      </c>
    </row>
    <row r="598" spans="1:29" x14ac:dyDescent="0.2">
      <c r="A598" s="34" t="str">
        <f>C591&amp;"x"&amp;B598</f>
        <v>F1x5</v>
      </c>
      <c r="B598" s="63">
        <v>5</v>
      </c>
      <c r="C598" s="87" t="str">
        <f t="shared" si="464"/>
        <v/>
      </c>
      <c r="D598" s="87" t="str">
        <f t="shared" si="465"/>
        <v/>
      </c>
      <c r="E598" s="88" t="str">
        <f t="shared" si="466"/>
        <v/>
      </c>
      <c r="F598" s="88" t="str">
        <f t="shared" si="467"/>
        <v/>
      </c>
      <c r="G598" s="89" t="str">
        <f t="shared" si="468"/>
        <v/>
      </c>
      <c r="H598" s="90" t="str">
        <f t="shared" si="469"/>
        <v/>
      </c>
      <c r="I598" s="97"/>
      <c r="J598" s="87" t="str">
        <f t="shared" si="470"/>
        <v/>
      </c>
      <c r="K598" s="87" t="str">
        <f t="shared" si="471"/>
        <v/>
      </c>
      <c r="L598" s="87" t="str">
        <f t="shared" si="472"/>
        <v/>
      </c>
      <c r="M598" s="87" t="str">
        <f t="shared" si="473"/>
        <v/>
      </c>
      <c r="N598" s="92"/>
      <c r="P598" s="223" t="str">
        <f>IF(OR(LEFT($A598,1)="x",AND(Y593+$AC598=0,$AC593&gt;0)),"",IFERROR(VLOOKUP($A598,LedenZ,26,0),""))</f>
        <v/>
      </c>
      <c r="Q598" s="223" t="str">
        <f>IF(OR(LEFT($A598,1)="x",AND(Z593+$AC598=0,$AC593&gt;0)),"",IFERROR(VLOOKUP($A598,LedenZ,27,0),""))</f>
        <v/>
      </c>
      <c r="R598" s="223" t="str">
        <f>IF(OR(LEFT($A598,1)="x",AND(AA593+$AC598=0,$AC593&gt;0)),"",IFERROR(VLOOKUP($A598,LedenZ,28,0),""))</f>
        <v/>
      </c>
      <c r="S598" s="223" t="str">
        <f>IF(OR(LEFT($A598,1)="x",AND(AC593+$AC598=0,$AC593&gt;0)),"",IFERROR(VLOOKUP($A598,LedenZ,29,0),""))</f>
        <v/>
      </c>
      <c r="T598" s="305"/>
      <c r="U598" s="226"/>
      <c r="V598" s="229">
        <f t="shared" si="479"/>
        <v>7</v>
      </c>
      <c r="W598" s="229">
        <f t="shared" si="479"/>
        <v>8</v>
      </c>
      <c r="X598" s="52">
        <v>9</v>
      </c>
      <c r="Y598" s="87" t="str">
        <f t="shared" si="474"/>
        <v/>
      </c>
      <c r="Z598" s="87" t="str">
        <f t="shared" si="475"/>
        <v/>
      </c>
      <c r="AA598" s="87" t="str">
        <f t="shared" si="476"/>
        <v/>
      </c>
      <c r="AB598" s="87" t="str">
        <f t="shared" si="477"/>
        <v/>
      </c>
      <c r="AC598" s="34">
        <f t="shared" si="478"/>
        <v>0</v>
      </c>
    </row>
    <row r="599" spans="1:29" x14ac:dyDescent="0.2">
      <c r="A599" s="34" t="str">
        <f>C591&amp;"x"&amp;B599</f>
        <v>F1x6</v>
      </c>
      <c r="B599" s="63">
        <v>6</v>
      </c>
      <c r="C599" s="87" t="str">
        <f t="shared" si="464"/>
        <v/>
      </c>
      <c r="D599" s="87" t="str">
        <f t="shared" si="465"/>
        <v/>
      </c>
      <c r="E599" s="88" t="str">
        <f t="shared" si="466"/>
        <v/>
      </c>
      <c r="F599" s="88" t="str">
        <f t="shared" si="467"/>
        <v/>
      </c>
      <c r="G599" s="89" t="str">
        <f t="shared" si="468"/>
        <v/>
      </c>
      <c r="H599" s="90" t="str">
        <f t="shared" si="469"/>
        <v/>
      </c>
      <c r="I599" s="97"/>
      <c r="J599" s="87" t="str">
        <f t="shared" si="470"/>
        <v/>
      </c>
      <c r="K599" s="87" t="str">
        <f t="shared" si="471"/>
        <v/>
      </c>
      <c r="L599" s="87" t="str">
        <f t="shared" si="472"/>
        <v/>
      </c>
      <c r="M599" s="87" t="str">
        <f t="shared" si="473"/>
        <v/>
      </c>
      <c r="N599" s="92"/>
      <c r="P599" s="223" t="str">
        <f>IF(OR(LEFT($A599,1)="x",AND(Y593+$AC599=0,$AC593&gt;0)),"",IFERROR(VLOOKUP($A599,LedenZ,26,0),""))</f>
        <v/>
      </c>
      <c r="Q599" s="223" t="str">
        <f>IF(OR(LEFT($A599,1)="x",AND(Z593+$AC599=0,$AC593&gt;0)),"",IFERROR(VLOOKUP($A599,LedenZ,27,0),""))</f>
        <v/>
      </c>
      <c r="R599" s="223" t="str">
        <f>IF(OR(LEFT($A599,1)="x",AND(AA593+$AC599=0,$AC593&gt;0)),"",IFERROR(VLOOKUP($A599,LedenZ,28,0),""))</f>
        <v/>
      </c>
      <c r="S599" s="223" t="str">
        <f>IF(OR(LEFT($A599,1)="x",AND(AC593+$AC599=0,$AC593&gt;0)),"",IFERROR(VLOOKUP($A599,LedenZ,29,0),""))</f>
        <v/>
      </c>
      <c r="T599" s="305"/>
      <c r="U599" s="226"/>
      <c r="V599" s="229">
        <f t="shared" si="479"/>
        <v>7</v>
      </c>
      <c r="W599" s="229">
        <f t="shared" si="479"/>
        <v>8</v>
      </c>
      <c r="X599" s="52">
        <v>10</v>
      </c>
      <c r="Y599" s="87" t="str">
        <f t="shared" si="474"/>
        <v/>
      </c>
      <c r="Z599" s="87" t="str">
        <f t="shared" si="475"/>
        <v/>
      </c>
      <c r="AA599" s="87" t="str">
        <f t="shared" si="476"/>
        <v/>
      </c>
      <c r="AB599" s="87" t="str">
        <f t="shared" si="477"/>
        <v/>
      </c>
      <c r="AC599" s="34">
        <f t="shared" si="478"/>
        <v>0</v>
      </c>
    </row>
    <row r="600" spans="1:29" x14ac:dyDescent="0.2">
      <c r="A600" s="34" t="str">
        <f>C591&amp;"x"&amp;B600</f>
        <v>F1x7</v>
      </c>
      <c r="B600" s="63">
        <v>7</v>
      </c>
      <c r="C600" s="87" t="str">
        <f t="shared" si="464"/>
        <v/>
      </c>
      <c r="D600" s="87" t="str">
        <f t="shared" si="465"/>
        <v/>
      </c>
      <c r="E600" s="88" t="str">
        <f t="shared" si="466"/>
        <v/>
      </c>
      <c r="F600" s="88" t="str">
        <f t="shared" si="467"/>
        <v/>
      </c>
      <c r="G600" s="89" t="str">
        <f t="shared" si="468"/>
        <v/>
      </c>
      <c r="H600" s="90" t="str">
        <f t="shared" si="469"/>
        <v/>
      </c>
      <c r="I600" s="97"/>
      <c r="J600" s="87" t="str">
        <f t="shared" si="470"/>
        <v/>
      </c>
      <c r="K600" s="87" t="str">
        <f t="shared" si="471"/>
        <v/>
      </c>
      <c r="L600" s="87" t="str">
        <f t="shared" si="472"/>
        <v/>
      </c>
      <c r="M600" s="87" t="str">
        <f t="shared" si="473"/>
        <v/>
      </c>
      <c r="N600" s="92"/>
      <c r="P600" s="223" t="str">
        <f>IF(OR(LEFT($A600,1)="x",AND(Y593+$AC600=0,$AC593&gt;0)),"",IFERROR(VLOOKUP($A600,LedenZ,26,0),""))</f>
        <v/>
      </c>
      <c r="Q600" s="223" t="str">
        <f>IF(OR(LEFT($A600,1)="x",AND(Z593+$AC600=0,$AC593&gt;0)),"",IFERROR(VLOOKUP($A600,LedenZ,27,0),""))</f>
        <v/>
      </c>
      <c r="R600" s="223" t="str">
        <f>IF(OR(LEFT($A600,1)="x",AND(AA593+$AC600=0,$AC593&gt;0)),"",IFERROR(VLOOKUP($A600,LedenZ,28,0),""))</f>
        <v/>
      </c>
      <c r="S600" s="223" t="str">
        <f>IF(OR(LEFT($A600,1)="x",AND(AC593+$AC600=0,$AC593&gt;0)),"",IFERROR(VLOOKUP($A600,LedenZ,29,0),""))</f>
        <v/>
      </c>
      <c r="T600" s="305"/>
      <c r="U600" s="226"/>
      <c r="V600" s="229">
        <f t="shared" si="479"/>
        <v>7</v>
      </c>
      <c r="W600" s="229">
        <f t="shared" si="479"/>
        <v>8</v>
      </c>
      <c r="X600" s="52">
        <v>11</v>
      </c>
      <c r="Y600" s="87" t="str">
        <f t="shared" si="474"/>
        <v/>
      </c>
      <c r="Z600" s="87" t="str">
        <f t="shared" si="475"/>
        <v/>
      </c>
      <c r="AA600" s="87" t="str">
        <f t="shared" si="476"/>
        <v/>
      </c>
      <c r="AB600" s="87" t="str">
        <f t="shared" si="477"/>
        <v/>
      </c>
      <c r="AC600" s="34">
        <f t="shared" si="478"/>
        <v>0</v>
      </c>
    </row>
    <row r="601" spans="1:29" x14ac:dyDescent="0.2">
      <c r="A601" s="34" t="str">
        <f>C591&amp;"x"&amp;B601</f>
        <v>F1x8</v>
      </c>
      <c r="B601" s="63">
        <v>8</v>
      </c>
      <c r="C601" s="87" t="str">
        <f t="shared" si="464"/>
        <v/>
      </c>
      <c r="D601" s="87" t="str">
        <f t="shared" si="465"/>
        <v/>
      </c>
      <c r="E601" s="88" t="str">
        <f t="shared" si="466"/>
        <v/>
      </c>
      <c r="F601" s="88" t="str">
        <f t="shared" si="467"/>
        <v/>
      </c>
      <c r="G601" s="89" t="str">
        <f t="shared" si="468"/>
        <v/>
      </c>
      <c r="H601" s="90" t="str">
        <f t="shared" si="469"/>
        <v/>
      </c>
      <c r="I601" s="97"/>
      <c r="J601" s="87" t="str">
        <f t="shared" si="470"/>
        <v/>
      </c>
      <c r="K601" s="87" t="str">
        <f t="shared" si="471"/>
        <v/>
      </c>
      <c r="L601" s="87" t="str">
        <f t="shared" si="472"/>
        <v/>
      </c>
      <c r="M601" s="87" t="str">
        <f t="shared" si="473"/>
        <v/>
      </c>
      <c r="N601" s="92"/>
      <c r="P601" s="223" t="str">
        <f>IF(OR(LEFT($A601,1)="x",AND(Y593+$AC601=0,$AC593&gt;0)),"",IFERROR(VLOOKUP($A601,LedenZ,26,0),""))</f>
        <v/>
      </c>
      <c r="Q601" s="223" t="str">
        <f>IF(OR(LEFT($A601,1)="x",AND(Z593+$AC601=0,$AC593&gt;0)),"",IFERROR(VLOOKUP($A601,LedenZ,27,0),""))</f>
        <v/>
      </c>
      <c r="R601" s="223" t="str">
        <f>IF(OR(LEFT($A601,1)="x",AND(AA593+$AC601=0,$AC593&gt;0)),"",IFERROR(VLOOKUP($A601,LedenZ,28,0),""))</f>
        <v/>
      </c>
      <c r="S601" s="223" t="str">
        <f>IF(OR(LEFT($A601,1)="x",AND(AC593+$AC601=0,$AC593&gt;0)),"",IFERROR(VLOOKUP($A601,LedenZ,29,0),""))</f>
        <v/>
      </c>
      <c r="T601" s="305"/>
      <c r="U601" s="226"/>
      <c r="V601" s="229">
        <f t="shared" si="479"/>
        <v>7</v>
      </c>
      <c r="W601" s="229">
        <f t="shared" si="479"/>
        <v>8</v>
      </c>
      <c r="X601" s="52">
        <v>12</v>
      </c>
      <c r="Y601" s="87" t="str">
        <f t="shared" si="474"/>
        <v/>
      </c>
      <c r="Z601" s="87" t="str">
        <f t="shared" si="475"/>
        <v/>
      </c>
      <c r="AA601" s="87" t="str">
        <f t="shared" si="476"/>
        <v/>
      </c>
      <c r="AB601" s="87" t="str">
        <f t="shared" si="477"/>
        <v/>
      </c>
      <c r="AC601" s="34">
        <f t="shared" si="478"/>
        <v>0</v>
      </c>
    </row>
    <row r="602" spans="1:29" x14ac:dyDescent="0.2">
      <c r="A602" s="34" t="str">
        <f>C591&amp;"x"&amp;B602</f>
        <v>F1x9</v>
      </c>
      <c r="B602" s="63">
        <v>9</v>
      </c>
      <c r="C602" s="87" t="str">
        <f t="shared" si="464"/>
        <v/>
      </c>
      <c r="D602" s="87" t="str">
        <f t="shared" si="465"/>
        <v/>
      </c>
      <c r="E602" s="88" t="str">
        <f t="shared" si="466"/>
        <v/>
      </c>
      <c r="F602" s="88" t="str">
        <f t="shared" si="467"/>
        <v/>
      </c>
      <c r="G602" s="89" t="str">
        <f t="shared" si="468"/>
        <v/>
      </c>
      <c r="H602" s="90" t="str">
        <f t="shared" si="469"/>
        <v/>
      </c>
      <c r="I602" s="97"/>
      <c r="J602" s="87" t="str">
        <f t="shared" si="470"/>
        <v/>
      </c>
      <c r="K602" s="87" t="str">
        <f t="shared" si="471"/>
        <v/>
      </c>
      <c r="L602" s="87" t="str">
        <f t="shared" si="472"/>
        <v/>
      </c>
      <c r="M602" s="87" t="str">
        <f t="shared" si="473"/>
        <v/>
      </c>
      <c r="N602" s="92"/>
      <c r="P602" s="223" t="str">
        <f>IF(OR(LEFT($A602,1)="x",AND(Y593+$AC602=0,$AC593&gt;0)),"",IFERROR(VLOOKUP($A602,LedenZ,26,0),""))</f>
        <v/>
      </c>
      <c r="Q602" s="223" t="str">
        <f>IF(OR(LEFT($A602,1)="x",AND(Z593+$AC602=0,$AC593&gt;0)),"",IFERROR(VLOOKUP($A602,LedenZ,27,0),""))</f>
        <v/>
      </c>
      <c r="R602" s="223" t="str">
        <f>IF(OR(LEFT($A602,1)="x",AND(AA593+$AC602=0,$AC593&gt;0)),"",IFERROR(VLOOKUP($A602,LedenZ,28,0),""))</f>
        <v/>
      </c>
      <c r="S602" s="223" t="str">
        <f>IF(OR(LEFT($A602,1)="x",AND(AC593+$AC602=0,$AC593&gt;0)),"",IFERROR(VLOOKUP($A602,LedenZ,29,0),""))</f>
        <v/>
      </c>
      <c r="T602" s="305"/>
      <c r="U602" s="226"/>
      <c r="V602" s="229">
        <f t="shared" si="479"/>
        <v>7</v>
      </c>
      <c r="W602" s="229">
        <f t="shared" si="479"/>
        <v>8</v>
      </c>
      <c r="X602" s="52">
        <v>13</v>
      </c>
      <c r="Y602" s="87" t="str">
        <f t="shared" si="474"/>
        <v/>
      </c>
      <c r="Z602" s="87" t="str">
        <f t="shared" si="475"/>
        <v/>
      </c>
      <c r="AA602" s="87" t="str">
        <f t="shared" si="476"/>
        <v/>
      </c>
      <c r="AB602" s="87" t="str">
        <f t="shared" si="477"/>
        <v/>
      </c>
      <c r="AC602" s="34">
        <f t="shared" si="478"/>
        <v>0</v>
      </c>
    </row>
    <row r="603" spans="1:29" x14ac:dyDescent="0.2">
      <c r="A603" s="34" t="str">
        <f>C591&amp;"x"&amp;B603</f>
        <v>F1x10</v>
      </c>
      <c r="B603" s="63">
        <v>10</v>
      </c>
      <c r="C603" s="87" t="str">
        <f t="shared" si="464"/>
        <v/>
      </c>
      <c r="D603" s="87" t="str">
        <f t="shared" si="465"/>
        <v/>
      </c>
      <c r="E603" s="88" t="str">
        <f t="shared" si="466"/>
        <v/>
      </c>
      <c r="F603" s="88" t="str">
        <f t="shared" si="467"/>
        <v/>
      </c>
      <c r="G603" s="89" t="str">
        <f t="shared" si="468"/>
        <v/>
      </c>
      <c r="H603" s="90" t="str">
        <f t="shared" si="469"/>
        <v/>
      </c>
      <c r="I603" s="97"/>
      <c r="J603" s="87" t="str">
        <f t="shared" si="470"/>
        <v/>
      </c>
      <c r="K603" s="87" t="str">
        <f t="shared" si="471"/>
        <v/>
      </c>
      <c r="L603" s="87" t="str">
        <f t="shared" si="472"/>
        <v/>
      </c>
      <c r="M603" s="87" t="str">
        <f t="shared" si="473"/>
        <v/>
      </c>
      <c r="N603" s="92"/>
      <c r="P603" s="223" t="str">
        <f>IF(OR(LEFT($A603,1)="x",AND(Y593+$AC603=0,$AC593&gt;0)),"",IFERROR(VLOOKUP($A603,LedenZ,26,0),""))</f>
        <v/>
      </c>
      <c r="Q603" s="223" t="str">
        <f>IF(OR(LEFT($A603,1)="x",AND(Z593+$AC603=0,$AC593&gt;0)),"",IFERROR(VLOOKUP($A603,LedenZ,27,0),""))</f>
        <v/>
      </c>
      <c r="R603" s="223" t="str">
        <f>IF(OR(LEFT($A603,1)="x",AND(AA593+$AC603=0,$AC593&gt;0)),"",IFERROR(VLOOKUP($A603,LedenZ,28,0),""))</f>
        <v/>
      </c>
      <c r="S603" s="223" t="str">
        <f>IF(OR(LEFT($A603,1)="x",AND(AC593+$AC603=0,$AC593&gt;0)),"",IFERROR(VLOOKUP($A603,LedenZ,29,0),""))</f>
        <v/>
      </c>
      <c r="T603" s="305"/>
      <c r="U603" s="226"/>
      <c r="V603" s="229">
        <f t="shared" si="479"/>
        <v>7</v>
      </c>
      <c r="W603" s="229">
        <f t="shared" si="479"/>
        <v>8</v>
      </c>
      <c r="X603" s="52">
        <v>14</v>
      </c>
      <c r="Y603" s="87" t="str">
        <f t="shared" si="474"/>
        <v/>
      </c>
      <c r="Z603" s="87" t="str">
        <f t="shared" si="475"/>
        <v/>
      </c>
      <c r="AA603" s="87" t="str">
        <f t="shared" si="476"/>
        <v/>
      </c>
      <c r="AB603" s="87" t="str">
        <f t="shared" si="477"/>
        <v/>
      </c>
      <c r="AC603" s="34">
        <f t="shared" si="478"/>
        <v>0</v>
      </c>
    </row>
    <row r="604" spans="1:29" x14ac:dyDescent="0.2">
      <c r="A604" s="34" t="str">
        <f>C591&amp;"x"&amp;B604</f>
        <v>F1x11</v>
      </c>
      <c r="B604" s="63">
        <v>11</v>
      </c>
      <c r="C604" s="87" t="str">
        <f t="shared" si="464"/>
        <v/>
      </c>
      <c r="D604" s="87" t="str">
        <f t="shared" si="465"/>
        <v/>
      </c>
      <c r="E604" s="88" t="str">
        <f t="shared" si="466"/>
        <v/>
      </c>
      <c r="F604" s="88" t="str">
        <f t="shared" si="467"/>
        <v/>
      </c>
      <c r="G604" s="89" t="str">
        <f t="shared" si="468"/>
        <v/>
      </c>
      <c r="H604" s="90" t="str">
        <f t="shared" si="469"/>
        <v/>
      </c>
      <c r="I604" s="97"/>
      <c r="J604" s="87" t="str">
        <f t="shared" si="470"/>
        <v/>
      </c>
      <c r="K604" s="87" t="str">
        <f t="shared" si="471"/>
        <v/>
      </c>
      <c r="L604" s="87" t="str">
        <f t="shared" si="472"/>
        <v/>
      </c>
      <c r="M604" s="87" t="str">
        <f t="shared" si="473"/>
        <v/>
      </c>
      <c r="N604" s="92"/>
      <c r="P604" s="223" t="str">
        <f>IF(OR(LEFT($A604,1)="x",AND(Y593+$AC604=0,$AC593&gt;0)),"",IFERROR(VLOOKUP($A604,LedenZ,26,0),""))</f>
        <v/>
      </c>
      <c r="Q604" s="223" t="str">
        <f>IF(OR(LEFT($A604,1)="x",AND(Z593+$AC604=0,$AC593&gt;0)),"",IFERROR(VLOOKUP($A604,LedenZ,27,0),""))</f>
        <v/>
      </c>
      <c r="R604" s="223" t="str">
        <f>IF(OR(LEFT($A604,1)="x",AND(AA593+$AC604=0,$AC593&gt;0)),"",IFERROR(VLOOKUP($A604,LedenZ,28,0),""))</f>
        <v/>
      </c>
      <c r="S604" s="223" t="str">
        <f>IF(OR(LEFT($A604,1)="x",AND(AC593+$AC604=0,$AC593&gt;0)),"",IFERROR(VLOOKUP($A604,LedenZ,29,0),""))</f>
        <v/>
      </c>
      <c r="V604" s="229">
        <f t="shared" si="479"/>
        <v>7</v>
      </c>
      <c r="W604" s="229">
        <f t="shared" si="479"/>
        <v>8</v>
      </c>
      <c r="X604" s="52">
        <v>15</v>
      </c>
      <c r="Y604" s="87" t="str">
        <f t="shared" si="474"/>
        <v/>
      </c>
      <c r="Z604" s="87" t="str">
        <f t="shared" si="475"/>
        <v/>
      </c>
      <c r="AA604" s="87" t="str">
        <f t="shared" si="476"/>
        <v/>
      </c>
      <c r="AB604" s="87" t="str">
        <f t="shared" si="477"/>
        <v/>
      </c>
      <c r="AC604" s="34">
        <f t="shared" si="478"/>
        <v>0</v>
      </c>
    </row>
    <row r="605" spans="1:29" x14ac:dyDescent="0.2">
      <c r="A605" s="34" t="str">
        <f>C591&amp;"x"&amp;B605</f>
        <v>F1x12</v>
      </c>
      <c r="B605" s="63">
        <v>12</v>
      </c>
      <c r="C605" s="87" t="str">
        <f t="shared" si="464"/>
        <v/>
      </c>
      <c r="D605" s="87" t="str">
        <f t="shared" si="465"/>
        <v/>
      </c>
      <c r="E605" s="88" t="str">
        <f t="shared" si="466"/>
        <v/>
      </c>
      <c r="F605" s="88" t="str">
        <f t="shared" si="467"/>
        <v/>
      </c>
      <c r="G605" s="89" t="str">
        <f t="shared" si="468"/>
        <v/>
      </c>
      <c r="H605" s="90" t="str">
        <f t="shared" si="469"/>
        <v/>
      </c>
      <c r="I605" s="97"/>
      <c r="J605" s="87" t="str">
        <f t="shared" si="470"/>
        <v/>
      </c>
      <c r="K605" s="87" t="str">
        <f t="shared" si="471"/>
        <v/>
      </c>
      <c r="L605" s="87" t="str">
        <f t="shared" si="472"/>
        <v/>
      </c>
      <c r="M605" s="87" t="str">
        <f t="shared" si="473"/>
        <v/>
      </c>
      <c r="N605" s="92"/>
      <c r="P605" s="223" t="str">
        <f>IF(OR(LEFT($A605,1)="x",AND(Y593+$AC605=0,$AC593&gt;0)),"",IFERROR(VLOOKUP($A605,LedenZ,26,0),""))</f>
        <v/>
      </c>
      <c r="Q605" s="223" t="str">
        <f>IF(OR(LEFT($A605,1)="x",AND(Z593+$AC605=0,$AC593&gt;0)),"",IFERROR(VLOOKUP($A605,LedenZ,27,0),""))</f>
        <v/>
      </c>
      <c r="R605" s="223" t="str">
        <f>IF(OR(LEFT($A605,1)="x",AND(AA593+$AC605=0,$AC593&gt;0)),"",IFERROR(VLOOKUP($A605,LedenZ,28,0),""))</f>
        <v/>
      </c>
      <c r="S605" s="223" t="str">
        <f>IF(OR(LEFT($A605,1)="x",AND(AC593+$AC605=0,$AC593&gt;0)),"",IFERROR(VLOOKUP($A605,LedenZ,29,0),""))</f>
        <v/>
      </c>
      <c r="V605" s="229">
        <f t="shared" si="479"/>
        <v>7</v>
      </c>
      <c r="W605" s="229">
        <f t="shared" si="479"/>
        <v>8</v>
      </c>
      <c r="X605" s="52">
        <v>16</v>
      </c>
      <c r="Y605" s="87" t="str">
        <f t="shared" si="474"/>
        <v/>
      </c>
      <c r="Z605" s="87" t="str">
        <f t="shared" si="475"/>
        <v/>
      </c>
      <c r="AA605" s="87" t="str">
        <f t="shared" si="476"/>
        <v/>
      </c>
      <c r="AB605" s="87" t="str">
        <f t="shared" si="477"/>
        <v/>
      </c>
      <c r="AC605" s="34">
        <f t="shared" si="478"/>
        <v>0</v>
      </c>
    </row>
    <row r="606" spans="1:29" x14ac:dyDescent="0.2">
      <c r="A606" s="34" t="str">
        <f>C591&amp;"x"&amp;B606</f>
        <v>F1x13</v>
      </c>
      <c r="B606" s="63">
        <v>13</v>
      </c>
      <c r="C606" s="87" t="str">
        <f t="shared" si="464"/>
        <v/>
      </c>
      <c r="D606" s="87" t="str">
        <f t="shared" si="465"/>
        <v/>
      </c>
      <c r="E606" s="88" t="str">
        <f t="shared" si="466"/>
        <v/>
      </c>
      <c r="F606" s="88" t="str">
        <f t="shared" si="467"/>
        <v/>
      </c>
      <c r="G606" s="89" t="str">
        <f t="shared" si="468"/>
        <v/>
      </c>
      <c r="H606" s="90" t="str">
        <f t="shared" si="469"/>
        <v/>
      </c>
      <c r="I606" s="97"/>
      <c r="J606" s="87" t="str">
        <f t="shared" si="470"/>
        <v/>
      </c>
      <c r="K606" s="87" t="str">
        <f t="shared" si="471"/>
        <v/>
      </c>
      <c r="L606" s="87" t="str">
        <f t="shared" si="472"/>
        <v/>
      </c>
      <c r="M606" s="87" t="str">
        <f t="shared" si="473"/>
        <v/>
      </c>
      <c r="N606" s="92"/>
      <c r="P606" s="223" t="str">
        <f>IF(OR(LEFT($A606,1)="x",AND(Y593+$AC606=0,$AC593&gt;0)),"",IFERROR(VLOOKUP($A606,LedenZ,26,0),""))</f>
        <v/>
      </c>
      <c r="Q606" s="223" t="str">
        <f>IF(OR(LEFT($A606,1)="x",AND(Z593+$AC606=0,$AC593&gt;0)),"",IFERROR(VLOOKUP($A606,LedenZ,27,0),""))</f>
        <v/>
      </c>
      <c r="R606" s="223" t="str">
        <f>IF(OR(LEFT($A606,1)="x",AND(AA593+$AC606=0,$AC593&gt;0)),"",IFERROR(VLOOKUP($A606,LedenZ,28,0),""))</f>
        <v/>
      </c>
      <c r="S606" s="223" t="str">
        <f>IF(OR(LEFT($A606,1)="x",AND(AC593+$AC606=0,$AC593&gt;0)),"",IFERROR(VLOOKUP($A606,LedenZ,29,0),""))</f>
        <v/>
      </c>
      <c r="V606" s="229">
        <f t="shared" si="479"/>
        <v>7</v>
      </c>
      <c r="W606" s="229">
        <f t="shared" si="479"/>
        <v>8</v>
      </c>
      <c r="X606" s="52">
        <v>17</v>
      </c>
      <c r="Y606" s="87" t="str">
        <f t="shared" si="474"/>
        <v/>
      </c>
      <c r="Z606" s="87" t="str">
        <f t="shared" si="475"/>
        <v/>
      </c>
      <c r="AA606" s="87" t="str">
        <f t="shared" si="476"/>
        <v/>
      </c>
      <c r="AB606" s="87" t="str">
        <f t="shared" si="477"/>
        <v/>
      </c>
      <c r="AC606" s="34">
        <f t="shared" si="478"/>
        <v>0</v>
      </c>
    </row>
    <row r="607" spans="1:29" x14ac:dyDescent="0.2">
      <c r="A607" s="34" t="str">
        <f>C591&amp;"x"&amp;B607</f>
        <v>F1x14</v>
      </c>
      <c r="B607" s="63">
        <v>14</v>
      </c>
      <c r="C607" s="87" t="str">
        <f t="shared" si="464"/>
        <v/>
      </c>
      <c r="D607" s="87" t="str">
        <f t="shared" si="465"/>
        <v/>
      </c>
      <c r="E607" s="88" t="str">
        <f t="shared" si="466"/>
        <v/>
      </c>
      <c r="F607" s="88" t="str">
        <f t="shared" si="467"/>
        <v/>
      </c>
      <c r="G607" s="89" t="str">
        <f t="shared" si="468"/>
        <v/>
      </c>
      <c r="H607" s="90" t="str">
        <f t="shared" si="469"/>
        <v/>
      </c>
      <c r="I607" s="97"/>
      <c r="J607" s="87" t="str">
        <f t="shared" si="470"/>
        <v/>
      </c>
      <c r="K607" s="87" t="str">
        <f t="shared" si="471"/>
        <v/>
      </c>
      <c r="L607" s="87" t="str">
        <f t="shared" si="472"/>
        <v/>
      </c>
      <c r="M607" s="87" t="str">
        <f t="shared" si="473"/>
        <v/>
      </c>
      <c r="N607" s="92"/>
      <c r="P607" s="223" t="str">
        <f>IF(OR(LEFT($A607,1)="x",AND(Y593+$AC607=0,$AC593&gt;0)),"",IFERROR(VLOOKUP($A607,LedenZ,26,0),""))</f>
        <v/>
      </c>
      <c r="Q607" s="223" t="str">
        <f>IF(OR(LEFT($A607,1)="x",AND(Z593+$AC607=0,$AC593&gt;0)),"",IFERROR(VLOOKUP($A607,LedenZ,27,0),""))</f>
        <v/>
      </c>
      <c r="R607" s="223" t="str">
        <f>IF(OR(LEFT($A607,1)="x",AND(AA593+$AC607=0,$AC593&gt;0)),"",IFERROR(VLOOKUP($A607,LedenZ,28,0),""))</f>
        <v/>
      </c>
      <c r="S607" s="223" t="str">
        <f>IF(OR(LEFT($A607,1)="x",AND(AC593+$AC607=0,$AC593&gt;0)),"",IFERROR(VLOOKUP($A607,LedenZ,29,0),""))</f>
        <v/>
      </c>
      <c r="V607" s="229">
        <f t="shared" si="479"/>
        <v>7</v>
      </c>
      <c r="W607" s="229">
        <f t="shared" si="479"/>
        <v>8</v>
      </c>
      <c r="X607" s="52">
        <v>18</v>
      </c>
      <c r="Y607" s="87" t="str">
        <f t="shared" si="474"/>
        <v/>
      </c>
      <c r="Z607" s="87" t="str">
        <f t="shared" si="475"/>
        <v/>
      </c>
      <c r="AA607" s="87" t="str">
        <f t="shared" si="476"/>
        <v/>
      </c>
      <c r="AB607" s="87" t="str">
        <f t="shared" si="477"/>
        <v/>
      </c>
      <c r="AC607" s="34">
        <f t="shared" si="478"/>
        <v>0</v>
      </c>
    </row>
    <row r="608" spans="1:29" x14ac:dyDescent="0.2">
      <c r="A608" s="34" t="str">
        <f>C591&amp;"x"&amp;B608</f>
        <v>F1x15</v>
      </c>
      <c r="B608" s="63">
        <v>15</v>
      </c>
      <c r="C608" s="87" t="str">
        <f t="shared" si="464"/>
        <v/>
      </c>
      <c r="D608" s="87" t="str">
        <f t="shared" si="465"/>
        <v/>
      </c>
      <c r="E608" s="88" t="str">
        <f t="shared" si="466"/>
        <v/>
      </c>
      <c r="F608" s="88" t="str">
        <f t="shared" si="467"/>
        <v/>
      </c>
      <c r="G608" s="89" t="str">
        <f t="shared" si="468"/>
        <v/>
      </c>
      <c r="H608" s="90" t="str">
        <f t="shared" si="469"/>
        <v/>
      </c>
      <c r="I608" s="97"/>
      <c r="J608" s="87" t="str">
        <f t="shared" si="470"/>
        <v/>
      </c>
      <c r="K608" s="87" t="str">
        <f t="shared" si="471"/>
        <v/>
      </c>
      <c r="L608" s="87" t="str">
        <f t="shared" si="472"/>
        <v/>
      </c>
      <c r="M608" s="87" t="str">
        <f t="shared" si="473"/>
        <v/>
      </c>
      <c r="N608" s="92"/>
      <c r="P608" s="223" t="str">
        <f>IF(OR(LEFT($A608,1)="x",AND(Y593+$AC608=0,$AC593&gt;0)),"",IFERROR(VLOOKUP($A608,LedenZ,26,0),""))</f>
        <v/>
      </c>
      <c r="Q608" s="223" t="str">
        <f>IF(OR(LEFT($A608,1)="x",AND(Z593+$AC608=0,$AC593&gt;0)),"",IFERROR(VLOOKUP($A608,LedenZ,27,0),""))</f>
        <v/>
      </c>
      <c r="R608" s="223" t="str">
        <f>IF(OR(LEFT($A608,1)="x",AND(AA593+$AC608=0,$AC593&gt;0)),"",IFERROR(VLOOKUP($A608,LedenZ,28,0),""))</f>
        <v/>
      </c>
      <c r="S608" s="223" t="str">
        <f>IF(OR(LEFT($A608,1)="x",AND(AC593+$AC608=0,$AC593&gt;0)),"",IFERROR(VLOOKUP($A608,LedenZ,29,0),""))</f>
        <v/>
      </c>
      <c r="V608" s="229">
        <f t="shared" si="479"/>
        <v>7</v>
      </c>
      <c r="W608" s="229">
        <f t="shared" si="479"/>
        <v>8</v>
      </c>
      <c r="X608" s="52">
        <v>19</v>
      </c>
      <c r="Y608" s="87" t="str">
        <f t="shared" si="474"/>
        <v/>
      </c>
      <c r="Z608" s="87" t="str">
        <f t="shared" si="475"/>
        <v/>
      </c>
      <c r="AA608" s="87" t="str">
        <f t="shared" si="476"/>
        <v/>
      </c>
      <c r="AB608" s="87" t="str">
        <f t="shared" si="477"/>
        <v/>
      </c>
      <c r="AC608" s="34">
        <f t="shared" si="478"/>
        <v>0</v>
      </c>
    </row>
    <row r="609" spans="1:32" ht="13.5" thickBot="1" x14ac:dyDescent="0.25">
      <c r="B609" s="93"/>
      <c r="C609" s="94"/>
      <c r="D609" s="93"/>
      <c r="E609" s="93"/>
      <c r="F609" s="93"/>
      <c r="G609" s="95"/>
      <c r="H609" s="95"/>
      <c r="I609" s="95"/>
      <c r="J609" s="94"/>
      <c r="K609" s="94"/>
      <c r="L609" s="94"/>
      <c r="M609" s="92"/>
      <c r="N609" s="92"/>
      <c r="X609" s="52">
        <v>20</v>
      </c>
    </row>
    <row r="610" spans="1:32" ht="13.5" thickTop="1" x14ac:dyDescent="0.2">
      <c r="A610" s="62"/>
      <c r="B610" s="63"/>
      <c r="C610" s="392" t="s">
        <v>6547</v>
      </c>
      <c r="D610" s="392"/>
      <c r="E610" s="178" t="s">
        <v>6548</v>
      </c>
      <c r="F610" s="178" t="s">
        <v>6549</v>
      </c>
      <c r="G610" s="65" t="s">
        <v>6550</v>
      </c>
      <c r="H610" s="66"/>
      <c r="I610" s="67"/>
      <c r="J610" s="68" t="s">
        <v>6551</v>
      </c>
      <c r="K610" s="68" t="s">
        <v>6552</v>
      </c>
      <c r="L610" s="68" t="s">
        <v>6553</v>
      </c>
      <c r="M610" s="69"/>
      <c r="N610" s="69"/>
      <c r="O610" s="70"/>
      <c r="P610" s="71">
        <f ca="1">COUNT(P614:P628)</f>
        <v>0</v>
      </c>
      <c r="Q610" s="71">
        <f ca="1">COUNT(Q614:Q628)</f>
        <v>0</v>
      </c>
      <c r="R610" s="71">
        <f ca="1">COUNT(R614:R628)</f>
        <v>0</v>
      </c>
      <c r="S610" s="71">
        <f ca="1">COUNT(S614:S628)</f>
        <v>0</v>
      </c>
      <c r="T610" s="51">
        <f ca="1">S610-(15-COUNTBLANK(AB614:AB628))</f>
        <v>0</v>
      </c>
      <c r="U610" s="70"/>
      <c r="V610" s="70"/>
      <c r="W610" s="70"/>
      <c r="X610" s="70">
        <v>1</v>
      </c>
      <c r="Y610" s="62"/>
      <c r="Z610" s="62"/>
      <c r="AA610" s="62"/>
      <c r="AB610" s="62"/>
      <c r="AC610" s="62"/>
    </row>
    <row r="611" spans="1:32" x14ac:dyDescent="0.2">
      <c r="A611" s="43">
        <v>34</v>
      </c>
      <c r="B611" s="73"/>
      <c r="C611" s="391" t="str">
        <f>Leden!AR36</f>
        <v>F2</v>
      </c>
      <c r="D611" s="391"/>
      <c r="E611" s="177" t="str">
        <f>IF($C611="","",LEFT(IFERROR(VLOOKUP($C611,TeamsZ,2,0),"")&amp;"??",2))</f>
        <v>BK</v>
      </c>
      <c r="F611" s="177" t="str">
        <f>IF($C611="","",LEFT(IFERROR(VLOOKUP($C611,TeamsZ,3,0),"")&amp;"??",2))</f>
        <v>Za</v>
      </c>
      <c r="G611" s="177" t="str">
        <f>IF($C611="","",LEFT(IFERROR(VLOOKUP($C611,TeamsZ,4,0),"")&amp;"?",1))</f>
        <v>4</v>
      </c>
      <c r="H611" s="75"/>
      <c r="I611" s="76"/>
      <c r="J611" s="295">
        <f>COUNTIF(C614:C628,"V")</f>
        <v>3</v>
      </c>
      <c r="K611" s="300">
        <f>COUNTIF(C614:C628,"M")</f>
        <v>1</v>
      </c>
      <c r="L611" s="77">
        <f>IFERROR(AVERAGE(H614:H628),"")</f>
        <v>6.5</v>
      </c>
      <c r="M611" s="78"/>
      <c r="N611" s="78"/>
      <c r="O611" s="79" t="s">
        <v>6554</v>
      </c>
      <c r="P611" s="223" t="str">
        <f ca="1">IF(COUNT(P614:P628)=0,"",TeamPunten(P614:P628,$V611))</f>
        <v/>
      </c>
      <c r="Q611" s="223" t="str">
        <f ca="1">IF(COUNT(Q614:Q628)=0,"",TeamPunten(Q614:Q628,$V611))</f>
        <v/>
      </c>
      <c r="R611" s="223" t="str">
        <f ca="1">IF(COUNT(R614:R628)=0,"",TeamPunten(R614:R628,$V611))</f>
        <v/>
      </c>
      <c r="S611" s="223" t="str">
        <f ca="1">IF(COUNT(S614:S628)=0,"",TeamPunten(S614:S628,$V611))</f>
        <v/>
      </c>
      <c r="T611" s="51"/>
      <c r="U611" s="225" t="str">
        <f>MID($C611,1,1)</f>
        <v>F</v>
      </c>
      <c r="V611" s="225" t="str">
        <f>MID($C611,1,1)</f>
        <v>F</v>
      </c>
      <c r="W611" s="225" t="str">
        <f>MID($C611,1,1)</f>
        <v>F</v>
      </c>
      <c r="X611" s="52">
        <v>2</v>
      </c>
      <c r="Y611" s="43"/>
      <c r="Z611" s="43"/>
      <c r="AA611" s="43"/>
      <c r="AB611" s="43"/>
      <c r="AC611" s="43"/>
      <c r="AD611" s="20" t="str">
        <f>IF($C611="","",IFERROR(VLOOKUP($C611,TeamsZ,6,0),""))</f>
        <v>A</v>
      </c>
      <c r="AE611" s="20" t="str">
        <f>IF($AD611="","",VLOOKUP($AD611,Teams!$J$4:$O$8,2,0))</f>
        <v>3312 AD</v>
      </c>
      <c r="AF611" s="20" t="str">
        <f>IF($AD611="","",VLOOKUP($AD611,Teams!$J$4:$O$8,4,0))</f>
        <v>Dordrecht</v>
      </c>
    </row>
    <row r="612" spans="1:32" x14ac:dyDescent="0.2">
      <c r="B612" s="63"/>
      <c r="C612" s="178"/>
      <c r="D612" s="63"/>
      <c r="E612" s="63"/>
      <c r="F612" s="63"/>
      <c r="G612" s="67"/>
      <c r="H612" s="67"/>
      <c r="I612" s="67"/>
      <c r="J612" s="296"/>
      <c r="K612" s="296"/>
      <c r="L612" s="296"/>
      <c r="M612" s="80"/>
      <c r="N612" s="80"/>
      <c r="P612" s="224"/>
      <c r="Q612" s="224"/>
      <c r="R612" s="224"/>
      <c r="S612" s="224"/>
      <c r="T612" s="51"/>
      <c r="U612" s="226"/>
      <c r="V612" s="226"/>
      <c r="W612" s="226"/>
      <c r="X612" s="52">
        <v>3</v>
      </c>
    </row>
    <row r="613" spans="1:32" x14ac:dyDescent="0.2">
      <c r="A613" s="81"/>
      <c r="B613" s="82"/>
      <c r="C613" s="83" t="s">
        <v>6555</v>
      </c>
      <c r="D613" s="83" t="s">
        <v>6556</v>
      </c>
      <c r="E613" s="84" t="s">
        <v>6557</v>
      </c>
      <c r="F613" s="84" t="s">
        <v>6558</v>
      </c>
      <c r="G613" s="83" t="s">
        <v>6559</v>
      </c>
      <c r="H613" s="83" t="s">
        <v>6560</v>
      </c>
      <c r="I613" s="83" t="s">
        <v>6415</v>
      </c>
      <c r="J613" s="83" t="s">
        <v>7321</v>
      </c>
      <c r="K613" s="83" t="s">
        <v>8065</v>
      </c>
      <c r="L613" s="83" t="s">
        <v>8195</v>
      </c>
      <c r="M613" s="83" t="s">
        <v>8196</v>
      </c>
      <c r="N613" s="85"/>
      <c r="O613" s="86"/>
      <c r="P613" s="227" t="s">
        <v>6425</v>
      </c>
      <c r="Q613" s="227" t="s">
        <v>6424</v>
      </c>
      <c r="R613" s="227" t="s">
        <v>6426</v>
      </c>
      <c r="S613" s="227" t="s">
        <v>6425</v>
      </c>
      <c r="T613" s="51"/>
      <c r="U613" s="225">
        <f>IF(W611="","",VLOOKUP(W611,Leeftijdscat,2,FALSE))</f>
        <v>5</v>
      </c>
      <c r="V613" s="225">
        <f>IF(W611="","",VLOOKUP(W611,Leeftijdscat,3,FALSE))</f>
        <v>7</v>
      </c>
      <c r="W613" s="225">
        <f>IF(W611="","",VLOOKUP(W611,Leeftijdscat,4,FALSE))</f>
        <v>8</v>
      </c>
      <c r="X613" s="52">
        <v>4</v>
      </c>
      <c r="Y613" s="81">
        <f>LEN(Y614&amp;Y615&amp;Y616&amp;Y617&amp;Y618&amp;Y619&amp;Y620&amp;Y621&amp;Y622&amp;Y623&amp;Y624&amp;Y625&amp;Y626&amp;Y627&amp;Y628)</f>
        <v>4</v>
      </c>
      <c r="Z613" s="81">
        <f>LEN(Z614&amp;Z615&amp;Z616&amp;Z617&amp;Z618&amp;Z619&amp;Z620&amp;Z621&amp;Z622&amp;Z623&amp;Z624&amp;Z625&amp;Z626&amp;Z627&amp;Z628)</f>
        <v>6</v>
      </c>
      <c r="AA613" s="81">
        <f>LEN(AA614&amp;AA615&amp;AA616&amp;AA617&amp;AA618&amp;AA619&amp;AA620&amp;AA621&amp;AA622&amp;AA623&amp;AA624&amp;AA625&amp;AA626&amp;AA627&amp;AA628)</f>
        <v>6</v>
      </c>
      <c r="AB613" s="81">
        <f>LEN(AB614&amp;AB615&amp;AB616&amp;AB617&amp;AB618&amp;AB619&amp;AB620&amp;AB621&amp;AB622&amp;AB623&amp;AB624&amp;AB625&amp;AB626&amp;AB627&amp;AB628)</f>
        <v>0</v>
      </c>
      <c r="AC613" s="81">
        <f>SUM(Y613:AA613)</f>
        <v>16</v>
      </c>
    </row>
    <row r="614" spans="1:32" x14ac:dyDescent="0.2">
      <c r="A614" s="34" t="str">
        <f>C611&amp;"x"&amp;B614</f>
        <v>F2x1</v>
      </c>
      <c r="B614" s="63">
        <v>1</v>
      </c>
      <c r="C614" s="87" t="str">
        <f t="shared" ref="C614:C628" si="480">IF(LEFT($A614,1)="x","",IFERROR(VLOOKUP($A614,LedenZ,5,0),""))</f>
        <v>V</v>
      </c>
      <c r="D614" s="87" t="str">
        <f t="shared" ref="D614:D628" si="481">IF(LEFT($A614,1)="x","",IFERROR(VLOOKUP($A614,LedenZ,6,0),""))</f>
        <v>NLP89T3</v>
      </c>
      <c r="E614" s="88" t="str">
        <f t="shared" ref="E614:E628" si="482">IF(LEFT($A614,1)="x","",IFERROR(VLOOKUP($A614,LedenZ,7,0),""))</f>
        <v>Grootenboer, Tess</v>
      </c>
      <c r="F614" s="88" t="str">
        <f t="shared" ref="F614:F628" si="483">IF(LEFT($A614,1)="x","",IFERROR(VLOOKUP($A614,LedenZ,8,0),""))</f>
        <v>Tess</v>
      </c>
      <c r="G614" s="89">
        <f t="shared" ref="G614:G628" si="484">IF(LEFT($A614,1)="x","",IFERROR(VLOOKUP($A614,LedenZ,9,0),""))</f>
        <v>40652</v>
      </c>
      <c r="H614" s="90">
        <f t="shared" ref="H614:H628" si="485">IF(AND(ISNUMBER(G614),G614&lt;&gt;0),DATEDIF(G614,Peildatum,"Y"),"")</f>
        <v>7</v>
      </c>
      <c r="I614" s="97"/>
      <c r="J614" s="87" t="str">
        <f t="shared" ref="J614:J628" si="486">IF(LEFT($A614,1)="x","",IFERROR(VLOOKUP($A614,LedenZ,15,0),""))</f>
        <v>F5</v>
      </c>
      <c r="K614" s="87" t="str">
        <f t="shared" ref="K614:K628" si="487">IF(LEFT($A614,1)="x","",IFERROR(VLOOKUP($A614,LedenZ,16,0),""))</f>
        <v>F5</v>
      </c>
      <c r="L614" s="87" t="str">
        <f t="shared" ref="L614:L628" si="488">IF(LEFT($A614,1)="x","",IFERROR(VLOOKUP($A614,LedenZ,17,0),""))</f>
        <v>F5</v>
      </c>
      <c r="M614" s="87" t="str">
        <f t="shared" ref="M614:M628" si="489">IF(LEFT($A614,1)="x","",IFERROR(VLOOKUP($A614,LedenZ,18,0),""))</f>
        <v>F2</v>
      </c>
      <c r="N614" s="92"/>
      <c r="P614" s="223" t="str">
        <f ca="1">IF(OR(LEFT($A614,1)="x",AND(Y613+$AC614=0,$AC613&gt;0)),"",IFERROR(VLOOKUP($A614,LedenZ,26,0),""))</f>
        <v/>
      </c>
      <c r="Q614" s="223" t="str">
        <f ca="1">IF(OR(LEFT($A614,1)="x",AND(Z613+$AC614=0,$AC613&gt;0)),"",IFERROR(VLOOKUP($A614,LedenZ,27,0),""))</f>
        <v/>
      </c>
      <c r="R614" s="223" t="str">
        <f ca="1">IF(OR(LEFT($A614,1)="x",AND(AA613+$AC614=0,$AC613&gt;0)),"",IFERROR(VLOOKUP($A614,LedenZ,28,0),""))</f>
        <v/>
      </c>
      <c r="S614" s="223" t="str">
        <f ca="1">IF(OR(LEFT($A614,1)="x",AND(AC613+$AC614=0,$AC613&gt;0)),"",IFERROR(VLOOKUP($A614,LedenZ,29,0),""))</f>
        <v/>
      </c>
      <c r="T614" s="305"/>
      <c r="U614" s="226"/>
      <c r="V614" s="229">
        <f>V613</f>
        <v>7</v>
      </c>
      <c r="W614" s="229">
        <f>W613</f>
        <v>8</v>
      </c>
      <c r="X614" s="52">
        <v>5</v>
      </c>
      <c r="Y614" s="87" t="str">
        <f t="shared" ref="Y614:Y628" si="490">IF(LEFT($A614,1)="x","",IFERROR(VLOOKUP($A614,LedenZ,33,0),""))</f>
        <v>F5</v>
      </c>
      <c r="Z614" s="87" t="str">
        <f t="shared" ref="Z614:Z628" si="491">IF(LEFT($A614,1)="x","",IFERROR(VLOOKUP($A614,LedenZ,34,0),""))</f>
        <v>F5</v>
      </c>
      <c r="AA614" s="87" t="str">
        <f t="shared" ref="AA614:AA628" si="492">IF(LEFT($A614,1)="x","",IFERROR(VLOOKUP($A614,LedenZ,35,0),""))</f>
        <v>F5</v>
      </c>
      <c r="AB614" s="87" t="str">
        <f t="shared" ref="AB614:AB628" si="493">IF(LEFT($A614,1)="x","",IFERROR(VLOOKUP($A614,LedenZ,36,0),""))</f>
        <v/>
      </c>
      <c r="AC614" s="34">
        <f t="shared" ref="AC614:AC628" si="494">LEN(Y614&amp;Z614&amp;AA614&amp;AB614)</f>
        <v>6</v>
      </c>
    </row>
    <row r="615" spans="1:32" x14ac:dyDescent="0.2">
      <c r="A615" s="34" t="str">
        <f>C611&amp;"x"&amp;B615</f>
        <v>F2x2</v>
      </c>
      <c r="B615" s="63">
        <v>2</v>
      </c>
      <c r="C615" s="87" t="str">
        <f t="shared" si="480"/>
        <v>V</v>
      </c>
      <c r="D615" s="87" t="str">
        <f t="shared" si="481"/>
        <v>NLZ65N9</v>
      </c>
      <c r="E615" s="88" t="str">
        <f t="shared" si="482"/>
        <v>Tijssen, N.</v>
      </c>
      <c r="F615" s="88" t="str">
        <f t="shared" si="483"/>
        <v>Naomi</v>
      </c>
      <c r="G615" s="89">
        <f t="shared" si="484"/>
        <v>40660</v>
      </c>
      <c r="H615" s="90">
        <f t="shared" si="485"/>
        <v>7</v>
      </c>
      <c r="I615" s="97"/>
      <c r="J615" s="87" t="str">
        <f t="shared" si="486"/>
        <v>F4</v>
      </c>
      <c r="K615" s="87" t="str">
        <f t="shared" si="487"/>
        <v>F4</v>
      </c>
      <c r="L615" s="87" t="str">
        <f t="shared" si="488"/>
        <v>F4</v>
      </c>
      <c r="M615" s="87" t="str">
        <f t="shared" si="489"/>
        <v>F2</v>
      </c>
      <c r="N615" s="92"/>
      <c r="P615" s="223" t="str">
        <f ca="1">IF(OR(LEFT($A615,1)="x",AND(Y613+$AC615=0,$AC613&gt;0)),"",IFERROR(VLOOKUP($A615,LedenZ,26,0),""))</f>
        <v/>
      </c>
      <c r="Q615" s="223" t="str">
        <f ca="1">IF(OR(LEFT($A615,1)="x",AND(Z613+$AC615=0,$AC613&gt;0)),"",IFERROR(VLOOKUP($A615,LedenZ,27,0),""))</f>
        <v/>
      </c>
      <c r="R615" s="223" t="str">
        <f ca="1">IF(OR(LEFT($A615,1)="x",AND(AA613+$AC615=0,$AC613&gt;0)),"",IFERROR(VLOOKUP($A615,LedenZ,28,0),""))</f>
        <v/>
      </c>
      <c r="S615" s="223" t="str">
        <f ca="1">IF(OR(LEFT($A615,1)="x",AND(AC613+$AC615=0,$AC613&gt;0)),"",IFERROR(VLOOKUP($A615,LedenZ,29,0),""))</f>
        <v/>
      </c>
      <c r="T615" s="305"/>
      <c r="U615" s="226"/>
      <c r="V615" s="229">
        <f t="shared" ref="V615:W628" si="495">V614</f>
        <v>7</v>
      </c>
      <c r="W615" s="229">
        <f t="shared" si="495"/>
        <v>8</v>
      </c>
      <c r="X615" s="52">
        <v>6</v>
      </c>
      <c r="Y615" s="87" t="str">
        <f t="shared" si="490"/>
        <v>F4</v>
      </c>
      <c r="Z615" s="87" t="str">
        <f t="shared" si="491"/>
        <v>F4</v>
      </c>
      <c r="AA615" s="87" t="str">
        <f t="shared" si="492"/>
        <v>F4</v>
      </c>
      <c r="AB615" s="87" t="str">
        <f t="shared" si="493"/>
        <v/>
      </c>
      <c r="AC615" s="34">
        <f t="shared" si="494"/>
        <v>6</v>
      </c>
    </row>
    <row r="616" spans="1:32" x14ac:dyDescent="0.2">
      <c r="A616" s="34" t="str">
        <f>C611&amp;"x"&amp;B616</f>
        <v>F2x3</v>
      </c>
      <c r="B616" s="63">
        <v>3</v>
      </c>
      <c r="C616" s="87" t="str">
        <f t="shared" si="480"/>
        <v>V</v>
      </c>
      <c r="D616" s="87" t="str">
        <f t="shared" si="481"/>
        <v>NLV84M5</v>
      </c>
      <c r="E616" s="88" t="str">
        <f t="shared" si="482"/>
        <v>Voorbij, Lova</v>
      </c>
      <c r="F616" s="88" t="str">
        <f t="shared" si="483"/>
        <v>Lova</v>
      </c>
      <c r="G616" s="89">
        <f t="shared" si="484"/>
        <v>41174</v>
      </c>
      <c r="H616" s="90">
        <f t="shared" si="485"/>
        <v>6</v>
      </c>
      <c r="I616" s="97"/>
      <c r="J616" s="87" t="str">
        <f t="shared" si="486"/>
        <v/>
      </c>
      <c r="K616" s="87" t="str">
        <f t="shared" si="487"/>
        <v>F4</v>
      </c>
      <c r="L616" s="87" t="str">
        <f t="shared" si="488"/>
        <v>F4</v>
      </c>
      <c r="M616" s="87" t="str">
        <f t="shared" si="489"/>
        <v>F2</v>
      </c>
      <c r="N616" s="92"/>
      <c r="P616" s="223" t="str">
        <f ca="1">IF(OR(LEFT($A616,1)="x",AND(Y613+$AC616=0,$AC613&gt;0)),"",IFERROR(VLOOKUP($A616,LedenZ,26,0),""))</f>
        <v/>
      </c>
      <c r="Q616" s="223" t="str">
        <f ca="1">IF(OR(LEFT($A616,1)="x",AND(Z613+$AC616=0,$AC613&gt;0)),"",IFERROR(VLOOKUP($A616,LedenZ,27,0),""))</f>
        <v/>
      </c>
      <c r="R616" s="223" t="str">
        <f ca="1">IF(OR(LEFT($A616,1)="x",AND(AA613+$AC616=0,$AC613&gt;0)),"",IFERROR(VLOOKUP($A616,LedenZ,28,0),""))</f>
        <v/>
      </c>
      <c r="S616" s="223" t="str">
        <f ca="1">IF(OR(LEFT($A616,1)="x",AND(AC613+$AC616=0,$AC613&gt;0)),"",IFERROR(VLOOKUP($A616,LedenZ,29,0),""))</f>
        <v/>
      </c>
      <c r="T616" s="305"/>
      <c r="U616" s="226"/>
      <c r="V616" s="229">
        <f t="shared" si="495"/>
        <v>7</v>
      </c>
      <c r="W616" s="229">
        <f t="shared" si="495"/>
        <v>8</v>
      </c>
      <c r="X616" s="52">
        <v>7</v>
      </c>
      <c r="Y616" s="87" t="str">
        <f t="shared" si="490"/>
        <v/>
      </c>
      <c r="Z616" s="87" t="str">
        <f t="shared" si="491"/>
        <v>F4</v>
      </c>
      <c r="AA616" s="87" t="str">
        <f t="shared" si="492"/>
        <v>F4</v>
      </c>
      <c r="AB616" s="87" t="str">
        <f t="shared" si="493"/>
        <v/>
      </c>
      <c r="AC616" s="34">
        <f t="shared" si="494"/>
        <v>4</v>
      </c>
    </row>
    <row r="617" spans="1:32" x14ac:dyDescent="0.2">
      <c r="A617" s="34" t="str">
        <f>C611&amp;"x"&amp;B617</f>
        <v>F2x4</v>
      </c>
      <c r="B617" s="63">
        <v>4</v>
      </c>
      <c r="C617" s="87" t="str">
        <f t="shared" si="480"/>
        <v>M</v>
      </c>
      <c r="D617" s="87" t="str">
        <f t="shared" si="481"/>
        <v>NL</v>
      </c>
      <c r="E617" s="88" t="str">
        <f t="shared" si="482"/>
        <v>Ameijden, Joep</v>
      </c>
      <c r="F617" s="88" t="str">
        <f t="shared" si="483"/>
        <v>Joep</v>
      </c>
      <c r="G617" s="89">
        <f t="shared" si="484"/>
        <v>40931</v>
      </c>
      <c r="H617" s="90">
        <f t="shared" si="485"/>
        <v>6</v>
      </c>
      <c r="I617" s="97"/>
      <c r="J617" s="87">
        <f t="shared" si="486"/>
        <v>0</v>
      </c>
      <c r="K617" s="87">
        <f t="shared" si="487"/>
        <v>0</v>
      </c>
      <c r="L617" s="87">
        <f t="shared" si="488"/>
        <v>0</v>
      </c>
      <c r="M617" s="87" t="str">
        <f t="shared" si="489"/>
        <v>F2</v>
      </c>
      <c r="N617" s="92"/>
      <c r="P617" s="223" t="str">
        <f ca="1">IF(OR(LEFT($A617,1)="x",AND(Y613+$AC617=0,$AC613&gt;0)),"",IFERROR(VLOOKUP($A617,LedenZ,26,0),""))</f>
        <v/>
      </c>
      <c r="Q617" s="223" t="str">
        <f ca="1">IF(OR(LEFT($A617,1)="x",AND(Z613+$AC617=0,$AC613&gt;0)),"",IFERROR(VLOOKUP($A617,LedenZ,27,0),""))</f>
        <v/>
      </c>
      <c r="R617" s="223" t="str">
        <f ca="1">IF(OR(LEFT($A617,1)="x",AND(AA613+$AC617=0,$AC613&gt;0)),"",IFERROR(VLOOKUP($A617,LedenZ,28,0),""))</f>
        <v/>
      </c>
      <c r="S617" s="223" t="str">
        <f ca="1">IF(OR(LEFT($A617,1)="x",AND(AC613+$AC617=0,$AC613&gt;0)),"",IFERROR(VLOOKUP($A617,LedenZ,29,0),""))</f>
        <v/>
      </c>
      <c r="T617" s="305"/>
      <c r="U617" s="226"/>
      <c r="V617" s="229">
        <f t="shared" si="495"/>
        <v>7</v>
      </c>
      <c r="W617" s="229">
        <f t="shared" si="495"/>
        <v>8</v>
      </c>
      <c r="X617" s="52">
        <v>8</v>
      </c>
      <c r="Y617" s="87" t="str">
        <f t="shared" si="490"/>
        <v/>
      </c>
      <c r="Z617" s="87" t="str">
        <f t="shared" si="491"/>
        <v/>
      </c>
      <c r="AA617" s="87" t="str">
        <f t="shared" si="492"/>
        <v/>
      </c>
      <c r="AB617" s="87" t="str">
        <f t="shared" si="493"/>
        <v/>
      </c>
      <c r="AC617" s="34">
        <f t="shared" si="494"/>
        <v>0</v>
      </c>
    </row>
    <row r="618" spans="1:32" x14ac:dyDescent="0.2">
      <c r="A618" s="34" t="str">
        <f>C611&amp;"x"&amp;B618</f>
        <v>F2x5</v>
      </c>
      <c r="B618" s="63">
        <v>5</v>
      </c>
      <c r="C618" s="87" t="str">
        <f t="shared" si="480"/>
        <v/>
      </c>
      <c r="D618" s="87" t="str">
        <f t="shared" si="481"/>
        <v/>
      </c>
      <c r="E618" s="88" t="str">
        <f t="shared" si="482"/>
        <v/>
      </c>
      <c r="F618" s="88" t="str">
        <f t="shared" si="483"/>
        <v/>
      </c>
      <c r="G618" s="89" t="str">
        <f t="shared" si="484"/>
        <v/>
      </c>
      <c r="H618" s="90" t="str">
        <f t="shared" si="485"/>
        <v/>
      </c>
      <c r="I618" s="97"/>
      <c r="J618" s="87" t="str">
        <f t="shared" si="486"/>
        <v/>
      </c>
      <c r="K618" s="87" t="str">
        <f t="shared" si="487"/>
        <v/>
      </c>
      <c r="L618" s="87" t="str">
        <f t="shared" si="488"/>
        <v/>
      </c>
      <c r="M618" s="87" t="str">
        <f t="shared" si="489"/>
        <v/>
      </c>
      <c r="N618" s="92"/>
      <c r="P618" s="223" t="str">
        <f>IF(OR(LEFT($A618,1)="x",AND(Y613+$AC618=0,$AC613&gt;0)),"",IFERROR(VLOOKUP($A618,LedenZ,26,0),""))</f>
        <v/>
      </c>
      <c r="Q618" s="223" t="str">
        <f>IF(OR(LEFT($A618,1)="x",AND(Z613+$AC618=0,$AC613&gt;0)),"",IFERROR(VLOOKUP($A618,LedenZ,27,0),""))</f>
        <v/>
      </c>
      <c r="R618" s="223" t="str">
        <f>IF(OR(LEFT($A618,1)="x",AND(AA613+$AC618=0,$AC613&gt;0)),"",IFERROR(VLOOKUP($A618,LedenZ,28,0),""))</f>
        <v/>
      </c>
      <c r="S618" s="223" t="str">
        <f>IF(OR(LEFT($A618,1)="x",AND(AC613+$AC618=0,$AC613&gt;0)),"",IFERROR(VLOOKUP($A618,LedenZ,29,0),""))</f>
        <v/>
      </c>
      <c r="T618" s="305"/>
      <c r="U618" s="226"/>
      <c r="V618" s="229">
        <f t="shared" si="495"/>
        <v>7</v>
      </c>
      <c r="W618" s="229">
        <f t="shared" si="495"/>
        <v>8</v>
      </c>
      <c r="X618" s="52">
        <v>9</v>
      </c>
      <c r="Y618" s="87" t="str">
        <f t="shared" si="490"/>
        <v/>
      </c>
      <c r="Z618" s="87" t="str">
        <f t="shared" si="491"/>
        <v/>
      </c>
      <c r="AA618" s="87" t="str">
        <f t="shared" si="492"/>
        <v/>
      </c>
      <c r="AB618" s="87" t="str">
        <f t="shared" si="493"/>
        <v/>
      </c>
      <c r="AC618" s="34">
        <f t="shared" si="494"/>
        <v>0</v>
      </c>
    </row>
    <row r="619" spans="1:32" x14ac:dyDescent="0.2">
      <c r="A619" s="34" t="str">
        <f>C611&amp;"x"&amp;B619</f>
        <v>F2x6</v>
      </c>
      <c r="B619" s="63">
        <v>6</v>
      </c>
      <c r="C619" s="87" t="str">
        <f t="shared" si="480"/>
        <v/>
      </c>
      <c r="D619" s="87" t="str">
        <f t="shared" si="481"/>
        <v/>
      </c>
      <c r="E619" s="88" t="str">
        <f t="shared" si="482"/>
        <v/>
      </c>
      <c r="F619" s="88" t="str">
        <f t="shared" si="483"/>
        <v/>
      </c>
      <c r="G619" s="89" t="str">
        <f t="shared" si="484"/>
        <v/>
      </c>
      <c r="H619" s="90" t="str">
        <f t="shared" si="485"/>
        <v/>
      </c>
      <c r="I619" s="97"/>
      <c r="J619" s="87" t="str">
        <f t="shared" si="486"/>
        <v/>
      </c>
      <c r="K619" s="87" t="str">
        <f t="shared" si="487"/>
        <v/>
      </c>
      <c r="L619" s="87" t="str">
        <f t="shared" si="488"/>
        <v/>
      </c>
      <c r="M619" s="87" t="str">
        <f t="shared" si="489"/>
        <v/>
      </c>
      <c r="N619" s="92"/>
      <c r="P619" s="223" t="str">
        <f>IF(OR(LEFT($A619,1)="x",AND(Y613+$AC619=0,$AC613&gt;0)),"",IFERROR(VLOOKUP($A619,LedenZ,26,0),""))</f>
        <v/>
      </c>
      <c r="Q619" s="223" t="str">
        <f>IF(OR(LEFT($A619,1)="x",AND(Z613+$AC619=0,$AC613&gt;0)),"",IFERROR(VLOOKUP($A619,LedenZ,27,0),""))</f>
        <v/>
      </c>
      <c r="R619" s="223" t="str">
        <f>IF(OR(LEFT($A619,1)="x",AND(AA613+$AC619=0,$AC613&gt;0)),"",IFERROR(VLOOKUP($A619,LedenZ,28,0),""))</f>
        <v/>
      </c>
      <c r="S619" s="223" t="str">
        <f>IF(OR(LEFT($A619,1)="x",AND(AC613+$AC619=0,$AC613&gt;0)),"",IFERROR(VLOOKUP($A619,LedenZ,29,0),""))</f>
        <v/>
      </c>
      <c r="T619" s="305"/>
      <c r="U619" s="226"/>
      <c r="V619" s="229">
        <f t="shared" si="495"/>
        <v>7</v>
      </c>
      <c r="W619" s="229">
        <f t="shared" si="495"/>
        <v>8</v>
      </c>
      <c r="X619" s="52">
        <v>10</v>
      </c>
      <c r="Y619" s="87" t="str">
        <f t="shared" si="490"/>
        <v/>
      </c>
      <c r="Z619" s="87" t="str">
        <f t="shared" si="491"/>
        <v/>
      </c>
      <c r="AA619" s="87" t="str">
        <f t="shared" si="492"/>
        <v/>
      </c>
      <c r="AB619" s="87" t="str">
        <f t="shared" si="493"/>
        <v/>
      </c>
      <c r="AC619" s="34">
        <f t="shared" si="494"/>
        <v>0</v>
      </c>
    </row>
    <row r="620" spans="1:32" x14ac:dyDescent="0.2">
      <c r="A620" s="34" t="str">
        <f>C611&amp;"x"&amp;B620</f>
        <v>F2x7</v>
      </c>
      <c r="B620" s="63">
        <v>7</v>
      </c>
      <c r="C620" s="87" t="str">
        <f t="shared" si="480"/>
        <v/>
      </c>
      <c r="D620" s="87" t="str">
        <f t="shared" si="481"/>
        <v/>
      </c>
      <c r="E620" s="88" t="str">
        <f t="shared" si="482"/>
        <v/>
      </c>
      <c r="F620" s="88" t="str">
        <f t="shared" si="483"/>
        <v/>
      </c>
      <c r="G620" s="89" t="str">
        <f t="shared" si="484"/>
        <v/>
      </c>
      <c r="H620" s="90" t="str">
        <f t="shared" si="485"/>
        <v/>
      </c>
      <c r="I620" s="97"/>
      <c r="J620" s="87" t="str">
        <f t="shared" si="486"/>
        <v/>
      </c>
      <c r="K620" s="87" t="str">
        <f t="shared" si="487"/>
        <v/>
      </c>
      <c r="L620" s="87" t="str">
        <f t="shared" si="488"/>
        <v/>
      </c>
      <c r="M620" s="87" t="str">
        <f t="shared" si="489"/>
        <v/>
      </c>
      <c r="N620" s="92"/>
      <c r="P620" s="223" t="str">
        <f>IF(OR(LEFT($A620,1)="x",AND(Y613+$AC620=0,$AC613&gt;0)),"",IFERROR(VLOOKUP($A620,LedenZ,26,0),""))</f>
        <v/>
      </c>
      <c r="Q620" s="223" t="str">
        <f>IF(OR(LEFT($A620,1)="x",AND(Z613+$AC620=0,$AC613&gt;0)),"",IFERROR(VLOOKUP($A620,LedenZ,27,0),""))</f>
        <v/>
      </c>
      <c r="R620" s="223" t="str">
        <f>IF(OR(LEFT($A620,1)="x",AND(AA613+$AC620=0,$AC613&gt;0)),"",IFERROR(VLOOKUP($A620,LedenZ,28,0),""))</f>
        <v/>
      </c>
      <c r="S620" s="223" t="str">
        <f>IF(OR(LEFT($A620,1)="x",AND(AC613+$AC620=0,$AC613&gt;0)),"",IFERROR(VLOOKUP($A620,LedenZ,29,0),""))</f>
        <v/>
      </c>
      <c r="T620" s="305"/>
      <c r="U620" s="226"/>
      <c r="V620" s="229">
        <f t="shared" si="495"/>
        <v>7</v>
      </c>
      <c r="W620" s="229">
        <f t="shared" si="495"/>
        <v>8</v>
      </c>
      <c r="X620" s="52">
        <v>11</v>
      </c>
      <c r="Y620" s="87" t="str">
        <f t="shared" si="490"/>
        <v/>
      </c>
      <c r="Z620" s="87" t="str">
        <f t="shared" si="491"/>
        <v/>
      </c>
      <c r="AA620" s="87" t="str">
        <f t="shared" si="492"/>
        <v/>
      </c>
      <c r="AB620" s="87" t="str">
        <f t="shared" si="493"/>
        <v/>
      </c>
      <c r="AC620" s="34">
        <f t="shared" si="494"/>
        <v>0</v>
      </c>
    </row>
    <row r="621" spans="1:32" x14ac:dyDescent="0.2">
      <c r="A621" s="34" t="str">
        <f>C611&amp;"x"&amp;B621</f>
        <v>F2x8</v>
      </c>
      <c r="B621" s="63">
        <v>8</v>
      </c>
      <c r="C621" s="87" t="str">
        <f t="shared" si="480"/>
        <v/>
      </c>
      <c r="D621" s="87" t="str">
        <f t="shared" si="481"/>
        <v/>
      </c>
      <c r="E621" s="88" t="str">
        <f t="shared" si="482"/>
        <v/>
      </c>
      <c r="F621" s="88" t="str">
        <f t="shared" si="483"/>
        <v/>
      </c>
      <c r="G621" s="89" t="str">
        <f t="shared" si="484"/>
        <v/>
      </c>
      <c r="H621" s="90" t="str">
        <f t="shared" si="485"/>
        <v/>
      </c>
      <c r="I621" s="97"/>
      <c r="J621" s="87" t="str">
        <f t="shared" si="486"/>
        <v/>
      </c>
      <c r="K621" s="87" t="str">
        <f t="shared" si="487"/>
        <v/>
      </c>
      <c r="L621" s="87" t="str">
        <f t="shared" si="488"/>
        <v/>
      </c>
      <c r="M621" s="87" t="str">
        <f t="shared" si="489"/>
        <v/>
      </c>
      <c r="N621" s="92"/>
      <c r="P621" s="223" t="str">
        <f>IF(OR(LEFT($A621,1)="x",AND(Y613+$AC621=0,$AC613&gt;0)),"",IFERROR(VLOOKUP($A621,LedenZ,26,0),""))</f>
        <v/>
      </c>
      <c r="Q621" s="223" t="str">
        <f>IF(OR(LEFT($A621,1)="x",AND(Z613+$AC621=0,$AC613&gt;0)),"",IFERROR(VLOOKUP($A621,LedenZ,27,0),""))</f>
        <v/>
      </c>
      <c r="R621" s="223" t="str">
        <f>IF(OR(LEFT($A621,1)="x",AND(AA613+$AC621=0,$AC613&gt;0)),"",IFERROR(VLOOKUP($A621,LedenZ,28,0),""))</f>
        <v/>
      </c>
      <c r="S621" s="223" t="str">
        <f>IF(OR(LEFT($A621,1)="x",AND(AC613+$AC621=0,$AC613&gt;0)),"",IFERROR(VLOOKUP($A621,LedenZ,29,0),""))</f>
        <v/>
      </c>
      <c r="T621" s="305"/>
      <c r="U621" s="226"/>
      <c r="V621" s="229">
        <f t="shared" si="495"/>
        <v>7</v>
      </c>
      <c r="W621" s="229">
        <f t="shared" si="495"/>
        <v>8</v>
      </c>
      <c r="X621" s="52">
        <v>12</v>
      </c>
      <c r="Y621" s="87" t="str">
        <f t="shared" si="490"/>
        <v/>
      </c>
      <c r="Z621" s="87" t="str">
        <f t="shared" si="491"/>
        <v/>
      </c>
      <c r="AA621" s="87" t="str">
        <f t="shared" si="492"/>
        <v/>
      </c>
      <c r="AB621" s="87" t="str">
        <f t="shared" si="493"/>
        <v/>
      </c>
      <c r="AC621" s="34">
        <f t="shared" si="494"/>
        <v>0</v>
      </c>
    </row>
    <row r="622" spans="1:32" x14ac:dyDescent="0.2">
      <c r="A622" s="34" t="str">
        <f>C611&amp;"x"&amp;B622</f>
        <v>F2x9</v>
      </c>
      <c r="B622" s="63">
        <v>9</v>
      </c>
      <c r="C622" s="87" t="str">
        <f t="shared" si="480"/>
        <v/>
      </c>
      <c r="D622" s="87" t="str">
        <f t="shared" si="481"/>
        <v/>
      </c>
      <c r="E622" s="88" t="str">
        <f t="shared" si="482"/>
        <v/>
      </c>
      <c r="F622" s="88" t="str">
        <f t="shared" si="483"/>
        <v/>
      </c>
      <c r="G622" s="89" t="str">
        <f t="shared" si="484"/>
        <v/>
      </c>
      <c r="H622" s="90" t="str">
        <f t="shared" si="485"/>
        <v/>
      </c>
      <c r="I622" s="97"/>
      <c r="J622" s="87" t="str">
        <f t="shared" si="486"/>
        <v/>
      </c>
      <c r="K622" s="87" t="str">
        <f t="shared" si="487"/>
        <v/>
      </c>
      <c r="L622" s="87" t="str">
        <f t="shared" si="488"/>
        <v/>
      </c>
      <c r="M622" s="87" t="str">
        <f t="shared" si="489"/>
        <v/>
      </c>
      <c r="N622" s="92"/>
      <c r="P622" s="223" t="str">
        <f>IF(OR(LEFT($A622,1)="x",AND(Y613+$AC622=0,$AC613&gt;0)),"",IFERROR(VLOOKUP($A622,LedenZ,26,0),""))</f>
        <v/>
      </c>
      <c r="Q622" s="223" t="str">
        <f>IF(OR(LEFT($A622,1)="x",AND(Z613+$AC622=0,$AC613&gt;0)),"",IFERROR(VLOOKUP($A622,LedenZ,27,0),""))</f>
        <v/>
      </c>
      <c r="R622" s="223" t="str">
        <f>IF(OR(LEFT($A622,1)="x",AND(AA613+$AC622=0,$AC613&gt;0)),"",IFERROR(VLOOKUP($A622,LedenZ,28,0),""))</f>
        <v/>
      </c>
      <c r="S622" s="223" t="str">
        <f>IF(OR(LEFT($A622,1)="x",AND(AC613+$AC622=0,$AC613&gt;0)),"",IFERROR(VLOOKUP($A622,LedenZ,29,0),""))</f>
        <v/>
      </c>
      <c r="T622" s="305"/>
      <c r="U622" s="226"/>
      <c r="V622" s="229">
        <f t="shared" si="495"/>
        <v>7</v>
      </c>
      <c r="W622" s="229">
        <f t="shared" si="495"/>
        <v>8</v>
      </c>
      <c r="X622" s="52">
        <v>13</v>
      </c>
      <c r="Y622" s="87" t="str">
        <f t="shared" si="490"/>
        <v/>
      </c>
      <c r="Z622" s="87" t="str">
        <f t="shared" si="491"/>
        <v/>
      </c>
      <c r="AA622" s="87" t="str">
        <f t="shared" si="492"/>
        <v/>
      </c>
      <c r="AB622" s="87" t="str">
        <f t="shared" si="493"/>
        <v/>
      </c>
      <c r="AC622" s="34">
        <f t="shared" si="494"/>
        <v>0</v>
      </c>
    </row>
    <row r="623" spans="1:32" x14ac:dyDescent="0.2">
      <c r="A623" s="34" t="str">
        <f>C611&amp;"x"&amp;B623</f>
        <v>F2x10</v>
      </c>
      <c r="B623" s="63">
        <v>10</v>
      </c>
      <c r="C623" s="87" t="str">
        <f t="shared" si="480"/>
        <v/>
      </c>
      <c r="D623" s="87" t="str">
        <f t="shared" si="481"/>
        <v/>
      </c>
      <c r="E623" s="88" t="str">
        <f t="shared" si="482"/>
        <v/>
      </c>
      <c r="F623" s="88" t="str">
        <f t="shared" si="483"/>
        <v/>
      </c>
      <c r="G623" s="89" t="str">
        <f t="shared" si="484"/>
        <v/>
      </c>
      <c r="H623" s="90" t="str">
        <f t="shared" si="485"/>
        <v/>
      </c>
      <c r="I623" s="97"/>
      <c r="J623" s="87" t="str">
        <f t="shared" si="486"/>
        <v/>
      </c>
      <c r="K623" s="87" t="str">
        <f t="shared" si="487"/>
        <v/>
      </c>
      <c r="L623" s="87" t="str">
        <f t="shared" si="488"/>
        <v/>
      </c>
      <c r="M623" s="87" t="str">
        <f t="shared" si="489"/>
        <v/>
      </c>
      <c r="N623" s="92"/>
      <c r="P623" s="223" t="str">
        <f>IF(OR(LEFT($A623,1)="x",AND(Y613+$AC623=0,$AC613&gt;0)),"",IFERROR(VLOOKUP($A623,LedenZ,26,0),""))</f>
        <v/>
      </c>
      <c r="Q623" s="223" t="str">
        <f>IF(OR(LEFT($A623,1)="x",AND(Z613+$AC623=0,$AC613&gt;0)),"",IFERROR(VLOOKUP($A623,LedenZ,27,0),""))</f>
        <v/>
      </c>
      <c r="R623" s="223" t="str">
        <f>IF(OR(LEFT($A623,1)="x",AND(AA613+$AC623=0,$AC613&gt;0)),"",IFERROR(VLOOKUP($A623,LedenZ,28,0),""))</f>
        <v/>
      </c>
      <c r="S623" s="223" t="str">
        <f>IF(OR(LEFT($A623,1)="x",AND(AC613+$AC623=0,$AC613&gt;0)),"",IFERROR(VLOOKUP($A623,LedenZ,29,0),""))</f>
        <v/>
      </c>
      <c r="T623" s="305"/>
      <c r="U623" s="226"/>
      <c r="V623" s="229">
        <f t="shared" si="495"/>
        <v>7</v>
      </c>
      <c r="W623" s="229">
        <f t="shared" si="495"/>
        <v>8</v>
      </c>
      <c r="X623" s="52">
        <v>14</v>
      </c>
      <c r="Y623" s="87" t="str">
        <f t="shared" si="490"/>
        <v/>
      </c>
      <c r="Z623" s="87" t="str">
        <f t="shared" si="491"/>
        <v/>
      </c>
      <c r="AA623" s="87" t="str">
        <f t="shared" si="492"/>
        <v/>
      </c>
      <c r="AB623" s="87" t="str">
        <f t="shared" si="493"/>
        <v/>
      </c>
      <c r="AC623" s="34">
        <f t="shared" si="494"/>
        <v>0</v>
      </c>
    </row>
    <row r="624" spans="1:32" x14ac:dyDescent="0.2">
      <c r="A624" s="34" t="str">
        <f>C611&amp;"x"&amp;B624</f>
        <v>F2x11</v>
      </c>
      <c r="B624" s="63">
        <v>11</v>
      </c>
      <c r="C624" s="87" t="str">
        <f t="shared" si="480"/>
        <v/>
      </c>
      <c r="D624" s="87" t="str">
        <f t="shared" si="481"/>
        <v/>
      </c>
      <c r="E624" s="88" t="str">
        <f t="shared" si="482"/>
        <v/>
      </c>
      <c r="F624" s="88" t="str">
        <f t="shared" si="483"/>
        <v/>
      </c>
      <c r="G624" s="89" t="str">
        <f t="shared" si="484"/>
        <v/>
      </c>
      <c r="H624" s="90" t="str">
        <f t="shared" si="485"/>
        <v/>
      </c>
      <c r="I624" s="97"/>
      <c r="J624" s="87" t="str">
        <f t="shared" si="486"/>
        <v/>
      </c>
      <c r="K624" s="87" t="str">
        <f t="shared" si="487"/>
        <v/>
      </c>
      <c r="L624" s="87" t="str">
        <f t="shared" si="488"/>
        <v/>
      </c>
      <c r="M624" s="87" t="str">
        <f t="shared" si="489"/>
        <v/>
      </c>
      <c r="N624" s="92"/>
      <c r="P624" s="223" t="str">
        <f>IF(OR(LEFT($A624,1)="x",AND(Y613+$AC624=0,$AC613&gt;0)),"",IFERROR(VLOOKUP($A624,LedenZ,26,0),""))</f>
        <v/>
      </c>
      <c r="Q624" s="223" t="str">
        <f>IF(OR(LEFT($A624,1)="x",AND(Z613+$AC624=0,$AC613&gt;0)),"",IFERROR(VLOOKUP($A624,LedenZ,27,0),""))</f>
        <v/>
      </c>
      <c r="R624" s="223" t="str">
        <f>IF(OR(LEFT($A624,1)="x",AND(AA613+$AC624=0,$AC613&gt;0)),"",IFERROR(VLOOKUP($A624,LedenZ,28,0),""))</f>
        <v/>
      </c>
      <c r="S624" s="223" t="str">
        <f>IF(OR(LEFT($A624,1)="x",AND(AC613+$AC624=0,$AC613&gt;0)),"",IFERROR(VLOOKUP($A624,LedenZ,29,0),""))</f>
        <v/>
      </c>
      <c r="V624" s="229">
        <f t="shared" si="495"/>
        <v>7</v>
      </c>
      <c r="W624" s="229">
        <f t="shared" si="495"/>
        <v>8</v>
      </c>
      <c r="X624" s="52">
        <v>15</v>
      </c>
      <c r="Y624" s="87" t="str">
        <f t="shared" si="490"/>
        <v/>
      </c>
      <c r="Z624" s="87" t="str">
        <f t="shared" si="491"/>
        <v/>
      </c>
      <c r="AA624" s="87" t="str">
        <f t="shared" si="492"/>
        <v/>
      </c>
      <c r="AB624" s="87" t="str">
        <f t="shared" si="493"/>
        <v/>
      </c>
      <c r="AC624" s="34">
        <f t="shared" si="494"/>
        <v>0</v>
      </c>
    </row>
    <row r="625" spans="1:32" x14ac:dyDescent="0.2">
      <c r="A625" s="34" t="str">
        <f>C611&amp;"x"&amp;B625</f>
        <v>F2x12</v>
      </c>
      <c r="B625" s="63">
        <v>12</v>
      </c>
      <c r="C625" s="87" t="str">
        <f t="shared" si="480"/>
        <v/>
      </c>
      <c r="D625" s="87" t="str">
        <f t="shared" si="481"/>
        <v/>
      </c>
      <c r="E625" s="88" t="str">
        <f t="shared" si="482"/>
        <v/>
      </c>
      <c r="F625" s="88" t="str">
        <f t="shared" si="483"/>
        <v/>
      </c>
      <c r="G625" s="89" t="str">
        <f t="shared" si="484"/>
        <v/>
      </c>
      <c r="H625" s="90" t="str">
        <f t="shared" si="485"/>
        <v/>
      </c>
      <c r="I625" s="97"/>
      <c r="J625" s="87" t="str">
        <f t="shared" si="486"/>
        <v/>
      </c>
      <c r="K625" s="87" t="str">
        <f t="shared" si="487"/>
        <v/>
      </c>
      <c r="L625" s="87" t="str">
        <f t="shared" si="488"/>
        <v/>
      </c>
      <c r="M625" s="87" t="str">
        <f t="shared" si="489"/>
        <v/>
      </c>
      <c r="N625" s="92"/>
      <c r="P625" s="223" t="str">
        <f>IF(OR(LEFT($A625,1)="x",AND(Y613+$AC625=0,$AC613&gt;0)),"",IFERROR(VLOOKUP($A625,LedenZ,26,0),""))</f>
        <v/>
      </c>
      <c r="Q625" s="223" t="str">
        <f>IF(OR(LEFT($A625,1)="x",AND(Z613+$AC625=0,$AC613&gt;0)),"",IFERROR(VLOOKUP($A625,LedenZ,27,0),""))</f>
        <v/>
      </c>
      <c r="R625" s="223" t="str">
        <f>IF(OR(LEFT($A625,1)="x",AND(AA613+$AC625=0,$AC613&gt;0)),"",IFERROR(VLOOKUP($A625,LedenZ,28,0),""))</f>
        <v/>
      </c>
      <c r="S625" s="223" t="str">
        <f>IF(OR(LEFT($A625,1)="x",AND(AC613+$AC625=0,$AC613&gt;0)),"",IFERROR(VLOOKUP($A625,LedenZ,29,0),""))</f>
        <v/>
      </c>
      <c r="V625" s="229">
        <f t="shared" si="495"/>
        <v>7</v>
      </c>
      <c r="W625" s="229">
        <f t="shared" si="495"/>
        <v>8</v>
      </c>
      <c r="X625" s="52">
        <v>16</v>
      </c>
      <c r="Y625" s="87" t="str">
        <f t="shared" si="490"/>
        <v/>
      </c>
      <c r="Z625" s="87" t="str">
        <f t="shared" si="491"/>
        <v/>
      </c>
      <c r="AA625" s="87" t="str">
        <f t="shared" si="492"/>
        <v/>
      </c>
      <c r="AB625" s="87" t="str">
        <f t="shared" si="493"/>
        <v/>
      </c>
      <c r="AC625" s="34">
        <f t="shared" si="494"/>
        <v>0</v>
      </c>
    </row>
    <row r="626" spans="1:32" x14ac:dyDescent="0.2">
      <c r="A626" s="34" t="str">
        <f>C611&amp;"x"&amp;B626</f>
        <v>F2x13</v>
      </c>
      <c r="B626" s="63">
        <v>13</v>
      </c>
      <c r="C626" s="87" t="str">
        <f t="shared" si="480"/>
        <v/>
      </c>
      <c r="D626" s="87" t="str">
        <f t="shared" si="481"/>
        <v/>
      </c>
      <c r="E626" s="88" t="str">
        <f t="shared" si="482"/>
        <v/>
      </c>
      <c r="F626" s="88" t="str">
        <f t="shared" si="483"/>
        <v/>
      </c>
      <c r="G626" s="89" t="str">
        <f t="shared" si="484"/>
        <v/>
      </c>
      <c r="H626" s="90" t="str">
        <f t="shared" si="485"/>
        <v/>
      </c>
      <c r="I626" s="97"/>
      <c r="J626" s="87" t="str">
        <f t="shared" si="486"/>
        <v/>
      </c>
      <c r="K626" s="87" t="str">
        <f t="shared" si="487"/>
        <v/>
      </c>
      <c r="L626" s="87" t="str">
        <f t="shared" si="488"/>
        <v/>
      </c>
      <c r="M626" s="87" t="str">
        <f t="shared" si="489"/>
        <v/>
      </c>
      <c r="N626" s="92"/>
      <c r="P626" s="223" t="str">
        <f>IF(OR(LEFT($A626,1)="x",AND(Y613+$AC626=0,$AC613&gt;0)),"",IFERROR(VLOOKUP($A626,LedenZ,26,0),""))</f>
        <v/>
      </c>
      <c r="Q626" s="223" t="str">
        <f>IF(OR(LEFT($A626,1)="x",AND(Z613+$AC626=0,$AC613&gt;0)),"",IFERROR(VLOOKUP($A626,LedenZ,27,0),""))</f>
        <v/>
      </c>
      <c r="R626" s="223" t="str">
        <f>IF(OR(LEFT($A626,1)="x",AND(AA613+$AC626=0,$AC613&gt;0)),"",IFERROR(VLOOKUP($A626,LedenZ,28,0),""))</f>
        <v/>
      </c>
      <c r="S626" s="223" t="str">
        <f>IF(OR(LEFT($A626,1)="x",AND(AC613+$AC626=0,$AC613&gt;0)),"",IFERROR(VLOOKUP($A626,LedenZ,29,0),""))</f>
        <v/>
      </c>
      <c r="V626" s="229">
        <f t="shared" si="495"/>
        <v>7</v>
      </c>
      <c r="W626" s="229">
        <f t="shared" si="495"/>
        <v>8</v>
      </c>
      <c r="X626" s="52">
        <v>17</v>
      </c>
      <c r="Y626" s="87" t="str">
        <f t="shared" si="490"/>
        <v/>
      </c>
      <c r="Z626" s="87" t="str">
        <f t="shared" si="491"/>
        <v/>
      </c>
      <c r="AA626" s="87" t="str">
        <f t="shared" si="492"/>
        <v/>
      </c>
      <c r="AB626" s="87" t="str">
        <f t="shared" si="493"/>
        <v/>
      </c>
      <c r="AC626" s="34">
        <f t="shared" si="494"/>
        <v>0</v>
      </c>
    </row>
    <row r="627" spans="1:32" x14ac:dyDescent="0.2">
      <c r="A627" s="34" t="str">
        <f>C611&amp;"x"&amp;B627</f>
        <v>F2x14</v>
      </c>
      <c r="B627" s="63">
        <v>14</v>
      </c>
      <c r="C627" s="87" t="str">
        <f t="shared" si="480"/>
        <v/>
      </c>
      <c r="D627" s="87" t="str">
        <f t="shared" si="481"/>
        <v/>
      </c>
      <c r="E627" s="88" t="str">
        <f t="shared" si="482"/>
        <v/>
      </c>
      <c r="F627" s="88" t="str">
        <f t="shared" si="483"/>
        <v/>
      </c>
      <c r="G627" s="89" t="str">
        <f t="shared" si="484"/>
        <v/>
      </c>
      <c r="H627" s="90" t="str">
        <f t="shared" si="485"/>
        <v/>
      </c>
      <c r="I627" s="97"/>
      <c r="J627" s="87" t="str">
        <f t="shared" si="486"/>
        <v/>
      </c>
      <c r="K627" s="87" t="str">
        <f t="shared" si="487"/>
        <v/>
      </c>
      <c r="L627" s="87" t="str">
        <f t="shared" si="488"/>
        <v/>
      </c>
      <c r="M627" s="87" t="str">
        <f t="shared" si="489"/>
        <v/>
      </c>
      <c r="N627" s="92"/>
      <c r="P627" s="223" t="str">
        <f>IF(OR(LEFT($A627,1)="x",AND(Y613+$AC627=0,$AC613&gt;0)),"",IFERROR(VLOOKUP($A627,LedenZ,26,0),""))</f>
        <v/>
      </c>
      <c r="Q627" s="223" t="str">
        <f>IF(OR(LEFT($A627,1)="x",AND(Z613+$AC627=0,$AC613&gt;0)),"",IFERROR(VLOOKUP($A627,LedenZ,27,0),""))</f>
        <v/>
      </c>
      <c r="R627" s="223" t="str">
        <f>IF(OR(LEFT($A627,1)="x",AND(AA613+$AC627=0,$AC613&gt;0)),"",IFERROR(VLOOKUP($A627,LedenZ,28,0),""))</f>
        <v/>
      </c>
      <c r="S627" s="223" t="str">
        <f>IF(OR(LEFT($A627,1)="x",AND(AC613+$AC627=0,$AC613&gt;0)),"",IFERROR(VLOOKUP($A627,LedenZ,29,0),""))</f>
        <v/>
      </c>
      <c r="V627" s="229">
        <f t="shared" si="495"/>
        <v>7</v>
      </c>
      <c r="W627" s="229">
        <f t="shared" si="495"/>
        <v>8</v>
      </c>
      <c r="X627" s="52">
        <v>18</v>
      </c>
      <c r="Y627" s="87" t="str">
        <f t="shared" si="490"/>
        <v/>
      </c>
      <c r="Z627" s="87" t="str">
        <f t="shared" si="491"/>
        <v/>
      </c>
      <c r="AA627" s="87" t="str">
        <f t="shared" si="492"/>
        <v/>
      </c>
      <c r="AB627" s="87" t="str">
        <f t="shared" si="493"/>
        <v/>
      </c>
      <c r="AC627" s="34">
        <f t="shared" si="494"/>
        <v>0</v>
      </c>
    </row>
    <row r="628" spans="1:32" x14ac:dyDescent="0.2">
      <c r="A628" s="34" t="str">
        <f>C611&amp;"x"&amp;B628</f>
        <v>F2x15</v>
      </c>
      <c r="B628" s="63">
        <v>15</v>
      </c>
      <c r="C628" s="87" t="str">
        <f t="shared" si="480"/>
        <v/>
      </c>
      <c r="D628" s="87" t="str">
        <f t="shared" si="481"/>
        <v/>
      </c>
      <c r="E628" s="88" t="str">
        <f t="shared" si="482"/>
        <v/>
      </c>
      <c r="F628" s="88" t="str">
        <f t="shared" si="483"/>
        <v/>
      </c>
      <c r="G628" s="89" t="str">
        <f t="shared" si="484"/>
        <v/>
      </c>
      <c r="H628" s="90" t="str">
        <f t="shared" si="485"/>
        <v/>
      </c>
      <c r="I628" s="97"/>
      <c r="J628" s="87" t="str">
        <f t="shared" si="486"/>
        <v/>
      </c>
      <c r="K628" s="87" t="str">
        <f t="shared" si="487"/>
        <v/>
      </c>
      <c r="L628" s="87" t="str">
        <f t="shared" si="488"/>
        <v/>
      </c>
      <c r="M628" s="87" t="str">
        <f t="shared" si="489"/>
        <v/>
      </c>
      <c r="N628" s="92"/>
      <c r="P628" s="223" t="str">
        <f>IF(OR(LEFT($A628,1)="x",AND(Y613+$AC628=0,$AC613&gt;0)),"",IFERROR(VLOOKUP($A628,LedenZ,26,0),""))</f>
        <v/>
      </c>
      <c r="Q628" s="223" t="str">
        <f>IF(OR(LEFT($A628,1)="x",AND(Z613+$AC628=0,$AC613&gt;0)),"",IFERROR(VLOOKUP($A628,LedenZ,27,0),""))</f>
        <v/>
      </c>
      <c r="R628" s="223" t="str">
        <f>IF(OR(LEFT($A628,1)="x",AND(AA613+$AC628=0,$AC613&gt;0)),"",IFERROR(VLOOKUP($A628,LedenZ,28,0),""))</f>
        <v/>
      </c>
      <c r="S628" s="223" t="str">
        <f>IF(OR(LEFT($A628,1)="x",AND(AC613+$AC628=0,$AC613&gt;0)),"",IFERROR(VLOOKUP($A628,LedenZ,29,0),""))</f>
        <v/>
      </c>
      <c r="V628" s="229">
        <f t="shared" si="495"/>
        <v>7</v>
      </c>
      <c r="W628" s="229">
        <f t="shared" si="495"/>
        <v>8</v>
      </c>
      <c r="X628" s="52">
        <v>19</v>
      </c>
      <c r="Y628" s="87" t="str">
        <f t="shared" si="490"/>
        <v/>
      </c>
      <c r="Z628" s="87" t="str">
        <f t="shared" si="491"/>
        <v/>
      </c>
      <c r="AA628" s="87" t="str">
        <f t="shared" si="492"/>
        <v/>
      </c>
      <c r="AB628" s="87" t="str">
        <f t="shared" si="493"/>
        <v/>
      </c>
      <c r="AC628" s="34">
        <f t="shared" si="494"/>
        <v>0</v>
      </c>
    </row>
    <row r="629" spans="1:32" ht="13.5" thickBot="1" x14ac:dyDescent="0.25">
      <c r="B629" s="93"/>
      <c r="C629" s="94"/>
      <c r="D629" s="93"/>
      <c r="E629" s="93"/>
      <c r="F629" s="93"/>
      <c r="G629" s="95"/>
      <c r="H629" s="95"/>
      <c r="I629" s="95"/>
      <c r="J629" s="94"/>
      <c r="K629" s="94"/>
      <c r="L629" s="94"/>
      <c r="M629" s="92"/>
      <c r="N629" s="92"/>
      <c r="X629" s="52">
        <v>20</v>
      </c>
    </row>
    <row r="630" spans="1:32" ht="13.5" thickTop="1" x14ac:dyDescent="0.2">
      <c r="A630" s="62"/>
      <c r="B630" s="63"/>
      <c r="C630" s="392" t="s">
        <v>6547</v>
      </c>
      <c r="D630" s="392"/>
      <c r="E630" s="178" t="s">
        <v>6548</v>
      </c>
      <c r="F630" s="178" t="s">
        <v>6549</v>
      </c>
      <c r="G630" s="65" t="s">
        <v>6550</v>
      </c>
      <c r="H630" s="66"/>
      <c r="I630" s="67"/>
      <c r="J630" s="68" t="s">
        <v>6551</v>
      </c>
      <c r="K630" s="68" t="s">
        <v>6552</v>
      </c>
      <c r="L630" s="68" t="s">
        <v>6553</v>
      </c>
      <c r="M630" s="69"/>
      <c r="N630" s="69"/>
      <c r="O630" s="70"/>
      <c r="P630" s="71">
        <f ca="1">COUNT(P634:P648)</f>
        <v>0</v>
      </c>
      <c r="Q630" s="71">
        <f ca="1">COUNT(Q634:Q648)</f>
        <v>0</v>
      </c>
      <c r="R630" s="71">
        <f ca="1">COUNT(R634:R648)</f>
        <v>0</v>
      </c>
      <c r="S630" s="71">
        <f ca="1">COUNT(S634:S648)</f>
        <v>0</v>
      </c>
      <c r="T630" s="51">
        <f ca="1">S630-(15-COUNTBLANK(AB634:AB648))</f>
        <v>0</v>
      </c>
      <c r="U630" s="70"/>
      <c r="V630" s="70"/>
      <c r="W630" s="70"/>
      <c r="X630" s="70">
        <v>1</v>
      </c>
      <c r="Y630" s="62"/>
      <c r="Z630" s="62"/>
      <c r="AA630" s="62"/>
      <c r="AB630" s="62"/>
      <c r="AC630" s="62"/>
    </row>
    <row r="631" spans="1:32" x14ac:dyDescent="0.2">
      <c r="A631" s="43">
        <v>35</v>
      </c>
      <c r="B631" s="73"/>
      <c r="C631" s="391" t="str">
        <f>Leden!AR37</f>
        <v>F3</v>
      </c>
      <c r="D631" s="391"/>
      <c r="E631" s="177" t="str">
        <f>IF($C631="","",LEFT(IFERROR(VLOOKUP($C631,TeamsZ,2,0),"")&amp;"??",2))</f>
        <v>BK</v>
      </c>
      <c r="F631" s="177" t="str">
        <f>IF($C631="","",LEFT(IFERROR(VLOOKUP($C631,TeamsZ,3,0),"")&amp;"??",2))</f>
        <v>Za</v>
      </c>
      <c r="G631" s="177" t="str">
        <f>IF($C631="","",LEFT(IFERROR(VLOOKUP($C631,TeamsZ,4,0),"")&amp;"?",1))</f>
        <v>4</v>
      </c>
      <c r="H631" s="75"/>
      <c r="I631" s="76"/>
      <c r="J631" s="295">
        <f>COUNTIF(C634:C648,"V")</f>
        <v>3</v>
      </c>
      <c r="K631" s="300">
        <f>COUNTIF(C634:C648,"M")</f>
        <v>2</v>
      </c>
      <c r="L631" s="77">
        <f>IFERROR(AVERAGE(H634:H648),"")</f>
        <v>6</v>
      </c>
      <c r="M631" s="78"/>
      <c r="N631" s="78"/>
      <c r="O631" s="79" t="s">
        <v>6554</v>
      </c>
      <c r="P631" s="223" t="str">
        <f ca="1">IF(COUNT(P634:P648)=0,"",TeamPunten(P634:P648,$V631))</f>
        <v/>
      </c>
      <c r="Q631" s="223" t="str">
        <f ca="1">IF(COUNT(Q634:Q648)=0,"",TeamPunten(Q634:Q648,$V631))</f>
        <v/>
      </c>
      <c r="R631" s="223" t="str">
        <f ca="1">IF(COUNT(R634:R648)=0,"",TeamPunten(R634:R648,$V631))</f>
        <v/>
      </c>
      <c r="S631" s="223" t="str">
        <f ca="1">IF(COUNT(S634:S648)=0,"",TeamPunten(S634:S648,$V631))</f>
        <v/>
      </c>
      <c r="T631" s="51"/>
      <c r="U631" s="225" t="str">
        <f>MID($C631,1,1)</f>
        <v>F</v>
      </c>
      <c r="V631" s="225" t="str">
        <f>MID($C631,1,1)</f>
        <v>F</v>
      </c>
      <c r="W631" s="225" t="str">
        <f>MID($C631,1,1)</f>
        <v>F</v>
      </c>
      <c r="X631" s="52">
        <v>2</v>
      </c>
      <c r="Y631" s="43"/>
      <c r="Z631" s="43"/>
      <c r="AA631" s="43"/>
      <c r="AB631" s="43"/>
      <c r="AC631" s="43"/>
      <c r="AD631" s="20" t="str">
        <f>IF($C631="","",IFERROR(VLOOKUP($C631,TeamsZ,6,0),""))</f>
        <v>A</v>
      </c>
      <c r="AE631" s="20" t="str">
        <f>IF($AD631="","",VLOOKUP($AD631,Teams!$J$4:$O$8,2,0))</f>
        <v>3312 AD</v>
      </c>
      <c r="AF631" s="20" t="str">
        <f>IF($AD631="","",VLOOKUP($AD631,Teams!$J$4:$O$8,4,0))</f>
        <v>Dordrecht</v>
      </c>
    </row>
    <row r="632" spans="1:32" x14ac:dyDescent="0.2">
      <c r="B632" s="63"/>
      <c r="C632" s="178"/>
      <c r="D632" s="63"/>
      <c r="E632" s="63"/>
      <c r="F632" s="63"/>
      <c r="G632" s="67"/>
      <c r="H632" s="67"/>
      <c r="I632" s="67"/>
      <c r="J632" s="296"/>
      <c r="K632" s="296"/>
      <c r="L632" s="296"/>
      <c r="M632" s="80"/>
      <c r="N632" s="80"/>
      <c r="P632" s="224"/>
      <c r="Q632" s="224"/>
      <c r="R632" s="224"/>
      <c r="S632" s="224"/>
      <c r="T632" s="51"/>
      <c r="U632" s="226"/>
      <c r="V632" s="226"/>
      <c r="W632" s="226"/>
      <c r="X632" s="52">
        <v>3</v>
      </c>
    </row>
    <row r="633" spans="1:32" x14ac:dyDescent="0.2">
      <c r="A633" s="81"/>
      <c r="B633" s="82"/>
      <c r="C633" s="83" t="s">
        <v>6555</v>
      </c>
      <c r="D633" s="83" t="s">
        <v>6556</v>
      </c>
      <c r="E633" s="84" t="s">
        <v>6557</v>
      </c>
      <c r="F633" s="84" t="s">
        <v>6558</v>
      </c>
      <c r="G633" s="83" t="s">
        <v>6559</v>
      </c>
      <c r="H633" s="83" t="s">
        <v>6560</v>
      </c>
      <c r="I633" s="83" t="s">
        <v>6415</v>
      </c>
      <c r="J633" s="83" t="s">
        <v>7321</v>
      </c>
      <c r="K633" s="83" t="s">
        <v>8065</v>
      </c>
      <c r="L633" s="83" t="s">
        <v>8195</v>
      </c>
      <c r="M633" s="83" t="s">
        <v>8196</v>
      </c>
      <c r="N633" s="85"/>
      <c r="O633" s="86"/>
      <c r="P633" s="227" t="s">
        <v>6425</v>
      </c>
      <c r="Q633" s="227" t="s">
        <v>6424</v>
      </c>
      <c r="R633" s="227" t="s">
        <v>6426</v>
      </c>
      <c r="S633" s="227" t="s">
        <v>6425</v>
      </c>
      <c r="T633" s="51"/>
      <c r="U633" s="225">
        <f>IF(W631="","",VLOOKUP(W631,Leeftijdscat,2,FALSE))</f>
        <v>5</v>
      </c>
      <c r="V633" s="225">
        <f>IF(W631="","",VLOOKUP(W631,Leeftijdscat,3,FALSE))</f>
        <v>7</v>
      </c>
      <c r="W633" s="225">
        <f>IF(W631="","",VLOOKUP(W631,Leeftijdscat,4,FALSE))</f>
        <v>8</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LEN(AB634&amp;AB635&amp;AB636&amp;AB637&amp;AB638&amp;AB639&amp;AB640&amp;AB641&amp;AB642&amp;AB643&amp;AB644&amp;AB645&amp;AB646&amp;AB647&amp;AB648)</f>
        <v>0</v>
      </c>
      <c r="AC633" s="81">
        <f>SUM(Y633:AA633)</f>
        <v>0</v>
      </c>
    </row>
    <row r="634" spans="1:32" x14ac:dyDescent="0.2">
      <c r="A634" s="34" t="str">
        <f>C631&amp;"x"&amp;B634</f>
        <v>F3x1</v>
      </c>
      <c r="B634" s="63">
        <v>1</v>
      </c>
      <c r="C634" s="87" t="str">
        <f t="shared" ref="C634:C648" si="496">IF(LEFT($A634,1)="x","",IFERROR(VLOOKUP($A634,LedenZ,5,0),""))</f>
        <v>V</v>
      </c>
      <c r="D634" s="87" t="str">
        <f t="shared" ref="D634:D648" si="497">IF(LEFT($A634,1)="x","",IFERROR(VLOOKUP($A634,LedenZ,6,0),""))</f>
        <v>NLZ39C9</v>
      </c>
      <c r="E634" s="88" t="str">
        <f t="shared" ref="E634:E648" si="498">IF(LEFT($A634,1)="x","",IFERROR(VLOOKUP($A634,LedenZ,7,0),""))</f>
        <v xml:space="preserve">Bakker, A. </v>
      </c>
      <c r="F634" s="88" t="str">
        <f t="shared" ref="F634:F648" si="499">IF(LEFT($A634,1)="x","",IFERROR(VLOOKUP($A634,LedenZ,8,0),""))</f>
        <v>Anouk</v>
      </c>
      <c r="G634" s="89">
        <f t="shared" ref="G634:G648" si="500">IF(LEFT($A634,1)="x","",IFERROR(VLOOKUP($A634,LedenZ,9,0),""))</f>
        <v>41214</v>
      </c>
      <c r="H634" s="90">
        <f t="shared" ref="H634:H648" si="501">IF(AND(ISNUMBER(G634),G634&lt;&gt;0),DATEDIF(G634,Peildatum,"Y"),"")</f>
        <v>6</v>
      </c>
      <c r="I634" s="97"/>
      <c r="J634" s="87" t="str">
        <f t="shared" ref="J634:J648" si="502">IF(LEFT($A634,1)="x","",IFERROR(VLOOKUP($A634,LedenZ,15,0),""))</f>
        <v/>
      </c>
      <c r="K634" s="87" t="str">
        <f t="shared" ref="K634:K648" si="503">IF(LEFT($A634,1)="x","",IFERROR(VLOOKUP($A634,LedenZ,16,0),""))</f>
        <v/>
      </c>
      <c r="L634" s="87">
        <f t="shared" ref="L634:L648" si="504">IF(LEFT($A634,1)="x","",IFERROR(VLOOKUP($A634,LedenZ,17,0),""))</f>
        <v>0</v>
      </c>
      <c r="M634" s="87" t="str">
        <f t="shared" ref="M634:M648" si="505">IF(LEFT($A634,1)="x","",IFERROR(VLOOKUP($A634,LedenZ,18,0),""))</f>
        <v>F3</v>
      </c>
      <c r="N634" s="92"/>
      <c r="P634" s="223" t="str">
        <f ca="1">IF(OR(LEFT($A634,1)="x",AND(Y633+$AC634=0,$AC633&gt;0)),"",IFERROR(VLOOKUP($A634,LedenZ,26,0),""))</f>
        <v/>
      </c>
      <c r="Q634" s="223" t="str">
        <f ca="1">IF(OR(LEFT($A634,1)="x",AND(Z633+$AC634=0,$AC633&gt;0)),"",IFERROR(VLOOKUP($A634,LedenZ,27,0),""))</f>
        <v/>
      </c>
      <c r="R634" s="223" t="str">
        <f ca="1">IF(OR(LEFT($A634,1)="x",AND(AA633+$AC634=0,$AC633&gt;0)),"",IFERROR(VLOOKUP($A634,LedenZ,28,0),""))</f>
        <v/>
      </c>
      <c r="S634" s="223" t="str">
        <f ca="1">IF(OR(LEFT($A634,1)="x",AND(AC633+$AC634=0,$AC633&gt;0)),"",IFERROR(VLOOKUP($A634,LedenZ,29,0),""))</f>
        <v/>
      </c>
      <c r="T634" s="305"/>
      <c r="U634" s="226"/>
      <c r="V634" s="229">
        <f>V633</f>
        <v>7</v>
      </c>
      <c r="W634" s="229">
        <f>W633</f>
        <v>8</v>
      </c>
      <c r="X634" s="52">
        <v>5</v>
      </c>
      <c r="Y634" s="87" t="str">
        <f t="shared" ref="Y634:Y648" si="506">IF(LEFT($A634,1)="x","",IFERROR(VLOOKUP($A634,LedenZ,33,0),""))</f>
        <v/>
      </c>
      <c r="Z634" s="87" t="str">
        <f t="shared" ref="Z634:Z648" si="507">IF(LEFT($A634,1)="x","",IFERROR(VLOOKUP($A634,LedenZ,34,0),""))</f>
        <v/>
      </c>
      <c r="AA634" s="87" t="str">
        <f t="shared" ref="AA634:AA648" si="508">IF(LEFT($A634,1)="x","",IFERROR(VLOOKUP($A634,LedenZ,35,0),""))</f>
        <v/>
      </c>
      <c r="AB634" s="87" t="str">
        <f t="shared" ref="AB634:AB648" si="509">IF(LEFT($A634,1)="x","",IFERROR(VLOOKUP($A634,LedenZ,36,0),""))</f>
        <v/>
      </c>
      <c r="AC634" s="34">
        <f t="shared" ref="AC634:AC648" si="510">LEN(Y634&amp;Z634&amp;AA634&amp;AB634)</f>
        <v>0</v>
      </c>
    </row>
    <row r="635" spans="1:32" x14ac:dyDescent="0.2">
      <c r="A635" s="34" t="str">
        <f>C631&amp;"x"&amp;B635</f>
        <v>F3x2</v>
      </c>
      <c r="B635" s="63">
        <v>2</v>
      </c>
      <c r="C635" s="87" t="str">
        <f t="shared" si="496"/>
        <v>V</v>
      </c>
      <c r="D635" s="87" t="str">
        <f t="shared" si="497"/>
        <v>NMB03R4</v>
      </c>
      <c r="E635" s="88" t="str">
        <f t="shared" si="498"/>
        <v>Exalto, L.</v>
      </c>
      <c r="F635" s="88" t="str">
        <f t="shared" si="499"/>
        <v>Laura</v>
      </c>
      <c r="G635" s="89">
        <f t="shared" si="500"/>
        <v>41047</v>
      </c>
      <c r="H635" s="90">
        <f t="shared" si="501"/>
        <v>6</v>
      </c>
      <c r="I635" s="97"/>
      <c r="J635" s="87">
        <f t="shared" si="502"/>
        <v>0</v>
      </c>
      <c r="K635" s="87">
        <f t="shared" si="503"/>
        <v>0</v>
      </c>
      <c r="L635" s="87">
        <f t="shared" si="504"/>
        <v>0</v>
      </c>
      <c r="M635" s="87" t="str">
        <f t="shared" si="505"/>
        <v>F3</v>
      </c>
      <c r="N635" s="92"/>
      <c r="P635" s="223" t="str">
        <f ca="1">IF(OR(LEFT($A635,1)="x",AND(Y633+$AC635=0,$AC633&gt;0)),"",IFERROR(VLOOKUP($A635,LedenZ,26,0),""))</f>
        <v/>
      </c>
      <c r="Q635" s="223" t="str">
        <f ca="1">IF(OR(LEFT($A635,1)="x",AND(Z633+$AC635=0,$AC633&gt;0)),"",IFERROR(VLOOKUP($A635,LedenZ,27,0),""))</f>
        <v/>
      </c>
      <c r="R635" s="223" t="str">
        <f ca="1">IF(OR(LEFT($A635,1)="x",AND(AA633+$AC635=0,$AC633&gt;0)),"",IFERROR(VLOOKUP($A635,LedenZ,28,0),""))</f>
        <v/>
      </c>
      <c r="S635" s="223" t="str">
        <f ca="1">IF(OR(LEFT($A635,1)="x",AND(AC633+$AC635=0,$AC633&gt;0)),"",IFERROR(VLOOKUP($A635,LedenZ,29,0),""))</f>
        <v/>
      </c>
      <c r="T635" s="305"/>
      <c r="U635" s="226"/>
      <c r="V635" s="229">
        <f t="shared" ref="V635:W648" si="511">V634</f>
        <v>7</v>
      </c>
      <c r="W635" s="229">
        <f t="shared" si="511"/>
        <v>8</v>
      </c>
      <c r="X635" s="52">
        <v>6</v>
      </c>
      <c r="Y635" s="87" t="str">
        <f t="shared" si="506"/>
        <v/>
      </c>
      <c r="Z635" s="87" t="str">
        <f t="shared" si="507"/>
        <v/>
      </c>
      <c r="AA635" s="87" t="str">
        <f t="shared" si="508"/>
        <v/>
      </c>
      <c r="AB635" s="87" t="str">
        <f t="shared" si="509"/>
        <v/>
      </c>
      <c r="AC635" s="34">
        <f t="shared" si="510"/>
        <v>0</v>
      </c>
    </row>
    <row r="636" spans="1:32" x14ac:dyDescent="0.2">
      <c r="A636" s="34" t="str">
        <f>C631&amp;"x"&amp;B636</f>
        <v>F3x3</v>
      </c>
      <c r="B636" s="63">
        <v>3</v>
      </c>
      <c r="C636" s="87" t="str">
        <f t="shared" si="496"/>
        <v>V</v>
      </c>
      <c r="D636" s="87" t="str">
        <f t="shared" si="497"/>
        <v>NMB03Q7</v>
      </c>
      <c r="E636" s="88" t="str">
        <f t="shared" si="498"/>
        <v>Heeren, A.S. van</v>
      </c>
      <c r="F636" s="88" t="str">
        <f t="shared" si="499"/>
        <v>Abby</v>
      </c>
      <c r="G636" s="89">
        <f t="shared" si="500"/>
        <v>41019</v>
      </c>
      <c r="H636" s="90">
        <f t="shared" si="501"/>
        <v>6</v>
      </c>
      <c r="I636" s="97"/>
      <c r="J636" s="87">
        <f t="shared" si="502"/>
        <v>0</v>
      </c>
      <c r="K636" s="87">
        <f t="shared" si="503"/>
        <v>0</v>
      </c>
      <c r="L636" s="87">
        <f t="shared" si="504"/>
        <v>0</v>
      </c>
      <c r="M636" s="87" t="str">
        <f t="shared" si="505"/>
        <v>F3</v>
      </c>
      <c r="N636" s="92"/>
      <c r="P636" s="223" t="str">
        <f ca="1">IF(OR(LEFT($A636,1)="x",AND(Y633+$AC636=0,$AC633&gt;0)),"",IFERROR(VLOOKUP($A636,LedenZ,26,0),""))</f>
        <v/>
      </c>
      <c r="Q636" s="223" t="str">
        <f ca="1">IF(OR(LEFT($A636,1)="x",AND(Z633+$AC636=0,$AC633&gt;0)),"",IFERROR(VLOOKUP($A636,LedenZ,27,0),""))</f>
        <v/>
      </c>
      <c r="R636" s="223" t="str">
        <f ca="1">IF(OR(LEFT($A636,1)="x",AND(AA633+$AC636=0,$AC633&gt;0)),"",IFERROR(VLOOKUP($A636,LedenZ,28,0),""))</f>
        <v/>
      </c>
      <c r="S636" s="223" t="str">
        <f ca="1">IF(OR(LEFT($A636,1)="x",AND(AC633+$AC636=0,$AC633&gt;0)),"",IFERROR(VLOOKUP($A636,LedenZ,29,0),""))</f>
        <v/>
      </c>
      <c r="T636" s="305"/>
      <c r="U636" s="226"/>
      <c r="V636" s="229">
        <f t="shared" si="511"/>
        <v>7</v>
      </c>
      <c r="W636" s="229">
        <f t="shared" si="511"/>
        <v>8</v>
      </c>
      <c r="X636" s="52">
        <v>7</v>
      </c>
      <c r="Y636" s="87" t="str">
        <f t="shared" si="506"/>
        <v/>
      </c>
      <c r="Z636" s="87" t="str">
        <f t="shared" si="507"/>
        <v/>
      </c>
      <c r="AA636" s="87" t="str">
        <f t="shared" si="508"/>
        <v/>
      </c>
      <c r="AB636" s="87" t="str">
        <f t="shared" si="509"/>
        <v/>
      </c>
      <c r="AC636" s="34">
        <f t="shared" si="510"/>
        <v>0</v>
      </c>
    </row>
    <row r="637" spans="1:32" x14ac:dyDescent="0.2">
      <c r="A637" s="34" t="str">
        <f>C631&amp;"x"&amp;B637</f>
        <v>F3x4</v>
      </c>
      <c r="B637" s="63">
        <v>4</v>
      </c>
      <c r="C637" s="87" t="str">
        <f t="shared" si="496"/>
        <v>M</v>
      </c>
      <c r="D637" s="87" t="str">
        <f t="shared" si="497"/>
        <v>NLV80M3</v>
      </c>
      <c r="E637" s="88" t="str">
        <f t="shared" si="498"/>
        <v>Laban, Freek</v>
      </c>
      <c r="F637" s="88" t="str">
        <f t="shared" si="499"/>
        <v>Freek</v>
      </c>
      <c r="G637" s="89">
        <f t="shared" si="500"/>
        <v>41044</v>
      </c>
      <c r="H637" s="90">
        <f t="shared" si="501"/>
        <v>6</v>
      </c>
      <c r="I637" s="97"/>
      <c r="J637" s="87" t="str">
        <f t="shared" si="502"/>
        <v/>
      </c>
      <c r="K637" s="87" t="str">
        <f t="shared" si="503"/>
        <v/>
      </c>
      <c r="L637" s="87">
        <f t="shared" si="504"/>
        <v>0</v>
      </c>
      <c r="M637" s="87" t="str">
        <f t="shared" si="505"/>
        <v>F3</v>
      </c>
      <c r="N637" s="92"/>
      <c r="P637" s="223" t="str">
        <f ca="1">IF(OR(LEFT($A637,1)="x",AND(Y633+$AC637=0,$AC633&gt;0)),"",IFERROR(VLOOKUP($A637,LedenZ,26,0),""))</f>
        <v/>
      </c>
      <c r="Q637" s="223" t="str">
        <f ca="1">IF(OR(LEFT($A637,1)="x",AND(Z633+$AC637=0,$AC633&gt;0)),"",IFERROR(VLOOKUP($A637,LedenZ,27,0),""))</f>
        <v/>
      </c>
      <c r="R637" s="223" t="str">
        <f ca="1">IF(OR(LEFT($A637,1)="x",AND(AA633+$AC637=0,$AC633&gt;0)),"",IFERROR(VLOOKUP($A637,LedenZ,28,0),""))</f>
        <v/>
      </c>
      <c r="S637" s="223" t="str">
        <f ca="1">IF(OR(LEFT($A637,1)="x",AND(AC633+$AC637=0,$AC633&gt;0)),"",IFERROR(VLOOKUP($A637,LedenZ,29,0),""))</f>
        <v/>
      </c>
      <c r="T637" s="305"/>
      <c r="U637" s="226"/>
      <c r="V637" s="229">
        <f t="shared" si="511"/>
        <v>7</v>
      </c>
      <c r="W637" s="229">
        <f t="shared" si="511"/>
        <v>8</v>
      </c>
      <c r="X637" s="52">
        <v>8</v>
      </c>
      <c r="Y637" s="87" t="str">
        <f t="shared" si="506"/>
        <v/>
      </c>
      <c r="Z637" s="87" t="str">
        <f t="shared" si="507"/>
        <v/>
      </c>
      <c r="AA637" s="87" t="str">
        <f t="shared" si="508"/>
        <v/>
      </c>
      <c r="AB637" s="87" t="str">
        <f t="shared" si="509"/>
        <v/>
      </c>
      <c r="AC637" s="34">
        <f t="shared" si="510"/>
        <v>0</v>
      </c>
    </row>
    <row r="638" spans="1:32" x14ac:dyDescent="0.2">
      <c r="A638" s="34" t="str">
        <f>C631&amp;"x"&amp;B638</f>
        <v>F3x5</v>
      </c>
      <c r="B638" s="63">
        <v>5</v>
      </c>
      <c r="C638" s="87" t="str">
        <f t="shared" si="496"/>
        <v>M</v>
      </c>
      <c r="D638" s="87" t="str">
        <f t="shared" si="497"/>
        <v>NL</v>
      </c>
      <c r="E638" s="88" t="str">
        <f t="shared" si="498"/>
        <v>Vos, Juda</v>
      </c>
      <c r="F638" s="88" t="str">
        <f t="shared" si="499"/>
        <v>Juda</v>
      </c>
      <c r="G638" s="89">
        <f t="shared" si="500"/>
        <v>40910</v>
      </c>
      <c r="H638" s="90">
        <f t="shared" si="501"/>
        <v>6</v>
      </c>
      <c r="I638" s="97"/>
      <c r="J638" s="87">
        <f t="shared" si="502"/>
        <v>0</v>
      </c>
      <c r="K638" s="87">
        <f t="shared" si="503"/>
        <v>0</v>
      </c>
      <c r="L638" s="87">
        <f t="shared" si="504"/>
        <v>0</v>
      </c>
      <c r="M638" s="87" t="str">
        <f t="shared" si="505"/>
        <v>F3</v>
      </c>
      <c r="N638" s="92"/>
      <c r="P638" s="223" t="str">
        <f ca="1">IF(OR(LEFT($A638,1)="x",AND(Y633+$AC638=0,$AC633&gt;0)),"",IFERROR(VLOOKUP($A638,LedenZ,26,0),""))</f>
        <v/>
      </c>
      <c r="Q638" s="223" t="str">
        <f ca="1">IF(OR(LEFT($A638,1)="x",AND(Z633+$AC638=0,$AC633&gt;0)),"",IFERROR(VLOOKUP($A638,LedenZ,27,0),""))</f>
        <v/>
      </c>
      <c r="R638" s="223" t="str">
        <f ca="1">IF(OR(LEFT($A638,1)="x",AND(AA633+$AC638=0,$AC633&gt;0)),"",IFERROR(VLOOKUP($A638,LedenZ,28,0),""))</f>
        <v/>
      </c>
      <c r="S638" s="223" t="str">
        <f ca="1">IF(OR(LEFT($A638,1)="x",AND(AC633+$AC638=0,$AC633&gt;0)),"",IFERROR(VLOOKUP($A638,LedenZ,29,0),""))</f>
        <v/>
      </c>
      <c r="T638" s="305"/>
      <c r="U638" s="226"/>
      <c r="V638" s="229">
        <f t="shared" si="511"/>
        <v>7</v>
      </c>
      <c r="W638" s="229">
        <f t="shared" si="511"/>
        <v>8</v>
      </c>
      <c r="X638" s="52">
        <v>9</v>
      </c>
      <c r="Y638" s="87" t="str">
        <f t="shared" si="506"/>
        <v/>
      </c>
      <c r="Z638" s="87" t="str">
        <f t="shared" si="507"/>
        <v/>
      </c>
      <c r="AA638" s="87" t="str">
        <f t="shared" si="508"/>
        <v/>
      </c>
      <c r="AB638" s="87" t="str">
        <f t="shared" si="509"/>
        <v/>
      </c>
      <c r="AC638" s="34">
        <f t="shared" si="510"/>
        <v>0</v>
      </c>
    </row>
    <row r="639" spans="1:32" x14ac:dyDescent="0.2">
      <c r="A639" s="34" t="str">
        <f>C631&amp;"x"&amp;B639</f>
        <v>F3x6</v>
      </c>
      <c r="B639" s="63">
        <v>6</v>
      </c>
      <c r="C639" s="87" t="str">
        <f t="shared" si="496"/>
        <v/>
      </c>
      <c r="D639" s="87" t="str">
        <f t="shared" si="497"/>
        <v/>
      </c>
      <c r="E639" s="88" t="str">
        <f t="shared" si="498"/>
        <v/>
      </c>
      <c r="F639" s="88" t="str">
        <f t="shared" si="499"/>
        <v/>
      </c>
      <c r="G639" s="89" t="str">
        <f t="shared" si="500"/>
        <v/>
      </c>
      <c r="H639" s="90" t="str">
        <f t="shared" si="501"/>
        <v/>
      </c>
      <c r="I639" s="97"/>
      <c r="J639" s="87" t="str">
        <f t="shared" si="502"/>
        <v/>
      </c>
      <c r="K639" s="87" t="str">
        <f t="shared" si="503"/>
        <v/>
      </c>
      <c r="L639" s="87" t="str">
        <f t="shared" si="504"/>
        <v/>
      </c>
      <c r="M639" s="87" t="str">
        <f t="shared" si="505"/>
        <v/>
      </c>
      <c r="N639" s="92"/>
      <c r="P639" s="223" t="str">
        <f>IF(OR(LEFT($A639,1)="x",AND(Y633+$AC639=0,$AC633&gt;0)),"",IFERROR(VLOOKUP($A639,LedenZ,26,0),""))</f>
        <v/>
      </c>
      <c r="Q639" s="223" t="str">
        <f>IF(OR(LEFT($A639,1)="x",AND(Z633+$AC639=0,$AC633&gt;0)),"",IFERROR(VLOOKUP($A639,LedenZ,27,0),""))</f>
        <v/>
      </c>
      <c r="R639" s="223" t="str">
        <f>IF(OR(LEFT($A639,1)="x",AND(AA633+$AC639=0,$AC633&gt;0)),"",IFERROR(VLOOKUP($A639,LedenZ,28,0),""))</f>
        <v/>
      </c>
      <c r="S639" s="223" t="str">
        <f>IF(OR(LEFT($A639,1)="x",AND(AC633+$AC639=0,$AC633&gt;0)),"",IFERROR(VLOOKUP($A639,LedenZ,29,0),""))</f>
        <v/>
      </c>
      <c r="T639" s="305"/>
      <c r="U639" s="226"/>
      <c r="V639" s="229">
        <f t="shared" si="511"/>
        <v>7</v>
      </c>
      <c r="W639" s="229">
        <f t="shared" si="511"/>
        <v>8</v>
      </c>
      <c r="X639" s="52">
        <v>10</v>
      </c>
      <c r="Y639" s="87" t="str">
        <f t="shared" si="506"/>
        <v/>
      </c>
      <c r="Z639" s="87" t="str">
        <f t="shared" si="507"/>
        <v/>
      </c>
      <c r="AA639" s="87" t="str">
        <f t="shared" si="508"/>
        <v/>
      </c>
      <c r="AB639" s="87" t="str">
        <f t="shared" si="509"/>
        <v/>
      </c>
      <c r="AC639" s="34">
        <f t="shared" si="510"/>
        <v>0</v>
      </c>
    </row>
    <row r="640" spans="1:32" x14ac:dyDescent="0.2">
      <c r="A640" s="34" t="str">
        <f>C631&amp;"x"&amp;B640</f>
        <v>F3x7</v>
      </c>
      <c r="B640" s="63">
        <v>7</v>
      </c>
      <c r="C640" s="87" t="str">
        <f t="shared" si="496"/>
        <v/>
      </c>
      <c r="D640" s="87" t="str">
        <f t="shared" si="497"/>
        <v/>
      </c>
      <c r="E640" s="88" t="str">
        <f t="shared" si="498"/>
        <v/>
      </c>
      <c r="F640" s="88" t="str">
        <f t="shared" si="499"/>
        <v/>
      </c>
      <c r="G640" s="89" t="str">
        <f t="shared" si="500"/>
        <v/>
      </c>
      <c r="H640" s="90" t="str">
        <f t="shared" si="501"/>
        <v/>
      </c>
      <c r="I640" s="97"/>
      <c r="J640" s="87" t="str">
        <f t="shared" si="502"/>
        <v/>
      </c>
      <c r="K640" s="87" t="str">
        <f t="shared" si="503"/>
        <v/>
      </c>
      <c r="L640" s="87" t="str">
        <f t="shared" si="504"/>
        <v/>
      </c>
      <c r="M640" s="87" t="str">
        <f t="shared" si="505"/>
        <v/>
      </c>
      <c r="N640" s="92"/>
      <c r="P640" s="223" t="str">
        <f>IF(OR(LEFT($A640,1)="x",AND(Y633+$AC640=0,$AC633&gt;0)),"",IFERROR(VLOOKUP($A640,LedenZ,26,0),""))</f>
        <v/>
      </c>
      <c r="Q640" s="223" t="str">
        <f>IF(OR(LEFT($A640,1)="x",AND(Z633+$AC640=0,$AC633&gt;0)),"",IFERROR(VLOOKUP($A640,LedenZ,27,0),""))</f>
        <v/>
      </c>
      <c r="R640" s="223" t="str">
        <f>IF(OR(LEFT($A640,1)="x",AND(AA633+$AC640=0,$AC633&gt;0)),"",IFERROR(VLOOKUP($A640,LedenZ,28,0),""))</f>
        <v/>
      </c>
      <c r="S640" s="223" t="str">
        <f>IF(OR(LEFT($A640,1)="x",AND(AC633+$AC640=0,$AC633&gt;0)),"",IFERROR(VLOOKUP($A640,LedenZ,29,0),""))</f>
        <v/>
      </c>
      <c r="T640" s="305"/>
      <c r="U640" s="226"/>
      <c r="V640" s="229">
        <f t="shared" si="511"/>
        <v>7</v>
      </c>
      <c r="W640" s="229">
        <f t="shared" si="511"/>
        <v>8</v>
      </c>
      <c r="X640" s="52">
        <v>11</v>
      </c>
      <c r="Y640" s="87" t="str">
        <f t="shared" si="506"/>
        <v/>
      </c>
      <c r="Z640" s="87" t="str">
        <f t="shared" si="507"/>
        <v/>
      </c>
      <c r="AA640" s="87" t="str">
        <f t="shared" si="508"/>
        <v/>
      </c>
      <c r="AB640" s="87" t="str">
        <f t="shared" si="509"/>
        <v/>
      </c>
      <c r="AC640" s="34">
        <f t="shared" si="510"/>
        <v>0</v>
      </c>
    </row>
    <row r="641" spans="1:32" x14ac:dyDescent="0.2">
      <c r="A641" s="34" t="str">
        <f>C631&amp;"x"&amp;B641</f>
        <v>F3x8</v>
      </c>
      <c r="B641" s="63">
        <v>8</v>
      </c>
      <c r="C641" s="87" t="str">
        <f t="shared" si="496"/>
        <v/>
      </c>
      <c r="D641" s="87" t="str">
        <f t="shared" si="497"/>
        <v/>
      </c>
      <c r="E641" s="88" t="str">
        <f t="shared" si="498"/>
        <v/>
      </c>
      <c r="F641" s="88" t="str">
        <f t="shared" si="499"/>
        <v/>
      </c>
      <c r="G641" s="89" t="str">
        <f t="shared" si="500"/>
        <v/>
      </c>
      <c r="H641" s="90" t="str">
        <f t="shared" si="501"/>
        <v/>
      </c>
      <c r="I641" s="97"/>
      <c r="J641" s="87" t="str">
        <f t="shared" si="502"/>
        <v/>
      </c>
      <c r="K641" s="87" t="str">
        <f t="shared" si="503"/>
        <v/>
      </c>
      <c r="L641" s="87" t="str">
        <f t="shared" si="504"/>
        <v/>
      </c>
      <c r="M641" s="87" t="str">
        <f t="shared" si="505"/>
        <v/>
      </c>
      <c r="N641" s="92"/>
      <c r="P641" s="223" t="str">
        <f>IF(OR(LEFT($A641,1)="x",AND(Y633+$AC641=0,$AC633&gt;0)),"",IFERROR(VLOOKUP($A641,LedenZ,26,0),""))</f>
        <v/>
      </c>
      <c r="Q641" s="223" t="str">
        <f>IF(OR(LEFT($A641,1)="x",AND(Z633+$AC641=0,$AC633&gt;0)),"",IFERROR(VLOOKUP($A641,LedenZ,27,0),""))</f>
        <v/>
      </c>
      <c r="R641" s="223" t="str">
        <f>IF(OR(LEFT($A641,1)="x",AND(AA633+$AC641=0,$AC633&gt;0)),"",IFERROR(VLOOKUP($A641,LedenZ,28,0),""))</f>
        <v/>
      </c>
      <c r="S641" s="223" t="str">
        <f>IF(OR(LEFT($A641,1)="x",AND(AC633+$AC641=0,$AC633&gt;0)),"",IFERROR(VLOOKUP($A641,LedenZ,29,0),""))</f>
        <v/>
      </c>
      <c r="T641" s="305"/>
      <c r="U641" s="226"/>
      <c r="V641" s="229">
        <f t="shared" si="511"/>
        <v>7</v>
      </c>
      <c r="W641" s="229">
        <f t="shared" si="511"/>
        <v>8</v>
      </c>
      <c r="X641" s="52">
        <v>12</v>
      </c>
      <c r="Y641" s="87" t="str">
        <f t="shared" si="506"/>
        <v/>
      </c>
      <c r="Z641" s="87" t="str">
        <f t="shared" si="507"/>
        <v/>
      </c>
      <c r="AA641" s="87" t="str">
        <f t="shared" si="508"/>
        <v/>
      </c>
      <c r="AB641" s="87" t="str">
        <f t="shared" si="509"/>
        <v/>
      </c>
      <c r="AC641" s="34">
        <f t="shared" si="510"/>
        <v>0</v>
      </c>
    </row>
    <row r="642" spans="1:32" x14ac:dyDescent="0.2">
      <c r="A642" s="34" t="str">
        <f>C631&amp;"x"&amp;B642</f>
        <v>F3x9</v>
      </c>
      <c r="B642" s="63">
        <v>9</v>
      </c>
      <c r="C642" s="87" t="str">
        <f t="shared" si="496"/>
        <v/>
      </c>
      <c r="D642" s="87" t="str">
        <f t="shared" si="497"/>
        <v/>
      </c>
      <c r="E642" s="88" t="str">
        <f t="shared" si="498"/>
        <v/>
      </c>
      <c r="F642" s="88" t="str">
        <f t="shared" si="499"/>
        <v/>
      </c>
      <c r="G642" s="89" t="str">
        <f t="shared" si="500"/>
        <v/>
      </c>
      <c r="H642" s="90" t="str">
        <f t="shared" si="501"/>
        <v/>
      </c>
      <c r="I642" s="97"/>
      <c r="J642" s="87" t="str">
        <f t="shared" si="502"/>
        <v/>
      </c>
      <c r="K642" s="87" t="str">
        <f t="shared" si="503"/>
        <v/>
      </c>
      <c r="L642" s="87" t="str">
        <f t="shared" si="504"/>
        <v/>
      </c>
      <c r="M642" s="87" t="str">
        <f t="shared" si="505"/>
        <v/>
      </c>
      <c r="N642" s="92"/>
      <c r="P642" s="223" t="str">
        <f>IF(OR(LEFT($A642,1)="x",AND(Y633+$AC642=0,$AC633&gt;0)),"",IFERROR(VLOOKUP($A642,LedenZ,26,0),""))</f>
        <v/>
      </c>
      <c r="Q642" s="223" t="str">
        <f>IF(OR(LEFT($A642,1)="x",AND(Z633+$AC642=0,$AC633&gt;0)),"",IFERROR(VLOOKUP($A642,LedenZ,27,0),""))</f>
        <v/>
      </c>
      <c r="R642" s="223" t="str">
        <f>IF(OR(LEFT($A642,1)="x",AND(AA633+$AC642=0,$AC633&gt;0)),"",IFERROR(VLOOKUP($A642,LedenZ,28,0),""))</f>
        <v/>
      </c>
      <c r="S642" s="223" t="str">
        <f>IF(OR(LEFT($A642,1)="x",AND(AC633+$AC642=0,$AC633&gt;0)),"",IFERROR(VLOOKUP($A642,LedenZ,29,0),""))</f>
        <v/>
      </c>
      <c r="T642" s="305"/>
      <c r="U642" s="226"/>
      <c r="V642" s="229">
        <f t="shared" si="511"/>
        <v>7</v>
      </c>
      <c r="W642" s="229">
        <f t="shared" si="511"/>
        <v>8</v>
      </c>
      <c r="X642" s="52">
        <v>13</v>
      </c>
      <c r="Y642" s="87" t="str">
        <f t="shared" si="506"/>
        <v/>
      </c>
      <c r="Z642" s="87" t="str">
        <f t="shared" si="507"/>
        <v/>
      </c>
      <c r="AA642" s="87" t="str">
        <f t="shared" si="508"/>
        <v/>
      </c>
      <c r="AB642" s="87" t="str">
        <f t="shared" si="509"/>
        <v/>
      </c>
      <c r="AC642" s="34">
        <f t="shared" si="510"/>
        <v>0</v>
      </c>
    </row>
    <row r="643" spans="1:32" x14ac:dyDescent="0.2">
      <c r="A643" s="34" t="str">
        <f>C631&amp;"x"&amp;B643</f>
        <v>F3x10</v>
      </c>
      <c r="B643" s="63">
        <v>10</v>
      </c>
      <c r="C643" s="87" t="str">
        <f t="shared" si="496"/>
        <v/>
      </c>
      <c r="D643" s="87" t="str">
        <f t="shared" si="497"/>
        <v/>
      </c>
      <c r="E643" s="88" t="str">
        <f t="shared" si="498"/>
        <v/>
      </c>
      <c r="F643" s="88" t="str">
        <f t="shared" si="499"/>
        <v/>
      </c>
      <c r="G643" s="89" t="str">
        <f t="shared" si="500"/>
        <v/>
      </c>
      <c r="H643" s="90" t="str">
        <f t="shared" si="501"/>
        <v/>
      </c>
      <c r="I643" s="97"/>
      <c r="J643" s="87" t="str">
        <f t="shared" si="502"/>
        <v/>
      </c>
      <c r="K643" s="87" t="str">
        <f t="shared" si="503"/>
        <v/>
      </c>
      <c r="L643" s="87" t="str">
        <f t="shared" si="504"/>
        <v/>
      </c>
      <c r="M643" s="87" t="str">
        <f t="shared" si="505"/>
        <v/>
      </c>
      <c r="N643" s="92"/>
      <c r="P643" s="223" t="str">
        <f>IF(OR(LEFT($A643,1)="x",AND(Y633+$AC643=0,$AC633&gt;0)),"",IFERROR(VLOOKUP($A643,LedenZ,26,0),""))</f>
        <v/>
      </c>
      <c r="Q643" s="223" t="str">
        <f>IF(OR(LEFT($A643,1)="x",AND(Z633+$AC643=0,$AC633&gt;0)),"",IFERROR(VLOOKUP($A643,LedenZ,27,0),""))</f>
        <v/>
      </c>
      <c r="R643" s="223" t="str">
        <f>IF(OR(LEFT($A643,1)="x",AND(AA633+$AC643=0,$AC633&gt;0)),"",IFERROR(VLOOKUP($A643,LedenZ,28,0),""))</f>
        <v/>
      </c>
      <c r="S643" s="223" t="str">
        <f>IF(OR(LEFT($A643,1)="x",AND(AC633+$AC643=0,$AC633&gt;0)),"",IFERROR(VLOOKUP($A643,LedenZ,29,0),""))</f>
        <v/>
      </c>
      <c r="T643" s="305"/>
      <c r="U643" s="226"/>
      <c r="V643" s="229">
        <f t="shared" si="511"/>
        <v>7</v>
      </c>
      <c r="W643" s="229">
        <f t="shared" si="511"/>
        <v>8</v>
      </c>
      <c r="X643" s="52">
        <v>14</v>
      </c>
      <c r="Y643" s="87" t="str">
        <f t="shared" si="506"/>
        <v/>
      </c>
      <c r="Z643" s="87" t="str">
        <f t="shared" si="507"/>
        <v/>
      </c>
      <c r="AA643" s="87" t="str">
        <f t="shared" si="508"/>
        <v/>
      </c>
      <c r="AB643" s="87" t="str">
        <f t="shared" si="509"/>
        <v/>
      </c>
      <c r="AC643" s="34">
        <f t="shared" si="510"/>
        <v>0</v>
      </c>
    </row>
    <row r="644" spans="1:32" x14ac:dyDescent="0.2">
      <c r="A644" s="34" t="str">
        <f>C631&amp;"x"&amp;B644</f>
        <v>F3x11</v>
      </c>
      <c r="B644" s="63">
        <v>11</v>
      </c>
      <c r="C644" s="87" t="str">
        <f t="shared" si="496"/>
        <v/>
      </c>
      <c r="D644" s="87" t="str">
        <f t="shared" si="497"/>
        <v/>
      </c>
      <c r="E644" s="88" t="str">
        <f t="shared" si="498"/>
        <v/>
      </c>
      <c r="F644" s="88" t="str">
        <f t="shared" si="499"/>
        <v/>
      </c>
      <c r="G644" s="89" t="str">
        <f t="shared" si="500"/>
        <v/>
      </c>
      <c r="H644" s="90" t="str">
        <f t="shared" si="501"/>
        <v/>
      </c>
      <c r="I644" s="97"/>
      <c r="J644" s="87" t="str">
        <f t="shared" si="502"/>
        <v/>
      </c>
      <c r="K644" s="87" t="str">
        <f t="shared" si="503"/>
        <v/>
      </c>
      <c r="L644" s="87" t="str">
        <f t="shared" si="504"/>
        <v/>
      </c>
      <c r="M644" s="87" t="str">
        <f t="shared" si="505"/>
        <v/>
      </c>
      <c r="N644" s="92"/>
      <c r="P644" s="223" t="str">
        <f>IF(OR(LEFT($A644,1)="x",AND(Y633+$AC644=0,$AC633&gt;0)),"",IFERROR(VLOOKUP($A644,LedenZ,26,0),""))</f>
        <v/>
      </c>
      <c r="Q644" s="223" t="str">
        <f>IF(OR(LEFT($A644,1)="x",AND(Z633+$AC644=0,$AC633&gt;0)),"",IFERROR(VLOOKUP($A644,LedenZ,27,0),""))</f>
        <v/>
      </c>
      <c r="R644" s="223" t="str">
        <f>IF(OR(LEFT($A644,1)="x",AND(AA633+$AC644=0,$AC633&gt;0)),"",IFERROR(VLOOKUP($A644,LedenZ,28,0),""))</f>
        <v/>
      </c>
      <c r="S644" s="223" t="str">
        <f>IF(OR(LEFT($A644,1)="x",AND(AC633+$AC644=0,$AC633&gt;0)),"",IFERROR(VLOOKUP($A644,LedenZ,29,0),""))</f>
        <v/>
      </c>
      <c r="V644" s="229">
        <f t="shared" si="511"/>
        <v>7</v>
      </c>
      <c r="W644" s="229">
        <f t="shared" si="511"/>
        <v>8</v>
      </c>
      <c r="X644" s="52">
        <v>15</v>
      </c>
      <c r="Y644" s="87" t="str">
        <f t="shared" si="506"/>
        <v/>
      </c>
      <c r="Z644" s="87" t="str">
        <f t="shared" si="507"/>
        <v/>
      </c>
      <c r="AA644" s="87" t="str">
        <f t="shared" si="508"/>
        <v/>
      </c>
      <c r="AB644" s="87" t="str">
        <f t="shared" si="509"/>
        <v/>
      </c>
      <c r="AC644" s="34">
        <f t="shared" si="510"/>
        <v>0</v>
      </c>
    </row>
    <row r="645" spans="1:32" x14ac:dyDescent="0.2">
      <c r="A645" s="34" t="str">
        <f>C631&amp;"x"&amp;B645</f>
        <v>F3x12</v>
      </c>
      <c r="B645" s="63">
        <v>12</v>
      </c>
      <c r="C645" s="87" t="str">
        <f t="shared" si="496"/>
        <v/>
      </c>
      <c r="D645" s="87" t="str">
        <f t="shared" si="497"/>
        <v/>
      </c>
      <c r="E645" s="88" t="str">
        <f t="shared" si="498"/>
        <v/>
      </c>
      <c r="F645" s="88" t="str">
        <f t="shared" si="499"/>
        <v/>
      </c>
      <c r="G645" s="89" t="str">
        <f t="shared" si="500"/>
        <v/>
      </c>
      <c r="H645" s="90" t="str">
        <f t="shared" si="501"/>
        <v/>
      </c>
      <c r="I645" s="97"/>
      <c r="J645" s="87" t="str">
        <f t="shared" si="502"/>
        <v/>
      </c>
      <c r="K645" s="87" t="str">
        <f t="shared" si="503"/>
        <v/>
      </c>
      <c r="L645" s="87" t="str">
        <f t="shared" si="504"/>
        <v/>
      </c>
      <c r="M645" s="87" t="str">
        <f t="shared" si="505"/>
        <v/>
      </c>
      <c r="N645" s="92"/>
      <c r="P645" s="223" t="str">
        <f>IF(OR(LEFT($A645,1)="x",AND(Y633+$AC645=0,$AC633&gt;0)),"",IFERROR(VLOOKUP($A645,LedenZ,26,0),""))</f>
        <v/>
      </c>
      <c r="Q645" s="223" t="str">
        <f>IF(OR(LEFT($A645,1)="x",AND(Z633+$AC645=0,$AC633&gt;0)),"",IFERROR(VLOOKUP($A645,LedenZ,27,0),""))</f>
        <v/>
      </c>
      <c r="R645" s="223" t="str">
        <f>IF(OR(LEFT($A645,1)="x",AND(AA633+$AC645=0,$AC633&gt;0)),"",IFERROR(VLOOKUP($A645,LedenZ,28,0),""))</f>
        <v/>
      </c>
      <c r="S645" s="223" t="str">
        <f>IF(OR(LEFT($A645,1)="x",AND(AC633+$AC645=0,$AC633&gt;0)),"",IFERROR(VLOOKUP($A645,LedenZ,29,0),""))</f>
        <v/>
      </c>
      <c r="V645" s="229">
        <f t="shared" si="511"/>
        <v>7</v>
      </c>
      <c r="W645" s="229">
        <f t="shared" si="511"/>
        <v>8</v>
      </c>
      <c r="X645" s="52">
        <v>16</v>
      </c>
      <c r="Y645" s="87" t="str">
        <f t="shared" si="506"/>
        <v/>
      </c>
      <c r="Z645" s="87" t="str">
        <f t="shared" si="507"/>
        <v/>
      </c>
      <c r="AA645" s="87" t="str">
        <f t="shared" si="508"/>
        <v/>
      </c>
      <c r="AB645" s="87" t="str">
        <f t="shared" si="509"/>
        <v/>
      </c>
      <c r="AC645" s="34">
        <f t="shared" si="510"/>
        <v>0</v>
      </c>
    </row>
    <row r="646" spans="1:32" x14ac:dyDescent="0.2">
      <c r="A646" s="34" t="str">
        <f>C631&amp;"x"&amp;B646</f>
        <v>F3x13</v>
      </c>
      <c r="B646" s="63">
        <v>13</v>
      </c>
      <c r="C646" s="87" t="str">
        <f t="shared" si="496"/>
        <v/>
      </c>
      <c r="D646" s="87" t="str">
        <f t="shared" si="497"/>
        <v/>
      </c>
      <c r="E646" s="88" t="str">
        <f t="shared" si="498"/>
        <v/>
      </c>
      <c r="F646" s="88" t="str">
        <f t="shared" si="499"/>
        <v/>
      </c>
      <c r="G646" s="89" t="str">
        <f t="shared" si="500"/>
        <v/>
      </c>
      <c r="H646" s="90" t="str">
        <f t="shared" si="501"/>
        <v/>
      </c>
      <c r="I646" s="97"/>
      <c r="J646" s="87" t="str">
        <f t="shared" si="502"/>
        <v/>
      </c>
      <c r="K646" s="87" t="str">
        <f t="shared" si="503"/>
        <v/>
      </c>
      <c r="L646" s="87" t="str">
        <f t="shared" si="504"/>
        <v/>
      </c>
      <c r="M646" s="87" t="str">
        <f t="shared" si="505"/>
        <v/>
      </c>
      <c r="N646" s="92"/>
      <c r="P646" s="223" t="str">
        <f>IF(OR(LEFT($A646,1)="x",AND(Y633+$AC646=0,$AC633&gt;0)),"",IFERROR(VLOOKUP($A646,LedenZ,26,0),""))</f>
        <v/>
      </c>
      <c r="Q646" s="223" t="str">
        <f>IF(OR(LEFT($A646,1)="x",AND(Z633+$AC646=0,$AC633&gt;0)),"",IFERROR(VLOOKUP($A646,LedenZ,27,0),""))</f>
        <v/>
      </c>
      <c r="R646" s="223" t="str">
        <f>IF(OR(LEFT($A646,1)="x",AND(AA633+$AC646=0,$AC633&gt;0)),"",IFERROR(VLOOKUP($A646,LedenZ,28,0),""))</f>
        <v/>
      </c>
      <c r="S646" s="223" t="str">
        <f>IF(OR(LEFT($A646,1)="x",AND(AC633+$AC646=0,$AC633&gt;0)),"",IFERROR(VLOOKUP($A646,LedenZ,29,0),""))</f>
        <v/>
      </c>
      <c r="V646" s="229">
        <f t="shared" si="511"/>
        <v>7</v>
      </c>
      <c r="W646" s="229">
        <f t="shared" si="511"/>
        <v>8</v>
      </c>
      <c r="X646" s="52">
        <v>17</v>
      </c>
      <c r="Y646" s="87" t="str">
        <f t="shared" si="506"/>
        <v/>
      </c>
      <c r="Z646" s="87" t="str">
        <f t="shared" si="507"/>
        <v/>
      </c>
      <c r="AA646" s="87" t="str">
        <f t="shared" si="508"/>
        <v/>
      </c>
      <c r="AB646" s="87" t="str">
        <f t="shared" si="509"/>
        <v/>
      </c>
      <c r="AC646" s="34">
        <f t="shared" si="510"/>
        <v>0</v>
      </c>
    </row>
    <row r="647" spans="1:32" x14ac:dyDescent="0.2">
      <c r="A647" s="34" t="str">
        <f>C631&amp;"x"&amp;B647</f>
        <v>F3x14</v>
      </c>
      <c r="B647" s="63">
        <v>14</v>
      </c>
      <c r="C647" s="87" t="str">
        <f t="shared" si="496"/>
        <v/>
      </c>
      <c r="D647" s="87" t="str">
        <f t="shared" si="497"/>
        <v/>
      </c>
      <c r="E647" s="88" t="str">
        <f t="shared" si="498"/>
        <v/>
      </c>
      <c r="F647" s="88" t="str">
        <f t="shared" si="499"/>
        <v/>
      </c>
      <c r="G647" s="89" t="str">
        <f t="shared" si="500"/>
        <v/>
      </c>
      <c r="H647" s="90" t="str">
        <f t="shared" si="501"/>
        <v/>
      </c>
      <c r="I647" s="97"/>
      <c r="J647" s="87" t="str">
        <f t="shared" si="502"/>
        <v/>
      </c>
      <c r="K647" s="87" t="str">
        <f t="shared" si="503"/>
        <v/>
      </c>
      <c r="L647" s="87" t="str">
        <f t="shared" si="504"/>
        <v/>
      </c>
      <c r="M647" s="87" t="str">
        <f t="shared" si="505"/>
        <v/>
      </c>
      <c r="N647" s="92"/>
      <c r="P647" s="223" t="str">
        <f>IF(OR(LEFT($A647,1)="x",AND(Y633+$AC647=0,$AC633&gt;0)),"",IFERROR(VLOOKUP($A647,LedenZ,26,0),""))</f>
        <v/>
      </c>
      <c r="Q647" s="223" t="str">
        <f>IF(OR(LEFT($A647,1)="x",AND(Z633+$AC647=0,$AC633&gt;0)),"",IFERROR(VLOOKUP($A647,LedenZ,27,0),""))</f>
        <v/>
      </c>
      <c r="R647" s="223" t="str">
        <f>IF(OR(LEFT($A647,1)="x",AND(AA633+$AC647=0,$AC633&gt;0)),"",IFERROR(VLOOKUP($A647,LedenZ,28,0),""))</f>
        <v/>
      </c>
      <c r="S647" s="223" t="str">
        <f>IF(OR(LEFT($A647,1)="x",AND(AC633+$AC647=0,$AC633&gt;0)),"",IFERROR(VLOOKUP($A647,LedenZ,29,0),""))</f>
        <v/>
      </c>
      <c r="V647" s="229">
        <f t="shared" si="511"/>
        <v>7</v>
      </c>
      <c r="W647" s="229">
        <f t="shared" si="511"/>
        <v>8</v>
      </c>
      <c r="X647" s="52">
        <v>18</v>
      </c>
      <c r="Y647" s="87" t="str">
        <f t="shared" si="506"/>
        <v/>
      </c>
      <c r="Z647" s="87" t="str">
        <f t="shared" si="507"/>
        <v/>
      </c>
      <c r="AA647" s="87" t="str">
        <f t="shared" si="508"/>
        <v/>
      </c>
      <c r="AB647" s="87" t="str">
        <f t="shared" si="509"/>
        <v/>
      </c>
      <c r="AC647" s="34">
        <f t="shared" si="510"/>
        <v>0</v>
      </c>
    </row>
    <row r="648" spans="1:32" x14ac:dyDescent="0.2">
      <c r="A648" s="34" t="str">
        <f>C631&amp;"x"&amp;B648</f>
        <v>F3x15</v>
      </c>
      <c r="B648" s="63">
        <v>15</v>
      </c>
      <c r="C648" s="87" t="str">
        <f t="shared" si="496"/>
        <v/>
      </c>
      <c r="D648" s="87" t="str">
        <f t="shared" si="497"/>
        <v/>
      </c>
      <c r="E648" s="88" t="str">
        <f t="shared" si="498"/>
        <v/>
      </c>
      <c r="F648" s="88" t="str">
        <f t="shared" si="499"/>
        <v/>
      </c>
      <c r="G648" s="89" t="str">
        <f t="shared" si="500"/>
        <v/>
      </c>
      <c r="H648" s="90" t="str">
        <f t="shared" si="501"/>
        <v/>
      </c>
      <c r="I648" s="97"/>
      <c r="J648" s="87" t="str">
        <f t="shared" si="502"/>
        <v/>
      </c>
      <c r="K648" s="87" t="str">
        <f t="shared" si="503"/>
        <v/>
      </c>
      <c r="L648" s="87" t="str">
        <f t="shared" si="504"/>
        <v/>
      </c>
      <c r="M648" s="87" t="str">
        <f t="shared" si="505"/>
        <v/>
      </c>
      <c r="N648" s="92"/>
      <c r="P648" s="223" t="str">
        <f>IF(OR(LEFT($A648,1)="x",AND(Y633+$AC648=0,$AC633&gt;0)),"",IFERROR(VLOOKUP($A648,LedenZ,26,0),""))</f>
        <v/>
      </c>
      <c r="Q648" s="223" t="str">
        <f>IF(OR(LEFT($A648,1)="x",AND(Z633+$AC648=0,$AC633&gt;0)),"",IFERROR(VLOOKUP($A648,LedenZ,27,0),""))</f>
        <v/>
      </c>
      <c r="R648" s="223" t="str">
        <f>IF(OR(LEFT($A648,1)="x",AND(AA633+$AC648=0,$AC633&gt;0)),"",IFERROR(VLOOKUP($A648,LedenZ,28,0),""))</f>
        <v/>
      </c>
      <c r="S648" s="223" t="str">
        <f>IF(OR(LEFT($A648,1)="x",AND(AC633+$AC648=0,$AC633&gt;0)),"",IFERROR(VLOOKUP($A648,LedenZ,29,0),""))</f>
        <v/>
      </c>
      <c r="V648" s="229">
        <f t="shared" si="511"/>
        <v>7</v>
      </c>
      <c r="W648" s="229">
        <f t="shared" si="511"/>
        <v>8</v>
      </c>
      <c r="X648" s="52">
        <v>19</v>
      </c>
      <c r="Y648" s="87" t="str">
        <f t="shared" si="506"/>
        <v/>
      </c>
      <c r="Z648" s="87" t="str">
        <f t="shared" si="507"/>
        <v/>
      </c>
      <c r="AA648" s="87" t="str">
        <f t="shared" si="508"/>
        <v/>
      </c>
      <c r="AB648" s="87" t="str">
        <f t="shared" si="509"/>
        <v/>
      </c>
      <c r="AC648" s="34">
        <f t="shared" si="510"/>
        <v>0</v>
      </c>
    </row>
    <row r="649" spans="1:32" ht="13.5" thickBot="1" x14ac:dyDescent="0.25">
      <c r="B649" s="93"/>
      <c r="C649" s="94"/>
      <c r="D649" s="93"/>
      <c r="E649" s="93"/>
      <c r="F649" s="93"/>
      <c r="G649" s="95"/>
      <c r="H649" s="95"/>
      <c r="I649" s="95"/>
      <c r="J649" s="94"/>
      <c r="K649" s="94"/>
      <c r="L649" s="94"/>
      <c r="M649" s="92"/>
      <c r="N649" s="92"/>
      <c r="X649" s="52">
        <v>20</v>
      </c>
    </row>
    <row r="650" spans="1:32" ht="13.5" thickTop="1" x14ac:dyDescent="0.2">
      <c r="A650" s="62"/>
      <c r="B650" s="63"/>
      <c r="C650" s="392" t="s">
        <v>6547</v>
      </c>
      <c r="D650" s="392"/>
      <c r="E650" s="178" t="s">
        <v>6548</v>
      </c>
      <c r="F650" s="178" t="s">
        <v>6549</v>
      </c>
      <c r="G650" s="65" t="s">
        <v>6550</v>
      </c>
      <c r="H650" s="66"/>
      <c r="I650" s="67"/>
      <c r="J650" s="68" t="s">
        <v>6551</v>
      </c>
      <c r="K650" s="68" t="s">
        <v>6552</v>
      </c>
      <c r="L650" s="68" t="s">
        <v>6553</v>
      </c>
      <c r="M650" s="69"/>
      <c r="N650" s="69"/>
      <c r="O650" s="70"/>
      <c r="P650" s="71">
        <f>COUNT(P654:P668)</f>
        <v>0</v>
      </c>
      <c r="Q650" s="71">
        <f>COUNT(Q654:Q668)</f>
        <v>0</v>
      </c>
      <c r="R650" s="71">
        <f>COUNT(R654:R668)</f>
        <v>0</v>
      </c>
      <c r="S650" s="71">
        <f>COUNT(S654:S668)</f>
        <v>0</v>
      </c>
      <c r="T650" s="51">
        <f>S650-(15-COUNTBLANK(AB654:AB668))</f>
        <v>0</v>
      </c>
      <c r="U650" s="70"/>
      <c r="V650" s="70"/>
      <c r="W650" s="70"/>
      <c r="X650" s="70">
        <v>1</v>
      </c>
      <c r="Y650" s="62"/>
      <c r="Z650" s="62"/>
      <c r="AA650" s="62"/>
      <c r="AB650" s="62"/>
      <c r="AC650" s="62"/>
    </row>
    <row r="651" spans="1:32" x14ac:dyDescent="0.2">
      <c r="A651" s="43">
        <v>36</v>
      </c>
      <c r="B651" s="73"/>
      <c r="C651" s="391" t="str">
        <f>Leden!AR38</f>
        <v/>
      </c>
      <c r="D651" s="391"/>
      <c r="E651" s="177" t="str">
        <f>IF($C651="","",LEFT(IFERROR(VLOOKUP($C651,TeamsZ,2,0),"")&amp;"??",2))</f>
        <v/>
      </c>
      <c r="F651" s="177" t="str">
        <f>IF($C651="","",LEFT(IFERROR(VLOOKUP($C651,TeamsZ,3,0),"")&amp;"??",2))</f>
        <v/>
      </c>
      <c r="G651" s="177" t="str">
        <f>IF($C651="","",LEFT(IFERROR(VLOOKUP($C651,TeamsZ,4,0),"")&amp;"?",1))</f>
        <v/>
      </c>
      <c r="H651" s="75"/>
      <c r="I651" s="76"/>
      <c r="J651" s="295">
        <f>COUNTIF(C654:C668,"V")</f>
        <v>0</v>
      </c>
      <c r="K651" s="300">
        <f>COUNTIF(C654:C668,"M")</f>
        <v>0</v>
      </c>
      <c r="L651" s="77" t="str">
        <f>IFERROR(AVERAGE(H654:H668),"")</f>
        <v/>
      </c>
      <c r="M651" s="78"/>
      <c r="N651" s="78"/>
      <c r="O651" s="79" t="s">
        <v>6554</v>
      </c>
      <c r="P651" s="223" t="str">
        <f>IF(COUNT(P654:P668)=0,"",TeamPunten(P654:P668,$V651))</f>
        <v/>
      </c>
      <c r="Q651" s="223" t="str">
        <f>IF(COUNT(Q654:Q668)=0,"",TeamPunten(Q654:Q668,$V651))</f>
        <v/>
      </c>
      <c r="R651" s="223" t="str">
        <f>IF(COUNT(R654:R668)=0,"",TeamPunten(R654:R668,$V651))</f>
        <v/>
      </c>
      <c r="S651" s="223" t="str">
        <f>IF(COUNT(S654:S668)=0,"",TeamPunten(S654:S668,$V651))</f>
        <v/>
      </c>
      <c r="T651" s="51"/>
      <c r="U651" s="225" t="str">
        <f>MID($C651,1,1)</f>
        <v/>
      </c>
      <c r="V651" s="225" t="str">
        <f>MID($C651,1,1)</f>
        <v/>
      </c>
      <c r="W651" s="225" t="str">
        <f>MID($C651,1,1)</f>
        <v/>
      </c>
      <c r="X651" s="52">
        <v>2</v>
      </c>
      <c r="Y651" s="43"/>
      <c r="Z651" s="43"/>
      <c r="AA651" s="43"/>
      <c r="AB651" s="43"/>
      <c r="AC651" s="43"/>
      <c r="AD651" s="20" t="str">
        <f>IF($C651="","",IFERROR(VLOOKUP($C651,TeamsZ,6,0),""))</f>
        <v/>
      </c>
      <c r="AE651" s="20" t="str">
        <f>IF($AD651="","",VLOOKUP($AD651,Teams!$J$4:$O$8,2,0))</f>
        <v/>
      </c>
      <c r="AF651" s="20" t="str">
        <f>IF($AD651="","",VLOOKUP($AD651,Teams!$J$4:$O$8,4,0))</f>
        <v/>
      </c>
    </row>
    <row r="652" spans="1:32" x14ac:dyDescent="0.2">
      <c r="B652" s="63"/>
      <c r="C652" s="178"/>
      <c r="D652" s="63"/>
      <c r="E652" s="63"/>
      <c r="F652" s="63"/>
      <c r="G652" s="67"/>
      <c r="H652" s="67"/>
      <c r="I652" s="67"/>
      <c r="J652" s="296"/>
      <c r="K652" s="296"/>
      <c r="L652" s="296"/>
      <c r="M652" s="80"/>
      <c r="N652" s="80"/>
      <c r="P652" s="224"/>
      <c r="Q652" s="224"/>
      <c r="R652" s="224"/>
      <c r="S652" s="224"/>
      <c r="T652" s="51"/>
      <c r="U652" s="226"/>
      <c r="V652" s="226"/>
      <c r="W652" s="226"/>
      <c r="X652" s="52">
        <v>3</v>
      </c>
    </row>
    <row r="653" spans="1:32" x14ac:dyDescent="0.2">
      <c r="A653" s="81"/>
      <c r="B653" s="82"/>
      <c r="C653" s="83" t="s">
        <v>6555</v>
      </c>
      <c r="D653" s="83" t="s">
        <v>6556</v>
      </c>
      <c r="E653" s="84" t="s">
        <v>6557</v>
      </c>
      <c r="F653" s="84" t="s">
        <v>6558</v>
      </c>
      <c r="G653" s="83" t="s">
        <v>6559</v>
      </c>
      <c r="H653" s="83" t="s">
        <v>6560</v>
      </c>
      <c r="I653" s="83" t="s">
        <v>6415</v>
      </c>
      <c r="J653" s="83" t="s">
        <v>7321</v>
      </c>
      <c r="K653" s="83" t="s">
        <v>8065</v>
      </c>
      <c r="L653" s="83" t="s">
        <v>8195</v>
      </c>
      <c r="M653" s="83" t="s">
        <v>8196</v>
      </c>
      <c r="N653" s="85"/>
      <c r="O653" s="86"/>
      <c r="P653" s="227" t="s">
        <v>6425</v>
      </c>
      <c r="Q653" s="227" t="s">
        <v>6424</v>
      </c>
      <c r="R653" s="227" t="s">
        <v>6426</v>
      </c>
      <c r="S653" s="227" t="s">
        <v>6425</v>
      </c>
      <c r="T653" s="51"/>
      <c r="U653" s="225" t="str">
        <f>IF(W651="","",VLOOKUP(W651,Leeftijdscat,2,FALSE))</f>
        <v/>
      </c>
      <c r="V653" s="225" t="str">
        <f>IF(W651="","",VLOOKUP(W651,Leeftijdscat,3,FALSE))</f>
        <v/>
      </c>
      <c r="W653" s="225"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LEN(AB654&amp;AB655&amp;AB656&amp;AB657&amp;AB658&amp;AB659&amp;AB660&amp;AB661&amp;AB662&amp;AB663&amp;AB664&amp;AB665&amp;AB666&amp;AB667&amp;AB668)</f>
        <v>0</v>
      </c>
      <c r="AC653" s="81">
        <f>SUM(Y653:AA653)</f>
        <v>0</v>
      </c>
    </row>
    <row r="654" spans="1:32" x14ac:dyDescent="0.2">
      <c r="A654" s="34" t="str">
        <f>C651&amp;"x"&amp;B654</f>
        <v>x1</v>
      </c>
      <c r="B654" s="63">
        <v>1</v>
      </c>
      <c r="C654" s="87" t="str">
        <f t="shared" ref="C654:C668" si="512">IF(LEFT($A654,1)="x","",IFERROR(VLOOKUP($A654,LedenZ,5,0),""))</f>
        <v/>
      </c>
      <c r="D654" s="87" t="str">
        <f t="shared" ref="D654:D668" si="513">IF(LEFT($A654,1)="x","",IFERROR(VLOOKUP($A654,LedenZ,6,0),""))</f>
        <v/>
      </c>
      <c r="E654" s="88" t="str">
        <f t="shared" ref="E654:E668" si="514">IF(LEFT($A654,1)="x","",IFERROR(VLOOKUP($A654,LedenZ,7,0),""))</f>
        <v/>
      </c>
      <c r="F654" s="88" t="str">
        <f t="shared" ref="F654:F668" si="515">IF(LEFT($A654,1)="x","",IFERROR(VLOOKUP($A654,LedenZ,8,0),""))</f>
        <v/>
      </c>
      <c r="G654" s="89" t="str">
        <f t="shared" ref="G654:G668" si="516">IF(LEFT($A654,1)="x","",IFERROR(VLOOKUP($A654,LedenZ,9,0),""))</f>
        <v/>
      </c>
      <c r="H654" s="90" t="str">
        <f t="shared" ref="H654:H668" si="517">IF(AND(ISNUMBER(G654),G654&lt;&gt;0),DATEDIF(G654,Peildatum,"Y"),"")</f>
        <v/>
      </c>
      <c r="I654" s="97"/>
      <c r="J654" s="87" t="str">
        <f t="shared" ref="J654:J668" si="518">IF(LEFT($A654,1)="x","",IFERROR(VLOOKUP($A654,LedenZ,15,0),""))</f>
        <v/>
      </c>
      <c r="K654" s="87" t="str">
        <f t="shared" ref="K654:K668" si="519">IF(LEFT($A654,1)="x","",IFERROR(VLOOKUP($A654,LedenZ,16,0),""))</f>
        <v/>
      </c>
      <c r="L654" s="87" t="str">
        <f t="shared" ref="L654:L668" si="520">IF(LEFT($A654,1)="x","",IFERROR(VLOOKUP($A654,LedenZ,17,0),""))</f>
        <v/>
      </c>
      <c r="M654" s="87" t="str">
        <f t="shared" ref="M654:M668" si="521">IF(LEFT($A654,1)="x","",IFERROR(VLOOKUP($A654,LedenZ,18,0),""))</f>
        <v/>
      </c>
      <c r="N654" s="92"/>
      <c r="P654" s="223" t="str">
        <f>IF(OR(LEFT($A654,1)="x",AND(Y653+$AC654=0,$AC653&gt;0)),"",IFERROR(VLOOKUP($A654,LedenZ,26,0),""))</f>
        <v/>
      </c>
      <c r="Q654" s="223" t="str">
        <f>IF(OR(LEFT($A654,1)="x",AND(Z653+$AC654=0,$AC653&gt;0)),"",IFERROR(VLOOKUP($A654,LedenZ,27,0),""))</f>
        <v/>
      </c>
      <c r="R654" s="223" t="str">
        <f>IF(OR(LEFT($A654,1)="x",AND(AA653+$AC654=0,$AC653&gt;0)),"",IFERROR(VLOOKUP($A654,LedenZ,28,0),""))</f>
        <v/>
      </c>
      <c r="S654" s="223" t="str">
        <f>IF(OR(LEFT($A654,1)="x",AND(AC653+$AC654=0,$AC653&gt;0)),"",IFERROR(VLOOKUP($A654,LedenZ,29,0),""))</f>
        <v/>
      </c>
      <c r="T654" s="305"/>
      <c r="U654" s="226"/>
      <c r="V654" s="229" t="str">
        <f>V653</f>
        <v/>
      </c>
      <c r="W654" s="229" t="str">
        <f>W653</f>
        <v/>
      </c>
      <c r="X654" s="52">
        <v>5</v>
      </c>
      <c r="Y654" s="87" t="str">
        <f t="shared" ref="Y654:Y668" si="522">IF(LEFT($A654,1)="x","",IFERROR(VLOOKUP($A654,LedenZ,33,0),""))</f>
        <v/>
      </c>
      <c r="Z654" s="87" t="str">
        <f t="shared" ref="Z654:Z668" si="523">IF(LEFT($A654,1)="x","",IFERROR(VLOOKUP($A654,LedenZ,34,0),""))</f>
        <v/>
      </c>
      <c r="AA654" s="87" t="str">
        <f t="shared" ref="AA654:AA668" si="524">IF(LEFT($A654,1)="x","",IFERROR(VLOOKUP($A654,LedenZ,35,0),""))</f>
        <v/>
      </c>
      <c r="AB654" s="87" t="str">
        <f t="shared" ref="AB654:AB668" si="525">IF(LEFT($A654,1)="x","",IFERROR(VLOOKUP($A654,LedenZ,36,0),""))</f>
        <v/>
      </c>
      <c r="AC654" s="34">
        <f t="shared" ref="AC654:AC668" si="526">LEN(Y654&amp;Z654&amp;AA654&amp;AB654)</f>
        <v>0</v>
      </c>
    </row>
    <row r="655" spans="1:32" x14ac:dyDescent="0.2">
      <c r="A655" s="34" t="str">
        <f>C651&amp;"x"&amp;B655</f>
        <v>x2</v>
      </c>
      <c r="B655" s="63">
        <v>2</v>
      </c>
      <c r="C655" s="87" t="str">
        <f t="shared" si="512"/>
        <v/>
      </c>
      <c r="D655" s="87" t="str">
        <f t="shared" si="513"/>
        <v/>
      </c>
      <c r="E655" s="88" t="str">
        <f t="shared" si="514"/>
        <v/>
      </c>
      <c r="F655" s="88" t="str">
        <f t="shared" si="515"/>
        <v/>
      </c>
      <c r="G655" s="89" t="str">
        <f t="shared" si="516"/>
        <v/>
      </c>
      <c r="H655" s="90" t="str">
        <f t="shared" si="517"/>
        <v/>
      </c>
      <c r="I655" s="97"/>
      <c r="J655" s="87" t="str">
        <f t="shared" si="518"/>
        <v/>
      </c>
      <c r="K655" s="87" t="str">
        <f t="shared" si="519"/>
        <v/>
      </c>
      <c r="L655" s="87" t="str">
        <f t="shared" si="520"/>
        <v/>
      </c>
      <c r="M655" s="87" t="str">
        <f t="shared" si="521"/>
        <v/>
      </c>
      <c r="N655" s="92"/>
      <c r="P655" s="223" t="str">
        <f>IF(OR(LEFT($A655,1)="x",AND(Y653+$AC655=0,$AC653&gt;0)),"",IFERROR(VLOOKUP($A655,LedenZ,26,0),""))</f>
        <v/>
      </c>
      <c r="Q655" s="223" t="str">
        <f>IF(OR(LEFT($A655,1)="x",AND(Z653+$AC655=0,$AC653&gt;0)),"",IFERROR(VLOOKUP($A655,LedenZ,27,0),""))</f>
        <v/>
      </c>
      <c r="R655" s="223" t="str">
        <f>IF(OR(LEFT($A655,1)="x",AND(AA653+$AC655=0,$AC653&gt;0)),"",IFERROR(VLOOKUP($A655,LedenZ,28,0),""))</f>
        <v/>
      </c>
      <c r="S655" s="223" t="str">
        <f>IF(OR(LEFT($A655,1)="x",AND(AC653+$AC655=0,$AC653&gt;0)),"",IFERROR(VLOOKUP($A655,LedenZ,29,0),""))</f>
        <v/>
      </c>
      <c r="T655" s="305"/>
      <c r="U655" s="226"/>
      <c r="V655" s="229" t="str">
        <f t="shared" ref="V655:W668" si="527">V654</f>
        <v/>
      </c>
      <c r="W655" s="229" t="str">
        <f t="shared" si="527"/>
        <v/>
      </c>
      <c r="X655" s="52">
        <v>6</v>
      </c>
      <c r="Y655" s="87" t="str">
        <f t="shared" si="522"/>
        <v/>
      </c>
      <c r="Z655" s="87" t="str">
        <f t="shared" si="523"/>
        <v/>
      </c>
      <c r="AA655" s="87" t="str">
        <f t="shared" si="524"/>
        <v/>
      </c>
      <c r="AB655" s="87" t="str">
        <f t="shared" si="525"/>
        <v/>
      </c>
      <c r="AC655" s="34">
        <f t="shared" si="526"/>
        <v>0</v>
      </c>
    </row>
    <row r="656" spans="1:32" x14ac:dyDescent="0.2">
      <c r="A656" s="34" t="str">
        <f>C651&amp;"x"&amp;B656</f>
        <v>x3</v>
      </c>
      <c r="B656" s="63">
        <v>3</v>
      </c>
      <c r="C656" s="87" t="str">
        <f t="shared" si="512"/>
        <v/>
      </c>
      <c r="D656" s="87" t="str">
        <f t="shared" si="513"/>
        <v/>
      </c>
      <c r="E656" s="88" t="str">
        <f t="shared" si="514"/>
        <v/>
      </c>
      <c r="F656" s="88" t="str">
        <f t="shared" si="515"/>
        <v/>
      </c>
      <c r="G656" s="89" t="str">
        <f t="shared" si="516"/>
        <v/>
      </c>
      <c r="H656" s="90" t="str">
        <f t="shared" si="517"/>
        <v/>
      </c>
      <c r="I656" s="97"/>
      <c r="J656" s="87" t="str">
        <f t="shared" si="518"/>
        <v/>
      </c>
      <c r="K656" s="87" t="str">
        <f t="shared" si="519"/>
        <v/>
      </c>
      <c r="L656" s="87" t="str">
        <f t="shared" si="520"/>
        <v/>
      </c>
      <c r="M656" s="87" t="str">
        <f t="shared" si="521"/>
        <v/>
      </c>
      <c r="N656" s="92"/>
      <c r="P656" s="223" t="str">
        <f>IF(OR(LEFT($A656,1)="x",AND(Y653+$AC656=0,$AC653&gt;0)),"",IFERROR(VLOOKUP($A656,LedenZ,26,0),""))</f>
        <v/>
      </c>
      <c r="Q656" s="223" t="str">
        <f>IF(OR(LEFT($A656,1)="x",AND(Z653+$AC656=0,$AC653&gt;0)),"",IFERROR(VLOOKUP($A656,LedenZ,27,0),""))</f>
        <v/>
      </c>
      <c r="R656" s="223" t="str">
        <f>IF(OR(LEFT($A656,1)="x",AND(AA653+$AC656=0,$AC653&gt;0)),"",IFERROR(VLOOKUP($A656,LedenZ,28,0),""))</f>
        <v/>
      </c>
      <c r="S656" s="223" t="str">
        <f>IF(OR(LEFT($A656,1)="x",AND(AC653+$AC656=0,$AC653&gt;0)),"",IFERROR(VLOOKUP($A656,LedenZ,29,0),""))</f>
        <v/>
      </c>
      <c r="T656" s="305"/>
      <c r="U656" s="226"/>
      <c r="V656" s="229" t="str">
        <f t="shared" si="527"/>
        <v/>
      </c>
      <c r="W656" s="229" t="str">
        <f t="shared" si="527"/>
        <v/>
      </c>
      <c r="X656" s="52">
        <v>7</v>
      </c>
      <c r="Y656" s="87" t="str">
        <f t="shared" si="522"/>
        <v/>
      </c>
      <c r="Z656" s="87" t="str">
        <f t="shared" si="523"/>
        <v/>
      </c>
      <c r="AA656" s="87" t="str">
        <f t="shared" si="524"/>
        <v/>
      </c>
      <c r="AB656" s="87" t="str">
        <f t="shared" si="525"/>
        <v/>
      </c>
      <c r="AC656" s="34">
        <f t="shared" si="526"/>
        <v>0</v>
      </c>
    </row>
    <row r="657" spans="1:32" x14ac:dyDescent="0.2">
      <c r="A657" s="34" t="str">
        <f>C651&amp;"x"&amp;B657</f>
        <v>x4</v>
      </c>
      <c r="B657" s="63">
        <v>4</v>
      </c>
      <c r="C657" s="87" t="str">
        <f t="shared" si="512"/>
        <v/>
      </c>
      <c r="D657" s="87" t="str">
        <f t="shared" si="513"/>
        <v/>
      </c>
      <c r="E657" s="88" t="str">
        <f t="shared" si="514"/>
        <v/>
      </c>
      <c r="F657" s="88" t="str">
        <f t="shared" si="515"/>
        <v/>
      </c>
      <c r="G657" s="89" t="str">
        <f t="shared" si="516"/>
        <v/>
      </c>
      <c r="H657" s="90" t="str">
        <f t="shared" si="517"/>
        <v/>
      </c>
      <c r="I657" s="97"/>
      <c r="J657" s="87" t="str">
        <f t="shared" si="518"/>
        <v/>
      </c>
      <c r="K657" s="87" t="str">
        <f t="shared" si="519"/>
        <v/>
      </c>
      <c r="L657" s="87" t="str">
        <f t="shared" si="520"/>
        <v/>
      </c>
      <c r="M657" s="87" t="str">
        <f t="shared" si="521"/>
        <v/>
      </c>
      <c r="N657" s="92"/>
      <c r="P657" s="223" t="str">
        <f>IF(OR(LEFT($A657,1)="x",AND(Y653+$AC657=0,$AC653&gt;0)),"",IFERROR(VLOOKUP($A657,LedenZ,26,0),""))</f>
        <v/>
      </c>
      <c r="Q657" s="223" t="str">
        <f>IF(OR(LEFT($A657,1)="x",AND(Z653+$AC657=0,$AC653&gt;0)),"",IFERROR(VLOOKUP($A657,LedenZ,27,0),""))</f>
        <v/>
      </c>
      <c r="R657" s="223" t="str">
        <f>IF(OR(LEFT($A657,1)="x",AND(AA653+$AC657=0,$AC653&gt;0)),"",IFERROR(VLOOKUP($A657,LedenZ,28,0),""))</f>
        <v/>
      </c>
      <c r="S657" s="223" t="str">
        <f>IF(OR(LEFT($A657,1)="x",AND(AC653+$AC657=0,$AC653&gt;0)),"",IFERROR(VLOOKUP($A657,LedenZ,29,0),""))</f>
        <v/>
      </c>
      <c r="T657" s="305"/>
      <c r="U657" s="226"/>
      <c r="V657" s="229" t="str">
        <f t="shared" si="527"/>
        <v/>
      </c>
      <c r="W657" s="229" t="str">
        <f t="shared" si="527"/>
        <v/>
      </c>
      <c r="X657" s="52">
        <v>8</v>
      </c>
      <c r="Y657" s="87" t="str">
        <f t="shared" si="522"/>
        <v/>
      </c>
      <c r="Z657" s="87" t="str">
        <f t="shared" si="523"/>
        <v/>
      </c>
      <c r="AA657" s="87" t="str">
        <f t="shared" si="524"/>
        <v/>
      </c>
      <c r="AB657" s="87" t="str">
        <f t="shared" si="525"/>
        <v/>
      </c>
      <c r="AC657" s="34">
        <f t="shared" si="526"/>
        <v>0</v>
      </c>
    </row>
    <row r="658" spans="1:32" x14ac:dyDescent="0.2">
      <c r="A658" s="34" t="str">
        <f>C651&amp;"x"&amp;B658</f>
        <v>x5</v>
      </c>
      <c r="B658" s="63">
        <v>5</v>
      </c>
      <c r="C658" s="87" t="str">
        <f t="shared" si="512"/>
        <v/>
      </c>
      <c r="D658" s="87" t="str">
        <f t="shared" si="513"/>
        <v/>
      </c>
      <c r="E658" s="88" t="str">
        <f t="shared" si="514"/>
        <v/>
      </c>
      <c r="F658" s="88" t="str">
        <f t="shared" si="515"/>
        <v/>
      </c>
      <c r="G658" s="89" t="str">
        <f t="shared" si="516"/>
        <v/>
      </c>
      <c r="H658" s="90" t="str">
        <f t="shared" si="517"/>
        <v/>
      </c>
      <c r="I658" s="97"/>
      <c r="J658" s="87" t="str">
        <f t="shared" si="518"/>
        <v/>
      </c>
      <c r="K658" s="87" t="str">
        <f t="shared" si="519"/>
        <v/>
      </c>
      <c r="L658" s="87" t="str">
        <f t="shared" si="520"/>
        <v/>
      </c>
      <c r="M658" s="87" t="str">
        <f t="shared" si="521"/>
        <v/>
      </c>
      <c r="N658" s="92"/>
      <c r="P658" s="223" t="str">
        <f>IF(OR(LEFT($A658,1)="x",AND(Y653+$AC658=0,$AC653&gt;0)),"",IFERROR(VLOOKUP($A658,LedenZ,26,0),""))</f>
        <v/>
      </c>
      <c r="Q658" s="223" t="str">
        <f>IF(OR(LEFT($A658,1)="x",AND(Z653+$AC658=0,$AC653&gt;0)),"",IFERROR(VLOOKUP($A658,LedenZ,27,0),""))</f>
        <v/>
      </c>
      <c r="R658" s="223" t="str">
        <f>IF(OR(LEFT($A658,1)="x",AND(AA653+$AC658=0,$AC653&gt;0)),"",IFERROR(VLOOKUP($A658,LedenZ,28,0),""))</f>
        <v/>
      </c>
      <c r="S658" s="223" t="str">
        <f>IF(OR(LEFT($A658,1)="x",AND(AC653+$AC658=0,$AC653&gt;0)),"",IFERROR(VLOOKUP($A658,LedenZ,29,0),""))</f>
        <v/>
      </c>
      <c r="T658" s="305"/>
      <c r="U658" s="226"/>
      <c r="V658" s="229" t="str">
        <f t="shared" si="527"/>
        <v/>
      </c>
      <c r="W658" s="229" t="str">
        <f t="shared" si="527"/>
        <v/>
      </c>
      <c r="X658" s="52">
        <v>9</v>
      </c>
      <c r="Y658" s="87" t="str">
        <f t="shared" si="522"/>
        <v/>
      </c>
      <c r="Z658" s="87" t="str">
        <f t="shared" si="523"/>
        <v/>
      </c>
      <c r="AA658" s="87" t="str">
        <f t="shared" si="524"/>
        <v/>
      </c>
      <c r="AB658" s="87" t="str">
        <f t="shared" si="525"/>
        <v/>
      </c>
      <c r="AC658" s="34">
        <f t="shared" si="526"/>
        <v>0</v>
      </c>
    </row>
    <row r="659" spans="1:32" x14ac:dyDescent="0.2">
      <c r="A659" s="34" t="str">
        <f>C651&amp;"x"&amp;B659</f>
        <v>x6</v>
      </c>
      <c r="B659" s="63">
        <v>6</v>
      </c>
      <c r="C659" s="87" t="str">
        <f t="shared" si="512"/>
        <v/>
      </c>
      <c r="D659" s="87" t="str">
        <f t="shared" si="513"/>
        <v/>
      </c>
      <c r="E659" s="88" t="str">
        <f t="shared" si="514"/>
        <v/>
      </c>
      <c r="F659" s="88" t="str">
        <f t="shared" si="515"/>
        <v/>
      </c>
      <c r="G659" s="89" t="str">
        <f t="shared" si="516"/>
        <v/>
      </c>
      <c r="H659" s="90" t="str">
        <f t="shared" si="517"/>
        <v/>
      </c>
      <c r="I659" s="97"/>
      <c r="J659" s="87" t="str">
        <f t="shared" si="518"/>
        <v/>
      </c>
      <c r="K659" s="87" t="str">
        <f t="shared" si="519"/>
        <v/>
      </c>
      <c r="L659" s="87" t="str">
        <f t="shared" si="520"/>
        <v/>
      </c>
      <c r="M659" s="87" t="str">
        <f t="shared" si="521"/>
        <v/>
      </c>
      <c r="N659" s="92"/>
      <c r="P659" s="223" t="str">
        <f>IF(OR(LEFT($A659,1)="x",AND(Y653+$AC659=0,$AC653&gt;0)),"",IFERROR(VLOOKUP($A659,LedenZ,26,0),""))</f>
        <v/>
      </c>
      <c r="Q659" s="223" t="str">
        <f>IF(OR(LEFT($A659,1)="x",AND(Z653+$AC659=0,$AC653&gt;0)),"",IFERROR(VLOOKUP($A659,LedenZ,27,0),""))</f>
        <v/>
      </c>
      <c r="R659" s="223" t="str">
        <f>IF(OR(LEFT($A659,1)="x",AND(AA653+$AC659=0,$AC653&gt;0)),"",IFERROR(VLOOKUP($A659,LedenZ,28,0),""))</f>
        <v/>
      </c>
      <c r="S659" s="223" t="str">
        <f>IF(OR(LEFT($A659,1)="x",AND(AC653+$AC659=0,$AC653&gt;0)),"",IFERROR(VLOOKUP($A659,LedenZ,29,0),""))</f>
        <v/>
      </c>
      <c r="T659" s="305"/>
      <c r="U659" s="226"/>
      <c r="V659" s="229" t="str">
        <f t="shared" si="527"/>
        <v/>
      </c>
      <c r="W659" s="229" t="str">
        <f t="shared" si="527"/>
        <v/>
      </c>
      <c r="X659" s="52">
        <v>10</v>
      </c>
      <c r="Y659" s="87" t="str">
        <f t="shared" si="522"/>
        <v/>
      </c>
      <c r="Z659" s="87" t="str">
        <f t="shared" si="523"/>
        <v/>
      </c>
      <c r="AA659" s="87" t="str">
        <f t="shared" si="524"/>
        <v/>
      </c>
      <c r="AB659" s="87" t="str">
        <f t="shared" si="525"/>
        <v/>
      </c>
      <c r="AC659" s="34">
        <f t="shared" si="526"/>
        <v>0</v>
      </c>
    </row>
    <row r="660" spans="1:32" x14ac:dyDescent="0.2">
      <c r="A660" s="34" t="str">
        <f>C651&amp;"x"&amp;B660</f>
        <v>x7</v>
      </c>
      <c r="B660" s="63">
        <v>7</v>
      </c>
      <c r="C660" s="87" t="str">
        <f t="shared" si="512"/>
        <v/>
      </c>
      <c r="D660" s="87" t="str">
        <f t="shared" si="513"/>
        <v/>
      </c>
      <c r="E660" s="88" t="str">
        <f t="shared" si="514"/>
        <v/>
      </c>
      <c r="F660" s="88" t="str">
        <f t="shared" si="515"/>
        <v/>
      </c>
      <c r="G660" s="89" t="str">
        <f t="shared" si="516"/>
        <v/>
      </c>
      <c r="H660" s="90" t="str">
        <f t="shared" si="517"/>
        <v/>
      </c>
      <c r="I660" s="97"/>
      <c r="J660" s="87" t="str">
        <f t="shared" si="518"/>
        <v/>
      </c>
      <c r="K660" s="87" t="str">
        <f t="shared" si="519"/>
        <v/>
      </c>
      <c r="L660" s="87" t="str">
        <f t="shared" si="520"/>
        <v/>
      </c>
      <c r="M660" s="87" t="str">
        <f t="shared" si="521"/>
        <v/>
      </c>
      <c r="N660" s="92"/>
      <c r="P660" s="223" t="str">
        <f>IF(OR(LEFT($A660,1)="x",AND(Y653+$AC660=0,$AC653&gt;0)),"",IFERROR(VLOOKUP($A660,LedenZ,26,0),""))</f>
        <v/>
      </c>
      <c r="Q660" s="223" t="str">
        <f>IF(OR(LEFT($A660,1)="x",AND(Z653+$AC660=0,$AC653&gt;0)),"",IFERROR(VLOOKUP($A660,LedenZ,27,0),""))</f>
        <v/>
      </c>
      <c r="R660" s="223" t="str">
        <f>IF(OR(LEFT($A660,1)="x",AND(AA653+$AC660=0,$AC653&gt;0)),"",IFERROR(VLOOKUP($A660,LedenZ,28,0),""))</f>
        <v/>
      </c>
      <c r="S660" s="223" t="str">
        <f>IF(OR(LEFT($A660,1)="x",AND(AC653+$AC660=0,$AC653&gt;0)),"",IFERROR(VLOOKUP($A660,LedenZ,29,0),""))</f>
        <v/>
      </c>
      <c r="T660" s="305"/>
      <c r="U660" s="226"/>
      <c r="V660" s="229" t="str">
        <f t="shared" si="527"/>
        <v/>
      </c>
      <c r="W660" s="229" t="str">
        <f t="shared" si="527"/>
        <v/>
      </c>
      <c r="X660" s="52">
        <v>11</v>
      </c>
      <c r="Y660" s="87" t="str">
        <f t="shared" si="522"/>
        <v/>
      </c>
      <c r="Z660" s="87" t="str">
        <f t="shared" si="523"/>
        <v/>
      </c>
      <c r="AA660" s="87" t="str">
        <f t="shared" si="524"/>
        <v/>
      </c>
      <c r="AB660" s="87" t="str">
        <f t="shared" si="525"/>
        <v/>
      </c>
      <c r="AC660" s="34">
        <f t="shared" si="526"/>
        <v>0</v>
      </c>
    </row>
    <row r="661" spans="1:32" x14ac:dyDescent="0.2">
      <c r="A661" s="34" t="str">
        <f>C651&amp;"x"&amp;B661</f>
        <v>x8</v>
      </c>
      <c r="B661" s="63">
        <v>8</v>
      </c>
      <c r="C661" s="87" t="str">
        <f t="shared" si="512"/>
        <v/>
      </c>
      <c r="D661" s="87" t="str">
        <f t="shared" si="513"/>
        <v/>
      </c>
      <c r="E661" s="88" t="str">
        <f t="shared" si="514"/>
        <v/>
      </c>
      <c r="F661" s="88" t="str">
        <f t="shared" si="515"/>
        <v/>
      </c>
      <c r="G661" s="89" t="str">
        <f t="shared" si="516"/>
        <v/>
      </c>
      <c r="H661" s="90" t="str">
        <f t="shared" si="517"/>
        <v/>
      </c>
      <c r="I661" s="97"/>
      <c r="J661" s="87" t="str">
        <f t="shared" si="518"/>
        <v/>
      </c>
      <c r="K661" s="87" t="str">
        <f t="shared" si="519"/>
        <v/>
      </c>
      <c r="L661" s="87" t="str">
        <f t="shared" si="520"/>
        <v/>
      </c>
      <c r="M661" s="87" t="str">
        <f t="shared" si="521"/>
        <v/>
      </c>
      <c r="N661" s="92"/>
      <c r="P661" s="223" t="str">
        <f>IF(OR(LEFT($A661,1)="x",AND(Y653+$AC661=0,$AC653&gt;0)),"",IFERROR(VLOOKUP($A661,LedenZ,26,0),""))</f>
        <v/>
      </c>
      <c r="Q661" s="223" t="str">
        <f>IF(OR(LEFT($A661,1)="x",AND(Z653+$AC661=0,$AC653&gt;0)),"",IFERROR(VLOOKUP($A661,LedenZ,27,0),""))</f>
        <v/>
      </c>
      <c r="R661" s="223" t="str">
        <f>IF(OR(LEFT($A661,1)="x",AND(AA653+$AC661=0,$AC653&gt;0)),"",IFERROR(VLOOKUP($A661,LedenZ,28,0),""))</f>
        <v/>
      </c>
      <c r="S661" s="223" t="str">
        <f>IF(OR(LEFT($A661,1)="x",AND(AC653+$AC661=0,$AC653&gt;0)),"",IFERROR(VLOOKUP($A661,LedenZ,29,0),""))</f>
        <v/>
      </c>
      <c r="T661" s="305"/>
      <c r="U661" s="226"/>
      <c r="V661" s="229" t="str">
        <f t="shared" si="527"/>
        <v/>
      </c>
      <c r="W661" s="229" t="str">
        <f t="shared" si="527"/>
        <v/>
      </c>
      <c r="X661" s="52">
        <v>12</v>
      </c>
      <c r="Y661" s="87" t="str">
        <f t="shared" si="522"/>
        <v/>
      </c>
      <c r="Z661" s="87" t="str">
        <f t="shared" si="523"/>
        <v/>
      </c>
      <c r="AA661" s="87" t="str">
        <f t="shared" si="524"/>
        <v/>
      </c>
      <c r="AB661" s="87" t="str">
        <f t="shared" si="525"/>
        <v/>
      </c>
      <c r="AC661" s="34">
        <f t="shared" si="526"/>
        <v>0</v>
      </c>
    </row>
    <row r="662" spans="1:32" x14ac:dyDescent="0.2">
      <c r="A662" s="34" t="str">
        <f>C651&amp;"x"&amp;B662</f>
        <v>x9</v>
      </c>
      <c r="B662" s="63">
        <v>9</v>
      </c>
      <c r="C662" s="87" t="str">
        <f t="shared" si="512"/>
        <v/>
      </c>
      <c r="D662" s="87" t="str">
        <f t="shared" si="513"/>
        <v/>
      </c>
      <c r="E662" s="88" t="str">
        <f t="shared" si="514"/>
        <v/>
      </c>
      <c r="F662" s="88" t="str">
        <f t="shared" si="515"/>
        <v/>
      </c>
      <c r="G662" s="89" t="str">
        <f t="shared" si="516"/>
        <v/>
      </c>
      <c r="H662" s="90" t="str">
        <f t="shared" si="517"/>
        <v/>
      </c>
      <c r="I662" s="97"/>
      <c r="J662" s="87" t="str">
        <f t="shared" si="518"/>
        <v/>
      </c>
      <c r="K662" s="87" t="str">
        <f t="shared" si="519"/>
        <v/>
      </c>
      <c r="L662" s="87" t="str">
        <f t="shared" si="520"/>
        <v/>
      </c>
      <c r="M662" s="87" t="str">
        <f t="shared" si="521"/>
        <v/>
      </c>
      <c r="N662" s="92"/>
      <c r="P662" s="223" t="str">
        <f>IF(OR(LEFT($A662,1)="x",AND(Y653+$AC662=0,$AC653&gt;0)),"",IFERROR(VLOOKUP($A662,LedenZ,26,0),""))</f>
        <v/>
      </c>
      <c r="Q662" s="223" t="str">
        <f>IF(OR(LEFT($A662,1)="x",AND(Z653+$AC662=0,$AC653&gt;0)),"",IFERROR(VLOOKUP($A662,LedenZ,27,0),""))</f>
        <v/>
      </c>
      <c r="R662" s="223" t="str">
        <f>IF(OR(LEFT($A662,1)="x",AND(AA653+$AC662=0,$AC653&gt;0)),"",IFERROR(VLOOKUP($A662,LedenZ,28,0),""))</f>
        <v/>
      </c>
      <c r="S662" s="223" t="str">
        <f>IF(OR(LEFT($A662,1)="x",AND(AC653+$AC662=0,$AC653&gt;0)),"",IFERROR(VLOOKUP($A662,LedenZ,29,0),""))</f>
        <v/>
      </c>
      <c r="T662" s="305"/>
      <c r="U662" s="226"/>
      <c r="V662" s="229" t="str">
        <f t="shared" si="527"/>
        <v/>
      </c>
      <c r="W662" s="229" t="str">
        <f t="shared" si="527"/>
        <v/>
      </c>
      <c r="X662" s="52">
        <v>13</v>
      </c>
      <c r="Y662" s="87" t="str">
        <f t="shared" si="522"/>
        <v/>
      </c>
      <c r="Z662" s="87" t="str">
        <f t="shared" si="523"/>
        <v/>
      </c>
      <c r="AA662" s="87" t="str">
        <f t="shared" si="524"/>
        <v/>
      </c>
      <c r="AB662" s="87" t="str">
        <f t="shared" si="525"/>
        <v/>
      </c>
      <c r="AC662" s="34">
        <f t="shared" si="526"/>
        <v>0</v>
      </c>
    </row>
    <row r="663" spans="1:32" x14ac:dyDescent="0.2">
      <c r="A663" s="34" t="str">
        <f>C651&amp;"x"&amp;B663</f>
        <v>x10</v>
      </c>
      <c r="B663" s="63">
        <v>10</v>
      </c>
      <c r="C663" s="87" t="str">
        <f t="shared" si="512"/>
        <v/>
      </c>
      <c r="D663" s="87" t="str">
        <f t="shared" si="513"/>
        <v/>
      </c>
      <c r="E663" s="88" t="str">
        <f t="shared" si="514"/>
        <v/>
      </c>
      <c r="F663" s="88" t="str">
        <f t="shared" si="515"/>
        <v/>
      </c>
      <c r="G663" s="89" t="str">
        <f t="shared" si="516"/>
        <v/>
      </c>
      <c r="H663" s="90" t="str">
        <f t="shared" si="517"/>
        <v/>
      </c>
      <c r="I663" s="97"/>
      <c r="J663" s="87" t="str">
        <f t="shared" si="518"/>
        <v/>
      </c>
      <c r="K663" s="87" t="str">
        <f t="shared" si="519"/>
        <v/>
      </c>
      <c r="L663" s="87" t="str">
        <f t="shared" si="520"/>
        <v/>
      </c>
      <c r="M663" s="87" t="str">
        <f t="shared" si="521"/>
        <v/>
      </c>
      <c r="N663" s="92"/>
      <c r="P663" s="223" t="str">
        <f>IF(OR(LEFT($A663,1)="x",AND(Y653+$AC663=0,$AC653&gt;0)),"",IFERROR(VLOOKUP($A663,LedenZ,26,0),""))</f>
        <v/>
      </c>
      <c r="Q663" s="223" t="str">
        <f>IF(OR(LEFT($A663,1)="x",AND(Z653+$AC663=0,$AC653&gt;0)),"",IFERROR(VLOOKUP($A663,LedenZ,27,0),""))</f>
        <v/>
      </c>
      <c r="R663" s="223" t="str">
        <f>IF(OR(LEFT($A663,1)="x",AND(AA653+$AC663=0,$AC653&gt;0)),"",IFERROR(VLOOKUP($A663,LedenZ,28,0),""))</f>
        <v/>
      </c>
      <c r="S663" s="223" t="str">
        <f>IF(OR(LEFT($A663,1)="x",AND(AC653+$AC663=0,$AC653&gt;0)),"",IFERROR(VLOOKUP($A663,LedenZ,29,0),""))</f>
        <v/>
      </c>
      <c r="T663" s="305"/>
      <c r="U663" s="226"/>
      <c r="V663" s="229" t="str">
        <f t="shared" si="527"/>
        <v/>
      </c>
      <c r="W663" s="229" t="str">
        <f t="shared" si="527"/>
        <v/>
      </c>
      <c r="X663" s="52">
        <v>14</v>
      </c>
      <c r="Y663" s="87" t="str">
        <f t="shared" si="522"/>
        <v/>
      </c>
      <c r="Z663" s="87" t="str">
        <f t="shared" si="523"/>
        <v/>
      </c>
      <c r="AA663" s="87" t="str">
        <f t="shared" si="524"/>
        <v/>
      </c>
      <c r="AB663" s="87" t="str">
        <f t="shared" si="525"/>
        <v/>
      </c>
      <c r="AC663" s="34">
        <f t="shared" si="526"/>
        <v>0</v>
      </c>
    </row>
    <row r="664" spans="1:32" x14ac:dyDescent="0.2">
      <c r="A664" s="34" t="str">
        <f>C651&amp;"x"&amp;B664</f>
        <v>x11</v>
      </c>
      <c r="B664" s="63">
        <v>11</v>
      </c>
      <c r="C664" s="87" t="str">
        <f t="shared" si="512"/>
        <v/>
      </c>
      <c r="D664" s="87" t="str">
        <f t="shared" si="513"/>
        <v/>
      </c>
      <c r="E664" s="88" t="str">
        <f t="shared" si="514"/>
        <v/>
      </c>
      <c r="F664" s="88" t="str">
        <f t="shared" si="515"/>
        <v/>
      </c>
      <c r="G664" s="89" t="str">
        <f t="shared" si="516"/>
        <v/>
      </c>
      <c r="H664" s="90" t="str">
        <f t="shared" si="517"/>
        <v/>
      </c>
      <c r="I664" s="97"/>
      <c r="J664" s="87" t="str">
        <f t="shared" si="518"/>
        <v/>
      </c>
      <c r="K664" s="87" t="str">
        <f t="shared" si="519"/>
        <v/>
      </c>
      <c r="L664" s="87" t="str">
        <f t="shared" si="520"/>
        <v/>
      </c>
      <c r="M664" s="87" t="str">
        <f t="shared" si="521"/>
        <v/>
      </c>
      <c r="N664" s="92"/>
      <c r="P664" s="223" t="str">
        <f>IF(OR(LEFT($A664,1)="x",AND(Y653+$AC664=0,$AC653&gt;0)),"",IFERROR(VLOOKUP($A664,LedenZ,26,0),""))</f>
        <v/>
      </c>
      <c r="Q664" s="223" t="str">
        <f>IF(OR(LEFT($A664,1)="x",AND(Z653+$AC664=0,$AC653&gt;0)),"",IFERROR(VLOOKUP($A664,LedenZ,27,0),""))</f>
        <v/>
      </c>
      <c r="R664" s="223" t="str">
        <f>IF(OR(LEFT($A664,1)="x",AND(AA653+$AC664=0,$AC653&gt;0)),"",IFERROR(VLOOKUP($A664,LedenZ,28,0),""))</f>
        <v/>
      </c>
      <c r="S664" s="223" t="str">
        <f>IF(OR(LEFT($A664,1)="x",AND(AC653+$AC664=0,$AC653&gt;0)),"",IFERROR(VLOOKUP($A664,LedenZ,29,0),""))</f>
        <v/>
      </c>
      <c r="V664" s="229" t="str">
        <f t="shared" si="527"/>
        <v/>
      </c>
      <c r="W664" s="229" t="str">
        <f t="shared" si="527"/>
        <v/>
      </c>
      <c r="X664" s="52">
        <v>15</v>
      </c>
      <c r="Y664" s="87" t="str">
        <f t="shared" si="522"/>
        <v/>
      </c>
      <c r="Z664" s="87" t="str">
        <f t="shared" si="523"/>
        <v/>
      </c>
      <c r="AA664" s="87" t="str">
        <f t="shared" si="524"/>
        <v/>
      </c>
      <c r="AB664" s="87" t="str">
        <f t="shared" si="525"/>
        <v/>
      </c>
      <c r="AC664" s="34">
        <f t="shared" si="526"/>
        <v>0</v>
      </c>
    </row>
    <row r="665" spans="1:32" x14ac:dyDescent="0.2">
      <c r="A665" s="34" t="str">
        <f>C651&amp;"x"&amp;B665</f>
        <v>x12</v>
      </c>
      <c r="B665" s="63">
        <v>12</v>
      </c>
      <c r="C665" s="87" t="str">
        <f t="shared" si="512"/>
        <v/>
      </c>
      <c r="D665" s="87" t="str">
        <f t="shared" si="513"/>
        <v/>
      </c>
      <c r="E665" s="88" t="str">
        <f t="shared" si="514"/>
        <v/>
      </c>
      <c r="F665" s="88" t="str">
        <f t="shared" si="515"/>
        <v/>
      </c>
      <c r="G665" s="89" t="str">
        <f t="shared" si="516"/>
        <v/>
      </c>
      <c r="H665" s="90" t="str">
        <f t="shared" si="517"/>
        <v/>
      </c>
      <c r="I665" s="97"/>
      <c r="J665" s="87" t="str">
        <f t="shared" si="518"/>
        <v/>
      </c>
      <c r="K665" s="87" t="str">
        <f t="shared" si="519"/>
        <v/>
      </c>
      <c r="L665" s="87" t="str">
        <f t="shared" si="520"/>
        <v/>
      </c>
      <c r="M665" s="87" t="str">
        <f t="shared" si="521"/>
        <v/>
      </c>
      <c r="N665" s="92"/>
      <c r="P665" s="223" t="str">
        <f>IF(OR(LEFT($A665,1)="x",AND(Y653+$AC665=0,$AC653&gt;0)),"",IFERROR(VLOOKUP($A665,LedenZ,26,0),""))</f>
        <v/>
      </c>
      <c r="Q665" s="223" t="str">
        <f>IF(OR(LEFT($A665,1)="x",AND(Z653+$AC665=0,$AC653&gt;0)),"",IFERROR(VLOOKUP($A665,LedenZ,27,0),""))</f>
        <v/>
      </c>
      <c r="R665" s="223" t="str">
        <f>IF(OR(LEFT($A665,1)="x",AND(AA653+$AC665=0,$AC653&gt;0)),"",IFERROR(VLOOKUP($A665,LedenZ,28,0),""))</f>
        <v/>
      </c>
      <c r="S665" s="223" t="str">
        <f>IF(OR(LEFT($A665,1)="x",AND(AC653+$AC665=0,$AC653&gt;0)),"",IFERROR(VLOOKUP($A665,LedenZ,29,0),""))</f>
        <v/>
      </c>
      <c r="V665" s="229" t="str">
        <f t="shared" si="527"/>
        <v/>
      </c>
      <c r="W665" s="229" t="str">
        <f t="shared" si="527"/>
        <v/>
      </c>
      <c r="X665" s="52">
        <v>16</v>
      </c>
      <c r="Y665" s="87" t="str">
        <f t="shared" si="522"/>
        <v/>
      </c>
      <c r="Z665" s="87" t="str">
        <f t="shared" si="523"/>
        <v/>
      </c>
      <c r="AA665" s="87" t="str">
        <f t="shared" si="524"/>
        <v/>
      </c>
      <c r="AB665" s="87" t="str">
        <f t="shared" si="525"/>
        <v/>
      </c>
      <c r="AC665" s="34">
        <f t="shared" si="526"/>
        <v>0</v>
      </c>
    </row>
    <row r="666" spans="1:32" x14ac:dyDescent="0.2">
      <c r="A666" s="34" t="str">
        <f>C651&amp;"x"&amp;B666</f>
        <v>x13</v>
      </c>
      <c r="B666" s="63">
        <v>13</v>
      </c>
      <c r="C666" s="87" t="str">
        <f t="shared" si="512"/>
        <v/>
      </c>
      <c r="D666" s="87" t="str">
        <f t="shared" si="513"/>
        <v/>
      </c>
      <c r="E666" s="88" t="str">
        <f t="shared" si="514"/>
        <v/>
      </c>
      <c r="F666" s="88" t="str">
        <f t="shared" si="515"/>
        <v/>
      </c>
      <c r="G666" s="89" t="str">
        <f t="shared" si="516"/>
        <v/>
      </c>
      <c r="H666" s="90" t="str">
        <f t="shared" si="517"/>
        <v/>
      </c>
      <c r="I666" s="97"/>
      <c r="J666" s="87" t="str">
        <f t="shared" si="518"/>
        <v/>
      </c>
      <c r="K666" s="87" t="str">
        <f t="shared" si="519"/>
        <v/>
      </c>
      <c r="L666" s="87" t="str">
        <f t="shared" si="520"/>
        <v/>
      </c>
      <c r="M666" s="87" t="str">
        <f t="shared" si="521"/>
        <v/>
      </c>
      <c r="N666" s="92"/>
      <c r="P666" s="223" t="str">
        <f>IF(OR(LEFT($A666,1)="x",AND(Y653+$AC666=0,$AC653&gt;0)),"",IFERROR(VLOOKUP($A666,LedenZ,26,0),""))</f>
        <v/>
      </c>
      <c r="Q666" s="223" t="str">
        <f>IF(OR(LEFT($A666,1)="x",AND(Z653+$AC666=0,$AC653&gt;0)),"",IFERROR(VLOOKUP($A666,LedenZ,27,0),""))</f>
        <v/>
      </c>
      <c r="R666" s="223" t="str">
        <f>IF(OR(LEFT($A666,1)="x",AND(AA653+$AC666=0,$AC653&gt;0)),"",IFERROR(VLOOKUP($A666,LedenZ,28,0),""))</f>
        <v/>
      </c>
      <c r="S666" s="223" t="str">
        <f>IF(OR(LEFT($A666,1)="x",AND(AC653+$AC666=0,$AC653&gt;0)),"",IFERROR(VLOOKUP($A666,LedenZ,29,0),""))</f>
        <v/>
      </c>
      <c r="V666" s="229" t="str">
        <f t="shared" si="527"/>
        <v/>
      </c>
      <c r="W666" s="229" t="str">
        <f t="shared" si="527"/>
        <v/>
      </c>
      <c r="X666" s="52">
        <v>17</v>
      </c>
      <c r="Y666" s="87" t="str">
        <f t="shared" si="522"/>
        <v/>
      </c>
      <c r="Z666" s="87" t="str">
        <f t="shared" si="523"/>
        <v/>
      </c>
      <c r="AA666" s="87" t="str">
        <f t="shared" si="524"/>
        <v/>
      </c>
      <c r="AB666" s="87" t="str">
        <f t="shared" si="525"/>
        <v/>
      </c>
      <c r="AC666" s="34">
        <f t="shared" si="526"/>
        <v>0</v>
      </c>
    </row>
    <row r="667" spans="1:32" x14ac:dyDescent="0.2">
      <c r="A667" s="34" t="str">
        <f>C651&amp;"x"&amp;B667</f>
        <v>x14</v>
      </c>
      <c r="B667" s="63">
        <v>14</v>
      </c>
      <c r="C667" s="87" t="str">
        <f t="shared" si="512"/>
        <v/>
      </c>
      <c r="D667" s="87" t="str">
        <f t="shared" si="513"/>
        <v/>
      </c>
      <c r="E667" s="88" t="str">
        <f t="shared" si="514"/>
        <v/>
      </c>
      <c r="F667" s="88" t="str">
        <f t="shared" si="515"/>
        <v/>
      </c>
      <c r="G667" s="89" t="str">
        <f t="shared" si="516"/>
        <v/>
      </c>
      <c r="H667" s="90" t="str">
        <f t="shared" si="517"/>
        <v/>
      </c>
      <c r="I667" s="97"/>
      <c r="J667" s="87" t="str">
        <f t="shared" si="518"/>
        <v/>
      </c>
      <c r="K667" s="87" t="str">
        <f t="shared" si="519"/>
        <v/>
      </c>
      <c r="L667" s="87" t="str">
        <f t="shared" si="520"/>
        <v/>
      </c>
      <c r="M667" s="87" t="str">
        <f t="shared" si="521"/>
        <v/>
      </c>
      <c r="N667" s="92"/>
      <c r="P667" s="223" t="str">
        <f>IF(OR(LEFT($A667,1)="x",AND(Y653+$AC667=0,$AC653&gt;0)),"",IFERROR(VLOOKUP($A667,LedenZ,26,0),""))</f>
        <v/>
      </c>
      <c r="Q667" s="223" t="str">
        <f>IF(OR(LEFT($A667,1)="x",AND(Z653+$AC667=0,$AC653&gt;0)),"",IFERROR(VLOOKUP($A667,LedenZ,27,0),""))</f>
        <v/>
      </c>
      <c r="R667" s="223" t="str">
        <f>IF(OR(LEFT($A667,1)="x",AND(AA653+$AC667=0,$AC653&gt;0)),"",IFERROR(VLOOKUP($A667,LedenZ,28,0),""))</f>
        <v/>
      </c>
      <c r="S667" s="223" t="str">
        <f>IF(OR(LEFT($A667,1)="x",AND(AC653+$AC667=0,$AC653&gt;0)),"",IFERROR(VLOOKUP($A667,LedenZ,29,0),""))</f>
        <v/>
      </c>
      <c r="V667" s="229" t="str">
        <f t="shared" si="527"/>
        <v/>
      </c>
      <c r="W667" s="229" t="str">
        <f t="shared" si="527"/>
        <v/>
      </c>
      <c r="X667" s="52">
        <v>18</v>
      </c>
      <c r="Y667" s="87" t="str">
        <f t="shared" si="522"/>
        <v/>
      </c>
      <c r="Z667" s="87" t="str">
        <f t="shared" si="523"/>
        <v/>
      </c>
      <c r="AA667" s="87" t="str">
        <f t="shared" si="524"/>
        <v/>
      </c>
      <c r="AB667" s="87" t="str">
        <f t="shared" si="525"/>
        <v/>
      </c>
      <c r="AC667" s="34">
        <f t="shared" si="526"/>
        <v>0</v>
      </c>
    </row>
    <row r="668" spans="1:32" x14ac:dyDescent="0.2">
      <c r="A668" s="34" t="str">
        <f>C651&amp;"x"&amp;B668</f>
        <v>x15</v>
      </c>
      <c r="B668" s="63">
        <v>15</v>
      </c>
      <c r="C668" s="87" t="str">
        <f t="shared" si="512"/>
        <v/>
      </c>
      <c r="D668" s="87" t="str">
        <f t="shared" si="513"/>
        <v/>
      </c>
      <c r="E668" s="88" t="str">
        <f t="shared" si="514"/>
        <v/>
      </c>
      <c r="F668" s="88" t="str">
        <f t="shared" si="515"/>
        <v/>
      </c>
      <c r="G668" s="89" t="str">
        <f t="shared" si="516"/>
        <v/>
      </c>
      <c r="H668" s="90" t="str">
        <f t="shared" si="517"/>
        <v/>
      </c>
      <c r="I668" s="97"/>
      <c r="J668" s="87" t="str">
        <f t="shared" si="518"/>
        <v/>
      </c>
      <c r="K668" s="87" t="str">
        <f t="shared" si="519"/>
        <v/>
      </c>
      <c r="L668" s="87" t="str">
        <f t="shared" si="520"/>
        <v/>
      </c>
      <c r="M668" s="87" t="str">
        <f t="shared" si="521"/>
        <v/>
      </c>
      <c r="N668" s="92"/>
      <c r="P668" s="223" t="str">
        <f>IF(OR(LEFT($A668,1)="x",AND(Y653+$AC668=0,$AC653&gt;0)),"",IFERROR(VLOOKUP($A668,LedenZ,26,0),""))</f>
        <v/>
      </c>
      <c r="Q668" s="223" t="str">
        <f>IF(OR(LEFT($A668,1)="x",AND(Z653+$AC668=0,$AC653&gt;0)),"",IFERROR(VLOOKUP($A668,LedenZ,27,0),""))</f>
        <v/>
      </c>
      <c r="R668" s="223" t="str">
        <f>IF(OR(LEFT($A668,1)="x",AND(AA653+$AC668=0,$AC653&gt;0)),"",IFERROR(VLOOKUP($A668,LedenZ,28,0),""))</f>
        <v/>
      </c>
      <c r="S668" s="223" t="str">
        <f>IF(OR(LEFT($A668,1)="x",AND(AC653+$AC668=0,$AC653&gt;0)),"",IFERROR(VLOOKUP($A668,LedenZ,29,0),""))</f>
        <v/>
      </c>
      <c r="V668" s="229" t="str">
        <f t="shared" si="527"/>
        <v/>
      </c>
      <c r="W668" s="229" t="str">
        <f t="shared" si="527"/>
        <v/>
      </c>
      <c r="X668" s="52">
        <v>19</v>
      </c>
      <c r="Y668" s="87" t="str">
        <f t="shared" si="522"/>
        <v/>
      </c>
      <c r="Z668" s="87" t="str">
        <f t="shared" si="523"/>
        <v/>
      </c>
      <c r="AA668" s="87" t="str">
        <f t="shared" si="524"/>
        <v/>
      </c>
      <c r="AB668" s="87" t="str">
        <f t="shared" si="525"/>
        <v/>
      </c>
      <c r="AC668" s="34">
        <f t="shared" si="526"/>
        <v>0</v>
      </c>
    </row>
    <row r="669" spans="1:32" ht="13.5" thickBot="1" x14ac:dyDescent="0.25">
      <c r="B669" s="93"/>
      <c r="C669" s="94"/>
      <c r="D669" s="93"/>
      <c r="E669" s="93"/>
      <c r="F669" s="93"/>
      <c r="G669" s="95"/>
      <c r="H669" s="95"/>
      <c r="I669" s="95"/>
      <c r="J669" s="94"/>
      <c r="K669" s="94"/>
      <c r="L669" s="94"/>
      <c r="M669" s="92"/>
      <c r="N669" s="92"/>
      <c r="X669" s="52">
        <v>20</v>
      </c>
    </row>
    <row r="670" spans="1:32" ht="13.5" thickTop="1" x14ac:dyDescent="0.2">
      <c r="A670" s="62"/>
      <c r="B670" s="63"/>
      <c r="C670" s="392" t="s">
        <v>6547</v>
      </c>
      <c r="D670" s="392"/>
      <c r="E670" s="178" t="s">
        <v>6548</v>
      </c>
      <c r="F670" s="178" t="s">
        <v>6549</v>
      </c>
      <c r="G670" s="65" t="s">
        <v>6550</v>
      </c>
      <c r="H670" s="66"/>
      <c r="I670" s="67"/>
      <c r="J670" s="68" t="s">
        <v>6551</v>
      </c>
      <c r="K670" s="68" t="s">
        <v>6552</v>
      </c>
      <c r="L670" s="68" t="s">
        <v>6553</v>
      </c>
      <c r="M670" s="69"/>
      <c r="N670" s="69"/>
      <c r="O670" s="70"/>
      <c r="P670" s="71">
        <f>COUNT(P674:P688)</f>
        <v>0</v>
      </c>
      <c r="Q670" s="71">
        <f>COUNT(Q674:Q688)</f>
        <v>0</v>
      </c>
      <c r="R670" s="71">
        <f>COUNT(R674:R688)</f>
        <v>0</v>
      </c>
      <c r="S670" s="71">
        <f>COUNT(S674:S688)</f>
        <v>0</v>
      </c>
      <c r="T670" s="51">
        <f>S670-(15-COUNTBLANK(AB674:AB688))</f>
        <v>0</v>
      </c>
      <c r="U670" s="70"/>
      <c r="V670" s="70"/>
      <c r="W670" s="70"/>
      <c r="X670" s="70">
        <v>1</v>
      </c>
      <c r="Y670" s="62"/>
      <c r="Z670" s="62"/>
      <c r="AA670" s="62"/>
      <c r="AB670" s="62"/>
      <c r="AC670" s="62"/>
    </row>
    <row r="671" spans="1:32" x14ac:dyDescent="0.2">
      <c r="A671" s="43">
        <v>37</v>
      </c>
      <c r="B671" s="73"/>
      <c r="C671" s="391" t="str">
        <f>Leden!AR39</f>
        <v/>
      </c>
      <c r="D671" s="391"/>
      <c r="E671" s="177" t="str">
        <f>IF($C671="","",LEFT(IFERROR(VLOOKUP($C671,TeamsZ,2,0),"")&amp;"??",2))</f>
        <v/>
      </c>
      <c r="F671" s="177" t="str">
        <f>IF($C671="","",LEFT(IFERROR(VLOOKUP($C671,TeamsZ,3,0),"")&amp;"??",2))</f>
        <v/>
      </c>
      <c r="G671" s="177" t="str">
        <f>IF($C671="","",LEFT(IFERROR(VLOOKUP($C671,TeamsZ,4,0),"")&amp;"?",1))</f>
        <v/>
      </c>
      <c r="H671" s="75"/>
      <c r="I671" s="76"/>
      <c r="J671" s="295">
        <f>COUNTIF(C674:C688,"V")</f>
        <v>0</v>
      </c>
      <c r="K671" s="300">
        <f>COUNTIF(C674:C688,"M")</f>
        <v>0</v>
      </c>
      <c r="L671" s="77" t="str">
        <f>IFERROR(AVERAGE(H674:H688),"")</f>
        <v/>
      </c>
      <c r="M671" s="78"/>
      <c r="N671" s="78"/>
      <c r="O671" s="79" t="s">
        <v>6554</v>
      </c>
      <c r="P671" s="223" t="str">
        <f>IF(COUNT(P674:P688)=0,"",TeamPunten(P674:P688,$V671))</f>
        <v/>
      </c>
      <c r="Q671" s="223" t="str">
        <f>IF(COUNT(Q674:Q688)=0,"",TeamPunten(Q674:Q688,$V671))</f>
        <v/>
      </c>
      <c r="R671" s="223" t="str">
        <f>IF(COUNT(R674:R688)=0,"",TeamPunten(R674:R688,$V671))</f>
        <v/>
      </c>
      <c r="S671" s="223" t="str">
        <f>IF(COUNT(S674:S688)=0,"",TeamPunten(S674:S688,$V671))</f>
        <v/>
      </c>
      <c r="T671" s="51"/>
      <c r="U671" s="225" t="str">
        <f>MID($C671,1,1)</f>
        <v/>
      </c>
      <c r="V671" s="225" t="str">
        <f>MID($C671,1,1)</f>
        <v/>
      </c>
      <c r="W671" s="225" t="str">
        <f>MID($C671,1,1)</f>
        <v/>
      </c>
      <c r="X671" s="52">
        <v>2</v>
      </c>
      <c r="Y671" s="43"/>
      <c r="Z671" s="43"/>
      <c r="AA671" s="43"/>
      <c r="AB671" s="43"/>
      <c r="AC671" s="43"/>
      <c r="AD671" s="20" t="str">
        <f>IF($C671="","",IFERROR(VLOOKUP($C671,TeamsZ,6,0),""))</f>
        <v/>
      </c>
      <c r="AE671" s="20" t="str">
        <f>IF($AD671="","",VLOOKUP($AD671,Teams!$J$4:$O$8,2,0))</f>
        <v/>
      </c>
      <c r="AF671" s="20" t="str">
        <f>IF($AD671="","",VLOOKUP($AD671,Teams!$J$4:$O$8,4,0))</f>
        <v/>
      </c>
    </row>
    <row r="672" spans="1:32" x14ac:dyDescent="0.2">
      <c r="B672" s="63"/>
      <c r="C672" s="178"/>
      <c r="D672" s="63"/>
      <c r="E672" s="63"/>
      <c r="F672" s="63"/>
      <c r="G672" s="67"/>
      <c r="H672" s="67"/>
      <c r="I672" s="67"/>
      <c r="J672" s="296"/>
      <c r="K672" s="296"/>
      <c r="L672" s="296"/>
      <c r="M672" s="80"/>
      <c r="N672" s="80"/>
      <c r="P672" s="224"/>
      <c r="Q672" s="224"/>
      <c r="R672" s="224"/>
      <c r="S672" s="224"/>
      <c r="T672" s="51"/>
      <c r="U672" s="226"/>
      <c r="V672" s="226"/>
      <c r="W672" s="226"/>
      <c r="X672" s="52">
        <v>3</v>
      </c>
    </row>
    <row r="673" spans="1:29" x14ac:dyDescent="0.2">
      <c r="A673" s="81"/>
      <c r="B673" s="82"/>
      <c r="C673" s="83" t="s">
        <v>6555</v>
      </c>
      <c r="D673" s="83" t="s">
        <v>6556</v>
      </c>
      <c r="E673" s="84" t="s">
        <v>6557</v>
      </c>
      <c r="F673" s="84" t="s">
        <v>6558</v>
      </c>
      <c r="G673" s="83" t="s">
        <v>6559</v>
      </c>
      <c r="H673" s="83" t="s">
        <v>6560</v>
      </c>
      <c r="I673" s="83" t="s">
        <v>6415</v>
      </c>
      <c r="J673" s="83" t="s">
        <v>7321</v>
      </c>
      <c r="K673" s="83" t="s">
        <v>8065</v>
      </c>
      <c r="L673" s="83" t="s">
        <v>8195</v>
      </c>
      <c r="M673" s="83" t="s">
        <v>8196</v>
      </c>
      <c r="N673" s="85"/>
      <c r="O673" s="86"/>
      <c r="P673" s="227" t="s">
        <v>6425</v>
      </c>
      <c r="Q673" s="227" t="s">
        <v>6424</v>
      </c>
      <c r="R673" s="227" t="s">
        <v>6426</v>
      </c>
      <c r="S673" s="227" t="s">
        <v>6425</v>
      </c>
      <c r="T673" s="51"/>
      <c r="U673" s="225" t="str">
        <f>IF(W671="","",VLOOKUP(W671,Leeftijdscat,2,FALSE))</f>
        <v/>
      </c>
      <c r="V673" s="225" t="str">
        <f>IF(W671="","",VLOOKUP(W671,Leeftijdscat,3,FALSE))</f>
        <v/>
      </c>
      <c r="W673" s="225"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LEN(AB674&amp;AB675&amp;AB676&amp;AB677&amp;AB678&amp;AB679&amp;AB680&amp;AB681&amp;AB682&amp;AB683&amp;AB684&amp;AB685&amp;AB686&amp;AB687&amp;AB688)</f>
        <v>0</v>
      </c>
      <c r="AC673" s="81">
        <f>SUM(Y673:AA673)</f>
        <v>0</v>
      </c>
    </row>
    <row r="674" spans="1:29" x14ac:dyDescent="0.2">
      <c r="A674" s="34" t="str">
        <f>C671&amp;"x"&amp;B674</f>
        <v>x1</v>
      </c>
      <c r="B674" s="63">
        <v>1</v>
      </c>
      <c r="C674" s="87" t="str">
        <f t="shared" ref="C674:C688" si="528">IF(LEFT($A674,1)="x","",IFERROR(VLOOKUP($A674,LedenZ,5,0),""))</f>
        <v/>
      </c>
      <c r="D674" s="87" t="str">
        <f t="shared" ref="D674:D688" si="529">IF(LEFT($A674,1)="x","",IFERROR(VLOOKUP($A674,LedenZ,6,0),""))</f>
        <v/>
      </c>
      <c r="E674" s="88" t="str">
        <f t="shared" ref="E674:E688" si="530">IF(LEFT($A674,1)="x","",IFERROR(VLOOKUP($A674,LedenZ,7,0),""))</f>
        <v/>
      </c>
      <c r="F674" s="88" t="str">
        <f t="shared" ref="F674:F688" si="531">IF(LEFT($A674,1)="x","",IFERROR(VLOOKUP($A674,LedenZ,8,0),""))</f>
        <v/>
      </c>
      <c r="G674" s="89" t="str">
        <f t="shared" ref="G674:G688" si="532">IF(LEFT($A674,1)="x","",IFERROR(VLOOKUP($A674,LedenZ,9,0),""))</f>
        <v/>
      </c>
      <c r="H674" s="90" t="str">
        <f t="shared" ref="H674:H688" si="533">IF(AND(ISNUMBER(G674),G674&lt;&gt;0),DATEDIF(G674,Peildatum,"Y"),"")</f>
        <v/>
      </c>
      <c r="I674" s="97"/>
      <c r="J674" s="87" t="str">
        <f t="shared" ref="J674:J688" si="534">IF(LEFT($A674,1)="x","",IFERROR(VLOOKUP($A674,LedenZ,15,0),""))</f>
        <v/>
      </c>
      <c r="K674" s="87" t="str">
        <f t="shared" ref="K674:K688" si="535">IF(LEFT($A674,1)="x","",IFERROR(VLOOKUP($A674,LedenZ,16,0),""))</f>
        <v/>
      </c>
      <c r="L674" s="87" t="str">
        <f t="shared" ref="L674:L688" si="536">IF(LEFT($A674,1)="x","",IFERROR(VLOOKUP($A674,LedenZ,17,0),""))</f>
        <v/>
      </c>
      <c r="M674" s="87" t="str">
        <f t="shared" ref="M674:M688" si="537">IF(LEFT($A674,1)="x","",IFERROR(VLOOKUP($A674,LedenZ,18,0),""))</f>
        <v/>
      </c>
      <c r="N674" s="92"/>
      <c r="P674" s="223" t="str">
        <f>IF(OR(LEFT($A674,1)="x",AND(Y673+$AC674=0,$AC673&gt;0)),"",IFERROR(VLOOKUP($A674,LedenZ,26,0),""))</f>
        <v/>
      </c>
      <c r="Q674" s="223" t="str">
        <f>IF(OR(LEFT($A674,1)="x",AND(Z673+$AC674=0,$AC673&gt;0)),"",IFERROR(VLOOKUP($A674,LedenZ,27,0),""))</f>
        <v/>
      </c>
      <c r="R674" s="223" t="str">
        <f>IF(OR(LEFT($A674,1)="x",AND(AA673+$AC674=0,$AC673&gt;0)),"",IFERROR(VLOOKUP($A674,LedenZ,28,0),""))</f>
        <v/>
      </c>
      <c r="S674" s="223" t="str">
        <f>IF(OR(LEFT($A674,1)="x",AND(AC673+$AC674=0,$AC673&gt;0)),"",IFERROR(VLOOKUP($A674,LedenZ,29,0),""))</f>
        <v/>
      </c>
      <c r="T674" s="305"/>
      <c r="U674" s="226"/>
      <c r="V674" s="229" t="str">
        <f>V673</f>
        <v/>
      </c>
      <c r="W674" s="229" t="str">
        <f>W673</f>
        <v/>
      </c>
      <c r="X674" s="52">
        <v>5</v>
      </c>
      <c r="Y674" s="87" t="str">
        <f t="shared" ref="Y674:Y688" si="538">IF(LEFT($A674,1)="x","",IFERROR(VLOOKUP($A674,LedenZ,33,0),""))</f>
        <v/>
      </c>
      <c r="Z674" s="87" t="str">
        <f t="shared" ref="Z674:Z688" si="539">IF(LEFT($A674,1)="x","",IFERROR(VLOOKUP($A674,LedenZ,34,0),""))</f>
        <v/>
      </c>
      <c r="AA674" s="87" t="str">
        <f t="shared" ref="AA674:AA688" si="540">IF(LEFT($A674,1)="x","",IFERROR(VLOOKUP($A674,LedenZ,35,0),""))</f>
        <v/>
      </c>
      <c r="AB674" s="87" t="str">
        <f t="shared" ref="AB674:AB688" si="541">IF(LEFT($A674,1)="x","",IFERROR(VLOOKUP($A674,LedenZ,36,0),""))</f>
        <v/>
      </c>
      <c r="AC674" s="34">
        <f t="shared" ref="AC674:AC688" si="542">LEN(Y674&amp;Z674&amp;AA674&amp;AB674)</f>
        <v>0</v>
      </c>
    </row>
    <row r="675" spans="1:29" x14ac:dyDescent="0.2">
      <c r="A675" s="34" t="str">
        <f>C671&amp;"x"&amp;B675</f>
        <v>x2</v>
      </c>
      <c r="B675" s="63">
        <v>2</v>
      </c>
      <c r="C675" s="87" t="str">
        <f t="shared" si="528"/>
        <v/>
      </c>
      <c r="D675" s="87" t="str">
        <f t="shared" si="529"/>
        <v/>
      </c>
      <c r="E675" s="88" t="str">
        <f t="shared" si="530"/>
        <v/>
      </c>
      <c r="F675" s="88" t="str">
        <f t="shared" si="531"/>
        <v/>
      </c>
      <c r="G675" s="89" t="str">
        <f t="shared" si="532"/>
        <v/>
      </c>
      <c r="H675" s="90" t="str">
        <f t="shared" si="533"/>
        <v/>
      </c>
      <c r="I675" s="97"/>
      <c r="J675" s="87" t="str">
        <f t="shared" si="534"/>
        <v/>
      </c>
      <c r="K675" s="87" t="str">
        <f t="shared" si="535"/>
        <v/>
      </c>
      <c r="L675" s="87" t="str">
        <f t="shared" si="536"/>
        <v/>
      </c>
      <c r="M675" s="87" t="str">
        <f t="shared" si="537"/>
        <v/>
      </c>
      <c r="N675" s="92"/>
      <c r="P675" s="223" t="str">
        <f>IF(OR(LEFT($A675,1)="x",AND(Y673+$AC675=0,$AC673&gt;0)),"",IFERROR(VLOOKUP($A675,LedenZ,26,0),""))</f>
        <v/>
      </c>
      <c r="Q675" s="223" t="str">
        <f>IF(OR(LEFT($A675,1)="x",AND(Z673+$AC675=0,$AC673&gt;0)),"",IFERROR(VLOOKUP($A675,LedenZ,27,0),""))</f>
        <v/>
      </c>
      <c r="R675" s="223" t="str">
        <f>IF(OR(LEFT($A675,1)="x",AND(AA673+$AC675=0,$AC673&gt;0)),"",IFERROR(VLOOKUP($A675,LedenZ,28,0),""))</f>
        <v/>
      </c>
      <c r="S675" s="223" t="str">
        <f>IF(OR(LEFT($A675,1)="x",AND(AC673+$AC675=0,$AC673&gt;0)),"",IFERROR(VLOOKUP($A675,LedenZ,29,0),""))</f>
        <v/>
      </c>
      <c r="T675" s="305"/>
      <c r="U675" s="226"/>
      <c r="V675" s="229" t="str">
        <f t="shared" ref="V675:W688" si="543">V674</f>
        <v/>
      </c>
      <c r="W675" s="229" t="str">
        <f t="shared" si="543"/>
        <v/>
      </c>
      <c r="X675" s="52">
        <v>6</v>
      </c>
      <c r="Y675" s="87" t="str">
        <f t="shared" si="538"/>
        <v/>
      </c>
      <c r="Z675" s="87" t="str">
        <f t="shared" si="539"/>
        <v/>
      </c>
      <c r="AA675" s="87" t="str">
        <f t="shared" si="540"/>
        <v/>
      </c>
      <c r="AB675" s="87" t="str">
        <f t="shared" si="541"/>
        <v/>
      </c>
      <c r="AC675" s="34">
        <f t="shared" si="542"/>
        <v>0</v>
      </c>
    </row>
    <row r="676" spans="1:29" x14ac:dyDescent="0.2">
      <c r="A676" s="34" t="str">
        <f>C671&amp;"x"&amp;B676</f>
        <v>x3</v>
      </c>
      <c r="B676" s="63">
        <v>3</v>
      </c>
      <c r="C676" s="87" t="str">
        <f t="shared" si="528"/>
        <v/>
      </c>
      <c r="D676" s="87" t="str">
        <f t="shared" si="529"/>
        <v/>
      </c>
      <c r="E676" s="88" t="str">
        <f t="shared" si="530"/>
        <v/>
      </c>
      <c r="F676" s="88" t="str">
        <f t="shared" si="531"/>
        <v/>
      </c>
      <c r="G676" s="89" t="str">
        <f t="shared" si="532"/>
        <v/>
      </c>
      <c r="H676" s="90" t="str">
        <f t="shared" si="533"/>
        <v/>
      </c>
      <c r="I676" s="97"/>
      <c r="J676" s="87" t="str">
        <f t="shared" si="534"/>
        <v/>
      </c>
      <c r="K676" s="87" t="str">
        <f t="shared" si="535"/>
        <v/>
      </c>
      <c r="L676" s="87" t="str">
        <f t="shared" si="536"/>
        <v/>
      </c>
      <c r="M676" s="87" t="str">
        <f t="shared" si="537"/>
        <v/>
      </c>
      <c r="N676" s="92"/>
      <c r="P676" s="223" t="str">
        <f>IF(OR(LEFT($A676,1)="x",AND(Y673+$AC676=0,$AC673&gt;0)),"",IFERROR(VLOOKUP($A676,LedenZ,26,0),""))</f>
        <v/>
      </c>
      <c r="Q676" s="223" t="str">
        <f>IF(OR(LEFT($A676,1)="x",AND(Z673+$AC676=0,$AC673&gt;0)),"",IFERROR(VLOOKUP($A676,LedenZ,27,0),""))</f>
        <v/>
      </c>
      <c r="R676" s="223" t="str">
        <f>IF(OR(LEFT($A676,1)="x",AND(AA673+$AC676=0,$AC673&gt;0)),"",IFERROR(VLOOKUP($A676,LedenZ,28,0),""))</f>
        <v/>
      </c>
      <c r="S676" s="223" t="str">
        <f>IF(OR(LEFT($A676,1)="x",AND(AC673+$AC676=0,$AC673&gt;0)),"",IFERROR(VLOOKUP($A676,LedenZ,29,0),""))</f>
        <v/>
      </c>
      <c r="T676" s="305"/>
      <c r="U676" s="226"/>
      <c r="V676" s="229" t="str">
        <f t="shared" si="543"/>
        <v/>
      </c>
      <c r="W676" s="229" t="str">
        <f t="shared" si="543"/>
        <v/>
      </c>
      <c r="X676" s="52">
        <v>7</v>
      </c>
      <c r="Y676" s="87" t="str">
        <f t="shared" si="538"/>
        <v/>
      </c>
      <c r="Z676" s="87" t="str">
        <f t="shared" si="539"/>
        <v/>
      </c>
      <c r="AA676" s="87" t="str">
        <f t="shared" si="540"/>
        <v/>
      </c>
      <c r="AB676" s="87" t="str">
        <f t="shared" si="541"/>
        <v/>
      </c>
      <c r="AC676" s="34">
        <f t="shared" si="542"/>
        <v>0</v>
      </c>
    </row>
    <row r="677" spans="1:29" x14ac:dyDescent="0.2">
      <c r="A677" s="34" t="str">
        <f>C671&amp;"x"&amp;B677</f>
        <v>x4</v>
      </c>
      <c r="B677" s="63">
        <v>4</v>
      </c>
      <c r="C677" s="87" t="str">
        <f t="shared" si="528"/>
        <v/>
      </c>
      <c r="D677" s="87" t="str">
        <f t="shared" si="529"/>
        <v/>
      </c>
      <c r="E677" s="88" t="str">
        <f t="shared" si="530"/>
        <v/>
      </c>
      <c r="F677" s="88" t="str">
        <f t="shared" si="531"/>
        <v/>
      </c>
      <c r="G677" s="89" t="str">
        <f t="shared" si="532"/>
        <v/>
      </c>
      <c r="H677" s="90" t="str">
        <f t="shared" si="533"/>
        <v/>
      </c>
      <c r="I677" s="97"/>
      <c r="J677" s="87" t="str">
        <f t="shared" si="534"/>
        <v/>
      </c>
      <c r="K677" s="87" t="str">
        <f t="shared" si="535"/>
        <v/>
      </c>
      <c r="L677" s="87" t="str">
        <f t="shared" si="536"/>
        <v/>
      </c>
      <c r="M677" s="87" t="str">
        <f t="shared" si="537"/>
        <v/>
      </c>
      <c r="N677" s="92"/>
      <c r="P677" s="223" t="str">
        <f>IF(OR(LEFT($A677,1)="x",AND(Y673+$AC677=0,$AC673&gt;0)),"",IFERROR(VLOOKUP($A677,LedenZ,26,0),""))</f>
        <v/>
      </c>
      <c r="Q677" s="223" t="str">
        <f>IF(OR(LEFT($A677,1)="x",AND(Z673+$AC677=0,$AC673&gt;0)),"",IFERROR(VLOOKUP($A677,LedenZ,27,0),""))</f>
        <v/>
      </c>
      <c r="R677" s="223" t="str">
        <f>IF(OR(LEFT($A677,1)="x",AND(AA673+$AC677=0,$AC673&gt;0)),"",IFERROR(VLOOKUP($A677,LedenZ,28,0),""))</f>
        <v/>
      </c>
      <c r="S677" s="223" t="str">
        <f>IF(OR(LEFT($A677,1)="x",AND(AC673+$AC677=0,$AC673&gt;0)),"",IFERROR(VLOOKUP($A677,LedenZ,29,0),""))</f>
        <v/>
      </c>
      <c r="T677" s="305"/>
      <c r="U677" s="226"/>
      <c r="V677" s="229" t="str">
        <f t="shared" si="543"/>
        <v/>
      </c>
      <c r="W677" s="229" t="str">
        <f t="shared" si="543"/>
        <v/>
      </c>
      <c r="X677" s="52">
        <v>8</v>
      </c>
      <c r="Y677" s="87" t="str">
        <f t="shared" si="538"/>
        <v/>
      </c>
      <c r="Z677" s="87" t="str">
        <f t="shared" si="539"/>
        <v/>
      </c>
      <c r="AA677" s="87" t="str">
        <f t="shared" si="540"/>
        <v/>
      </c>
      <c r="AB677" s="87" t="str">
        <f t="shared" si="541"/>
        <v/>
      </c>
      <c r="AC677" s="34">
        <f t="shared" si="542"/>
        <v>0</v>
      </c>
    </row>
    <row r="678" spans="1:29" x14ac:dyDescent="0.2">
      <c r="A678" s="34" t="str">
        <f>C671&amp;"x"&amp;B678</f>
        <v>x5</v>
      </c>
      <c r="B678" s="63">
        <v>5</v>
      </c>
      <c r="C678" s="87" t="str">
        <f t="shared" si="528"/>
        <v/>
      </c>
      <c r="D678" s="87" t="str">
        <f t="shared" si="529"/>
        <v/>
      </c>
      <c r="E678" s="88" t="str">
        <f t="shared" si="530"/>
        <v/>
      </c>
      <c r="F678" s="88" t="str">
        <f t="shared" si="531"/>
        <v/>
      </c>
      <c r="G678" s="89" t="str">
        <f t="shared" si="532"/>
        <v/>
      </c>
      <c r="H678" s="90" t="str">
        <f t="shared" si="533"/>
        <v/>
      </c>
      <c r="I678" s="97"/>
      <c r="J678" s="87" t="str">
        <f t="shared" si="534"/>
        <v/>
      </c>
      <c r="K678" s="87" t="str">
        <f t="shared" si="535"/>
        <v/>
      </c>
      <c r="L678" s="87" t="str">
        <f t="shared" si="536"/>
        <v/>
      </c>
      <c r="M678" s="87" t="str">
        <f t="shared" si="537"/>
        <v/>
      </c>
      <c r="N678" s="92"/>
      <c r="P678" s="223" t="str">
        <f>IF(OR(LEFT($A678,1)="x",AND(Y673+$AC678=0,$AC673&gt;0)),"",IFERROR(VLOOKUP($A678,LedenZ,26,0),""))</f>
        <v/>
      </c>
      <c r="Q678" s="223" t="str">
        <f>IF(OR(LEFT($A678,1)="x",AND(Z673+$AC678=0,$AC673&gt;0)),"",IFERROR(VLOOKUP($A678,LedenZ,27,0),""))</f>
        <v/>
      </c>
      <c r="R678" s="223" t="str">
        <f>IF(OR(LEFT($A678,1)="x",AND(AA673+$AC678=0,$AC673&gt;0)),"",IFERROR(VLOOKUP($A678,LedenZ,28,0),""))</f>
        <v/>
      </c>
      <c r="S678" s="223" t="str">
        <f>IF(OR(LEFT($A678,1)="x",AND(AC673+$AC678=0,$AC673&gt;0)),"",IFERROR(VLOOKUP($A678,LedenZ,29,0),""))</f>
        <v/>
      </c>
      <c r="T678" s="305"/>
      <c r="U678" s="226"/>
      <c r="V678" s="229" t="str">
        <f t="shared" si="543"/>
        <v/>
      </c>
      <c r="W678" s="229" t="str">
        <f t="shared" si="543"/>
        <v/>
      </c>
      <c r="X678" s="52">
        <v>9</v>
      </c>
      <c r="Y678" s="87" t="str">
        <f t="shared" si="538"/>
        <v/>
      </c>
      <c r="Z678" s="87" t="str">
        <f t="shared" si="539"/>
        <v/>
      </c>
      <c r="AA678" s="87" t="str">
        <f t="shared" si="540"/>
        <v/>
      </c>
      <c r="AB678" s="87" t="str">
        <f t="shared" si="541"/>
        <v/>
      </c>
      <c r="AC678" s="34">
        <f t="shared" si="542"/>
        <v>0</v>
      </c>
    </row>
    <row r="679" spans="1:29" x14ac:dyDescent="0.2">
      <c r="A679" s="34" t="str">
        <f>C671&amp;"x"&amp;B679</f>
        <v>x6</v>
      </c>
      <c r="B679" s="63">
        <v>6</v>
      </c>
      <c r="C679" s="87" t="str">
        <f t="shared" si="528"/>
        <v/>
      </c>
      <c r="D679" s="87" t="str">
        <f t="shared" si="529"/>
        <v/>
      </c>
      <c r="E679" s="88" t="str">
        <f t="shared" si="530"/>
        <v/>
      </c>
      <c r="F679" s="88" t="str">
        <f t="shared" si="531"/>
        <v/>
      </c>
      <c r="G679" s="89" t="str">
        <f t="shared" si="532"/>
        <v/>
      </c>
      <c r="H679" s="90" t="str">
        <f t="shared" si="533"/>
        <v/>
      </c>
      <c r="I679" s="97"/>
      <c r="J679" s="87" t="str">
        <f t="shared" si="534"/>
        <v/>
      </c>
      <c r="K679" s="87" t="str">
        <f t="shared" si="535"/>
        <v/>
      </c>
      <c r="L679" s="87" t="str">
        <f t="shared" si="536"/>
        <v/>
      </c>
      <c r="M679" s="87" t="str">
        <f t="shared" si="537"/>
        <v/>
      </c>
      <c r="N679" s="92"/>
      <c r="P679" s="223" t="str">
        <f>IF(OR(LEFT($A679,1)="x",AND(Y673+$AC679=0,$AC673&gt;0)),"",IFERROR(VLOOKUP($A679,LedenZ,26,0),""))</f>
        <v/>
      </c>
      <c r="Q679" s="223" t="str">
        <f>IF(OR(LEFT($A679,1)="x",AND(Z673+$AC679=0,$AC673&gt;0)),"",IFERROR(VLOOKUP($A679,LedenZ,27,0),""))</f>
        <v/>
      </c>
      <c r="R679" s="223" t="str">
        <f>IF(OR(LEFT($A679,1)="x",AND(AA673+$AC679=0,$AC673&gt;0)),"",IFERROR(VLOOKUP($A679,LedenZ,28,0),""))</f>
        <v/>
      </c>
      <c r="S679" s="223" t="str">
        <f>IF(OR(LEFT($A679,1)="x",AND(AC673+$AC679=0,$AC673&gt;0)),"",IFERROR(VLOOKUP($A679,LedenZ,29,0),""))</f>
        <v/>
      </c>
      <c r="T679" s="305"/>
      <c r="U679" s="226"/>
      <c r="V679" s="229" t="str">
        <f t="shared" si="543"/>
        <v/>
      </c>
      <c r="W679" s="229" t="str">
        <f t="shared" si="543"/>
        <v/>
      </c>
      <c r="X679" s="52">
        <v>10</v>
      </c>
      <c r="Y679" s="87" t="str">
        <f t="shared" si="538"/>
        <v/>
      </c>
      <c r="Z679" s="87" t="str">
        <f t="shared" si="539"/>
        <v/>
      </c>
      <c r="AA679" s="87" t="str">
        <f t="shared" si="540"/>
        <v/>
      </c>
      <c r="AB679" s="87" t="str">
        <f t="shared" si="541"/>
        <v/>
      </c>
      <c r="AC679" s="34">
        <f t="shared" si="542"/>
        <v>0</v>
      </c>
    </row>
    <row r="680" spans="1:29" x14ac:dyDescent="0.2">
      <c r="A680" s="34" t="str">
        <f>C671&amp;"x"&amp;B680</f>
        <v>x7</v>
      </c>
      <c r="B680" s="63">
        <v>7</v>
      </c>
      <c r="C680" s="87" t="str">
        <f t="shared" si="528"/>
        <v/>
      </c>
      <c r="D680" s="87" t="str">
        <f t="shared" si="529"/>
        <v/>
      </c>
      <c r="E680" s="88" t="str">
        <f t="shared" si="530"/>
        <v/>
      </c>
      <c r="F680" s="88" t="str">
        <f t="shared" si="531"/>
        <v/>
      </c>
      <c r="G680" s="89" t="str">
        <f t="shared" si="532"/>
        <v/>
      </c>
      <c r="H680" s="90" t="str">
        <f t="shared" si="533"/>
        <v/>
      </c>
      <c r="I680" s="97"/>
      <c r="J680" s="87" t="str">
        <f t="shared" si="534"/>
        <v/>
      </c>
      <c r="K680" s="87" t="str">
        <f t="shared" si="535"/>
        <v/>
      </c>
      <c r="L680" s="87" t="str">
        <f t="shared" si="536"/>
        <v/>
      </c>
      <c r="M680" s="87" t="str">
        <f t="shared" si="537"/>
        <v/>
      </c>
      <c r="N680" s="92"/>
      <c r="P680" s="223" t="str">
        <f>IF(OR(LEFT($A680,1)="x",AND(Y673+$AC680=0,$AC673&gt;0)),"",IFERROR(VLOOKUP($A680,LedenZ,26,0),""))</f>
        <v/>
      </c>
      <c r="Q680" s="223" t="str">
        <f>IF(OR(LEFT($A680,1)="x",AND(Z673+$AC680=0,$AC673&gt;0)),"",IFERROR(VLOOKUP($A680,LedenZ,27,0),""))</f>
        <v/>
      </c>
      <c r="R680" s="223" t="str">
        <f>IF(OR(LEFT($A680,1)="x",AND(AA673+$AC680=0,$AC673&gt;0)),"",IFERROR(VLOOKUP($A680,LedenZ,28,0),""))</f>
        <v/>
      </c>
      <c r="S680" s="223" t="str">
        <f>IF(OR(LEFT($A680,1)="x",AND(AC673+$AC680=0,$AC673&gt;0)),"",IFERROR(VLOOKUP($A680,LedenZ,29,0),""))</f>
        <v/>
      </c>
      <c r="T680" s="305"/>
      <c r="U680" s="226"/>
      <c r="V680" s="229" t="str">
        <f t="shared" si="543"/>
        <v/>
      </c>
      <c r="W680" s="229" t="str">
        <f t="shared" si="543"/>
        <v/>
      </c>
      <c r="X680" s="52">
        <v>11</v>
      </c>
      <c r="Y680" s="87" t="str">
        <f t="shared" si="538"/>
        <v/>
      </c>
      <c r="Z680" s="87" t="str">
        <f t="shared" si="539"/>
        <v/>
      </c>
      <c r="AA680" s="87" t="str">
        <f t="shared" si="540"/>
        <v/>
      </c>
      <c r="AB680" s="87" t="str">
        <f t="shared" si="541"/>
        <v/>
      </c>
      <c r="AC680" s="34">
        <f t="shared" si="542"/>
        <v>0</v>
      </c>
    </row>
    <row r="681" spans="1:29" x14ac:dyDescent="0.2">
      <c r="A681" s="34" t="str">
        <f>C671&amp;"x"&amp;B681</f>
        <v>x8</v>
      </c>
      <c r="B681" s="63">
        <v>8</v>
      </c>
      <c r="C681" s="87" t="str">
        <f t="shared" si="528"/>
        <v/>
      </c>
      <c r="D681" s="87" t="str">
        <f t="shared" si="529"/>
        <v/>
      </c>
      <c r="E681" s="88" t="str">
        <f t="shared" si="530"/>
        <v/>
      </c>
      <c r="F681" s="88" t="str">
        <f t="shared" si="531"/>
        <v/>
      </c>
      <c r="G681" s="89" t="str">
        <f t="shared" si="532"/>
        <v/>
      </c>
      <c r="H681" s="90" t="str">
        <f t="shared" si="533"/>
        <v/>
      </c>
      <c r="I681" s="97"/>
      <c r="J681" s="87" t="str">
        <f t="shared" si="534"/>
        <v/>
      </c>
      <c r="K681" s="87" t="str">
        <f t="shared" si="535"/>
        <v/>
      </c>
      <c r="L681" s="87" t="str">
        <f t="shared" si="536"/>
        <v/>
      </c>
      <c r="M681" s="87" t="str">
        <f t="shared" si="537"/>
        <v/>
      </c>
      <c r="N681" s="92"/>
      <c r="P681" s="223" t="str">
        <f>IF(OR(LEFT($A681,1)="x",AND(Y673+$AC681=0,$AC673&gt;0)),"",IFERROR(VLOOKUP($A681,LedenZ,26,0),""))</f>
        <v/>
      </c>
      <c r="Q681" s="223" t="str">
        <f>IF(OR(LEFT($A681,1)="x",AND(Z673+$AC681=0,$AC673&gt;0)),"",IFERROR(VLOOKUP($A681,LedenZ,27,0),""))</f>
        <v/>
      </c>
      <c r="R681" s="223" t="str">
        <f>IF(OR(LEFT($A681,1)="x",AND(AA673+$AC681=0,$AC673&gt;0)),"",IFERROR(VLOOKUP($A681,LedenZ,28,0),""))</f>
        <v/>
      </c>
      <c r="S681" s="223" t="str">
        <f>IF(OR(LEFT($A681,1)="x",AND(AC673+$AC681=0,$AC673&gt;0)),"",IFERROR(VLOOKUP($A681,LedenZ,29,0),""))</f>
        <v/>
      </c>
      <c r="T681" s="305"/>
      <c r="U681" s="226"/>
      <c r="V681" s="229" t="str">
        <f t="shared" si="543"/>
        <v/>
      </c>
      <c r="W681" s="229" t="str">
        <f t="shared" si="543"/>
        <v/>
      </c>
      <c r="X681" s="52">
        <v>12</v>
      </c>
      <c r="Y681" s="87" t="str">
        <f t="shared" si="538"/>
        <v/>
      </c>
      <c r="Z681" s="87" t="str">
        <f t="shared" si="539"/>
        <v/>
      </c>
      <c r="AA681" s="87" t="str">
        <f t="shared" si="540"/>
        <v/>
      </c>
      <c r="AB681" s="87" t="str">
        <f t="shared" si="541"/>
        <v/>
      </c>
      <c r="AC681" s="34">
        <f t="shared" si="542"/>
        <v>0</v>
      </c>
    </row>
    <row r="682" spans="1:29" x14ac:dyDescent="0.2">
      <c r="A682" s="34" t="str">
        <f>C671&amp;"x"&amp;B682</f>
        <v>x9</v>
      </c>
      <c r="B682" s="63">
        <v>9</v>
      </c>
      <c r="C682" s="87" t="str">
        <f t="shared" si="528"/>
        <v/>
      </c>
      <c r="D682" s="87" t="str">
        <f t="shared" si="529"/>
        <v/>
      </c>
      <c r="E682" s="88" t="str">
        <f t="shared" si="530"/>
        <v/>
      </c>
      <c r="F682" s="88" t="str">
        <f t="shared" si="531"/>
        <v/>
      </c>
      <c r="G682" s="89" t="str">
        <f t="shared" si="532"/>
        <v/>
      </c>
      <c r="H682" s="90" t="str">
        <f t="shared" si="533"/>
        <v/>
      </c>
      <c r="I682" s="97"/>
      <c r="J682" s="87" t="str">
        <f t="shared" si="534"/>
        <v/>
      </c>
      <c r="K682" s="87" t="str">
        <f t="shared" si="535"/>
        <v/>
      </c>
      <c r="L682" s="87" t="str">
        <f t="shared" si="536"/>
        <v/>
      </c>
      <c r="M682" s="87" t="str">
        <f t="shared" si="537"/>
        <v/>
      </c>
      <c r="N682" s="92"/>
      <c r="P682" s="223" t="str">
        <f>IF(OR(LEFT($A682,1)="x",AND(Y673+$AC682=0,$AC673&gt;0)),"",IFERROR(VLOOKUP($A682,LedenZ,26,0),""))</f>
        <v/>
      </c>
      <c r="Q682" s="223" t="str">
        <f>IF(OR(LEFT($A682,1)="x",AND(Z673+$AC682=0,$AC673&gt;0)),"",IFERROR(VLOOKUP($A682,LedenZ,27,0),""))</f>
        <v/>
      </c>
      <c r="R682" s="223" t="str">
        <f>IF(OR(LEFT($A682,1)="x",AND(AA673+$AC682=0,$AC673&gt;0)),"",IFERROR(VLOOKUP($A682,LedenZ,28,0),""))</f>
        <v/>
      </c>
      <c r="S682" s="223" t="str">
        <f>IF(OR(LEFT($A682,1)="x",AND(AC673+$AC682=0,$AC673&gt;0)),"",IFERROR(VLOOKUP($A682,LedenZ,29,0),""))</f>
        <v/>
      </c>
      <c r="T682" s="305"/>
      <c r="U682" s="226"/>
      <c r="V682" s="229" t="str">
        <f t="shared" si="543"/>
        <v/>
      </c>
      <c r="W682" s="229" t="str">
        <f t="shared" si="543"/>
        <v/>
      </c>
      <c r="X682" s="52">
        <v>13</v>
      </c>
      <c r="Y682" s="87" t="str">
        <f t="shared" si="538"/>
        <v/>
      </c>
      <c r="Z682" s="87" t="str">
        <f t="shared" si="539"/>
        <v/>
      </c>
      <c r="AA682" s="87" t="str">
        <f t="shared" si="540"/>
        <v/>
      </c>
      <c r="AB682" s="87" t="str">
        <f t="shared" si="541"/>
        <v/>
      </c>
      <c r="AC682" s="34">
        <f t="shared" si="542"/>
        <v>0</v>
      </c>
    </row>
    <row r="683" spans="1:29" x14ac:dyDescent="0.2">
      <c r="A683" s="34" t="str">
        <f>C671&amp;"x"&amp;B683</f>
        <v>x10</v>
      </c>
      <c r="B683" s="63">
        <v>10</v>
      </c>
      <c r="C683" s="87" t="str">
        <f t="shared" si="528"/>
        <v/>
      </c>
      <c r="D683" s="87" t="str">
        <f t="shared" si="529"/>
        <v/>
      </c>
      <c r="E683" s="88" t="str">
        <f t="shared" si="530"/>
        <v/>
      </c>
      <c r="F683" s="88" t="str">
        <f t="shared" si="531"/>
        <v/>
      </c>
      <c r="G683" s="89" t="str">
        <f t="shared" si="532"/>
        <v/>
      </c>
      <c r="H683" s="90" t="str">
        <f t="shared" si="533"/>
        <v/>
      </c>
      <c r="I683" s="97"/>
      <c r="J683" s="87" t="str">
        <f t="shared" si="534"/>
        <v/>
      </c>
      <c r="K683" s="87" t="str">
        <f t="shared" si="535"/>
        <v/>
      </c>
      <c r="L683" s="87" t="str">
        <f t="shared" si="536"/>
        <v/>
      </c>
      <c r="M683" s="87" t="str">
        <f t="shared" si="537"/>
        <v/>
      </c>
      <c r="N683" s="92"/>
      <c r="P683" s="223" t="str">
        <f>IF(OR(LEFT($A683,1)="x",AND(Y673+$AC683=0,$AC673&gt;0)),"",IFERROR(VLOOKUP($A683,LedenZ,26,0),""))</f>
        <v/>
      </c>
      <c r="Q683" s="223" t="str">
        <f>IF(OR(LEFT($A683,1)="x",AND(Z673+$AC683=0,$AC673&gt;0)),"",IFERROR(VLOOKUP($A683,LedenZ,27,0),""))</f>
        <v/>
      </c>
      <c r="R683" s="223" t="str">
        <f>IF(OR(LEFT($A683,1)="x",AND(AA673+$AC683=0,$AC673&gt;0)),"",IFERROR(VLOOKUP($A683,LedenZ,28,0),""))</f>
        <v/>
      </c>
      <c r="S683" s="223" t="str">
        <f>IF(OR(LEFT($A683,1)="x",AND(AC673+$AC683=0,$AC673&gt;0)),"",IFERROR(VLOOKUP($A683,LedenZ,29,0),""))</f>
        <v/>
      </c>
      <c r="T683" s="305"/>
      <c r="U683" s="226"/>
      <c r="V683" s="229" t="str">
        <f t="shared" si="543"/>
        <v/>
      </c>
      <c r="W683" s="229" t="str">
        <f t="shared" si="543"/>
        <v/>
      </c>
      <c r="X683" s="52">
        <v>14</v>
      </c>
      <c r="Y683" s="87" t="str">
        <f t="shared" si="538"/>
        <v/>
      </c>
      <c r="Z683" s="87" t="str">
        <f t="shared" si="539"/>
        <v/>
      </c>
      <c r="AA683" s="87" t="str">
        <f t="shared" si="540"/>
        <v/>
      </c>
      <c r="AB683" s="87" t="str">
        <f t="shared" si="541"/>
        <v/>
      </c>
      <c r="AC683" s="34">
        <f t="shared" si="542"/>
        <v>0</v>
      </c>
    </row>
    <row r="684" spans="1:29" x14ac:dyDescent="0.2">
      <c r="A684" s="34" t="str">
        <f>C671&amp;"x"&amp;B684</f>
        <v>x11</v>
      </c>
      <c r="B684" s="63">
        <v>11</v>
      </c>
      <c r="C684" s="87" t="str">
        <f t="shared" si="528"/>
        <v/>
      </c>
      <c r="D684" s="87" t="str">
        <f t="shared" si="529"/>
        <v/>
      </c>
      <c r="E684" s="88" t="str">
        <f t="shared" si="530"/>
        <v/>
      </c>
      <c r="F684" s="88" t="str">
        <f t="shared" si="531"/>
        <v/>
      </c>
      <c r="G684" s="89" t="str">
        <f t="shared" si="532"/>
        <v/>
      </c>
      <c r="H684" s="90" t="str">
        <f t="shared" si="533"/>
        <v/>
      </c>
      <c r="I684" s="97"/>
      <c r="J684" s="87" t="str">
        <f t="shared" si="534"/>
        <v/>
      </c>
      <c r="K684" s="87" t="str">
        <f t="shared" si="535"/>
        <v/>
      </c>
      <c r="L684" s="87" t="str">
        <f t="shared" si="536"/>
        <v/>
      </c>
      <c r="M684" s="87" t="str">
        <f t="shared" si="537"/>
        <v/>
      </c>
      <c r="N684" s="92"/>
      <c r="P684" s="223" t="str">
        <f>IF(OR(LEFT($A684,1)="x",AND(Y673+$AC684=0,$AC673&gt;0)),"",IFERROR(VLOOKUP($A684,LedenZ,26,0),""))</f>
        <v/>
      </c>
      <c r="Q684" s="223" t="str">
        <f>IF(OR(LEFT($A684,1)="x",AND(Z673+$AC684=0,$AC673&gt;0)),"",IFERROR(VLOOKUP($A684,LedenZ,27,0),""))</f>
        <v/>
      </c>
      <c r="R684" s="223" t="str">
        <f>IF(OR(LEFT($A684,1)="x",AND(AA673+$AC684=0,$AC673&gt;0)),"",IFERROR(VLOOKUP($A684,LedenZ,28,0),""))</f>
        <v/>
      </c>
      <c r="S684" s="223" t="str">
        <f>IF(OR(LEFT($A684,1)="x",AND(AC673+$AC684=0,$AC673&gt;0)),"",IFERROR(VLOOKUP($A684,LedenZ,29,0),""))</f>
        <v/>
      </c>
      <c r="V684" s="229" t="str">
        <f t="shared" si="543"/>
        <v/>
      </c>
      <c r="W684" s="229" t="str">
        <f t="shared" si="543"/>
        <v/>
      </c>
      <c r="X684" s="52">
        <v>15</v>
      </c>
      <c r="Y684" s="87" t="str">
        <f t="shared" si="538"/>
        <v/>
      </c>
      <c r="Z684" s="87" t="str">
        <f t="shared" si="539"/>
        <v/>
      </c>
      <c r="AA684" s="87" t="str">
        <f t="shared" si="540"/>
        <v/>
      </c>
      <c r="AB684" s="87" t="str">
        <f t="shared" si="541"/>
        <v/>
      </c>
      <c r="AC684" s="34">
        <f t="shared" si="542"/>
        <v>0</v>
      </c>
    </row>
    <row r="685" spans="1:29" x14ac:dyDescent="0.2">
      <c r="A685" s="34" t="str">
        <f>C671&amp;"x"&amp;B685</f>
        <v>x12</v>
      </c>
      <c r="B685" s="63">
        <v>12</v>
      </c>
      <c r="C685" s="87" t="str">
        <f t="shared" si="528"/>
        <v/>
      </c>
      <c r="D685" s="87" t="str">
        <f t="shared" si="529"/>
        <v/>
      </c>
      <c r="E685" s="88" t="str">
        <f t="shared" si="530"/>
        <v/>
      </c>
      <c r="F685" s="88" t="str">
        <f t="shared" si="531"/>
        <v/>
      </c>
      <c r="G685" s="89" t="str">
        <f t="shared" si="532"/>
        <v/>
      </c>
      <c r="H685" s="90" t="str">
        <f t="shared" si="533"/>
        <v/>
      </c>
      <c r="I685" s="97"/>
      <c r="J685" s="87" t="str">
        <f t="shared" si="534"/>
        <v/>
      </c>
      <c r="K685" s="87" t="str">
        <f t="shared" si="535"/>
        <v/>
      </c>
      <c r="L685" s="87" t="str">
        <f t="shared" si="536"/>
        <v/>
      </c>
      <c r="M685" s="87" t="str">
        <f t="shared" si="537"/>
        <v/>
      </c>
      <c r="N685" s="92"/>
      <c r="P685" s="223" t="str">
        <f>IF(OR(LEFT($A685,1)="x",AND(Y673+$AC685=0,$AC673&gt;0)),"",IFERROR(VLOOKUP($A685,LedenZ,26,0),""))</f>
        <v/>
      </c>
      <c r="Q685" s="223" t="str">
        <f>IF(OR(LEFT($A685,1)="x",AND(Z673+$AC685=0,$AC673&gt;0)),"",IFERROR(VLOOKUP($A685,LedenZ,27,0),""))</f>
        <v/>
      </c>
      <c r="R685" s="223" t="str">
        <f>IF(OR(LEFT($A685,1)="x",AND(AA673+$AC685=0,$AC673&gt;0)),"",IFERROR(VLOOKUP($A685,LedenZ,28,0),""))</f>
        <v/>
      </c>
      <c r="S685" s="223" t="str">
        <f>IF(OR(LEFT($A685,1)="x",AND(AC673+$AC685=0,$AC673&gt;0)),"",IFERROR(VLOOKUP($A685,LedenZ,29,0),""))</f>
        <v/>
      </c>
      <c r="V685" s="229" t="str">
        <f t="shared" si="543"/>
        <v/>
      </c>
      <c r="W685" s="229" t="str">
        <f t="shared" si="543"/>
        <v/>
      </c>
      <c r="X685" s="52">
        <v>16</v>
      </c>
      <c r="Y685" s="87" t="str">
        <f t="shared" si="538"/>
        <v/>
      </c>
      <c r="Z685" s="87" t="str">
        <f t="shared" si="539"/>
        <v/>
      </c>
      <c r="AA685" s="87" t="str">
        <f t="shared" si="540"/>
        <v/>
      </c>
      <c r="AB685" s="87" t="str">
        <f t="shared" si="541"/>
        <v/>
      </c>
      <c r="AC685" s="34">
        <f t="shared" si="542"/>
        <v>0</v>
      </c>
    </row>
    <row r="686" spans="1:29" x14ac:dyDescent="0.2">
      <c r="A686" s="34" t="str">
        <f>C671&amp;"x"&amp;B686</f>
        <v>x13</v>
      </c>
      <c r="B686" s="63">
        <v>13</v>
      </c>
      <c r="C686" s="87" t="str">
        <f t="shared" si="528"/>
        <v/>
      </c>
      <c r="D686" s="87" t="str">
        <f t="shared" si="529"/>
        <v/>
      </c>
      <c r="E686" s="88" t="str">
        <f t="shared" si="530"/>
        <v/>
      </c>
      <c r="F686" s="88" t="str">
        <f t="shared" si="531"/>
        <v/>
      </c>
      <c r="G686" s="89" t="str">
        <f t="shared" si="532"/>
        <v/>
      </c>
      <c r="H686" s="90" t="str">
        <f t="shared" si="533"/>
        <v/>
      </c>
      <c r="I686" s="97"/>
      <c r="J686" s="87" t="str">
        <f t="shared" si="534"/>
        <v/>
      </c>
      <c r="K686" s="87" t="str">
        <f t="shared" si="535"/>
        <v/>
      </c>
      <c r="L686" s="87" t="str">
        <f t="shared" si="536"/>
        <v/>
      </c>
      <c r="M686" s="87" t="str">
        <f t="shared" si="537"/>
        <v/>
      </c>
      <c r="N686" s="92"/>
      <c r="P686" s="223" t="str">
        <f>IF(OR(LEFT($A686,1)="x",AND(Y673+$AC686=0,$AC673&gt;0)),"",IFERROR(VLOOKUP($A686,LedenZ,26,0),""))</f>
        <v/>
      </c>
      <c r="Q686" s="223" t="str">
        <f>IF(OR(LEFT($A686,1)="x",AND(Z673+$AC686=0,$AC673&gt;0)),"",IFERROR(VLOOKUP($A686,LedenZ,27,0),""))</f>
        <v/>
      </c>
      <c r="R686" s="223" t="str">
        <f>IF(OR(LEFT($A686,1)="x",AND(AA673+$AC686=0,$AC673&gt;0)),"",IFERROR(VLOOKUP($A686,LedenZ,28,0),""))</f>
        <v/>
      </c>
      <c r="S686" s="223" t="str">
        <f>IF(OR(LEFT($A686,1)="x",AND(AC673+$AC686=0,$AC673&gt;0)),"",IFERROR(VLOOKUP($A686,LedenZ,29,0),""))</f>
        <v/>
      </c>
      <c r="V686" s="229" t="str">
        <f t="shared" si="543"/>
        <v/>
      </c>
      <c r="W686" s="229" t="str">
        <f t="shared" si="543"/>
        <v/>
      </c>
      <c r="X686" s="52">
        <v>17</v>
      </c>
      <c r="Y686" s="87" t="str">
        <f t="shared" si="538"/>
        <v/>
      </c>
      <c r="Z686" s="87" t="str">
        <f t="shared" si="539"/>
        <v/>
      </c>
      <c r="AA686" s="87" t="str">
        <f t="shared" si="540"/>
        <v/>
      </c>
      <c r="AB686" s="87" t="str">
        <f t="shared" si="541"/>
        <v/>
      </c>
      <c r="AC686" s="34">
        <f t="shared" si="542"/>
        <v>0</v>
      </c>
    </row>
    <row r="687" spans="1:29" x14ac:dyDescent="0.2">
      <c r="A687" s="34" t="str">
        <f>C671&amp;"x"&amp;B687</f>
        <v>x14</v>
      </c>
      <c r="B687" s="63">
        <v>14</v>
      </c>
      <c r="C687" s="87" t="str">
        <f t="shared" si="528"/>
        <v/>
      </c>
      <c r="D687" s="87" t="str">
        <f t="shared" si="529"/>
        <v/>
      </c>
      <c r="E687" s="88" t="str">
        <f t="shared" si="530"/>
        <v/>
      </c>
      <c r="F687" s="88" t="str">
        <f t="shared" si="531"/>
        <v/>
      </c>
      <c r="G687" s="89" t="str">
        <f t="shared" si="532"/>
        <v/>
      </c>
      <c r="H687" s="90" t="str">
        <f t="shared" si="533"/>
        <v/>
      </c>
      <c r="I687" s="97"/>
      <c r="J687" s="87" t="str">
        <f t="shared" si="534"/>
        <v/>
      </c>
      <c r="K687" s="87" t="str">
        <f t="shared" si="535"/>
        <v/>
      </c>
      <c r="L687" s="87" t="str">
        <f t="shared" si="536"/>
        <v/>
      </c>
      <c r="M687" s="87" t="str">
        <f t="shared" si="537"/>
        <v/>
      </c>
      <c r="N687" s="92"/>
      <c r="P687" s="223" t="str">
        <f>IF(OR(LEFT($A687,1)="x",AND(Y673+$AC687=0,$AC673&gt;0)),"",IFERROR(VLOOKUP($A687,LedenZ,26,0),""))</f>
        <v/>
      </c>
      <c r="Q687" s="223" t="str">
        <f>IF(OR(LEFT($A687,1)="x",AND(Z673+$AC687=0,$AC673&gt;0)),"",IFERROR(VLOOKUP($A687,LedenZ,27,0),""))</f>
        <v/>
      </c>
      <c r="R687" s="223" t="str">
        <f>IF(OR(LEFT($A687,1)="x",AND(AA673+$AC687=0,$AC673&gt;0)),"",IFERROR(VLOOKUP($A687,LedenZ,28,0),""))</f>
        <v/>
      </c>
      <c r="S687" s="223" t="str">
        <f>IF(OR(LEFT($A687,1)="x",AND(AC673+$AC687=0,$AC673&gt;0)),"",IFERROR(VLOOKUP($A687,LedenZ,29,0),""))</f>
        <v/>
      </c>
      <c r="V687" s="229" t="str">
        <f t="shared" si="543"/>
        <v/>
      </c>
      <c r="W687" s="229" t="str">
        <f t="shared" si="543"/>
        <v/>
      </c>
      <c r="X687" s="52">
        <v>18</v>
      </c>
      <c r="Y687" s="87" t="str">
        <f t="shared" si="538"/>
        <v/>
      </c>
      <c r="Z687" s="87" t="str">
        <f t="shared" si="539"/>
        <v/>
      </c>
      <c r="AA687" s="87" t="str">
        <f t="shared" si="540"/>
        <v/>
      </c>
      <c r="AB687" s="87" t="str">
        <f t="shared" si="541"/>
        <v/>
      </c>
      <c r="AC687" s="34">
        <f t="shared" si="542"/>
        <v>0</v>
      </c>
    </row>
    <row r="688" spans="1:29" x14ac:dyDescent="0.2">
      <c r="A688" s="34" t="str">
        <f>C671&amp;"x"&amp;B688</f>
        <v>x15</v>
      </c>
      <c r="B688" s="63">
        <v>15</v>
      </c>
      <c r="C688" s="87" t="str">
        <f t="shared" si="528"/>
        <v/>
      </c>
      <c r="D688" s="87" t="str">
        <f t="shared" si="529"/>
        <v/>
      </c>
      <c r="E688" s="88" t="str">
        <f t="shared" si="530"/>
        <v/>
      </c>
      <c r="F688" s="88" t="str">
        <f t="shared" si="531"/>
        <v/>
      </c>
      <c r="G688" s="89" t="str">
        <f t="shared" si="532"/>
        <v/>
      </c>
      <c r="H688" s="90" t="str">
        <f t="shared" si="533"/>
        <v/>
      </c>
      <c r="I688" s="97"/>
      <c r="J688" s="87" t="str">
        <f t="shared" si="534"/>
        <v/>
      </c>
      <c r="K688" s="87" t="str">
        <f t="shared" si="535"/>
        <v/>
      </c>
      <c r="L688" s="87" t="str">
        <f t="shared" si="536"/>
        <v/>
      </c>
      <c r="M688" s="87" t="str">
        <f t="shared" si="537"/>
        <v/>
      </c>
      <c r="N688" s="92"/>
      <c r="P688" s="223" t="str">
        <f>IF(OR(LEFT($A688,1)="x",AND(Y673+$AC688=0,$AC673&gt;0)),"",IFERROR(VLOOKUP($A688,LedenZ,26,0),""))</f>
        <v/>
      </c>
      <c r="Q688" s="223" t="str">
        <f>IF(OR(LEFT($A688,1)="x",AND(Z673+$AC688=0,$AC673&gt;0)),"",IFERROR(VLOOKUP($A688,LedenZ,27,0),""))</f>
        <v/>
      </c>
      <c r="R688" s="223" t="str">
        <f>IF(OR(LEFT($A688,1)="x",AND(AA673+$AC688=0,$AC673&gt;0)),"",IFERROR(VLOOKUP($A688,LedenZ,28,0),""))</f>
        <v/>
      </c>
      <c r="S688" s="223" t="str">
        <f>IF(OR(LEFT($A688,1)="x",AND(AC673+$AC688=0,$AC673&gt;0)),"",IFERROR(VLOOKUP($A688,LedenZ,29,0),""))</f>
        <v/>
      </c>
      <c r="V688" s="229" t="str">
        <f t="shared" si="543"/>
        <v/>
      </c>
      <c r="W688" s="229" t="str">
        <f t="shared" si="543"/>
        <v/>
      </c>
      <c r="X688" s="52">
        <v>19</v>
      </c>
      <c r="Y688" s="87" t="str">
        <f t="shared" si="538"/>
        <v/>
      </c>
      <c r="Z688" s="87" t="str">
        <f t="shared" si="539"/>
        <v/>
      </c>
      <c r="AA688" s="87" t="str">
        <f t="shared" si="540"/>
        <v/>
      </c>
      <c r="AB688" s="87" t="str">
        <f t="shared" si="541"/>
        <v/>
      </c>
      <c r="AC688" s="34">
        <f t="shared" si="542"/>
        <v>0</v>
      </c>
    </row>
    <row r="689" spans="1:32" ht="13.5" thickBot="1" x14ac:dyDescent="0.25">
      <c r="B689" s="93"/>
      <c r="C689" s="94"/>
      <c r="D689" s="93"/>
      <c r="E689" s="93"/>
      <c r="F689" s="93"/>
      <c r="G689" s="95"/>
      <c r="H689" s="95"/>
      <c r="I689" s="95"/>
      <c r="J689" s="94"/>
      <c r="K689" s="94"/>
      <c r="L689" s="94"/>
      <c r="M689" s="92"/>
      <c r="N689" s="92"/>
      <c r="X689" s="52">
        <v>20</v>
      </c>
    </row>
    <row r="690" spans="1:32" ht="13.5" thickTop="1" x14ac:dyDescent="0.2">
      <c r="A690" s="62"/>
      <c r="B690" s="63"/>
      <c r="C690" s="392" t="s">
        <v>6547</v>
      </c>
      <c r="D690" s="392"/>
      <c r="E690" s="178" t="s">
        <v>6548</v>
      </c>
      <c r="F690" s="178" t="s">
        <v>6549</v>
      </c>
      <c r="G690" s="65" t="s">
        <v>6550</v>
      </c>
      <c r="H690" s="66"/>
      <c r="I690" s="67"/>
      <c r="J690" s="68" t="s">
        <v>6551</v>
      </c>
      <c r="K690" s="68" t="s">
        <v>6552</v>
      </c>
      <c r="L690" s="68" t="s">
        <v>6553</v>
      </c>
      <c r="M690" s="69"/>
      <c r="N690" s="69"/>
      <c r="O690" s="70"/>
      <c r="P690" s="71">
        <f>COUNT(P694:P708)</f>
        <v>0</v>
      </c>
      <c r="Q690" s="71">
        <f>COUNT(Q694:Q708)</f>
        <v>0</v>
      </c>
      <c r="R690" s="71">
        <f>COUNT(R694:R708)</f>
        <v>0</v>
      </c>
      <c r="S690" s="71">
        <f>COUNT(S694:S708)</f>
        <v>0</v>
      </c>
      <c r="T690" s="51">
        <f>S690-(15-COUNTBLANK(AB694:AB708))</f>
        <v>0</v>
      </c>
      <c r="U690" s="70"/>
      <c r="V690" s="70"/>
      <c r="W690" s="70"/>
      <c r="X690" s="70">
        <v>1</v>
      </c>
      <c r="Y690" s="62"/>
      <c r="Z690" s="62"/>
      <c r="AA690" s="62"/>
      <c r="AB690" s="62"/>
      <c r="AC690" s="62"/>
    </row>
    <row r="691" spans="1:32" x14ac:dyDescent="0.2">
      <c r="A691" s="43">
        <v>38</v>
      </c>
      <c r="B691" s="73"/>
      <c r="C691" s="391" t="str">
        <f>Leden!AR40</f>
        <v/>
      </c>
      <c r="D691" s="391"/>
      <c r="E691" s="177" t="str">
        <f>IF($C691="","",LEFT(IFERROR(VLOOKUP($C691,TeamsZ,2,0),"")&amp;"??",2))</f>
        <v/>
      </c>
      <c r="F691" s="177" t="str">
        <f>IF($C691="","",LEFT(IFERROR(VLOOKUP($C691,TeamsZ,3,0),"")&amp;"??",2))</f>
        <v/>
      </c>
      <c r="G691" s="177" t="str">
        <f>IF($C691="","",LEFT(IFERROR(VLOOKUP($C691,TeamsZ,4,0),"")&amp;"?",1))</f>
        <v/>
      </c>
      <c r="H691" s="75"/>
      <c r="I691" s="76"/>
      <c r="J691" s="295">
        <f>COUNTIF(C694:C708,"V")</f>
        <v>0</v>
      </c>
      <c r="K691" s="300">
        <f>COUNTIF(C694:C708,"M")</f>
        <v>0</v>
      </c>
      <c r="L691" s="77" t="str">
        <f>IFERROR(AVERAGE(H694:H708),"")</f>
        <v/>
      </c>
      <c r="M691" s="78"/>
      <c r="N691" s="78"/>
      <c r="O691" s="79" t="s">
        <v>6554</v>
      </c>
      <c r="P691" s="223" t="str">
        <f>IF(COUNT(P694:P708)=0,"",TeamPunten(P694:P708,$V691))</f>
        <v/>
      </c>
      <c r="Q691" s="223" t="str">
        <f>IF(COUNT(Q694:Q708)=0,"",TeamPunten(Q694:Q708,$V691))</f>
        <v/>
      </c>
      <c r="R691" s="223" t="str">
        <f>IF(COUNT(R694:R708)=0,"",TeamPunten(R694:R708,$V691))</f>
        <v/>
      </c>
      <c r="S691" s="223" t="str">
        <f>IF(COUNT(S694:S708)=0,"",TeamPunten(S694:S708,$V691))</f>
        <v/>
      </c>
      <c r="T691" s="51"/>
      <c r="U691" s="225" t="str">
        <f>MID($C691,1,1)</f>
        <v/>
      </c>
      <c r="V691" s="225" t="str">
        <f>MID($C691,1,1)</f>
        <v/>
      </c>
      <c r="W691" s="225" t="str">
        <f>MID($C691,1,1)</f>
        <v/>
      </c>
      <c r="X691" s="52">
        <v>2</v>
      </c>
      <c r="Y691" s="43"/>
      <c r="Z691" s="43"/>
      <c r="AA691" s="43"/>
      <c r="AB691" s="43"/>
      <c r="AC691" s="43"/>
      <c r="AD691" s="20" t="str">
        <f>IF($C691="","",IFERROR(VLOOKUP($C691,TeamsZ,6,0),""))</f>
        <v/>
      </c>
      <c r="AE691" s="20" t="str">
        <f>IF($AD691="","",VLOOKUP($AD691,Teams!$J$4:$O$8,2,0))</f>
        <v/>
      </c>
      <c r="AF691" s="20" t="str">
        <f>IF($AD691="","",VLOOKUP($AD691,Teams!$J$4:$O$8,4,0))</f>
        <v/>
      </c>
    </row>
    <row r="692" spans="1:32" x14ac:dyDescent="0.2">
      <c r="B692" s="63"/>
      <c r="C692" s="178"/>
      <c r="D692" s="63"/>
      <c r="E692" s="63"/>
      <c r="F692" s="63"/>
      <c r="G692" s="67"/>
      <c r="H692" s="67"/>
      <c r="I692" s="67"/>
      <c r="J692" s="296"/>
      <c r="K692" s="296"/>
      <c r="L692" s="296"/>
      <c r="M692" s="80"/>
      <c r="N692" s="80"/>
      <c r="P692" s="224"/>
      <c r="Q692" s="224"/>
      <c r="R692" s="224"/>
      <c r="S692" s="224"/>
      <c r="T692" s="51"/>
      <c r="U692" s="226"/>
      <c r="V692" s="226"/>
      <c r="W692" s="226"/>
      <c r="X692" s="52">
        <v>3</v>
      </c>
    </row>
    <row r="693" spans="1:32" x14ac:dyDescent="0.2">
      <c r="A693" s="81"/>
      <c r="B693" s="82"/>
      <c r="C693" s="83" t="s">
        <v>6555</v>
      </c>
      <c r="D693" s="83" t="s">
        <v>6556</v>
      </c>
      <c r="E693" s="84" t="s">
        <v>6557</v>
      </c>
      <c r="F693" s="84" t="s">
        <v>6558</v>
      </c>
      <c r="G693" s="83" t="s">
        <v>6559</v>
      </c>
      <c r="H693" s="83" t="s">
        <v>6560</v>
      </c>
      <c r="I693" s="83" t="s">
        <v>6415</v>
      </c>
      <c r="J693" s="83" t="s">
        <v>7321</v>
      </c>
      <c r="K693" s="83" t="s">
        <v>8065</v>
      </c>
      <c r="L693" s="83" t="s">
        <v>8195</v>
      </c>
      <c r="M693" s="83" t="s">
        <v>8196</v>
      </c>
      <c r="N693" s="85"/>
      <c r="O693" s="86"/>
      <c r="P693" s="227" t="s">
        <v>6425</v>
      </c>
      <c r="Q693" s="227" t="s">
        <v>6424</v>
      </c>
      <c r="R693" s="227" t="s">
        <v>6426</v>
      </c>
      <c r="S693" s="227" t="s">
        <v>6425</v>
      </c>
      <c r="T693" s="51"/>
      <c r="U693" s="225" t="str">
        <f>IF(W691="","",VLOOKUP(W691,Leeftijdscat,2,FALSE))</f>
        <v/>
      </c>
      <c r="V693" s="225" t="str">
        <f>IF(W691="","",VLOOKUP(W691,Leeftijdscat,3,FALSE))</f>
        <v/>
      </c>
      <c r="W693" s="225"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LEN(AB694&amp;AB695&amp;AB696&amp;AB697&amp;AB698&amp;AB699&amp;AB700&amp;AB701&amp;AB702&amp;AB703&amp;AB704&amp;AB705&amp;AB706&amp;AB707&amp;AB708)</f>
        <v>0</v>
      </c>
      <c r="AC693" s="81">
        <f>SUM(Y693:AA693)</f>
        <v>0</v>
      </c>
    </row>
    <row r="694" spans="1:32" x14ac:dyDescent="0.2">
      <c r="A694" s="34" t="str">
        <f>C691&amp;"x"&amp;B694</f>
        <v>x1</v>
      </c>
      <c r="B694" s="63">
        <v>1</v>
      </c>
      <c r="C694" s="87" t="str">
        <f t="shared" ref="C694:C708" si="544">IF(LEFT($A694,1)="x","",IFERROR(VLOOKUP($A694,LedenZ,5,0),""))</f>
        <v/>
      </c>
      <c r="D694" s="87" t="str">
        <f t="shared" ref="D694:D708" si="545">IF(LEFT($A694,1)="x","",IFERROR(VLOOKUP($A694,LedenZ,6,0),""))</f>
        <v/>
      </c>
      <c r="E694" s="88" t="str">
        <f t="shared" ref="E694:E708" si="546">IF(LEFT($A694,1)="x","",IFERROR(VLOOKUP($A694,LedenZ,7,0),""))</f>
        <v/>
      </c>
      <c r="F694" s="88" t="str">
        <f t="shared" ref="F694:F708" si="547">IF(LEFT($A694,1)="x","",IFERROR(VLOOKUP($A694,LedenZ,8,0),""))</f>
        <v/>
      </c>
      <c r="G694" s="89" t="str">
        <f t="shared" ref="G694:G708" si="548">IF(LEFT($A694,1)="x","",IFERROR(VLOOKUP($A694,LedenZ,9,0),""))</f>
        <v/>
      </c>
      <c r="H694" s="90" t="str">
        <f t="shared" ref="H694:H708" si="549">IF(AND(ISNUMBER(G694),G694&lt;&gt;0),DATEDIF(G694,Peildatum,"Y"),"")</f>
        <v/>
      </c>
      <c r="I694" s="97"/>
      <c r="J694" s="87" t="str">
        <f t="shared" ref="J694:J708" si="550">IF(LEFT($A694,1)="x","",IFERROR(VLOOKUP($A694,LedenZ,15,0),""))</f>
        <v/>
      </c>
      <c r="K694" s="87" t="str">
        <f t="shared" ref="K694:K708" si="551">IF(LEFT($A694,1)="x","",IFERROR(VLOOKUP($A694,LedenZ,16,0),""))</f>
        <v/>
      </c>
      <c r="L694" s="87" t="str">
        <f t="shared" ref="L694:L708" si="552">IF(LEFT($A694,1)="x","",IFERROR(VLOOKUP($A694,LedenZ,17,0),""))</f>
        <v/>
      </c>
      <c r="M694" s="87" t="str">
        <f t="shared" ref="M694:M708" si="553">IF(LEFT($A694,1)="x","",IFERROR(VLOOKUP($A694,LedenZ,18,0),""))</f>
        <v/>
      </c>
      <c r="N694" s="92"/>
      <c r="P694" s="223" t="str">
        <f>IF(OR(LEFT($A694,1)="x",AND(Y693+$AC694=0,$AC693&gt;0)),"",IFERROR(VLOOKUP($A694,LedenZ,26,0),""))</f>
        <v/>
      </c>
      <c r="Q694" s="223" t="str">
        <f>IF(OR(LEFT($A694,1)="x",AND(Z693+$AC694=0,$AC693&gt;0)),"",IFERROR(VLOOKUP($A694,LedenZ,27,0),""))</f>
        <v/>
      </c>
      <c r="R694" s="223" t="str">
        <f>IF(OR(LEFT($A694,1)="x",AND(AA693+$AC694=0,$AC693&gt;0)),"",IFERROR(VLOOKUP($A694,LedenZ,28,0),""))</f>
        <v/>
      </c>
      <c r="S694" s="223" t="str">
        <f>IF(OR(LEFT($A694,1)="x",AND(AC693+$AC694=0,$AC693&gt;0)),"",IFERROR(VLOOKUP($A694,LedenZ,29,0),""))</f>
        <v/>
      </c>
      <c r="T694" s="305"/>
      <c r="U694" s="226"/>
      <c r="V694" s="229" t="str">
        <f>V693</f>
        <v/>
      </c>
      <c r="W694" s="229" t="str">
        <f>W693</f>
        <v/>
      </c>
      <c r="X694" s="52">
        <v>5</v>
      </c>
      <c r="Y694" s="87" t="str">
        <f t="shared" ref="Y694:Y708" si="554">IF(LEFT($A694,1)="x","",IFERROR(VLOOKUP($A694,LedenZ,33,0),""))</f>
        <v/>
      </c>
      <c r="Z694" s="87" t="str">
        <f t="shared" ref="Z694:Z708" si="555">IF(LEFT($A694,1)="x","",IFERROR(VLOOKUP($A694,LedenZ,34,0),""))</f>
        <v/>
      </c>
      <c r="AA694" s="87" t="str">
        <f t="shared" ref="AA694:AA708" si="556">IF(LEFT($A694,1)="x","",IFERROR(VLOOKUP($A694,LedenZ,35,0),""))</f>
        <v/>
      </c>
      <c r="AB694" s="87" t="str">
        <f t="shared" ref="AB694:AB708" si="557">IF(LEFT($A694,1)="x","",IFERROR(VLOOKUP($A694,LedenZ,36,0),""))</f>
        <v/>
      </c>
      <c r="AC694" s="34">
        <f t="shared" ref="AC694:AC708" si="558">LEN(Y694&amp;Z694&amp;AA694&amp;AB694)</f>
        <v>0</v>
      </c>
    </row>
    <row r="695" spans="1:32" x14ac:dyDescent="0.2">
      <c r="A695" s="34" t="str">
        <f>C691&amp;"x"&amp;B695</f>
        <v>x2</v>
      </c>
      <c r="B695" s="63">
        <v>2</v>
      </c>
      <c r="C695" s="87" t="str">
        <f t="shared" si="544"/>
        <v/>
      </c>
      <c r="D695" s="87" t="str">
        <f t="shared" si="545"/>
        <v/>
      </c>
      <c r="E695" s="88" t="str">
        <f t="shared" si="546"/>
        <v/>
      </c>
      <c r="F695" s="88" t="str">
        <f t="shared" si="547"/>
        <v/>
      </c>
      <c r="G695" s="89" t="str">
        <f t="shared" si="548"/>
        <v/>
      </c>
      <c r="H695" s="90" t="str">
        <f t="shared" si="549"/>
        <v/>
      </c>
      <c r="I695" s="97"/>
      <c r="J695" s="87" t="str">
        <f t="shared" si="550"/>
        <v/>
      </c>
      <c r="K695" s="87" t="str">
        <f t="shared" si="551"/>
        <v/>
      </c>
      <c r="L695" s="87" t="str">
        <f t="shared" si="552"/>
        <v/>
      </c>
      <c r="M695" s="87" t="str">
        <f t="shared" si="553"/>
        <v/>
      </c>
      <c r="N695" s="92"/>
      <c r="P695" s="223" t="str">
        <f>IF(OR(LEFT($A695,1)="x",AND(Y693+$AC695=0,$AC693&gt;0)),"",IFERROR(VLOOKUP($A695,LedenZ,26,0),""))</f>
        <v/>
      </c>
      <c r="Q695" s="223" t="str">
        <f>IF(OR(LEFT($A695,1)="x",AND(Z693+$AC695=0,$AC693&gt;0)),"",IFERROR(VLOOKUP($A695,LedenZ,27,0),""))</f>
        <v/>
      </c>
      <c r="R695" s="223" t="str">
        <f>IF(OR(LEFT($A695,1)="x",AND(AA693+$AC695=0,$AC693&gt;0)),"",IFERROR(VLOOKUP($A695,LedenZ,28,0),""))</f>
        <v/>
      </c>
      <c r="S695" s="223" t="str">
        <f>IF(OR(LEFT($A695,1)="x",AND(AC693+$AC695=0,$AC693&gt;0)),"",IFERROR(VLOOKUP($A695,LedenZ,29,0),""))</f>
        <v/>
      </c>
      <c r="T695" s="305"/>
      <c r="U695" s="226"/>
      <c r="V695" s="229" t="str">
        <f t="shared" ref="V695:W708" si="559">V694</f>
        <v/>
      </c>
      <c r="W695" s="229" t="str">
        <f t="shared" si="559"/>
        <v/>
      </c>
      <c r="X695" s="52">
        <v>6</v>
      </c>
      <c r="Y695" s="87" t="str">
        <f t="shared" si="554"/>
        <v/>
      </c>
      <c r="Z695" s="87" t="str">
        <f t="shared" si="555"/>
        <v/>
      </c>
      <c r="AA695" s="87" t="str">
        <f t="shared" si="556"/>
        <v/>
      </c>
      <c r="AB695" s="87" t="str">
        <f t="shared" si="557"/>
        <v/>
      </c>
      <c r="AC695" s="34">
        <f t="shared" si="558"/>
        <v>0</v>
      </c>
    </row>
    <row r="696" spans="1:32" x14ac:dyDescent="0.2">
      <c r="A696" s="34" t="str">
        <f>C691&amp;"x"&amp;B696</f>
        <v>x3</v>
      </c>
      <c r="B696" s="63">
        <v>3</v>
      </c>
      <c r="C696" s="87" t="str">
        <f t="shared" si="544"/>
        <v/>
      </c>
      <c r="D696" s="87" t="str">
        <f t="shared" si="545"/>
        <v/>
      </c>
      <c r="E696" s="88" t="str">
        <f t="shared" si="546"/>
        <v/>
      </c>
      <c r="F696" s="88" t="str">
        <f t="shared" si="547"/>
        <v/>
      </c>
      <c r="G696" s="89" t="str">
        <f t="shared" si="548"/>
        <v/>
      </c>
      <c r="H696" s="90" t="str">
        <f t="shared" si="549"/>
        <v/>
      </c>
      <c r="I696" s="97"/>
      <c r="J696" s="87" t="str">
        <f t="shared" si="550"/>
        <v/>
      </c>
      <c r="K696" s="87" t="str">
        <f t="shared" si="551"/>
        <v/>
      </c>
      <c r="L696" s="87" t="str">
        <f t="shared" si="552"/>
        <v/>
      </c>
      <c r="M696" s="87" t="str">
        <f t="shared" si="553"/>
        <v/>
      </c>
      <c r="N696" s="92"/>
      <c r="P696" s="223" t="str">
        <f>IF(OR(LEFT($A696,1)="x",AND(Y693+$AC696=0,$AC693&gt;0)),"",IFERROR(VLOOKUP($A696,LedenZ,26,0),""))</f>
        <v/>
      </c>
      <c r="Q696" s="223" t="str">
        <f>IF(OR(LEFT($A696,1)="x",AND(Z693+$AC696=0,$AC693&gt;0)),"",IFERROR(VLOOKUP($A696,LedenZ,27,0),""))</f>
        <v/>
      </c>
      <c r="R696" s="223" t="str">
        <f>IF(OR(LEFT($A696,1)="x",AND(AA693+$AC696=0,$AC693&gt;0)),"",IFERROR(VLOOKUP($A696,LedenZ,28,0),""))</f>
        <v/>
      </c>
      <c r="S696" s="223" t="str">
        <f>IF(OR(LEFT($A696,1)="x",AND(AC693+$AC696=0,$AC693&gt;0)),"",IFERROR(VLOOKUP($A696,LedenZ,29,0),""))</f>
        <v/>
      </c>
      <c r="T696" s="305"/>
      <c r="U696" s="226"/>
      <c r="V696" s="229" t="str">
        <f t="shared" si="559"/>
        <v/>
      </c>
      <c r="W696" s="229" t="str">
        <f t="shared" si="559"/>
        <v/>
      </c>
      <c r="X696" s="52">
        <v>7</v>
      </c>
      <c r="Y696" s="87" t="str">
        <f t="shared" si="554"/>
        <v/>
      </c>
      <c r="Z696" s="87" t="str">
        <f t="shared" si="555"/>
        <v/>
      </c>
      <c r="AA696" s="87" t="str">
        <f t="shared" si="556"/>
        <v/>
      </c>
      <c r="AB696" s="87" t="str">
        <f t="shared" si="557"/>
        <v/>
      </c>
      <c r="AC696" s="34">
        <f t="shared" si="558"/>
        <v>0</v>
      </c>
    </row>
    <row r="697" spans="1:32" x14ac:dyDescent="0.2">
      <c r="A697" s="34" t="str">
        <f>C691&amp;"x"&amp;B697</f>
        <v>x4</v>
      </c>
      <c r="B697" s="63">
        <v>4</v>
      </c>
      <c r="C697" s="87" t="str">
        <f t="shared" si="544"/>
        <v/>
      </c>
      <c r="D697" s="87" t="str">
        <f t="shared" si="545"/>
        <v/>
      </c>
      <c r="E697" s="88" t="str">
        <f t="shared" si="546"/>
        <v/>
      </c>
      <c r="F697" s="88" t="str">
        <f t="shared" si="547"/>
        <v/>
      </c>
      <c r="G697" s="89" t="str">
        <f t="shared" si="548"/>
        <v/>
      </c>
      <c r="H697" s="90" t="str">
        <f t="shared" si="549"/>
        <v/>
      </c>
      <c r="I697" s="97"/>
      <c r="J697" s="87" t="str">
        <f t="shared" si="550"/>
        <v/>
      </c>
      <c r="K697" s="87" t="str">
        <f t="shared" si="551"/>
        <v/>
      </c>
      <c r="L697" s="87" t="str">
        <f t="shared" si="552"/>
        <v/>
      </c>
      <c r="M697" s="87" t="str">
        <f t="shared" si="553"/>
        <v/>
      </c>
      <c r="N697" s="92"/>
      <c r="P697" s="223" t="str">
        <f>IF(OR(LEFT($A697,1)="x",AND(Y693+$AC697=0,$AC693&gt;0)),"",IFERROR(VLOOKUP($A697,LedenZ,26,0),""))</f>
        <v/>
      </c>
      <c r="Q697" s="223" t="str">
        <f>IF(OR(LEFT($A697,1)="x",AND(Z693+$AC697=0,$AC693&gt;0)),"",IFERROR(VLOOKUP($A697,LedenZ,27,0),""))</f>
        <v/>
      </c>
      <c r="R697" s="223" t="str">
        <f>IF(OR(LEFT($A697,1)="x",AND(AA693+$AC697=0,$AC693&gt;0)),"",IFERROR(VLOOKUP($A697,LedenZ,28,0),""))</f>
        <v/>
      </c>
      <c r="S697" s="223" t="str">
        <f>IF(OR(LEFT($A697,1)="x",AND(AC693+$AC697=0,$AC693&gt;0)),"",IFERROR(VLOOKUP($A697,LedenZ,29,0),""))</f>
        <v/>
      </c>
      <c r="T697" s="305"/>
      <c r="U697" s="226"/>
      <c r="V697" s="229" t="str">
        <f t="shared" si="559"/>
        <v/>
      </c>
      <c r="W697" s="229" t="str">
        <f t="shared" si="559"/>
        <v/>
      </c>
      <c r="X697" s="52">
        <v>8</v>
      </c>
      <c r="Y697" s="87" t="str">
        <f t="shared" si="554"/>
        <v/>
      </c>
      <c r="Z697" s="87" t="str">
        <f t="shared" si="555"/>
        <v/>
      </c>
      <c r="AA697" s="87" t="str">
        <f t="shared" si="556"/>
        <v/>
      </c>
      <c r="AB697" s="87" t="str">
        <f t="shared" si="557"/>
        <v/>
      </c>
      <c r="AC697" s="34">
        <f t="shared" si="558"/>
        <v>0</v>
      </c>
    </row>
    <row r="698" spans="1:32" x14ac:dyDescent="0.2">
      <c r="A698" s="34" t="str">
        <f>C691&amp;"x"&amp;B698</f>
        <v>x5</v>
      </c>
      <c r="B698" s="63">
        <v>5</v>
      </c>
      <c r="C698" s="87" t="str">
        <f t="shared" si="544"/>
        <v/>
      </c>
      <c r="D698" s="87" t="str">
        <f t="shared" si="545"/>
        <v/>
      </c>
      <c r="E698" s="88" t="str">
        <f t="shared" si="546"/>
        <v/>
      </c>
      <c r="F698" s="88" t="str">
        <f t="shared" si="547"/>
        <v/>
      </c>
      <c r="G698" s="89" t="str">
        <f t="shared" si="548"/>
        <v/>
      </c>
      <c r="H698" s="90" t="str">
        <f t="shared" si="549"/>
        <v/>
      </c>
      <c r="I698" s="97"/>
      <c r="J698" s="87" t="str">
        <f t="shared" si="550"/>
        <v/>
      </c>
      <c r="K698" s="87" t="str">
        <f t="shared" si="551"/>
        <v/>
      </c>
      <c r="L698" s="87" t="str">
        <f t="shared" si="552"/>
        <v/>
      </c>
      <c r="M698" s="87" t="str">
        <f t="shared" si="553"/>
        <v/>
      </c>
      <c r="N698" s="92"/>
      <c r="P698" s="223" t="str">
        <f>IF(OR(LEFT($A698,1)="x",AND(Y693+$AC698=0,$AC693&gt;0)),"",IFERROR(VLOOKUP($A698,LedenZ,26,0),""))</f>
        <v/>
      </c>
      <c r="Q698" s="223" t="str">
        <f>IF(OR(LEFT($A698,1)="x",AND(Z693+$AC698=0,$AC693&gt;0)),"",IFERROR(VLOOKUP($A698,LedenZ,27,0),""))</f>
        <v/>
      </c>
      <c r="R698" s="223" t="str">
        <f>IF(OR(LEFT($A698,1)="x",AND(AA693+$AC698=0,$AC693&gt;0)),"",IFERROR(VLOOKUP($A698,LedenZ,28,0),""))</f>
        <v/>
      </c>
      <c r="S698" s="223" t="str">
        <f>IF(OR(LEFT($A698,1)="x",AND(AC693+$AC698=0,$AC693&gt;0)),"",IFERROR(VLOOKUP($A698,LedenZ,29,0),""))</f>
        <v/>
      </c>
      <c r="T698" s="305"/>
      <c r="U698" s="226"/>
      <c r="V698" s="229" t="str">
        <f t="shared" si="559"/>
        <v/>
      </c>
      <c r="W698" s="229" t="str">
        <f t="shared" si="559"/>
        <v/>
      </c>
      <c r="X698" s="52">
        <v>9</v>
      </c>
      <c r="Y698" s="87" t="str">
        <f t="shared" si="554"/>
        <v/>
      </c>
      <c r="Z698" s="87" t="str">
        <f t="shared" si="555"/>
        <v/>
      </c>
      <c r="AA698" s="87" t="str">
        <f t="shared" si="556"/>
        <v/>
      </c>
      <c r="AB698" s="87" t="str">
        <f t="shared" si="557"/>
        <v/>
      </c>
      <c r="AC698" s="34">
        <f t="shared" si="558"/>
        <v>0</v>
      </c>
    </row>
    <row r="699" spans="1:32" x14ac:dyDescent="0.2">
      <c r="A699" s="34" t="str">
        <f>C691&amp;"x"&amp;B699</f>
        <v>x6</v>
      </c>
      <c r="B699" s="63">
        <v>6</v>
      </c>
      <c r="C699" s="87" t="str">
        <f t="shared" si="544"/>
        <v/>
      </c>
      <c r="D699" s="87" t="str">
        <f t="shared" si="545"/>
        <v/>
      </c>
      <c r="E699" s="88" t="str">
        <f t="shared" si="546"/>
        <v/>
      </c>
      <c r="F699" s="88" t="str">
        <f t="shared" si="547"/>
        <v/>
      </c>
      <c r="G699" s="89" t="str">
        <f t="shared" si="548"/>
        <v/>
      </c>
      <c r="H699" s="90" t="str">
        <f t="shared" si="549"/>
        <v/>
      </c>
      <c r="I699" s="97"/>
      <c r="J699" s="87" t="str">
        <f t="shared" si="550"/>
        <v/>
      </c>
      <c r="K699" s="87" t="str">
        <f t="shared" si="551"/>
        <v/>
      </c>
      <c r="L699" s="87" t="str">
        <f t="shared" si="552"/>
        <v/>
      </c>
      <c r="M699" s="87" t="str">
        <f t="shared" si="553"/>
        <v/>
      </c>
      <c r="N699" s="92"/>
      <c r="P699" s="223" t="str">
        <f>IF(OR(LEFT($A699,1)="x",AND(Y693+$AC699=0,$AC693&gt;0)),"",IFERROR(VLOOKUP($A699,LedenZ,26,0),""))</f>
        <v/>
      </c>
      <c r="Q699" s="223" t="str">
        <f>IF(OR(LEFT($A699,1)="x",AND(Z693+$AC699=0,$AC693&gt;0)),"",IFERROR(VLOOKUP($A699,LedenZ,27,0),""))</f>
        <v/>
      </c>
      <c r="R699" s="223" t="str">
        <f>IF(OR(LEFT($A699,1)="x",AND(AA693+$AC699=0,$AC693&gt;0)),"",IFERROR(VLOOKUP($A699,LedenZ,28,0),""))</f>
        <v/>
      </c>
      <c r="S699" s="223" t="str">
        <f>IF(OR(LEFT($A699,1)="x",AND(AC693+$AC699=0,$AC693&gt;0)),"",IFERROR(VLOOKUP($A699,LedenZ,29,0),""))</f>
        <v/>
      </c>
      <c r="T699" s="305"/>
      <c r="U699" s="226"/>
      <c r="V699" s="229" t="str">
        <f t="shared" si="559"/>
        <v/>
      </c>
      <c r="W699" s="229" t="str">
        <f t="shared" si="559"/>
        <v/>
      </c>
      <c r="X699" s="52">
        <v>10</v>
      </c>
      <c r="Y699" s="87" t="str">
        <f t="shared" si="554"/>
        <v/>
      </c>
      <c r="Z699" s="87" t="str">
        <f t="shared" si="555"/>
        <v/>
      </c>
      <c r="AA699" s="87" t="str">
        <f t="shared" si="556"/>
        <v/>
      </c>
      <c r="AB699" s="87" t="str">
        <f t="shared" si="557"/>
        <v/>
      </c>
      <c r="AC699" s="34">
        <f t="shared" si="558"/>
        <v>0</v>
      </c>
    </row>
    <row r="700" spans="1:32" x14ac:dyDescent="0.2">
      <c r="A700" s="34" t="str">
        <f>C691&amp;"x"&amp;B700</f>
        <v>x7</v>
      </c>
      <c r="B700" s="63">
        <v>7</v>
      </c>
      <c r="C700" s="87" t="str">
        <f t="shared" si="544"/>
        <v/>
      </c>
      <c r="D700" s="87" t="str">
        <f t="shared" si="545"/>
        <v/>
      </c>
      <c r="E700" s="88" t="str">
        <f t="shared" si="546"/>
        <v/>
      </c>
      <c r="F700" s="88" t="str">
        <f t="shared" si="547"/>
        <v/>
      </c>
      <c r="G700" s="89" t="str">
        <f t="shared" si="548"/>
        <v/>
      </c>
      <c r="H700" s="90" t="str">
        <f t="shared" si="549"/>
        <v/>
      </c>
      <c r="I700" s="97"/>
      <c r="J700" s="87" t="str">
        <f t="shared" si="550"/>
        <v/>
      </c>
      <c r="K700" s="87" t="str">
        <f t="shared" si="551"/>
        <v/>
      </c>
      <c r="L700" s="87" t="str">
        <f t="shared" si="552"/>
        <v/>
      </c>
      <c r="M700" s="87" t="str">
        <f t="shared" si="553"/>
        <v/>
      </c>
      <c r="N700" s="92"/>
      <c r="P700" s="223" t="str">
        <f>IF(OR(LEFT($A700,1)="x",AND(Y693+$AC700=0,$AC693&gt;0)),"",IFERROR(VLOOKUP($A700,LedenZ,26,0),""))</f>
        <v/>
      </c>
      <c r="Q700" s="223" t="str">
        <f>IF(OR(LEFT($A700,1)="x",AND(Z693+$AC700=0,$AC693&gt;0)),"",IFERROR(VLOOKUP($A700,LedenZ,27,0),""))</f>
        <v/>
      </c>
      <c r="R700" s="223" t="str">
        <f>IF(OR(LEFT($A700,1)="x",AND(AA693+$AC700=0,$AC693&gt;0)),"",IFERROR(VLOOKUP($A700,LedenZ,28,0),""))</f>
        <v/>
      </c>
      <c r="S700" s="223" t="str">
        <f>IF(OR(LEFT($A700,1)="x",AND(AC693+$AC700=0,$AC693&gt;0)),"",IFERROR(VLOOKUP($A700,LedenZ,29,0),""))</f>
        <v/>
      </c>
      <c r="T700" s="305"/>
      <c r="U700" s="226"/>
      <c r="V700" s="229" t="str">
        <f t="shared" si="559"/>
        <v/>
      </c>
      <c r="W700" s="229" t="str">
        <f t="shared" si="559"/>
        <v/>
      </c>
      <c r="X700" s="52">
        <v>11</v>
      </c>
      <c r="Y700" s="87" t="str">
        <f t="shared" si="554"/>
        <v/>
      </c>
      <c r="Z700" s="87" t="str">
        <f t="shared" si="555"/>
        <v/>
      </c>
      <c r="AA700" s="87" t="str">
        <f t="shared" si="556"/>
        <v/>
      </c>
      <c r="AB700" s="87" t="str">
        <f t="shared" si="557"/>
        <v/>
      </c>
      <c r="AC700" s="34">
        <f t="shared" si="558"/>
        <v>0</v>
      </c>
    </row>
    <row r="701" spans="1:32" x14ac:dyDescent="0.2">
      <c r="A701" s="34" t="str">
        <f>C691&amp;"x"&amp;B701</f>
        <v>x8</v>
      </c>
      <c r="B701" s="63">
        <v>8</v>
      </c>
      <c r="C701" s="87" t="str">
        <f t="shared" si="544"/>
        <v/>
      </c>
      <c r="D701" s="87" t="str">
        <f t="shared" si="545"/>
        <v/>
      </c>
      <c r="E701" s="88" t="str">
        <f t="shared" si="546"/>
        <v/>
      </c>
      <c r="F701" s="88" t="str">
        <f t="shared" si="547"/>
        <v/>
      </c>
      <c r="G701" s="89" t="str">
        <f t="shared" si="548"/>
        <v/>
      </c>
      <c r="H701" s="90" t="str">
        <f t="shared" si="549"/>
        <v/>
      </c>
      <c r="I701" s="97"/>
      <c r="J701" s="87" t="str">
        <f t="shared" si="550"/>
        <v/>
      </c>
      <c r="K701" s="87" t="str">
        <f t="shared" si="551"/>
        <v/>
      </c>
      <c r="L701" s="87" t="str">
        <f t="shared" si="552"/>
        <v/>
      </c>
      <c r="M701" s="87" t="str">
        <f t="shared" si="553"/>
        <v/>
      </c>
      <c r="N701" s="92"/>
      <c r="P701" s="223" t="str">
        <f>IF(OR(LEFT($A701,1)="x",AND(Y693+$AC701=0,$AC693&gt;0)),"",IFERROR(VLOOKUP($A701,LedenZ,26,0),""))</f>
        <v/>
      </c>
      <c r="Q701" s="223" t="str">
        <f>IF(OR(LEFT($A701,1)="x",AND(Z693+$AC701=0,$AC693&gt;0)),"",IFERROR(VLOOKUP($A701,LedenZ,27,0),""))</f>
        <v/>
      </c>
      <c r="R701" s="223" t="str">
        <f>IF(OR(LEFT($A701,1)="x",AND(AA693+$AC701=0,$AC693&gt;0)),"",IFERROR(VLOOKUP($A701,LedenZ,28,0),""))</f>
        <v/>
      </c>
      <c r="S701" s="223" t="str">
        <f>IF(OR(LEFT($A701,1)="x",AND(AC693+$AC701=0,$AC693&gt;0)),"",IFERROR(VLOOKUP($A701,LedenZ,29,0),""))</f>
        <v/>
      </c>
      <c r="T701" s="305"/>
      <c r="U701" s="226"/>
      <c r="V701" s="229" t="str">
        <f t="shared" si="559"/>
        <v/>
      </c>
      <c r="W701" s="229" t="str">
        <f t="shared" si="559"/>
        <v/>
      </c>
      <c r="X701" s="52">
        <v>12</v>
      </c>
      <c r="Y701" s="87" t="str">
        <f t="shared" si="554"/>
        <v/>
      </c>
      <c r="Z701" s="87" t="str">
        <f t="shared" si="555"/>
        <v/>
      </c>
      <c r="AA701" s="87" t="str">
        <f t="shared" si="556"/>
        <v/>
      </c>
      <c r="AB701" s="87" t="str">
        <f t="shared" si="557"/>
        <v/>
      </c>
      <c r="AC701" s="34">
        <f t="shared" si="558"/>
        <v>0</v>
      </c>
    </row>
    <row r="702" spans="1:32" x14ac:dyDescent="0.2">
      <c r="A702" s="34" t="str">
        <f>C691&amp;"x"&amp;B702</f>
        <v>x9</v>
      </c>
      <c r="B702" s="63">
        <v>9</v>
      </c>
      <c r="C702" s="87" t="str">
        <f t="shared" si="544"/>
        <v/>
      </c>
      <c r="D702" s="87" t="str">
        <f t="shared" si="545"/>
        <v/>
      </c>
      <c r="E702" s="88" t="str">
        <f t="shared" si="546"/>
        <v/>
      </c>
      <c r="F702" s="88" t="str">
        <f t="shared" si="547"/>
        <v/>
      </c>
      <c r="G702" s="89" t="str">
        <f t="shared" si="548"/>
        <v/>
      </c>
      <c r="H702" s="90" t="str">
        <f t="shared" si="549"/>
        <v/>
      </c>
      <c r="I702" s="97"/>
      <c r="J702" s="87" t="str">
        <f t="shared" si="550"/>
        <v/>
      </c>
      <c r="K702" s="87" t="str">
        <f t="shared" si="551"/>
        <v/>
      </c>
      <c r="L702" s="87" t="str">
        <f t="shared" si="552"/>
        <v/>
      </c>
      <c r="M702" s="87" t="str">
        <f t="shared" si="553"/>
        <v/>
      </c>
      <c r="N702" s="92"/>
      <c r="P702" s="223" t="str">
        <f>IF(OR(LEFT($A702,1)="x",AND(Y693+$AC702=0,$AC693&gt;0)),"",IFERROR(VLOOKUP($A702,LedenZ,26,0),""))</f>
        <v/>
      </c>
      <c r="Q702" s="223" t="str">
        <f>IF(OR(LEFT($A702,1)="x",AND(Z693+$AC702=0,$AC693&gt;0)),"",IFERROR(VLOOKUP($A702,LedenZ,27,0),""))</f>
        <v/>
      </c>
      <c r="R702" s="223" t="str">
        <f>IF(OR(LEFT($A702,1)="x",AND(AA693+$AC702=0,$AC693&gt;0)),"",IFERROR(VLOOKUP($A702,LedenZ,28,0),""))</f>
        <v/>
      </c>
      <c r="S702" s="223" t="str">
        <f>IF(OR(LEFT($A702,1)="x",AND(AC693+$AC702=0,$AC693&gt;0)),"",IFERROR(VLOOKUP($A702,LedenZ,29,0),""))</f>
        <v/>
      </c>
      <c r="T702" s="305"/>
      <c r="U702" s="226"/>
      <c r="V702" s="229" t="str">
        <f t="shared" si="559"/>
        <v/>
      </c>
      <c r="W702" s="229" t="str">
        <f t="shared" si="559"/>
        <v/>
      </c>
      <c r="X702" s="52">
        <v>13</v>
      </c>
      <c r="Y702" s="87" t="str">
        <f t="shared" si="554"/>
        <v/>
      </c>
      <c r="Z702" s="87" t="str">
        <f t="shared" si="555"/>
        <v/>
      </c>
      <c r="AA702" s="87" t="str">
        <f t="shared" si="556"/>
        <v/>
      </c>
      <c r="AB702" s="87" t="str">
        <f t="shared" si="557"/>
        <v/>
      </c>
      <c r="AC702" s="34">
        <f t="shared" si="558"/>
        <v>0</v>
      </c>
    </row>
    <row r="703" spans="1:32" x14ac:dyDescent="0.2">
      <c r="A703" s="34" t="str">
        <f>C691&amp;"x"&amp;B703</f>
        <v>x10</v>
      </c>
      <c r="B703" s="63">
        <v>10</v>
      </c>
      <c r="C703" s="87" t="str">
        <f t="shared" si="544"/>
        <v/>
      </c>
      <c r="D703" s="87" t="str">
        <f t="shared" si="545"/>
        <v/>
      </c>
      <c r="E703" s="88" t="str">
        <f t="shared" si="546"/>
        <v/>
      </c>
      <c r="F703" s="88" t="str">
        <f t="shared" si="547"/>
        <v/>
      </c>
      <c r="G703" s="89" t="str">
        <f t="shared" si="548"/>
        <v/>
      </c>
      <c r="H703" s="90" t="str">
        <f t="shared" si="549"/>
        <v/>
      </c>
      <c r="I703" s="97"/>
      <c r="J703" s="87" t="str">
        <f t="shared" si="550"/>
        <v/>
      </c>
      <c r="K703" s="87" t="str">
        <f t="shared" si="551"/>
        <v/>
      </c>
      <c r="L703" s="87" t="str">
        <f t="shared" si="552"/>
        <v/>
      </c>
      <c r="M703" s="87" t="str">
        <f t="shared" si="553"/>
        <v/>
      </c>
      <c r="N703" s="92"/>
      <c r="P703" s="223" t="str">
        <f>IF(OR(LEFT($A703,1)="x",AND(Y693+$AC703=0,$AC693&gt;0)),"",IFERROR(VLOOKUP($A703,LedenZ,26,0),""))</f>
        <v/>
      </c>
      <c r="Q703" s="223" t="str">
        <f>IF(OR(LEFT($A703,1)="x",AND(Z693+$AC703=0,$AC693&gt;0)),"",IFERROR(VLOOKUP($A703,LedenZ,27,0),""))</f>
        <v/>
      </c>
      <c r="R703" s="223" t="str">
        <f>IF(OR(LEFT($A703,1)="x",AND(AA693+$AC703=0,$AC693&gt;0)),"",IFERROR(VLOOKUP($A703,LedenZ,28,0),""))</f>
        <v/>
      </c>
      <c r="S703" s="223" t="str">
        <f>IF(OR(LEFT($A703,1)="x",AND(AC693+$AC703=0,$AC693&gt;0)),"",IFERROR(VLOOKUP($A703,LedenZ,29,0),""))</f>
        <v/>
      </c>
      <c r="T703" s="305"/>
      <c r="U703" s="226"/>
      <c r="V703" s="229" t="str">
        <f t="shared" si="559"/>
        <v/>
      </c>
      <c r="W703" s="229" t="str">
        <f t="shared" si="559"/>
        <v/>
      </c>
      <c r="X703" s="52">
        <v>14</v>
      </c>
      <c r="Y703" s="87" t="str">
        <f t="shared" si="554"/>
        <v/>
      </c>
      <c r="Z703" s="87" t="str">
        <f t="shared" si="555"/>
        <v/>
      </c>
      <c r="AA703" s="87" t="str">
        <f t="shared" si="556"/>
        <v/>
      </c>
      <c r="AB703" s="87" t="str">
        <f t="shared" si="557"/>
        <v/>
      </c>
      <c r="AC703" s="34">
        <f t="shared" si="558"/>
        <v>0</v>
      </c>
    </row>
    <row r="704" spans="1:32" x14ac:dyDescent="0.2">
      <c r="A704" s="34" t="str">
        <f>C691&amp;"x"&amp;B704</f>
        <v>x11</v>
      </c>
      <c r="B704" s="63">
        <v>11</v>
      </c>
      <c r="C704" s="87" t="str">
        <f t="shared" si="544"/>
        <v/>
      </c>
      <c r="D704" s="87" t="str">
        <f t="shared" si="545"/>
        <v/>
      </c>
      <c r="E704" s="88" t="str">
        <f t="shared" si="546"/>
        <v/>
      </c>
      <c r="F704" s="88" t="str">
        <f t="shared" si="547"/>
        <v/>
      </c>
      <c r="G704" s="89" t="str">
        <f t="shared" si="548"/>
        <v/>
      </c>
      <c r="H704" s="90" t="str">
        <f t="shared" si="549"/>
        <v/>
      </c>
      <c r="I704" s="97"/>
      <c r="J704" s="87" t="str">
        <f t="shared" si="550"/>
        <v/>
      </c>
      <c r="K704" s="87" t="str">
        <f t="shared" si="551"/>
        <v/>
      </c>
      <c r="L704" s="87" t="str">
        <f t="shared" si="552"/>
        <v/>
      </c>
      <c r="M704" s="87" t="str">
        <f t="shared" si="553"/>
        <v/>
      </c>
      <c r="N704" s="92"/>
      <c r="P704" s="223" t="str">
        <f>IF(OR(LEFT($A704,1)="x",AND(Y693+$AC704=0,$AC693&gt;0)),"",IFERROR(VLOOKUP($A704,LedenZ,26,0),""))</f>
        <v/>
      </c>
      <c r="Q704" s="223" t="str">
        <f>IF(OR(LEFT($A704,1)="x",AND(Z693+$AC704=0,$AC693&gt;0)),"",IFERROR(VLOOKUP($A704,LedenZ,27,0),""))</f>
        <v/>
      </c>
      <c r="R704" s="223" t="str">
        <f>IF(OR(LEFT($A704,1)="x",AND(AA693+$AC704=0,$AC693&gt;0)),"",IFERROR(VLOOKUP($A704,LedenZ,28,0),""))</f>
        <v/>
      </c>
      <c r="S704" s="223" t="str">
        <f>IF(OR(LEFT($A704,1)="x",AND(AC693+$AC704=0,$AC693&gt;0)),"",IFERROR(VLOOKUP($A704,LedenZ,29,0),""))</f>
        <v/>
      </c>
      <c r="V704" s="229" t="str">
        <f t="shared" si="559"/>
        <v/>
      </c>
      <c r="W704" s="229" t="str">
        <f t="shared" si="559"/>
        <v/>
      </c>
      <c r="X704" s="52">
        <v>15</v>
      </c>
      <c r="Y704" s="87" t="str">
        <f t="shared" si="554"/>
        <v/>
      </c>
      <c r="Z704" s="87" t="str">
        <f t="shared" si="555"/>
        <v/>
      </c>
      <c r="AA704" s="87" t="str">
        <f t="shared" si="556"/>
        <v/>
      </c>
      <c r="AB704" s="87" t="str">
        <f t="shared" si="557"/>
        <v/>
      </c>
      <c r="AC704" s="34">
        <f t="shared" si="558"/>
        <v>0</v>
      </c>
    </row>
    <row r="705" spans="1:32" x14ac:dyDescent="0.2">
      <c r="A705" s="34" t="str">
        <f>C691&amp;"x"&amp;B705</f>
        <v>x12</v>
      </c>
      <c r="B705" s="63">
        <v>12</v>
      </c>
      <c r="C705" s="87" t="str">
        <f t="shared" si="544"/>
        <v/>
      </c>
      <c r="D705" s="87" t="str">
        <f t="shared" si="545"/>
        <v/>
      </c>
      <c r="E705" s="88" t="str">
        <f t="shared" si="546"/>
        <v/>
      </c>
      <c r="F705" s="88" t="str">
        <f t="shared" si="547"/>
        <v/>
      </c>
      <c r="G705" s="89" t="str">
        <f t="shared" si="548"/>
        <v/>
      </c>
      <c r="H705" s="90" t="str">
        <f t="shared" si="549"/>
        <v/>
      </c>
      <c r="I705" s="97"/>
      <c r="J705" s="87" t="str">
        <f t="shared" si="550"/>
        <v/>
      </c>
      <c r="K705" s="87" t="str">
        <f t="shared" si="551"/>
        <v/>
      </c>
      <c r="L705" s="87" t="str">
        <f t="shared" si="552"/>
        <v/>
      </c>
      <c r="M705" s="87" t="str">
        <f t="shared" si="553"/>
        <v/>
      </c>
      <c r="N705" s="92"/>
      <c r="P705" s="223" t="str">
        <f>IF(OR(LEFT($A705,1)="x",AND(Y693+$AC705=0,$AC693&gt;0)),"",IFERROR(VLOOKUP($A705,LedenZ,26,0),""))</f>
        <v/>
      </c>
      <c r="Q705" s="223" t="str">
        <f>IF(OR(LEFT($A705,1)="x",AND(Z693+$AC705=0,$AC693&gt;0)),"",IFERROR(VLOOKUP($A705,LedenZ,27,0),""))</f>
        <v/>
      </c>
      <c r="R705" s="223" t="str">
        <f>IF(OR(LEFT($A705,1)="x",AND(AA693+$AC705=0,$AC693&gt;0)),"",IFERROR(VLOOKUP($A705,LedenZ,28,0),""))</f>
        <v/>
      </c>
      <c r="S705" s="223" t="str">
        <f>IF(OR(LEFT($A705,1)="x",AND(AC693+$AC705=0,$AC693&gt;0)),"",IFERROR(VLOOKUP($A705,LedenZ,29,0),""))</f>
        <v/>
      </c>
      <c r="V705" s="229" t="str">
        <f t="shared" si="559"/>
        <v/>
      </c>
      <c r="W705" s="229" t="str">
        <f t="shared" si="559"/>
        <v/>
      </c>
      <c r="X705" s="52">
        <v>16</v>
      </c>
      <c r="Y705" s="87" t="str">
        <f t="shared" si="554"/>
        <v/>
      </c>
      <c r="Z705" s="87" t="str">
        <f t="shared" si="555"/>
        <v/>
      </c>
      <c r="AA705" s="87" t="str">
        <f t="shared" si="556"/>
        <v/>
      </c>
      <c r="AB705" s="87" t="str">
        <f t="shared" si="557"/>
        <v/>
      </c>
      <c r="AC705" s="34">
        <f t="shared" si="558"/>
        <v>0</v>
      </c>
    </row>
    <row r="706" spans="1:32" x14ac:dyDescent="0.2">
      <c r="A706" s="34" t="str">
        <f>C691&amp;"x"&amp;B706</f>
        <v>x13</v>
      </c>
      <c r="B706" s="63">
        <v>13</v>
      </c>
      <c r="C706" s="87" t="str">
        <f t="shared" si="544"/>
        <v/>
      </c>
      <c r="D706" s="87" t="str">
        <f t="shared" si="545"/>
        <v/>
      </c>
      <c r="E706" s="88" t="str">
        <f t="shared" si="546"/>
        <v/>
      </c>
      <c r="F706" s="88" t="str">
        <f t="shared" si="547"/>
        <v/>
      </c>
      <c r="G706" s="89" t="str">
        <f t="shared" si="548"/>
        <v/>
      </c>
      <c r="H706" s="90" t="str">
        <f t="shared" si="549"/>
        <v/>
      </c>
      <c r="I706" s="97"/>
      <c r="J706" s="87" t="str">
        <f t="shared" si="550"/>
        <v/>
      </c>
      <c r="K706" s="87" t="str">
        <f t="shared" si="551"/>
        <v/>
      </c>
      <c r="L706" s="87" t="str">
        <f t="shared" si="552"/>
        <v/>
      </c>
      <c r="M706" s="87" t="str">
        <f t="shared" si="553"/>
        <v/>
      </c>
      <c r="N706" s="92"/>
      <c r="P706" s="223" t="str">
        <f>IF(OR(LEFT($A706,1)="x",AND(Y693+$AC706=0,$AC693&gt;0)),"",IFERROR(VLOOKUP($A706,LedenZ,26,0),""))</f>
        <v/>
      </c>
      <c r="Q706" s="223" t="str">
        <f>IF(OR(LEFT($A706,1)="x",AND(Z693+$AC706=0,$AC693&gt;0)),"",IFERROR(VLOOKUP($A706,LedenZ,27,0),""))</f>
        <v/>
      </c>
      <c r="R706" s="223" t="str">
        <f>IF(OR(LEFT($A706,1)="x",AND(AA693+$AC706=0,$AC693&gt;0)),"",IFERROR(VLOOKUP($A706,LedenZ,28,0),""))</f>
        <v/>
      </c>
      <c r="S706" s="223" t="str">
        <f>IF(OR(LEFT($A706,1)="x",AND(AC693+$AC706=0,$AC693&gt;0)),"",IFERROR(VLOOKUP($A706,LedenZ,29,0),""))</f>
        <v/>
      </c>
      <c r="V706" s="229" t="str">
        <f t="shared" si="559"/>
        <v/>
      </c>
      <c r="W706" s="229" t="str">
        <f t="shared" si="559"/>
        <v/>
      </c>
      <c r="X706" s="52">
        <v>17</v>
      </c>
      <c r="Y706" s="87" t="str">
        <f t="shared" si="554"/>
        <v/>
      </c>
      <c r="Z706" s="87" t="str">
        <f t="shared" si="555"/>
        <v/>
      </c>
      <c r="AA706" s="87" t="str">
        <f t="shared" si="556"/>
        <v/>
      </c>
      <c r="AB706" s="87" t="str">
        <f t="shared" si="557"/>
        <v/>
      </c>
      <c r="AC706" s="34">
        <f t="shared" si="558"/>
        <v>0</v>
      </c>
    </row>
    <row r="707" spans="1:32" x14ac:dyDescent="0.2">
      <c r="A707" s="34" t="str">
        <f>C691&amp;"x"&amp;B707</f>
        <v>x14</v>
      </c>
      <c r="B707" s="63">
        <v>14</v>
      </c>
      <c r="C707" s="87" t="str">
        <f t="shared" si="544"/>
        <v/>
      </c>
      <c r="D707" s="87" t="str">
        <f t="shared" si="545"/>
        <v/>
      </c>
      <c r="E707" s="88" t="str">
        <f t="shared" si="546"/>
        <v/>
      </c>
      <c r="F707" s="88" t="str">
        <f t="shared" si="547"/>
        <v/>
      </c>
      <c r="G707" s="89" t="str">
        <f t="shared" si="548"/>
        <v/>
      </c>
      <c r="H707" s="90" t="str">
        <f t="shared" si="549"/>
        <v/>
      </c>
      <c r="I707" s="97"/>
      <c r="J707" s="87" t="str">
        <f t="shared" si="550"/>
        <v/>
      </c>
      <c r="K707" s="87" t="str">
        <f t="shared" si="551"/>
        <v/>
      </c>
      <c r="L707" s="87" t="str">
        <f t="shared" si="552"/>
        <v/>
      </c>
      <c r="M707" s="87" t="str">
        <f t="shared" si="553"/>
        <v/>
      </c>
      <c r="N707" s="92"/>
      <c r="P707" s="223" t="str">
        <f>IF(OR(LEFT($A707,1)="x",AND(Y693+$AC707=0,$AC693&gt;0)),"",IFERROR(VLOOKUP($A707,LedenZ,26,0),""))</f>
        <v/>
      </c>
      <c r="Q707" s="223" t="str">
        <f>IF(OR(LEFT($A707,1)="x",AND(Z693+$AC707=0,$AC693&gt;0)),"",IFERROR(VLOOKUP($A707,LedenZ,27,0),""))</f>
        <v/>
      </c>
      <c r="R707" s="223" t="str">
        <f>IF(OR(LEFT($A707,1)="x",AND(AA693+$AC707=0,$AC693&gt;0)),"",IFERROR(VLOOKUP($A707,LedenZ,28,0),""))</f>
        <v/>
      </c>
      <c r="S707" s="223" t="str">
        <f>IF(OR(LEFT($A707,1)="x",AND(AC693+$AC707=0,$AC693&gt;0)),"",IFERROR(VLOOKUP($A707,LedenZ,29,0),""))</f>
        <v/>
      </c>
      <c r="V707" s="229" t="str">
        <f t="shared" si="559"/>
        <v/>
      </c>
      <c r="W707" s="229" t="str">
        <f t="shared" si="559"/>
        <v/>
      </c>
      <c r="X707" s="52">
        <v>18</v>
      </c>
      <c r="Y707" s="87" t="str">
        <f t="shared" si="554"/>
        <v/>
      </c>
      <c r="Z707" s="87" t="str">
        <f t="shared" si="555"/>
        <v/>
      </c>
      <c r="AA707" s="87" t="str">
        <f t="shared" si="556"/>
        <v/>
      </c>
      <c r="AB707" s="87" t="str">
        <f t="shared" si="557"/>
        <v/>
      </c>
      <c r="AC707" s="34">
        <f t="shared" si="558"/>
        <v>0</v>
      </c>
    </row>
    <row r="708" spans="1:32" x14ac:dyDescent="0.2">
      <c r="A708" s="34" t="str">
        <f>C691&amp;"x"&amp;B708</f>
        <v>x15</v>
      </c>
      <c r="B708" s="63">
        <v>15</v>
      </c>
      <c r="C708" s="87" t="str">
        <f t="shared" si="544"/>
        <v/>
      </c>
      <c r="D708" s="87" t="str">
        <f t="shared" si="545"/>
        <v/>
      </c>
      <c r="E708" s="88" t="str">
        <f t="shared" si="546"/>
        <v/>
      </c>
      <c r="F708" s="88" t="str">
        <f t="shared" si="547"/>
        <v/>
      </c>
      <c r="G708" s="89" t="str">
        <f t="shared" si="548"/>
        <v/>
      </c>
      <c r="H708" s="90" t="str">
        <f t="shared" si="549"/>
        <v/>
      </c>
      <c r="I708" s="97"/>
      <c r="J708" s="87" t="str">
        <f t="shared" si="550"/>
        <v/>
      </c>
      <c r="K708" s="87" t="str">
        <f t="shared" si="551"/>
        <v/>
      </c>
      <c r="L708" s="87" t="str">
        <f t="shared" si="552"/>
        <v/>
      </c>
      <c r="M708" s="87" t="str">
        <f t="shared" si="553"/>
        <v/>
      </c>
      <c r="N708" s="92"/>
      <c r="P708" s="223" t="str">
        <f>IF(OR(LEFT($A708,1)="x",AND(Y693+$AC708=0,$AC693&gt;0)),"",IFERROR(VLOOKUP($A708,LedenZ,26,0),""))</f>
        <v/>
      </c>
      <c r="Q708" s="223" t="str">
        <f>IF(OR(LEFT($A708,1)="x",AND(Z693+$AC708=0,$AC693&gt;0)),"",IFERROR(VLOOKUP($A708,LedenZ,27,0),""))</f>
        <v/>
      </c>
      <c r="R708" s="223" t="str">
        <f>IF(OR(LEFT($A708,1)="x",AND(AA693+$AC708=0,$AC693&gt;0)),"",IFERROR(VLOOKUP($A708,LedenZ,28,0),""))</f>
        <v/>
      </c>
      <c r="S708" s="223" t="str">
        <f>IF(OR(LEFT($A708,1)="x",AND(AC693+$AC708=0,$AC693&gt;0)),"",IFERROR(VLOOKUP($A708,LedenZ,29,0),""))</f>
        <v/>
      </c>
      <c r="V708" s="229" t="str">
        <f t="shared" si="559"/>
        <v/>
      </c>
      <c r="W708" s="229" t="str">
        <f t="shared" si="559"/>
        <v/>
      </c>
      <c r="X708" s="52">
        <v>19</v>
      </c>
      <c r="Y708" s="87" t="str">
        <f t="shared" si="554"/>
        <v/>
      </c>
      <c r="Z708" s="87" t="str">
        <f t="shared" si="555"/>
        <v/>
      </c>
      <c r="AA708" s="87" t="str">
        <f t="shared" si="556"/>
        <v/>
      </c>
      <c r="AB708" s="87" t="str">
        <f t="shared" si="557"/>
        <v/>
      </c>
      <c r="AC708" s="34">
        <f t="shared" si="558"/>
        <v>0</v>
      </c>
    </row>
    <row r="709" spans="1:32" ht="13.5" thickBot="1" x14ac:dyDescent="0.25">
      <c r="B709" s="93"/>
      <c r="C709" s="94"/>
      <c r="D709" s="93"/>
      <c r="E709" s="93"/>
      <c r="F709" s="93"/>
      <c r="G709" s="95"/>
      <c r="H709" s="95"/>
      <c r="I709" s="95"/>
      <c r="J709" s="94"/>
      <c r="K709" s="94"/>
      <c r="L709" s="94"/>
      <c r="M709" s="92"/>
      <c r="N709" s="92"/>
      <c r="X709" s="52">
        <v>20</v>
      </c>
    </row>
    <row r="710" spans="1:32" ht="13.5" thickTop="1" x14ac:dyDescent="0.2">
      <c r="A710" s="62"/>
      <c r="B710" s="63"/>
      <c r="C710" s="392" t="s">
        <v>6547</v>
      </c>
      <c r="D710" s="392"/>
      <c r="E710" s="178" t="s">
        <v>6548</v>
      </c>
      <c r="F710" s="178" t="s">
        <v>6549</v>
      </c>
      <c r="G710" s="65" t="s">
        <v>6550</v>
      </c>
      <c r="H710" s="66"/>
      <c r="I710" s="67"/>
      <c r="J710" s="68" t="s">
        <v>6551</v>
      </c>
      <c r="K710" s="68" t="s">
        <v>6552</v>
      </c>
      <c r="L710" s="68" t="s">
        <v>6553</v>
      </c>
      <c r="M710" s="69"/>
      <c r="N710" s="69"/>
      <c r="O710" s="70"/>
      <c r="P710" s="71">
        <f>COUNT(P714:P728)</f>
        <v>0</v>
      </c>
      <c r="Q710" s="71">
        <f>COUNT(Q714:Q728)</f>
        <v>0</v>
      </c>
      <c r="R710" s="71">
        <f>COUNT(R714:R728)</f>
        <v>0</v>
      </c>
      <c r="S710" s="71">
        <f>COUNT(S714:S728)</f>
        <v>0</v>
      </c>
      <c r="T710" s="51">
        <f>S710-(15-COUNTBLANK(AB714:AB728))</f>
        <v>0</v>
      </c>
      <c r="U710" s="70"/>
      <c r="V710" s="70"/>
      <c r="W710" s="70"/>
      <c r="X710" s="70">
        <v>1</v>
      </c>
      <c r="Y710" s="62"/>
      <c r="Z710" s="62"/>
      <c r="AA710" s="62"/>
      <c r="AB710" s="62"/>
      <c r="AC710" s="62"/>
    </row>
    <row r="711" spans="1:32" x14ac:dyDescent="0.2">
      <c r="A711" s="43">
        <v>39</v>
      </c>
      <c r="B711" s="73"/>
      <c r="C711" s="391" t="str">
        <f>Leden!AR41</f>
        <v/>
      </c>
      <c r="D711" s="391"/>
      <c r="E711" s="177" t="str">
        <f>IF($C711="","",LEFT(IFERROR(VLOOKUP($C711,TeamsZ,2,0),"")&amp;"??",2))</f>
        <v/>
      </c>
      <c r="F711" s="177" t="str">
        <f>IF($C711="","",LEFT(IFERROR(VLOOKUP($C711,TeamsZ,3,0),"")&amp;"??",2))</f>
        <v/>
      </c>
      <c r="G711" s="177" t="str">
        <f>IF($C711="","",LEFT(IFERROR(VLOOKUP($C711,TeamsZ,4,0),"")&amp;"?",1))</f>
        <v/>
      </c>
      <c r="H711" s="75"/>
      <c r="I711" s="76"/>
      <c r="J711" s="295">
        <f>COUNTIF(C714:C728,"V")</f>
        <v>0</v>
      </c>
      <c r="K711" s="300">
        <f>COUNTIF(C714:C728,"M")</f>
        <v>0</v>
      </c>
      <c r="L711" s="77" t="str">
        <f>IFERROR(AVERAGE(H714:H728),"")</f>
        <v/>
      </c>
      <c r="M711" s="78"/>
      <c r="N711" s="78"/>
      <c r="O711" s="79" t="s">
        <v>6554</v>
      </c>
      <c r="P711" s="223" t="str">
        <f>IF(COUNT(P714:P728)=0,"",TeamPunten(P714:P728,$V711))</f>
        <v/>
      </c>
      <c r="Q711" s="223" t="str">
        <f>IF(COUNT(Q714:Q728)=0,"",TeamPunten(Q714:Q728,$V711))</f>
        <v/>
      </c>
      <c r="R711" s="223" t="str">
        <f>IF(COUNT(R714:R728)=0,"",TeamPunten(R714:R728,$V711))</f>
        <v/>
      </c>
      <c r="S711" s="223" t="str">
        <f>IF(COUNT(S714:S728)=0,"",TeamPunten(S714:S728,$V711))</f>
        <v/>
      </c>
      <c r="T711" s="51"/>
      <c r="U711" s="225" t="str">
        <f>MID($C711,1,1)</f>
        <v/>
      </c>
      <c r="V711" s="225" t="str">
        <f>MID($C711,1,1)</f>
        <v/>
      </c>
      <c r="W711" s="225" t="str">
        <f>MID($C711,1,1)</f>
        <v/>
      </c>
      <c r="X711" s="52">
        <v>2</v>
      </c>
      <c r="Y711" s="43"/>
      <c r="Z711" s="43"/>
      <c r="AA711" s="43"/>
      <c r="AB711" s="43"/>
      <c r="AC711" s="43"/>
      <c r="AD711" s="20" t="str">
        <f>IF($C711="","",IFERROR(VLOOKUP($C711,TeamsZ,6,0),""))</f>
        <v/>
      </c>
      <c r="AE711" s="20" t="str">
        <f>IF($AD711="","",VLOOKUP($AD711,Teams!$J$4:$O$8,2,0))</f>
        <v/>
      </c>
      <c r="AF711" s="20" t="str">
        <f>IF($AD711="","",VLOOKUP($AD711,Teams!$J$4:$O$8,4,0))</f>
        <v/>
      </c>
    </row>
    <row r="712" spans="1:32" x14ac:dyDescent="0.2">
      <c r="B712" s="63"/>
      <c r="C712" s="178"/>
      <c r="D712" s="63"/>
      <c r="E712" s="63"/>
      <c r="F712" s="63"/>
      <c r="G712" s="67"/>
      <c r="H712" s="67"/>
      <c r="I712" s="67"/>
      <c r="J712" s="296"/>
      <c r="K712" s="296"/>
      <c r="L712" s="296"/>
      <c r="M712" s="80"/>
      <c r="N712" s="80"/>
      <c r="P712" s="224"/>
      <c r="Q712" s="224"/>
      <c r="R712" s="224"/>
      <c r="S712" s="224"/>
      <c r="T712" s="51"/>
      <c r="U712" s="226"/>
      <c r="V712" s="226"/>
      <c r="W712" s="226"/>
      <c r="X712" s="52">
        <v>3</v>
      </c>
    </row>
    <row r="713" spans="1:32" x14ac:dyDescent="0.2">
      <c r="A713" s="81"/>
      <c r="B713" s="82"/>
      <c r="C713" s="83" t="s">
        <v>6555</v>
      </c>
      <c r="D713" s="83" t="s">
        <v>6556</v>
      </c>
      <c r="E713" s="84" t="s">
        <v>6557</v>
      </c>
      <c r="F713" s="84" t="s">
        <v>6558</v>
      </c>
      <c r="G713" s="83" t="s">
        <v>6559</v>
      </c>
      <c r="H713" s="83" t="s">
        <v>6560</v>
      </c>
      <c r="I713" s="83" t="s">
        <v>6415</v>
      </c>
      <c r="J713" s="83" t="s">
        <v>7321</v>
      </c>
      <c r="K713" s="83" t="s">
        <v>8065</v>
      </c>
      <c r="L713" s="83" t="s">
        <v>8195</v>
      </c>
      <c r="M713" s="83" t="s">
        <v>8196</v>
      </c>
      <c r="N713" s="85"/>
      <c r="O713" s="86"/>
      <c r="P713" s="227" t="s">
        <v>6425</v>
      </c>
      <c r="Q713" s="227" t="s">
        <v>6424</v>
      </c>
      <c r="R713" s="227" t="s">
        <v>6426</v>
      </c>
      <c r="S713" s="227" t="s">
        <v>6425</v>
      </c>
      <c r="T713" s="51"/>
      <c r="U713" s="225" t="str">
        <f>IF(W711="","",VLOOKUP(W711,Leeftijdscat,2,FALSE))</f>
        <v/>
      </c>
      <c r="V713" s="225" t="str">
        <f>IF(W711="","",VLOOKUP(W711,Leeftijdscat,3,FALSE))</f>
        <v/>
      </c>
      <c r="W713" s="225"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LEN(AB714&amp;AB715&amp;AB716&amp;AB717&amp;AB718&amp;AB719&amp;AB720&amp;AB721&amp;AB722&amp;AB723&amp;AB724&amp;AB725&amp;AB726&amp;AB727&amp;AB728)</f>
        <v>0</v>
      </c>
      <c r="AC713" s="81">
        <f>SUM(Y713:AA713)</f>
        <v>0</v>
      </c>
    </row>
    <row r="714" spans="1:32" x14ac:dyDescent="0.2">
      <c r="A714" s="34" t="str">
        <f>C711&amp;"x"&amp;B714</f>
        <v>x1</v>
      </c>
      <c r="B714" s="63">
        <v>1</v>
      </c>
      <c r="C714" s="87" t="str">
        <f t="shared" ref="C714:C728" si="560">IF(LEFT($A714,1)="x","",IFERROR(VLOOKUP($A714,LedenZ,5,0),""))</f>
        <v/>
      </c>
      <c r="D714" s="87" t="str">
        <f t="shared" ref="D714:D728" si="561">IF(LEFT($A714,1)="x","",IFERROR(VLOOKUP($A714,LedenZ,6,0),""))</f>
        <v/>
      </c>
      <c r="E714" s="88" t="str">
        <f t="shared" ref="E714:E728" si="562">IF(LEFT($A714,1)="x","",IFERROR(VLOOKUP($A714,LedenZ,7,0),""))</f>
        <v/>
      </c>
      <c r="F714" s="88" t="str">
        <f t="shared" ref="F714:F728" si="563">IF(LEFT($A714,1)="x","",IFERROR(VLOOKUP($A714,LedenZ,8,0),""))</f>
        <v/>
      </c>
      <c r="G714" s="89" t="str">
        <f t="shared" ref="G714:G728" si="564">IF(LEFT($A714,1)="x","",IFERROR(VLOOKUP($A714,LedenZ,9,0),""))</f>
        <v/>
      </c>
      <c r="H714" s="90" t="str">
        <f t="shared" ref="H714:H728" si="565">IF(AND(ISNUMBER(G714),G714&lt;&gt;0),DATEDIF(G714,Peildatum,"Y"),"")</f>
        <v/>
      </c>
      <c r="I714" s="97"/>
      <c r="J714" s="87" t="str">
        <f t="shared" ref="J714:J728" si="566">IF(LEFT($A714,1)="x","",IFERROR(VLOOKUP($A714,LedenZ,15,0),""))</f>
        <v/>
      </c>
      <c r="K714" s="87" t="str">
        <f t="shared" ref="K714:K728" si="567">IF(LEFT($A714,1)="x","",IFERROR(VLOOKUP($A714,LedenZ,16,0),""))</f>
        <v/>
      </c>
      <c r="L714" s="87" t="str">
        <f t="shared" ref="L714:L728" si="568">IF(LEFT($A714,1)="x","",IFERROR(VLOOKUP($A714,LedenZ,17,0),""))</f>
        <v/>
      </c>
      <c r="M714" s="87" t="str">
        <f t="shared" ref="M714:M728" si="569">IF(LEFT($A714,1)="x","",IFERROR(VLOOKUP($A714,LedenZ,18,0),""))</f>
        <v/>
      </c>
      <c r="N714" s="92"/>
      <c r="P714" s="223" t="str">
        <f>IF(OR(LEFT($A714,1)="x",AND(Y713+$AC714=0,$AC713&gt;0)),"",IFERROR(VLOOKUP($A714,LedenZ,26,0),""))</f>
        <v/>
      </c>
      <c r="Q714" s="223" t="str">
        <f>IF(OR(LEFT($A714,1)="x",AND(Z713+$AC714=0,$AC713&gt;0)),"",IFERROR(VLOOKUP($A714,LedenZ,27,0),""))</f>
        <v/>
      </c>
      <c r="R714" s="223" t="str">
        <f>IF(OR(LEFT($A714,1)="x",AND(AA713+$AC714=0,$AC713&gt;0)),"",IFERROR(VLOOKUP($A714,LedenZ,28,0),""))</f>
        <v/>
      </c>
      <c r="S714" s="223" t="str">
        <f>IF(OR(LEFT($A714,1)="x",AND(AC713+$AC714=0,$AC713&gt;0)),"",IFERROR(VLOOKUP($A714,LedenZ,29,0),""))</f>
        <v/>
      </c>
      <c r="T714" s="305"/>
      <c r="U714" s="226"/>
      <c r="V714" s="229" t="str">
        <f>V713</f>
        <v/>
      </c>
      <c r="W714" s="229" t="str">
        <f>W713</f>
        <v/>
      </c>
      <c r="X714" s="52">
        <v>5</v>
      </c>
      <c r="Y714" s="87" t="str">
        <f t="shared" ref="Y714:Y728" si="570">IF(LEFT($A714,1)="x","",IFERROR(VLOOKUP($A714,LedenZ,33,0),""))</f>
        <v/>
      </c>
      <c r="Z714" s="87" t="str">
        <f t="shared" ref="Z714:Z728" si="571">IF(LEFT($A714,1)="x","",IFERROR(VLOOKUP($A714,LedenZ,34,0),""))</f>
        <v/>
      </c>
      <c r="AA714" s="87" t="str">
        <f t="shared" ref="AA714:AA728" si="572">IF(LEFT($A714,1)="x","",IFERROR(VLOOKUP($A714,LedenZ,35,0),""))</f>
        <v/>
      </c>
      <c r="AB714" s="87" t="str">
        <f t="shared" ref="AB714:AB728" si="573">IF(LEFT($A714,1)="x","",IFERROR(VLOOKUP($A714,LedenZ,36,0),""))</f>
        <v/>
      </c>
      <c r="AC714" s="34">
        <f t="shared" ref="AC714:AC728" si="574">LEN(Y714&amp;Z714&amp;AA714&amp;AB714)</f>
        <v>0</v>
      </c>
    </row>
    <row r="715" spans="1:32" x14ac:dyDescent="0.2">
      <c r="A715" s="34" t="str">
        <f>C711&amp;"x"&amp;B715</f>
        <v>x2</v>
      </c>
      <c r="B715" s="63">
        <v>2</v>
      </c>
      <c r="C715" s="87" t="str">
        <f t="shared" si="560"/>
        <v/>
      </c>
      <c r="D715" s="87" t="str">
        <f t="shared" si="561"/>
        <v/>
      </c>
      <c r="E715" s="88" t="str">
        <f t="shared" si="562"/>
        <v/>
      </c>
      <c r="F715" s="88" t="str">
        <f t="shared" si="563"/>
        <v/>
      </c>
      <c r="G715" s="89" t="str">
        <f t="shared" si="564"/>
        <v/>
      </c>
      <c r="H715" s="90" t="str">
        <f t="shared" si="565"/>
        <v/>
      </c>
      <c r="I715" s="97"/>
      <c r="J715" s="87" t="str">
        <f t="shared" si="566"/>
        <v/>
      </c>
      <c r="K715" s="87" t="str">
        <f t="shared" si="567"/>
        <v/>
      </c>
      <c r="L715" s="87" t="str">
        <f t="shared" si="568"/>
        <v/>
      </c>
      <c r="M715" s="87" t="str">
        <f t="shared" si="569"/>
        <v/>
      </c>
      <c r="N715" s="92"/>
      <c r="P715" s="223" t="str">
        <f>IF(OR(LEFT($A715,1)="x",AND(Y713+$AC715=0,$AC713&gt;0)),"",IFERROR(VLOOKUP($A715,LedenZ,26,0),""))</f>
        <v/>
      </c>
      <c r="Q715" s="223" t="str">
        <f>IF(OR(LEFT($A715,1)="x",AND(Z713+$AC715=0,$AC713&gt;0)),"",IFERROR(VLOOKUP($A715,LedenZ,27,0),""))</f>
        <v/>
      </c>
      <c r="R715" s="223" t="str">
        <f>IF(OR(LEFT($A715,1)="x",AND(AA713+$AC715=0,$AC713&gt;0)),"",IFERROR(VLOOKUP($A715,LedenZ,28,0),""))</f>
        <v/>
      </c>
      <c r="S715" s="223" t="str">
        <f>IF(OR(LEFT($A715,1)="x",AND(AC713+$AC715=0,$AC713&gt;0)),"",IFERROR(VLOOKUP($A715,LedenZ,29,0),""))</f>
        <v/>
      </c>
      <c r="T715" s="305"/>
      <c r="U715" s="226"/>
      <c r="V715" s="229" t="str">
        <f t="shared" ref="V715:W728" si="575">V714</f>
        <v/>
      </c>
      <c r="W715" s="229" t="str">
        <f t="shared" si="575"/>
        <v/>
      </c>
      <c r="X715" s="52">
        <v>6</v>
      </c>
      <c r="Y715" s="87" t="str">
        <f t="shared" si="570"/>
        <v/>
      </c>
      <c r="Z715" s="87" t="str">
        <f t="shared" si="571"/>
        <v/>
      </c>
      <c r="AA715" s="87" t="str">
        <f t="shared" si="572"/>
        <v/>
      </c>
      <c r="AB715" s="87" t="str">
        <f t="shared" si="573"/>
        <v/>
      </c>
      <c r="AC715" s="34">
        <f t="shared" si="574"/>
        <v>0</v>
      </c>
    </row>
    <row r="716" spans="1:32" x14ac:dyDescent="0.2">
      <c r="A716" s="34" t="str">
        <f>C711&amp;"x"&amp;B716</f>
        <v>x3</v>
      </c>
      <c r="B716" s="63">
        <v>3</v>
      </c>
      <c r="C716" s="87" t="str">
        <f t="shared" si="560"/>
        <v/>
      </c>
      <c r="D716" s="87" t="str">
        <f t="shared" si="561"/>
        <v/>
      </c>
      <c r="E716" s="88" t="str">
        <f t="shared" si="562"/>
        <v/>
      </c>
      <c r="F716" s="88" t="str">
        <f t="shared" si="563"/>
        <v/>
      </c>
      <c r="G716" s="89" t="str">
        <f t="shared" si="564"/>
        <v/>
      </c>
      <c r="H716" s="90" t="str">
        <f t="shared" si="565"/>
        <v/>
      </c>
      <c r="I716" s="97"/>
      <c r="J716" s="87" t="str">
        <f t="shared" si="566"/>
        <v/>
      </c>
      <c r="K716" s="87" t="str">
        <f t="shared" si="567"/>
        <v/>
      </c>
      <c r="L716" s="87" t="str">
        <f t="shared" si="568"/>
        <v/>
      </c>
      <c r="M716" s="87" t="str">
        <f t="shared" si="569"/>
        <v/>
      </c>
      <c r="N716" s="92"/>
      <c r="P716" s="223" t="str">
        <f>IF(OR(LEFT($A716,1)="x",AND(Y713+$AC716=0,$AC713&gt;0)),"",IFERROR(VLOOKUP($A716,LedenZ,26,0),""))</f>
        <v/>
      </c>
      <c r="Q716" s="223" t="str">
        <f>IF(OR(LEFT($A716,1)="x",AND(Z713+$AC716=0,$AC713&gt;0)),"",IFERROR(VLOOKUP($A716,LedenZ,27,0),""))</f>
        <v/>
      </c>
      <c r="R716" s="223" t="str">
        <f>IF(OR(LEFT($A716,1)="x",AND(AA713+$AC716=0,$AC713&gt;0)),"",IFERROR(VLOOKUP($A716,LedenZ,28,0),""))</f>
        <v/>
      </c>
      <c r="S716" s="223" t="str">
        <f>IF(OR(LEFT($A716,1)="x",AND(AC713+$AC716=0,$AC713&gt;0)),"",IFERROR(VLOOKUP($A716,LedenZ,29,0),""))</f>
        <v/>
      </c>
      <c r="T716" s="305"/>
      <c r="U716" s="226"/>
      <c r="V716" s="229" t="str">
        <f t="shared" si="575"/>
        <v/>
      </c>
      <c r="W716" s="229" t="str">
        <f t="shared" si="575"/>
        <v/>
      </c>
      <c r="X716" s="52">
        <v>7</v>
      </c>
      <c r="Y716" s="87" t="str">
        <f t="shared" si="570"/>
        <v/>
      </c>
      <c r="Z716" s="87" t="str">
        <f t="shared" si="571"/>
        <v/>
      </c>
      <c r="AA716" s="87" t="str">
        <f t="shared" si="572"/>
        <v/>
      </c>
      <c r="AB716" s="87" t="str">
        <f t="shared" si="573"/>
        <v/>
      </c>
      <c r="AC716" s="34">
        <f t="shared" si="574"/>
        <v>0</v>
      </c>
    </row>
    <row r="717" spans="1:32" x14ac:dyDescent="0.2">
      <c r="A717" s="34" t="str">
        <f>C711&amp;"x"&amp;B717</f>
        <v>x4</v>
      </c>
      <c r="B717" s="63">
        <v>4</v>
      </c>
      <c r="C717" s="87" t="str">
        <f t="shared" si="560"/>
        <v/>
      </c>
      <c r="D717" s="87" t="str">
        <f t="shared" si="561"/>
        <v/>
      </c>
      <c r="E717" s="88" t="str">
        <f t="shared" si="562"/>
        <v/>
      </c>
      <c r="F717" s="88" t="str">
        <f t="shared" si="563"/>
        <v/>
      </c>
      <c r="G717" s="89" t="str">
        <f t="shared" si="564"/>
        <v/>
      </c>
      <c r="H717" s="90" t="str">
        <f t="shared" si="565"/>
        <v/>
      </c>
      <c r="I717" s="97"/>
      <c r="J717" s="87" t="str">
        <f t="shared" si="566"/>
        <v/>
      </c>
      <c r="K717" s="87" t="str">
        <f t="shared" si="567"/>
        <v/>
      </c>
      <c r="L717" s="87" t="str">
        <f t="shared" si="568"/>
        <v/>
      </c>
      <c r="M717" s="87" t="str">
        <f t="shared" si="569"/>
        <v/>
      </c>
      <c r="N717" s="92"/>
      <c r="P717" s="223" t="str">
        <f>IF(OR(LEFT($A717,1)="x",AND(Y713+$AC717=0,$AC713&gt;0)),"",IFERROR(VLOOKUP($A717,LedenZ,26,0),""))</f>
        <v/>
      </c>
      <c r="Q717" s="223" t="str">
        <f>IF(OR(LEFT($A717,1)="x",AND(Z713+$AC717=0,$AC713&gt;0)),"",IFERROR(VLOOKUP($A717,LedenZ,27,0),""))</f>
        <v/>
      </c>
      <c r="R717" s="223" t="str">
        <f>IF(OR(LEFT($A717,1)="x",AND(AA713+$AC717=0,$AC713&gt;0)),"",IFERROR(VLOOKUP($A717,LedenZ,28,0),""))</f>
        <v/>
      </c>
      <c r="S717" s="223" t="str">
        <f>IF(OR(LEFT($A717,1)="x",AND(AC713+$AC717=0,$AC713&gt;0)),"",IFERROR(VLOOKUP($A717,LedenZ,29,0),""))</f>
        <v/>
      </c>
      <c r="T717" s="305"/>
      <c r="U717" s="226"/>
      <c r="V717" s="229" t="str">
        <f t="shared" si="575"/>
        <v/>
      </c>
      <c r="W717" s="229" t="str">
        <f t="shared" si="575"/>
        <v/>
      </c>
      <c r="X717" s="52">
        <v>8</v>
      </c>
      <c r="Y717" s="87" t="str">
        <f t="shared" si="570"/>
        <v/>
      </c>
      <c r="Z717" s="87" t="str">
        <f t="shared" si="571"/>
        <v/>
      </c>
      <c r="AA717" s="87" t="str">
        <f t="shared" si="572"/>
        <v/>
      </c>
      <c r="AB717" s="87" t="str">
        <f t="shared" si="573"/>
        <v/>
      </c>
      <c r="AC717" s="34">
        <f t="shared" si="574"/>
        <v>0</v>
      </c>
    </row>
    <row r="718" spans="1:32" x14ac:dyDescent="0.2">
      <c r="A718" s="34" t="str">
        <f>C711&amp;"x"&amp;B718</f>
        <v>x5</v>
      </c>
      <c r="B718" s="63">
        <v>5</v>
      </c>
      <c r="C718" s="87" t="str">
        <f t="shared" si="560"/>
        <v/>
      </c>
      <c r="D718" s="87" t="str">
        <f t="shared" si="561"/>
        <v/>
      </c>
      <c r="E718" s="88" t="str">
        <f t="shared" si="562"/>
        <v/>
      </c>
      <c r="F718" s="88" t="str">
        <f t="shared" si="563"/>
        <v/>
      </c>
      <c r="G718" s="89" t="str">
        <f t="shared" si="564"/>
        <v/>
      </c>
      <c r="H718" s="90" t="str">
        <f t="shared" si="565"/>
        <v/>
      </c>
      <c r="I718" s="97"/>
      <c r="J718" s="87" t="str">
        <f t="shared" si="566"/>
        <v/>
      </c>
      <c r="K718" s="87" t="str">
        <f t="shared" si="567"/>
        <v/>
      </c>
      <c r="L718" s="87" t="str">
        <f t="shared" si="568"/>
        <v/>
      </c>
      <c r="M718" s="87" t="str">
        <f t="shared" si="569"/>
        <v/>
      </c>
      <c r="N718" s="92"/>
      <c r="P718" s="223" t="str">
        <f>IF(OR(LEFT($A718,1)="x",AND(Y713+$AC718=0,$AC713&gt;0)),"",IFERROR(VLOOKUP($A718,LedenZ,26,0),""))</f>
        <v/>
      </c>
      <c r="Q718" s="223" t="str">
        <f>IF(OR(LEFT($A718,1)="x",AND(Z713+$AC718=0,$AC713&gt;0)),"",IFERROR(VLOOKUP($A718,LedenZ,27,0),""))</f>
        <v/>
      </c>
      <c r="R718" s="223" t="str">
        <f>IF(OR(LEFT($A718,1)="x",AND(AA713+$AC718=0,$AC713&gt;0)),"",IFERROR(VLOOKUP($A718,LedenZ,28,0),""))</f>
        <v/>
      </c>
      <c r="S718" s="223" t="str">
        <f>IF(OR(LEFT($A718,1)="x",AND(AC713+$AC718=0,$AC713&gt;0)),"",IFERROR(VLOOKUP($A718,LedenZ,29,0),""))</f>
        <v/>
      </c>
      <c r="T718" s="305"/>
      <c r="U718" s="226"/>
      <c r="V718" s="229" t="str">
        <f t="shared" si="575"/>
        <v/>
      </c>
      <c r="W718" s="229" t="str">
        <f t="shared" si="575"/>
        <v/>
      </c>
      <c r="X718" s="52">
        <v>9</v>
      </c>
      <c r="Y718" s="87" t="str">
        <f t="shared" si="570"/>
        <v/>
      </c>
      <c r="Z718" s="87" t="str">
        <f t="shared" si="571"/>
        <v/>
      </c>
      <c r="AA718" s="87" t="str">
        <f t="shared" si="572"/>
        <v/>
      </c>
      <c r="AB718" s="87" t="str">
        <f t="shared" si="573"/>
        <v/>
      </c>
      <c r="AC718" s="34">
        <f t="shared" si="574"/>
        <v>0</v>
      </c>
    </row>
    <row r="719" spans="1:32" x14ac:dyDescent="0.2">
      <c r="A719" s="34" t="str">
        <f>C711&amp;"x"&amp;B719</f>
        <v>x6</v>
      </c>
      <c r="B719" s="63">
        <v>6</v>
      </c>
      <c r="C719" s="87" t="str">
        <f t="shared" si="560"/>
        <v/>
      </c>
      <c r="D719" s="87" t="str">
        <f t="shared" si="561"/>
        <v/>
      </c>
      <c r="E719" s="88" t="str">
        <f t="shared" si="562"/>
        <v/>
      </c>
      <c r="F719" s="88" t="str">
        <f t="shared" si="563"/>
        <v/>
      </c>
      <c r="G719" s="89" t="str">
        <f t="shared" si="564"/>
        <v/>
      </c>
      <c r="H719" s="90" t="str">
        <f t="shared" si="565"/>
        <v/>
      </c>
      <c r="I719" s="97"/>
      <c r="J719" s="87" t="str">
        <f t="shared" si="566"/>
        <v/>
      </c>
      <c r="K719" s="87" t="str">
        <f t="shared" si="567"/>
        <v/>
      </c>
      <c r="L719" s="87" t="str">
        <f t="shared" si="568"/>
        <v/>
      </c>
      <c r="M719" s="87" t="str">
        <f t="shared" si="569"/>
        <v/>
      </c>
      <c r="N719" s="92"/>
      <c r="P719" s="223" t="str">
        <f>IF(OR(LEFT($A719,1)="x",AND(Y713+$AC719=0,$AC713&gt;0)),"",IFERROR(VLOOKUP($A719,LedenZ,26,0),""))</f>
        <v/>
      </c>
      <c r="Q719" s="223" t="str">
        <f>IF(OR(LEFT($A719,1)="x",AND(Z713+$AC719=0,$AC713&gt;0)),"",IFERROR(VLOOKUP($A719,LedenZ,27,0),""))</f>
        <v/>
      </c>
      <c r="R719" s="223" t="str">
        <f>IF(OR(LEFT($A719,1)="x",AND(AA713+$AC719=0,$AC713&gt;0)),"",IFERROR(VLOOKUP($A719,LedenZ,28,0),""))</f>
        <v/>
      </c>
      <c r="S719" s="223" t="str">
        <f>IF(OR(LEFT($A719,1)="x",AND(AC713+$AC719=0,$AC713&gt;0)),"",IFERROR(VLOOKUP($A719,LedenZ,29,0),""))</f>
        <v/>
      </c>
      <c r="T719" s="305"/>
      <c r="U719" s="226"/>
      <c r="V719" s="229" t="str">
        <f t="shared" si="575"/>
        <v/>
      </c>
      <c r="W719" s="229" t="str">
        <f t="shared" si="575"/>
        <v/>
      </c>
      <c r="X719" s="52">
        <v>10</v>
      </c>
      <c r="Y719" s="87" t="str">
        <f t="shared" si="570"/>
        <v/>
      </c>
      <c r="Z719" s="87" t="str">
        <f t="shared" si="571"/>
        <v/>
      </c>
      <c r="AA719" s="87" t="str">
        <f t="shared" si="572"/>
        <v/>
      </c>
      <c r="AB719" s="87" t="str">
        <f t="shared" si="573"/>
        <v/>
      </c>
      <c r="AC719" s="34">
        <f t="shared" si="574"/>
        <v>0</v>
      </c>
    </row>
    <row r="720" spans="1:32" x14ac:dyDescent="0.2">
      <c r="A720" s="34" t="str">
        <f>C711&amp;"x"&amp;B720</f>
        <v>x7</v>
      </c>
      <c r="B720" s="63">
        <v>7</v>
      </c>
      <c r="C720" s="87" t="str">
        <f t="shared" si="560"/>
        <v/>
      </c>
      <c r="D720" s="87" t="str">
        <f t="shared" si="561"/>
        <v/>
      </c>
      <c r="E720" s="88" t="str">
        <f t="shared" si="562"/>
        <v/>
      </c>
      <c r="F720" s="88" t="str">
        <f t="shared" si="563"/>
        <v/>
      </c>
      <c r="G720" s="89" t="str">
        <f t="shared" si="564"/>
        <v/>
      </c>
      <c r="H720" s="90" t="str">
        <f t="shared" si="565"/>
        <v/>
      </c>
      <c r="I720" s="97"/>
      <c r="J720" s="87" t="str">
        <f t="shared" si="566"/>
        <v/>
      </c>
      <c r="K720" s="87" t="str">
        <f t="shared" si="567"/>
        <v/>
      </c>
      <c r="L720" s="87" t="str">
        <f t="shared" si="568"/>
        <v/>
      </c>
      <c r="M720" s="87" t="str">
        <f t="shared" si="569"/>
        <v/>
      </c>
      <c r="N720" s="92"/>
      <c r="P720" s="223" t="str">
        <f>IF(OR(LEFT($A720,1)="x",AND(Y713+$AC720=0,$AC713&gt;0)),"",IFERROR(VLOOKUP($A720,LedenZ,26,0),""))</f>
        <v/>
      </c>
      <c r="Q720" s="223" t="str">
        <f>IF(OR(LEFT($A720,1)="x",AND(Z713+$AC720=0,$AC713&gt;0)),"",IFERROR(VLOOKUP($A720,LedenZ,27,0),""))</f>
        <v/>
      </c>
      <c r="R720" s="223" t="str">
        <f>IF(OR(LEFT($A720,1)="x",AND(AA713+$AC720=0,$AC713&gt;0)),"",IFERROR(VLOOKUP($A720,LedenZ,28,0),""))</f>
        <v/>
      </c>
      <c r="S720" s="223" t="str">
        <f>IF(OR(LEFT($A720,1)="x",AND(AC713+$AC720=0,$AC713&gt;0)),"",IFERROR(VLOOKUP($A720,LedenZ,29,0),""))</f>
        <v/>
      </c>
      <c r="T720" s="305"/>
      <c r="U720" s="226"/>
      <c r="V720" s="229" t="str">
        <f t="shared" si="575"/>
        <v/>
      </c>
      <c r="W720" s="229" t="str">
        <f t="shared" si="575"/>
        <v/>
      </c>
      <c r="X720" s="52">
        <v>11</v>
      </c>
      <c r="Y720" s="87" t="str">
        <f t="shared" si="570"/>
        <v/>
      </c>
      <c r="Z720" s="87" t="str">
        <f t="shared" si="571"/>
        <v/>
      </c>
      <c r="AA720" s="87" t="str">
        <f t="shared" si="572"/>
        <v/>
      </c>
      <c r="AB720" s="87" t="str">
        <f t="shared" si="573"/>
        <v/>
      </c>
      <c r="AC720" s="34">
        <f t="shared" si="574"/>
        <v>0</v>
      </c>
    </row>
    <row r="721" spans="1:32" x14ac:dyDescent="0.2">
      <c r="A721" s="34" t="str">
        <f>C711&amp;"x"&amp;B721</f>
        <v>x8</v>
      </c>
      <c r="B721" s="63">
        <v>8</v>
      </c>
      <c r="C721" s="87" t="str">
        <f t="shared" si="560"/>
        <v/>
      </c>
      <c r="D721" s="87" t="str">
        <f t="shared" si="561"/>
        <v/>
      </c>
      <c r="E721" s="88" t="str">
        <f t="shared" si="562"/>
        <v/>
      </c>
      <c r="F721" s="88" t="str">
        <f t="shared" si="563"/>
        <v/>
      </c>
      <c r="G721" s="89" t="str">
        <f t="shared" si="564"/>
        <v/>
      </c>
      <c r="H721" s="90" t="str">
        <f t="shared" si="565"/>
        <v/>
      </c>
      <c r="I721" s="97"/>
      <c r="J721" s="87" t="str">
        <f t="shared" si="566"/>
        <v/>
      </c>
      <c r="K721" s="87" t="str">
        <f t="shared" si="567"/>
        <v/>
      </c>
      <c r="L721" s="87" t="str">
        <f t="shared" si="568"/>
        <v/>
      </c>
      <c r="M721" s="87" t="str">
        <f t="shared" si="569"/>
        <v/>
      </c>
      <c r="N721" s="92"/>
      <c r="P721" s="223" t="str">
        <f>IF(OR(LEFT($A721,1)="x",AND(Y713+$AC721=0,$AC713&gt;0)),"",IFERROR(VLOOKUP($A721,LedenZ,26,0),""))</f>
        <v/>
      </c>
      <c r="Q721" s="223" t="str">
        <f>IF(OR(LEFT($A721,1)="x",AND(Z713+$AC721=0,$AC713&gt;0)),"",IFERROR(VLOOKUP($A721,LedenZ,27,0),""))</f>
        <v/>
      </c>
      <c r="R721" s="223" t="str">
        <f>IF(OR(LEFT($A721,1)="x",AND(AA713+$AC721=0,$AC713&gt;0)),"",IFERROR(VLOOKUP($A721,LedenZ,28,0),""))</f>
        <v/>
      </c>
      <c r="S721" s="223" t="str">
        <f>IF(OR(LEFT($A721,1)="x",AND(AC713+$AC721=0,$AC713&gt;0)),"",IFERROR(VLOOKUP($A721,LedenZ,29,0),""))</f>
        <v/>
      </c>
      <c r="T721" s="305"/>
      <c r="U721" s="226"/>
      <c r="V721" s="229" t="str">
        <f t="shared" si="575"/>
        <v/>
      </c>
      <c r="W721" s="229" t="str">
        <f t="shared" si="575"/>
        <v/>
      </c>
      <c r="X721" s="52">
        <v>12</v>
      </c>
      <c r="Y721" s="87" t="str">
        <f t="shared" si="570"/>
        <v/>
      </c>
      <c r="Z721" s="87" t="str">
        <f t="shared" si="571"/>
        <v/>
      </c>
      <c r="AA721" s="87" t="str">
        <f t="shared" si="572"/>
        <v/>
      </c>
      <c r="AB721" s="87" t="str">
        <f t="shared" si="573"/>
        <v/>
      </c>
      <c r="AC721" s="34">
        <f t="shared" si="574"/>
        <v>0</v>
      </c>
    </row>
    <row r="722" spans="1:32" x14ac:dyDescent="0.2">
      <c r="A722" s="34" t="str">
        <f>C711&amp;"x"&amp;B722</f>
        <v>x9</v>
      </c>
      <c r="B722" s="63">
        <v>9</v>
      </c>
      <c r="C722" s="87" t="str">
        <f t="shared" si="560"/>
        <v/>
      </c>
      <c r="D722" s="87" t="str">
        <f t="shared" si="561"/>
        <v/>
      </c>
      <c r="E722" s="88" t="str">
        <f t="shared" si="562"/>
        <v/>
      </c>
      <c r="F722" s="88" t="str">
        <f t="shared" si="563"/>
        <v/>
      </c>
      <c r="G722" s="89" t="str">
        <f t="shared" si="564"/>
        <v/>
      </c>
      <c r="H722" s="90" t="str">
        <f t="shared" si="565"/>
        <v/>
      </c>
      <c r="I722" s="97"/>
      <c r="J722" s="87" t="str">
        <f t="shared" si="566"/>
        <v/>
      </c>
      <c r="K722" s="87" t="str">
        <f t="shared" si="567"/>
        <v/>
      </c>
      <c r="L722" s="87" t="str">
        <f t="shared" si="568"/>
        <v/>
      </c>
      <c r="M722" s="87" t="str">
        <f t="shared" si="569"/>
        <v/>
      </c>
      <c r="N722" s="92"/>
      <c r="P722" s="223" t="str">
        <f>IF(OR(LEFT($A722,1)="x",AND(Y713+$AC722=0,$AC713&gt;0)),"",IFERROR(VLOOKUP($A722,LedenZ,26,0),""))</f>
        <v/>
      </c>
      <c r="Q722" s="223" t="str">
        <f>IF(OR(LEFT($A722,1)="x",AND(Z713+$AC722=0,$AC713&gt;0)),"",IFERROR(VLOOKUP($A722,LedenZ,27,0),""))</f>
        <v/>
      </c>
      <c r="R722" s="223" t="str">
        <f>IF(OR(LEFT($A722,1)="x",AND(AA713+$AC722=0,$AC713&gt;0)),"",IFERROR(VLOOKUP($A722,LedenZ,28,0),""))</f>
        <v/>
      </c>
      <c r="S722" s="223" t="str">
        <f>IF(OR(LEFT($A722,1)="x",AND(AC713+$AC722=0,$AC713&gt;0)),"",IFERROR(VLOOKUP($A722,LedenZ,29,0),""))</f>
        <v/>
      </c>
      <c r="T722" s="305"/>
      <c r="U722" s="226"/>
      <c r="V722" s="229" t="str">
        <f t="shared" si="575"/>
        <v/>
      </c>
      <c r="W722" s="229" t="str">
        <f t="shared" si="575"/>
        <v/>
      </c>
      <c r="X722" s="52">
        <v>13</v>
      </c>
      <c r="Y722" s="87" t="str">
        <f t="shared" si="570"/>
        <v/>
      </c>
      <c r="Z722" s="87" t="str">
        <f t="shared" si="571"/>
        <v/>
      </c>
      <c r="AA722" s="87" t="str">
        <f t="shared" si="572"/>
        <v/>
      </c>
      <c r="AB722" s="87" t="str">
        <f t="shared" si="573"/>
        <v/>
      </c>
      <c r="AC722" s="34">
        <f t="shared" si="574"/>
        <v>0</v>
      </c>
    </row>
    <row r="723" spans="1:32" x14ac:dyDescent="0.2">
      <c r="A723" s="34" t="str">
        <f>C711&amp;"x"&amp;B723</f>
        <v>x10</v>
      </c>
      <c r="B723" s="63">
        <v>10</v>
      </c>
      <c r="C723" s="87" t="str">
        <f t="shared" si="560"/>
        <v/>
      </c>
      <c r="D723" s="87" t="str">
        <f t="shared" si="561"/>
        <v/>
      </c>
      <c r="E723" s="88" t="str">
        <f t="shared" si="562"/>
        <v/>
      </c>
      <c r="F723" s="88" t="str">
        <f t="shared" si="563"/>
        <v/>
      </c>
      <c r="G723" s="89" t="str">
        <f t="shared" si="564"/>
        <v/>
      </c>
      <c r="H723" s="90" t="str">
        <f t="shared" si="565"/>
        <v/>
      </c>
      <c r="I723" s="97"/>
      <c r="J723" s="87" t="str">
        <f t="shared" si="566"/>
        <v/>
      </c>
      <c r="K723" s="87" t="str">
        <f t="shared" si="567"/>
        <v/>
      </c>
      <c r="L723" s="87" t="str">
        <f t="shared" si="568"/>
        <v/>
      </c>
      <c r="M723" s="87" t="str">
        <f t="shared" si="569"/>
        <v/>
      </c>
      <c r="N723" s="92"/>
      <c r="P723" s="223" t="str">
        <f>IF(OR(LEFT($A723,1)="x",AND(Y713+$AC723=0,$AC713&gt;0)),"",IFERROR(VLOOKUP($A723,LedenZ,26,0),""))</f>
        <v/>
      </c>
      <c r="Q723" s="223" t="str">
        <f>IF(OR(LEFT($A723,1)="x",AND(Z713+$AC723=0,$AC713&gt;0)),"",IFERROR(VLOOKUP($A723,LedenZ,27,0),""))</f>
        <v/>
      </c>
      <c r="R723" s="223" t="str">
        <f>IF(OR(LEFT($A723,1)="x",AND(AA713+$AC723=0,$AC713&gt;0)),"",IFERROR(VLOOKUP($A723,LedenZ,28,0),""))</f>
        <v/>
      </c>
      <c r="S723" s="223" t="str">
        <f>IF(OR(LEFT($A723,1)="x",AND(AC713+$AC723=0,$AC713&gt;0)),"",IFERROR(VLOOKUP($A723,LedenZ,29,0),""))</f>
        <v/>
      </c>
      <c r="T723" s="305"/>
      <c r="U723" s="226"/>
      <c r="V723" s="229" t="str">
        <f t="shared" si="575"/>
        <v/>
      </c>
      <c r="W723" s="229" t="str">
        <f t="shared" si="575"/>
        <v/>
      </c>
      <c r="X723" s="52">
        <v>14</v>
      </c>
      <c r="Y723" s="87" t="str">
        <f t="shared" si="570"/>
        <v/>
      </c>
      <c r="Z723" s="87" t="str">
        <f t="shared" si="571"/>
        <v/>
      </c>
      <c r="AA723" s="87" t="str">
        <f t="shared" si="572"/>
        <v/>
      </c>
      <c r="AB723" s="87" t="str">
        <f t="shared" si="573"/>
        <v/>
      </c>
      <c r="AC723" s="34">
        <f t="shared" si="574"/>
        <v>0</v>
      </c>
    </row>
    <row r="724" spans="1:32" x14ac:dyDescent="0.2">
      <c r="A724" s="34" t="str">
        <f>C711&amp;"x"&amp;B724</f>
        <v>x11</v>
      </c>
      <c r="B724" s="63">
        <v>11</v>
      </c>
      <c r="C724" s="87" t="str">
        <f t="shared" si="560"/>
        <v/>
      </c>
      <c r="D724" s="87" t="str">
        <f t="shared" si="561"/>
        <v/>
      </c>
      <c r="E724" s="88" t="str">
        <f t="shared" si="562"/>
        <v/>
      </c>
      <c r="F724" s="88" t="str">
        <f t="shared" si="563"/>
        <v/>
      </c>
      <c r="G724" s="89" t="str">
        <f t="shared" si="564"/>
        <v/>
      </c>
      <c r="H724" s="90" t="str">
        <f t="shared" si="565"/>
        <v/>
      </c>
      <c r="I724" s="97"/>
      <c r="J724" s="87" t="str">
        <f t="shared" si="566"/>
        <v/>
      </c>
      <c r="K724" s="87" t="str">
        <f t="shared" si="567"/>
        <v/>
      </c>
      <c r="L724" s="87" t="str">
        <f t="shared" si="568"/>
        <v/>
      </c>
      <c r="M724" s="87" t="str">
        <f t="shared" si="569"/>
        <v/>
      </c>
      <c r="N724" s="92"/>
      <c r="P724" s="223" t="str">
        <f>IF(OR(LEFT($A724,1)="x",AND(Y713+$AC724=0,$AC713&gt;0)),"",IFERROR(VLOOKUP($A724,LedenZ,26,0),""))</f>
        <v/>
      </c>
      <c r="Q724" s="223" t="str">
        <f>IF(OR(LEFT($A724,1)="x",AND(Z713+$AC724=0,$AC713&gt;0)),"",IFERROR(VLOOKUP($A724,LedenZ,27,0),""))</f>
        <v/>
      </c>
      <c r="R724" s="223" t="str">
        <f>IF(OR(LEFT($A724,1)="x",AND(AA713+$AC724=0,$AC713&gt;0)),"",IFERROR(VLOOKUP($A724,LedenZ,28,0),""))</f>
        <v/>
      </c>
      <c r="S724" s="223" t="str">
        <f>IF(OR(LEFT($A724,1)="x",AND(AC713+$AC724=0,$AC713&gt;0)),"",IFERROR(VLOOKUP($A724,LedenZ,29,0),""))</f>
        <v/>
      </c>
      <c r="V724" s="229" t="str">
        <f t="shared" si="575"/>
        <v/>
      </c>
      <c r="W724" s="229" t="str">
        <f t="shared" si="575"/>
        <v/>
      </c>
      <c r="X724" s="52">
        <v>15</v>
      </c>
      <c r="Y724" s="87" t="str">
        <f t="shared" si="570"/>
        <v/>
      </c>
      <c r="Z724" s="87" t="str">
        <f t="shared" si="571"/>
        <v/>
      </c>
      <c r="AA724" s="87" t="str">
        <f t="shared" si="572"/>
        <v/>
      </c>
      <c r="AB724" s="87" t="str">
        <f t="shared" si="573"/>
        <v/>
      </c>
      <c r="AC724" s="34">
        <f t="shared" si="574"/>
        <v>0</v>
      </c>
    </row>
    <row r="725" spans="1:32" x14ac:dyDescent="0.2">
      <c r="A725" s="34" t="str">
        <f>C711&amp;"x"&amp;B725</f>
        <v>x12</v>
      </c>
      <c r="B725" s="63">
        <v>12</v>
      </c>
      <c r="C725" s="87" t="str">
        <f t="shared" si="560"/>
        <v/>
      </c>
      <c r="D725" s="87" t="str">
        <f t="shared" si="561"/>
        <v/>
      </c>
      <c r="E725" s="88" t="str">
        <f t="shared" si="562"/>
        <v/>
      </c>
      <c r="F725" s="88" t="str">
        <f t="shared" si="563"/>
        <v/>
      </c>
      <c r="G725" s="89" t="str">
        <f t="shared" si="564"/>
        <v/>
      </c>
      <c r="H725" s="90" t="str">
        <f t="shared" si="565"/>
        <v/>
      </c>
      <c r="I725" s="97"/>
      <c r="J725" s="87" t="str">
        <f t="shared" si="566"/>
        <v/>
      </c>
      <c r="K725" s="87" t="str">
        <f t="shared" si="567"/>
        <v/>
      </c>
      <c r="L725" s="87" t="str">
        <f t="shared" si="568"/>
        <v/>
      </c>
      <c r="M725" s="87" t="str">
        <f t="shared" si="569"/>
        <v/>
      </c>
      <c r="N725" s="92"/>
      <c r="P725" s="223" t="str">
        <f>IF(OR(LEFT($A725,1)="x",AND(Y713+$AC725=0,$AC713&gt;0)),"",IFERROR(VLOOKUP($A725,LedenZ,26,0),""))</f>
        <v/>
      </c>
      <c r="Q725" s="223" t="str">
        <f>IF(OR(LEFT($A725,1)="x",AND(Z713+$AC725=0,$AC713&gt;0)),"",IFERROR(VLOOKUP($A725,LedenZ,27,0),""))</f>
        <v/>
      </c>
      <c r="R725" s="223" t="str">
        <f>IF(OR(LEFT($A725,1)="x",AND(AA713+$AC725=0,$AC713&gt;0)),"",IFERROR(VLOOKUP($A725,LedenZ,28,0),""))</f>
        <v/>
      </c>
      <c r="S725" s="223" t="str">
        <f>IF(OR(LEFT($A725,1)="x",AND(AC713+$AC725=0,$AC713&gt;0)),"",IFERROR(VLOOKUP($A725,LedenZ,29,0),""))</f>
        <v/>
      </c>
      <c r="V725" s="229" t="str">
        <f t="shared" si="575"/>
        <v/>
      </c>
      <c r="W725" s="229" t="str">
        <f t="shared" si="575"/>
        <v/>
      </c>
      <c r="X725" s="52">
        <v>16</v>
      </c>
      <c r="Y725" s="87" t="str">
        <f t="shared" si="570"/>
        <v/>
      </c>
      <c r="Z725" s="87" t="str">
        <f t="shared" si="571"/>
        <v/>
      </c>
      <c r="AA725" s="87" t="str">
        <f t="shared" si="572"/>
        <v/>
      </c>
      <c r="AB725" s="87" t="str">
        <f t="shared" si="573"/>
        <v/>
      </c>
      <c r="AC725" s="34">
        <f t="shared" si="574"/>
        <v>0</v>
      </c>
    </row>
    <row r="726" spans="1:32" x14ac:dyDescent="0.2">
      <c r="A726" s="34" t="str">
        <f>C711&amp;"x"&amp;B726</f>
        <v>x13</v>
      </c>
      <c r="B726" s="63">
        <v>13</v>
      </c>
      <c r="C726" s="87" t="str">
        <f t="shared" si="560"/>
        <v/>
      </c>
      <c r="D726" s="87" t="str">
        <f t="shared" si="561"/>
        <v/>
      </c>
      <c r="E726" s="88" t="str">
        <f t="shared" si="562"/>
        <v/>
      </c>
      <c r="F726" s="88" t="str">
        <f t="shared" si="563"/>
        <v/>
      </c>
      <c r="G726" s="89" t="str">
        <f t="shared" si="564"/>
        <v/>
      </c>
      <c r="H726" s="90" t="str">
        <f t="shared" si="565"/>
        <v/>
      </c>
      <c r="I726" s="97"/>
      <c r="J726" s="87" t="str">
        <f t="shared" si="566"/>
        <v/>
      </c>
      <c r="K726" s="87" t="str">
        <f t="shared" si="567"/>
        <v/>
      </c>
      <c r="L726" s="87" t="str">
        <f t="shared" si="568"/>
        <v/>
      </c>
      <c r="M726" s="87" t="str">
        <f t="shared" si="569"/>
        <v/>
      </c>
      <c r="N726" s="92"/>
      <c r="P726" s="223" t="str">
        <f>IF(OR(LEFT($A726,1)="x",AND(Y713+$AC726=0,$AC713&gt;0)),"",IFERROR(VLOOKUP($A726,LedenZ,26,0),""))</f>
        <v/>
      </c>
      <c r="Q726" s="223" t="str">
        <f>IF(OR(LEFT($A726,1)="x",AND(Z713+$AC726=0,$AC713&gt;0)),"",IFERROR(VLOOKUP($A726,LedenZ,27,0),""))</f>
        <v/>
      </c>
      <c r="R726" s="223" t="str">
        <f>IF(OR(LEFT($A726,1)="x",AND(AA713+$AC726=0,$AC713&gt;0)),"",IFERROR(VLOOKUP($A726,LedenZ,28,0),""))</f>
        <v/>
      </c>
      <c r="S726" s="223" t="str">
        <f>IF(OR(LEFT($A726,1)="x",AND(AC713+$AC726=0,$AC713&gt;0)),"",IFERROR(VLOOKUP($A726,LedenZ,29,0),""))</f>
        <v/>
      </c>
      <c r="V726" s="229" t="str">
        <f t="shared" si="575"/>
        <v/>
      </c>
      <c r="W726" s="229" t="str">
        <f t="shared" si="575"/>
        <v/>
      </c>
      <c r="X726" s="52">
        <v>17</v>
      </c>
      <c r="Y726" s="87" t="str">
        <f t="shared" si="570"/>
        <v/>
      </c>
      <c r="Z726" s="87" t="str">
        <f t="shared" si="571"/>
        <v/>
      </c>
      <c r="AA726" s="87" t="str">
        <f t="shared" si="572"/>
        <v/>
      </c>
      <c r="AB726" s="87" t="str">
        <f t="shared" si="573"/>
        <v/>
      </c>
      <c r="AC726" s="34">
        <f t="shared" si="574"/>
        <v>0</v>
      </c>
    </row>
    <row r="727" spans="1:32" x14ac:dyDescent="0.2">
      <c r="A727" s="34" t="str">
        <f>C711&amp;"x"&amp;B727</f>
        <v>x14</v>
      </c>
      <c r="B727" s="63">
        <v>14</v>
      </c>
      <c r="C727" s="87" t="str">
        <f t="shared" si="560"/>
        <v/>
      </c>
      <c r="D727" s="87" t="str">
        <f t="shared" si="561"/>
        <v/>
      </c>
      <c r="E727" s="88" t="str">
        <f t="shared" si="562"/>
        <v/>
      </c>
      <c r="F727" s="88" t="str">
        <f t="shared" si="563"/>
        <v/>
      </c>
      <c r="G727" s="89" t="str">
        <f t="shared" si="564"/>
        <v/>
      </c>
      <c r="H727" s="90" t="str">
        <f t="shared" si="565"/>
        <v/>
      </c>
      <c r="I727" s="97"/>
      <c r="J727" s="87" t="str">
        <f t="shared" si="566"/>
        <v/>
      </c>
      <c r="K727" s="87" t="str">
        <f t="shared" si="567"/>
        <v/>
      </c>
      <c r="L727" s="87" t="str">
        <f t="shared" si="568"/>
        <v/>
      </c>
      <c r="M727" s="87" t="str">
        <f t="shared" si="569"/>
        <v/>
      </c>
      <c r="N727" s="92"/>
      <c r="P727" s="223" t="str">
        <f>IF(OR(LEFT($A727,1)="x",AND(Y713+$AC727=0,$AC713&gt;0)),"",IFERROR(VLOOKUP($A727,LedenZ,26,0),""))</f>
        <v/>
      </c>
      <c r="Q727" s="223" t="str">
        <f>IF(OR(LEFT($A727,1)="x",AND(Z713+$AC727=0,$AC713&gt;0)),"",IFERROR(VLOOKUP($A727,LedenZ,27,0),""))</f>
        <v/>
      </c>
      <c r="R727" s="223" t="str">
        <f>IF(OR(LEFT($A727,1)="x",AND(AA713+$AC727=0,$AC713&gt;0)),"",IFERROR(VLOOKUP($A727,LedenZ,28,0),""))</f>
        <v/>
      </c>
      <c r="S727" s="223" t="str">
        <f>IF(OR(LEFT($A727,1)="x",AND(AC713+$AC727=0,$AC713&gt;0)),"",IFERROR(VLOOKUP($A727,LedenZ,29,0),""))</f>
        <v/>
      </c>
      <c r="V727" s="229" t="str">
        <f t="shared" si="575"/>
        <v/>
      </c>
      <c r="W727" s="229" t="str">
        <f t="shared" si="575"/>
        <v/>
      </c>
      <c r="X727" s="52">
        <v>18</v>
      </c>
      <c r="Y727" s="87" t="str">
        <f t="shared" si="570"/>
        <v/>
      </c>
      <c r="Z727" s="87" t="str">
        <f t="shared" si="571"/>
        <v/>
      </c>
      <c r="AA727" s="87" t="str">
        <f t="shared" si="572"/>
        <v/>
      </c>
      <c r="AB727" s="87" t="str">
        <f t="shared" si="573"/>
        <v/>
      </c>
      <c r="AC727" s="34">
        <f t="shared" si="574"/>
        <v>0</v>
      </c>
    </row>
    <row r="728" spans="1:32" x14ac:dyDescent="0.2">
      <c r="A728" s="34" t="str">
        <f>C711&amp;"x"&amp;B728</f>
        <v>x15</v>
      </c>
      <c r="B728" s="63">
        <v>15</v>
      </c>
      <c r="C728" s="87" t="str">
        <f t="shared" si="560"/>
        <v/>
      </c>
      <c r="D728" s="87" t="str">
        <f t="shared" si="561"/>
        <v/>
      </c>
      <c r="E728" s="88" t="str">
        <f t="shared" si="562"/>
        <v/>
      </c>
      <c r="F728" s="88" t="str">
        <f t="shared" si="563"/>
        <v/>
      </c>
      <c r="G728" s="89" t="str">
        <f t="shared" si="564"/>
        <v/>
      </c>
      <c r="H728" s="90" t="str">
        <f t="shared" si="565"/>
        <v/>
      </c>
      <c r="I728" s="97"/>
      <c r="J728" s="87" t="str">
        <f t="shared" si="566"/>
        <v/>
      </c>
      <c r="K728" s="87" t="str">
        <f t="shared" si="567"/>
        <v/>
      </c>
      <c r="L728" s="87" t="str">
        <f t="shared" si="568"/>
        <v/>
      </c>
      <c r="M728" s="87" t="str">
        <f t="shared" si="569"/>
        <v/>
      </c>
      <c r="N728" s="92"/>
      <c r="P728" s="223" t="str">
        <f>IF(OR(LEFT($A728,1)="x",AND(Y713+$AC728=0,$AC713&gt;0)),"",IFERROR(VLOOKUP($A728,LedenZ,26,0),""))</f>
        <v/>
      </c>
      <c r="Q728" s="223" t="str">
        <f>IF(OR(LEFT($A728,1)="x",AND(Z713+$AC728=0,$AC713&gt;0)),"",IFERROR(VLOOKUP($A728,LedenZ,27,0),""))</f>
        <v/>
      </c>
      <c r="R728" s="223" t="str">
        <f>IF(OR(LEFT($A728,1)="x",AND(AA713+$AC728=0,$AC713&gt;0)),"",IFERROR(VLOOKUP($A728,LedenZ,28,0),""))</f>
        <v/>
      </c>
      <c r="S728" s="223" t="str">
        <f>IF(OR(LEFT($A728,1)="x",AND(AC713+$AC728=0,$AC713&gt;0)),"",IFERROR(VLOOKUP($A728,LedenZ,29,0),""))</f>
        <v/>
      </c>
      <c r="V728" s="229" t="str">
        <f t="shared" si="575"/>
        <v/>
      </c>
      <c r="W728" s="229" t="str">
        <f t="shared" si="575"/>
        <v/>
      </c>
      <c r="X728" s="52">
        <v>19</v>
      </c>
      <c r="Y728" s="87" t="str">
        <f t="shared" si="570"/>
        <v/>
      </c>
      <c r="Z728" s="87" t="str">
        <f t="shared" si="571"/>
        <v/>
      </c>
      <c r="AA728" s="87" t="str">
        <f t="shared" si="572"/>
        <v/>
      </c>
      <c r="AB728" s="87" t="str">
        <f t="shared" si="573"/>
        <v/>
      </c>
      <c r="AC728" s="34">
        <f t="shared" si="574"/>
        <v>0</v>
      </c>
    </row>
    <row r="729" spans="1:32" ht="13.5" thickBot="1" x14ac:dyDescent="0.25">
      <c r="B729" s="93"/>
      <c r="C729" s="94"/>
      <c r="D729" s="93"/>
      <c r="E729" s="93"/>
      <c r="F729" s="93"/>
      <c r="G729" s="95"/>
      <c r="H729" s="95"/>
      <c r="I729" s="95"/>
      <c r="J729" s="94"/>
      <c r="K729" s="94"/>
      <c r="L729" s="94"/>
      <c r="M729" s="92"/>
      <c r="N729" s="92"/>
      <c r="X729" s="52">
        <v>20</v>
      </c>
    </row>
    <row r="730" spans="1:32" ht="13.5" thickTop="1" x14ac:dyDescent="0.2">
      <c r="A730" s="62"/>
      <c r="B730" s="63"/>
      <c r="C730" s="392" t="s">
        <v>6547</v>
      </c>
      <c r="D730" s="392"/>
      <c r="E730" s="178" t="s">
        <v>6548</v>
      </c>
      <c r="F730" s="178" t="s">
        <v>6549</v>
      </c>
      <c r="G730" s="65" t="s">
        <v>6550</v>
      </c>
      <c r="H730" s="66"/>
      <c r="I730" s="67"/>
      <c r="J730" s="68" t="s">
        <v>6551</v>
      </c>
      <c r="K730" s="68" t="s">
        <v>6552</v>
      </c>
      <c r="L730" s="68" t="s">
        <v>6553</v>
      </c>
      <c r="M730" s="69"/>
      <c r="N730" s="69"/>
      <c r="O730" s="70"/>
      <c r="P730" s="71">
        <f>COUNT(P734:P748)</f>
        <v>0</v>
      </c>
      <c r="Q730" s="71">
        <f>COUNT(Q734:Q748)</f>
        <v>0</v>
      </c>
      <c r="R730" s="71">
        <f>COUNT(R734:R748)</f>
        <v>0</v>
      </c>
      <c r="S730" s="71">
        <f>COUNT(S734:S748)</f>
        <v>0</v>
      </c>
      <c r="T730" s="51">
        <f>S730-(15-COUNTBLANK(AB734:AB748))</f>
        <v>0</v>
      </c>
      <c r="U730" s="70"/>
      <c r="V730" s="70"/>
      <c r="W730" s="70"/>
      <c r="X730" s="70">
        <v>1</v>
      </c>
      <c r="Y730" s="62"/>
      <c r="Z730" s="62"/>
      <c r="AA730" s="62"/>
      <c r="AB730" s="62"/>
      <c r="AC730" s="62"/>
    </row>
    <row r="731" spans="1:32" x14ac:dyDescent="0.2">
      <c r="A731" s="43">
        <v>40</v>
      </c>
      <c r="B731" s="73"/>
      <c r="C731" s="391" t="str">
        <f>Leden!AR42</f>
        <v/>
      </c>
      <c r="D731" s="391"/>
      <c r="E731" s="177" t="str">
        <f>IF($C731="","",LEFT(IFERROR(VLOOKUP($C731,TeamsZ,2,0),"")&amp;"??",2))</f>
        <v/>
      </c>
      <c r="F731" s="177" t="str">
        <f>IF($C731="","",LEFT(IFERROR(VLOOKUP($C731,TeamsZ,3,0),"")&amp;"??",2))</f>
        <v/>
      </c>
      <c r="G731" s="177" t="str">
        <f>IF($C731="","",LEFT(IFERROR(VLOOKUP($C731,TeamsZ,4,0),"")&amp;"?",1))</f>
        <v/>
      </c>
      <c r="H731" s="75"/>
      <c r="I731" s="76"/>
      <c r="J731" s="295">
        <f>COUNTIF(C734:C748,"V")</f>
        <v>0</v>
      </c>
      <c r="K731" s="300">
        <f>COUNTIF(C734:C748,"M")</f>
        <v>0</v>
      </c>
      <c r="L731" s="77" t="str">
        <f>IFERROR(AVERAGE(H734:H748),"")</f>
        <v/>
      </c>
      <c r="M731" s="78"/>
      <c r="N731" s="78"/>
      <c r="O731" s="79" t="s">
        <v>6554</v>
      </c>
      <c r="P731" s="223" t="str">
        <f>IF(COUNT(P734:P748)=0,"",TeamPunten(P734:P748,$V731))</f>
        <v/>
      </c>
      <c r="Q731" s="223" t="str">
        <f>IF(COUNT(Q734:Q748)=0,"",TeamPunten(Q734:Q748,$V731))</f>
        <v/>
      </c>
      <c r="R731" s="223" t="str">
        <f>IF(COUNT(R734:R748)=0,"",TeamPunten(R734:R748,$V731))</f>
        <v/>
      </c>
      <c r="S731" s="223" t="str">
        <f>IF(COUNT(S734:S748)=0,"",TeamPunten(S734:S748,$V731))</f>
        <v/>
      </c>
      <c r="T731" s="51"/>
      <c r="U731" s="225" t="str">
        <f>MID($C731,1,1)</f>
        <v/>
      </c>
      <c r="V731" s="225" t="str">
        <f>MID($C731,1,1)</f>
        <v/>
      </c>
      <c r="W731" s="225" t="str">
        <f>MID($C731,1,1)</f>
        <v/>
      </c>
      <c r="X731" s="52">
        <v>2</v>
      </c>
      <c r="Y731" s="43"/>
      <c r="Z731" s="43"/>
      <c r="AA731" s="43"/>
      <c r="AB731" s="43"/>
      <c r="AC731" s="43"/>
      <c r="AD731" s="20" t="str">
        <f>IF($C731="","",IFERROR(VLOOKUP($C731,TeamsZ,6,0),""))</f>
        <v/>
      </c>
      <c r="AE731" s="20" t="str">
        <f>IF($AD731="","",VLOOKUP($AD731,Teams!$J$4:$O$8,2,0))</f>
        <v/>
      </c>
      <c r="AF731" s="20" t="str">
        <f>IF($AD731="","",VLOOKUP($AD731,Teams!$J$4:$O$8,4,0))</f>
        <v/>
      </c>
    </row>
    <row r="732" spans="1:32" x14ac:dyDescent="0.2">
      <c r="B732" s="63"/>
      <c r="C732" s="178"/>
      <c r="D732" s="63"/>
      <c r="E732" s="63"/>
      <c r="F732" s="63"/>
      <c r="G732" s="67"/>
      <c r="H732" s="67"/>
      <c r="I732" s="67"/>
      <c r="J732" s="296"/>
      <c r="K732" s="296"/>
      <c r="L732" s="296"/>
      <c r="M732" s="80"/>
      <c r="N732" s="80"/>
      <c r="P732" s="224"/>
      <c r="Q732" s="224"/>
      <c r="R732" s="224"/>
      <c r="S732" s="224"/>
      <c r="T732" s="51"/>
      <c r="U732" s="226"/>
      <c r="V732" s="226"/>
      <c r="W732" s="226"/>
      <c r="X732" s="52">
        <v>3</v>
      </c>
    </row>
    <row r="733" spans="1:32" x14ac:dyDescent="0.2">
      <c r="A733" s="81"/>
      <c r="B733" s="82"/>
      <c r="C733" s="83" t="s">
        <v>6555</v>
      </c>
      <c r="D733" s="83" t="s">
        <v>6556</v>
      </c>
      <c r="E733" s="84" t="s">
        <v>6557</v>
      </c>
      <c r="F733" s="84" t="s">
        <v>6558</v>
      </c>
      <c r="G733" s="83" t="s">
        <v>6559</v>
      </c>
      <c r="H733" s="83" t="s">
        <v>6560</v>
      </c>
      <c r="I733" s="83" t="s">
        <v>6415</v>
      </c>
      <c r="J733" s="83" t="s">
        <v>7321</v>
      </c>
      <c r="K733" s="83" t="s">
        <v>8065</v>
      </c>
      <c r="L733" s="83" t="s">
        <v>8195</v>
      </c>
      <c r="M733" s="83" t="s">
        <v>8196</v>
      </c>
      <c r="N733" s="85"/>
      <c r="O733" s="86"/>
      <c r="P733" s="227" t="s">
        <v>6425</v>
      </c>
      <c r="Q733" s="227" t="s">
        <v>6424</v>
      </c>
      <c r="R733" s="227" t="s">
        <v>6426</v>
      </c>
      <c r="S733" s="227" t="s">
        <v>6425</v>
      </c>
      <c r="T733" s="51"/>
      <c r="U733" s="225" t="str">
        <f>IF(W731="","",VLOOKUP(W731,Leeftijdscat,2,FALSE))</f>
        <v/>
      </c>
      <c r="V733" s="225" t="str">
        <f>IF(W731="","",VLOOKUP(W731,Leeftijdscat,3,FALSE))</f>
        <v/>
      </c>
      <c r="W733" s="225"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LEN(AB734&amp;AB735&amp;AB736&amp;AB737&amp;AB738&amp;AB739&amp;AB740&amp;AB741&amp;AB742&amp;AB743&amp;AB744&amp;AB745&amp;AB746&amp;AB747&amp;AB748)</f>
        <v>0</v>
      </c>
      <c r="AC733" s="81">
        <f>SUM(Y733:AA733)</f>
        <v>0</v>
      </c>
    </row>
    <row r="734" spans="1:32" x14ac:dyDescent="0.2">
      <c r="A734" s="34" t="str">
        <f>C731&amp;"x"&amp;B734</f>
        <v>x1</v>
      </c>
      <c r="B734" s="63">
        <v>1</v>
      </c>
      <c r="C734" s="87" t="str">
        <f t="shared" ref="C734:C748" si="576">IF(LEFT($A734,1)="x","",IFERROR(VLOOKUP($A734,LedenZ,5,0),""))</f>
        <v/>
      </c>
      <c r="D734" s="87" t="str">
        <f t="shared" ref="D734:D748" si="577">IF(LEFT($A734,1)="x","",IFERROR(VLOOKUP($A734,LedenZ,6,0),""))</f>
        <v/>
      </c>
      <c r="E734" s="88" t="str">
        <f t="shared" ref="E734:E748" si="578">IF(LEFT($A734,1)="x","",IFERROR(VLOOKUP($A734,LedenZ,7,0),""))</f>
        <v/>
      </c>
      <c r="F734" s="88" t="str">
        <f t="shared" ref="F734:F748" si="579">IF(LEFT($A734,1)="x","",IFERROR(VLOOKUP($A734,LedenZ,8,0),""))</f>
        <v/>
      </c>
      <c r="G734" s="89" t="str">
        <f t="shared" ref="G734:G748" si="580">IF(LEFT($A734,1)="x","",IFERROR(VLOOKUP($A734,LedenZ,9,0),""))</f>
        <v/>
      </c>
      <c r="H734" s="90" t="str">
        <f t="shared" ref="H734:H748" si="581">IF(AND(ISNUMBER(G734),G734&lt;&gt;0),DATEDIF(G734,Peildatum,"Y"),"")</f>
        <v/>
      </c>
      <c r="I734" s="97"/>
      <c r="J734" s="87" t="str">
        <f t="shared" ref="J734:J748" si="582">IF(LEFT($A734,1)="x","",IFERROR(VLOOKUP($A734,LedenZ,15,0),""))</f>
        <v/>
      </c>
      <c r="K734" s="87" t="str">
        <f t="shared" ref="K734:K748" si="583">IF(LEFT($A734,1)="x","",IFERROR(VLOOKUP($A734,LedenZ,16,0),""))</f>
        <v/>
      </c>
      <c r="L734" s="87" t="str">
        <f t="shared" ref="L734:L748" si="584">IF(LEFT($A734,1)="x","",IFERROR(VLOOKUP($A734,LedenZ,17,0),""))</f>
        <v/>
      </c>
      <c r="M734" s="87" t="str">
        <f t="shared" ref="M734:M748" si="585">IF(LEFT($A734,1)="x","",IFERROR(VLOOKUP($A734,LedenZ,18,0),""))</f>
        <v/>
      </c>
      <c r="N734" s="92"/>
      <c r="P734" s="223" t="str">
        <f>IF(OR(LEFT($A734,1)="x",AND(Y733+$AC734=0,$AC733&gt;0)),"",IFERROR(VLOOKUP($A734,LedenZ,26,0),""))</f>
        <v/>
      </c>
      <c r="Q734" s="223" t="str">
        <f>IF(OR(LEFT($A734,1)="x",AND(Z733+$AC734=0,$AC733&gt;0)),"",IFERROR(VLOOKUP($A734,LedenZ,27,0),""))</f>
        <v/>
      </c>
      <c r="R734" s="223" t="str">
        <f>IF(OR(LEFT($A734,1)="x",AND(AA733+$AC734=0,$AC733&gt;0)),"",IFERROR(VLOOKUP($A734,LedenZ,28,0),""))</f>
        <v/>
      </c>
      <c r="S734" s="223" t="str">
        <f>IF(OR(LEFT($A734,1)="x",AND(AC733+$AC734=0,$AC733&gt;0)),"",IFERROR(VLOOKUP($A734,LedenZ,29,0),""))</f>
        <v/>
      </c>
      <c r="T734" s="305"/>
      <c r="U734" s="226"/>
      <c r="V734" s="229" t="str">
        <f>V733</f>
        <v/>
      </c>
      <c r="W734" s="229" t="str">
        <f>W733</f>
        <v/>
      </c>
      <c r="X734" s="52">
        <v>5</v>
      </c>
      <c r="Y734" s="87" t="str">
        <f t="shared" ref="Y734:Y748" si="586">IF(LEFT($A734,1)="x","",IFERROR(VLOOKUP($A734,LedenZ,33,0),""))</f>
        <v/>
      </c>
      <c r="Z734" s="87" t="str">
        <f t="shared" ref="Z734:Z748" si="587">IF(LEFT($A734,1)="x","",IFERROR(VLOOKUP($A734,LedenZ,34,0),""))</f>
        <v/>
      </c>
      <c r="AA734" s="87" t="str">
        <f t="shared" ref="AA734:AA748" si="588">IF(LEFT($A734,1)="x","",IFERROR(VLOOKUP($A734,LedenZ,35,0),""))</f>
        <v/>
      </c>
      <c r="AB734" s="87" t="str">
        <f t="shared" ref="AB734:AB748" si="589">IF(LEFT($A734,1)="x","",IFERROR(VLOOKUP($A734,LedenZ,36,0),""))</f>
        <v/>
      </c>
      <c r="AC734" s="34">
        <f t="shared" ref="AC734:AC748" si="590">LEN(Y734&amp;Z734&amp;AA734&amp;AB734)</f>
        <v>0</v>
      </c>
    </row>
    <row r="735" spans="1:32" x14ac:dyDescent="0.2">
      <c r="A735" s="34" t="str">
        <f>C731&amp;"x"&amp;B735</f>
        <v>x2</v>
      </c>
      <c r="B735" s="63">
        <v>2</v>
      </c>
      <c r="C735" s="87" t="str">
        <f t="shared" si="576"/>
        <v/>
      </c>
      <c r="D735" s="87" t="str">
        <f t="shared" si="577"/>
        <v/>
      </c>
      <c r="E735" s="88" t="str">
        <f t="shared" si="578"/>
        <v/>
      </c>
      <c r="F735" s="88" t="str">
        <f t="shared" si="579"/>
        <v/>
      </c>
      <c r="G735" s="89" t="str">
        <f t="shared" si="580"/>
        <v/>
      </c>
      <c r="H735" s="90" t="str">
        <f t="shared" si="581"/>
        <v/>
      </c>
      <c r="I735" s="97"/>
      <c r="J735" s="87" t="str">
        <f t="shared" si="582"/>
        <v/>
      </c>
      <c r="K735" s="87" t="str">
        <f t="shared" si="583"/>
        <v/>
      </c>
      <c r="L735" s="87" t="str">
        <f t="shared" si="584"/>
        <v/>
      </c>
      <c r="M735" s="87" t="str">
        <f t="shared" si="585"/>
        <v/>
      </c>
      <c r="N735" s="92"/>
      <c r="P735" s="223" t="str">
        <f>IF(OR(LEFT($A735,1)="x",AND(Y733+$AC735=0,$AC733&gt;0)),"",IFERROR(VLOOKUP($A735,LedenZ,26,0),""))</f>
        <v/>
      </c>
      <c r="Q735" s="223" t="str">
        <f>IF(OR(LEFT($A735,1)="x",AND(Z733+$AC735=0,$AC733&gt;0)),"",IFERROR(VLOOKUP($A735,LedenZ,27,0),""))</f>
        <v/>
      </c>
      <c r="R735" s="223" t="str">
        <f>IF(OR(LEFT($A735,1)="x",AND(AA733+$AC735=0,$AC733&gt;0)),"",IFERROR(VLOOKUP($A735,LedenZ,28,0),""))</f>
        <v/>
      </c>
      <c r="S735" s="223" t="str">
        <f>IF(OR(LEFT($A735,1)="x",AND(AC733+$AC735=0,$AC733&gt;0)),"",IFERROR(VLOOKUP($A735,LedenZ,29,0),""))</f>
        <v/>
      </c>
      <c r="T735" s="305"/>
      <c r="U735" s="226"/>
      <c r="V735" s="229" t="str">
        <f t="shared" ref="V735:W748" si="591">V734</f>
        <v/>
      </c>
      <c r="W735" s="229" t="str">
        <f t="shared" si="591"/>
        <v/>
      </c>
      <c r="X735" s="52">
        <v>6</v>
      </c>
      <c r="Y735" s="87" t="str">
        <f t="shared" si="586"/>
        <v/>
      </c>
      <c r="Z735" s="87" t="str">
        <f t="shared" si="587"/>
        <v/>
      </c>
      <c r="AA735" s="87" t="str">
        <f t="shared" si="588"/>
        <v/>
      </c>
      <c r="AB735" s="87" t="str">
        <f t="shared" si="589"/>
        <v/>
      </c>
      <c r="AC735" s="34">
        <f t="shared" si="590"/>
        <v>0</v>
      </c>
    </row>
    <row r="736" spans="1:32" x14ac:dyDescent="0.2">
      <c r="A736" s="34" t="str">
        <f>C731&amp;"x"&amp;B736</f>
        <v>x3</v>
      </c>
      <c r="B736" s="63">
        <v>3</v>
      </c>
      <c r="C736" s="87" t="str">
        <f t="shared" si="576"/>
        <v/>
      </c>
      <c r="D736" s="87" t="str">
        <f t="shared" si="577"/>
        <v/>
      </c>
      <c r="E736" s="88" t="str">
        <f t="shared" si="578"/>
        <v/>
      </c>
      <c r="F736" s="88" t="str">
        <f t="shared" si="579"/>
        <v/>
      </c>
      <c r="G736" s="89" t="str">
        <f t="shared" si="580"/>
        <v/>
      </c>
      <c r="H736" s="90" t="str">
        <f t="shared" si="581"/>
        <v/>
      </c>
      <c r="I736" s="97"/>
      <c r="J736" s="87" t="str">
        <f t="shared" si="582"/>
        <v/>
      </c>
      <c r="K736" s="87" t="str">
        <f t="shared" si="583"/>
        <v/>
      </c>
      <c r="L736" s="87" t="str">
        <f t="shared" si="584"/>
        <v/>
      </c>
      <c r="M736" s="87" t="str">
        <f t="shared" si="585"/>
        <v/>
      </c>
      <c r="N736" s="92"/>
      <c r="P736" s="223" t="str">
        <f>IF(OR(LEFT($A736,1)="x",AND(Y733+$AC736=0,$AC733&gt;0)),"",IFERROR(VLOOKUP($A736,LedenZ,26,0),""))</f>
        <v/>
      </c>
      <c r="Q736" s="223" t="str">
        <f>IF(OR(LEFT($A736,1)="x",AND(Z733+$AC736=0,$AC733&gt;0)),"",IFERROR(VLOOKUP($A736,LedenZ,27,0),""))</f>
        <v/>
      </c>
      <c r="R736" s="223" t="str">
        <f>IF(OR(LEFT($A736,1)="x",AND(AA733+$AC736=0,$AC733&gt;0)),"",IFERROR(VLOOKUP($A736,LedenZ,28,0),""))</f>
        <v/>
      </c>
      <c r="S736" s="223" t="str">
        <f>IF(OR(LEFT($A736,1)="x",AND(AC733+$AC736=0,$AC733&gt;0)),"",IFERROR(VLOOKUP($A736,LedenZ,29,0),""))</f>
        <v/>
      </c>
      <c r="T736" s="305"/>
      <c r="U736" s="226"/>
      <c r="V736" s="229" t="str">
        <f t="shared" si="591"/>
        <v/>
      </c>
      <c r="W736" s="229" t="str">
        <f t="shared" si="591"/>
        <v/>
      </c>
      <c r="X736" s="52">
        <v>7</v>
      </c>
      <c r="Y736" s="87" t="str">
        <f t="shared" si="586"/>
        <v/>
      </c>
      <c r="Z736" s="87" t="str">
        <f t="shared" si="587"/>
        <v/>
      </c>
      <c r="AA736" s="87" t="str">
        <f t="shared" si="588"/>
        <v/>
      </c>
      <c r="AB736" s="87" t="str">
        <f t="shared" si="589"/>
        <v/>
      </c>
      <c r="AC736" s="34">
        <f t="shared" si="590"/>
        <v>0</v>
      </c>
    </row>
    <row r="737" spans="1:32" x14ac:dyDescent="0.2">
      <c r="A737" s="34" t="str">
        <f>C731&amp;"x"&amp;B737</f>
        <v>x4</v>
      </c>
      <c r="B737" s="63">
        <v>4</v>
      </c>
      <c r="C737" s="87" t="str">
        <f t="shared" si="576"/>
        <v/>
      </c>
      <c r="D737" s="87" t="str">
        <f t="shared" si="577"/>
        <v/>
      </c>
      <c r="E737" s="88" t="str">
        <f t="shared" si="578"/>
        <v/>
      </c>
      <c r="F737" s="88" t="str">
        <f t="shared" si="579"/>
        <v/>
      </c>
      <c r="G737" s="89" t="str">
        <f t="shared" si="580"/>
        <v/>
      </c>
      <c r="H737" s="90" t="str">
        <f t="shared" si="581"/>
        <v/>
      </c>
      <c r="I737" s="97"/>
      <c r="J737" s="87" t="str">
        <f t="shared" si="582"/>
        <v/>
      </c>
      <c r="K737" s="87" t="str">
        <f t="shared" si="583"/>
        <v/>
      </c>
      <c r="L737" s="87" t="str">
        <f t="shared" si="584"/>
        <v/>
      </c>
      <c r="M737" s="87" t="str">
        <f t="shared" si="585"/>
        <v/>
      </c>
      <c r="N737" s="92"/>
      <c r="P737" s="223" t="str">
        <f>IF(OR(LEFT($A737,1)="x",AND(Y733+$AC737=0,$AC733&gt;0)),"",IFERROR(VLOOKUP($A737,LedenZ,26,0),""))</f>
        <v/>
      </c>
      <c r="Q737" s="223" t="str">
        <f>IF(OR(LEFT($A737,1)="x",AND(Z733+$AC737=0,$AC733&gt;0)),"",IFERROR(VLOOKUP($A737,LedenZ,27,0),""))</f>
        <v/>
      </c>
      <c r="R737" s="223" t="str">
        <f>IF(OR(LEFT($A737,1)="x",AND(AA733+$AC737=0,$AC733&gt;0)),"",IFERROR(VLOOKUP($A737,LedenZ,28,0),""))</f>
        <v/>
      </c>
      <c r="S737" s="223" t="str">
        <f>IF(OR(LEFT($A737,1)="x",AND(AC733+$AC737=0,$AC733&gt;0)),"",IFERROR(VLOOKUP($A737,LedenZ,29,0),""))</f>
        <v/>
      </c>
      <c r="T737" s="305"/>
      <c r="U737" s="226"/>
      <c r="V737" s="229" t="str">
        <f t="shared" si="591"/>
        <v/>
      </c>
      <c r="W737" s="229" t="str">
        <f t="shared" si="591"/>
        <v/>
      </c>
      <c r="X737" s="52">
        <v>8</v>
      </c>
      <c r="Y737" s="87" t="str">
        <f t="shared" si="586"/>
        <v/>
      </c>
      <c r="Z737" s="87" t="str">
        <f t="shared" si="587"/>
        <v/>
      </c>
      <c r="AA737" s="87" t="str">
        <f t="shared" si="588"/>
        <v/>
      </c>
      <c r="AB737" s="87" t="str">
        <f t="shared" si="589"/>
        <v/>
      </c>
      <c r="AC737" s="34">
        <f t="shared" si="590"/>
        <v>0</v>
      </c>
    </row>
    <row r="738" spans="1:32" x14ac:dyDescent="0.2">
      <c r="A738" s="34" t="str">
        <f>C731&amp;"x"&amp;B738</f>
        <v>x5</v>
      </c>
      <c r="B738" s="63">
        <v>5</v>
      </c>
      <c r="C738" s="87" t="str">
        <f t="shared" si="576"/>
        <v/>
      </c>
      <c r="D738" s="87" t="str">
        <f t="shared" si="577"/>
        <v/>
      </c>
      <c r="E738" s="88" t="str">
        <f t="shared" si="578"/>
        <v/>
      </c>
      <c r="F738" s="88" t="str">
        <f t="shared" si="579"/>
        <v/>
      </c>
      <c r="G738" s="89" t="str">
        <f t="shared" si="580"/>
        <v/>
      </c>
      <c r="H738" s="90" t="str">
        <f t="shared" si="581"/>
        <v/>
      </c>
      <c r="I738" s="97"/>
      <c r="J738" s="87" t="str">
        <f t="shared" si="582"/>
        <v/>
      </c>
      <c r="K738" s="87" t="str">
        <f t="shared" si="583"/>
        <v/>
      </c>
      <c r="L738" s="87" t="str">
        <f t="shared" si="584"/>
        <v/>
      </c>
      <c r="M738" s="87" t="str">
        <f t="shared" si="585"/>
        <v/>
      </c>
      <c r="N738" s="92"/>
      <c r="P738" s="223" t="str">
        <f>IF(OR(LEFT($A738,1)="x",AND(Y733+$AC738=0,$AC733&gt;0)),"",IFERROR(VLOOKUP($A738,LedenZ,26,0),""))</f>
        <v/>
      </c>
      <c r="Q738" s="223" t="str">
        <f>IF(OR(LEFT($A738,1)="x",AND(Z733+$AC738=0,$AC733&gt;0)),"",IFERROR(VLOOKUP($A738,LedenZ,27,0),""))</f>
        <v/>
      </c>
      <c r="R738" s="223" t="str">
        <f>IF(OR(LEFT($A738,1)="x",AND(AA733+$AC738=0,$AC733&gt;0)),"",IFERROR(VLOOKUP($A738,LedenZ,28,0),""))</f>
        <v/>
      </c>
      <c r="S738" s="223" t="str">
        <f>IF(OR(LEFT($A738,1)="x",AND(AC733+$AC738=0,$AC733&gt;0)),"",IFERROR(VLOOKUP($A738,LedenZ,29,0),""))</f>
        <v/>
      </c>
      <c r="T738" s="305"/>
      <c r="U738" s="226"/>
      <c r="V738" s="229" t="str">
        <f t="shared" si="591"/>
        <v/>
      </c>
      <c r="W738" s="229" t="str">
        <f t="shared" si="591"/>
        <v/>
      </c>
      <c r="X738" s="52">
        <v>9</v>
      </c>
      <c r="Y738" s="87" t="str">
        <f t="shared" si="586"/>
        <v/>
      </c>
      <c r="Z738" s="87" t="str">
        <f t="shared" si="587"/>
        <v/>
      </c>
      <c r="AA738" s="87" t="str">
        <f t="shared" si="588"/>
        <v/>
      </c>
      <c r="AB738" s="87" t="str">
        <f t="shared" si="589"/>
        <v/>
      </c>
      <c r="AC738" s="34">
        <f t="shared" si="590"/>
        <v>0</v>
      </c>
    </row>
    <row r="739" spans="1:32" x14ac:dyDescent="0.2">
      <c r="A739" s="34" t="str">
        <f>C731&amp;"x"&amp;B739</f>
        <v>x6</v>
      </c>
      <c r="B739" s="63">
        <v>6</v>
      </c>
      <c r="C739" s="87" t="str">
        <f t="shared" si="576"/>
        <v/>
      </c>
      <c r="D739" s="87" t="str">
        <f t="shared" si="577"/>
        <v/>
      </c>
      <c r="E739" s="88" t="str">
        <f t="shared" si="578"/>
        <v/>
      </c>
      <c r="F739" s="88" t="str">
        <f t="shared" si="579"/>
        <v/>
      </c>
      <c r="G739" s="89" t="str">
        <f t="shared" si="580"/>
        <v/>
      </c>
      <c r="H739" s="90" t="str">
        <f t="shared" si="581"/>
        <v/>
      </c>
      <c r="I739" s="97"/>
      <c r="J739" s="87" t="str">
        <f t="shared" si="582"/>
        <v/>
      </c>
      <c r="K739" s="87" t="str">
        <f t="shared" si="583"/>
        <v/>
      </c>
      <c r="L739" s="87" t="str">
        <f t="shared" si="584"/>
        <v/>
      </c>
      <c r="M739" s="87" t="str">
        <f t="shared" si="585"/>
        <v/>
      </c>
      <c r="N739" s="92"/>
      <c r="P739" s="223" t="str">
        <f>IF(OR(LEFT($A739,1)="x",AND(Y733+$AC739=0,$AC733&gt;0)),"",IFERROR(VLOOKUP($A739,LedenZ,26,0),""))</f>
        <v/>
      </c>
      <c r="Q739" s="223" t="str">
        <f>IF(OR(LEFT($A739,1)="x",AND(Z733+$AC739=0,$AC733&gt;0)),"",IFERROR(VLOOKUP($A739,LedenZ,27,0),""))</f>
        <v/>
      </c>
      <c r="R739" s="223" t="str">
        <f>IF(OR(LEFT($A739,1)="x",AND(AA733+$AC739=0,$AC733&gt;0)),"",IFERROR(VLOOKUP($A739,LedenZ,28,0),""))</f>
        <v/>
      </c>
      <c r="S739" s="223" t="str">
        <f>IF(OR(LEFT($A739,1)="x",AND(AC733+$AC739=0,$AC733&gt;0)),"",IFERROR(VLOOKUP($A739,LedenZ,29,0),""))</f>
        <v/>
      </c>
      <c r="T739" s="305"/>
      <c r="U739" s="226"/>
      <c r="V739" s="229" t="str">
        <f t="shared" si="591"/>
        <v/>
      </c>
      <c r="W739" s="229" t="str">
        <f t="shared" si="591"/>
        <v/>
      </c>
      <c r="X739" s="52">
        <v>10</v>
      </c>
      <c r="Y739" s="87" t="str">
        <f t="shared" si="586"/>
        <v/>
      </c>
      <c r="Z739" s="87" t="str">
        <f t="shared" si="587"/>
        <v/>
      </c>
      <c r="AA739" s="87" t="str">
        <f t="shared" si="588"/>
        <v/>
      </c>
      <c r="AB739" s="87" t="str">
        <f t="shared" si="589"/>
        <v/>
      </c>
      <c r="AC739" s="34">
        <f t="shared" si="590"/>
        <v>0</v>
      </c>
    </row>
    <row r="740" spans="1:32" x14ac:dyDescent="0.2">
      <c r="A740" s="34" t="str">
        <f>C731&amp;"x"&amp;B740</f>
        <v>x7</v>
      </c>
      <c r="B740" s="63">
        <v>7</v>
      </c>
      <c r="C740" s="87" t="str">
        <f t="shared" si="576"/>
        <v/>
      </c>
      <c r="D740" s="87" t="str">
        <f t="shared" si="577"/>
        <v/>
      </c>
      <c r="E740" s="88" t="str">
        <f t="shared" si="578"/>
        <v/>
      </c>
      <c r="F740" s="88" t="str">
        <f t="shared" si="579"/>
        <v/>
      </c>
      <c r="G740" s="89" t="str">
        <f t="shared" si="580"/>
        <v/>
      </c>
      <c r="H740" s="90" t="str">
        <f t="shared" si="581"/>
        <v/>
      </c>
      <c r="I740" s="97"/>
      <c r="J740" s="87" t="str">
        <f t="shared" si="582"/>
        <v/>
      </c>
      <c r="K740" s="87" t="str">
        <f t="shared" si="583"/>
        <v/>
      </c>
      <c r="L740" s="87" t="str">
        <f t="shared" si="584"/>
        <v/>
      </c>
      <c r="M740" s="87" t="str">
        <f t="shared" si="585"/>
        <v/>
      </c>
      <c r="N740" s="92"/>
      <c r="P740" s="223" t="str">
        <f>IF(OR(LEFT($A740,1)="x",AND(Y733+$AC740=0,$AC733&gt;0)),"",IFERROR(VLOOKUP($A740,LedenZ,26,0),""))</f>
        <v/>
      </c>
      <c r="Q740" s="223" t="str">
        <f>IF(OR(LEFT($A740,1)="x",AND(Z733+$AC740=0,$AC733&gt;0)),"",IFERROR(VLOOKUP($A740,LedenZ,27,0),""))</f>
        <v/>
      </c>
      <c r="R740" s="223" t="str">
        <f>IF(OR(LEFT($A740,1)="x",AND(AA733+$AC740=0,$AC733&gt;0)),"",IFERROR(VLOOKUP($A740,LedenZ,28,0),""))</f>
        <v/>
      </c>
      <c r="S740" s="223" t="str">
        <f>IF(OR(LEFT($A740,1)="x",AND(AC733+$AC740=0,$AC733&gt;0)),"",IFERROR(VLOOKUP($A740,LedenZ,29,0),""))</f>
        <v/>
      </c>
      <c r="T740" s="305"/>
      <c r="U740" s="226"/>
      <c r="V740" s="229" t="str">
        <f t="shared" si="591"/>
        <v/>
      </c>
      <c r="W740" s="229" t="str">
        <f t="shared" si="591"/>
        <v/>
      </c>
      <c r="X740" s="52">
        <v>11</v>
      </c>
      <c r="Y740" s="87" t="str">
        <f t="shared" si="586"/>
        <v/>
      </c>
      <c r="Z740" s="87" t="str">
        <f t="shared" si="587"/>
        <v/>
      </c>
      <c r="AA740" s="87" t="str">
        <f t="shared" si="588"/>
        <v/>
      </c>
      <c r="AB740" s="87" t="str">
        <f t="shared" si="589"/>
        <v/>
      </c>
      <c r="AC740" s="34">
        <f t="shared" si="590"/>
        <v>0</v>
      </c>
    </row>
    <row r="741" spans="1:32" x14ac:dyDescent="0.2">
      <c r="A741" s="34" t="str">
        <f>C731&amp;"x"&amp;B741</f>
        <v>x8</v>
      </c>
      <c r="B741" s="63">
        <v>8</v>
      </c>
      <c r="C741" s="87" t="str">
        <f t="shared" si="576"/>
        <v/>
      </c>
      <c r="D741" s="87" t="str">
        <f t="shared" si="577"/>
        <v/>
      </c>
      <c r="E741" s="88" t="str">
        <f t="shared" si="578"/>
        <v/>
      </c>
      <c r="F741" s="88" t="str">
        <f t="shared" si="579"/>
        <v/>
      </c>
      <c r="G741" s="89" t="str">
        <f t="shared" si="580"/>
        <v/>
      </c>
      <c r="H741" s="90" t="str">
        <f t="shared" si="581"/>
        <v/>
      </c>
      <c r="I741" s="97"/>
      <c r="J741" s="87" t="str">
        <f t="shared" si="582"/>
        <v/>
      </c>
      <c r="K741" s="87" t="str">
        <f t="shared" si="583"/>
        <v/>
      </c>
      <c r="L741" s="87" t="str">
        <f t="shared" si="584"/>
        <v/>
      </c>
      <c r="M741" s="87" t="str">
        <f t="shared" si="585"/>
        <v/>
      </c>
      <c r="N741" s="92"/>
      <c r="P741" s="223" t="str">
        <f>IF(OR(LEFT($A741,1)="x",AND(Y733+$AC741=0,$AC733&gt;0)),"",IFERROR(VLOOKUP($A741,LedenZ,26,0),""))</f>
        <v/>
      </c>
      <c r="Q741" s="223" t="str">
        <f>IF(OR(LEFT($A741,1)="x",AND(Z733+$AC741=0,$AC733&gt;0)),"",IFERROR(VLOOKUP($A741,LedenZ,27,0),""))</f>
        <v/>
      </c>
      <c r="R741" s="223" t="str">
        <f>IF(OR(LEFT($A741,1)="x",AND(AA733+$AC741=0,$AC733&gt;0)),"",IFERROR(VLOOKUP($A741,LedenZ,28,0),""))</f>
        <v/>
      </c>
      <c r="S741" s="223" t="str">
        <f>IF(OR(LEFT($A741,1)="x",AND(AC733+$AC741=0,$AC733&gt;0)),"",IFERROR(VLOOKUP($A741,LedenZ,29,0),""))</f>
        <v/>
      </c>
      <c r="T741" s="305"/>
      <c r="U741" s="226"/>
      <c r="V741" s="229" t="str">
        <f t="shared" si="591"/>
        <v/>
      </c>
      <c r="W741" s="229" t="str">
        <f t="shared" si="591"/>
        <v/>
      </c>
      <c r="X741" s="52">
        <v>12</v>
      </c>
      <c r="Y741" s="87" t="str">
        <f t="shared" si="586"/>
        <v/>
      </c>
      <c r="Z741" s="87" t="str">
        <f t="shared" si="587"/>
        <v/>
      </c>
      <c r="AA741" s="87" t="str">
        <f t="shared" si="588"/>
        <v/>
      </c>
      <c r="AB741" s="87" t="str">
        <f t="shared" si="589"/>
        <v/>
      </c>
      <c r="AC741" s="34">
        <f t="shared" si="590"/>
        <v>0</v>
      </c>
    </row>
    <row r="742" spans="1:32" x14ac:dyDescent="0.2">
      <c r="A742" s="34" t="str">
        <f>C731&amp;"x"&amp;B742</f>
        <v>x9</v>
      </c>
      <c r="B742" s="63">
        <v>9</v>
      </c>
      <c r="C742" s="87" t="str">
        <f t="shared" si="576"/>
        <v/>
      </c>
      <c r="D742" s="87" t="str">
        <f t="shared" si="577"/>
        <v/>
      </c>
      <c r="E742" s="88" t="str">
        <f t="shared" si="578"/>
        <v/>
      </c>
      <c r="F742" s="88" t="str">
        <f t="shared" si="579"/>
        <v/>
      </c>
      <c r="G742" s="89" t="str">
        <f t="shared" si="580"/>
        <v/>
      </c>
      <c r="H742" s="90" t="str">
        <f t="shared" si="581"/>
        <v/>
      </c>
      <c r="I742" s="97"/>
      <c r="J742" s="87" t="str">
        <f t="shared" si="582"/>
        <v/>
      </c>
      <c r="K742" s="87" t="str">
        <f t="shared" si="583"/>
        <v/>
      </c>
      <c r="L742" s="87" t="str">
        <f t="shared" si="584"/>
        <v/>
      </c>
      <c r="M742" s="87" t="str">
        <f t="shared" si="585"/>
        <v/>
      </c>
      <c r="N742" s="92"/>
      <c r="P742" s="223" t="str">
        <f>IF(OR(LEFT($A742,1)="x",AND(Y733+$AC742=0,$AC733&gt;0)),"",IFERROR(VLOOKUP($A742,LedenZ,26,0),""))</f>
        <v/>
      </c>
      <c r="Q742" s="223" t="str">
        <f>IF(OR(LEFT($A742,1)="x",AND(Z733+$AC742=0,$AC733&gt;0)),"",IFERROR(VLOOKUP($A742,LedenZ,27,0),""))</f>
        <v/>
      </c>
      <c r="R742" s="223" t="str">
        <f>IF(OR(LEFT($A742,1)="x",AND(AA733+$AC742=0,$AC733&gt;0)),"",IFERROR(VLOOKUP($A742,LedenZ,28,0),""))</f>
        <v/>
      </c>
      <c r="S742" s="223" t="str">
        <f>IF(OR(LEFT($A742,1)="x",AND(AC733+$AC742=0,$AC733&gt;0)),"",IFERROR(VLOOKUP($A742,LedenZ,29,0),""))</f>
        <v/>
      </c>
      <c r="T742" s="305"/>
      <c r="U742" s="226"/>
      <c r="V742" s="229" t="str">
        <f t="shared" si="591"/>
        <v/>
      </c>
      <c r="W742" s="229" t="str">
        <f t="shared" si="591"/>
        <v/>
      </c>
      <c r="X742" s="52">
        <v>13</v>
      </c>
      <c r="Y742" s="87" t="str">
        <f t="shared" si="586"/>
        <v/>
      </c>
      <c r="Z742" s="87" t="str">
        <f t="shared" si="587"/>
        <v/>
      </c>
      <c r="AA742" s="87" t="str">
        <f t="shared" si="588"/>
        <v/>
      </c>
      <c r="AB742" s="87" t="str">
        <f t="shared" si="589"/>
        <v/>
      </c>
      <c r="AC742" s="34">
        <f t="shared" si="590"/>
        <v>0</v>
      </c>
    </row>
    <row r="743" spans="1:32" x14ac:dyDescent="0.2">
      <c r="A743" s="34" t="str">
        <f>C731&amp;"x"&amp;B743</f>
        <v>x10</v>
      </c>
      <c r="B743" s="63">
        <v>10</v>
      </c>
      <c r="C743" s="87" t="str">
        <f t="shared" si="576"/>
        <v/>
      </c>
      <c r="D743" s="87" t="str">
        <f t="shared" si="577"/>
        <v/>
      </c>
      <c r="E743" s="88" t="str">
        <f t="shared" si="578"/>
        <v/>
      </c>
      <c r="F743" s="88" t="str">
        <f t="shared" si="579"/>
        <v/>
      </c>
      <c r="G743" s="89" t="str">
        <f t="shared" si="580"/>
        <v/>
      </c>
      <c r="H743" s="90" t="str">
        <f t="shared" si="581"/>
        <v/>
      </c>
      <c r="I743" s="97"/>
      <c r="J743" s="87" t="str">
        <f t="shared" si="582"/>
        <v/>
      </c>
      <c r="K743" s="87" t="str">
        <f t="shared" si="583"/>
        <v/>
      </c>
      <c r="L743" s="87" t="str">
        <f t="shared" si="584"/>
        <v/>
      </c>
      <c r="M743" s="87" t="str">
        <f t="shared" si="585"/>
        <v/>
      </c>
      <c r="N743" s="92"/>
      <c r="P743" s="223" t="str">
        <f>IF(OR(LEFT($A743,1)="x",AND(Y733+$AC743=0,$AC733&gt;0)),"",IFERROR(VLOOKUP($A743,LedenZ,26,0),""))</f>
        <v/>
      </c>
      <c r="Q743" s="223" t="str">
        <f>IF(OR(LEFT($A743,1)="x",AND(Z733+$AC743=0,$AC733&gt;0)),"",IFERROR(VLOOKUP($A743,LedenZ,27,0),""))</f>
        <v/>
      </c>
      <c r="R743" s="223" t="str">
        <f>IF(OR(LEFT($A743,1)="x",AND(AA733+$AC743=0,$AC733&gt;0)),"",IFERROR(VLOOKUP($A743,LedenZ,28,0),""))</f>
        <v/>
      </c>
      <c r="S743" s="223" t="str">
        <f>IF(OR(LEFT($A743,1)="x",AND(AC733+$AC743=0,$AC733&gt;0)),"",IFERROR(VLOOKUP($A743,LedenZ,29,0),""))</f>
        <v/>
      </c>
      <c r="T743" s="305"/>
      <c r="U743" s="226"/>
      <c r="V743" s="229" t="str">
        <f t="shared" si="591"/>
        <v/>
      </c>
      <c r="W743" s="229" t="str">
        <f t="shared" si="591"/>
        <v/>
      </c>
      <c r="X743" s="52">
        <v>14</v>
      </c>
      <c r="Y743" s="87" t="str">
        <f t="shared" si="586"/>
        <v/>
      </c>
      <c r="Z743" s="87" t="str">
        <f t="shared" si="587"/>
        <v/>
      </c>
      <c r="AA743" s="87" t="str">
        <f t="shared" si="588"/>
        <v/>
      </c>
      <c r="AB743" s="87" t="str">
        <f t="shared" si="589"/>
        <v/>
      </c>
      <c r="AC743" s="34">
        <f t="shared" si="590"/>
        <v>0</v>
      </c>
    </row>
    <row r="744" spans="1:32" x14ac:dyDescent="0.2">
      <c r="A744" s="34" t="str">
        <f>C731&amp;"x"&amp;B744</f>
        <v>x11</v>
      </c>
      <c r="B744" s="63">
        <v>11</v>
      </c>
      <c r="C744" s="87" t="str">
        <f t="shared" si="576"/>
        <v/>
      </c>
      <c r="D744" s="87" t="str">
        <f t="shared" si="577"/>
        <v/>
      </c>
      <c r="E744" s="88" t="str">
        <f t="shared" si="578"/>
        <v/>
      </c>
      <c r="F744" s="88" t="str">
        <f t="shared" si="579"/>
        <v/>
      </c>
      <c r="G744" s="89" t="str">
        <f t="shared" si="580"/>
        <v/>
      </c>
      <c r="H744" s="90" t="str">
        <f t="shared" si="581"/>
        <v/>
      </c>
      <c r="I744" s="97"/>
      <c r="J744" s="87" t="str">
        <f t="shared" si="582"/>
        <v/>
      </c>
      <c r="K744" s="87" t="str">
        <f t="shared" si="583"/>
        <v/>
      </c>
      <c r="L744" s="87" t="str">
        <f t="shared" si="584"/>
        <v/>
      </c>
      <c r="M744" s="87" t="str">
        <f t="shared" si="585"/>
        <v/>
      </c>
      <c r="N744" s="92"/>
      <c r="P744" s="223" t="str">
        <f>IF(OR(LEFT($A744,1)="x",AND(Y733+$AC744=0,$AC733&gt;0)),"",IFERROR(VLOOKUP($A744,LedenZ,26,0),""))</f>
        <v/>
      </c>
      <c r="Q744" s="223" t="str">
        <f>IF(OR(LEFT($A744,1)="x",AND(Z733+$AC744=0,$AC733&gt;0)),"",IFERROR(VLOOKUP($A744,LedenZ,27,0),""))</f>
        <v/>
      </c>
      <c r="R744" s="223" t="str">
        <f>IF(OR(LEFT($A744,1)="x",AND(AA733+$AC744=0,$AC733&gt;0)),"",IFERROR(VLOOKUP($A744,LedenZ,28,0),""))</f>
        <v/>
      </c>
      <c r="S744" s="223" t="str">
        <f>IF(OR(LEFT($A744,1)="x",AND(AC733+$AC744=0,$AC733&gt;0)),"",IFERROR(VLOOKUP($A744,LedenZ,29,0),""))</f>
        <v/>
      </c>
      <c r="V744" s="229" t="str">
        <f t="shared" si="591"/>
        <v/>
      </c>
      <c r="W744" s="229" t="str">
        <f t="shared" si="591"/>
        <v/>
      </c>
      <c r="X744" s="52">
        <v>15</v>
      </c>
      <c r="Y744" s="87" t="str">
        <f t="shared" si="586"/>
        <v/>
      </c>
      <c r="Z744" s="87" t="str">
        <f t="shared" si="587"/>
        <v/>
      </c>
      <c r="AA744" s="87" t="str">
        <f t="shared" si="588"/>
        <v/>
      </c>
      <c r="AB744" s="87" t="str">
        <f t="shared" si="589"/>
        <v/>
      </c>
      <c r="AC744" s="34">
        <f t="shared" si="590"/>
        <v>0</v>
      </c>
    </row>
    <row r="745" spans="1:32" x14ac:dyDescent="0.2">
      <c r="A745" s="34" t="str">
        <f>C731&amp;"x"&amp;B745</f>
        <v>x12</v>
      </c>
      <c r="B745" s="63">
        <v>12</v>
      </c>
      <c r="C745" s="87" t="str">
        <f t="shared" si="576"/>
        <v/>
      </c>
      <c r="D745" s="87" t="str">
        <f t="shared" si="577"/>
        <v/>
      </c>
      <c r="E745" s="88" t="str">
        <f t="shared" si="578"/>
        <v/>
      </c>
      <c r="F745" s="88" t="str">
        <f t="shared" si="579"/>
        <v/>
      </c>
      <c r="G745" s="89" t="str">
        <f t="shared" si="580"/>
        <v/>
      </c>
      <c r="H745" s="90" t="str">
        <f t="shared" si="581"/>
        <v/>
      </c>
      <c r="I745" s="97"/>
      <c r="J745" s="87" t="str">
        <f t="shared" si="582"/>
        <v/>
      </c>
      <c r="K745" s="87" t="str">
        <f t="shared" si="583"/>
        <v/>
      </c>
      <c r="L745" s="87" t="str">
        <f t="shared" si="584"/>
        <v/>
      </c>
      <c r="M745" s="87" t="str">
        <f t="shared" si="585"/>
        <v/>
      </c>
      <c r="N745" s="92"/>
      <c r="P745" s="223" t="str">
        <f>IF(OR(LEFT($A745,1)="x",AND(Y733+$AC745=0,$AC733&gt;0)),"",IFERROR(VLOOKUP($A745,LedenZ,26,0),""))</f>
        <v/>
      </c>
      <c r="Q745" s="223" t="str">
        <f>IF(OR(LEFT($A745,1)="x",AND(Z733+$AC745=0,$AC733&gt;0)),"",IFERROR(VLOOKUP($A745,LedenZ,27,0),""))</f>
        <v/>
      </c>
      <c r="R745" s="223" t="str">
        <f>IF(OR(LEFT($A745,1)="x",AND(AA733+$AC745=0,$AC733&gt;0)),"",IFERROR(VLOOKUP($A745,LedenZ,28,0),""))</f>
        <v/>
      </c>
      <c r="S745" s="223" t="str">
        <f>IF(OR(LEFT($A745,1)="x",AND(AC733+$AC745=0,$AC733&gt;0)),"",IFERROR(VLOOKUP($A745,LedenZ,29,0),""))</f>
        <v/>
      </c>
      <c r="V745" s="229" t="str">
        <f t="shared" si="591"/>
        <v/>
      </c>
      <c r="W745" s="229" t="str">
        <f t="shared" si="591"/>
        <v/>
      </c>
      <c r="X745" s="52">
        <v>16</v>
      </c>
      <c r="Y745" s="87" t="str">
        <f t="shared" si="586"/>
        <v/>
      </c>
      <c r="Z745" s="87" t="str">
        <f t="shared" si="587"/>
        <v/>
      </c>
      <c r="AA745" s="87" t="str">
        <f t="shared" si="588"/>
        <v/>
      </c>
      <c r="AB745" s="87" t="str">
        <f t="shared" si="589"/>
        <v/>
      </c>
      <c r="AC745" s="34">
        <f t="shared" si="590"/>
        <v>0</v>
      </c>
    </row>
    <row r="746" spans="1:32" x14ac:dyDescent="0.2">
      <c r="A746" s="34" t="str">
        <f>C731&amp;"x"&amp;B746</f>
        <v>x13</v>
      </c>
      <c r="B746" s="63">
        <v>13</v>
      </c>
      <c r="C746" s="87" t="str">
        <f t="shared" si="576"/>
        <v/>
      </c>
      <c r="D746" s="87" t="str">
        <f t="shared" si="577"/>
        <v/>
      </c>
      <c r="E746" s="88" t="str">
        <f t="shared" si="578"/>
        <v/>
      </c>
      <c r="F746" s="88" t="str">
        <f t="shared" si="579"/>
        <v/>
      </c>
      <c r="G746" s="89" t="str">
        <f t="shared" si="580"/>
        <v/>
      </c>
      <c r="H746" s="90" t="str">
        <f t="shared" si="581"/>
        <v/>
      </c>
      <c r="I746" s="97"/>
      <c r="J746" s="87" t="str">
        <f t="shared" si="582"/>
        <v/>
      </c>
      <c r="K746" s="87" t="str">
        <f t="shared" si="583"/>
        <v/>
      </c>
      <c r="L746" s="87" t="str">
        <f t="shared" si="584"/>
        <v/>
      </c>
      <c r="M746" s="87" t="str">
        <f t="shared" si="585"/>
        <v/>
      </c>
      <c r="N746" s="92"/>
      <c r="P746" s="223" t="str">
        <f>IF(OR(LEFT($A746,1)="x",AND(Y733+$AC746=0,$AC733&gt;0)),"",IFERROR(VLOOKUP($A746,LedenZ,26,0),""))</f>
        <v/>
      </c>
      <c r="Q746" s="223" t="str">
        <f>IF(OR(LEFT($A746,1)="x",AND(Z733+$AC746=0,$AC733&gt;0)),"",IFERROR(VLOOKUP($A746,LedenZ,27,0),""))</f>
        <v/>
      </c>
      <c r="R746" s="223" t="str">
        <f>IF(OR(LEFT($A746,1)="x",AND(AA733+$AC746=0,$AC733&gt;0)),"",IFERROR(VLOOKUP($A746,LedenZ,28,0),""))</f>
        <v/>
      </c>
      <c r="S746" s="223" t="str">
        <f>IF(OR(LEFT($A746,1)="x",AND(AC733+$AC746=0,$AC733&gt;0)),"",IFERROR(VLOOKUP($A746,LedenZ,29,0),""))</f>
        <v/>
      </c>
      <c r="V746" s="229" t="str">
        <f t="shared" si="591"/>
        <v/>
      </c>
      <c r="W746" s="229" t="str">
        <f t="shared" si="591"/>
        <v/>
      </c>
      <c r="X746" s="52">
        <v>17</v>
      </c>
      <c r="Y746" s="87" t="str">
        <f t="shared" si="586"/>
        <v/>
      </c>
      <c r="Z746" s="87" t="str">
        <f t="shared" si="587"/>
        <v/>
      </c>
      <c r="AA746" s="87" t="str">
        <f t="shared" si="588"/>
        <v/>
      </c>
      <c r="AB746" s="87" t="str">
        <f t="shared" si="589"/>
        <v/>
      </c>
      <c r="AC746" s="34">
        <f t="shared" si="590"/>
        <v>0</v>
      </c>
    </row>
    <row r="747" spans="1:32" x14ac:dyDescent="0.2">
      <c r="A747" s="34" t="str">
        <f>C731&amp;"x"&amp;B747</f>
        <v>x14</v>
      </c>
      <c r="B747" s="63">
        <v>14</v>
      </c>
      <c r="C747" s="87" t="str">
        <f t="shared" si="576"/>
        <v/>
      </c>
      <c r="D747" s="87" t="str">
        <f t="shared" si="577"/>
        <v/>
      </c>
      <c r="E747" s="88" t="str">
        <f t="shared" si="578"/>
        <v/>
      </c>
      <c r="F747" s="88" t="str">
        <f t="shared" si="579"/>
        <v/>
      </c>
      <c r="G747" s="89" t="str">
        <f t="shared" si="580"/>
        <v/>
      </c>
      <c r="H747" s="90" t="str">
        <f t="shared" si="581"/>
        <v/>
      </c>
      <c r="I747" s="97"/>
      <c r="J747" s="87" t="str">
        <f t="shared" si="582"/>
        <v/>
      </c>
      <c r="K747" s="87" t="str">
        <f t="shared" si="583"/>
        <v/>
      </c>
      <c r="L747" s="87" t="str">
        <f t="shared" si="584"/>
        <v/>
      </c>
      <c r="M747" s="87" t="str">
        <f t="shared" si="585"/>
        <v/>
      </c>
      <c r="N747" s="92"/>
      <c r="P747" s="223" t="str">
        <f>IF(OR(LEFT($A747,1)="x",AND(Y733+$AC747=0,$AC733&gt;0)),"",IFERROR(VLOOKUP($A747,LedenZ,26,0),""))</f>
        <v/>
      </c>
      <c r="Q747" s="223" t="str">
        <f>IF(OR(LEFT($A747,1)="x",AND(Z733+$AC747=0,$AC733&gt;0)),"",IFERROR(VLOOKUP($A747,LedenZ,27,0),""))</f>
        <v/>
      </c>
      <c r="R747" s="223" t="str">
        <f>IF(OR(LEFT($A747,1)="x",AND(AA733+$AC747=0,$AC733&gt;0)),"",IFERROR(VLOOKUP($A747,LedenZ,28,0),""))</f>
        <v/>
      </c>
      <c r="S747" s="223" t="str">
        <f>IF(OR(LEFT($A747,1)="x",AND(AC733+$AC747=0,$AC733&gt;0)),"",IFERROR(VLOOKUP($A747,LedenZ,29,0),""))</f>
        <v/>
      </c>
      <c r="V747" s="229" t="str">
        <f t="shared" si="591"/>
        <v/>
      </c>
      <c r="W747" s="229" t="str">
        <f t="shared" si="591"/>
        <v/>
      </c>
      <c r="X747" s="52">
        <v>18</v>
      </c>
      <c r="Y747" s="87" t="str">
        <f t="shared" si="586"/>
        <v/>
      </c>
      <c r="Z747" s="87" t="str">
        <f t="shared" si="587"/>
        <v/>
      </c>
      <c r="AA747" s="87" t="str">
        <f t="shared" si="588"/>
        <v/>
      </c>
      <c r="AB747" s="87" t="str">
        <f t="shared" si="589"/>
        <v/>
      </c>
      <c r="AC747" s="34">
        <f t="shared" si="590"/>
        <v>0</v>
      </c>
    </row>
    <row r="748" spans="1:32" x14ac:dyDescent="0.2">
      <c r="A748" s="34" t="str">
        <f>C731&amp;"x"&amp;B748</f>
        <v>x15</v>
      </c>
      <c r="B748" s="63">
        <v>15</v>
      </c>
      <c r="C748" s="87" t="str">
        <f t="shared" si="576"/>
        <v/>
      </c>
      <c r="D748" s="87" t="str">
        <f t="shared" si="577"/>
        <v/>
      </c>
      <c r="E748" s="88" t="str">
        <f t="shared" si="578"/>
        <v/>
      </c>
      <c r="F748" s="88" t="str">
        <f t="shared" si="579"/>
        <v/>
      </c>
      <c r="G748" s="89" t="str">
        <f t="shared" si="580"/>
        <v/>
      </c>
      <c r="H748" s="90" t="str">
        <f t="shared" si="581"/>
        <v/>
      </c>
      <c r="I748" s="97"/>
      <c r="J748" s="87" t="str">
        <f t="shared" si="582"/>
        <v/>
      </c>
      <c r="K748" s="87" t="str">
        <f t="shared" si="583"/>
        <v/>
      </c>
      <c r="L748" s="87" t="str">
        <f t="shared" si="584"/>
        <v/>
      </c>
      <c r="M748" s="87" t="str">
        <f t="shared" si="585"/>
        <v/>
      </c>
      <c r="N748" s="92"/>
      <c r="P748" s="223" t="str">
        <f>IF(OR(LEFT($A748,1)="x",AND(Y733+$AC748=0,$AC733&gt;0)),"",IFERROR(VLOOKUP($A748,LedenZ,26,0),""))</f>
        <v/>
      </c>
      <c r="Q748" s="223" t="str">
        <f>IF(OR(LEFT($A748,1)="x",AND(Z733+$AC748=0,$AC733&gt;0)),"",IFERROR(VLOOKUP($A748,LedenZ,27,0),""))</f>
        <v/>
      </c>
      <c r="R748" s="223" t="str">
        <f>IF(OR(LEFT($A748,1)="x",AND(AA733+$AC748=0,$AC733&gt;0)),"",IFERROR(VLOOKUP($A748,LedenZ,28,0),""))</f>
        <v/>
      </c>
      <c r="S748" s="223" t="str">
        <f>IF(OR(LEFT($A748,1)="x",AND(AC733+$AC748=0,$AC733&gt;0)),"",IFERROR(VLOOKUP($A748,LedenZ,29,0),""))</f>
        <v/>
      </c>
      <c r="V748" s="229" t="str">
        <f t="shared" si="591"/>
        <v/>
      </c>
      <c r="W748" s="229" t="str">
        <f t="shared" si="591"/>
        <v/>
      </c>
      <c r="X748" s="52">
        <v>19</v>
      </c>
      <c r="Y748" s="87" t="str">
        <f t="shared" si="586"/>
        <v/>
      </c>
      <c r="Z748" s="87" t="str">
        <f t="shared" si="587"/>
        <v/>
      </c>
      <c r="AA748" s="87" t="str">
        <f t="shared" si="588"/>
        <v/>
      </c>
      <c r="AB748" s="87" t="str">
        <f t="shared" si="589"/>
        <v/>
      </c>
      <c r="AC748" s="34">
        <f t="shared" si="590"/>
        <v>0</v>
      </c>
    </row>
    <row r="749" spans="1:32" ht="13.5" thickBot="1" x14ac:dyDescent="0.25">
      <c r="B749" s="93"/>
      <c r="C749" s="94"/>
      <c r="D749" s="93"/>
      <c r="E749" s="93"/>
      <c r="F749" s="93"/>
      <c r="G749" s="95"/>
      <c r="H749" s="95"/>
      <c r="I749" s="95"/>
      <c r="J749" s="94"/>
      <c r="K749" s="94"/>
      <c r="L749" s="94"/>
      <c r="M749" s="92"/>
      <c r="N749" s="92"/>
      <c r="X749" s="52">
        <v>20</v>
      </c>
    </row>
    <row r="750" spans="1:32" ht="13.5" thickTop="1" x14ac:dyDescent="0.2">
      <c r="A750" s="62"/>
      <c r="B750" s="63"/>
      <c r="C750" s="392" t="s">
        <v>6547</v>
      </c>
      <c r="D750" s="392"/>
      <c r="E750" s="178" t="s">
        <v>6548</v>
      </c>
      <c r="F750" s="178" t="s">
        <v>6549</v>
      </c>
      <c r="G750" s="65" t="s">
        <v>6550</v>
      </c>
      <c r="H750" s="66"/>
      <c r="I750" s="67"/>
      <c r="J750" s="68" t="s">
        <v>6551</v>
      </c>
      <c r="K750" s="68" t="s">
        <v>6552</v>
      </c>
      <c r="L750" s="68" t="s">
        <v>6553</v>
      </c>
      <c r="M750" s="69"/>
      <c r="N750" s="69"/>
      <c r="O750" s="70"/>
      <c r="P750" s="71">
        <f>COUNT(P754:P768)</f>
        <v>0</v>
      </c>
      <c r="Q750" s="71">
        <f>COUNT(Q754:Q768)</f>
        <v>0</v>
      </c>
      <c r="R750" s="71">
        <f>COUNT(R754:R768)</f>
        <v>0</v>
      </c>
      <c r="S750" s="71">
        <f>COUNT(S754:S768)</f>
        <v>0</v>
      </c>
      <c r="T750" s="51">
        <f>S750-(15-COUNTBLANK(AB754:AB768))</f>
        <v>0</v>
      </c>
      <c r="U750" s="70"/>
      <c r="V750" s="70"/>
      <c r="W750" s="70"/>
      <c r="X750" s="70">
        <v>1</v>
      </c>
      <c r="Y750" s="62"/>
      <c r="Z750" s="62"/>
      <c r="AA750" s="62"/>
      <c r="AB750" s="62"/>
      <c r="AC750" s="62"/>
    </row>
    <row r="751" spans="1:32" x14ac:dyDescent="0.2">
      <c r="A751" s="43">
        <v>41</v>
      </c>
      <c r="B751" s="73"/>
      <c r="C751" s="391" t="str">
        <f>Leden!AR43</f>
        <v/>
      </c>
      <c r="D751" s="391"/>
      <c r="E751" s="177" t="str">
        <f>IF($C751="","",LEFT(IFERROR(VLOOKUP($C751,TeamsZ,2,0),"")&amp;"??",2))</f>
        <v/>
      </c>
      <c r="F751" s="177" t="str">
        <f>IF($C751="","",LEFT(IFERROR(VLOOKUP($C751,TeamsZ,3,0),"")&amp;"??",2))</f>
        <v/>
      </c>
      <c r="G751" s="177" t="str">
        <f>IF($C751="","",LEFT(IFERROR(VLOOKUP($C751,TeamsZ,4,0),"")&amp;"?",1))</f>
        <v/>
      </c>
      <c r="H751" s="75"/>
      <c r="I751" s="76"/>
      <c r="J751" s="295">
        <f>COUNTIF(C754:C768,"V")</f>
        <v>0</v>
      </c>
      <c r="K751" s="300">
        <f>COUNTIF(C754:C768,"M")</f>
        <v>0</v>
      </c>
      <c r="L751" s="77" t="str">
        <f>IFERROR(AVERAGE(H754:H768),"")</f>
        <v/>
      </c>
      <c r="M751" s="78"/>
      <c r="N751" s="78"/>
      <c r="O751" s="79" t="s">
        <v>6554</v>
      </c>
      <c r="P751" s="223" t="str">
        <f>IF(COUNT(P754:P768)=0,"",TeamPunten(P754:P768,$V751))</f>
        <v/>
      </c>
      <c r="Q751" s="223" t="str">
        <f>IF(COUNT(Q754:Q768)=0,"",TeamPunten(Q754:Q768,$V751))</f>
        <v/>
      </c>
      <c r="R751" s="223" t="str">
        <f>IF(COUNT(R754:R768)=0,"",TeamPunten(R754:R768,$V751))</f>
        <v/>
      </c>
      <c r="S751" s="223" t="str">
        <f>IF(COUNT(S754:S768)=0,"",TeamPunten(S754:S768,$V751))</f>
        <v/>
      </c>
      <c r="T751" s="51"/>
      <c r="U751" s="225" t="str">
        <f>MID($C751,1,1)</f>
        <v/>
      </c>
      <c r="V751" s="225" t="str">
        <f>MID($C751,1,1)</f>
        <v/>
      </c>
      <c r="W751" s="225" t="str">
        <f>MID($C751,1,1)</f>
        <v/>
      </c>
      <c r="X751" s="52">
        <v>2</v>
      </c>
      <c r="Y751" s="43"/>
      <c r="Z751" s="43"/>
      <c r="AA751" s="43"/>
      <c r="AB751" s="43"/>
      <c r="AC751" s="43"/>
      <c r="AD751" s="20" t="str">
        <f>IF($C751="","",IFERROR(VLOOKUP($C751,TeamsZ,6,0),""))</f>
        <v/>
      </c>
      <c r="AE751" s="20" t="str">
        <f>IF($AD751="","",VLOOKUP($AD751,Teams!$J$4:$O$8,2,0))</f>
        <v/>
      </c>
      <c r="AF751" s="20" t="str">
        <f>IF($AD751="","",VLOOKUP($AD751,Teams!$J$4:$O$8,4,0))</f>
        <v/>
      </c>
    </row>
    <row r="752" spans="1:32" x14ac:dyDescent="0.2">
      <c r="B752" s="63"/>
      <c r="C752" s="178"/>
      <c r="D752" s="63"/>
      <c r="E752" s="63"/>
      <c r="F752" s="63"/>
      <c r="G752" s="67"/>
      <c r="H752" s="67"/>
      <c r="I752" s="67"/>
      <c r="J752" s="296"/>
      <c r="K752" s="296"/>
      <c r="L752" s="296"/>
      <c r="M752" s="80"/>
      <c r="N752" s="80"/>
      <c r="P752" s="224"/>
      <c r="Q752" s="224"/>
      <c r="R752" s="224"/>
      <c r="S752" s="224"/>
      <c r="T752" s="51"/>
      <c r="U752" s="226"/>
      <c r="V752" s="226"/>
      <c r="W752" s="226"/>
      <c r="X752" s="52">
        <v>3</v>
      </c>
    </row>
    <row r="753" spans="1:29" x14ac:dyDescent="0.2">
      <c r="A753" s="81"/>
      <c r="B753" s="82"/>
      <c r="C753" s="83" t="s">
        <v>6555</v>
      </c>
      <c r="D753" s="83" t="s">
        <v>6556</v>
      </c>
      <c r="E753" s="84" t="s">
        <v>6557</v>
      </c>
      <c r="F753" s="84" t="s">
        <v>6558</v>
      </c>
      <c r="G753" s="83" t="s">
        <v>6559</v>
      </c>
      <c r="H753" s="83" t="s">
        <v>6560</v>
      </c>
      <c r="I753" s="83" t="s">
        <v>6415</v>
      </c>
      <c r="J753" s="83" t="s">
        <v>7321</v>
      </c>
      <c r="K753" s="83" t="s">
        <v>8065</v>
      </c>
      <c r="L753" s="83" t="s">
        <v>8195</v>
      </c>
      <c r="M753" s="83" t="s">
        <v>8196</v>
      </c>
      <c r="N753" s="85"/>
      <c r="O753" s="86"/>
      <c r="P753" s="227" t="s">
        <v>6425</v>
      </c>
      <c r="Q753" s="227" t="s">
        <v>6424</v>
      </c>
      <c r="R753" s="227" t="s">
        <v>6426</v>
      </c>
      <c r="S753" s="227" t="s">
        <v>6425</v>
      </c>
      <c r="T753" s="51"/>
      <c r="U753" s="225" t="str">
        <f>IF(W751="","",VLOOKUP(W751,Leeftijdscat,2,FALSE))</f>
        <v/>
      </c>
      <c r="V753" s="225" t="str">
        <f>IF(W751="","",VLOOKUP(W751,Leeftijdscat,3,FALSE))</f>
        <v/>
      </c>
      <c r="W753" s="225"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LEN(AB754&amp;AB755&amp;AB756&amp;AB757&amp;AB758&amp;AB759&amp;AB760&amp;AB761&amp;AB762&amp;AB763&amp;AB764&amp;AB765&amp;AB766&amp;AB767&amp;AB768)</f>
        <v>0</v>
      </c>
      <c r="AC753" s="81">
        <f>SUM(Y753:AA753)</f>
        <v>0</v>
      </c>
    </row>
    <row r="754" spans="1:29" x14ac:dyDescent="0.2">
      <c r="A754" s="34" t="str">
        <f>C751&amp;"x"&amp;B754</f>
        <v>x1</v>
      </c>
      <c r="B754" s="63">
        <v>1</v>
      </c>
      <c r="C754" s="87" t="str">
        <f t="shared" ref="C754:C768" si="592">IF(LEFT($A754,1)="x","",IFERROR(VLOOKUP($A754,LedenZ,5,0),""))</f>
        <v/>
      </c>
      <c r="D754" s="87" t="str">
        <f t="shared" ref="D754:D768" si="593">IF(LEFT($A754,1)="x","",IFERROR(VLOOKUP($A754,LedenZ,6,0),""))</f>
        <v/>
      </c>
      <c r="E754" s="88" t="str">
        <f t="shared" ref="E754:E768" si="594">IF(LEFT($A754,1)="x","",IFERROR(VLOOKUP($A754,LedenZ,7,0),""))</f>
        <v/>
      </c>
      <c r="F754" s="88" t="str">
        <f t="shared" ref="F754:F768" si="595">IF(LEFT($A754,1)="x","",IFERROR(VLOOKUP($A754,LedenZ,8,0),""))</f>
        <v/>
      </c>
      <c r="G754" s="89" t="str">
        <f t="shared" ref="G754:G768" si="596">IF(LEFT($A754,1)="x","",IFERROR(VLOOKUP($A754,LedenZ,9,0),""))</f>
        <v/>
      </c>
      <c r="H754" s="90" t="str">
        <f t="shared" ref="H754:H768" si="597">IF(AND(ISNUMBER(G754),G754&lt;&gt;0),DATEDIF(G754,Peildatum,"Y"),"")</f>
        <v/>
      </c>
      <c r="I754" s="97"/>
      <c r="J754" s="87" t="str">
        <f t="shared" ref="J754:J768" si="598">IF(LEFT($A754,1)="x","",IFERROR(VLOOKUP($A754,LedenZ,15,0),""))</f>
        <v/>
      </c>
      <c r="K754" s="87" t="str">
        <f t="shared" ref="K754:K768" si="599">IF(LEFT($A754,1)="x","",IFERROR(VLOOKUP($A754,LedenZ,16,0),""))</f>
        <v/>
      </c>
      <c r="L754" s="87" t="str">
        <f t="shared" ref="L754:L768" si="600">IF(LEFT($A754,1)="x","",IFERROR(VLOOKUP($A754,LedenZ,17,0),""))</f>
        <v/>
      </c>
      <c r="M754" s="87" t="str">
        <f t="shared" ref="M754:M768" si="601">IF(LEFT($A754,1)="x","",IFERROR(VLOOKUP($A754,LedenZ,18,0),""))</f>
        <v/>
      </c>
      <c r="N754" s="92"/>
      <c r="P754" s="223" t="str">
        <f>IF(OR(LEFT($A754,1)="x",AND(Y753+$AC754=0,$AC753&gt;0)),"",IFERROR(VLOOKUP($A754,LedenZ,26,0),""))</f>
        <v/>
      </c>
      <c r="Q754" s="223" t="str">
        <f>IF(OR(LEFT($A754,1)="x",AND(Z753+$AC754=0,$AC753&gt;0)),"",IFERROR(VLOOKUP($A754,LedenZ,27,0),""))</f>
        <v/>
      </c>
      <c r="R754" s="223" t="str">
        <f>IF(OR(LEFT($A754,1)="x",AND(AA753+$AC754=0,$AC753&gt;0)),"",IFERROR(VLOOKUP($A754,LedenZ,28,0),""))</f>
        <v/>
      </c>
      <c r="S754" s="223" t="str">
        <f>IF(OR(LEFT($A754,1)="x",AND(AC753+$AC754=0,$AC753&gt;0)),"",IFERROR(VLOOKUP($A754,LedenZ,29,0),""))</f>
        <v/>
      </c>
      <c r="T754" s="305"/>
      <c r="U754" s="226"/>
      <c r="V754" s="229" t="str">
        <f>V753</f>
        <v/>
      </c>
      <c r="W754" s="229" t="str">
        <f>W753</f>
        <v/>
      </c>
      <c r="X754" s="52">
        <v>5</v>
      </c>
      <c r="Y754" s="87" t="str">
        <f t="shared" ref="Y754:Y768" si="602">IF(LEFT($A754,1)="x","",IFERROR(VLOOKUP($A754,LedenZ,33,0),""))</f>
        <v/>
      </c>
      <c r="Z754" s="87" t="str">
        <f t="shared" ref="Z754:Z768" si="603">IF(LEFT($A754,1)="x","",IFERROR(VLOOKUP($A754,LedenZ,34,0),""))</f>
        <v/>
      </c>
      <c r="AA754" s="87" t="str">
        <f t="shared" ref="AA754:AA768" si="604">IF(LEFT($A754,1)="x","",IFERROR(VLOOKUP($A754,LedenZ,35,0),""))</f>
        <v/>
      </c>
      <c r="AB754" s="87" t="str">
        <f t="shared" ref="AB754:AB768" si="605">IF(LEFT($A754,1)="x","",IFERROR(VLOOKUP($A754,LedenZ,36,0),""))</f>
        <v/>
      </c>
      <c r="AC754" s="34">
        <f t="shared" ref="AC754:AC768" si="606">LEN(Y754&amp;Z754&amp;AA754&amp;AB754)</f>
        <v>0</v>
      </c>
    </row>
    <row r="755" spans="1:29" x14ac:dyDescent="0.2">
      <c r="A755" s="34" t="str">
        <f>C751&amp;"x"&amp;B755</f>
        <v>x2</v>
      </c>
      <c r="B755" s="63">
        <v>2</v>
      </c>
      <c r="C755" s="87" t="str">
        <f t="shared" si="592"/>
        <v/>
      </c>
      <c r="D755" s="87" t="str">
        <f t="shared" si="593"/>
        <v/>
      </c>
      <c r="E755" s="88" t="str">
        <f t="shared" si="594"/>
        <v/>
      </c>
      <c r="F755" s="88" t="str">
        <f t="shared" si="595"/>
        <v/>
      </c>
      <c r="G755" s="89" t="str">
        <f t="shared" si="596"/>
        <v/>
      </c>
      <c r="H755" s="90" t="str">
        <f t="shared" si="597"/>
        <v/>
      </c>
      <c r="I755" s="97"/>
      <c r="J755" s="87" t="str">
        <f t="shared" si="598"/>
        <v/>
      </c>
      <c r="K755" s="87" t="str">
        <f t="shared" si="599"/>
        <v/>
      </c>
      <c r="L755" s="87" t="str">
        <f t="shared" si="600"/>
        <v/>
      </c>
      <c r="M755" s="87" t="str">
        <f t="shared" si="601"/>
        <v/>
      </c>
      <c r="N755" s="92"/>
      <c r="P755" s="223" t="str">
        <f>IF(OR(LEFT($A755,1)="x",AND(Y753+$AC755=0,$AC753&gt;0)),"",IFERROR(VLOOKUP($A755,LedenZ,26,0),""))</f>
        <v/>
      </c>
      <c r="Q755" s="223" t="str">
        <f>IF(OR(LEFT($A755,1)="x",AND(Z753+$AC755=0,$AC753&gt;0)),"",IFERROR(VLOOKUP($A755,LedenZ,27,0),""))</f>
        <v/>
      </c>
      <c r="R755" s="223" t="str">
        <f>IF(OR(LEFT($A755,1)="x",AND(AA753+$AC755=0,$AC753&gt;0)),"",IFERROR(VLOOKUP($A755,LedenZ,28,0),""))</f>
        <v/>
      </c>
      <c r="S755" s="223" t="str">
        <f>IF(OR(LEFT($A755,1)="x",AND(AC753+$AC755=0,$AC753&gt;0)),"",IFERROR(VLOOKUP($A755,LedenZ,29,0),""))</f>
        <v/>
      </c>
      <c r="T755" s="305"/>
      <c r="U755" s="226"/>
      <c r="V755" s="229" t="str">
        <f t="shared" ref="V755:W768" si="607">V754</f>
        <v/>
      </c>
      <c r="W755" s="229" t="str">
        <f t="shared" si="607"/>
        <v/>
      </c>
      <c r="X755" s="52">
        <v>6</v>
      </c>
      <c r="Y755" s="87" t="str">
        <f t="shared" si="602"/>
        <v/>
      </c>
      <c r="Z755" s="87" t="str">
        <f t="shared" si="603"/>
        <v/>
      </c>
      <c r="AA755" s="87" t="str">
        <f t="shared" si="604"/>
        <v/>
      </c>
      <c r="AB755" s="87" t="str">
        <f t="shared" si="605"/>
        <v/>
      </c>
      <c r="AC755" s="34">
        <f t="shared" si="606"/>
        <v>0</v>
      </c>
    </row>
    <row r="756" spans="1:29" x14ac:dyDescent="0.2">
      <c r="A756" s="34" t="str">
        <f>C751&amp;"x"&amp;B756</f>
        <v>x3</v>
      </c>
      <c r="B756" s="63">
        <v>3</v>
      </c>
      <c r="C756" s="87" t="str">
        <f t="shared" si="592"/>
        <v/>
      </c>
      <c r="D756" s="87" t="str">
        <f t="shared" si="593"/>
        <v/>
      </c>
      <c r="E756" s="88" t="str">
        <f t="shared" si="594"/>
        <v/>
      </c>
      <c r="F756" s="88" t="str">
        <f t="shared" si="595"/>
        <v/>
      </c>
      <c r="G756" s="89" t="str">
        <f t="shared" si="596"/>
        <v/>
      </c>
      <c r="H756" s="90" t="str">
        <f t="shared" si="597"/>
        <v/>
      </c>
      <c r="I756" s="97"/>
      <c r="J756" s="87" t="str">
        <f t="shared" si="598"/>
        <v/>
      </c>
      <c r="K756" s="87" t="str">
        <f t="shared" si="599"/>
        <v/>
      </c>
      <c r="L756" s="87" t="str">
        <f t="shared" si="600"/>
        <v/>
      </c>
      <c r="M756" s="87" t="str">
        <f t="shared" si="601"/>
        <v/>
      </c>
      <c r="N756" s="92"/>
      <c r="P756" s="223" t="str">
        <f>IF(OR(LEFT($A756,1)="x",AND(Y753+$AC756=0,$AC753&gt;0)),"",IFERROR(VLOOKUP($A756,LedenZ,26,0),""))</f>
        <v/>
      </c>
      <c r="Q756" s="223" t="str">
        <f>IF(OR(LEFT($A756,1)="x",AND(Z753+$AC756=0,$AC753&gt;0)),"",IFERROR(VLOOKUP($A756,LedenZ,27,0),""))</f>
        <v/>
      </c>
      <c r="R756" s="223" t="str">
        <f>IF(OR(LEFT($A756,1)="x",AND(AA753+$AC756=0,$AC753&gt;0)),"",IFERROR(VLOOKUP($A756,LedenZ,28,0),""))</f>
        <v/>
      </c>
      <c r="S756" s="223" t="str">
        <f>IF(OR(LEFT($A756,1)="x",AND(AC753+$AC756=0,$AC753&gt;0)),"",IFERROR(VLOOKUP($A756,LedenZ,29,0),""))</f>
        <v/>
      </c>
      <c r="T756" s="305"/>
      <c r="U756" s="226"/>
      <c r="V756" s="229" t="str">
        <f t="shared" si="607"/>
        <v/>
      </c>
      <c r="W756" s="229" t="str">
        <f t="shared" si="607"/>
        <v/>
      </c>
      <c r="X756" s="52">
        <v>7</v>
      </c>
      <c r="Y756" s="87" t="str">
        <f t="shared" si="602"/>
        <v/>
      </c>
      <c r="Z756" s="87" t="str">
        <f t="shared" si="603"/>
        <v/>
      </c>
      <c r="AA756" s="87" t="str">
        <f t="shared" si="604"/>
        <v/>
      </c>
      <c r="AB756" s="87" t="str">
        <f t="shared" si="605"/>
        <v/>
      </c>
      <c r="AC756" s="34">
        <f t="shared" si="606"/>
        <v>0</v>
      </c>
    </row>
    <row r="757" spans="1:29" x14ac:dyDescent="0.2">
      <c r="A757" s="34" t="str">
        <f>C751&amp;"x"&amp;B757</f>
        <v>x4</v>
      </c>
      <c r="B757" s="63">
        <v>4</v>
      </c>
      <c r="C757" s="87" t="str">
        <f t="shared" si="592"/>
        <v/>
      </c>
      <c r="D757" s="87" t="str">
        <f t="shared" si="593"/>
        <v/>
      </c>
      <c r="E757" s="88" t="str">
        <f t="shared" si="594"/>
        <v/>
      </c>
      <c r="F757" s="88" t="str">
        <f t="shared" si="595"/>
        <v/>
      </c>
      <c r="G757" s="89" t="str">
        <f t="shared" si="596"/>
        <v/>
      </c>
      <c r="H757" s="90" t="str">
        <f t="shared" si="597"/>
        <v/>
      </c>
      <c r="I757" s="97"/>
      <c r="J757" s="87" t="str">
        <f t="shared" si="598"/>
        <v/>
      </c>
      <c r="K757" s="87" t="str">
        <f t="shared" si="599"/>
        <v/>
      </c>
      <c r="L757" s="87" t="str">
        <f t="shared" si="600"/>
        <v/>
      </c>
      <c r="M757" s="87" t="str">
        <f t="shared" si="601"/>
        <v/>
      </c>
      <c r="N757" s="92"/>
      <c r="P757" s="223" t="str">
        <f>IF(OR(LEFT($A757,1)="x",AND(Y753+$AC757=0,$AC753&gt;0)),"",IFERROR(VLOOKUP($A757,LedenZ,26,0),""))</f>
        <v/>
      </c>
      <c r="Q757" s="223" t="str">
        <f>IF(OR(LEFT($A757,1)="x",AND(Z753+$AC757=0,$AC753&gt;0)),"",IFERROR(VLOOKUP($A757,LedenZ,27,0),""))</f>
        <v/>
      </c>
      <c r="R757" s="223" t="str">
        <f>IF(OR(LEFT($A757,1)="x",AND(AA753+$AC757=0,$AC753&gt;0)),"",IFERROR(VLOOKUP($A757,LedenZ,28,0),""))</f>
        <v/>
      </c>
      <c r="S757" s="223" t="str">
        <f>IF(OR(LEFT($A757,1)="x",AND(AC753+$AC757=0,$AC753&gt;0)),"",IFERROR(VLOOKUP($A757,LedenZ,29,0),""))</f>
        <v/>
      </c>
      <c r="T757" s="305"/>
      <c r="U757" s="226"/>
      <c r="V757" s="229" t="str">
        <f t="shared" si="607"/>
        <v/>
      </c>
      <c r="W757" s="229" t="str">
        <f t="shared" si="607"/>
        <v/>
      </c>
      <c r="X757" s="52">
        <v>8</v>
      </c>
      <c r="Y757" s="87" t="str">
        <f t="shared" si="602"/>
        <v/>
      </c>
      <c r="Z757" s="87" t="str">
        <f t="shared" si="603"/>
        <v/>
      </c>
      <c r="AA757" s="87" t="str">
        <f t="shared" si="604"/>
        <v/>
      </c>
      <c r="AB757" s="87" t="str">
        <f t="shared" si="605"/>
        <v/>
      </c>
      <c r="AC757" s="34">
        <f t="shared" si="606"/>
        <v>0</v>
      </c>
    </row>
    <row r="758" spans="1:29" x14ac:dyDescent="0.2">
      <c r="A758" s="34" t="str">
        <f>C751&amp;"x"&amp;B758</f>
        <v>x5</v>
      </c>
      <c r="B758" s="63">
        <v>5</v>
      </c>
      <c r="C758" s="87" t="str">
        <f t="shared" si="592"/>
        <v/>
      </c>
      <c r="D758" s="87" t="str">
        <f t="shared" si="593"/>
        <v/>
      </c>
      <c r="E758" s="88" t="str">
        <f t="shared" si="594"/>
        <v/>
      </c>
      <c r="F758" s="88" t="str">
        <f t="shared" si="595"/>
        <v/>
      </c>
      <c r="G758" s="89" t="str">
        <f t="shared" si="596"/>
        <v/>
      </c>
      <c r="H758" s="90" t="str">
        <f t="shared" si="597"/>
        <v/>
      </c>
      <c r="I758" s="97"/>
      <c r="J758" s="87" t="str">
        <f t="shared" si="598"/>
        <v/>
      </c>
      <c r="K758" s="87" t="str">
        <f t="shared" si="599"/>
        <v/>
      </c>
      <c r="L758" s="87" t="str">
        <f t="shared" si="600"/>
        <v/>
      </c>
      <c r="M758" s="87" t="str">
        <f t="shared" si="601"/>
        <v/>
      </c>
      <c r="N758" s="92"/>
      <c r="P758" s="223" t="str">
        <f>IF(OR(LEFT($A758,1)="x",AND(Y753+$AC758=0,$AC753&gt;0)),"",IFERROR(VLOOKUP($A758,LedenZ,26,0),""))</f>
        <v/>
      </c>
      <c r="Q758" s="223" t="str">
        <f>IF(OR(LEFT($A758,1)="x",AND(Z753+$AC758=0,$AC753&gt;0)),"",IFERROR(VLOOKUP($A758,LedenZ,27,0),""))</f>
        <v/>
      </c>
      <c r="R758" s="223" t="str">
        <f>IF(OR(LEFT($A758,1)="x",AND(AA753+$AC758=0,$AC753&gt;0)),"",IFERROR(VLOOKUP($A758,LedenZ,28,0),""))</f>
        <v/>
      </c>
      <c r="S758" s="223" t="str">
        <f>IF(OR(LEFT($A758,1)="x",AND(AC753+$AC758=0,$AC753&gt;0)),"",IFERROR(VLOOKUP($A758,LedenZ,29,0),""))</f>
        <v/>
      </c>
      <c r="T758" s="305"/>
      <c r="U758" s="226"/>
      <c r="V758" s="229" t="str">
        <f t="shared" si="607"/>
        <v/>
      </c>
      <c r="W758" s="229" t="str">
        <f t="shared" si="607"/>
        <v/>
      </c>
      <c r="X758" s="52">
        <v>9</v>
      </c>
      <c r="Y758" s="87" t="str">
        <f t="shared" si="602"/>
        <v/>
      </c>
      <c r="Z758" s="87" t="str">
        <f t="shared" si="603"/>
        <v/>
      </c>
      <c r="AA758" s="87" t="str">
        <f t="shared" si="604"/>
        <v/>
      </c>
      <c r="AB758" s="87" t="str">
        <f t="shared" si="605"/>
        <v/>
      </c>
      <c r="AC758" s="34">
        <f t="shared" si="606"/>
        <v>0</v>
      </c>
    </row>
    <row r="759" spans="1:29" x14ac:dyDescent="0.2">
      <c r="A759" s="34" t="str">
        <f>C751&amp;"x"&amp;B759</f>
        <v>x6</v>
      </c>
      <c r="B759" s="63">
        <v>6</v>
      </c>
      <c r="C759" s="87" t="str">
        <f t="shared" si="592"/>
        <v/>
      </c>
      <c r="D759" s="87" t="str">
        <f t="shared" si="593"/>
        <v/>
      </c>
      <c r="E759" s="88" t="str">
        <f t="shared" si="594"/>
        <v/>
      </c>
      <c r="F759" s="88" t="str">
        <f t="shared" si="595"/>
        <v/>
      </c>
      <c r="G759" s="89" t="str">
        <f t="shared" si="596"/>
        <v/>
      </c>
      <c r="H759" s="90" t="str">
        <f t="shared" si="597"/>
        <v/>
      </c>
      <c r="I759" s="97"/>
      <c r="J759" s="87" t="str">
        <f t="shared" si="598"/>
        <v/>
      </c>
      <c r="K759" s="87" t="str">
        <f t="shared" si="599"/>
        <v/>
      </c>
      <c r="L759" s="87" t="str">
        <f t="shared" si="600"/>
        <v/>
      </c>
      <c r="M759" s="87" t="str">
        <f t="shared" si="601"/>
        <v/>
      </c>
      <c r="N759" s="92"/>
      <c r="P759" s="223" t="str">
        <f>IF(OR(LEFT($A759,1)="x",AND(Y753+$AC759=0,$AC753&gt;0)),"",IFERROR(VLOOKUP($A759,LedenZ,26,0),""))</f>
        <v/>
      </c>
      <c r="Q759" s="223" t="str">
        <f>IF(OR(LEFT($A759,1)="x",AND(Z753+$AC759=0,$AC753&gt;0)),"",IFERROR(VLOOKUP($A759,LedenZ,27,0),""))</f>
        <v/>
      </c>
      <c r="R759" s="223" t="str">
        <f>IF(OR(LEFT($A759,1)="x",AND(AA753+$AC759=0,$AC753&gt;0)),"",IFERROR(VLOOKUP($A759,LedenZ,28,0),""))</f>
        <v/>
      </c>
      <c r="S759" s="223" t="str">
        <f>IF(OR(LEFT($A759,1)="x",AND(AC753+$AC759=0,$AC753&gt;0)),"",IFERROR(VLOOKUP($A759,LedenZ,29,0),""))</f>
        <v/>
      </c>
      <c r="T759" s="305"/>
      <c r="U759" s="226"/>
      <c r="V759" s="229" t="str">
        <f t="shared" si="607"/>
        <v/>
      </c>
      <c r="W759" s="229" t="str">
        <f t="shared" si="607"/>
        <v/>
      </c>
      <c r="X759" s="52">
        <v>10</v>
      </c>
      <c r="Y759" s="87" t="str">
        <f t="shared" si="602"/>
        <v/>
      </c>
      <c r="Z759" s="87" t="str">
        <f t="shared" si="603"/>
        <v/>
      </c>
      <c r="AA759" s="87" t="str">
        <f t="shared" si="604"/>
        <v/>
      </c>
      <c r="AB759" s="87" t="str">
        <f t="shared" si="605"/>
        <v/>
      </c>
      <c r="AC759" s="34">
        <f t="shared" si="606"/>
        <v>0</v>
      </c>
    </row>
    <row r="760" spans="1:29" x14ac:dyDescent="0.2">
      <c r="A760" s="34" t="str">
        <f>C751&amp;"x"&amp;B760</f>
        <v>x7</v>
      </c>
      <c r="B760" s="63">
        <v>7</v>
      </c>
      <c r="C760" s="87" t="str">
        <f t="shared" si="592"/>
        <v/>
      </c>
      <c r="D760" s="87" t="str">
        <f t="shared" si="593"/>
        <v/>
      </c>
      <c r="E760" s="88" t="str">
        <f t="shared" si="594"/>
        <v/>
      </c>
      <c r="F760" s="88" t="str">
        <f t="shared" si="595"/>
        <v/>
      </c>
      <c r="G760" s="89" t="str">
        <f t="shared" si="596"/>
        <v/>
      </c>
      <c r="H760" s="90" t="str">
        <f t="shared" si="597"/>
        <v/>
      </c>
      <c r="I760" s="97"/>
      <c r="J760" s="87" t="str">
        <f t="shared" si="598"/>
        <v/>
      </c>
      <c r="K760" s="87" t="str">
        <f t="shared" si="599"/>
        <v/>
      </c>
      <c r="L760" s="87" t="str">
        <f t="shared" si="600"/>
        <v/>
      </c>
      <c r="M760" s="87" t="str">
        <f t="shared" si="601"/>
        <v/>
      </c>
      <c r="N760" s="92"/>
      <c r="P760" s="223" t="str">
        <f>IF(OR(LEFT($A760,1)="x",AND(Y753+$AC760=0,$AC753&gt;0)),"",IFERROR(VLOOKUP($A760,LedenZ,26,0),""))</f>
        <v/>
      </c>
      <c r="Q760" s="223" t="str">
        <f>IF(OR(LEFT($A760,1)="x",AND(Z753+$AC760=0,$AC753&gt;0)),"",IFERROR(VLOOKUP($A760,LedenZ,27,0),""))</f>
        <v/>
      </c>
      <c r="R760" s="223" t="str">
        <f>IF(OR(LEFT($A760,1)="x",AND(AA753+$AC760=0,$AC753&gt;0)),"",IFERROR(VLOOKUP($A760,LedenZ,28,0),""))</f>
        <v/>
      </c>
      <c r="S760" s="223" t="str">
        <f>IF(OR(LEFT($A760,1)="x",AND(AC753+$AC760=0,$AC753&gt;0)),"",IFERROR(VLOOKUP($A760,LedenZ,29,0),""))</f>
        <v/>
      </c>
      <c r="T760" s="305"/>
      <c r="U760" s="226"/>
      <c r="V760" s="229" t="str">
        <f t="shared" si="607"/>
        <v/>
      </c>
      <c r="W760" s="229" t="str">
        <f t="shared" si="607"/>
        <v/>
      </c>
      <c r="X760" s="52">
        <v>11</v>
      </c>
      <c r="Y760" s="87" t="str">
        <f t="shared" si="602"/>
        <v/>
      </c>
      <c r="Z760" s="87" t="str">
        <f t="shared" si="603"/>
        <v/>
      </c>
      <c r="AA760" s="87" t="str">
        <f t="shared" si="604"/>
        <v/>
      </c>
      <c r="AB760" s="87" t="str">
        <f t="shared" si="605"/>
        <v/>
      </c>
      <c r="AC760" s="34">
        <f t="shared" si="606"/>
        <v>0</v>
      </c>
    </row>
    <row r="761" spans="1:29" x14ac:dyDescent="0.2">
      <c r="A761" s="34" t="str">
        <f>C751&amp;"x"&amp;B761</f>
        <v>x8</v>
      </c>
      <c r="B761" s="63">
        <v>8</v>
      </c>
      <c r="C761" s="87" t="str">
        <f t="shared" si="592"/>
        <v/>
      </c>
      <c r="D761" s="87" t="str">
        <f t="shared" si="593"/>
        <v/>
      </c>
      <c r="E761" s="88" t="str">
        <f t="shared" si="594"/>
        <v/>
      </c>
      <c r="F761" s="88" t="str">
        <f t="shared" si="595"/>
        <v/>
      </c>
      <c r="G761" s="89" t="str">
        <f t="shared" si="596"/>
        <v/>
      </c>
      <c r="H761" s="90" t="str">
        <f t="shared" si="597"/>
        <v/>
      </c>
      <c r="I761" s="97"/>
      <c r="J761" s="87" t="str">
        <f t="shared" si="598"/>
        <v/>
      </c>
      <c r="K761" s="87" t="str">
        <f t="shared" si="599"/>
        <v/>
      </c>
      <c r="L761" s="87" t="str">
        <f t="shared" si="600"/>
        <v/>
      </c>
      <c r="M761" s="87" t="str">
        <f t="shared" si="601"/>
        <v/>
      </c>
      <c r="N761" s="92"/>
      <c r="P761" s="223" t="str">
        <f>IF(OR(LEFT($A761,1)="x",AND(Y753+$AC761=0,$AC753&gt;0)),"",IFERROR(VLOOKUP($A761,LedenZ,26,0),""))</f>
        <v/>
      </c>
      <c r="Q761" s="223" t="str">
        <f>IF(OR(LEFT($A761,1)="x",AND(Z753+$AC761=0,$AC753&gt;0)),"",IFERROR(VLOOKUP($A761,LedenZ,27,0),""))</f>
        <v/>
      </c>
      <c r="R761" s="223" t="str">
        <f>IF(OR(LEFT($A761,1)="x",AND(AA753+$AC761=0,$AC753&gt;0)),"",IFERROR(VLOOKUP($A761,LedenZ,28,0),""))</f>
        <v/>
      </c>
      <c r="S761" s="223" t="str">
        <f>IF(OR(LEFT($A761,1)="x",AND(AC753+$AC761=0,$AC753&gt;0)),"",IFERROR(VLOOKUP($A761,LedenZ,29,0),""))</f>
        <v/>
      </c>
      <c r="T761" s="305"/>
      <c r="U761" s="226"/>
      <c r="V761" s="229" t="str">
        <f t="shared" si="607"/>
        <v/>
      </c>
      <c r="W761" s="229" t="str">
        <f t="shared" si="607"/>
        <v/>
      </c>
      <c r="X761" s="52">
        <v>12</v>
      </c>
      <c r="Y761" s="87" t="str">
        <f t="shared" si="602"/>
        <v/>
      </c>
      <c r="Z761" s="87" t="str">
        <f t="shared" si="603"/>
        <v/>
      </c>
      <c r="AA761" s="87" t="str">
        <f t="shared" si="604"/>
        <v/>
      </c>
      <c r="AB761" s="87" t="str">
        <f t="shared" si="605"/>
        <v/>
      </c>
      <c r="AC761" s="34">
        <f t="shared" si="606"/>
        <v>0</v>
      </c>
    </row>
    <row r="762" spans="1:29" x14ac:dyDescent="0.2">
      <c r="A762" s="34" t="str">
        <f>C751&amp;"x"&amp;B762</f>
        <v>x9</v>
      </c>
      <c r="B762" s="63">
        <v>9</v>
      </c>
      <c r="C762" s="87" t="str">
        <f t="shared" si="592"/>
        <v/>
      </c>
      <c r="D762" s="87" t="str">
        <f t="shared" si="593"/>
        <v/>
      </c>
      <c r="E762" s="88" t="str">
        <f t="shared" si="594"/>
        <v/>
      </c>
      <c r="F762" s="88" t="str">
        <f t="shared" si="595"/>
        <v/>
      </c>
      <c r="G762" s="89" t="str">
        <f t="shared" si="596"/>
        <v/>
      </c>
      <c r="H762" s="90" t="str">
        <f t="shared" si="597"/>
        <v/>
      </c>
      <c r="I762" s="97"/>
      <c r="J762" s="87" t="str">
        <f t="shared" si="598"/>
        <v/>
      </c>
      <c r="K762" s="87" t="str">
        <f t="shared" si="599"/>
        <v/>
      </c>
      <c r="L762" s="87" t="str">
        <f t="shared" si="600"/>
        <v/>
      </c>
      <c r="M762" s="87" t="str">
        <f t="shared" si="601"/>
        <v/>
      </c>
      <c r="N762" s="92"/>
      <c r="P762" s="223" t="str">
        <f>IF(OR(LEFT($A762,1)="x",AND(Y753+$AC762=0,$AC753&gt;0)),"",IFERROR(VLOOKUP($A762,LedenZ,26,0),""))</f>
        <v/>
      </c>
      <c r="Q762" s="223" t="str">
        <f>IF(OR(LEFT($A762,1)="x",AND(Z753+$AC762=0,$AC753&gt;0)),"",IFERROR(VLOOKUP($A762,LedenZ,27,0),""))</f>
        <v/>
      </c>
      <c r="R762" s="223" t="str">
        <f>IF(OR(LEFT($A762,1)="x",AND(AA753+$AC762=0,$AC753&gt;0)),"",IFERROR(VLOOKUP($A762,LedenZ,28,0),""))</f>
        <v/>
      </c>
      <c r="S762" s="223" t="str">
        <f>IF(OR(LEFT($A762,1)="x",AND(AC753+$AC762=0,$AC753&gt;0)),"",IFERROR(VLOOKUP($A762,LedenZ,29,0),""))</f>
        <v/>
      </c>
      <c r="T762" s="305"/>
      <c r="U762" s="226"/>
      <c r="V762" s="229" t="str">
        <f t="shared" si="607"/>
        <v/>
      </c>
      <c r="W762" s="229" t="str">
        <f t="shared" si="607"/>
        <v/>
      </c>
      <c r="X762" s="52">
        <v>13</v>
      </c>
      <c r="Y762" s="87" t="str">
        <f t="shared" si="602"/>
        <v/>
      </c>
      <c r="Z762" s="87" t="str">
        <f t="shared" si="603"/>
        <v/>
      </c>
      <c r="AA762" s="87" t="str">
        <f t="shared" si="604"/>
        <v/>
      </c>
      <c r="AB762" s="87" t="str">
        <f t="shared" si="605"/>
        <v/>
      </c>
      <c r="AC762" s="34">
        <f t="shared" si="606"/>
        <v>0</v>
      </c>
    </row>
    <row r="763" spans="1:29" x14ac:dyDescent="0.2">
      <c r="A763" s="34" t="str">
        <f>C751&amp;"x"&amp;B763</f>
        <v>x10</v>
      </c>
      <c r="B763" s="63">
        <v>10</v>
      </c>
      <c r="C763" s="87" t="str">
        <f t="shared" si="592"/>
        <v/>
      </c>
      <c r="D763" s="87" t="str">
        <f t="shared" si="593"/>
        <v/>
      </c>
      <c r="E763" s="88" t="str">
        <f t="shared" si="594"/>
        <v/>
      </c>
      <c r="F763" s="88" t="str">
        <f t="shared" si="595"/>
        <v/>
      </c>
      <c r="G763" s="89" t="str">
        <f t="shared" si="596"/>
        <v/>
      </c>
      <c r="H763" s="90" t="str">
        <f t="shared" si="597"/>
        <v/>
      </c>
      <c r="I763" s="97"/>
      <c r="J763" s="87" t="str">
        <f t="shared" si="598"/>
        <v/>
      </c>
      <c r="K763" s="87" t="str">
        <f t="shared" si="599"/>
        <v/>
      </c>
      <c r="L763" s="87" t="str">
        <f t="shared" si="600"/>
        <v/>
      </c>
      <c r="M763" s="87" t="str">
        <f t="shared" si="601"/>
        <v/>
      </c>
      <c r="N763" s="92"/>
      <c r="P763" s="223" t="str">
        <f>IF(OR(LEFT($A763,1)="x",AND(Y753+$AC763=0,$AC753&gt;0)),"",IFERROR(VLOOKUP($A763,LedenZ,26,0),""))</f>
        <v/>
      </c>
      <c r="Q763" s="223" t="str">
        <f>IF(OR(LEFT($A763,1)="x",AND(Z753+$AC763=0,$AC753&gt;0)),"",IFERROR(VLOOKUP($A763,LedenZ,27,0),""))</f>
        <v/>
      </c>
      <c r="R763" s="223" t="str">
        <f>IF(OR(LEFT($A763,1)="x",AND(AA753+$AC763=0,$AC753&gt;0)),"",IFERROR(VLOOKUP($A763,LedenZ,28,0),""))</f>
        <v/>
      </c>
      <c r="S763" s="223" t="str">
        <f>IF(OR(LEFT($A763,1)="x",AND(AC753+$AC763=0,$AC753&gt;0)),"",IFERROR(VLOOKUP($A763,LedenZ,29,0),""))</f>
        <v/>
      </c>
      <c r="T763" s="305"/>
      <c r="U763" s="226"/>
      <c r="V763" s="229" t="str">
        <f t="shared" si="607"/>
        <v/>
      </c>
      <c r="W763" s="229" t="str">
        <f t="shared" si="607"/>
        <v/>
      </c>
      <c r="X763" s="52">
        <v>14</v>
      </c>
      <c r="Y763" s="87" t="str">
        <f t="shared" si="602"/>
        <v/>
      </c>
      <c r="Z763" s="87" t="str">
        <f t="shared" si="603"/>
        <v/>
      </c>
      <c r="AA763" s="87" t="str">
        <f t="shared" si="604"/>
        <v/>
      </c>
      <c r="AB763" s="87" t="str">
        <f t="shared" si="605"/>
        <v/>
      </c>
      <c r="AC763" s="34">
        <f t="shared" si="606"/>
        <v>0</v>
      </c>
    </row>
    <row r="764" spans="1:29" x14ac:dyDescent="0.2">
      <c r="A764" s="34" t="str">
        <f>C751&amp;"x"&amp;B764</f>
        <v>x11</v>
      </c>
      <c r="B764" s="63">
        <v>11</v>
      </c>
      <c r="C764" s="87" t="str">
        <f t="shared" si="592"/>
        <v/>
      </c>
      <c r="D764" s="87" t="str">
        <f t="shared" si="593"/>
        <v/>
      </c>
      <c r="E764" s="88" t="str">
        <f t="shared" si="594"/>
        <v/>
      </c>
      <c r="F764" s="88" t="str">
        <f t="shared" si="595"/>
        <v/>
      </c>
      <c r="G764" s="89" t="str">
        <f t="shared" si="596"/>
        <v/>
      </c>
      <c r="H764" s="90" t="str">
        <f t="shared" si="597"/>
        <v/>
      </c>
      <c r="I764" s="97"/>
      <c r="J764" s="87" t="str">
        <f t="shared" si="598"/>
        <v/>
      </c>
      <c r="K764" s="87" t="str">
        <f t="shared" si="599"/>
        <v/>
      </c>
      <c r="L764" s="87" t="str">
        <f t="shared" si="600"/>
        <v/>
      </c>
      <c r="M764" s="87" t="str">
        <f t="shared" si="601"/>
        <v/>
      </c>
      <c r="N764" s="92"/>
      <c r="P764" s="223" t="str">
        <f>IF(OR(LEFT($A764,1)="x",AND(Y753+$AC764=0,$AC753&gt;0)),"",IFERROR(VLOOKUP($A764,LedenZ,26,0),""))</f>
        <v/>
      </c>
      <c r="Q764" s="223" t="str">
        <f>IF(OR(LEFT($A764,1)="x",AND(Z753+$AC764=0,$AC753&gt;0)),"",IFERROR(VLOOKUP($A764,LedenZ,27,0),""))</f>
        <v/>
      </c>
      <c r="R764" s="223" t="str">
        <f>IF(OR(LEFT($A764,1)="x",AND(AA753+$AC764=0,$AC753&gt;0)),"",IFERROR(VLOOKUP($A764,LedenZ,28,0),""))</f>
        <v/>
      </c>
      <c r="S764" s="223" t="str">
        <f>IF(OR(LEFT($A764,1)="x",AND(AC753+$AC764=0,$AC753&gt;0)),"",IFERROR(VLOOKUP($A764,LedenZ,29,0),""))</f>
        <v/>
      </c>
      <c r="V764" s="229" t="str">
        <f t="shared" si="607"/>
        <v/>
      </c>
      <c r="W764" s="229" t="str">
        <f t="shared" si="607"/>
        <v/>
      </c>
      <c r="X764" s="52">
        <v>15</v>
      </c>
      <c r="Y764" s="87" t="str">
        <f t="shared" si="602"/>
        <v/>
      </c>
      <c r="Z764" s="87" t="str">
        <f t="shared" si="603"/>
        <v/>
      </c>
      <c r="AA764" s="87" t="str">
        <f t="shared" si="604"/>
        <v/>
      </c>
      <c r="AB764" s="87" t="str">
        <f t="shared" si="605"/>
        <v/>
      </c>
      <c r="AC764" s="34">
        <f t="shared" si="606"/>
        <v>0</v>
      </c>
    </row>
    <row r="765" spans="1:29" x14ac:dyDescent="0.2">
      <c r="A765" s="34" t="str">
        <f>C751&amp;"x"&amp;B765</f>
        <v>x12</v>
      </c>
      <c r="B765" s="63">
        <v>12</v>
      </c>
      <c r="C765" s="87" t="str">
        <f t="shared" si="592"/>
        <v/>
      </c>
      <c r="D765" s="87" t="str">
        <f t="shared" si="593"/>
        <v/>
      </c>
      <c r="E765" s="88" t="str">
        <f t="shared" si="594"/>
        <v/>
      </c>
      <c r="F765" s="88" t="str">
        <f t="shared" si="595"/>
        <v/>
      </c>
      <c r="G765" s="89" t="str">
        <f t="shared" si="596"/>
        <v/>
      </c>
      <c r="H765" s="90" t="str">
        <f t="shared" si="597"/>
        <v/>
      </c>
      <c r="I765" s="97"/>
      <c r="J765" s="87" t="str">
        <f t="shared" si="598"/>
        <v/>
      </c>
      <c r="K765" s="87" t="str">
        <f t="shared" si="599"/>
        <v/>
      </c>
      <c r="L765" s="87" t="str">
        <f t="shared" si="600"/>
        <v/>
      </c>
      <c r="M765" s="87" t="str">
        <f t="shared" si="601"/>
        <v/>
      </c>
      <c r="N765" s="92"/>
      <c r="P765" s="223" t="str">
        <f>IF(OR(LEFT($A765,1)="x",AND(Y753+$AC765=0,$AC753&gt;0)),"",IFERROR(VLOOKUP($A765,LedenZ,26,0),""))</f>
        <v/>
      </c>
      <c r="Q765" s="223" t="str">
        <f>IF(OR(LEFT($A765,1)="x",AND(Z753+$AC765=0,$AC753&gt;0)),"",IFERROR(VLOOKUP($A765,LedenZ,27,0),""))</f>
        <v/>
      </c>
      <c r="R765" s="223" t="str">
        <f>IF(OR(LEFT($A765,1)="x",AND(AA753+$AC765=0,$AC753&gt;0)),"",IFERROR(VLOOKUP($A765,LedenZ,28,0),""))</f>
        <v/>
      </c>
      <c r="S765" s="223" t="str">
        <f>IF(OR(LEFT($A765,1)="x",AND(AC753+$AC765=0,$AC753&gt;0)),"",IFERROR(VLOOKUP($A765,LedenZ,29,0),""))</f>
        <v/>
      </c>
      <c r="V765" s="229" t="str">
        <f t="shared" si="607"/>
        <v/>
      </c>
      <c r="W765" s="229" t="str">
        <f t="shared" si="607"/>
        <v/>
      </c>
      <c r="X765" s="52">
        <v>16</v>
      </c>
      <c r="Y765" s="87" t="str">
        <f t="shared" si="602"/>
        <v/>
      </c>
      <c r="Z765" s="87" t="str">
        <f t="shared" si="603"/>
        <v/>
      </c>
      <c r="AA765" s="87" t="str">
        <f t="shared" si="604"/>
        <v/>
      </c>
      <c r="AB765" s="87" t="str">
        <f t="shared" si="605"/>
        <v/>
      </c>
      <c r="AC765" s="34">
        <f t="shared" si="606"/>
        <v>0</v>
      </c>
    </row>
    <row r="766" spans="1:29" x14ac:dyDescent="0.2">
      <c r="A766" s="34" t="str">
        <f>C751&amp;"x"&amp;B766</f>
        <v>x13</v>
      </c>
      <c r="B766" s="63">
        <v>13</v>
      </c>
      <c r="C766" s="87" t="str">
        <f t="shared" si="592"/>
        <v/>
      </c>
      <c r="D766" s="87" t="str">
        <f t="shared" si="593"/>
        <v/>
      </c>
      <c r="E766" s="88" t="str">
        <f t="shared" si="594"/>
        <v/>
      </c>
      <c r="F766" s="88" t="str">
        <f t="shared" si="595"/>
        <v/>
      </c>
      <c r="G766" s="89" t="str">
        <f t="shared" si="596"/>
        <v/>
      </c>
      <c r="H766" s="90" t="str">
        <f t="shared" si="597"/>
        <v/>
      </c>
      <c r="I766" s="97"/>
      <c r="J766" s="87" t="str">
        <f t="shared" si="598"/>
        <v/>
      </c>
      <c r="K766" s="87" t="str">
        <f t="shared" si="599"/>
        <v/>
      </c>
      <c r="L766" s="87" t="str">
        <f t="shared" si="600"/>
        <v/>
      </c>
      <c r="M766" s="87" t="str">
        <f t="shared" si="601"/>
        <v/>
      </c>
      <c r="N766" s="92"/>
      <c r="P766" s="223" t="str">
        <f>IF(OR(LEFT($A766,1)="x",AND(Y753+$AC766=0,$AC753&gt;0)),"",IFERROR(VLOOKUP($A766,LedenZ,26,0),""))</f>
        <v/>
      </c>
      <c r="Q766" s="223" t="str">
        <f>IF(OR(LEFT($A766,1)="x",AND(Z753+$AC766=0,$AC753&gt;0)),"",IFERROR(VLOOKUP($A766,LedenZ,27,0),""))</f>
        <v/>
      </c>
      <c r="R766" s="223" t="str">
        <f>IF(OR(LEFT($A766,1)="x",AND(AA753+$AC766=0,$AC753&gt;0)),"",IFERROR(VLOOKUP($A766,LedenZ,28,0),""))</f>
        <v/>
      </c>
      <c r="S766" s="223" t="str">
        <f>IF(OR(LEFT($A766,1)="x",AND(AC753+$AC766=0,$AC753&gt;0)),"",IFERROR(VLOOKUP($A766,LedenZ,29,0),""))</f>
        <v/>
      </c>
      <c r="V766" s="229" t="str">
        <f t="shared" si="607"/>
        <v/>
      </c>
      <c r="W766" s="229" t="str">
        <f t="shared" si="607"/>
        <v/>
      </c>
      <c r="X766" s="52">
        <v>17</v>
      </c>
      <c r="Y766" s="87" t="str">
        <f t="shared" si="602"/>
        <v/>
      </c>
      <c r="Z766" s="87" t="str">
        <f t="shared" si="603"/>
        <v/>
      </c>
      <c r="AA766" s="87" t="str">
        <f t="shared" si="604"/>
        <v/>
      </c>
      <c r="AB766" s="87" t="str">
        <f t="shared" si="605"/>
        <v/>
      </c>
      <c r="AC766" s="34">
        <f t="shared" si="606"/>
        <v>0</v>
      </c>
    </row>
    <row r="767" spans="1:29" x14ac:dyDescent="0.2">
      <c r="A767" s="34" t="str">
        <f>C751&amp;"x"&amp;B767</f>
        <v>x14</v>
      </c>
      <c r="B767" s="63">
        <v>14</v>
      </c>
      <c r="C767" s="87" t="str">
        <f t="shared" si="592"/>
        <v/>
      </c>
      <c r="D767" s="87" t="str">
        <f t="shared" si="593"/>
        <v/>
      </c>
      <c r="E767" s="88" t="str">
        <f t="shared" si="594"/>
        <v/>
      </c>
      <c r="F767" s="88" t="str">
        <f t="shared" si="595"/>
        <v/>
      </c>
      <c r="G767" s="89" t="str">
        <f t="shared" si="596"/>
        <v/>
      </c>
      <c r="H767" s="90" t="str">
        <f t="shared" si="597"/>
        <v/>
      </c>
      <c r="I767" s="97"/>
      <c r="J767" s="87" t="str">
        <f t="shared" si="598"/>
        <v/>
      </c>
      <c r="K767" s="87" t="str">
        <f t="shared" si="599"/>
        <v/>
      </c>
      <c r="L767" s="87" t="str">
        <f t="shared" si="600"/>
        <v/>
      </c>
      <c r="M767" s="87" t="str">
        <f t="shared" si="601"/>
        <v/>
      </c>
      <c r="N767" s="92"/>
      <c r="P767" s="223" t="str">
        <f>IF(OR(LEFT($A767,1)="x",AND(Y753+$AC767=0,$AC753&gt;0)),"",IFERROR(VLOOKUP($A767,LedenZ,26,0),""))</f>
        <v/>
      </c>
      <c r="Q767" s="223" t="str">
        <f>IF(OR(LEFT($A767,1)="x",AND(Z753+$AC767=0,$AC753&gt;0)),"",IFERROR(VLOOKUP($A767,LedenZ,27,0),""))</f>
        <v/>
      </c>
      <c r="R767" s="223" t="str">
        <f>IF(OR(LEFT($A767,1)="x",AND(AA753+$AC767=0,$AC753&gt;0)),"",IFERROR(VLOOKUP($A767,LedenZ,28,0),""))</f>
        <v/>
      </c>
      <c r="S767" s="223" t="str">
        <f>IF(OR(LEFT($A767,1)="x",AND(AC753+$AC767=0,$AC753&gt;0)),"",IFERROR(VLOOKUP($A767,LedenZ,29,0),""))</f>
        <v/>
      </c>
      <c r="V767" s="229" t="str">
        <f t="shared" si="607"/>
        <v/>
      </c>
      <c r="W767" s="229" t="str">
        <f t="shared" si="607"/>
        <v/>
      </c>
      <c r="X767" s="52">
        <v>18</v>
      </c>
      <c r="Y767" s="87" t="str">
        <f t="shared" si="602"/>
        <v/>
      </c>
      <c r="Z767" s="87" t="str">
        <f t="shared" si="603"/>
        <v/>
      </c>
      <c r="AA767" s="87" t="str">
        <f t="shared" si="604"/>
        <v/>
      </c>
      <c r="AB767" s="87" t="str">
        <f t="shared" si="605"/>
        <v/>
      </c>
      <c r="AC767" s="34">
        <f t="shared" si="606"/>
        <v>0</v>
      </c>
    </row>
    <row r="768" spans="1:29" x14ac:dyDescent="0.2">
      <c r="A768" s="34" t="str">
        <f>C751&amp;"x"&amp;B768</f>
        <v>x15</v>
      </c>
      <c r="B768" s="63">
        <v>15</v>
      </c>
      <c r="C768" s="87" t="str">
        <f t="shared" si="592"/>
        <v/>
      </c>
      <c r="D768" s="87" t="str">
        <f t="shared" si="593"/>
        <v/>
      </c>
      <c r="E768" s="88" t="str">
        <f t="shared" si="594"/>
        <v/>
      </c>
      <c r="F768" s="88" t="str">
        <f t="shared" si="595"/>
        <v/>
      </c>
      <c r="G768" s="89" t="str">
        <f t="shared" si="596"/>
        <v/>
      </c>
      <c r="H768" s="90" t="str">
        <f t="shared" si="597"/>
        <v/>
      </c>
      <c r="I768" s="97"/>
      <c r="J768" s="87" t="str">
        <f t="shared" si="598"/>
        <v/>
      </c>
      <c r="K768" s="87" t="str">
        <f t="shared" si="599"/>
        <v/>
      </c>
      <c r="L768" s="87" t="str">
        <f t="shared" si="600"/>
        <v/>
      </c>
      <c r="M768" s="87" t="str">
        <f t="shared" si="601"/>
        <v/>
      </c>
      <c r="N768" s="92"/>
      <c r="P768" s="223" t="str">
        <f>IF(OR(LEFT($A768,1)="x",AND(Y753+$AC768=0,$AC753&gt;0)),"",IFERROR(VLOOKUP($A768,LedenZ,26,0),""))</f>
        <v/>
      </c>
      <c r="Q768" s="223" t="str">
        <f>IF(OR(LEFT($A768,1)="x",AND(Z753+$AC768=0,$AC753&gt;0)),"",IFERROR(VLOOKUP($A768,LedenZ,27,0),""))</f>
        <v/>
      </c>
      <c r="R768" s="223" t="str">
        <f>IF(OR(LEFT($A768,1)="x",AND(AA753+$AC768=0,$AC753&gt;0)),"",IFERROR(VLOOKUP($A768,LedenZ,28,0),""))</f>
        <v/>
      </c>
      <c r="S768" s="223" t="str">
        <f>IF(OR(LEFT($A768,1)="x",AND(AC753+$AC768=0,$AC753&gt;0)),"",IFERROR(VLOOKUP($A768,LedenZ,29,0),""))</f>
        <v/>
      </c>
      <c r="V768" s="229" t="str">
        <f t="shared" si="607"/>
        <v/>
      </c>
      <c r="W768" s="229" t="str">
        <f t="shared" si="607"/>
        <v/>
      </c>
      <c r="X768" s="52">
        <v>19</v>
      </c>
      <c r="Y768" s="87" t="str">
        <f t="shared" si="602"/>
        <v/>
      </c>
      <c r="Z768" s="87" t="str">
        <f t="shared" si="603"/>
        <v/>
      </c>
      <c r="AA768" s="87" t="str">
        <f t="shared" si="604"/>
        <v/>
      </c>
      <c r="AB768" s="87" t="str">
        <f t="shared" si="605"/>
        <v/>
      </c>
      <c r="AC768" s="34">
        <f t="shared" si="606"/>
        <v>0</v>
      </c>
    </row>
    <row r="769" spans="1:32" ht="13.5" thickBot="1" x14ac:dyDescent="0.25">
      <c r="B769" s="93"/>
      <c r="C769" s="94"/>
      <c r="D769" s="93"/>
      <c r="E769" s="93"/>
      <c r="F769" s="93"/>
      <c r="G769" s="95"/>
      <c r="H769" s="95"/>
      <c r="I769" s="95"/>
      <c r="J769" s="94"/>
      <c r="K769" s="94"/>
      <c r="L769" s="94"/>
      <c r="M769" s="92"/>
      <c r="N769" s="92"/>
      <c r="X769" s="52">
        <v>20</v>
      </c>
    </row>
    <row r="770" spans="1:32" ht="13.5" thickTop="1" x14ac:dyDescent="0.2">
      <c r="A770" s="62"/>
      <c r="B770" s="63"/>
      <c r="C770" s="392" t="s">
        <v>6547</v>
      </c>
      <c r="D770" s="392"/>
      <c r="E770" s="178" t="s">
        <v>6548</v>
      </c>
      <c r="F770" s="178" t="s">
        <v>6549</v>
      </c>
      <c r="G770" s="65" t="s">
        <v>6550</v>
      </c>
      <c r="H770" s="66"/>
      <c r="I770" s="67"/>
      <c r="J770" s="68" t="s">
        <v>6551</v>
      </c>
      <c r="K770" s="68" t="s">
        <v>6552</v>
      </c>
      <c r="L770" s="68" t="s">
        <v>6553</v>
      </c>
      <c r="M770" s="69"/>
      <c r="N770" s="69"/>
      <c r="O770" s="70"/>
      <c r="P770" s="71">
        <f>COUNT(P774:P788)</f>
        <v>0</v>
      </c>
      <c r="Q770" s="71">
        <f>COUNT(Q774:Q788)</f>
        <v>0</v>
      </c>
      <c r="R770" s="71">
        <f>COUNT(R774:R788)</f>
        <v>0</v>
      </c>
      <c r="S770" s="71">
        <f>COUNT(S774:S788)</f>
        <v>0</v>
      </c>
      <c r="T770" s="51">
        <f>S770-(15-COUNTBLANK(AB774:AB788))</f>
        <v>0</v>
      </c>
      <c r="U770" s="70"/>
      <c r="V770" s="70"/>
      <c r="W770" s="70"/>
      <c r="X770" s="70">
        <v>1</v>
      </c>
      <c r="Y770" s="62"/>
      <c r="Z770" s="62"/>
      <c r="AA770" s="62"/>
      <c r="AB770" s="62"/>
      <c r="AC770" s="62"/>
    </row>
    <row r="771" spans="1:32" x14ac:dyDescent="0.2">
      <c r="A771" s="43">
        <v>42</v>
      </c>
      <c r="B771" s="73"/>
      <c r="C771" s="391" t="str">
        <f>Leden!AR44</f>
        <v/>
      </c>
      <c r="D771" s="391"/>
      <c r="E771" s="177" t="str">
        <f>IF($C771="","",LEFT(IFERROR(VLOOKUP($C771,TeamsZ,2,0),"")&amp;"??",2))</f>
        <v/>
      </c>
      <c r="F771" s="177" t="str">
        <f>IF($C771="","",LEFT(IFERROR(VLOOKUP($C771,TeamsZ,3,0),"")&amp;"??",2))</f>
        <v/>
      </c>
      <c r="G771" s="177" t="str">
        <f>IF($C771="","",LEFT(IFERROR(VLOOKUP($C771,TeamsZ,4,0),"")&amp;"?",1))</f>
        <v/>
      </c>
      <c r="H771" s="75"/>
      <c r="I771" s="76"/>
      <c r="J771" s="295">
        <f>COUNTIF(C774:C788,"V")</f>
        <v>0</v>
      </c>
      <c r="K771" s="300">
        <f>COUNTIF(C774:C788,"M")</f>
        <v>0</v>
      </c>
      <c r="L771" s="77" t="str">
        <f>IFERROR(AVERAGE(H774:H788),"")</f>
        <v/>
      </c>
      <c r="M771" s="78"/>
      <c r="N771" s="78"/>
      <c r="O771" s="79" t="s">
        <v>6554</v>
      </c>
      <c r="P771" s="223" t="str">
        <f>IF(COUNT(P774:P788)=0,"",TeamPunten(P774:P788,$V771))</f>
        <v/>
      </c>
      <c r="Q771" s="223" t="str">
        <f>IF(COUNT(Q774:Q788)=0,"",TeamPunten(Q774:Q788,$V771))</f>
        <v/>
      </c>
      <c r="R771" s="223" t="str">
        <f>IF(COUNT(R774:R788)=0,"",TeamPunten(R774:R788,$V771))</f>
        <v/>
      </c>
      <c r="S771" s="223" t="str">
        <f>IF(COUNT(S774:S788)=0,"",TeamPunten(S774:S788,$V771))</f>
        <v/>
      </c>
      <c r="T771" s="51"/>
      <c r="U771" s="225" t="str">
        <f>MID($C771,1,1)</f>
        <v/>
      </c>
      <c r="V771" s="225" t="str">
        <f>MID($C771,1,1)</f>
        <v/>
      </c>
      <c r="W771" s="225" t="str">
        <f>MID($C771,1,1)</f>
        <v/>
      </c>
      <c r="X771" s="52">
        <v>2</v>
      </c>
      <c r="Y771" s="43"/>
      <c r="Z771" s="43"/>
      <c r="AA771" s="43"/>
      <c r="AB771" s="43"/>
      <c r="AC771" s="43"/>
      <c r="AD771" s="20" t="str">
        <f>IF($C771="","",IFERROR(VLOOKUP($C771,TeamsZ,6,0),""))</f>
        <v/>
      </c>
      <c r="AE771" s="20" t="str">
        <f>IF($AD771="","",VLOOKUP($AD771,Teams!$J$4:$O$8,2,0))</f>
        <v/>
      </c>
      <c r="AF771" s="20" t="str">
        <f>IF($AD771="","",VLOOKUP($AD771,Teams!$J$4:$O$8,4,0))</f>
        <v/>
      </c>
    </row>
    <row r="772" spans="1:32" x14ac:dyDescent="0.2">
      <c r="B772" s="63"/>
      <c r="C772" s="178"/>
      <c r="D772" s="63"/>
      <c r="E772" s="63"/>
      <c r="F772" s="63"/>
      <c r="G772" s="67"/>
      <c r="H772" s="67"/>
      <c r="I772" s="67"/>
      <c r="J772" s="296"/>
      <c r="K772" s="296"/>
      <c r="L772" s="296"/>
      <c r="M772" s="80"/>
      <c r="N772" s="80"/>
      <c r="P772" s="224"/>
      <c r="Q772" s="224"/>
      <c r="R772" s="224"/>
      <c r="S772" s="224"/>
      <c r="T772" s="51"/>
      <c r="U772" s="226"/>
      <c r="V772" s="226"/>
      <c r="W772" s="226"/>
      <c r="X772" s="52">
        <v>3</v>
      </c>
    </row>
    <row r="773" spans="1:32" x14ac:dyDescent="0.2">
      <c r="A773" s="81"/>
      <c r="B773" s="82"/>
      <c r="C773" s="83" t="s">
        <v>6555</v>
      </c>
      <c r="D773" s="83" t="s">
        <v>6556</v>
      </c>
      <c r="E773" s="84" t="s">
        <v>6557</v>
      </c>
      <c r="F773" s="84" t="s">
        <v>6558</v>
      </c>
      <c r="G773" s="83" t="s">
        <v>6559</v>
      </c>
      <c r="H773" s="83" t="s">
        <v>6560</v>
      </c>
      <c r="I773" s="83" t="s">
        <v>6415</v>
      </c>
      <c r="J773" s="83" t="s">
        <v>7321</v>
      </c>
      <c r="K773" s="83" t="s">
        <v>8065</v>
      </c>
      <c r="L773" s="83" t="s">
        <v>8195</v>
      </c>
      <c r="M773" s="83" t="s">
        <v>8196</v>
      </c>
      <c r="N773" s="85"/>
      <c r="O773" s="86"/>
      <c r="P773" s="227" t="s">
        <v>6425</v>
      </c>
      <c r="Q773" s="227" t="s">
        <v>6424</v>
      </c>
      <c r="R773" s="227" t="s">
        <v>6426</v>
      </c>
      <c r="S773" s="227" t="s">
        <v>6425</v>
      </c>
      <c r="T773" s="51"/>
      <c r="U773" s="225" t="str">
        <f>IF(W771="","",VLOOKUP(W771,Leeftijdscat,2,FALSE))</f>
        <v/>
      </c>
      <c r="V773" s="225" t="str">
        <f>IF(W771="","",VLOOKUP(W771,Leeftijdscat,3,FALSE))</f>
        <v/>
      </c>
      <c r="W773" s="225"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LEN(AB774&amp;AB775&amp;AB776&amp;AB777&amp;AB778&amp;AB779&amp;AB780&amp;AB781&amp;AB782&amp;AB783&amp;AB784&amp;AB785&amp;AB786&amp;AB787&amp;AB788)</f>
        <v>0</v>
      </c>
      <c r="AC773" s="81">
        <f>SUM(Y773:AA773)</f>
        <v>0</v>
      </c>
    </row>
    <row r="774" spans="1:32" x14ac:dyDescent="0.2">
      <c r="A774" s="34" t="str">
        <f>C771&amp;"x"&amp;B774</f>
        <v>x1</v>
      </c>
      <c r="B774" s="63">
        <v>1</v>
      </c>
      <c r="C774" s="87" t="str">
        <f t="shared" ref="C774:C788" si="608">IF(LEFT($A774,1)="x","",IFERROR(VLOOKUP($A774,LedenZ,5,0),""))</f>
        <v/>
      </c>
      <c r="D774" s="87" t="str">
        <f t="shared" ref="D774:D788" si="609">IF(LEFT($A774,1)="x","",IFERROR(VLOOKUP($A774,LedenZ,6,0),""))</f>
        <v/>
      </c>
      <c r="E774" s="88" t="str">
        <f t="shared" ref="E774:E788" si="610">IF(LEFT($A774,1)="x","",IFERROR(VLOOKUP($A774,LedenZ,7,0),""))</f>
        <v/>
      </c>
      <c r="F774" s="88" t="str">
        <f t="shared" ref="F774:F788" si="611">IF(LEFT($A774,1)="x","",IFERROR(VLOOKUP($A774,LedenZ,8,0),""))</f>
        <v/>
      </c>
      <c r="G774" s="89" t="str">
        <f t="shared" ref="G774:G788" si="612">IF(LEFT($A774,1)="x","",IFERROR(VLOOKUP($A774,LedenZ,9,0),""))</f>
        <v/>
      </c>
      <c r="H774" s="90" t="str">
        <f t="shared" ref="H774:H788" si="613">IF(AND(ISNUMBER(G774),G774&lt;&gt;0),DATEDIF(G774,Peildatum,"Y"),"")</f>
        <v/>
      </c>
      <c r="I774" s="97"/>
      <c r="J774" s="87" t="str">
        <f t="shared" ref="J774:J788" si="614">IF(LEFT($A774,1)="x","",IFERROR(VLOOKUP($A774,LedenZ,15,0),""))</f>
        <v/>
      </c>
      <c r="K774" s="87" t="str">
        <f t="shared" ref="K774:K788" si="615">IF(LEFT($A774,1)="x","",IFERROR(VLOOKUP($A774,LedenZ,16,0),""))</f>
        <v/>
      </c>
      <c r="L774" s="87" t="str">
        <f t="shared" ref="L774:L788" si="616">IF(LEFT($A774,1)="x","",IFERROR(VLOOKUP($A774,LedenZ,17,0),""))</f>
        <v/>
      </c>
      <c r="M774" s="87" t="str">
        <f t="shared" ref="M774:M788" si="617">IF(LEFT($A774,1)="x","",IFERROR(VLOOKUP($A774,LedenZ,18,0),""))</f>
        <v/>
      </c>
      <c r="N774" s="92"/>
      <c r="P774" s="223" t="str">
        <f>IF(OR(LEFT($A774,1)="x",AND(Y773+$AC774=0,$AC773&gt;0)),"",IFERROR(VLOOKUP($A774,LedenZ,26,0),""))</f>
        <v/>
      </c>
      <c r="Q774" s="223" t="str">
        <f>IF(OR(LEFT($A774,1)="x",AND(Z773+$AC774=0,$AC773&gt;0)),"",IFERROR(VLOOKUP($A774,LedenZ,27,0),""))</f>
        <v/>
      </c>
      <c r="R774" s="223" t="str">
        <f>IF(OR(LEFT($A774,1)="x",AND(AA773+$AC774=0,$AC773&gt;0)),"",IFERROR(VLOOKUP($A774,LedenZ,28,0),""))</f>
        <v/>
      </c>
      <c r="S774" s="223" t="str">
        <f>IF(OR(LEFT($A774,1)="x",AND(AC773+$AC774=0,$AC773&gt;0)),"",IFERROR(VLOOKUP($A774,LedenZ,29,0),""))</f>
        <v/>
      </c>
      <c r="T774" s="305"/>
      <c r="U774" s="226"/>
      <c r="V774" s="229" t="str">
        <f>V773</f>
        <v/>
      </c>
      <c r="W774" s="229" t="str">
        <f>W773</f>
        <v/>
      </c>
      <c r="X774" s="52">
        <v>5</v>
      </c>
      <c r="Y774" s="87" t="str">
        <f t="shared" ref="Y774:Y788" si="618">IF(LEFT($A774,1)="x","",IFERROR(VLOOKUP($A774,LedenZ,33,0),""))</f>
        <v/>
      </c>
      <c r="Z774" s="87" t="str">
        <f t="shared" ref="Z774:Z788" si="619">IF(LEFT($A774,1)="x","",IFERROR(VLOOKUP($A774,LedenZ,34,0),""))</f>
        <v/>
      </c>
      <c r="AA774" s="87" t="str">
        <f t="shared" ref="AA774:AA788" si="620">IF(LEFT($A774,1)="x","",IFERROR(VLOOKUP($A774,LedenZ,35,0),""))</f>
        <v/>
      </c>
      <c r="AB774" s="87" t="str">
        <f t="shared" ref="AB774:AB788" si="621">IF(LEFT($A774,1)="x","",IFERROR(VLOOKUP($A774,LedenZ,36,0),""))</f>
        <v/>
      </c>
      <c r="AC774" s="34">
        <f t="shared" ref="AC774:AC788" si="622">LEN(Y774&amp;Z774&amp;AA774&amp;AB774)</f>
        <v>0</v>
      </c>
    </row>
    <row r="775" spans="1:32" x14ac:dyDescent="0.2">
      <c r="A775" s="34" t="str">
        <f>C771&amp;"x"&amp;B775</f>
        <v>x2</v>
      </c>
      <c r="B775" s="63">
        <v>2</v>
      </c>
      <c r="C775" s="87" t="str">
        <f t="shared" si="608"/>
        <v/>
      </c>
      <c r="D775" s="87" t="str">
        <f t="shared" si="609"/>
        <v/>
      </c>
      <c r="E775" s="88" t="str">
        <f t="shared" si="610"/>
        <v/>
      </c>
      <c r="F775" s="88" t="str">
        <f t="shared" si="611"/>
        <v/>
      </c>
      <c r="G775" s="89" t="str">
        <f t="shared" si="612"/>
        <v/>
      </c>
      <c r="H775" s="90" t="str">
        <f t="shared" si="613"/>
        <v/>
      </c>
      <c r="I775" s="97"/>
      <c r="J775" s="87" t="str">
        <f t="shared" si="614"/>
        <v/>
      </c>
      <c r="K775" s="87" t="str">
        <f t="shared" si="615"/>
        <v/>
      </c>
      <c r="L775" s="87" t="str">
        <f t="shared" si="616"/>
        <v/>
      </c>
      <c r="M775" s="87" t="str">
        <f t="shared" si="617"/>
        <v/>
      </c>
      <c r="N775" s="92"/>
      <c r="P775" s="223" t="str">
        <f>IF(OR(LEFT($A775,1)="x",AND(Y773+$AC775=0,$AC773&gt;0)),"",IFERROR(VLOOKUP($A775,LedenZ,26,0),""))</f>
        <v/>
      </c>
      <c r="Q775" s="223" t="str">
        <f>IF(OR(LEFT($A775,1)="x",AND(Z773+$AC775=0,$AC773&gt;0)),"",IFERROR(VLOOKUP($A775,LedenZ,27,0),""))</f>
        <v/>
      </c>
      <c r="R775" s="223" t="str">
        <f>IF(OR(LEFT($A775,1)="x",AND(AA773+$AC775=0,$AC773&gt;0)),"",IFERROR(VLOOKUP($A775,LedenZ,28,0),""))</f>
        <v/>
      </c>
      <c r="S775" s="223" t="str">
        <f>IF(OR(LEFT($A775,1)="x",AND(AC773+$AC775=0,$AC773&gt;0)),"",IFERROR(VLOOKUP($A775,LedenZ,29,0),""))</f>
        <v/>
      </c>
      <c r="T775" s="305"/>
      <c r="U775" s="226"/>
      <c r="V775" s="229" t="str">
        <f t="shared" ref="V775:W788" si="623">V774</f>
        <v/>
      </c>
      <c r="W775" s="229" t="str">
        <f t="shared" si="623"/>
        <v/>
      </c>
      <c r="X775" s="52">
        <v>6</v>
      </c>
      <c r="Y775" s="87" t="str">
        <f t="shared" si="618"/>
        <v/>
      </c>
      <c r="Z775" s="87" t="str">
        <f t="shared" si="619"/>
        <v/>
      </c>
      <c r="AA775" s="87" t="str">
        <f t="shared" si="620"/>
        <v/>
      </c>
      <c r="AB775" s="87" t="str">
        <f t="shared" si="621"/>
        <v/>
      </c>
      <c r="AC775" s="34">
        <f t="shared" si="622"/>
        <v>0</v>
      </c>
    </row>
    <row r="776" spans="1:32" x14ac:dyDescent="0.2">
      <c r="A776" s="34" t="str">
        <f>C771&amp;"x"&amp;B776</f>
        <v>x3</v>
      </c>
      <c r="B776" s="63">
        <v>3</v>
      </c>
      <c r="C776" s="87" t="str">
        <f t="shared" si="608"/>
        <v/>
      </c>
      <c r="D776" s="87" t="str">
        <f t="shared" si="609"/>
        <v/>
      </c>
      <c r="E776" s="88" t="str">
        <f t="shared" si="610"/>
        <v/>
      </c>
      <c r="F776" s="88" t="str">
        <f t="shared" si="611"/>
        <v/>
      </c>
      <c r="G776" s="89" t="str">
        <f t="shared" si="612"/>
        <v/>
      </c>
      <c r="H776" s="90" t="str">
        <f t="shared" si="613"/>
        <v/>
      </c>
      <c r="I776" s="97"/>
      <c r="J776" s="87" t="str">
        <f t="shared" si="614"/>
        <v/>
      </c>
      <c r="K776" s="87" t="str">
        <f t="shared" si="615"/>
        <v/>
      </c>
      <c r="L776" s="87" t="str">
        <f t="shared" si="616"/>
        <v/>
      </c>
      <c r="M776" s="87" t="str">
        <f t="shared" si="617"/>
        <v/>
      </c>
      <c r="N776" s="92"/>
      <c r="P776" s="223" t="str">
        <f>IF(OR(LEFT($A776,1)="x",AND(Y773+$AC776=0,$AC773&gt;0)),"",IFERROR(VLOOKUP($A776,LedenZ,26,0),""))</f>
        <v/>
      </c>
      <c r="Q776" s="223" t="str">
        <f>IF(OR(LEFT($A776,1)="x",AND(Z773+$AC776=0,$AC773&gt;0)),"",IFERROR(VLOOKUP($A776,LedenZ,27,0),""))</f>
        <v/>
      </c>
      <c r="R776" s="223" t="str">
        <f>IF(OR(LEFT($A776,1)="x",AND(AA773+$AC776=0,$AC773&gt;0)),"",IFERROR(VLOOKUP($A776,LedenZ,28,0),""))</f>
        <v/>
      </c>
      <c r="S776" s="223" t="str">
        <f>IF(OR(LEFT($A776,1)="x",AND(AC773+$AC776=0,$AC773&gt;0)),"",IFERROR(VLOOKUP($A776,LedenZ,29,0),""))</f>
        <v/>
      </c>
      <c r="T776" s="305"/>
      <c r="U776" s="226"/>
      <c r="V776" s="229" t="str">
        <f t="shared" si="623"/>
        <v/>
      </c>
      <c r="W776" s="229" t="str">
        <f t="shared" si="623"/>
        <v/>
      </c>
      <c r="X776" s="52">
        <v>7</v>
      </c>
      <c r="Y776" s="87" t="str">
        <f t="shared" si="618"/>
        <v/>
      </c>
      <c r="Z776" s="87" t="str">
        <f t="shared" si="619"/>
        <v/>
      </c>
      <c r="AA776" s="87" t="str">
        <f t="shared" si="620"/>
        <v/>
      </c>
      <c r="AB776" s="87" t="str">
        <f t="shared" si="621"/>
        <v/>
      </c>
      <c r="AC776" s="34">
        <f t="shared" si="622"/>
        <v>0</v>
      </c>
    </row>
    <row r="777" spans="1:32" x14ac:dyDescent="0.2">
      <c r="A777" s="34" t="str">
        <f>C771&amp;"x"&amp;B777</f>
        <v>x4</v>
      </c>
      <c r="B777" s="63">
        <v>4</v>
      </c>
      <c r="C777" s="87" t="str">
        <f t="shared" si="608"/>
        <v/>
      </c>
      <c r="D777" s="87" t="str">
        <f t="shared" si="609"/>
        <v/>
      </c>
      <c r="E777" s="88" t="str">
        <f t="shared" si="610"/>
        <v/>
      </c>
      <c r="F777" s="88" t="str">
        <f t="shared" si="611"/>
        <v/>
      </c>
      <c r="G777" s="89" t="str">
        <f t="shared" si="612"/>
        <v/>
      </c>
      <c r="H777" s="90" t="str">
        <f t="shared" si="613"/>
        <v/>
      </c>
      <c r="I777" s="97"/>
      <c r="J777" s="87" t="str">
        <f t="shared" si="614"/>
        <v/>
      </c>
      <c r="K777" s="87" t="str">
        <f t="shared" si="615"/>
        <v/>
      </c>
      <c r="L777" s="87" t="str">
        <f t="shared" si="616"/>
        <v/>
      </c>
      <c r="M777" s="87" t="str">
        <f t="shared" si="617"/>
        <v/>
      </c>
      <c r="N777" s="92"/>
      <c r="P777" s="223" t="str">
        <f>IF(OR(LEFT($A777,1)="x",AND(Y773+$AC777=0,$AC773&gt;0)),"",IFERROR(VLOOKUP($A777,LedenZ,26,0),""))</f>
        <v/>
      </c>
      <c r="Q777" s="223" t="str">
        <f>IF(OR(LEFT($A777,1)="x",AND(Z773+$AC777=0,$AC773&gt;0)),"",IFERROR(VLOOKUP($A777,LedenZ,27,0),""))</f>
        <v/>
      </c>
      <c r="R777" s="223" t="str">
        <f>IF(OR(LEFT($A777,1)="x",AND(AA773+$AC777=0,$AC773&gt;0)),"",IFERROR(VLOOKUP($A777,LedenZ,28,0),""))</f>
        <v/>
      </c>
      <c r="S777" s="223" t="str">
        <f>IF(OR(LEFT($A777,1)="x",AND(AC773+$AC777=0,$AC773&gt;0)),"",IFERROR(VLOOKUP($A777,LedenZ,29,0),""))</f>
        <v/>
      </c>
      <c r="T777" s="305"/>
      <c r="U777" s="226"/>
      <c r="V777" s="229" t="str">
        <f t="shared" si="623"/>
        <v/>
      </c>
      <c r="W777" s="229" t="str">
        <f t="shared" si="623"/>
        <v/>
      </c>
      <c r="X777" s="52">
        <v>8</v>
      </c>
      <c r="Y777" s="87" t="str">
        <f t="shared" si="618"/>
        <v/>
      </c>
      <c r="Z777" s="87" t="str">
        <f t="shared" si="619"/>
        <v/>
      </c>
      <c r="AA777" s="87" t="str">
        <f t="shared" si="620"/>
        <v/>
      </c>
      <c r="AB777" s="87" t="str">
        <f t="shared" si="621"/>
        <v/>
      </c>
      <c r="AC777" s="34">
        <f t="shared" si="622"/>
        <v>0</v>
      </c>
    </row>
    <row r="778" spans="1:32" x14ac:dyDescent="0.2">
      <c r="A778" s="34" t="str">
        <f>C771&amp;"x"&amp;B778</f>
        <v>x5</v>
      </c>
      <c r="B778" s="63">
        <v>5</v>
      </c>
      <c r="C778" s="87" t="str">
        <f t="shared" si="608"/>
        <v/>
      </c>
      <c r="D778" s="87" t="str">
        <f t="shared" si="609"/>
        <v/>
      </c>
      <c r="E778" s="88" t="str">
        <f t="shared" si="610"/>
        <v/>
      </c>
      <c r="F778" s="88" t="str">
        <f t="shared" si="611"/>
        <v/>
      </c>
      <c r="G778" s="89" t="str">
        <f t="shared" si="612"/>
        <v/>
      </c>
      <c r="H778" s="90" t="str">
        <f t="shared" si="613"/>
        <v/>
      </c>
      <c r="I778" s="97"/>
      <c r="J778" s="87" t="str">
        <f t="shared" si="614"/>
        <v/>
      </c>
      <c r="K778" s="87" t="str">
        <f t="shared" si="615"/>
        <v/>
      </c>
      <c r="L778" s="87" t="str">
        <f t="shared" si="616"/>
        <v/>
      </c>
      <c r="M778" s="87" t="str">
        <f t="shared" si="617"/>
        <v/>
      </c>
      <c r="N778" s="92"/>
      <c r="P778" s="223" t="str">
        <f>IF(OR(LEFT($A778,1)="x",AND(Y773+$AC778=0,$AC773&gt;0)),"",IFERROR(VLOOKUP($A778,LedenZ,26,0),""))</f>
        <v/>
      </c>
      <c r="Q778" s="223" t="str">
        <f>IF(OR(LEFT($A778,1)="x",AND(Z773+$AC778=0,$AC773&gt;0)),"",IFERROR(VLOOKUP($A778,LedenZ,27,0),""))</f>
        <v/>
      </c>
      <c r="R778" s="223" t="str">
        <f>IF(OR(LEFT($A778,1)="x",AND(AA773+$AC778=0,$AC773&gt;0)),"",IFERROR(VLOOKUP($A778,LedenZ,28,0),""))</f>
        <v/>
      </c>
      <c r="S778" s="223" t="str">
        <f>IF(OR(LEFT($A778,1)="x",AND(AC773+$AC778=0,$AC773&gt;0)),"",IFERROR(VLOOKUP($A778,LedenZ,29,0),""))</f>
        <v/>
      </c>
      <c r="T778" s="305"/>
      <c r="U778" s="226"/>
      <c r="V778" s="229" t="str">
        <f t="shared" si="623"/>
        <v/>
      </c>
      <c r="W778" s="229" t="str">
        <f t="shared" si="623"/>
        <v/>
      </c>
      <c r="X778" s="52">
        <v>9</v>
      </c>
      <c r="Y778" s="87" t="str">
        <f t="shared" si="618"/>
        <v/>
      </c>
      <c r="Z778" s="87" t="str">
        <f t="shared" si="619"/>
        <v/>
      </c>
      <c r="AA778" s="87" t="str">
        <f t="shared" si="620"/>
        <v/>
      </c>
      <c r="AB778" s="87" t="str">
        <f t="shared" si="621"/>
        <v/>
      </c>
      <c r="AC778" s="34">
        <f t="shared" si="622"/>
        <v>0</v>
      </c>
    </row>
    <row r="779" spans="1:32" x14ac:dyDescent="0.2">
      <c r="A779" s="34" t="str">
        <f>C771&amp;"x"&amp;B779</f>
        <v>x6</v>
      </c>
      <c r="B779" s="63">
        <v>6</v>
      </c>
      <c r="C779" s="87" t="str">
        <f t="shared" si="608"/>
        <v/>
      </c>
      <c r="D779" s="87" t="str">
        <f t="shared" si="609"/>
        <v/>
      </c>
      <c r="E779" s="88" t="str">
        <f t="shared" si="610"/>
        <v/>
      </c>
      <c r="F779" s="88" t="str">
        <f t="shared" si="611"/>
        <v/>
      </c>
      <c r="G779" s="89" t="str">
        <f t="shared" si="612"/>
        <v/>
      </c>
      <c r="H779" s="90" t="str">
        <f t="shared" si="613"/>
        <v/>
      </c>
      <c r="I779" s="97"/>
      <c r="J779" s="87" t="str">
        <f t="shared" si="614"/>
        <v/>
      </c>
      <c r="K779" s="87" t="str">
        <f t="shared" si="615"/>
        <v/>
      </c>
      <c r="L779" s="87" t="str">
        <f t="shared" si="616"/>
        <v/>
      </c>
      <c r="M779" s="87" t="str">
        <f t="shared" si="617"/>
        <v/>
      </c>
      <c r="N779" s="92"/>
      <c r="P779" s="223" t="str">
        <f>IF(OR(LEFT($A779,1)="x",AND(Y773+$AC779=0,$AC773&gt;0)),"",IFERROR(VLOOKUP($A779,LedenZ,26,0),""))</f>
        <v/>
      </c>
      <c r="Q779" s="223" t="str">
        <f>IF(OR(LEFT($A779,1)="x",AND(Z773+$AC779=0,$AC773&gt;0)),"",IFERROR(VLOOKUP($A779,LedenZ,27,0),""))</f>
        <v/>
      </c>
      <c r="R779" s="223" t="str">
        <f>IF(OR(LEFT($A779,1)="x",AND(AA773+$AC779=0,$AC773&gt;0)),"",IFERROR(VLOOKUP($A779,LedenZ,28,0),""))</f>
        <v/>
      </c>
      <c r="S779" s="223" t="str">
        <f>IF(OR(LEFT($A779,1)="x",AND(AC773+$AC779=0,$AC773&gt;0)),"",IFERROR(VLOOKUP($A779,LedenZ,29,0),""))</f>
        <v/>
      </c>
      <c r="T779" s="305"/>
      <c r="U779" s="226"/>
      <c r="V779" s="229" t="str">
        <f t="shared" si="623"/>
        <v/>
      </c>
      <c r="W779" s="229" t="str">
        <f t="shared" si="623"/>
        <v/>
      </c>
      <c r="X779" s="52">
        <v>10</v>
      </c>
      <c r="Y779" s="87" t="str">
        <f t="shared" si="618"/>
        <v/>
      </c>
      <c r="Z779" s="87" t="str">
        <f t="shared" si="619"/>
        <v/>
      </c>
      <c r="AA779" s="87" t="str">
        <f t="shared" si="620"/>
        <v/>
      </c>
      <c r="AB779" s="87" t="str">
        <f t="shared" si="621"/>
        <v/>
      </c>
      <c r="AC779" s="34">
        <f t="shared" si="622"/>
        <v>0</v>
      </c>
    </row>
    <row r="780" spans="1:32" x14ac:dyDescent="0.2">
      <c r="A780" s="34" t="str">
        <f>C771&amp;"x"&amp;B780</f>
        <v>x7</v>
      </c>
      <c r="B780" s="63">
        <v>7</v>
      </c>
      <c r="C780" s="87" t="str">
        <f t="shared" si="608"/>
        <v/>
      </c>
      <c r="D780" s="87" t="str">
        <f t="shared" si="609"/>
        <v/>
      </c>
      <c r="E780" s="88" t="str">
        <f t="shared" si="610"/>
        <v/>
      </c>
      <c r="F780" s="88" t="str">
        <f t="shared" si="611"/>
        <v/>
      </c>
      <c r="G780" s="89" t="str">
        <f t="shared" si="612"/>
        <v/>
      </c>
      <c r="H780" s="90" t="str">
        <f t="shared" si="613"/>
        <v/>
      </c>
      <c r="I780" s="97"/>
      <c r="J780" s="87" t="str">
        <f t="shared" si="614"/>
        <v/>
      </c>
      <c r="K780" s="87" t="str">
        <f t="shared" si="615"/>
        <v/>
      </c>
      <c r="L780" s="87" t="str">
        <f t="shared" si="616"/>
        <v/>
      </c>
      <c r="M780" s="87" t="str">
        <f t="shared" si="617"/>
        <v/>
      </c>
      <c r="N780" s="92"/>
      <c r="P780" s="223" t="str">
        <f>IF(OR(LEFT($A780,1)="x",AND(Y773+$AC780=0,$AC773&gt;0)),"",IFERROR(VLOOKUP($A780,LedenZ,26,0),""))</f>
        <v/>
      </c>
      <c r="Q780" s="223" t="str">
        <f>IF(OR(LEFT($A780,1)="x",AND(Z773+$AC780=0,$AC773&gt;0)),"",IFERROR(VLOOKUP($A780,LedenZ,27,0),""))</f>
        <v/>
      </c>
      <c r="R780" s="223" t="str">
        <f>IF(OR(LEFT($A780,1)="x",AND(AA773+$AC780=0,$AC773&gt;0)),"",IFERROR(VLOOKUP($A780,LedenZ,28,0),""))</f>
        <v/>
      </c>
      <c r="S780" s="223" t="str">
        <f>IF(OR(LEFT($A780,1)="x",AND(AC773+$AC780=0,$AC773&gt;0)),"",IFERROR(VLOOKUP($A780,LedenZ,29,0),""))</f>
        <v/>
      </c>
      <c r="T780" s="305"/>
      <c r="U780" s="226"/>
      <c r="V780" s="229" t="str">
        <f t="shared" si="623"/>
        <v/>
      </c>
      <c r="W780" s="229" t="str">
        <f t="shared" si="623"/>
        <v/>
      </c>
      <c r="X780" s="52">
        <v>11</v>
      </c>
      <c r="Y780" s="87" t="str">
        <f t="shared" si="618"/>
        <v/>
      </c>
      <c r="Z780" s="87" t="str">
        <f t="shared" si="619"/>
        <v/>
      </c>
      <c r="AA780" s="87" t="str">
        <f t="shared" si="620"/>
        <v/>
      </c>
      <c r="AB780" s="87" t="str">
        <f t="shared" si="621"/>
        <v/>
      </c>
      <c r="AC780" s="34">
        <f t="shared" si="622"/>
        <v>0</v>
      </c>
    </row>
    <row r="781" spans="1:32" x14ac:dyDescent="0.2">
      <c r="A781" s="34" t="str">
        <f>C771&amp;"x"&amp;B781</f>
        <v>x8</v>
      </c>
      <c r="B781" s="63">
        <v>8</v>
      </c>
      <c r="C781" s="87" t="str">
        <f t="shared" si="608"/>
        <v/>
      </c>
      <c r="D781" s="87" t="str">
        <f t="shared" si="609"/>
        <v/>
      </c>
      <c r="E781" s="88" t="str">
        <f t="shared" si="610"/>
        <v/>
      </c>
      <c r="F781" s="88" t="str">
        <f t="shared" si="611"/>
        <v/>
      </c>
      <c r="G781" s="89" t="str">
        <f t="shared" si="612"/>
        <v/>
      </c>
      <c r="H781" s="90" t="str">
        <f t="shared" si="613"/>
        <v/>
      </c>
      <c r="I781" s="97"/>
      <c r="J781" s="87" t="str">
        <f t="shared" si="614"/>
        <v/>
      </c>
      <c r="K781" s="87" t="str">
        <f t="shared" si="615"/>
        <v/>
      </c>
      <c r="L781" s="87" t="str">
        <f t="shared" si="616"/>
        <v/>
      </c>
      <c r="M781" s="87" t="str">
        <f t="shared" si="617"/>
        <v/>
      </c>
      <c r="N781" s="92"/>
      <c r="P781" s="223" t="str">
        <f>IF(OR(LEFT($A781,1)="x",AND(Y773+$AC781=0,$AC773&gt;0)),"",IFERROR(VLOOKUP($A781,LedenZ,26,0),""))</f>
        <v/>
      </c>
      <c r="Q781" s="223" t="str">
        <f>IF(OR(LEFT($A781,1)="x",AND(Z773+$AC781=0,$AC773&gt;0)),"",IFERROR(VLOOKUP($A781,LedenZ,27,0),""))</f>
        <v/>
      </c>
      <c r="R781" s="223" t="str">
        <f>IF(OR(LEFT($A781,1)="x",AND(AA773+$AC781=0,$AC773&gt;0)),"",IFERROR(VLOOKUP($A781,LedenZ,28,0),""))</f>
        <v/>
      </c>
      <c r="S781" s="223" t="str">
        <f>IF(OR(LEFT($A781,1)="x",AND(AC773+$AC781=0,$AC773&gt;0)),"",IFERROR(VLOOKUP($A781,LedenZ,29,0),""))</f>
        <v/>
      </c>
      <c r="T781" s="305"/>
      <c r="U781" s="226"/>
      <c r="V781" s="229" t="str">
        <f t="shared" si="623"/>
        <v/>
      </c>
      <c r="W781" s="229" t="str">
        <f t="shared" si="623"/>
        <v/>
      </c>
      <c r="X781" s="52">
        <v>12</v>
      </c>
      <c r="Y781" s="87" t="str">
        <f t="shared" si="618"/>
        <v/>
      </c>
      <c r="Z781" s="87" t="str">
        <f t="shared" si="619"/>
        <v/>
      </c>
      <c r="AA781" s="87" t="str">
        <f t="shared" si="620"/>
        <v/>
      </c>
      <c r="AB781" s="87" t="str">
        <f t="shared" si="621"/>
        <v/>
      </c>
      <c r="AC781" s="34">
        <f t="shared" si="622"/>
        <v>0</v>
      </c>
    </row>
    <row r="782" spans="1:32" x14ac:dyDescent="0.2">
      <c r="A782" s="34" t="str">
        <f>C771&amp;"x"&amp;B782</f>
        <v>x9</v>
      </c>
      <c r="B782" s="63">
        <v>9</v>
      </c>
      <c r="C782" s="87" t="str">
        <f t="shared" si="608"/>
        <v/>
      </c>
      <c r="D782" s="87" t="str">
        <f t="shared" si="609"/>
        <v/>
      </c>
      <c r="E782" s="88" t="str">
        <f t="shared" si="610"/>
        <v/>
      </c>
      <c r="F782" s="88" t="str">
        <f t="shared" si="611"/>
        <v/>
      </c>
      <c r="G782" s="89" t="str">
        <f t="shared" si="612"/>
        <v/>
      </c>
      <c r="H782" s="90" t="str">
        <f t="shared" si="613"/>
        <v/>
      </c>
      <c r="I782" s="97"/>
      <c r="J782" s="87" t="str">
        <f t="shared" si="614"/>
        <v/>
      </c>
      <c r="K782" s="87" t="str">
        <f t="shared" si="615"/>
        <v/>
      </c>
      <c r="L782" s="87" t="str">
        <f t="shared" si="616"/>
        <v/>
      </c>
      <c r="M782" s="87" t="str">
        <f t="shared" si="617"/>
        <v/>
      </c>
      <c r="N782" s="92"/>
      <c r="P782" s="223" t="str">
        <f>IF(OR(LEFT($A782,1)="x",AND(Y773+$AC782=0,$AC773&gt;0)),"",IFERROR(VLOOKUP($A782,LedenZ,26,0),""))</f>
        <v/>
      </c>
      <c r="Q782" s="223" t="str">
        <f>IF(OR(LEFT($A782,1)="x",AND(Z773+$AC782=0,$AC773&gt;0)),"",IFERROR(VLOOKUP($A782,LedenZ,27,0),""))</f>
        <v/>
      </c>
      <c r="R782" s="223" t="str">
        <f>IF(OR(LEFT($A782,1)="x",AND(AA773+$AC782=0,$AC773&gt;0)),"",IFERROR(VLOOKUP($A782,LedenZ,28,0),""))</f>
        <v/>
      </c>
      <c r="S782" s="223" t="str">
        <f>IF(OR(LEFT($A782,1)="x",AND(AC773+$AC782=0,$AC773&gt;0)),"",IFERROR(VLOOKUP($A782,LedenZ,29,0),""))</f>
        <v/>
      </c>
      <c r="T782" s="305"/>
      <c r="U782" s="226"/>
      <c r="V782" s="229" t="str">
        <f t="shared" si="623"/>
        <v/>
      </c>
      <c r="W782" s="229" t="str">
        <f t="shared" si="623"/>
        <v/>
      </c>
      <c r="X782" s="52">
        <v>13</v>
      </c>
      <c r="Y782" s="87" t="str">
        <f t="shared" si="618"/>
        <v/>
      </c>
      <c r="Z782" s="87" t="str">
        <f t="shared" si="619"/>
        <v/>
      </c>
      <c r="AA782" s="87" t="str">
        <f t="shared" si="620"/>
        <v/>
      </c>
      <c r="AB782" s="87" t="str">
        <f t="shared" si="621"/>
        <v/>
      </c>
      <c r="AC782" s="34">
        <f t="shared" si="622"/>
        <v>0</v>
      </c>
    </row>
    <row r="783" spans="1:32" x14ac:dyDescent="0.2">
      <c r="A783" s="34" t="str">
        <f>C771&amp;"x"&amp;B783</f>
        <v>x10</v>
      </c>
      <c r="B783" s="63">
        <v>10</v>
      </c>
      <c r="C783" s="87" t="str">
        <f t="shared" si="608"/>
        <v/>
      </c>
      <c r="D783" s="87" t="str">
        <f t="shared" si="609"/>
        <v/>
      </c>
      <c r="E783" s="88" t="str">
        <f t="shared" si="610"/>
        <v/>
      </c>
      <c r="F783" s="88" t="str">
        <f t="shared" si="611"/>
        <v/>
      </c>
      <c r="G783" s="89" t="str">
        <f t="shared" si="612"/>
        <v/>
      </c>
      <c r="H783" s="90" t="str">
        <f t="shared" si="613"/>
        <v/>
      </c>
      <c r="I783" s="97"/>
      <c r="J783" s="87" t="str">
        <f t="shared" si="614"/>
        <v/>
      </c>
      <c r="K783" s="87" t="str">
        <f t="shared" si="615"/>
        <v/>
      </c>
      <c r="L783" s="87" t="str">
        <f t="shared" si="616"/>
        <v/>
      </c>
      <c r="M783" s="87" t="str">
        <f t="shared" si="617"/>
        <v/>
      </c>
      <c r="N783" s="92"/>
      <c r="P783" s="223" t="str">
        <f>IF(OR(LEFT($A783,1)="x",AND(Y773+$AC783=0,$AC773&gt;0)),"",IFERROR(VLOOKUP($A783,LedenZ,26,0),""))</f>
        <v/>
      </c>
      <c r="Q783" s="223" t="str">
        <f>IF(OR(LEFT($A783,1)="x",AND(Z773+$AC783=0,$AC773&gt;0)),"",IFERROR(VLOOKUP($A783,LedenZ,27,0),""))</f>
        <v/>
      </c>
      <c r="R783" s="223" t="str">
        <f>IF(OR(LEFT($A783,1)="x",AND(AA773+$AC783=0,$AC773&gt;0)),"",IFERROR(VLOOKUP($A783,LedenZ,28,0),""))</f>
        <v/>
      </c>
      <c r="S783" s="223" t="str">
        <f>IF(OR(LEFT($A783,1)="x",AND(AC773+$AC783=0,$AC773&gt;0)),"",IFERROR(VLOOKUP($A783,LedenZ,29,0),""))</f>
        <v/>
      </c>
      <c r="T783" s="305"/>
      <c r="U783" s="226"/>
      <c r="V783" s="229" t="str">
        <f t="shared" si="623"/>
        <v/>
      </c>
      <c r="W783" s="229" t="str">
        <f t="shared" si="623"/>
        <v/>
      </c>
      <c r="X783" s="52">
        <v>14</v>
      </c>
      <c r="Y783" s="87" t="str">
        <f t="shared" si="618"/>
        <v/>
      </c>
      <c r="Z783" s="87" t="str">
        <f t="shared" si="619"/>
        <v/>
      </c>
      <c r="AA783" s="87" t="str">
        <f t="shared" si="620"/>
        <v/>
      </c>
      <c r="AB783" s="87" t="str">
        <f t="shared" si="621"/>
        <v/>
      </c>
      <c r="AC783" s="34">
        <f t="shared" si="622"/>
        <v>0</v>
      </c>
    </row>
    <row r="784" spans="1:32" x14ac:dyDescent="0.2">
      <c r="A784" s="34" t="str">
        <f>C771&amp;"x"&amp;B784</f>
        <v>x11</v>
      </c>
      <c r="B784" s="63">
        <v>11</v>
      </c>
      <c r="C784" s="87" t="str">
        <f t="shared" si="608"/>
        <v/>
      </c>
      <c r="D784" s="87" t="str">
        <f t="shared" si="609"/>
        <v/>
      </c>
      <c r="E784" s="88" t="str">
        <f t="shared" si="610"/>
        <v/>
      </c>
      <c r="F784" s="88" t="str">
        <f t="shared" si="611"/>
        <v/>
      </c>
      <c r="G784" s="89" t="str">
        <f t="shared" si="612"/>
        <v/>
      </c>
      <c r="H784" s="90" t="str">
        <f t="shared" si="613"/>
        <v/>
      </c>
      <c r="I784" s="97"/>
      <c r="J784" s="87" t="str">
        <f t="shared" si="614"/>
        <v/>
      </c>
      <c r="K784" s="87" t="str">
        <f t="shared" si="615"/>
        <v/>
      </c>
      <c r="L784" s="87" t="str">
        <f t="shared" si="616"/>
        <v/>
      </c>
      <c r="M784" s="87" t="str">
        <f t="shared" si="617"/>
        <v/>
      </c>
      <c r="N784" s="92"/>
      <c r="P784" s="223" t="str">
        <f>IF(OR(LEFT($A784,1)="x",AND(Y773+$AC784=0,$AC773&gt;0)),"",IFERROR(VLOOKUP($A784,LedenZ,26,0),""))</f>
        <v/>
      </c>
      <c r="Q784" s="223" t="str">
        <f>IF(OR(LEFT($A784,1)="x",AND(Z773+$AC784=0,$AC773&gt;0)),"",IFERROR(VLOOKUP($A784,LedenZ,27,0),""))</f>
        <v/>
      </c>
      <c r="R784" s="223" t="str">
        <f>IF(OR(LEFT($A784,1)="x",AND(AA773+$AC784=0,$AC773&gt;0)),"",IFERROR(VLOOKUP($A784,LedenZ,28,0),""))</f>
        <v/>
      </c>
      <c r="S784" s="223" t="str">
        <f>IF(OR(LEFT($A784,1)="x",AND(AC773+$AC784=0,$AC773&gt;0)),"",IFERROR(VLOOKUP($A784,LedenZ,29,0),""))</f>
        <v/>
      </c>
      <c r="V784" s="229" t="str">
        <f t="shared" si="623"/>
        <v/>
      </c>
      <c r="W784" s="229" t="str">
        <f t="shared" si="623"/>
        <v/>
      </c>
      <c r="X784" s="52">
        <v>15</v>
      </c>
      <c r="Y784" s="87" t="str">
        <f t="shared" si="618"/>
        <v/>
      </c>
      <c r="Z784" s="87" t="str">
        <f t="shared" si="619"/>
        <v/>
      </c>
      <c r="AA784" s="87" t="str">
        <f t="shared" si="620"/>
        <v/>
      </c>
      <c r="AB784" s="87" t="str">
        <f t="shared" si="621"/>
        <v/>
      </c>
      <c r="AC784" s="34">
        <f t="shared" si="622"/>
        <v>0</v>
      </c>
    </row>
    <row r="785" spans="1:32" x14ac:dyDescent="0.2">
      <c r="A785" s="34" t="str">
        <f>C771&amp;"x"&amp;B785</f>
        <v>x12</v>
      </c>
      <c r="B785" s="63">
        <v>12</v>
      </c>
      <c r="C785" s="87" t="str">
        <f t="shared" si="608"/>
        <v/>
      </c>
      <c r="D785" s="87" t="str">
        <f t="shared" si="609"/>
        <v/>
      </c>
      <c r="E785" s="88" t="str">
        <f t="shared" si="610"/>
        <v/>
      </c>
      <c r="F785" s="88" t="str">
        <f t="shared" si="611"/>
        <v/>
      </c>
      <c r="G785" s="89" t="str">
        <f t="shared" si="612"/>
        <v/>
      </c>
      <c r="H785" s="90" t="str">
        <f t="shared" si="613"/>
        <v/>
      </c>
      <c r="I785" s="97"/>
      <c r="J785" s="87" t="str">
        <f t="shared" si="614"/>
        <v/>
      </c>
      <c r="K785" s="87" t="str">
        <f t="shared" si="615"/>
        <v/>
      </c>
      <c r="L785" s="87" t="str">
        <f t="shared" si="616"/>
        <v/>
      </c>
      <c r="M785" s="87" t="str">
        <f t="shared" si="617"/>
        <v/>
      </c>
      <c r="N785" s="92"/>
      <c r="P785" s="223" t="str">
        <f>IF(OR(LEFT($A785,1)="x",AND(Y773+$AC785=0,$AC773&gt;0)),"",IFERROR(VLOOKUP($A785,LedenZ,26,0),""))</f>
        <v/>
      </c>
      <c r="Q785" s="223" t="str">
        <f>IF(OR(LEFT($A785,1)="x",AND(Z773+$AC785=0,$AC773&gt;0)),"",IFERROR(VLOOKUP($A785,LedenZ,27,0),""))</f>
        <v/>
      </c>
      <c r="R785" s="223" t="str">
        <f>IF(OR(LEFT($A785,1)="x",AND(AA773+$AC785=0,$AC773&gt;0)),"",IFERROR(VLOOKUP($A785,LedenZ,28,0),""))</f>
        <v/>
      </c>
      <c r="S785" s="223" t="str">
        <f>IF(OR(LEFT($A785,1)="x",AND(AC773+$AC785=0,$AC773&gt;0)),"",IFERROR(VLOOKUP($A785,LedenZ,29,0),""))</f>
        <v/>
      </c>
      <c r="V785" s="229" t="str">
        <f t="shared" si="623"/>
        <v/>
      </c>
      <c r="W785" s="229" t="str">
        <f t="shared" si="623"/>
        <v/>
      </c>
      <c r="X785" s="52">
        <v>16</v>
      </c>
      <c r="Y785" s="87" t="str">
        <f t="shared" si="618"/>
        <v/>
      </c>
      <c r="Z785" s="87" t="str">
        <f t="shared" si="619"/>
        <v/>
      </c>
      <c r="AA785" s="87" t="str">
        <f t="shared" si="620"/>
        <v/>
      </c>
      <c r="AB785" s="87" t="str">
        <f t="shared" si="621"/>
        <v/>
      </c>
      <c r="AC785" s="34">
        <f t="shared" si="622"/>
        <v>0</v>
      </c>
    </row>
    <row r="786" spans="1:32" x14ac:dyDescent="0.2">
      <c r="A786" s="34" t="str">
        <f>C771&amp;"x"&amp;B786</f>
        <v>x13</v>
      </c>
      <c r="B786" s="63">
        <v>13</v>
      </c>
      <c r="C786" s="87" t="str">
        <f t="shared" si="608"/>
        <v/>
      </c>
      <c r="D786" s="87" t="str">
        <f t="shared" si="609"/>
        <v/>
      </c>
      <c r="E786" s="88" t="str">
        <f t="shared" si="610"/>
        <v/>
      </c>
      <c r="F786" s="88" t="str">
        <f t="shared" si="611"/>
        <v/>
      </c>
      <c r="G786" s="89" t="str">
        <f t="shared" si="612"/>
        <v/>
      </c>
      <c r="H786" s="90" t="str">
        <f t="shared" si="613"/>
        <v/>
      </c>
      <c r="I786" s="97"/>
      <c r="J786" s="87" t="str">
        <f t="shared" si="614"/>
        <v/>
      </c>
      <c r="K786" s="87" t="str">
        <f t="shared" si="615"/>
        <v/>
      </c>
      <c r="L786" s="87" t="str">
        <f t="shared" si="616"/>
        <v/>
      </c>
      <c r="M786" s="87" t="str">
        <f t="shared" si="617"/>
        <v/>
      </c>
      <c r="N786" s="92"/>
      <c r="P786" s="223" t="str">
        <f>IF(OR(LEFT($A786,1)="x",AND(Y773+$AC786=0,$AC773&gt;0)),"",IFERROR(VLOOKUP($A786,LedenZ,26,0),""))</f>
        <v/>
      </c>
      <c r="Q786" s="223" t="str">
        <f>IF(OR(LEFT($A786,1)="x",AND(Z773+$AC786=0,$AC773&gt;0)),"",IFERROR(VLOOKUP($A786,LedenZ,27,0),""))</f>
        <v/>
      </c>
      <c r="R786" s="223" t="str">
        <f>IF(OR(LEFT($A786,1)="x",AND(AA773+$AC786=0,$AC773&gt;0)),"",IFERROR(VLOOKUP($A786,LedenZ,28,0),""))</f>
        <v/>
      </c>
      <c r="S786" s="223" t="str">
        <f>IF(OR(LEFT($A786,1)="x",AND(AC773+$AC786=0,$AC773&gt;0)),"",IFERROR(VLOOKUP($A786,LedenZ,29,0),""))</f>
        <v/>
      </c>
      <c r="V786" s="229" t="str">
        <f t="shared" si="623"/>
        <v/>
      </c>
      <c r="W786" s="229" t="str">
        <f t="shared" si="623"/>
        <v/>
      </c>
      <c r="X786" s="52">
        <v>17</v>
      </c>
      <c r="Y786" s="87" t="str">
        <f t="shared" si="618"/>
        <v/>
      </c>
      <c r="Z786" s="87" t="str">
        <f t="shared" si="619"/>
        <v/>
      </c>
      <c r="AA786" s="87" t="str">
        <f t="shared" si="620"/>
        <v/>
      </c>
      <c r="AB786" s="87" t="str">
        <f t="shared" si="621"/>
        <v/>
      </c>
      <c r="AC786" s="34">
        <f t="shared" si="622"/>
        <v>0</v>
      </c>
    </row>
    <row r="787" spans="1:32" x14ac:dyDescent="0.2">
      <c r="A787" s="34" t="str">
        <f>C771&amp;"x"&amp;B787</f>
        <v>x14</v>
      </c>
      <c r="B787" s="63">
        <v>14</v>
      </c>
      <c r="C787" s="87" t="str">
        <f t="shared" si="608"/>
        <v/>
      </c>
      <c r="D787" s="87" t="str">
        <f t="shared" si="609"/>
        <v/>
      </c>
      <c r="E787" s="88" t="str">
        <f t="shared" si="610"/>
        <v/>
      </c>
      <c r="F787" s="88" t="str">
        <f t="shared" si="611"/>
        <v/>
      </c>
      <c r="G787" s="89" t="str">
        <f t="shared" si="612"/>
        <v/>
      </c>
      <c r="H787" s="90" t="str">
        <f t="shared" si="613"/>
        <v/>
      </c>
      <c r="I787" s="97"/>
      <c r="J787" s="87" t="str">
        <f t="shared" si="614"/>
        <v/>
      </c>
      <c r="K787" s="87" t="str">
        <f t="shared" si="615"/>
        <v/>
      </c>
      <c r="L787" s="87" t="str">
        <f t="shared" si="616"/>
        <v/>
      </c>
      <c r="M787" s="87" t="str">
        <f t="shared" si="617"/>
        <v/>
      </c>
      <c r="N787" s="92"/>
      <c r="P787" s="223" t="str">
        <f>IF(OR(LEFT($A787,1)="x",AND(Y773+$AC787=0,$AC773&gt;0)),"",IFERROR(VLOOKUP($A787,LedenZ,26,0),""))</f>
        <v/>
      </c>
      <c r="Q787" s="223" t="str">
        <f>IF(OR(LEFT($A787,1)="x",AND(Z773+$AC787=0,$AC773&gt;0)),"",IFERROR(VLOOKUP($A787,LedenZ,27,0),""))</f>
        <v/>
      </c>
      <c r="R787" s="223" t="str">
        <f>IF(OR(LEFT($A787,1)="x",AND(AA773+$AC787=0,$AC773&gt;0)),"",IFERROR(VLOOKUP($A787,LedenZ,28,0),""))</f>
        <v/>
      </c>
      <c r="S787" s="223" t="str">
        <f>IF(OR(LEFT($A787,1)="x",AND(AC773+$AC787=0,$AC773&gt;0)),"",IFERROR(VLOOKUP($A787,LedenZ,29,0),""))</f>
        <v/>
      </c>
      <c r="V787" s="229" t="str">
        <f t="shared" si="623"/>
        <v/>
      </c>
      <c r="W787" s="229" t="str">
        <f t="shared" si="623"/>
        <v/>
      </c>
      <c r="X787" s="52">
        <v>18</v>
      </c>
      <c r="Y787" s="87" t="str">
        <f t="shared" si="618"/>
        <v/>
      </c>
      <c r="Z787" s="87" t="str">
        <f t="shared" si="619"/>
        <v/>
      </c>
      <c r="AA787" s="87" t="str">
        <f t="shared" si="620"/>
        <v/>
      </c>
      <c r="AB787" s="87" t="str">
        <f t="shared" si="621"/>
        <v/>
      </c>
      <c r="AC787" s="34">
        <f t="shared" si="622"/>
        <v>0</v>
      </c>
    </row>
    <row r="788" spans="1:32" x14ac:dyDescent="0.2">
      <c r="A788" s="34" t="str">
        <f>C771&amp;"x"&amp;B788</f>
        <v>x15</v>
      </c>
      <c r="B788" s="63">
        <v>15</v>
      </c>
      <c r="C788" s="87" t="str">
        <f t="shared" si="608"/>
        <v/>
      </c>
      <c r="D788" s="87" t="str">
        <f t="shared" si="609"/>
        <v/>
      </c>
      <c r="E788" s="88" t="str">
        <f t="shared" si="610"/>
        <v/>
      </c>
      <c r="F788" s="88" t="str">
        <f t="shared" si="611"/>
        <v/>
      </c>
      <c r="G788" s="89" t="str">
        <f t="shared" si="612"/>
        <v/>
      </c>
      <c r="H788" s="90" t="str">
        <f t="shared" si="613"/>
        <v/>
      </c>
      <c r="I788" s="97"/>
      <c r="J788" s="87" t="str">
        <f t="shared" si="614"/>
        <v/>
      </c>
      <c r="K788" s="87" t="str">
        <f t="shared" si="615"/>
        <v/>
      </c>
      <c r="L788" s="87" t="str">
        <f t="shared" si="616"/>
        <v/>
      </c>
      <c r="M788" s="87" t="str">
        <f t="shared" si="617"/>
        <v/>
      </c>
      <c r="N788" s="92"/>
      <c r="P788" s="223" t="str">
        <f>IF(OR(LEFT($A788,1)="x",AND(Y773+$AC788=0,$AC773&gt;0)),"",IFERROR(VLOOKUP($A788,LedenZ,26,0),""))</f>
        <v/>
      </c>
      <c r="Q788" s="223" t="str">
        <f>IF(OR(LEFT($A788,1)="x",AND(Z773+$AC788=0,$AC773&gt;0)),"",IFERROR(VLOOKUP($A788,LedenZ,27,0),""))</f>
        <v/>
      </c>
      <c r="R788" s="223" t="str">
        <f>IF(OR(LEFT($A788,1)="x",AND(AA773+$AC788=0,$AC773&gt;0)),"",IFERROR(VLOOKUP($A788,LedenZ,28,0),""))</f>
        <v/>
      </c>
      <c r="S788" s="223" t="str">
        <f>IF(OR(LEFT($A788,1)="x",AND(AC773+$AC788=0,$AC773&gt;0)),"",IFERROR(VLOOKUP($A788,LedenZ,29,0),""))</f>
        <v/>
      </c>
      <c r="V788" s="229" t="str">
        <f t="shared" si="623"/>
        <v/>
      </c>
      <c r="W788" s="229" t="str">
        <f t="shared" si="623"/>
        <v/>
      </c>
      <c r="X788" s="52">
        <v>19</v>
      </c>
      <c r="Y788" s="87" t="str">
        <f t="shared" si="618"/>
        <v/>
      </c>
      <c r="Z788" s="87" t="str">
        <f t="shared" si="619"/>
        <v/>
      </c>
      <c r="AA788" s="87" t="str">
        <f t="shared" si="620"/>
        <v/>
      </c>
      <c r="AB788" s="87" t="str">
        <f t="shared" si="621"/>
        <v/>
      </c>
      <c r="AC788" s="34">
        <f t="shared" si="622"/>
        <v>0</v>
      </c>
    </row>
    <row r="789" spans="1:32" ht="13.5" thickBot="1" x14ac:dyDescent="0.25">
      <c r="B789" s="93"/>
      <c r="C789" s="94"/>
      <c r="D789" s="93"/>
      <c r="E789" s="93"/>
      <c r="F789" s="93"/>
      <c r="G789" s="95"/>
      <c r="H789" s="95"/>
      <c r="I789" s="95"/>
      <c r="J789" s="94"/>
      <c r="K789" s="94"/>
      <c r="L789" s="94"/>
      <c r="M789" s="92"/>
      <c r="N789" s="92"/>
      <c r="X789" s="52">
        <v>20</v>
      </c>
    </row>
    <row r="790" spans="1:32" ht="13.5" thickTop="1" x14ac:dyDescent="0.2">
      <c r="A790" s="62"/>
      <c r="B790" s="63"/>
      <c r="C790" s="392" t="s">
        <v>6547</v>
      </c>
      <c r="D790" s="392"/>
      <c r="E790" s="178" t="s">
        <v>6548</v>
      </c>
      <c r="F790" s="178" t="s">
        <v>6549</v>
      </c>
      <c r="G790" s="65" t="s">
        <v>6550</v>
      </c>
      <c r="H790" s="66"/>
      <c r="I790" s="67"/>
      <c r="J790" s="68" t="s">
        <v>6551</v>
      </c>
      <c r="K790" s="68" t="s">
        <v>6552</v>
      </c>
      <c r="L790" s="68" t="s">
        <v>6553</v>
      </c>
      <c r="M790" s="69"/>
      <c r="N790" s="69"/>
      <c r="O790" s="70"/>
      <c r="P790" s="71">
        <f>COUNT(P794:P808)</f>
        <v>0</v>
      </c>
      <c r="Q790" s="71">
        <f>COUNT(Q794:Q808)</f>
        <v>0</v>
      </c>
      <c r="R790" s="71">
        <f>COUNT(R794:R808)</f>
        <v>0</v>
      </c>
      <c r="S790" s="71">
        <f>COUNT(S794:S808)</f>
        <v>0</v>
      </c>
      <c r="T790" s="51">
        <f>S790-(15-COUNTBLANK(AB794:AB808))</f>
        <v>0</v>
      </c>
      <c r="U790" s="70"/>
      <c r="V790" s="70"/>
      <c r="W790" s="70"/>
      <c r="X790" s="70">
        <v>1</v>
      </c>
      <c r="Y790" s="62"/>
      <c r="Z790" s="62"/>
      <c r="AA790" s="62"/>
      <c r="AB790" s="62"/>
      <c r="AC790" s="62"/>
    </row>
    <row r="791" spans="1:32" x14ac:dyDescent="0.2">
      <c r="A791" s="43">
        <v>43</v>
      </c>
      <c r="B791" s="73"/>
      <c r="C791" s="391" t="str">
        <f>Leden!AR45</f>
        <v/>
      </c>
      <c r="D791" s="391"/>
      <c r="E791" s="177" t="str">
        <f>IF($C791="","",LEFT(IFERROR(VLOOKUP($C791,TeamsZ,2,0),"")&amp;"??",2))</f>
        <v/>
      </c>
      <c r="F791" s="177" t="str">
        <f>IF($C791="","",LEFT(IFERROR(VLOOKUP($C791,TeamsZ,3,0),"")&amp;"??",2))</f>
        <v/>
      </c>
      <c r="G791" s="177" t="str">
        <f>IF($C791="","",LEFT(IFERROR(VLOOKUP($C791,TeamsZ,4,0),"")&amp;"?",1))</f>
        <v/>
      </c>
      <c r="H791" s="75"/>
      <c r="I791" s="76"/>
      <c r="J791" s="295">
        <f>COUNTIF(C794:C808,"V")</f>
        <v>0</v>
      </c>
      <c r="K791" s="300">
        <f>COUNTIF(C794:C808,"M")</f>
        <v>0</v>
      </c>
      <c r="L791" s="77" t="str">
        <f>IFERROR(AVERAGE(H794:H808),"")</f>
        <v/>
      </c>
      <c r="M791" s="78"/>
      <c r="N791" s="78"/>
      <c r="O791" s="79" t="s">
        <v>6554</v>
      </c>
      <c r="P791" s="223" t="str">
        <f>IF(COUNT(P794:P808)=0,"",TeamPunten(P794:P808,$V791))</f>
        <v/>
      </c>
      <c r="Q791" s="223" t="str">
        <f>IF(COUNT(Q794:Q808)=0,"",TeamPunten(Q794:Q808,$V791))</f>
        <v/>
      </c>
      <c r="R791" s="223" t="str">
        <f>IF(COUNT(R794:R808)=0,"",TeamPunten(R794:R808,$V791))</f>
        <v/>
      </c>
      <c r="S791" s="223" t="str">
        <f>IF(COUNT(S794:S808)=0,"",TeamPunten(S794:S808,$V791))</f>
        <v/>
      </c>
      <c r="T791" s="51"/>
      <c r="U791" s="225" t="str">
        <f>MID($C791,1,1)</f>
        <v/>
      </c>
      <c r="V791" s="225" t="str">
        <f>MID($C791,1,1)</f>
        <v/>
      </c>
      <c r="W791" s="225" t="str">
        <f>MID($C791,1,1)</f>
        <v/>
      </c>
      <c r="X791" s="52">
        <v>2</v>
      </c>
      <c r="Y791" s="43"/>
      <c r="Z791" s="43"/>
      <c r="AA791" s="43"/>
      <c r="AB791" s="43"/>
      <c r="AC791" s="43"/>
      <c r="AD791" s="20" t="str">
        <f>IF($C791="","",IFERROR(VLOOKUP($C791,TeamsZ,6,0),""))</f>
        <v/>
      </c>
      <c r="AE791" s="20" t="str">
        <f>IF($AD791="","",VLOOKUP($AD791,Teams!$J$4:$O$8,2,0))</f>
        <v/>
      </c>
      <c r="AF791" s="20" t="str">
        <f>IF($AD791="","",VLOOKUP($AD791,Teams!$J$4:$O$8,4,0))</f>
        <v/>
      </c>
    </row>
    <row r="792" spans="1:32" x14ac:dyDescent="0.2">
      <c r="B792" s="63"/>
      <c r="C792" s="178"/>
      <c r="D792" s="63"/>
      <c r="E792" s="63"/>
      <c r="F792" s="63"/>
      <c r="G792" s="67"/>
      <c r="H792" s="67"/>
      <c r="I792" s="67"/>
      <c r="J792" s="296"/>
      <c r="K792" s="296"/>
      <c r="L792" s="296"/>
      <c r="M792" s="80"/>
      <c r="N792" s="80"/>
      <c r="P792" s="224"/>
      <c r="Q792" s="224"/>
      <c r="R792" s="224"/>
      <c r="S792" s="224"/>
      <c r="T792" s="51"/>
      <c r="U792" s="226"/>
      <c r="V792" s="226"/>
      <c r="W792" s="226"/>
      <c r="X792" s="52">
        <v>3</v>
      </c>
    </row>
    <row r="793" spans="1:32" x14ac:dyDescent="0.2">
      <c r="A793" s="81"/>
      <c r="B793" s="82"/>
      <c r="C793" s="83" t="s">
        <v>6555</v>
      </c>
      <c r="D793" s="83" t="s">
        <v>6556</v>
      </c>
      <c r="E793" s="84" t="s">
        <v>6557</v>
      </c>
      <c r="F793" s="84" t="s">
        <v>6558</v>
      </c>
      <c r="G793" s="83" t="s">
        <v>6559</v>
      </c>
      <c r="H793" s="83" t="s">
        <v>6560</v>
      </c>
      <c r="I793" s="83" t="s">
        <v>6415</v>
      </c>
      <c r="J793" s="83" t="s">
        <v>7321</v>
      </c>
      <c r="K793" s="83" t="s">
        <v>8065</v>
      </c>
      <c r="L793" s="83" t="s">
        <v>8195</v>
      </c>
      <c r="M793" s="83" t="s">
        <v>8196</v>
      </c>
      <c r="N793" s="85"/>
      <c r="O793" s="86"/>
      <c r="P793" s="227" t="s">
        <v>6425</v>
      </c>
      <c r="Q793" s="227" t="s">
        <v>6424</v>
      </c>
      <c r="R793" s="227" t="s">
        <v>6426</v>
      </c>
      <c r="S793" s="227" t="s">
        <v>6425</v>
      </c>
      <c r="T793" s="51"/>
      <c r="U793" s="225" t="str">
        <f>IF(W791="","",VLOOKUP(W791,Leeftijdscat,2,FALSE))</f>
        <v/>
      </c>
      <c r="V793" s="225" t="str">
        <f>IF(W791="","",VLOOKUP(W791,Leeftijdscat,3,FALSE))</f>
        <v/>
      </c>
      <c r="W793" s="225"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LEN(AB794&amp;AB795&amp;AB796&amp;AB797&amp;AB798&amp;AB799&amp;AB800&amp;AB801&amp;AB802&amp;AB803&amp;AB804&amp;AB805&amp;AB806&amp;AB807&amp;AB808)</f>
        <v>0</v>
      </c>
      <c r="AC793" s="81">
        <f>SUM(Y793:AA793)</f>
        <v>0</v>
      </c>
    </row>
    <row r="794" spans="1:32" x14ac:dyDescent="0.2">
      <c r="A794" s="34" t="str">
        <f>C791&amp;"x"&amp;B794</f>
        <v>x1</v>
      </c>
      <c r="B794" s="63">
        <v>1</v>
      </c>
      <c r="C794" s="87" t="str">
        <f t="shared" ref="C794:C808" si="624">IF(LEFT($A794,1)="x","",IFERROR(VLOOKUP($A794,LedenZ,5,0),""))</f>
        <v/>
      </c>
      <c r="D794" s="87" t="str">
        <f t="shared" ref="D794:D808" si="625">IF(LEFT($A794,1)="x","",IFERROR(VLOOKUP($A794,LedenZ,6,0),""))</f>
        <v/>
      </c>
      <c r="E794" s="88" t="str">
        <f t="shared" ref="E794:E808" si="626">IF(LEFT($A794,1)="x","",IFERROR(VLOOKUP($A794,LedenZ,7,0),""))</f>
        <v/>
      </c>
      <c r="F794" s="88" t="str">
        <f t="shared" ref="F794:F808" si="627">IF(LEFT($A794,1)="x","",IFERROR(VLOOKUP($A794,LedenZ,8,0),""))</f>
        <v/>
      </c>
      <c r="G794" s="89" t="str">
        <f t="shared" ref="G794:G808" si="628">IF(LEFT($A794,1)="x","",IFERROR(VLOOKUP($A794,LedenZ,9,0),""))</f>
        <v/>
      </c>
      <c r="H794" s="90" t="str">
        <f t="shared" ref="H794:H808" si="629">IF(AND(ISNUMBER(G794),G794&lt;&gt;0),DATEDIF(G794,Peildatum,"Y"),"")</f>
        <v/>
      </c>
      <c r="I794" s="97"/>
      <c r="J794" s="87" t="str">
        <f t="shared" ref="J794:J808" si="630">IF(LEFT($A794,1)="x","",IFERROR(VLOOKUP($A794,LedenZ,15,0),""))</f>
        <v/>
      </c>
      <c r="K794" s="87" t="str">
        <f t="shared" ref="K794:K808" si="631">IF(LEFT($A794,1)="x","",IFERROR(VLOOKUP($A794,LedenZ,16,0),""))</f>
        <v/>
      </c>
      <c r="L794" s="87" t="str">
        <f t="shared" ref="L794:L808" si="632">IF(LEFT($A794,1)="x","",IFERROR(VLOOKUP($A794,LedenZ,17,0),""))</f>
        <v/>
      </c>
      <c r="M794" s="87" t="str">
        <f t="shared" ref="M794:M808" si="633">IF(LEFT($A794,1)="x","",IFERROR(VLOOKUP($A794,LedenZ,18,0),""))</f>
        <v/>
      </c>
      <c r="N794" s="92"/>
      <c r="P794" s="223" t="str">
        <f>IF(OR(LEFT($A794,1)="x",AND(Y793+$AC794=0,$AC793&gt;0)),"",IFERROR(VLOOKUP($A794,LedenZ,26,0),""))</f>
        <v/>
      </c>
      <c r="Q794" s="223" t="str">
        <f>IF(OR(LEFT($A794,1)="x",AND(Z793+$AC794=0,$AC793&gt;0)),"",IFERROR(VLOOKUP($A794,LedenZ,27,0),""))</f>
        <v/>
      </c>
      <c r="R794" s="223" t="str">
        <f>IF(OR(LEFT($A794,1)="x",AND(AA793+$AC794=0,$AC793&gt;0)),"",IFERROR(VLOOKUP($A794,LedenZ,28,0),""))</f>
        <v/>
      </c>
      <c r="S794" s="223" t="str">
        <f>IF(OR(LEFT($A794,1)="x",AND(AC793+$AC794=0,$AC793&gt;0)),"",IFERROR(VLOOKUP($A794,LedenZ,29,0),""))</f>
        <v/>
      </c>
      <c r="T794" s="305"/>
      <c r="U794" s="226"/>
      <c r="V794" s="229" t="str">
        <f>V793</f>
        <v/>
      </c>
      <c r="W794" s="229" t="str">
        <f>W793</f>
        <v/>
      </c>
      <c r="X794" s="52">
        <v>5</v>
      </c>
      <c r="Y794" s="87" t="str">
        <f t="shared" ref="Y794:Y808" si="634">IF(LEFT($A794,1)="x","",IFERROR(VLOOKUP($A794,LedenZ,33,0),""))</f>
        <v/>
      </c>
      <c r="Z794" s="87" t="str">
        <f t="shared" ref="Z794:Z808" si="635">IF(LEFT($A794,1)="x","",IFERROR(VLOOKUP($A794,LedenZ,34,0),""))</f>
        <v/>
      </c>
      <c r="AA794" s="87" t="str">
        <f t="shared" ref="AA794:AA808" si="636">IF(LEFT($A794,1)="x","",IFERROR(VLOOKUP($A794,LedenZ,35,0),""))</f>
        <v/>
      </c>
      <c r="AB794" s="87" t="str">
        <f t="shared" ref="AB794:AB808" si="637">IF(LEFT($A794,1)="x","",IFERROR(VLOOKUP($A794,LedenZ,36,0),""))</f>
        <v/>
      </c>
      <c r="AC794" s="34">
        <f t="shared" ref="AC794:AC808" si="638">LEN(Y794&amp;Z794&amp;AA794&amp;AB794)</f>
        <v>0</v>
      </c>
    </row>
    <row r="795" spans="1:32" x14ac:dyDescent="0.2">
      <c r="A795" s="34" t="str">
        <f>C791&amp;"x"&amp;B795</f>
        <v>x2</v>
      </c>
      <c r="B795" s="63">
        <v>2</v>
      </c>
      <c r="C795" s="87" t="str">
        <f t="shared" si="624"/>
        <v/>
      </c>
      <c r="D795" s="87" t="str">
        <f t="shared" si="625"/>
        <v/>
      </c>
      <c r="E795" s="88" t="str">
        <f t="shared" si="626"/>
        <v/>
      </c>
      <c r="F795" s="88" t="str">
        <f t="shared" si="627"/>
        <v/>
      </c>
      <c r="G795" s="89" t="str">
        <f t="shared" si="628"/>
        <v/>
      </c>
      <c r="H795" s="90" t="str">
        <f t="shared" si="629"/>
        <v/>
      </c>
      <c r="I795" s="97"/>
      <c r="J795" s="87" t="str">
        <f t="shared" si="630"/>
        <v/>
      </c>
      <c r="K795" s="87" t="str">
        <f t="shared" si="631"/>
        <v/>
      </c>
      <c r="L795" s="87" t="str">
        <f t="shared" si="632"/>
        <v/>
      </c>
      <c r="M795" s="87" t="str">
        <f t="shared" si="633"/>
        <v/>
      </c>
      <c r="N795" s="92"/>
      <c r="P795" s="223" t="str">
        <f>IF(OR(LEFT($A795,1)="x",AND(Y793+$AC795=0,$AC793&gt;0)),"",IFERROR(VLOOKUP($A795,LedenZ,26,0),""))</f>
        <v/>
      </c>
      <c r="Q795" s="223" t="str">
        <f>IF(OR(LEFT($A795,1)="x",AND(Z793+$AC795=0,$AC793&gt;0)),"",IFERROR(VLOOKUP($A795,LedenZ,27,0),""))</f>
        <v/>
      </c>
      <c r="R795" s="223" t="str">
        <f>IF(OR(LEFT($A795,1)="x",AND(AA793+$AC795=0,$AC793&gt;0)),"",IFERROR(VLOOKUP($A795,LedenZ,28,0),""))</f>
        <v/>
      </c>
      <c r="S795" s="223" t="str">
        <f>IF(OR(LEFT($A795,1)="x",AND(AC793+$AC795=0,$AC793&gt;0)),"",IFERROR(VLOOKUP($A795,LedenZ,29,0),""))</f>
        <v/>
      </c>
      <c r="T795" s="305"/>
      <c r="U795" s="226"/>
      <c r="V795" s="229" t="str">
        <f t="shared" ref="V795:W808" si="639">V794</f>
        <v/>
      </c>
      <c r="W795" s="229" t="str">
        <f t="shared" si="639"/>
        <v/>
      </c>
      <c r="X795" s="52">
        <v>6</v>
      </c>
      <c r="Y795" s="87" t="str">
        <f t="shared" si="634"/>
        <v/>
      </c>
      <c r="Z795" s="87" t="str">
        <f t="shared" si="635"/>
        <v/>
      </c>
      <c r="AA795" s="87" t="str">
        <f t="shared" si="636"/>
        <v/>
      </c>
      <c r="AB795" s="87" t="str">
        <f t="shared" si="637"/>
        <v/>
      </c>
      <c r="AC795" s="34">
        <f t="shared" si="638"/>
        <v>0</v>
      </c>
    </row>
    <row r="796" spans="1:32" x14ac:dyDescent="0.2">
      <c r="A796" s="34" t="str">
        <f>C791&amp;"x"&amp;B796</f>
        <v>x3</v>
      </c>
      <c r="B796" s="63">
        <v>3</v>
      </c>
      <c r="C796" s="87" t="str">
        <f t="shared" si="624"/>
        <v/>
      </c>
      <c r="D796" s="87" t="str">
        <f t="shared" si="625"/>
        <v/>
      </c>
      <c r="E796" s="88" t="str">
        <f t="shared" si="626"/>
        <v/>
      </c>
      <c r="F796" s="88" t="str">
        <f t="shared" si="627"/>
        <v/>
      </c>
      <c r="G796" s="89" t="str">
        <f t="shared" si="628"/>
        <v/>
      </c>
      <c r="H796" s="90" t="str">
        <f t="shared" si="629"/>
        <v/>
      </c>
      <c r="I796" s="97"/>
      <c r="J796" s="87" t="str">
        <f t="shared" si="630"/>
        <v/>
      </c>
      <c r="K796" s="87" t="str">
        <f t="shared" si="631"/>
        <v/>
      </c>
      <c r="L796" s="87" t="str">
        <f t="shared" si="632"/>
        <v/>
      </c>
      <c r="M796" s="87" t="str">
        <f t="shared" si="633"/>
        <v/>
      </c>
      <c r="N796" s="92"/>
      <c r="P796" s="223" t="str">
        <f>IF(OR(LEFT($A796,1)="x",AND(Y793+$AC796=0,$AC793&gt;0)),"",IFERROR(VLOOKUP($A796,LedenZ,26,0),""))</f>
        <v/>
      </c>
      <c r="Q796" s="223" t="str">
        <f>IF(OR(LEFT($A796,1)="x",AND(Z793+$AC796=0,$AC793&gt;0)),"",IFERROR(VLOOKUP($A796,LedenZ,27,0),""))</f>
        <v/>
      </c>
      <c r="R796" s="223" t="str">
        <f>IF(OR(LEFT($A796,1)="x",AND(AA793+$AC796=0,$AC793&gt;0)),"",IFERROR(VLOOKUP($A796,LedenZ,28,0),""))</f>
        <v/>
      </c>
      <c r="S796" s="223" t="str">
        <f>IF(OR(LEFT($A796,1)="x",AND(AC793+$AC796=0,$AC793&gt;0)),"",IFERROR(VLOOKUP($A796,LedenZ,29,0),""))</f>
        <v/>
      </c>
      <c r="T796" s="305"/>
      <c r="U796" s="226"/>
      <c r="V796" s="229" t="str">
        <f t="shared" si="639"/>
        <v/>
      </c>
      <c r="W796" s="229" t="str">
        <f t="shared" si="639"/>
        <v/>
      </c>
      <c r="X796" s="52">
        <v>7</v>
      </c>
      <c r="Y796" s="87" t="str">
        <f t="shared" si="634"/>
        <v/>
      </c>
      <c r="Z796" s="87" t="str">
        <f t="shared" si="635"/>
        <v/>
      </c>
      <c r="AA796" s="87" t="str">
        <f t="shared" si="636"/>
        <v/>
      </c>
      <c r="AB796" s="87" t="str">
        <f t="shared" si="637"/>
        <v/>
      </c>
      <c r="AC796" s="34">
        <f t="shared" si="638"/>
        <v>0</v>
      </c>
    </row>
    <row r="797" spans="1:32" x14ac:dyDescent="0.2">
      <c r="A797" s="34" t="str">
        <f>C791&amp;"x"&amp;B797</f>
        <v>x4</v>
      </c>
      <c r="B797" s="63">
        <v>4</v>
      </c>
      <c r="C797" s="87" t="str">
        <f t="shared" si="624"/>
        <v/>
      </c>
      <c r="D797" s="87" t="str">
        <f t="shared" si="625"/>
        <v/>
      </c>
      <c r="E797" s="88" t="str">
        <f t="shared" si="626"/>
        <v/>
      </c>
      <c r="F797" s="88" t="str">
        <f t="shared" si="627"/>
        <v/>
      </c>
      <c r="G797" s="89" t="str">
        <f t="shared" si="628"/>
        <v/>
      </c>
      <c r="H797" s="90" t="str">
        <f t="shared" si="629"/>
        <v/>
      </c>
      <c r="I797" s="97"/>
      <c r="J797" s="87" t="str">
        <f t="shared" si="630"/>
        <v/>
      </c>
      <c r="K797" s="87" t="str">
        <f t="shared" si="631"/>
        <v/>
      </c>
      <c r="L797" s="87" t="str">
        <f t="shared" si="632"/>
        <v/>
      </c>
      <c r="M797" s="87" t="str">
        <f t="shared" si="633"/>
        <v/>
      </c>
      <c r="N797" s="92"/>
      <c r="P797" s="223" t="str">
        <f>IF(OR(LEFT($A797,1)="x",AND(Y793+$AC797=0,$AC793&gt;0)),"",IFERROR(VLOOKUP($A797,LedenZ,26,0),""))</f>
        <v/>
      </c>
      <c r="Q797" s="223" t="str">
        <f>IF(OR(LEFT($A797,1)="x",AND(Z793+$AC797=0,$AC793&gt;0)),"",IFERROR(VLOOKUP($A797,LedenZ,27,0),""))</f>
        <v/>
      </c>
      <c r="R797" s="223" t="str">
        <f>IF(OR(LEFT($A797,1)="x",AND(AA793+$AC797=0,$AC793&gt;0)),"",IFERROR(VLOOKUP($A797,LedenZ,28,0),""))</f>
        <v/>
      </c>
      <c r="S797" s="223" t="str">
        <f>IF(OR(LEFT($A797,1)="x",AND(AC793+$AC797=0,$AC793&gt;0)),"",IFERROR(VLOOKUP($A797,LedenZ,29,0),""))</f>
        <v/>
      </c>
      <c r="T797" s="305"/>
      <c r="U797" s="226"/>
      <c r="V797" s="229" t="str">
        <f t="shared" si="639"/>
        <v/>
      </c>
      <c r="W797" s="229" t="str">
        <f t="shared" si="639"/>
        <v/>
      </c>
      <c r="X797" s="52">
        <v>8</v>
      </c>
      <c r="Y797" s="87" t="str">
        <f t="shared" si="634"/>
        <v/>
      </c>
      <c r="Z797" s="87" t="str">
        <f t="shared" si="635"/>
        <v/>
      </c>
      <c r="AA797" s="87" t="str">
        <f t="shared" si="636"/>
        <v/>
      </c>
      <c r="AB797" s="87" t="str">
        <f t="shared" si="637"/>
        <v/>
      </c>
      <c r="AC797" s="34">
        <f t="shared" si="638"/>
        <v>0</v>
      </c>
    </row>
    <row r="798" spans="1:32" x14ac:dyDescent="0.2">
      <c r="A798" s="34" t="str">
        <f>C791&amp;"x"&amp;B798</f>
        <v>x5</v>
      </c>
      <c r="B798" s="63">
        <v>5</v>
      </c>
      <c r="C798" s="87" t="str">
        <f t="shared" si="624"/>
        <v/>
      </c>
      <c r="D798" s="87" t="str">
        <f t="shared" si="625"/>
        <v/>
      </c>
      <c r="E798" s="88" t="str">
        <f t="shared" si="626"/>
        <v/>
      </c>
      <c r="F798" s="88" t="str">
        <f t="shared" si="627"/>
        <v/>
      </c>
      <c r="G798" s="89" t="str">
        <f t="shared" si="628"/>
        <v/>
      </c>
      <c r="H798" s="90" t="str">
        <f t="shared" si="629"/>
        <v/>
      </c>
      <c r="I798" s="97"/>
      <c r="J798" s="87" t="str">
        <f t="shared" si="630"/>
        <v/>
      </c>
      <c r="K798" s="87" t="str">
        <f t="shared" si="631"/>
        <v/>
      </c>
      <c r="L798" s="87" t="str">
        <f t="shared" si="632"/>
        <v/>
      </c>
      <c r="M798" s="87" t="str">
        <f t="shared" si="633"/>
        <v/>
      </c>
      <c r="N798" s="92"/>
      <c r="P798" s="223" t="str">
        <f>IF(OR(LEFT($A798,1)="x",AND(Y793+$AC798=0,$AC793&gt;0)),"",IFERROR(VLOOKUP($A798,LedenZ,26,0),""))</f>
        <v/>
      </c>
      <c r="Q798" s="223" t="str">
        <f>IF(OR(LEFT($A798,1)="x",AND(Z793+$AC798=0,$AC793&gt;0)),"",IFERROR(VLOOKUP($A798,LedenZ,27,0),""))</f>
        <v/>
      </c>
      <c r="R798" s="223" t="str">
        <f>IF(OR(LEFT($A798,1)="x",AND(AA793+$AC798=0,$AC793&gt;0)),"",IFERROR(VLOOKUP($A798,LedenZ,28,0),""))</f>
        <v/>
      </c>
      <c r="S798" s="223" t="str">
        <f>IF(OR(LEFT($A798,1)="x",AND(AC793+$AC798=0,$AC793&gt;0)),"",IFERROR(VLOOKUP($A798,LedenZ,29,0),""))</f>
        <v/>
      </c>
      <c r="T798" s="305"/>
      <c r="U798" s="226"/>
      <c r="V798" s="229" t="str">
        <f t="shared" si="639"/>
        <v/>
      </c>
      <c r="W798" s="229" t="str">
        <f t="shared" si="639"/>
        <v/>
      </c>
      <c r="X798" s="52">
        <v>9</v>
      </c>
      <c r="Y798" s="87" t="str">
        <f t="shared" si="634"/>
        <v/>
      </c>
      <c r="Z798" s="87" t="str">
        <f t="shared" si="635"/>
        <v/>
      </c>
      <c r="AA798" s="87" t="str">
        <f t="shared" si="636"/>
        <v/>
      </c>
      <c r="AB798" s="87" t="str">
        <f t="shared" si="637"/>
        <v/>
      </c>
      <c r="AC798" s="34">
        <f t="shared" si="638"/>
        <v>0</v>
      </c>
    </row>
    <row r="799" spans="1:32" x14ac:dyDescent="0.2">
      <c r="A799" s="34" t="str">
        <f>C791&amp;"x"&amp;B799</f>
        <v>x6</v>
      </c>
      <c r="B799" s="63">
        <v>6</v>
      </c>
      <c r="C799" s="87" t="str">
        <f t="shared" si="624"/>
        <v/>
      </c>
      <c r="D799" s="87" t="str">
        <f t="shared" si="625"/>
        <v/>
      </c>
      <c r="E799" s="88" t="str">
        <f t="shared" si="626"/>
        <v/>
      </c>
      <c r="F799" s="88" t="str">
        <f t="shared" si="627"/>
        <v/>
      </c>
      <c r="G799" s="89" t="str">
        <f t="shared" si="628"/>
        <v/>
      </c>
      <c r="H799" s="90" t="str">
        <f t="shared" si="629"/>
        <v/>
      </c>
      <c r="I799" s="97"/>
      <c r="J799" s="87" t="str">
        <f t="shared" si="630"/>
        <v/>
      </c>
      <c r="K799" s="87" t="str">
        <f t="shared" si="631"/>
        <v/>
      </c>
      <c r="L799" s="87" t="str">
        <f t="shared" si="632"/>
        <v/>
      </c>
      <c r="M799" s="87" t="str">
        <f t="shared" si="633"/>
        <v/>
      </c>
      <c r="N799" s="92"/>
      <c r="P799" s="223" t="str">
        <f>IF(OR(LEFT($A799,1)="x",AND(Y793+$AC799=0,$AC793&gt;0)),"",IFERROR(VLOOKUP($A799,LedenZ,26,0),""))</f>
        <v/>
      </c>
      <c r="Q799" s="223" t="str">
        <f>IF(OR(LEFT($A799,1)="x",AND(Z793+$AC799=0,$AC793&gt;0)),"",IFERROR(VLOOKUP($A799,LedenZ,27,0),""))</f>
        <v/>
      </c>
      <c r="R799" s="223" t="str">
        <f>IF(OR(LEFT($A799,1)="x",AND(AA793+$AC799=0,$AC793&gt;0)),"",IFERROR(VLOOKUP($A799,LedenZ,28,0),""))</f>
        <v/>
      </c>
      <c r="S799" s="223" t="str">
        <f>IF(OR(LEFT($A799,1)="x",AND(AC793+$AC799=0,$AC793&gt;0)),"",IFERROR(VLOOKUP($A799,LedenZ,29,0),""))</f>
        <v/>
      </c>
      <c r="T799" s="305"/>
      <c r="U799" s="226"/>
      <c r="V799" s="229" t="str">
        <f t="shared" si="639"/>
        <v/>
      </c>
      <c r="W799" s="229" t="str">
        <f t="shared" si="639"/>
        <v/>
      </c>
      <c r="X799" s="52">
        <v>10</v>
      </c>
      <c r="Y799" s="87" t="str">
        <f t="shared" si="634"/>
        <v/>
      </c>
      <c r="Z799" s="87" t="str">
        <f t="shared" si="635"/>
        <v/>
      </c>
      <c r="AA799" s="87" t="str">
        <f t="shared" si="636"/>
        <v/>
      </c>
      <c r="AB799" s="87" t="str">
        <f t="shared" si="637"/>
        <v/>
      </c>
      <c r="AC799" s="34">
        <f t="shared" si="638"/>
        <v>0</v>
      </c>
    </row>
    <row r="800" spans="1:32" x14ac:dyDescent="0.2">
      <c r="A800" s="34" t="str">
        <f>C791&amp;"x"&amp;B800</f>
        <v>x7</v>
      </c>
      <c r="B800" s="63">
        <v>7</v>
      </c>
      <c r="C800" s="87" t="str">
        <f t="shared" si="624"/>
        <v/>
      </c>
      <c r="D800" s="87" t="str">
        <f t="shared" si="625"/>
        <v/>
      </c>
      <c r="E800" s="88" t="str">
        <f t="shared" si="626"/>
        <v/>
      </c>
      <c r="F800" s="88" t="str">
        <f t="shared" si="627"/>
        <v/>
      </c>
      <c r="G800" s="89" t="str">
        <f t="shared" si="628"/>
        <v/>
      </c>
      <c r="H800" s="90" t="str">
        <f t="shared" si="629"/>
        <v/>
      </c>
      <c r="I800" s="97"/>
      <c r="J800" s="87" t="str">
        <f t="shared" si="630"/>
        <v/>
      </c>
      <c r="K800" s="87" t="str">
        <f t="shared" si="631"/>
        <v/>
      </c>
      <c r="L800" s="87" t="str">
        <f t="shared" si="632"/>
        <v/>
      </c>
      <c r="M800" s="87" t="str">
        <f t="shared" si="633"/>
        <v/>
      </c>
      <c r="N800" s="92"/>
      <c r="P800" s="223" t="str">
        <f>IF(OR(LEFT($A800,1)="x",AND(Y793+$AC800=0,$AC793&gt;0)),"",IFERROR(VLOOKUP($A800,LedenZ,26,0),""))</f>
        <v/>
      </c>
      <c r="Q800" s="223" t="str">
        <f>IF(OR(LEFT($A800,1)="x",AND(Z793+$AC800=0,$AC793&gt;0)),"",IFERROR(VLOOKUP($A800,LedenZ,27,0),""))</f>
        <v/>
      </c>
      <c r="R800" s="223" t="str">
        <f>IF(OR(LEFT($A800,1)="x",AND(AA793+$AC800=0,$AC793&gt;0)),"",IFERROR(VLOOKUP($A800,LedenZ,28,0),""))</f>
        <v/>
      </c>
      <c r="S800" s="223" t="str">
        <f>IF(OR(LEFT($A800,1)="x",AND(AC793+$AC800=0,$AC793&gt;0)),"",IFERROR(VLOOKUP($A800,LedenZ,29,0),""))</f>
        <v/>
      </c>
      <c r="T800" s="305"/>
      <c r="U800" s="226"/>
      <c r="V800" s="229" t="str">
        <f t="shared" si="639"/>
        <v/>
      </c>
      <c r="W800" s="229" t="str">
        <f t="shared" si="639"/>
        <v/>
      </c>
      <c r="X800" s="52">
        <v>11</v>
      </c>
      <c r="Y800" s="87" t="str">
        <f t="shared" si="634"/>
        <v/>
      </c>
      <c r="Z800" s="87" t="str">
        <f t="shared" si="635"/>
        <v/>
      </c>
      <c r="AA800" s="87" t="str">
        <f t="shared" si="636"/>
        <v/>
      </c>
      <c r="AB800" s="87" t="str">
        <f t="shared" si="637"/>
        <v/>
      </c>
      <c r="AC800" s="34">
        <f t="shared" si="638"/>
        <v>0</v>
      </c>
    </row>
    <row r="801" spans="1:32" x14ac:dyDescent="0.2">
      <c r="A801" s="34" t="str">
        <f>C791&amp;"x"&amp;B801</f>
        <v>x8</v>
      </c>
      <c r="B801" s="63">
        <v>8</v>
      </c>
      <c r="C801" s="87" t="str">
        <f t="shared" si="624"/>
        <v/>
      </c>
      <c r="D801" s="87" t="str">
        <f t="shared" si="625"/>
        <v/>
      </c>
      <c r="E801" s="88" t="str">
        <f t="shared" si="626"/>
        <v/>
      </c>
      <c r="F801" s="88" t="str">
        <f t="shared" si="627"/>
        <v/>
      </c>
      <c r="G801" s="89" t="str">
        <f t="shared" si="628"/>
        <v/>
      </c>
      <c r="H801" s="90" t="str">
        <f t="shared" si="629"/>
        <v/>
      </c>
      <c r="I801" s="97"/>
      <c r="J801" s="87" t="str">
        <f t="shared" si="630"/>
        <v/>
      </c>
      <c r="K801" s="87" t="str">
        <f t="shared" si="631"/>
        <v/>
      </c>
      <c r="L801" s="87" t="str">
        <f t="shared" si="632"/>
        <v/>
      </c>
      <c r="M801" s="87" t="str">
        <f t="shared" si="633"/>
        <v/>
      </c>
      <c r="N801" s="92"/>
      <c r="P801" s="223" t="str">
        <f>IF(OR(LEFT($A801,1)="x",AND(Y793+$AC801=0,$AC793&gt;0)),"",IFERROR(VLOOKUP($A801,LedenZ,26,0),""))</f>
        <v/>
      </c>
      <c r="Q801" s="223" t="str">
        <f>IF(OR(LEFT($A801,1)="x",AND(Z793+$AC801=0,$AC793&gt;0)),"",IFERROR(VLOOKUP($A801,LedenZ,27,0),""))</f>
        <v/>
      </c>
      <c r="R801" s="223" t="str">
        <f>IF(OR(LEFT($A801,1)="x",AND(AA793+$AC801=0,$AC793&gt;0)),"",IFERROR(VLOOKUP($A801,LedenZ,28,0),""))</f>
        <v/>
      </c>
      <c r="S801" s="223" t="str">
        <f>IF(OR(LEFT($A801,1)="x",AND(AC793+$AC801=0,$AC793&gt;0)),"",IFERROR(VLOOKUP($A801,LedenZ,29,0),""))</f>
        <v/>
      </c>
      <c r="T801" s="305"/>
      <c r="U801" s="226"/>
      <c r="V801" s="229" t="str">
        <f t="shared" si="639"/>
        <v/>
      </c>
      <c r="W801" s="229" t="str">
        <f t="shared" si="639"/>
        <v/>
      </c>
      <c r="X801" s="52">
        <v>12</v>
      </c>
      <c r="Y801" s="87" t="str">
        <f t="shared" si="634"/>
        <v/>
      </c>
      <c r="Z801" s="87" t="str">
        <f t="shared" si="635"/>
        <v/>
      </c>
      <c r="AA801" s="87" t="str">
        <f t="shared" si="636"/>
        <v/>
      </c>
      <c r="AB801" s="87" t="str">
        <f t="shared" si="637"/>
        <v/>
      </c>
      <c r="AC801" s="34">
        <f t="shared" si="638"/>
        <v>0</v>
      </c>
    </row>
    <row r="802" spans="1:32" x14ac:dyDescent="0.2">
      <c r="A802" s="34" t="str">
        <f>C791&amp;"x"&amp;B802</f>
        <v>x9</v>
      </c>
      <c r="B802" s="63">
        <v>9</v>
      </c>
      <c r="C802" s="87" t="str">
        <f t="shared" si="624"/>
        <v/>
      </c>
      <c r="D802" s="87" t="str">
        <f t="shared" si="625"/>
        <v/>
      </c>
      <c r="E802" s="88" t="str">
        <f t="shared" si="626"/>
        <v/>
      </c>
      <c r="F802" s="88" t="str">
        <f t="shared" si="627"/>
        <v/>
      </c>
      <c r="G802" s="89" t="str">
        <f t="shared" si="628"/>
        <v/>
      </c>
      <c r="H802" s="90" t="str">
        <f t="shared" si="629"/>
        <v/>
      </c>
      <c r="I802" s="97"/>
      <c r="J802" s="87" t="str">
        <f t="shared" si="630"/>
        <v/>
      </c>
      <c r="K802" s="87" t="str">
        <f t="shared" si="631"/>
        <v/>
      </c>
      <c r="L802" s="87" t="str">
        <f t="shared" si="632"/>
        <v/>
      </c>
      <c r="M802" s="87" t="str">
        <f t="shared" si="633"/>
        <v/>
      </c>
      <c r="N802" s="92"/>
      <c r="P802" s="223" t="str">
        <f>IF(OR(LEFT($A802,1)="x",AND(Y793+$AC802=0,$AC793&gt;0)),"",IFERROR(VLOOKUP($A802,LedenZ,26,0),""))</f>
        <v/>
      </c>
      <c r="Q802" s="223" t="str">
        <f>IF(OR(LEFT($A802,1)="x",AND(Z793+$AC802=0,$AC793&gt;0)),"",IFERROR(VLOOKUP($A802,LedenZ,27,0),""))</f>
        <v/>
      </c>
      <c r="R802" s="223" t="str">
        <f>IF(OR(LEFT($A802,1)="x",AND(AA793+$AC802=0,$AC793&gt;0)),"",IFERROR(VLOOKUP($A802,LedenZ,28,0),""))</f>
        <v/>
      </c>
      <c r="S802" s="223" t="str">
        <f>IF(OR(LEFT($A802,1)="x",AND(AC793+$AC802=0,$AC793&gt;0)),"",IFERROR(VLOOKUP($A802,LedenZ,29,0),""))</f>
        <v/>
      </c>
      <c r="T802" s="305"/>
      <c r="U802" s="226"/>
      <c r="V802" s="229" t="str">
        <f t="shared" si="639"/>
        <v/>
      </c>
      <c r="W802" s="229" t="str">
        <f t="shared" si="639"/>
        <v/>
      </c>
      <c r="X802" s="52">
        <v>13</v>
      </c>
      <c r="Y802" s="87" t="str">
        <f t="shared" si="634"/>
        <v/>
      </c>
      <c r="Z802" s="87" t="str">
        <f t="shared" si="635"/>
        <v/>
      </c>
      <c r="AA802" s="87" t="str">
        <f t="shared" si="636"/>
        <v/>
      </c>
      <c r="AB802" s="87" t="str">
        <f t="shared" si="637"/>
        <v/>
      </c>
      <c r="AC802" s="34">
        <f t="shared" si="638"/>
        <v>0</v>
      </c>
    </row>
    <row r="803" spans="1:32" x14ac:dyDescent="0.2">
      <c r="A803" s="34" t="str">
        <f>C791&amp;"x"&amp;B803</f>
        <v>x10</v>
      </c>
      <c r="B803" s="63">
        <v>10</v>
      </c>
      <c r="C803" s="87" t="str">
        <f t="shared" si="624"/>
        <v/>
      </c>
      <c r="D803" s="87" t="str">
        <f t="shared" si="625"/>
        <v/>
      </c>
      <c r="E803" s="88" t="str">
        <f t="shared" si="626"/>
        <v/>
      </c>
      <c r="F803" s="88" t="str">
        <f t="shared" si="627"/>
        <v/>
      </c>
      <c r="G803" s="89" t="str">
        <f t="shared" si="628"/>
        <v/>
      </c>
      <c r="H803" s="90" t="str">
        <f t="shared" si="629"/>
        <v/>
      </c>
      <c r="I803" s="97"/>
      <c r="J803" s="87" t="str">
        <f t="shared" si="630"/>
        <v/>
      </c>
      <c r="K803" s="87" t="str">
        <f t="shared" si="631"/>
        <v/>
      </c>
      <c r="L803" s="87" t="str">
        <f t="shared" si="632"/>
        <v/>
      </c>
      <c r="M803" s="87" t="str">
        <f t="shared" si="633"/>
        <v/>
      </c>
      <c r="N803" s="92"/>
      <c r="P803" s="223" t="str">
        <f>IF(OR(LEFT($A803,1)="x",AND(Y793+$AC803=0,$AC793&gt;0)),"",IFERROR(VLOOKUP($A803,LedenZ,26,0),""))</f>
        <v/>
      </c>
      <c r="Q803" s="223" t="str">
        <f>IF(OR(LEFT($A803,1)="x",AND(Z793+$AC803=0,$AC793&gt;0)),"",IFERROR(VLOOKUP($A803,LedenZ,27,0),""))</f>
        <v/>
      </c>
      <c r="R803" s="223" t="str">
        <f>IF(OR(LEFT($A803,1)="x",AND(AA793+$AC803=0,$AC793&gt;0)),"",IFERROR(VLOOKUP($A803,LedenZ,28,0),""))</f>
        <v/>
      </c>
      <c r="S803" s="223" t="str">
        <f>IF(OR(LEFT($A803,1)="x",AND(AC793+$AC803=0,$AC793&gt;0)),"",IFERROR(VLOOKUP($A803,LedenZ,29,0),""))</f>
        <v/>
      </c>
      <c r="T803" s="305"/>
      <c r="U803" s="226"/>
      <c r="V803" s="229" t="str">
        <f t="shared" si="639"/>
        <v/>
      </c>
      <c r="W803" s="229" t="str">
        <f t="shared" si="639"/>
        <v/>
      </c>
      <c r="X803" s="52">
        <v>14</v>
      </c>
      <c r="Y803" s="87" t="str">
        <f t="shared" si="634"/>
        <v/>
      </c>
      <c r="Z803" s="87" t="str">
        <f t="shared" si="635"/>
        <v/>
      </c>
      <c r="AA803" s="87" t="str">
        <f t="shared" si="636"/>
        <v/>
      </c>
      <c r="AB803" s="87" t="str">
        <f t="shared" si="637"/>
        <v/>
      </c>
      <c r="AC803" s="34">
        <f t="shared" si="638"/>
        <v>0</v>
      </c>
    </row>
    <row r="804" spans="1:32" x14ac:dyDescent="0.2">
      <c r="A804" s="34" t="str">
        <f>C791&amp;"x"&amp;B804</f>
        <v>x11</v>
      </c>
      <c r="B804" s="63">
        <v>11</v>
      </c>
      <c r="C804" s="87" t="str">
        <f t="shared" si="624"/>
        <v/>
      </c>
      <c r="D804" s="87" t="str">
        <f t="shared" si="625"/>
        <v/>
      </c>
      <c r="E804" s="88" t="str">
        <f t="shared" si="626"/>
        <v/>
      </c>
      <c r="F804" s="88" t="str">
        <f t="shared" si="627"/>
        <v/>
      </c>
      <c r="G804" s="89" t="str">
        <f t="shared" si="628"/>
        <v/>
      </c>
      <c r="H804" s="90" t="str">
        <f t="shared" si="629"/>
        <v/>
      </c>
      <c r="I804" s="97"/>
      <c r="J804" s="87" t="str">
        <f t="shared" si="630"/>
        <v/>
      </c>
      <c r="K804" s="87" t="str">
        <f t="shared" si="631"/>
        <v/>
      </c>
      <c r="L804" s="87" t="str">
        <f t="shared" si="632"/>
        <v/>
      </c>
      <c r="M804" s="87" t="str">
        <f t="shared" si="633"/>
        <v/>
      </c>
      <c r="N804" s="92"/>
      <c r="P804" s="223" t="str">
        <f>IF(OR(LEFT($A804,1)="x",AND(Y793+$AC804=0,$AC793&gt;0)),"",IFERROR(VLOOKUP($A804,LedenZ,26,0),""))</f>
        <v/>
      </c>
      <c r="Q804" s="223" t="str">
        <f>IF(OR(LEFT($A804,1)="x",AND(Z793+$AC804=0,$AC793&gt;0)),"",IFERROR(VLOOKUP($A804,LedenZ,27,0),""))</f>
        <v/>
      </c>
      <c r="R804" s="223" t="str">
        <f>IF(OR(LEFT($A804,1)="x",AND(AA793+$AC804=0,$AC793&gt;0)),"",IFERROR(VLOOKUP($A804,LedenZ,28,0),""))</f>
        <v/>
      </c>
      <c r="S804" s="223" t="str">
        <f>IF(OR(LEFT($A804,1)="x",AND(AC793+$AC804=0,$AC793&gt;0)),"",IFERROR(VLOOKUP($A804,LedenZ,29,0),""))</f>
        <v/>
      </c>
      <c r="V804" s="229" t="str">
        <f t="shared" si="639"/>
        <v/>
      </c>
      <c r="W804" s="229" t="str">
        <f t="shared" si="639"/>
        <v/>
      </c>
      <c r="X804" s="52">
        <v>15</v>
      </c>
      <c r="Y804" s="87" t="str">
        <f t="shared" si="634"/>
        <v/>
      </c>
      <c r="Z804" s="87" t="str">
        <f t="shared" si="635"/>
        <v/>
      </c>
      <c r="AA804" s="87" t="str">
        <f t="shared" si="636"/>
        <v/>
      </c>
      <c r="AB804" s="87" t="str">
        <f t="shared" si="637"/>
        <v/>
      </c>
      <c r="AC804" s="34">
        <f t="shared" si="638"/>
        <v>0</v>
      </c>
    </row>
    <row r="805" spans="1:32" x14ac:dyDescent="0.2">
      <c r="A805" s="34" t="str">
        <f>C791&amp;"x"&amp;B805</f>
        <v>x12</v>
      </c>
      <c r="B805" s="63">
        <v>12</v>
      </c>
      <c r="C805" s="87" t="str">
        <f t="shared" si="624"/>
        <v/>
      </c>
      <c r="D805" s="87" t="str">
        <f t="shared" si="625"/>
        <v/>
      </c>
      <c r="E805" s="88" t="str">
        <f t="shared" si="626"/>
        <v/>
      </c>
      <c r="F805" s="88" t="str">
        <f t="shared" si="627"/>
        <v/>
      </c>
      <c r="G805" s="89" t="str">
        <f t="shared" si="628"/>
        <v/>
      </c>
      <c r="H805" s="90" t="str">
        <f t="shared" si="629"/>
        <v/>
      </c>
      <c r="I805" s="97"/>
      <c r="J805" s="87" t="str">
        <f t="shared" si="630"/>
        <v/>
      </c>
      <c r="K805" s="87" t="str">
        <f t="shared" si="631"/>
        <v/>
      </c>
      <c r="L805" s="87" t="str">
        <f t="shared" si="632"/>
        <v/>
      </c>
      <c r="M805" s="87" t="str">
        <f t="shared" si="633"/>
        <v/>
      </c>
      <c r="N805" s="92"/>
      <c r="P805" s="223" t="str">
        <f>IF(OR(LEFT($A805,1)="x",AND(Y793+$AC805=0,$AC793&gt;0)),"",IFERROR(VLOOKUP($A805,LedenZ,26,0),""))</f>
        <v/>
      </c>
      <c r="Q805" s="223" t="str">
        <f>IF(OR(LEFT($A805,1)="x",AND(Z793+$AC805=0,$AC793&gt;0)),"",IFERROR(VLOOKUP($A805,LedenZ,27,0),""))</f>
        <v/>
      </c>
      <c r="R805" s="223" t="str">
        <f>IF(OR(LEFT($A805,1)="x",AND(AA793+$AC805=0,$AC793&gt;0)),"",IFERROR(VLOOKUP($A805,LedenZ,28,0),""))</f>
        <v/>
      </c>
      <c r="S805" s="223" t="str">
        <f>IF(OR(LEFT($A805,1)="x",AND(AC793+$AC805=0,$AC793&gt;0)),"",IFERROR(VLOOKUP($A805,LedenZ,29,0),""))</f>
        <v/>
      </c>
      <c r="V805" s="229" t="str">
        <f t="shared" si="639"/>
        <v/>
      </c>
      <c r="W805" s="229" t="str">
        <f t="shared" si="639"/>
        <v/>
      </c>
      <c r="X805" s="52">
        <v>16</v>
      </c>
      <c r="Y805" s="87" t="str">
        <f t="shared" si="634"/>
        <v/>
      </c>
      <c r="Z805" s="87" t="str">
        <f t="shared" si="635"/>
        <v/>
      </c>
      <c r="AA805" s="87" t="str">
        <f t="shared" si="636"/>
        <v/>
      </c>
      <c r="AB805" s="87" t="str">
        <f t="shared" si="637"/>
        <v/>
      </c>
      <c r="AC805" s="34">
        <f t="shared" si="638"/>
        <v>0</v>
      </c>
    </row>
    <row r="806" spans="1:32" x14ac:dyDescent="0.2">
      <c r="A806" s="34" t="str">
        <f>C791&amp;"x"&amp;B806</f>
        <v>x13</v>
      </c>
      <c r="B806" s="63">
        <v>13</v>
      </c>
      <c r="C806" s="87" t="str">
        <f t="shared" si="624"/>
        <v/>
      </c>
      <c r="D806" s="87" t="str">
        <f t="shared" si="625"/>
        <v/>
      </c>
      <c r="E806" s="88" t="str">
        <f t="shared" si="626"/>
        <v/>
      </c>
      <c r="F806" s="88" t="str">
        <f t="shared" si="627"/>
        <v/>
      </c>
      <c r="G806" s="89" t="str">
        <f t="shared" si="628"/>
        <v/>
      </c>
      <c r="H806" s="90" t="str">
        <f t="shared" si="629"/>
        <v/>
      </c>
      <c r="I806" s="97"/>
      <c r="J806" s="87" t="str">
        <f t="shared" si="630"/>
        <v/>
      </c>
      <c r="K806" s="87" t="str">
        <f t="shared" si="631"/>
        <v/>
      </c>
      <c r="L806" s="87" t="str">
        <f t="shared" si="632"/>
        <v/>
      </c>
      <c r="M806" s="87" t="str">
        <f t="shared" si="633"/>
        <v/>
      </c>
      <c r="N806" s="92"/>
      <c r="P806" s="223" t="str">
        <f>IF(OR(LEFT($A806,1)="x",AND(Y793+$AC806=0,$AC793&gt;0)),"",IFERROR(VLOOKUP($A806,LedenZ,26,0),""))</f>
        <v/>
      </c>
      <c r="Q806" s="223" t="str">
        <f>IF(OR(LEFT($A806,1)="x",AND(Z793+$AC806=0,$AC793&gt;0)),"",IFERROR(VLOOKUP($A806,LedenZ,27,0),""))</f>
        <v/>
      </c>
      <c r="R806" s="223" t="str">
        <f>IF(OR(LEFT($A806,1)="x",AND(AA793+$AC806=0,$AC793&gt;0)),"",IFERROR(VLOOKUP($A806,LedenZ,28,0),""))</f>
        <v/>
      </c>
      <c r="S806" s="223" t="str">
        <f>IF(OR(LEFT($A806,1)="x",AND(AC793+$AC806=0,$AC793&gt;0)),"",IFERROR(VLOOKUP($A806,LedenZ,29,0),""))</f>
        <v/>
      </c>
      <c r="V806" s="229" t="str">
        <f t="shared" si="639"/>
        <v/>
      </c>
      <c r="W806" s="229" t="str">
        <f t="shared" si="639"/>
        <v/>
      </c>
      <c r="X806" s="52">
        <v>17</v>
      </c>
      <c r="Y806" s="87" t="str">
        <f t="shared" si="634"/>
        <v/>
      </c>
      <c r="Z806" s="87" t="str">
        <f t="shared" si="635"/>
        <v/>
      </c>
      <c r="AA806" s="87" t="str">
        <f t="shared" si="636"/>
        <v/>
      </c>
      <c r="AB806" s="87" t="str">
        <f t="shared" si="637"/>
        <v/>
      </c>
      <c r="AC806" s="34">
        <f t="shared" si="638"/>
        <v>0</v>
      </c>
    </row>
    <row r="807" spans="1:32" x14ac:dyDescent="0.2">
      <c r="A807" s="34" t="str">
        <f>C791&amp;"x"&amp;B807</f>
        <v>x14</v>
      </c>
      <c r="B807" s="63">
        <v>14</v>
      </c>
      <c r="C807" s="87" t="str">
        <f t="shared" si="624"/>
        <v/>
      </c>
      <c r="D807" s="87" t="str">
        <f t="shared" si="625"/>
        <v/>
      </c>
      <c r="E807" s="88" t="str">
        <f t="shared" si="626"/>
        <v/>
      </c>
      <c r="F807" s="88" t="str">
        <f t="shared" si="627"/>
        <v/>
      </c>
      <c r="G807" s="89" t="str">
        <f t="shared" si="628"/>
        <v/>
      </c>
      <c r="H807" s="90" t="str">
        <f t="shared" si="629"/>
        <v/>
      </c>
      <c r="I807" s="97"/>
      <c r="J807" s="87" t="str">
        <f t="shared" si="630"/>
        <v/>
      </c>
      <c r="K807" s="87" t="str">
        <f t="shared" si="631"/>
        <v/>
      </c>
      <c r="L807" s="87" t="str">
        <f t="shared" si="632"/>
        <v/>
      </c>
      <c r="M807" s="87" t="str">
        <f t="shared" si="633"/>
        <v/>
      </c>
      <c r="N807" s="92"/>
      <c r="P807" s="223" t="str">
        <f>IF(OR(LEFT($A807,1)="x",AND(Y793+$AC807=0,$AC793&gt;0)),"",IFERROR(VLOOKUP($A807,LedenZ,26,0),""))</f>
        <v/>
      </c>
      <c r="Q807" s="223" t="str">
        <f>IF(OR(LEFT($A807,1)="x",AND(Z793+$AC807=0,$AC793&gt;0)),"",IFERROR(VLOOKUP($A807,LedenZ,27,0),""))</f>
        <v/>
      </c>
      <c r="R807" s="223" t="str">
        <f>IF(OR(LEFT($A807,1)="x",AND(AA793+$AC807=0,$AC793&gt;0)),"",IFERROR(VLOOKUP($A807,LedenZ,28,0),""))</f>
        <v/>
      </c>
      <c r="S807" s="223" t="str">
        <f>IF(OR(LEFT($A807,1)="x",AND(AC793+$AC807=0,$AC793&gt;0)),"",IFERROR(VLOOKUP($A807,LedenZ,29,0),""))</f>
        <v/>
      </c>
      <c r="V807" s="229" t="str">
        <f t="shared" si="639"/>
        <v/>
      </c>
      <c r="W807" s="229" t="str">
        <f t="shared" si="639"/>
        <v/>
      </c>
      <c r="X807" s="52">
        <v>18</v>
      </c>
      <c r="Y807" s="87" t="str">
        <f t="shared" si="634"/>
        <v/>
      </c>
      <c r="Z807" s="87" t="str">
        <f t="shared" si="635"/>
        <v/>
      </c>
      <c r="AA807" s="87" t="str">
        <f t="shared" si="636"/>
        <v/>
      </c>
      <c r="AB807" s="87" t="str">
        <f t="shared" si="637"/>
        <v/>
      </c>
      <c r="AC807" s="34">
        <f t="shared" si="638"/>
        <v>0</v>
      </c>
    </row>
    <row r="808" spans="1:32" x14ac:dyDescent="0.2">
      <c r="A808" s="34" t="str">
        <f>C791&amp;"x"&amp;B808</f>
        <v>x15</v>
      </c>
      <c r="B808" s="63">
        <v>15</v>
      </c>
      <c r="C808" s="87" t="str">
        <f t="shared" si="624"/>
        <v/>
      </c>
      <c r="D808" s="87" t="str">
        <f t="shared" si="625"/>
        <v/>
      </c>
      <c r="E808" s="88" t="str">
        <f t="shared" si="626"/>
        <v/>
      </c>
      <c r="F808" s="88" t="str">
        <f t="shared" si="627"/>
        <v/>
      </c>
      <c r="G808" s="89" t="str">
        <f t="shared" si="628"/>
        <v/>
      </c>
      <c r="H808" s="90" t="str">
        <f t="shared" si="629"/>
        <v/>
      </c>
      <c r="I808" s="97"/>
      <c r="J808" s="87" t="str">
        <f t="shared" si="630"/>
        <v/>
      </c>
      <c r="K808" s="87" t="str">
        <f t="shared" si="631"/>
        <v/>
      </c>
      <c r="L808" s="87" t="str">
        <f t="shared" si="632"/>
        <v/>
      </c>
      <c r="M808" s="87" t="str">
        <f t="shared" si="633"/>
        <v/>
      </c>
      <c r="N808" s="92"/>
      <c r="P808" s="223" t="str">
        <f>IF(OR(LEFT($A808,1)="x",AND(Y793+$AC808=0,$AC793&gt;0)),"",IFERROR(VLOOKUP($A808,LedenZ,26,0),""))</f>
        <v/>
      </c>
      <c r="Q808" s="223" t="str">
        <f>IF(OR(LEFT($A808,1)="x",AND(Z793+$AC808=0,$AC793&gt;0)),"",IFERROR(VLOOKUP($A808,LedenZ,27,0),""))</f>
        <v/>
      </c>
      <c r="R808" s="223" t="str">
        <f>IF(OR(LEFT($A808,1)="x",AND(AA793+$AC808=0,$AC793&gt;0)),"",IFERROR(VLOOKUP($A808,LedenZ,28,0),""))</f>
        <v/>
      </c>
      <c r="S808" s="223" t="str">
        <f>IF(OR(LEFT($A808,1)="x",AND(AC793+$AC808=0,$AC793&gt;0)),"",IFERROR(VLOOKUP($A808,LedenZ,29,0),""))</f>
        <v/>
      </c>
      <c r="V808" s="229" t="str">
        <f t="shared" si="639"/>
        <v/>
      </c>
      <c r="W808" s="229" t="str">
        <f t="shared" si="639"/>
        <v/>
      </c>
      <c r="X808" s="52">
        <v>19</v>
      </c>
      <c r="Y808" s="87" t="str">
        <f t="shared" si="634"/>
        <v/>
      </c>
      <c r="Z808" s="87" t="str">
        <f t="shared" si="635"/>
        <v/>
      </c>
      <c r="AA808" s="87" t="str">
        <f t="shared" si="636"/>
        <v/>
      </c>
      <c r="AB808" s="87" t="str">
        <f t="shared" si="637"/>
        <v/>
      </c>
      <c r="AC808" s="34">
        <f t="shared" si="638"/>
        <v>0</v>
      </c>
    </row>
    <row r="809" spans="1:32" ht="13.5" thickBot="1" x14ac:dyDescent="0.25">
      <c r="B809" s="93"/>
      <c r="C809" s="94"/>
      <c r="D809" s="93"/>
      <c r="E809" s="93"/>
      <c r="F809" s="93"/>
      <c r="G809" s="95"/>
      <c r="H809" s="95"/>
      <c r="I809" s="95"/>
      <c r="J809" s="94"/>
      <c r="K809" s="94"/>
      <c r="L809" s="94"/>
      <c r="M809" s="92"/>
      <c r="N809" s="92"/>
      <c r="X809" s="52">
        <v>20</v>
      </c>
    </row>
    <row r="810" spans="1:32" ht="13.5" thickTop="1" x14ac:dyDescent="0.2">
      <c r="A810" s="62"/>
      <c r="B810" s="63"/>
      <c r="C810" s="392" t="s">
        <v>6547</v>
      </c>
      <c r="D810" s="392"/>
      <c r="E810" s="178" t="s">
        <v>6548</v>
      </c>
      <c r="F810" s="178" t="s">
        <v>6549</v>
      </c>
      <c r="G810" s="65" t="s">
        <v>6550</v>
      </c>
      <c r="H810" s="66"/>
      <c r="I810" s="67"/>
      <c r="J810" s="68" t="s">
        <v>6551</v>
      </c>
      <c r="K810" s="68" t="s">
        <v>6552</v>
      </c>
      <c r="L810" s="68" t="s">
        <v>6553</v>
      </c>
      <c r="M810" s="69"/>
      <c r="N810" s="69"/>
      <c r="O810" s="70"/>
      <c r="P810" s="71">
        <f>COUNT(P814:P828)</f>
        <v>0</v>
      </c>
      <c r="Q810" s="71">
        <f>COUNT(Q814:Q828)</f>
        <v>0</v>
      </c>
      <c r="R810" s="71">
        <f>COUNT(R814:R828)</f>
        <v>0</v>
      </c>
      <c r="S810" s="71">
        <f>COUNT(S814:S828)</f>
        <v>0</v>
      </c>
      <c r="T810" s="51">
        <f>S810-(15-COUNTBLANK(AB814:AB828))</f>
        <v>0</v>
      </c>
      <c r="U810" s="70"/>
      <c r="V810" s="70"/>
      <c r="W810" s="70"/>
      <c r="X810" s="70">
        <v>1</v>
      </c>
      <c r="Y810" s="62"/>
      <c r="Z810" s="62"/>
      <c r="AA810" s="62"/>
      <c r="AB810" s="62"/>
      <c r="AC810" s="62"/>
    </row>
    <row r="811" spans="1:32" x14ac:dyDescent="0.2">
      <c r="A811" s="43">
        <v>44</v>
      </c>
      <c r="B811" s="73"/>
      <c r="C811" s="391" t="str">
        <f>Leden!AR46</f>
        <v/>
      </c>
      <c r="D811" s="391"/>
      <c r="E811" s="177" t="str">
        <f>IF($C811="","",LEFT(IFERROR(VLOOKUP($C811,TeamsZ,2,0),"")&amp;"??",2))</f>
        <v/>
      </c>
      <c r="F811" s="177" t="str">
        <f>IF($C811="","",LEFT(IFERROR(VLOOKUP($C811,TeamsZ,3,0),"")&amp;"??",2))</f>
        <v/>
      </c>
      <c r="G811" s="177" t="str">
        <f>IF($C811="","",LEFT(IFERROR(VLOOKUP($C811,TeamsZ,4,0),"")&amp;"?",1))</f>
        <v/>
      </c>
      <c r="H811" s="75"/>
      <c r="I811" s="76"/>
      <c r="J811" s="295">
        <f>COUNTIF(C814:C828,"V")</f>
        <v>0</v>
      </c>
      <c r="K811" s="300">
        <f>COUNTIF(C814:C828,"M")</f>
        <v>0</v>
      </c>
      <c r="L811" s="77" t="str">
        <f>IFERROR(AVERAGE(H814:H828),"")</f>
        <v/>
      </c>
      <c r="M811" s="78"/>
      <c r="N811" s="78"/>
      <c r="O811" s="79" t="s">
        <v>6554</v>
      </c>
      <c r="P811" s="223" t="str">
        <f>IF(COUNT(P814:P828)=0,"",TeamPunten(P814:P828,$V811))</f>
        <v/>
      </c>
      <c r="Q811" s="223" t="str">
        <f>IF(COUNT(Q814:Q828)=0,"",TeamPunten(Q814:Q828,$V811))</f>
        <v/>
      </c>
      <c r="R811" s="223" t="str">
        <f>IF(COUNT(R814:R828)=0,"",TeamPunten(R814:R828,$V811))</f>
        <v/>
      </c>
      <c r="S811" s="223" t="str">
        <f>IF(COUNT(S814:S828)=0,"",TeamPunten(S814:S828,$V811))</f>
        <v/>
      </c>
      <c r="T811" s="51"/>
      <c r="U811" s="225" t="str">
        <f>MID($C811,1,1)</f>
        <v/>
      </c>
      <c r="V811" s="225" t="str">
        <f>MID($C811,1,1)</f>
        <v/>
      </c>
      <c r="W811" s="225" t="str">
        <f>MID($C811,1,1)</f>
        <v/>
      </c>
      <c r="X811" s="52">
        <v>2</v>
      </c>
      <c r="Y811" s="43"/>
      <c r="Z811" s="43"/>
      <c r="AA811" s="43"/>
      <c r="AB811" s="43"/>
      <c r="AC811" s="43"/>
      <c r="AD811" s="20" t="str">
        <f>IF($C811="","",IFERROR(VLOOKUP($C811,TeamsZ,6,0),""))</f>
        <v/>
      </c>
      <c r="AE811" s="20" t="str">
        <f>IF($AD811="","",VLOOKUP($AD811,Teams!$J$4:$O$8,2,0))</f>
        <v/>
      </c>
      <c r="AF811" s="20" t="str">
        <f>IF($AD811="","",VLOOKUP($AD811,Teams!$J$4:$O$8,4,0))</f>
        <v/>
      </c>
    </row>
    <row r="812" spans="1:32" x14ac:dyDescent="0.2">
      <c r="B812" s="63"/>
      <c r="C812" s="178"/>
      <c r="D812" s="63"/>
      <c r="E812" s="63"/>
      <c r="F812" s="63"/>
      <c r="G812" s="67"/>
      <c r="H812" s="67"/>
      <c r="I812" s="67"/>
      <c r="J812" s="296"/>
      <c r="K812" s="296"/>
      <c r="L812" s="296"/>
      <c r="M812" s="80"/>
      <c r="N812" s="80"/>
      <c r="P812" s="224"/>
      <c r="Q812" s="224"/>
      <c r="R812" s="224"/>
      <c r="S812" s="224"/>
      <c r="T812" s="51"/>
      <c r="U812" s="226"/>
      <c r="V812" s="226"/>
      <c r="W812" s="226"/>
      <c r="X812" s="52">
        <v>3</v>
      </c>
    </row>
    <row r="813" spans="1:32" x14ac:dyDescent="0.2">
      <c r="A813" s="81"/>
      <c r="B813" s="82"/>
      <c r="C813" s="83" t="s">
        <v>6555</v>
      </c>
      <c r="D813" s="83" t="s">
        <v>6556</v>
      </c>
      <c r="E813" s="84" t="s">
        <v>6557</v>
      </c>
      <c r="F813" s="84" t="s">
        <v>6558</v>
      </c>
      <c r="G813" s="83" t="s">
        <v>6559</v>
      </c>
      <c r="H813" s="83" t="s">
        <v>6560</v>
      </c>
      <c r="I813" s="83" t="s">
        <v>6415</v>
      </c>
      <c r="J813" s="83" t="s">
        <v>7321</v>
      </c>
      <c r="K813" s="83" t="s">
        <v>8065</v>
      </c>
      <c r="L813" s="83" t="s">
        <v>8195</v>
      </c>
      <c r="M813" s="83" t="s">
        <v>8196</v>
      </c>
      <c r="N813" s="85"/>
      <c r="O813" s="86"/>
      <c r="P813" s="227" t="s">
        <v>6425</v>
      </c>
      <c r="Q813" s="227" t="s">
        <v>6424</v>
      </c>
      <c r="R813" s="227" t="s">
        <v>6426</v>
      </c>
      <c r="S813" s="227" t="s">
        <v>6425</v>
      </c>
      <c r="T813" s="51"/>
      <c r="U813" s="225" t="str">
        <f>IF(W811="","",VLOOKUP(W811,Leeftijdscat,2,FALSE))</f>
        <v/>
      </c>
      <c r="V813" s="225" t="str">
        <f>IF(W811="","",VLOOKUP(W811,Leeftijdscat,3,FALSE))</f>
        <v/>
      </c>
      <c r="W813" s="225"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LEN(AB814&amp;AB815&amp;AB816&amp;AB817&amp;AB818&amp;AB819&amp;AB820&amp;AB821&amp;AB822&amp;AB823&amp;AB824&amp;AB825&amp;AB826&amp;AB827&amp;AB828)</f>
        <v>0</v>
      </c>
      <c r="AC813" s="81">
        <f>SUM(Y813:AA813)</f>
        <v>0</v>
      </c>
    </row>
    <row r="814" spans="1:32" x14ac:dyDescent="0.2">
      <c r="A814" s="34" t="str">
        <f>C811&amp;"x"&amp;B814</f>
        <v>x1</v>
      </c>
      <c r="B814" s="63">
        <v>1</v>
      </c>
      <c r="C814" s="87" t="str">
        <f t="shared" ref="C814:C828" si="640">IF(LEFT($A814,1)="x","",IFERROR(VLOOKUP($A814,LedenZ,5,0),""))</f>
        <v/>
      </c>
      <c r="D814" s="87" t="str">
        <f t="shared" ref="D814:D828" si="641">IF(LEFT($A814,1)="x","",IFERROR(VLOOKUP($A814,LedenZ,6,0),""))</f>
        <v/>
      </c>
      <c r="E814" s="88" t="str">
        <f t="shared" ref="E814:E828" si="642">IF(LEFT($A814,1)="x","",IFERROR(VLOOKUP($A814,LedenZ,7,0),""))</f>
        <v/>
      </c>
      <c r="F814" s="88" t="str">
        <f t="shared" ref="F814:F828" si="643">IF(LEFT($A814,1)="x","",IFERROR(VLOOKUP($A814,LedenZ,8,0),""))</f>
        <v/>
      </c>
      <c r="G814" s="89" t="str">
        <f t="shared" ref="G814:G828" si="644">IF(LEFT($A814,1)="x","",IFERROR(VLOOKUP($A814,LedenZ,9,0),""))</f>
        <v/>
      </c>
      <c r="H814" s="90" t="str">
        <f t="shared" ref="H814:H828" si="645">IF(AND(ISNUMBER(G814),G814&lt;&gt;0),DATEDIF(G814,Peildatum,"Y"),"")</f>
        <v/>
      </c>
      <c r="I814" s="97"/>
      <c r="J814" s="87" t="str">
        <f t="shared" ref="J814:J828" si="646">IF(LEFT($A814,1)="x","",IFERROR(VLOOKUP($A814,LedenZ,15,0),""))</f>
        <v/>
      </c>
      <c r="K814" s="87" t="str">
        <f t="shared" ref="K814:K828" si="647">IF(LEFT($A814,1)="x","",IFERROR(VLOOKUP($A814,LedenZ,16,0),""))</f>
        <v/>
      </c>
      <c r="L814" s="87" t="str">
        <f t="shared" ref="L814:L828" si="648">IF(LEFT($A814,1)="x","",IFERROR(VLOOKUP($A814,LedenZ,17,0),""))</f>
        <v/>
      </c>
      <c r="M814" s="87" t="str">
        <f t="shared" ref="M814:M828" si="649">IF(LEFT($A814,1)="x","",IFERROR(VLOOKUP($A814,LedenZ,18,0),""))</f>
        <v/>
      </c>
      <c r="N814" s="92"/>
      <c r="P814" s="223" t="str">
        <f>IF(OR(LEFT($A814,1)="x",AND(Y813+$AC814=0,$AC813&gt;0)),"",IFERROR(VLOOKUP($A814,LedenZ,26,0),""))</f>
        <v/>
      </c>
      <c r="Q814" s="223" t="str">
        <f>IF(OR(LEFT($A814,1)="x",AND(Z813+$AC814=0,$AC813&gt;0)),"",IFERROR(VLOOKUP($A814,LedenZ,27,0),""))</f>
        <v/>
      </c>
      <c r="R814" s="223" t="str">
        <f>IF(OR(LEFT($A814,1)="x",AND(AA813+$AC814=0,$AC813&gt;0)),"",IFERROR(VLOOKUP($A814,LedenZ,28,0),""))</f>
        <v/>
      </c>
      <c r="S814" s="223" t="str">
        <f>IF(OR(LEFT($A814,1)="x",AND(AC813+$AC814=0,$AC813&gt;0)),"",IFERROR(VLOOKUP($A814,LedenZ,29,0),""))</f>
        <v/>
      </c>
      <c r="T814" s="305"/>
      <c r="U814" s="226"/>
      <c r="V814" s="229" t="str">
        <f>V813</f>
        <v/>
      </c>
      <c r="W814" s="229" t="str">
        <f>W813</f>
        <v/>
      </c>
      <c r="X814" s="52">
        <v>5</v>
      </c>
      <c r="Y814" s="87" t="str">
        <f t="shared" ref="Y814:Y828" si="650">IF(LEFT($A814,1)="x","",IFERROR(VLOOKUP($A814,LedenZ,33,0),""))</f>
        <v/>
      </c>
      <c r="Z814" s="87" t="str">
        <f t="shared" ref="Z814:Z828" si="651">IF(LEFT($A814,1)="x","",IFERROR(VLOOKUP($A814,LedenZ,34,0),""))</f>
        <v/>
      </c>
      <c r="AA814" s="87" t="str">
        <f t="shared" ref="AA814:AA828" si="652">IF(LEFT($A814,1)="x","",IFERROR(VLOOKUP($A814,LedenZ,35,0),""))</f>
        <v/>
      </c>
      <c r="AB814" s="87" t="str">
        <f t="shared" ref="AB814:AB828" si="653">IF(LEFT($A814,1)="x","",IFERROR(VLOOKUP($A814,LedenZ,36,0),""))</f>
        <v/>
      </c>
      <c r="AC814" s="34">
        <f t="shared" ref="AC814:AC828" si="654">LEN(Y814&amp;Z814&amp;AA814&amp;AB814)</f>
        <v>0</v>
      </c>
    </row>
    <row r="815" spans="1:32" x14ac:dyDescent="0.2">
      <c r="A815" s="34" t="str">
        <f>C811&amp;"x"&amp;B815</f>
        <v>x2</v>
      </c>
      <c r="B815" s="63">
        <v>2</v>
      </c>
      <c r="C815" s="87" t="str">
        <f t="shared" si="640"/>
        <v/>
      </c>
      <c r="D815" s="87" t="str">
        <f t="shared" si="641"/>
        <v/>
      </c>
      <c r="E815" s="88" t="str">
        <f t="shared" si="642"/>
        <v/>
      </c>
      <c r="F815" s="88" t="str">
        <f t="shared" si="643"/>
        <v/>
      </c>
      <c r="G815" s="89" t="str">
        <f t="shared" si="644"/>
        <v/>
      </c>
      <c r="H815" s="90" t="str">
        <f t="shared" si="645"/>
        <v/>
      </c>
      <c r="I815" s="97"/>
      <c r="J815" s="87" t="str">
        <f t="shared" si="646"/>
        <v/>
      </c>
      <c r="K815" s="87" t="str">
        <f t="shared" si="647"/>
        <v/>
      </c>
      <c r="L815" s="87" t="str">
        <f t="shared" si="648"/>
        <v/>
      </c>
      <c r="M815" s="87" t="str">
        <f t="shared" si="649"/>
        <v/>
      </c>
      <c r="N815" s="92"/>
      <c r="P815" s="223" t="str">
        <f>IF(OR(LEFT($A815,1)="x",AND(Y813+$AC815=0,$AC813&gt;0)),"",IFERROR(VLOOKUP($A815,LedenZ,26,0),""))</f>
        <v/>
      </c>
      <c r="Q815" s="223" t="str">
        <f>IF(OR(LEFT($A815,1)="x",AND(Z813+$AC815=0,$AC813&gt;0)),"",IFERROR(VLOOKUP($A815,LedenZ,27,0),""))</f>
        <v/>
      </c>
      <c r="R815" s="223" t="str">
        <f>IF(OR(LEFT($A815,1)="x",AND(AA813+$AC815=0,$AC813&gt;0)),"",IFERROR(VLOOKUP($A815,LedenZ,28,0),""))</f>
        <v/>
      </c>
      <c r="S815" s="223" t="str">
        <f>IF(OR(LEFT($A815,1)="x",AND(AC813+$AC815=0,$AC813&gt;0)),"",IFERROR(VLOOKUP($A815,LedenZ,29,0),""))</f>
        <v/>
      </c>
      <c r="T815" s="305"/>
      <c r="U815" s="226"/>
      <c r="V815" s="229" t="str">
        <f t="shared" ref="V815:W828" si="655">V814</f>
        <v/>
      </c>
      <c r="W815" s="229" t="str">
        <f t="shared" si="655"/>
        <v/>
      </c>
      <c r="X815" s="52">
        <v>6</v>
      </c>
      <c r="Y815" s="87" t="str">
        <f t="shared" si="650"/>
        <v/>
      </c>
      <c r="Z815" s="87" t="str">
        <f t="shared" si="651"/>
        <v/>
      </c>
      <c r="AA815" s="87" t="str">
        <f t="shared" si="652"/>
        <v/>
      </c>
      <c r="AB815" s="87" t="str">
        <f t="shared" si="653"/>
        <v/>
      </c>
      <c r="AC815" s="34">
        <f t="shared" si="654"/>
        <v>0</v>
      </c>
    </row>
    <row r="816" spans="1:32" x14ac:dyDescent="0.2">
      <c r="A816" s="34" t="str">
        <f>C811&amp;"x"&amp;B816</f>
        <v>x3</v>
      </c>
      <c r="B816" s="63">
        <v>3</v>
      </c>
      <c r="C816" s="87" t="str">
        <f t="shared" si="640"/>
        <v/>
      </c>
      <c r="D816" s="87" t="str">
        <f t="shared" si="641"/>
        <v/>
      </c>
      <c r="E816" s="88" t="str">
        <f t="shared" si="642"/>
        <v/>
      </c>
      <c r="F816" s="88" t="str">
        <f t="shared" si="643"/>
        <v/>
      </c>
      <c r="G816" s="89" t="str">
        <f t="shared" si="644"/>
        <v/>
      </c>
      <c r="H816" s="90" t="str">
        <f t="shared" si="645"/>
        <v/>
      </c>
      <c r="I816" s="97"/>
      <c r="J816" s="87" t="str">
        <f t="shared" si="646"/>
        <v/>
      </c>
      <c r="K816" s="87" t="str">
        <f t="shared" si="647"/>
        <v/>
      </c>
      <c r="L816" s="87" t="str">
        <f t="shared" si="648"/>
        <v/>
      </c>
      <c r="M816" s="87" t="str">
        <f t="shared" si="649"/>
        <v/>
      </c>
      <c r="N816" s="92"/>
      <c r="P816" s="223" t="str">
        <f>IF(OR(LEFT($A816,1)="x",AND(Y813+$AC816=0,$AC813&gt;0)),"",IFERROR(VLOOKUP($A816,LedenZ,26,0),""))</f>
        <v/>
      </c>
      <c r="Q816" s="223" t="str">
        <f>IF(OR(LEFT($A816,1)="x",AND(Z813+$AC816=0,$AC813&gt;0)),"",IFERROR(VLOOKUP($A816,LedenZ,27,0),""))</f>
        <v/>
      </c>
      <c r="R816" s="223" t="str">
        <f>IF(OR(LEFT($A816,1)="x",AND(AA813+$AC816=0,$AC813&gt;0)),"",IFERROR(VLOOKUP($A816,LedenZ,28,0),""))</f>
        <v/>
      </c>
      <c r="S816" s="223" t="str">
        <f>IF(OR(LEFT($A816,1)="x",AND(AC813+$AC816=0,$AC813&gt;0)),"",IFERROR(VLOOKUP($A816,LedenZ,29,0),""))</f>
        <v/>
      </c>
      <c r="T816" s="305"/>
      <c r="U816" s="226"/>
      <c r="V816" s="229" t="str">
        <f t="shared" si="655"/>
        <v/>
      </c>
      <c r="W816" s="229" t="str">
        <f t="shared" si="655"/>
        <v/>
      </c>
      <c r="X816" s="52">
        <v>7</v>
      </c>
      <c r="Y816" s="87" t="str">
        <f t="shared" si="650"/>
        <v/>
      </c>
      <c r="Z816" s="87" t="str">
        <f t="shared" si="651"/>
        <v/>
      </c>
      <c r="AA816" s="87" t="str">
        <f t="shared" si="652"/>
        <v/>
      </c>
      <c r="AB816" s="87" t="str">
        <f t="shared" si="653"/>
        <v/>
      </c>
      <c r="AC816" s="34">
        <f t="shared" si="654"/>
        <v>0</v>
      </c>
    </row>
    <row r="817" spans="1:32" x14ac:dyDescent="0.2">
      <c r="A817" s="34" t="str">
        <f>C811&amp;"x"&amp;B817</f>
        <v>x4</v>
      </c>
      <c r="B817" s="63">
        <v>4</v>
      </c>
      <c r="C817" s="87" t="str">
        <f t="shared" si="640"/>
        <v/>
      </c>
      <c r="D817" s="87" t="str">
        <f t="shared" si="641"/>
        <v/>
      </c>
      <c r="E817" s="88" t="str">
        <f t="shared" si="642"/>
        <v/>
      </c>
      <c r="F817" s="88" t="str">
        <f t="shared" si="643"/>
        <v/>
      </c>
      <c r="G817" s="89" t="str">
        <f t="shared" si="644"/>
        <v/>
      </c>
      <c r="H817" s="90" t="str">
        <f t="shared" si="645"/>
        <v/>
      </c>
      <c r="I817" s="97"/>
      <c r="J817" s="87" t="str">
        <f t="shared" si="646"/>
        <v/>
      </c>
      <c r="K817" s="87" t="str">
        <f t="shared" si="647"/>
        <v/>
      </c>
      <c r="L817" s="87" t="str">
        <f t="shared" si="648"/>
        <v/>
      </c>
      <c r="M817" s="87" t="str">
        <f t="shared" si="649"/>
        <v/>
      </c>
      <c r="N817" s="92"/>
      <c r="P817" s="223" t="str">
        <f>IF(OR(LEFT($A817,1)="x",AND(Y813+$AC817=0,$AC813&gt;0)),"",IFERROR(VLOOKUP($A817,LedenZ,26,0),""))</f>
        <v/>
      </c>
      <c r="Q817" s="223" t="str">
        <f>IF(OR(LEFT($A817,1)="x",AND(Z813+$AC817=0,$AC813&gt;0)),"",IFERROR(VLOOKUP($A817,LedenZ,27,0),""))</f>
        <v/>
      </c>
      <c r="R817" s="223" t="str">
        <f>IF(OR(LEFT($A817,1)="x",AND(AA813+$AC817=0,$AC813&gt;0)),"",IFERROR(VLOOKUP($A817,LedenZ,28,0),""))</f>
        <v/>
      </c>
      <c r="S817" s="223" t="str">
        <f>IF(OR(LEFT($A817,1)="x",AND(AC813+$AC817=0,$AC813&gt;0)),"",IFERROR(VLOOKUP($A817,LedenZ,29,0),""))</f>
        <v/>
      </c>
      <c r="T817" s="305"/>
      <c r="U817" s="226"/>
      <c r="V817" s="229" t="str">
        <f t="shared" si="655"/>
        <v/>
      </c>
      <c r="W817" s="229" t="str">
        <f t="shared" si="655"/>
        <v/>
      </c>
      <c r="X817" s="52">
        <v>8</v>
      </c>
      <c r="Y817" s="87" t="str">
        <f t="shared" si="650"/>
        <v/>
      </c>
      <c r="Z817" s="87" t="str">
        <f t="shared" si="651"/>
        <v/>
      </c>
      <c r="AA817" s="87" t="str">
        <f t="shared" si="652"/>
        <v/>
      </c>
      <c r="AB817" s="87" t="str">
        <f t="shared" si="653"/>
        <v/>
      </c>
      <c r="AC817" s="34">
        <f t="shared" si="654"/>
        <v>0</v>
      </c>
    </row>
    <row r="818" spans="1:32" x14ac:dyDescent="0.2">
      <c r="A818" s="34" t="str">
        <f>C811&amp;"x"&amp;B818</f>
        <v>x5</v>
      </c>
      <c r="B818" s="63">
        <v>5</v>
      </c>
      <c r="C818" s="87" t="str">
        <f t="shared" si="640"/>
        <v/>
      </c>
      <c r="D818" s="87" t="str">
        <f t="shared" si="641"/>
        <v/>
      </c>
      <c r="E818" s="88" t="str">
        <f t="shared" si="642"/>
        <v/>
      </c>
      <c r="F818" s="88" t="str">
        <f t="shared" si="643"/>
        <v/>
      </c>
      <c r="G818" s="89" t="str">
        <f t="shared" si="644"/>
        <v/>
      </c>
      <c r="H818" s="90" t="str">
        <f t="shared" si="645"/>
        <v/>
      </c>
      <c r="I818" s="97"/>
      <c r="J818" s="87" t="str">
        <f t="shared" si="646"/>
        <v/>
      </c>
      <c r="K818" s="87" t="str">
        <f t="shared" si="647"/>
        <v/>
      </c>
      <c r="L818" s="87" t="str">
        <f t="shared" si="648"/>
        <v/>
      </c>
      <c r="M818" s="87" t="str">
        <f t="shared" si="649"/>
        <v/>
      </c>
      <c r="N818" s="92"/>
      <c r="P818" s="223" t="str">
        <f>IF(OR(LEFT($A818,1)="x",AND(Y813+$AC818=0,$AC813&gt;0)),"",IFERROR(VLOOKUP($A818,LedenZ,26,0),""))</f>
        <v/>
      </c>
      <c r="Q818" s="223" t="str">
        <f>IF(OR(LEFT($A818,1)="x",AND(Z813+$AC818=0,$AC813&gt;0)),"",IFERROR(VLOOKUP($A818,LedenZ,27,0),""))</f>
        <v/>
      </c>
      <c r="R818" s="223" t="str">
        <f>IF(OR(LEFT($A818,1)="x",AND(AA813+$AC818=0,$AC813&gt;0)),"",IFERROR(VLOOKUP($A818,LedenZ,28,0),""))</f>
        <v/>
      </c>
      <c r="S818" s="223" t="str">
        <f>IF(OR(LEFT($A818,1)="x",AND(AC813+$AC818=0,$AC813&gt;0)),"",IFERROR(VLOOKUP($A818,LedenZ,29,0),""))</f>
        <v/>
      </c>
      <c r="T818" s="305"/>
      <c r="U818" s="226"/>
      <c r="V818" s="229" t="str">
        <f t="shared" si="655"/>
        <v/>
      </c>
      <c r="W818" s="229" t="str">
        <f t="shared" si="655"/>
        <v/>
      </c>
      <c r="X818" s="52">
        <v>9</v>
      </c>
      <c r="Y818" s="87" t="str">
        <f t="shared" si="650"/>
        <v/>
      </c>
      <c r="Z818" s="87" t="str">
        <f t="shared" si="651"/>
        <v/>
      </c>
      <c r="AA818" s="87" t="str">
        <f t="shared" si="652"/>
        <v/>
      </c>
      <c r="AB818" s="87" t="str">
        <f t="shared" si="653"/>
        <v/>
      </c>
      <c r="AC818" s="34">
        <f t="shared" si="654"/>
        <v>0</v>
      </c>
    </row>
    <row r="819" spans="1:32" x14ac:dyDescent="0.2">
      <c r="A819" s="34" t="str">
        <f>C811&amp;"x"&amp;B819</f>
        <v>x6</v>
      </c>
      <c r="B819" s="63">
        <v>6</v>
      </c>
      <c r="C819" s="87" t="str">
        <f t="shared" si="640"/>
        <v/>
      </c>
      <c r="D819" s="87" t="str">
        <f t="shared" si="641"/>
        <v/>
      </c>
      <c r="E819" s="88" t="str">
        <f t="shared" si="642"/>
        <v/>
      </c>
      <c r="F819" s="88" t="str">
        <f t="shared" si="643"/>
        <v/>
      </c>
      <c r="G819" s="89" t="str">
        <f t="shared" si="644"/>
        <v/>
      </c>
      <c r="H819" s="90" t="str">
        <f t="shared" si="645"/>
        <v/>
      </c>
      <c r="I819" s="97"/>
      <c r="J819" s="87" t="str">
        <f t="shared" si="646"/>
        <v/>
      </c>
      <c r="K819" s="87" t="str">
        <f t="shared" si="647"/>
        <v/>
      </c>
      <c r="L819" s="87" t="str">
        <f t="shared" si="648"/>
        <v/>
      </c>
      <c r="M819" s="87" t="str">
        <f t="shared" si="649"/>
        <v/>
      </c>
      <c r="N819" s="92"/>
      <c r="P819" s="223" t="str">
        <f>IF(OR(LEFT($A819,1)="x",AND(Y813+$AC819=0,$AC813&gt;0)),"",IFERROR(VLOOKUP($A819,LedenZ,26,0),""))</f>
        <v/>
      </c>
      <c r="Q819" s="223" t="str">
        <f>IF(OR(LEFT($A819,1)="x",AND(Z813+$AC819=0,$AC813&gt;0)),"",IFERROR(VLOOKUP($A819,LedenZ,27,0),""))</f>
        <v/>
      </c>
      <c r="R819" s="223" t="str">
        <f>IF(OR(LEFT($A819,1)="x",AND(AA813+$AC819=0,$AC813&gt;0)),"",IFERROR(VLOOKUP($A819,LedenZ,28,0),""))</f>
        <v/>
      </c>
      <c r="S819" s="223" t="str">
        <f>IF(OR(LEFT($A819,1)="x",AND(AC813+$AC819=0,$AC813&gt;0)),"",IFERROR(VLOOKUP($A819,LedenZ,29,0),""))</f>
        <v/>
      </c>
      <c r="T819" s="305"/>
      <c r="U819" s="226"/>
      <c r="V819" s="229" t="str">
        <f t="shared" si="655"/>
        <v/>
      </c>
      <c r="W819" s="229" t="str">
        <f t="shared" si="655"/>
        <v/>
      </c>
      <c r="X819" s="52">
        <v>10</v>
      </c>
      <c r="Y819" s="87" t="str">
        <f t="shared" si="650"/>
        <v/>
      </c>
      <c r="Z819" s="87" t="str">
        <f t="shared" si="651"/>
        <v/>
      </c>
      <c r="AA819" s="87" t="str">
        <f t="shared" si="652"/>
        <v/>
      </c>
      <c r="AB819" s="87" t="str">
        <f t="shared" si="653"/>
        <v/>
      </c>
      <c r="AC819" s="34">
        <f t="shared" si="654"/>
        <v>0</v>
      </c>
    </row>
    <row r="820" spans="1:32" x14ac:dyDescent="0.2">
      <c r="A820" s="34" t="str">
        <f>C811&amp;"x"&amp;B820</f>
        <v>x7</v>
      </c>
      <c r="B820" s="63">
        <v>7</v>
      </c>
      <c r="C820" s="87" t="str">
        <f t="shared" si="640"/>
        <v/>
      </c>
      <c r="D820" s="87" t="str">
        <f t="shared" si="641"/>
        <v/>
      </c>
      <c r="E820" s="88" t="str">
        <f t="shared" si="642"/>
        <v/>
      </c>
      <c r="F820" s="88" t="str">
        <f t="shared" si="643"/>
        <v/>
      </c>
      <c r="G820" s="89" t="str">
        <f t="shared" si="644"/>
        <v/>
      </c>
      <c r="H820" s="90" t="str">
        <f t="shared" si="645"/>
        <v/>
      </c>
      <c r="I820" s="97"/>
      <c r="J820" s="87" t="str">
        <f t="shared" si="646"/>
        <v/>
      </c>
      <c r="K820" s="87" t="str">
        <f t="shared" si="647"/>
        <v/>
      </c>
      <c r="L820" s="87" t="str">
        <f t="shared" si="648"/>
        <v/>
      </c>
      <c r="M820" s="87" t="str">
        <f t="shared" si="649"/>
        <v/>
      </c>
      <c r="N820" s="92"/>
      <c r="P820" s="223" t="str">
        <f>IF(OR(LEFT($A820,1)="x",AND(Y813+$AC820=0,$AC813&gt;0)),"",IFERROR(VLOOKUP($A820,LedenZ,26,0),""))</f>
        <v/>
      </c>
      <c r="Q820" s="223" t="str">
        <f>IF(OR(LEFT($A820,1)="x",AND(Z813+$AC820=0,$AC813&gt;0)),"",IFERROR(VLOOKUP($A820,LedenZ,27,0),""))</f>
        <v/>
      </c>
      <c r="R820" s="223" t="str">
        <f>IF(OR(LEFT($A820,1)="x",AND(AA813+$AC820=0,$AC813&gt;0)),"",IFERROR(VLOOKUP($A820,LedenZ,28,0),""))</f>
        <v/>
      </c>
      <c r="S820" s="223" t="str">
        <f>IF(OR(LEFT($A820,1)="x",AND(AC813+$AC820=0,$AC813&gt;0)),"",IFERROR(VLOOKUP($A820,LedenZ,29,0),""))</f>
        <v/>
      </c>
      <c r="T820" s="305"/>
      <c r="U820" s="226"/>
      <c r="V820" s="229" t="str">
        <f t="shared" si="655"/>
        <v/>
      </c>
      <c r="W820" s="229" t="str">
        <f t="shared" si="655"/>
        <v/>
      </c>
      <c r="X820" s="52">
        <v>11</v>
      </c>
      <c r="Y820" s="87" t="str">
        <f t="shared" si="650"/>
        <v/>
      </c>
      <c r="Z820" s="87" t="str">
        <f t="shared" si="651"/>
        <v/>
      </c>
      <c r="AA820" s="87" t="str">
        <f t="shared" si="652"/>
        <v/>
      </c>
      <c r="AB820" s="87" t="str">
        <f t="shared" si="653"/>
        <v/>
      </c>
      <c r="AC820" s="34">
        <f t="shared" si="654"/>
        <v>0</v>
      </c>
    </row>
    <row r="821" spans="1:32" x14ac:dyDescent="0.2">
      <c r="A821" s="34" t="str">
        <f>C811&amp;"x"&amp;B821</f>
        <v>x8</v>
      </c>
      <c r="B821" s="63">
        <v>8</v>
      </c>
      <c r="C821" s="87" t="str">
        <f t="shared" si="640"/>
        <v/>
      </c>
      <c r="D821" s="87" t="str">
        <f t="shared" si="641"/>
        <v/>
      </c>
      <c r="E821" s="88" t="str">
        <f t="shared" si="642"/>
        <v/>
      </c>
      <c r="F821" s="88" t="str">
        <f t="shared" si="643"/>
        <v/>
      </c>
      <c r="G821" s="89" t="str">
        <f t="shared" si="644"/>
        <v/>
      </c>
      <c r="H821" s="90" t="str">
        <f t="shared" si="645"/>
        <v/>
      </c>
      <c r="I821" s="97"/>
      <c r="J821" s="87" t="str">
        <f t="shared" si="646"/>
        <v/>
      </c>
      <c r="K821" s="87" t="str">
        <f t="shared" si="647"/>
        <v/>
      </c>
      <c r="L821" s="87" t="str">
        <f t="shared" si="648"/>
        <v/>
      </c>
      <c r="M821" s="87" t="str">
        <f t="shared" si="649"/>
        <v/>
      </c>
      <c r="N821" s="92"/>
      <c r="P821" s="223" t="str">
        <f>IF(OR(LEFT($A821,1)="x",AND(Y813+$AC821=0,$AC813&gt;0)),"",IFERROR(VLOOKUP($A821,LedenZ,26,0),""))</f>
        <v/>
      </c>
      <c r="Q821" s="223" t="str">
        <f>IF(OR(LEFT($A821,1)="x",AND(Z813+$AC821=0,$AC813&gt;0)),"",IFERROR(VLOOKUP($A821,LedenZ,27,0),""))</f>
        <v/>
      </c>
      <c r="R821" s="223" t="str">
        <f>IF(OR(LEFT($A821,1)="x",AND(AA813+$AC821=0,$AC813&gt;0)),"",IFERROR(VLOOKUP($A821,LedenZ,28,0),""))</f>
        <v/>
      </c>
      <c r="S821" s="223" t="str">
        <f>IF(OR(LEFT($A821,1)="x",AND(AC813+$AC821=0,$AC813&gt;0)),"",IFERROR(VLOOKUP($A821,LedenZ,29,0),""))</f>
        <v/>
      </c>
      <c r="T821" s="305"/>
      <c r="U821" s="226"/>
      <c r="V821" s="229" t="str">
        <f t="shared" si="655"/>
        <v/>
      </c>
      <c r="W821" s="229" t="str">
        <f t="shared" si="655"/>
        <v/>
      </c>
      <c r="X821" s="52">
        <v>12</v>
      </c>
      <c r="Y821" s="87" t="str">
        <f t="shared" si="650"/>
        <v/>
      </c>
      <c r="Z821" s="87" t="str">
        <f t="shared" si="651"/>
        <v/>
      </c>
      <c r="AA821" s="87" t="str">
        <f t="shared" si="652"/>
        <v/>
      </c>
      <c r="AB821" s="87" t="str">
        <f t="shared" si="653"/>
        <v/>
      </c>
      <c r="AC821" s="34">
        <f t="shared" si="654"/>
        <v>0</v>
      </c>
    </row>
    <row r="822" spans="1:32" x14ac:dyDescent="0.2">
      <c r="A822" s="34" t="str">
        <f>C811&amp;"x"&amp;B822</f>
        <v>x9</v>
      </c>
      <c r="B822" s="63">
        <v>9</v>
      </c>
      <c r="C822" s="87" t="str">
        <f t="shared" si="640"/>
        <v/>
      </c>
      <c r="D822" s="87" t="str">
        <f t="shared" si="641"/>
        <v/>
      </c>
      <c r="E822" s="88" t="str">
        <f t="shared" si="642"/>
        <v/>
      </c>
      <c r="F822" s="88" t="str">
        <f t="shared" si="643"/>
        <v/>
      </c>
      <c r="G822" s="89" t="str">
        <f t="shared" si="644"/>
        <v/>
      </c>
      <c r="H822" s="90" t="str">
        <f t="shared" si="645"/>
        <v/>
      </c>
      <c r="I822" s="97"/>
      <c r="J822" s="87" t="str">
        <f t="shared" si="646"/>
        <v/>
      </c>
      <c r="K822" s="87" t="str">
        <f t="shared" si="647"/>
        <v/>
      </c>
      <c r="L822" s="87" t="str">
        <f t="shared" si="648"/>
        <v/>
      </c>
      <c r="M822" s="87" t="str">
        <f t="shared" si="649"/>
        <v/>
      </c>
      <c r="N822" s="92"/>
      <c r="P822" s="223" t="str">
        <f>IF(OR(LEFT($A822,1)="x",AND(Y813+$AC822=0,$AC813&gt;0)),"",IFERROR(VLOOKUP($A822,LedenZ,26,0),""))</f>
        <v/>
      </c>
      <c r="Q822" s="223" t="str">
        <f>IF(OR(LEFT($A822,1)="x",AND(Z813+$AC822=0,$AC813&gt;0)),"",IFERROR(VLOOKUP($A822,LedenZ,27,0),""))</f>
        <v/>
      </c>
      <c r="R822" s="223" t="str">
        <f>IF(OR(LEFT($A822,1)="x",AND(AA813+$AC822=0,$AC813&gt;0)),"",IFERROR(VLOOKUP($A822,LedenZ,28,0),""))</f>
        <v/>
      </c>
      <c r="S822" s="223" t="str">
        <f>IF(OR(LEFT($A822,1)="x",AND(AC813+$AC822=0,$AC813&gt;0)),"",IFERROR(VLOOKUP($A822,LedenZ,29,0),""))</f>
        <v/>
      </c>
      <c r="T822" s="305"/>
      <c r="U822" s="226"/>
      <c r="V822" s="229" t="str">
        <f t="shared" si="655"/>
        <v/>
      </c>
      <c r="W822" s="229" t="str">
        <f t="shared" si="655"/>
        <v/>
      </c>
      <c r="X822" s="52">
        <v>13</v>
      </c>
      <c r="Y822" s="87" t="str">
        <f t="shared" si="650"/>
        <v/>
      </c>
      <c r="Z822" s="87" t="str">
        <f t="shared" si="651"/>
        <v/>
      </c>
      <c r="AA822" s="87" t="str">
        <f t="shared" si="652"/>
        <v/>
      </c>
      <c r="AB822" s="87" t="str">
        <f t="shared" si="653"/>
        <v/>
      </c>
      <c r="AC822" s="34">
        <f t="shared" si="654"/>
        <v>0</v>
      </c>
    </row>
    <row r="823" spans="1:32" x14ac:dyDescent="0.2">
      <c r="A823" s="34" t="str">
        <f>C811&amp;"x"&amp;B823</f>
        <v>x10</v>
      </c>
      <c r="B823" s="63">
        <v>10</v>
      </c>
      <c r="C823" s="87" t="str">
        <f t="shared" si="640"/>
        <v/>
      </c>
      <c r="D823" s="87" t="str">
        <f t="shared" si="641"/>
        <v/>
      </c>
      <c r="E823" s="88" t="str">
        <f t="shared" si="642"/>
        <v/>
      </c>
      <c r="F823" s="88" t="str">
        <f t="shared" si="643"/>
        <v/>
      </c>
      <c r="G823" s="89" t="str">
        <f t="shared" si="644"/>
        <v/>
      </c>
      <c r="H823" s="90" t="str">
        <f t="shared" si="645"/>
        <v/>
      </c>
      <c r="I823" s="97"/>
      <c r="J823" s="87" t="str">
        <f t="shared" si="646"/>
        <v/>
      </c>
      <c r="K823" s="87" t="str">
        <f t="shared" si="647"/>
        <v/>
      </c>
      <c r="L823" s="87" t="str">
        <f t="shared" si="648"/>
        <v/>
      </c>
      <c r="M823" s="87" t="str">
        <f t="shared" si="649"/>
        <v/>
      </c>
      <c r="N823" s="92"/>
      <c r="P823" s="223" t="str">
        <f>IF(OR(LEFT($A823,1)="x",AND(Y813+$AC823=0,$AC813&gt;0)),"",IFERROR(VLOOKUP($A823,LedenZ,26,0),""))</f>
        <v/>
      </c>
      <c r="Q823" s="223" t="str">
        <f>IF(OR(LEFT($A823,1)="x",AND(Z813+$AC823=0,$AC813&gt;0)),"",IFERROR(VLOOKUP($A823,LedenZ,27,0),""))</f>
        <v/>
      </c>
      <c r="R823" s="223" t="str">
        <f>IF(OR(LEFT($A823,1)="x",AND(AA813+$AC823=0,$AC813&gt;0)),"",IFERROR(VLOOKUP($A823,LedenZ,28,0),""))</f>
        <v/>
      </c>
      <c r="S823" s="223" t="str">
        <f>IF(OR(LEFT($A823,1)="x",AND(AC813+$AC823=0,$AC813&gt;0)),"",IFERROR(VLOOKUP($A823,LedenZ,29,0),""))</f>
        <v/>
      </c>
      <c r="T823" s="305"/>
      <c r="U823" s="226"/>
      <c r="V823" s="229" t="str">
        <f t="shared" si="655"/>
        <v/>
      </c>
      <c r="W823" s="229" t="str">
        <f t="shared" si="655"/>
        <v/>
      </c>
      <c r="X823" s="52">
        <v>14</v>
      </c>
      <c r="Y823" s="87" t="str">
        <f t="shared" si="650"/>
        <v/>
      </c>
      <c r="Z823" s="87" t="str">
        <f t="shared" si="651"/>
        <v/>
      </c>
      <c r="AA823" s="87" t="str">
        <f t="shared" si="652"/>
        <v/>
      </c>
      <c r="AB823" s="87" t="str">
        <f t="shared" si="653"/>
        <v/>
      </c>
      <c r="AC823" s="34">
        <f t="shared" si="654"/>
        <v>0</v>
      </c>
    </row>
    <row r="824" spans="1:32" x14ac:dyDescent="0.2">
      <c r="A824" s="34" t="str">
        <f>C811&amp;"x"&amp;B824</f>
        <v>x11</v>
      </c>
      <c r="B824" s="63">
        <v>11</v>
      </c>
      <c r="C824" s="87" t="str">
        <f t="shared" si="640"/>
        <v/>
      </c>
      <c r="D824" s="87" t="str">
        <f t="shared" si="641"/>
        <v/>
      </c>
      <c r="E824" s="88" t="str">
        <f t="shared" si="642"/>
        <v/>
      </c>
      <c r="F824" s="88" t="str">
        <f t="shared" si="643"/>
        <v/>
      </c>
      <c r="G824" s="89" t="str">
        <f t="shared" si="644"/>
        <v/>
      </c>
      <c r="H824" s="90" t="str">
        <f t="shared" si="645"/>
        <v/>
      </c>
      <c r="I824" s="97"/>
      <c r="J824" s="87" t="str">
        <f t="shared" si="646"/>
        <v/>
      </c>
      <c r="K824" s="87" t="str">
        <f t="shared" si="647"/>
        <v/>
      </c>
      <c r="L824" s="87" t="str">
        <f t="shared" si="648"/>
        <v/>
      </c>
      <c r="M824" s="87" t="str">
        <f t="shared" si="649"/>
        <v/>
      </c>
      <c r="N824" s="92"/>
      <c r="P824" s="223" t="str">
        <f>IF(OR(LEFT($A824,1)="x",AND(Y813+$AC824=0,$AC813&gt;0)),"",IFERROR(VLOOKUP($A824,LedenZ,26,0),""))</f>
        <v/>
      </c>
      <c r="Q824" s="223" t="str">
        <f>IF(OR(LEFT($A824,1)="x",AND(Z813+$AC824=0,$AC813&gt;0)),"",IFERROR(VLOOKUP($A824,LedenZ,27,0),""))</f>
        <v/>
      </c>
      <c r="R824" s="223" t="str">
        <f>IF(OR(LEFT($A824,1)="x",AND(AA813+$AC824=0,$AC813&gt;0)),"",IFERROR(VLOOKUP($A824,LedenZ,28,0),""))</f>
        <v/>
      </c>
      <c r="S824" s="223" t="str">
        <f>IF(OR(LEFT($A824,1)="x",AND(AC813+$AC824=0,$AC813&gt;0)),"",IFERROR(VLOOKUP($A824,LedenZ,29,0),""))</f>
        <v/>
      </c>
      <c r="V824" s="229" t="str">
        <f t="shared" si="655"/>
        <v/>
      </c>
      <c r="W824" s="229" t="str">
        <f t="shared" si="655"/>
        <v/>
      </c>
      <c r="X824" s="52">
        <v>15</v>
      </c>
      <c r="Y824" s="87" t="str">
        <f t="shared" si="650"/>
        <v/>
      </c>
      <c r="Z824" s="87" t="str">
        <f t="shared" si="651"/>
        <v/>
      </c>
      <c r="AA824" s="87" t="str">
        <f t="shared" si="652"/>
        <v/>
      </c>
      <c r="AB824" s="87" t="str">
        <f t="shared" si="653"/>
        <v/>
      </c>
      <c r="AC824" s="34">
        <f t="shared" si="654"/>
        <v>0</v>
      </c>
    </row>
    <row r="825" spans="1:32" x14ac:dyDescent="0.2">
      <c r="A825" s="34" t="str">
        <f>C811&amp;"x"&amp;B825</f>
        <v>x12</v>
      </c>
      <c r="B825" s="63">
        <v>12</v>
      </c>
      <c r="C825" s="87" t="str">
        <f t="shared" si="640"/>
        <v/>
      </c>
      <c r="D825" s="87" t="str">
        <f t="shared" si="641"/>
        <v/>
      </c>
      <c r="E825" s="88" t="str">
        <f t="shared" si="642"/>
        <v/>
      </c>
      <c r="F825" s="88" t="str">
        <f t="shared" si="643"/>
        <v/>
      </c>
      <c r="G825" s="89" t="str">
        <f t="shared" si="644"/>
        <v/>
      </c>
      <c r="H825" s="90" t="str">
        <f t="shared" si="645"/>
        <v/>
      </c>
      <c r="I825" s="97"/>
      <c r="J825" s="87" t="str">
        <f t="shared" si="646"/>
        <v/>
      </c>
      <c r="K825" s="87" t="str">
        <f t="shared" si="647"/>
        <v/>
      </c>
      <c r="L825" s="87" t="str">
        <f t="shared" si="648"/>
        <v/>
      </c>
      <c r="M825" s="87" t="str">
        <f t="shared" si="649"/>
        <v/>
      </c>
      <c r="N825" s="92"/>
      <c r="P825" s="223" t="str">
        <f>IF(OR(LEFT($A825,1)="x",AND(Y813+$AC825=0,$AC813&gt;0)),"",IFERROR(VLOOKUP($A825,LedenZ,26,0),""))</f>
        <v/>
      </c>
      <c r="Q825" s="223" t="str">
        <f>IF(OR(LEFT($A825,1)="x",AND(Z813+$AC825=0,$AC813&gt;0)),"",IFERROR(VLOOKUP($A825,LedenZ,27,0),""))</f>
        <v/>
      </c>
      <c r="R825" s="223" t="str">
        <f>IF(OR(LEFT($A825,1)="x",AND(AA813+$AC825=0,$AC813&gt;0)),"",IFERROR(VLOOKUP($A825,LedenZ,28,0),""))</f>
        <v/>
      </c>
      <c r="S825" s="223" t="str">
        <f>IF(OR(LEFT($A825,1)="x",AND(AC813+$AC825=0,$AC813&gt;0)),"",IFERROR(VLOOKUP($A825,LedenZ,29,0),""))</f>
        <v/>
      </c>
      <c r="V825" s="229" t="str">
        <f t="shared" si="655"/>
        <v/>
      </c>
      <c r="W825" s="229" t="str">
        <f t="shared" si="655"/>
        <v/>
      </c>
      <c r="X825" s="52">
        <v>16</v>
      </c>
      <c r="Y825" s="87" t="str">
        <f t="shared" si="650"/>
        <v/>
      </c>
      <c r="Z825" s="87" t="str">
        <f t="shared" si="651"/>
        <v/>
      </c>
      <c r="AA825" s="87" t="str">
        <f t="shared" si="652"/>
        <v/>
      </c>
      <c r="AB825" s="87" t="str">
        <f t="shared" si="653"/>
        <v/>
      </c>
      <c r="AC825" s="34">
        <f t="shared" si="654"/>
        <v>0</v>
      </c>
    </row>
    <row r="826" spans="1:32" x14ac:dyDescent="0.2">
      <c r="A826" s="34" t="str">
        <f>C811&amp;"x"&amp;B826</f>
        <v>x13</v>
      </c>
      <c r="B826" s="63">
        <v>13</v>
      </c>
      <c r="C826" s="87" t="str">
        <f t="shared" si="640"/>
        <v/>
      </c>
      <c r="D826" s="87" t="str">
        <f t="shared" si="641"/>
        <v/>
      </c>
      <c r="E826" s="88" t="str">
        <f t="shared" si="642"/>
        <v/>
      </c>
      <c r="F826" s="88" t="str">
        <f t="shared" si="643"/>
        <v/>
      </c>
      <c r="G826" s="89" t="str">
        <f t="shared" si="644"/>
        <v/>
      </c>
      <c r="H826" s="90" t="str">
        <f t="shared" si="645"/>
        <v/>
      </c>
      <c r="I826" s="97"/>
      <c r="J826" s="87" t="str">
        <f t="shared" si="646"/>
        <v/>
      </c>
      <c r="K826" s="87" t="str">
        <f t="shared" si="647"/>
        <v/>
      </c>
      <c r="L826" s="87" t="str">
        <f t="shared" si="648"/>
        <v/>
      </c>
      <c r="M826" s="87" t="str">
        <f t="shared" si="649"/>
        <v/>
      </c>
      <c r="N826" s="92"/>
      <c r="P826" s="223" t="str">
        <f>IF(OR(LEFT($A826,1)="x",AND(Y813+$AC826=0,$AC813&gt;0)),"",IFERROR(VLOOKUP($A826,LedenZ,26,0),""))</f>
        <v/>
      </c>
      <c r="Q826" s="223" t="str">
        <f>IF(OR(LEFT($A826,1)="x",AND(Z813+$AC826=0,$AC813&gt;0)),"",IFERROR(VLOOKUP($A826,LedenZ,27,0),""))</f>
        <v/>
      </c>
      <c r="R826" s="223" t="str">
        <f>IF(OR(LEFT($A826,1)="x",AND(AA813+$AC826=0,$AC813&gt;0)),"",IFERROR(VLOOKUP($A826,LedenZ,28,0),""))</f>
        <v/>
      </c>
      <c r="S826" s="223" t="str">
        <f>IF(OR(LEFT($A826,1)="x",AND(AC813+$AC826=0,$AC813&gt;0)),"",IFERROR(VLOOKUP($A826,LedenZ,29,0),""))</f>
        <v/>
      </c>
      <c r="V826" s="229" t="str">
        <f t="shared" si="655"/>
        <v/>
      </c>
      <c r="W826" s="229" t="str">
        <f t="shared" si="655"/>
        <v/>
      </c>
      <c r="X826" s="52">
        <v>17</v>
      </c>
      <c r="Y826" s="87" t="str">
        <f t="shared" si="650"/>
        <v/>
      </c>
      <c r="Z826" s="87" t="str">
        <f t="shared" si="651"/>
        <v/>
      </c>
      <c r="AA826" s="87" t="str">
        <f t="shared" si="652"/>
        <v/>
      </c>
      <c r="AB826" s="87" t="str">
        <f t="shared" si="653"/>
        <v/>
      </c>
      <c r="AC826" s="34">
        <f t="shared" si="654"/>
        <v>0</v>
      </c>
    </row>
    <row r="827" spans="1:32" x14ac:dyDescent="0.2">
      <c r="A827" s="34" t="str">
        <f>C811&amp;"x"&amp;B827</f>
        <v>x14</v>
      </c>
      <c r="B827" s="63">
        <v>14</v>
      </c>
      <c r="C827" s="87" t="str">
        <f t="shared" si="640"/>
        <v/>
      </c>
      <c r="D827" s="87" t="str">
        <f t="shared" si="641"/>
        <v/>
      </c>
      <c r="E827" s="88" t="str">
        <f t="shared" si="642"/>
        <v/>
      </c>
      <c r="F827" s="88" t="str">
        <f t="shared" si="643"/>
        <v/>
      </c>
      <c r="G827" s="89" t="str">
        <f t="shared" si="644"/>
        <v/>
      </c>
      <c r="H827" s="90" t="str">
        <f t="shared" si="645"/>
        <v/>
      </c>
      <c r="I827" s="97"/>
      <c r="J827" s="87" t="str">
        <f t="shared" si="646"/>
        <v/>
      </c>
      <c r="K827" s="87" t="str">
        <f t="shared" si="647"/>
        <v/>
      </c>
      <c r="L827" s="87" t="str">
        <f t="shared" si="648"/>
        <v/>
      </c>
      <c r="M827" s="87" t="str">
        <f t="shared" si="649"/>
        <v/>
      </c>
      <c r="N827" s="92"/>
      <c r="P827" s="223" t="str">
        <f>IF(OR(LEFT($A827,1)="x",AND(Y813+$AC827=0,$AC813&gt;0)),"",IFERROR(VLOOKUP($A827,LedenZ,26,0),""))</f>
        <v/>
      </c>
      <c r="Q827" s="223" t="str">
        <f>IF(OR(LEFT($A827,1)="x",AND(Z813+$AC827=0,$AC813&gt;0)),"",IFERROR(VLOOKUP($A827,LedenZ,27,0),""))</f>
        <v/>
      </c>
      <c r="R827" s="223" t="str">
        <f>IF(OR(LEFT($A827,1)="x",AND(AA813+$AC827=0,$AC813&gt;0)),"",IFERROR(VLOOKUP($A827,LedenZ,28,0),""))</f>
        <v/>
      </c>
      <c r="S827" s="223" t="str">
        <f>IF(OR(LEFT($A827,1)="x",AND(AC813+$AC827=0,$AC813&gt;0)),"",IFERROR(VLOOKUP($A827,LedenZ,29,0),""))</f>
        <v/>
      </c>
      <c r="V827" s="229" t="str">
        <f t="shared" si="655"/>
        <v/>
      </c>
      <c r="W827" s="229" t="str">
        <f t="shared" si="655"/>
        <v/>
      </c>
      <c r="X827" s="52">
        <v>18</v>
      </c>
      <c r="Y827" s="87" t="str">
        <f t="shared" si="650"/>
        <v/>
      </c>
      <c r="Z827" s="87" t="str">
        <f t="shared" si="651"/>
        <v/>
      </c>
      <c r="AA827" s="87" t="str">
        <f t="shared" si="652"/>
        <v/>
      </c>
      <c r="AB827" s="87" t="str">
        <f t="shared" si="653"/>
        <v/>
      </c>
      <c r="AC827" s="34">
        <f t="shared" si="654"/>
        <v>0</v>
      </c>
    </row>
    <row r="828" spans="1:32" x14ac:dyDescent="0.2">
      <c r="A828" s="34" t="str">
        <f>C811&amp;"x"&amp;B828</f>
        <v>x15</v>
      </c>
      <c r="B828" s="63">
        <v>15</v>
      </c>
      <c r="C828" s="87" t="str">
        <f t="shared" si="640"/>
        <v/>
      </c>
      <c r="D828" s="87" t="str">
        <f t="shared" si="641"/>
        <v/>
      </c>
      <c r="E828" s="88" t="str">
        <f t="shared" si="642"/>
        <v/>
      </c>
      <c r="F828" s="88" t="str">
        <f t="shared" si="643"/>
        <v/>
      </c>
      <c r="G828" s="89" t="str">
        <f t="shared" si="644"/>
        <v/>
      </c>
      <c r="H828" s="90" t="str">
        <f t="shared" si="645"/>
        <v/>
      </c>
      <c r="I828" s="97"/>
      <c r="J828" s="87" t="str">
        <f t="shared" si="646"/>
        <v/>
      </c>
      <c r="K828" s="87" t="str">
        <f t="shared" si="647"/>
        <v/>
      </c>
      <c r="L828" s="87" t="str">
        <f t="shared" si="648"/>
        <v/>
      </c>
      <c r="M828" s="87" t="str">
        <f t="shared" si="649"/>
        <v/>
      </c>
      <c r="N828" s="92"/>
      <c r="P828" s="223" t="str">
        <f>IF(OR(LEFT($A828,1)="x",AND(Y813+$AC828=0,$AC813&gt;0)),"",IFERROR(VLOOKUP($A828,LedenZ,26,0),""))</f>
        <v/>
      </c>
      <c r="Q828" s="223" t="str">
        <f>IF(OR(LEFT($A828,1)="x",AND(Z813+$AC828=0,$AC813&gt;0)),"",IFERROR(VLOOKUP($A828,LedenZ,27,0),""))</f>
        <v/>
      </c>
      <c r="R828" s="223" t="str">
        <f>IF(OR(LEFT($A828,1)="x",AND(AA813+$AC828=0,$AC813&gt;0)),"",IFERROR(VLOOKUP($A828,LedenZ,28,0),""))</f>
        <v/>
      </c>
      <c r="S828" s="223" t="str">
        <f>IF(OR(LEFT($A828,1)="x",AND(AC813+$AC828=0,$AC813&gt;0)),"",IFERROR(VLOOKUP($A828,LedenZ,29,0),""))</f>
        <v/>
      </c>
      <c r="V828" s="229" t="str">
        <f t="shared" si="655"/>
        <v/>
      </c>
      <c r="W828" s="229" t="str">
        <f t="shared" si="655"/>
        <v/>
      </c>
      <c r="X828" s="52">
        <v>19</v>
      </c>
      <c r="Y828" s="87" t="str">
        <f t="shared" si="650"/>
        <v/>
      </c>
      <c r="Z828" s="87" t="str">
        <f t="shared" si="651"/>
        <v/>
      </c>
      <c r="AA828" s="87" t="str">
        <f t="shared" si="652"/>
        <v/>
      </c>
      <c r="AB828" s="87" t="str">
        <f t="shared" si="653"/>
        <v/>
      </c>
      <c r="AC828" s="34">
        <f t="shared" si="654"/>
        <v>0</v>
      </c>
    </row>
    <row r="829" spans="1:32" ht="13.5" thickBot="1" x14ac:dyDescent="0.25">
      <c r="B829" s="93"/>
      <c r="C829" s="94"/>
      <c r="D829" s="93"/>
      <c r="E829" s="93"/>
      <c r="F829" s="93"/>
      <c r="G829" s="95"/>
      <c r="H829" s="95"/>
      <c r="I829" s="95"/>
      <c r="J829" s="94"/>
      <c r="K829" s="94"/>
      <c r="L829" s="94"/>
      <c r="M829" s="92"/>
      <c r="N829" s="92"/>
      <c r="X829" s="52">
        <v>20</v>
      </c>
    </row>
    <row r="830" spans="1:32" ht="13.5" thickTop="1" x14ac:dyDescent="0.2">
      <c r="A830" s="62"/>
      <c r="B830" s="63"/>
      <c r="C830" s="392" t="s">
        <v>6547</v>
      </c>
      <c r="D830" s="392"/>
      <c r="E830" s="178" t="s">
        <v>6548</v>
      </c>
      <c r="F830" s="178" t="s">
        <v>6549</v>
      </c>
      <c r="G830" s="65" t="s">
        <v>6550</v>
      </c>
      <c r="H830" s="66"/>
      <c r="I830" s="67"/>
      <c r="J830" s="68" t="s">
        <v>6551</v>
      </c>
      <c r="K830" s="68" t="s">
        <v>6552</v>
      </c>
      <c r="L830" s="68" t="s">
        <v>6553</v>
      </c>
      <c r="M830" s="69"/>
      <c r="N830" s="69"/>
      <c r="O830" s="70"/>
      <c r="P830" s="71">
        <f>COUNT(P834:P848)</f>
        <v>0</v>
      </c>
      <c r="Q830" s="71">
        <f>COUNT(Q834:Q848)</f>
        <v>0</v>
      </c>
      <c r="R830" s="71">
        <f>COUNT(R834:R848)</f>
        <v>0</v>
      </c>
      <c r="S830" s="71">
        <f>COUNT(S834:S848)</f>
        <v>0</v>
      </c>
      <c r="T830" s="51">
        <f>S830-(15-COUNTBLANK(AB834:AB848))</f>
        <v>0</v>
      </c>
      <c r="U830" s="70"/>
      <c r="V830" s="70"/>
      <c r="W830" s="70"/>
      <c r="X830" s="70">
        <v>1</v>
      </c>
      <c r="Y830" s="62"/>
      <c r="Z830" s="62"/>
      <c r="AA830" s="62"/>
      <c r="AB830" s="62"/>
      <c r="AC830" s="62"/>
    </row>
    <row r="831" spans="1:32" x14ac:dyDescent="0.2">
      <c r="A831" s="43">
        <v>45</v>
      </c>
      <c r="B831" s="73"/>
      <c r="C831" s="391" t="str">
        <f>Leden!AR47</f>
        <v/>
      </c>
      <c r="D831" s="391"/>
      <c r="E831" s="177" t="str">
        <f>IF($C831="","",LEFT(IFERROR(VLOOKUP($C831,TeamsZ,2,0),"")&amp;"??",2))</f>
        <v/>
      </c>
      <c r="F831" s="177" t="str">
        <f>IF($C831="","",LEFT(IFERROR(VLOOKUP($C831,TeamsZ,3,0),"")&amp;"??",2))</f>
        <v/>
      </c>
      <c r="G831" s="177" t="str">
        <f>IF($C831="","",LEFT(IFERROR(VLOOKUP($C831,TeamsZ,4,0),"")&amp;"?",1))</f>
        <v/>
      </c>
      <c r="H831" s="75"/>
      <c r="I831" s="76"/>
      <c r="J831" s="295">
        <f>COUNTIF(C834:C848,"V")</f>
        <v>0</v>
      </c>
      <c r="K831" s="300">
        <f>COUNTIF(C834:C848,"M")</f>
        <v>0</v>
      </c>
      <c r="L831" s="77" t="str">
        <f>IFERROR(AVERAGE(H834:H848),"")</f>
        <v/>
      </c>
      <c r="M831" s="78"/>
      <c r="N831" s="78"/>
      <c r="O831" s="79" t="s">
        <v>6554</v>
      </c>
      <c r="P831" s="223" t="str">
        <f>IF(COUNT(P834:P848)=0,"",TeamPunten(P834:P848,$V831))</f>
        <v/>
      </c>
      <c r="Q831" s="223" t="str">
        <f>IF(COUNT(Q834:Q848)=0,"",TeamPunten(Q834:Q848,$V831))</f>
        <v/>
      </c>
      <c r="R831" s="223" t="str">
        <f>IF(COUNT(R834:R848)=0,"",TeamPunten(R834:R848,$V831))</f>
        <v/>
      </c>
      <c r="S831" s="223" t="str">
        <f>IF(COUNT(S834:S848)=0,"",TeamPunten(S834:S848,$V831))</f>
        <v/>
      </c>
      <c r="T831" s="51"/>
      <c r="U831" s="225" t="str">
        <f>MID($C831,1,1)</f>
        <v/>
      </c>
      <c r="V831" s="225" t="str">
        <f>MID($C831,1,1)</f>
        <v/>
      </c>
      <c r="W831" s="225" t="str">
        <f>MID($C831,1,1)</f>
        <v/>
      </c>
      <c r="X831" s="52">
        <v>2</v>
      </c>
      <c r="Y831" s="43"/>
      <c r="Z831" s="43"/>
      <c r="AA831" s="43"/>
      <c r="AB831" s="43"/>
      <c r="AC831" s="43"/>
      <c r="AD831" s="20" t="str">
        <f>IF($C831="","",IFERROR(VLOOKUP($C831,TeamsZ,6,0),""))</f>
        <v/>
      </c>
      <c r="AE831" s="20" t="str">
        <f>IF($AD831="","",VLOOKUP($AD831,Teams!$J$4:$O$8,2,0))</f>
        <v/>
      </c>
      <c r="AF831" s="20" t="str">
        <f>IF($AD831="","",VLOOKUP($AD831,Teams!$J$4:$O$8,4,0))</f>
        <v/>
      </c>
    </row>
    <row r="832" spans="1:32" x14ac:dyDescent="0.2">
      <c r="B832" s="63"/>
      <c r="C832" s="178"/>
      <c r="D832" s="63"/>
      <c r="E832" s="63"/>
      <c r="F832" s="63"/>
      <c r="G832" s="67"/>
      <c r="H832" s="67"/>
      <c r="I832" s="67"/>
      <c r="J832" s="296"/>
      <c r="K832" s="296"/>
      <c r="L832" s="296"/>
      <c r="M832" s="80"/>
      <c r="N832" s="80"/>
      <c r="P832" s="224"/>
      <c r="Q832" s="224"/>
      <c r="R832" s="224"/>
      <c r="S832" s="224"/>
      <c r="T832" s="51"/>
      <c r="U832" s="226"/>
      <c r="V832" s="226"/>
      <c r="W832" s="226"/>
      <c r="X832" s="52">
        <v>3</v>
      </c>
    </row>
    <row r="833" spans="1:29" x14ac:dyDescent="0.2">
      <c r="A833" s="81"/>
      <c r="B833" s="82"/>
      <c r="C833" s="83" t="s">
        <v>6555</v>
      </c>
      <c r="D833" s="83" t="s">
        <v>6556</v>
      </c>
      <c r="E833" s="84" t="s">
        <v>6557</v>
      </c>
      <c r="F833" s="84" t="s">
        <v>6558</v>
      </c>
      <c r="G833" s="83" t="s">
        <v>6559</v>
      </c>
      <c r="H833" s="83" t="s">
        <v>6560</v>
      </c>
      <c r="I833" s="83" t="s">
        <v>6415</v>
      </c>
      <c r="J833" s="83" t="s">
        <v>7321</v>
      </c>
      <c r="K833" s="83" t="s">
        <v>8065</v>
      </c>
      <c r="L833" s="83" t="s">
        <v>8195</v>
      </c>
      <c r="M833" s="83" t="s">
        <v>8196</v>
      </c>
      <c r="N833" s="85"/>
      <c r="O833" s="86"/>
      <c r="P833" s="227" t="s">
        <v>6425</v>
      </c>
      <c r="Q833" s="227" t="s">
        <v>6424</v>
      </c>
      <c r="R833" s="227" t="s">
        <v>6426</v>
      </c>
      <c r="S833" s="227" t="s">
        <v>6425</v>
      </c>
      <c r="T833" s="51"/>
      <c r="U833" s="225" t="str">
        <f>IF(W831="","",VLOOKUP(W831,Leeftijdscat,2,FALSE))</f>
        <v/>
      </c>
      <c r="V833" s="225" t="str">
        <f>IF(W831="","",VLOOKUP(W831,Leeftijdscat,3,FALSE))</f>
        <v/>
      </c>
      <c r="W833" s="225"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LEN(AB834&amp;AB835&amp;AB836&amp;AB837&amp;AB838&amp;AB839&amp;AB840&amp;AB841&amp;AB842&amp;AB843&amp;AB844&amp;AB845&amp;AB846&amp;AB847&amp;AB848)</f>
        <v>0</v>
      </c>
      <c r="AC833" s="81">
        <f>SUM(Y833:AA833)</f>
        <v>0</v>
      </c>
    </row>
    <row r="834" spans="1:29" x14ac:dyDescent="0.2">
      <c r="A834" s="34" t="str">
        <f>C831&amp;"x"&amp;B834</f>
        <v>x1</v>
      </c>
      <c r="B834" s="63">
        <v>1</v>
      </c>
      <c r="C834" s="87" t="str">
        <f t="shared" ref="C834:C848" si="656">IF(LEFT($A834,1)="x","",IFERROR(VLOOKUP($A834,LedenZ,5,0),""))</f>
        <v/>
      </c>
      <c r="D834" s="87" t="str">
        <f t="shared" ref="D834:D848" si="657">IF(LEFT($A834,1)="x","",IFERROR(VLOOKUP($A834,LedenZ,6,0),""))</f>
        <v/>
      </c>
      <c r="E834" s="88" t="str">
        <f t="shared" ref="E834:E848" si="658">IF(LEFT($A834,1)="x","",IFERROR(VLOOKUP($A834,LedenZ,7,0),""))</f>
        <v/>
      </c>
      <c r="F834" s="88" t="str">
        <f t="shared" ref="F834:F848" si="659">IF(LEFT($A834,1)="x","",IFERROR(VLOOKUP($A834,LedenZ,8,0),""))</f>
        <v/>
      </c>
      <c r="G834" s="89" t="str">
        <f t="shared" ref="G834:G848" si="660">IF(LEFT($A834,1)="x","",IFERROR(VLOOKUP($A834,LedenZ,9,0),""))</f>
        <v/>
      </c>
      <c r="H834" s="90" t="str">
        <f t="shared" ref="H834:H848" si="661">IF(AND(ISNUMBER(G834),G834&lt;&gt;0),DATEDIF(G834,Peildatum,"Y"),"")</f>
        <v/>
      </c>
      <c r="I834" s="97"/>
      <c r="J834" s="87" t="str">
        <f t="shared" ref="J834:J848" si="662">IF(LEFT($A834,1)="x","",IFERROR(VLOOKUP($A834,LedenZ,15,0),""))</f>
        <v/>
      </c>
      <c r="K834" s="87" t="str">
        <f t="shared" ref="K834:K848" si="663">IF(LEFT($A834,1)="x","",IFERROR(VLOOKUP($A834,LedenZ,16,0),""))</f>
        <v/>
      </c>
      <c r="L834" s="87" t="str">
        <f t="shared" ref="L834:L848" si="664">IF(LEFT($A834,1)="x","",IFERROR(VLOOKUP($A834,LedenZ,17,0),""))</f>
        <v/>
      </c>
      <c r="M834" s="87" t="str">
        <f t="shared" ref="M834:M848" si="665">IF(LEFT($A834,1)="x","",IFERROR(VLOOKUP($A834,LedenZ,18,0),""))</f>
        <v/>
      </c>
      <c r="N834" s="92"/>
      <c r="P834" s="223" t="str">
        <f>IF(OR(LEFT($A834,1)="x",AND(Y833+$AC834=0,$AC833&gt;0)),"",IFERROR(VLOOKUP($A834,LedenZ,26,0),""))</f>
        <v/>
      </c>
      <c r="Q834" s="223" t="str">
        <f>IF(OR(LEFT($A834,1)="x",AND(Z833+$AC834=0,$AC833&gt;0)),"",IFERROR(VLOOKUP($A834,LedenZ,27,0),""))</f>
        <v/>
      </c>
      <c r="R834" s="223" t="str">
        <f>IF(OR(LEFT($A834,1)="x",AND(AA833+$AC834=0,$AC833&gt;0)),"",IFERROR(VLOOKUP($A834,LedenZ,28,0),""))</f>
        <v/>
      </c>
      <c r="S834" s="223" t="str">
        <f>IF(OR(LEFT($A834,1)="x",AND(AC833+$AC834=0,$AC833&gt;0)),"",IFERROR(VLOOKUP($A834,LedenZ,29,0),""))</f>
        <v/>
      </c>
      <c r="T834" s="305"/>
      <c r="U834" s="226"/>
      <c r="V834" s="229" t="str">
        <f>V833</f>
        <v/>
      </c>
      <c r="W834" s="229" t="str">
        <f>W833</f>
        <v/>
      </c>
      <c r="X834" s="52">
        <v>5</v>
      </c>
      <c r="Y834" s="87" t="str">
        <f t="shared" ref="Y834:Y848" si="666">IF(LEFT($A834,1)="x","",IFERROR(VLOOKUP($A834,LedenZ,33,0),""))</f>
        <v/>
      </c>
      <c r="Z834" s="87" t="str">
        <f t="shared" ref="Z834:Z848" si="667">IF(LEFT($A834,1)="x","",IFERROR(VLOOKUP($A834,LedenZ,34,0),""))</f>
        <v/>
      </c>
      <c r="AA834" s="87" t="str">
        <f t="shared" ref="AA834:AA848" si="668">IF(LEFT($A834,1)="x","",IFERROR(VLOOKUP($A834,LedenZ,35,0),""))</f>
        <v/>
      </c>
      <c r="AB834" s="87" t="str">
        <f t="shared" ref="AB834:AB848" si="669">IF(LEFT($A834,1)="x","",IFERROR(VLOOKUP($A834,LedenZ,36,0),""))</f>
        <v/>
      </c>
      <c r="AC834" s="34">
        <f t="shared" ref="AC834:AC848" si="670">LEN(Y834&amp;Z834&amp;AA834&amp;AB834)</f>
        <v>0</v>
      </c>
    </row>
    <row r="835" spans="1:29" x14ac:dyDescent="0.2">
      <c r="A835" s="34" t="str">
        <f>C831&amp;"x"&amp;B835</f>
        <v>x2</v>
      </c>
      <c r="B835" s="63">
        <v>2</v>
      </c>
      <c r="C835" s="87" t="str">
        <f t="shared" si="656"/>
        <v/>
      </c>
      <c r="D835" s="87" t="str">
        <f t="shared" si="657"/>
        <v/>
      </c>
      <c r="E835" s="88" t="str">
        <f t="shared" si="658"/>
        <v/>
      </c>
      <c r="F835" s="88" t="str">
        <f t="shared" si="659"/>
        <v/>
      </c>
      <c r="G835" s="89" t="str">
        <f t="shared" si="660"/>
        <v/>
      </c>
      <c r="H835" s="90" t="str">
        <f t="shared" si="661"/>
        <v/>
      </c>
      <c r="I835" s="97"/>
      <c r="J835" s="87" t="str">
        <f t="shared" si="662"/>
        <v/>
      </c>
      <c r="K835" s="87" t="str">
        <f t="shared" si="663"/>
        <v/>
      </c>
      <c r="L835" s="87" t="str">
        <f t="shared" si="664"/>
        <v/>
      </c>
      <c r="M835" s="87" t="str">
        <f t="shared" si="665"/>
        <v/>
      </c>
      <c r="N835" s="92"/>
      <c r="P835" s="223" t="str">
        <f>IF(OR(LEFT($A835,1)="x",AND(Y833+$AC835=0,$AC833&gt;0)),"",IFERROR(VLOOKUP($A835,LedenZ,26,0),""))</f>
        <v/>
      </c>
      <c r="Q835" s="223" t="str">
        <f>IF(OR(LEFT($A835,1)="x",AND(Z833+$AC835=0,$AC833&gt;0)),"",IFERROR(VLOOKUP($A835,LedenZ,27,0),""))</f>
        <v/>
      </c>
      <c r="R835" s="223" t="str">
        <f>IF(OR(LEFT($A835,1)="x",AND(AA833+$AC835=0,$AC833&gt;0)),"",IFERROR(VLOOKUP($A835,LedenZ,28,0),""))</f>
        <v/>
      </c>
      <c r="S835" s="223" t="str">
        <f>IF(OR(LEFT($A835,1)="x",AND(AC833+$AC835=0,$AC833&gt;0)),"",IFERROR(VLOOKUP($A835,LedenZ,29,0),""))</f>
        <v/>
      </c>
      <c r="T835" s="305"/>
      <c r="U835" s="226"/>
      <c r="V835" s="229" t="str">
        <f t="shared" ref="V835:W848" si="671">V834</f>
        <v/>
      </c>
      <c r="W835" s="229" t="str">
        <f t="shared" si="671"/>
        <v/>
      </c>
      <c r="X835" s="52">
        <v>6</v>
      </c>
      <c r="Y835" s="87" t="str">
        <f t="shared" si="666"/>
        <v/>
      </c>
      <c r="Z835" s="87" t="str">
        <f t="shared" si="667"/>
        <v/>
      </c>
      <c r="AA835" s="87" t="str">
        <f t="shared" si="668"/>
        <v/>
      </c>
      <c r="AB835" s="87" t="str">
        <f t="shared" si="669"/>
        <v/>
      </c>
      <c r="AC835" s="34">
        <f t="shared" si="670"/>
        <v>0</v>
      </c>
    </row>
    <row r="836" spans="1:29" x14ac:dyDescent="0.2">
      <c r="A836" s="34" t="str">
        <f>C831&amp;"x"&amp;B836</f>
        <v>x3</v>
      </c>
      <c r="B836" s="63">
        <v>3</v>
      </c>
      <c r="C836" s="87" t="str">
        <f t="shared" si="656"/>
        <v/>
      </c>
      <c r="D836" s="87" t="str">
        <f t="shared" si="657"/>
        <v/>
      </c>
      <c r="E836" s="88" t="str">
        <f t="shared" si="658"/>
        <v/>
      </c>
      <c r="F836" s="88" t="str">
        <f t="shared" si="659"/>
        <v/>
      </c>
      <c r="G836" s="89" t="str">
        <f t="shared" si="660"/>
        <v/>
      </c>
      <c r="H836" s="90" t="str">
        <f t="shared" si="661"/>
        <v/>
      </c>
      <c r="I836" s="97"/>
      <c r="J836" s="87" t="str">
        <f t="shared" si="662"/>
        <v/>
      </c>
      <c r="K836" s="87" t="str">
        <f t="shared" si="663"/>
        <v/>
      </c>
      <c r="L836" s="87" t="str">
        <f t="shared" si="664"/>
        <v/>
      </c>
      <c r="M836" s="87" t="str">
        <f t="shared" si="665"/>
        <v/>
      </c>
      <c r="N836" s="92"/>
      <c r="P836" s="223" t="str">
        <f>IF(OR(LEFT($A836,1)="x",AND(Y833+$AC836=0,$AC833&gt;0)),"",IFERROR(VLOOKUP($A836,LedenZ,26,0),""))</f>
        <v/>
      </c>
      <c r="Q836" s="223" t="str">
        <f>IF(OR(LEFT($A836,1)="x",AND(Z833+$AC836=0,$AC833&gt;0)),"",IFERROR(VLOOKUP($A836,LedenZ,27,0),""))</f>
        <v/>
      </c>
      <c r="R836" s="223" t="str">
        <f>IF(OR(LEFT($A836,1)="x",AND(AA833+$AC836=0,$AC833&gt;0)),"",IFERROR(VLOOKUP($A836,LedenZ,28,0),""))</f>
        <v/>
      </c>
      <c r="S836" s="223" t="str">
        <f>IF(OR(LEFT($A836,1)="x",AND(AC833+$AC836=0,$AC833&gt;0)),"",IFERROR(VLOOKUP($A836,LedenZ,29,0),""))</f>
        <v/>
      </c>
      <c r="T836" s="305"/>
      <c r="U836" s="226"/>
      <c r="V836" s="229" t="str">
        <f t="shared" si="671"/>
        <v/>
      </c>
      <c r="W836" s="229" t="str">
        <f t="shared" si="671"/>
        <v/>
      </c>
      <c r="X836" s="52">
        <v>7</v>
      </c>
      <c r="Y836" s="87" t="str">
        <f t="shared" si="666"/>
        <v/>
      </c>
      <c r="Z836" s="87" t="str">
        <f t="shared" si="667"/>
        <v/>
      </c>
      <c r="AA836" s="87" t="str">
        <f t="shared" si="668"/>
        <v/>
      </c>
      <c r="AB836" s="87" t="str">
        <f t="shared" si="669"/>
        <v/>
      </c>
      <c r="AC836" s="34">
        <f t="shared" si="670"/>
        <v>0</v>
      </c>
    </row>
    <row r="837" spans="1:29" x14ac:dyDescent="0.2">
      <c r="A837" s="34" t="str">
        <f>C831&amp;"x"&amp;B837</f>
        <v>x4</v>
      </c>
      <c r="B837" s="63">
        <v>4</v>
      </c>
      <c r="C837" s="87" t="str">
        <f t="shared" si="656"/>
        <v/>
      </c>
      <c r="D837" s="87" t="str">
        <f t="shared" si="657"/>
        <v/>
      </c>
      <c r="E837" s="88" t="str">
        <f t="shared" si="658"/>
        <v/>
      </c>
      <c r="F837" s="88" t="str">
        <f t="shared" si="659"/>
        <v/>
      </c>
      <c r="G837" s="89" t="str">
        <f t="shared" si="660"/>
        <v/>
      </c>
      <c r="H837" s="90" t="str">
        <f t="shared" si="661"/>
        <v/>
      </c>
      <c r="I837" s="97"/>
      <c r="J837" s="87" t="str">
        <f t="shared" si="662"/>
        <v/>
      </c>
      <c r="K837" s="87" t="str">
        <f t="shared" si="663"/>
        <v/>
      </c>
      <c r="L837" s="87" t="str">
        <f t="shared" si="664"/>
        <v/>
      </c>
      <c r="M837" s="87" t="str">
        <f t="shared" si="665"/>
        <v/>
      </c>
      <c r="N837" s="92"/>
      <c r="P837" s="223" t="str">
        <f>IF(OR(LEFT($A837,1)="x",AND(Y833+$AC837=0,$AC833&gt;0)),"",IFERROR(VLOOKUP($A837,LedenZ,26,0),""))</f>
        <v/>
      </c>
      <c r="Q837" s="223" t="str">
        <f>IF(OR(LEFT($A837,1)="x",AND(Z833+$AC837=0,$AC833&gt;0)),"",IFERROR(VLOOKUP($A837,LedenZ,27,0),""))</f>
        <v/>
      </c>
      <c r="R837" s="223" t="str">
        <f>IF(OR(LEFT($A837,1)="x",AND(AA833+$AC837=0,$AC833&gt;0)),"",IFERROR(VLOOKUP($A837,LedenZ,28,0),""))</f>
        <v/>
      </c>
      <c r="S837" s="223" t="str">
        <f>IF(OR(LEFT($A837,1)="x",AND(AC833+$AC837=0,$AC833&gt;0)),"",IFERROR(VLOOKUP($A837,LedenZ,29,0),""))</f>
        <v/>
      </c>
      <c r="T837" s="305"/>
      <c r="U837" s="226"/>
      <c r="V837" s="229" t="str">
        <f t="shared" si="671"/>
        <v/>
      </c>
      <c r="W837" s="229" t="str">
        <f t="shared" si="671"/>
        <v/>
      </c>
      <c r="X837" s="52">
        <v>8</v>
      </c>
      <c r="Y837" s="87" t="str">
        <f t="shared" si="666"/>
        <v/>
      </c>
      <c r="Z837" s="87" t="str">
        <f t="shared" si="667"/>
        <v/>
      </c>
      <c r="AA837" s="87" t="str">
        <f t="shared" si="668"/>
        <v/>
      </c>
      <c r="AB837" s="87" t="str">
        <f t="shared" si="669"/>
        <v/>
      </c>
      <c r="AC837" s="34">
        <f t="shared" si="670"/>
        <v>0</v>
      </c>
    </row>
    <row r="838" spans="1:29" x14ac:dyDescent="0.2">
      <c r="A838" s="34" t="str">
        <f>C831&amp;"x"&amp;B838</f>
        <v>x5</v>
      </c>
      <c r="B838" s="63">
        <v>5</v>
      </c>
      <c r="C838" s="87" t="str">
        <f t="shared" si="656"/>
        <v/>
      </c>
      <c r="D838" s="87" t="str">
        <f t="shared" si="657"/>
        <v/>
      </c>
      <c r="E838" s="88" t="str">
        <f t="shared" si="658"/>
        <v/>
      </c>
      <c r="F838" s="88" t="str">
        <f t="shared" si="659"/>
        <v/>
      </c>
      <c r="G838" s="89" t="str">
        <f t="shared" si="660"/>
        <v/>
      </c>
      <c r="H838" s="90" t="str">
        <f t="shared" si="661"/>
        <v/>
      </c>
      <c r="I838" s="97"/>
      <c r="J838" s="87" t="str">
        <f t="shared" si="662"/>
        <v/>
      </c>
      <c r="K838" s="87" t="str">
        <f t="shared" si="663"/>
        <v/>
      </c>
      <c r="L838" s="87" t="str">
        <f t="shared" si="664"/>
        <v/>
      </c>
      <c r="M838" s="87" t="str">
        <f t="shared" si="665"/>
        <v/>
      </c>
      <c r="N838" s="92"/>
      <c r="P838" s="223" t="str">
        <f>IF(OR(LEFT($A838,1)="x",AND(Y833+$AC838=0,$AC833&gt;0)),"",IFERROR(VLOOKUP($A838,LedenZ,26,0),""))</f>
        <v/>
      </c>
      <c r="Q838" s="223" t="str">
        <f>IF(OR(LEFT($A838,1)="x",AND(Z833+$AC838=0,$AC833&gt;0)),"",IFERROR(VLOOKUP($A838,LedenZ,27,0),""))</f>
        <v/>
      </c>
      <c r="R838" s="223" t="str">
        <f>IF(OR(LEFT($A838,1)="x",AND(AA833+$AC838=0,$AC833&gt;0)),"",IFERROR(VLOOKUP($A838,LedenZ,28,0),""))</f>
        <v/>
      </c>
      <c r="S838" s="223" t="str">
        <f>IF(OR(LEFT($A838,1)="x",AND(AC833+$AC838=0,$AC833&gt;0)),"",IFERROR(VLOOKUP($A838,LedenZ,29,0),""))</f>
        <v/>
      </c>
      <c r="T838" s="305"/>
      <c r="U838" s="226"/>
      <c r="V838" s="229" t="str">
        <f t="shared" si="671"/>
        <v/>
      </c>
      <c r="W838" s="229" t="str">
        <f t="shared" si="671"/>
        <v/>
      </c>
      <c r="X838" s="52">
        <v>9</v>
      </c>
      <c r="Y838" s="87" t="str">
        <f t="shared" si="666"/>
        <v/>
      </c>
      <c r="Z838" s="87" t="str">
        <f t="shared" si="667"/>
        <v/>
      </c>
      <c r="AA838" s="87" t="str">
        <f t="shared" si="668"/>
        <v/>
      </c>
      <c r="AB838" s="87" t="str">
        <f t="shared" si="669"/>
        <v/>
      </c>
      <c r="AC838" s="34">
        <f t="shared" si="670"/>
        <v>0</v>
      </c>
    </row>
    <row r="839" spans="1:29" x14ac:dyDescent="0.2">
      <c r="A839" s="34" t="str">
        <f>C831&amp;"x"&amp;B839</f>
        <v>x6</v>
      </c>
      <c r="B839" s="63">
        <v>6</v>
      </c>
      <c r="C839" s="87" t="str">
        <f t="shared" si="656"/>
        <v/>
      </c>
      <c r="D839" s="87" t="str">
        <f t="shared" si="657"/>
        <v/>
      </c>
      <c r="E839" s="88" t="str">
        <f t="shared" si="658"/>
        <v/>
      </c>
      <c r="F839" s="88" t="str">
        <f t="shared" si="659"/>
        <v/>
      </c>
      <c r="G839" s="89" t="str">
        <f t="shared" si="660"/>
        <v/>
      </c>
      <c r="H839" s="90" t="str">
        <f t="shared" si="661"/>
        <v/>
      </c>
      <c r="I839" s="97"/>
      <c r="J839" s="87" t="str">
        <f t="shared" si="662"/>
        <v/>
      </c>
      <c r="K839" s="87" t="str">
        <f t="shared" si="663"/>
        <v/>
      </c>
      <c r="L839" s="87" t="str">
        <f t="shared" si="664"/>
        <v/>
      </c>
      <c r="M839" s="87" t="str">
        <f t="shared" si="665"/>
        <v/>
      </c>
      <c r="N839" s="92"/>
      <c r="P839" s="223" t="str">
        <f>IF(OR(LEFT($A839,1)="x",AND(Y833+$AC839=0,$AC833&gt;0)),"",IFERROR(VLOOKUP($A839,LedenZ,26,0),""))</f>
        <v/>
      </c>
      <c r="Q839" s="223" t="str">
        <f>IF(OR(LEFT($A839,1)="x",AND(Z833+$AC839=0,$AC833&gt;0)),"",IFERROR(VLOOKUP($A839,LedenZ,27,0),""))</f>
        <v/>
      </c>
      <c r="R839" s="223" t="str">
        <f>IF(OR(LEFT($A839,1)="x",AND(AA833+$AC839=0,$AC833&gt;0)),"",IFERROR(VLOOKUP($A839,LedenZ,28,0),""))</f>
        <v/>
      </c>
      <c r="S839" s="223" t="str">
        <f>IF(OR(LEFT($A839,1)="x",AND(AC833+$AC839=0,$AC833&gt;0)),"",IFERROR(VLOOKUP($A839,LedenZ,29,0),""))</f>
        <v/>
      </c>
      <c r="T839" s="305"/>
      <c r="U839" s="226"/>
      <c r="V839" s="229" t="str">
        <f t="shared" si="671"/>
        <v/>
      </c>
      <c r="W839" s="229" t="str">
        <f t="shared" si="671"/>
        <v/>
      </c>
      <c r="X839" s="52">
        <v>10</v>
      </c>
      <c r="Y839" s="87" t="str">
        <f t="shared" si="666"/>
        <v/>
      </c>
      <c r="Z839" s="87" t="str">
        <f t="shared" si="667"/>
        <v/>
      </c>
      <c r="AA839" s="87" t="str">
        <f t="shared" si="668"/>
        <v/>
      </c>
      <c r="AB839" s="87" t="str">
        <f t="shared" si="669"/>
        <v/>
      </c>
      <c r="AC839" s="34">
        <f t="shared" si="670"/>
        <v>0</v>
      </c>
    </row>
    <row r="840" spans="1:29" x14ac:dyDescent="0.2">
      <c r="A840" s="34" t="str">
        <f>C831&amp;"x"&amp;B840</f>
        <v>x7</v>
      </c>
      <c r="B840" s="63">
        <v>7</v>
      </c>
      <c r="C840" s="87" t="str">
        <f t="shared" si="656"/>
        <v/>
      </c>
      <c r="D840" s="87" t="str">
        <f t="shared" si="657"/>
        <v/>
      </c>
      <c r="E840" s="88" t="str">
        <f t="shared" si="658"/>
        <v/>
      </c>
      <c r="F840" s="88" t="str">
        <f t="shared" si="659"/>
        <v/>
      </c>
      <c r="G840" s="89" t="str">
        <f t="shared" si="660"/>
        <v/>
      </c>
      <c r="H840" s="90" t="str">
        <f t="shared" si="661"/>
        <v/>
      </c>
      <c r="I840" s="97"/>
      <c r="J840" s="87" t="str">
        <f t="shared" si="662"/>
        <v/>
      </c>
      <c r="K840" s="87" t="str">
        <f t="shared" si="663"/>
        <v/>
      </c>
      <c r="L840" s="87" t="str">
        <f t="shared" si="664"/>
        <v/>
      </c>
      <c r="M840" s="87" t="str">
        <f t="shared" si="665"/>
        <v/>
      </c>
      <c r="N840" s="92"/>
      <c r="P840" s="223" t="str">
        <f>IF(OR(LEFT($A840,1)="x",AND(Y833+$AC840=0,$AC833&gt;0)),"",IFERROR(VLOOKUP($A840,LedenZ,26,0),""))</f>
        <v/>
      </c>
      <c r="Q840" s="223" t="str">
        <f>IF(OR(LEFT($A840,1)="x",AND(Z833+$AC840=0,$AC833&gt;0)),"",IFERROR(VLOOKUP($A840,LedenZ,27,0),""))</f>
        <v/>
      </c>
      <c r="R840" s="223" t="str">
        <f>IF(OR(LEFT($A840,1)="x",AND(AA833+$AC840=0,$AC833&gt;0)),"",IFERROR(VLOOKUP($A840,LedenZ,28,0),""))</f>
        <v/>
      </c>
      <c r="S840" s="223" t="str">
        <f>IF(OR(LEFT($A840,1)="x",AND(AC833+$AC840=0,$AC833&gt;0)),"",IFERROR(VLOOKUP($A840,LedenZ,29,0),""))</f>
        <v/>
      </c>
      <c r="T840" s="305"/>
      <c r="U840" s="226"/>
      <c r="V840" s="229" t="str">
        <f t="shared" si="671"/>
        <v/>
      </c>
      <c r="W840" s="229" t="str">
        <f t="shared" si="671"/>
        <v/>
      </c>
      <c r="X840" s="52">
        <v>11</v>
      </c>
      <c r="Y840" s="87" t="str">
        <f t="shared" si="666"/>
        <v/>
      </c>
      <c r="Z840" s="87" t="str">
        <f t="shared" si="667"/>
        <v/>
      </c>
      <c r="AA840" s="87" t="str">
        <f t="shared" si="668"/>
        <v/>
      </c>
      <c r="AB840" s="87" t="str">
        <f t="shared" si="669"/>
        <v/>
      </c>
      <c r="AC840" s="34">
        <f t="shared" si="670"/>
        <v>0</v>
      </c>
    </row>
    <row r="841" spans="1:29" x14ac:dyDescent="0.2">
      <c r="A841" s="34" t="str">
        <f>C831&amp;"x"&amp;B841</f>
        <v>x8</v>
      </c>
      <c r="B841" s="63">
        <v>8</v>
      </c>
      <c r="C841" s="87" t="str">
        <f t="shared" si="656"/>
        <v/>
      </c>
      <c r="D841" s="87" t="str">
        <f t="shared" si="657"/>
        <v/>
      </c>
      <c r="E841" s="88" t="str">
        <f t="shared" si="658"/>
        <v/>
      </c>
      <c r="F841" s="88" t="str">
        <f t="shared" si="659"/>
        <v/>
      </c>
      <c r="G841" s="89" t="str">
        <f t="shared" si="660"/>
        <v/>
      </c>
      <c r="H841" s="90" t="str">
        <f t="shared" si="661"/>
        <v/>
      </c>
      <c r="I841" s="97"/>
      <c r="J841" s="87" t="str">
        <f t="shared" si="662"/>
        <v/>
      </c>
      <c r="K841" s="87" t="str">
        <f t="shared" si="663"/>
        <v/>
      </c>
      <c r="L841" s="87" t="str">
        <f t="shared" si="664"/>
        <v/>
      </c>
      <c r="M841" s="87" t="str">
        <f t="shared" si="665"/>
        <v/>
      </c>
      <c r="N841" s="92"/>
      <c r="P841" s="223" t="str">
        <f>IF(OR(LEFT($A841,1)="x",AND(Y833+$AC841=0,$AC833&gt;0)),"",IFERROR(VLOOKUP($A841,LedenZ,26,0),""))</f>
        <v/>
      </c>
      <c r="Q841" s="223" t="str">
        <f>IF(OR(LEFT($A841,1)="x",AND(Z833+$AC841=0,$AC833&gt;0)),"",IFERROR(VLOOKUP($A841,LedenZ,27,0),""))</f>
        <v/>
      </c>
      <c r="R841" s="223" t="str">
        <f>IF(OR(LEFT($A841,1)="x",AND(AA833+$AC841=0,$AC833&gt;0)),"",IFERROR(VLOOKUP($A841,LedenZ,28,0),""))</f>
        <v/>
      </c>
      <c r="S841" s="223" t="str">
        <f>IF(OR(LEFT($A841,1)="x",AND(AC833+$AC841=0,$AC833&gt;0)),"",IFERROR(VLOOKUP($A841,LedenZ,29,0),""))</f>
        <v/>
      </c>
      <c r="T841" s="305"/>
      <c r="U841" s="226"/>
      <c r="V841" s="229" t="str">
        <f t="shared" si="671"/>
        <v/>
      </c>
      <c r="W841" s="229" t="str">
        <f t="shared" si="671"/>
        <v/>
      </c>
      <c r="X841" s="52">
        <v>12</v>
      </c>
      <c r="Y841" s="87" t="str">
        <f t="shared" si="666"/>
        <v/>
      </c>
      <c r="Z841" s="87" t="str">
        <f t="shared" si="667"/>
        <v/>
      </c>
      <c r="AA841" s="87" t="str">
        <f t="shared" si="668"/>
        <v/>
      </c>
      <c r="AB841" s="87" t="str">
        <f t="shared" si="669"/>
        <v/>
      </c>
      <c r="AC841" s="34">
        <f t="shared" si="670"/>
        <v>0</v>
      </c>
    </row>
    <row r="842" spans="1:29" x14ac:dyDescent="0.2">
      <c r="A842" s="34" t="str">
        <f>C831&amp;"x"&amp;B842</f>
        <v>x9</v>
      </c>
      <c r="B842" s="63">
        <v>9</v>
      </c>
      <c r="C842" s="87" t="str">
        <f t="shared" si="656"/>
        <v/>
      </c>
      <c r="D842" s="87" t="str">
        <f t="shared" si="657"/>
        <v/>
      </c>
      <c r="E842" s="88" t="str">
        <f t="shared" si="658"/>
        <v/>
      </c>
      <c r="F842" s="88" t="str">
        <f t="shared" si="659"/>
        <v/>
      </c>
      <c r="G842" s="89" t="str">
        <f t="shared" si="660"/>
        <v/>
      </c>
      <c r="H842" s="90" t="str">
        <f t="shared" si="661"/>
        <v/>
      </c>
      <c r="I842" s="97"/>
      <c r="J842" s="87" t="str">
        <f t="shared" si="662"/>
        <v/>
      </c>
      <c r="K842" s="87" t="str">
        <f t="shared" si="663"/>
        <v/>
      </c>
      <c r="L842" s="87" t="str">
        <f t="shared" si="664"/>
        <v/>
      </c>
      <c r="M842" s="87" t="str">
        <f t="shared" si="665"/>
        <v/>
      </c>
      <c r="N842" s="92"/>
      <c r="P842" s="223" t="str">
        <f>IF(OR(LEFT($A842,1)="x",AND(Y833+$AC842=0,$AC833&gt;0)),"",IFERROR(VLOOKUP($A842,LedenZ,26,0),""))</f>
        <v/>
      </c>
      <c r="Q842" s="223" t="str">
        <f>IF(OR(LEFT($A842,1)="x",AND(Z833+$AC842=0,$AC833&gt;0)),"",IFERROR(VLOOKUP($A842,LedenZ,27,0),""))</f>
        <v/>
      </c>
      <c r="R842" s="223" t="str">
        <f>IF(OR(LEFT($A842,1)="x",AND(AA833+$AC842=0,$AC833&gt;0)),"",IFERROR(VLOOKUP($A842,LedenZ,28,0),""))</f>
        <v/>
      </c>
      <c r="S842" s="223" t="str">
        <f>IF(OR(LEFT($A842,1)="x",AND(AC833+$AC842=0,$AC833&gt;0)),"",IFERROR(VLOOKUP($A842,LedenZ,29,0),""))</f>
        <v/>
      </c>
      <c r="T842" s="305"/>
      <c r="U842" s="226"/>
      <c r="V842" s="229" t="str">
        <f t="shared" si="671"/>
        <v/>
      </c>
      <c r="W842" s="229" t="str">
        <f t="shared" si="671"/>
        <v/>
      </c>
      <c r="X842" s="52">
        <v>13</v>
      </c>
      <c r="Y842" s="87" t="str">
        <f t="shared" si="666"/>
        <v/>
      </c>
      <c r="Z842" s="87" t="str">
        <f t="shared" si="667"/>
        <v/>
      </c>
      <c r="AA842" s="87" t="str">
        <f t="shared" si="668"/>
        <v/>
      </c>
      <c r="AB842" s="87" t="str">
        <f t="shared" si="669"/>
        <v/>
      </c>
      <c r="AC842" s="34">
        <f t="shared" si="670"/>
        <v>0</v>
      </c>
    </row>
    <row r="843" spans="1:29" x14ac:dyDescent="0.2">
      <c r="A843" s="34" t="str">
        <f>C831&amp;"x"&amp;B843</f>
        <v>x10</v>
      </c>
      <c r="B843" s="63">
        <v>10</v>
      </c>
      <c r="C843" s="87" t="str">
        <f t="shared" si="656"/>
        <v/>
      </c>
      <c r="D843" s="87" t="str">
        <f t="shared" si="657"/>
        <v/>
      </c>
      <c r="E843" s="88" t="str">
        <f t="shared" si="658"/>
        <v/>
      </c>
      <c r="F843" s="88" t="str">
        <f t="shared" si="659"/>
        <v/>
      </c>
      <c r="G843" s="89" t="str">
        <f t="shared" si="660"/>
        <v/>
      </c>
      <c r="H843" s="90" t="str">
        <f t="shared" si="661"/>
        <v/>
      </c>
      <c r="I843" s="97"/>
      <c r="J843" s="87" t="str">
        <f t="shared" si="662"/>
        <v/>
      </c>
      <c r="K843" s="87" t="str">
        <f t="shared" si="663"/>
        <v/>
      </c>
      <c r="L843" s="87" t="str">
        <f t="shared" si="664"/>
        <v/>
      </c>
      <c r="M843" s="87" t="str">
        <f t="shared" si="665"/>
        <v/>
      </c>
      <c r="N843" s="92"/>
      <c r="P843" s="223" t="str">
        <f>IF(OR(LEFT($A843,1)="x",AND(Y833+$AC843=0,$AC833&gt;0)),"",IFERROR(VLOOKUP($A843,LedenZ,26,0),""))</f>
        <v/>
      </c>
      <c r="Q843" s="223" t="str">
        <f>IF(OR(LEFT($A843,1)="x",AND(Z833+$AC843=0,$AC833&gt;0)),"",IFERROR(VLOOKUP($A843,LedenZ,27,0),""))</f>
        <v/>
      </c>
      <c r="R843" s="223" t="str">
        <f>IF(OR(LEFT($A843,1)="x",AND(AA833+$AC843=0,$AC833&gt;0)),"",IFERROR(VLOOKUP($A843,LedenZ,28,0),""))</f>
        <v/>
      </c>
      <c r="S843" s="223" t="str">
        <f>IF(OR(LEFT($A843,1)="x",AND(AC833+$AC843=0,$AC833&gt;0)),"",IFERROR(VLOOKUP($A843,LedenZ,29,0),""))</f>
        <v/>
      </c>
      <c r="T843" s="305"/>
      <c r="U843" s="226"/>
      <c r="V843" s="229" t="str">
        <f t="shared" si="671"/>
        <v/>
      </c>
      <c r="W843" s="229" t="str">
        <f t="shared" si="671"/>
        <v/>
      </c>
      <c r="X843" s="52">
        <v>14</v>
      </c>
      <c r="Y843" s="87" t="str">
        <f t="shared" si="666"/>
        <v/>
      </c>
      <c r="Z843" s="87" t="str">
        <f t="shared" si="667"/>
        <v/>
      </c>
      <c r="AA843" s="87" t="str">
        <f t="shared" si="668"/>
        <v/>
      </c>
      <c r="AB843" s="87" t="str">
        <f t="shared" si="669"/>
        <v/>
      </c>
      <c r="AC843" s="34">
        <f t="shared" si="670"/>
        <v>0</v>
      </c>
    </row>
    <row r="844" spans="1:29" x14ac:dyDescent="0.2">
      <c r="A844" s="34" t="str">
        <f>C831&amp;"x"&amp;B844</f>
        <v>x11</v>
      </c>
      <c r="B844" s="63">
        <v>11</v>
      </c>
      <c r="C844" s="87" t="str">
        <f t="shared" si="656"/>
        <v/>
      </c>
      <c r="D844" s="87" t="str">
        <f t="shared" si="657"/>
        <v/>
      </c>
      <c r="E844" s="88" t="str">
        <f t="shared" si="658"/>
        <v/>
      </c>
      <c r="F844" s="88" t="str">
        <f t="shared" si="659"/>
        <v/>
      </c>
      <c r="G844" s="89" t="str">
        <f t="shared" si="660"/>
        <v/>
      </c>
      <c r="H844" s="90" t="str">
        <f t="shared" si="661"/>
        <v/>
      </c>
      <c r="I844" s="97"/>
      <c r="J844" s="87" t="str">
        <f t="shared" si="662"/>
        <v/>
      </c>
      <c r="K844" s="87" t="str">
        <f t="shared" si="663"/>
        <v/>
      </c>
      <c r="L844" s="87" t="str">
        <f t="shared" si="664"/>
        <v/>
      </c>
      <c r="M844" s="87" t="str">
        <f t="shared" si="665"/>
        <v/>
      </c>
      <c r="N844" s="92"/>
      <c r="P844" s="223" t="str">
        <f>IF(OR(LEFT($A844,1)="x",AND(Y833+$AC844=0,$AC833&gt;0)),"",IFERROR(VLOOKUP($A844,LedenZ,26,0),""))</f>
        <v/>
      </c>
      <c r="Q844" s="223" t="str">
        <f>IF(OR(LEFT($A844,1)="x",AND(Z833+$AC844=0,$AC833&gt;0)),"",IFERROR(VLOOKUP($A844,LedenZ,27,0),""))</f>
        <v/>
      </c>
      <c r="R844" s="223" t="str">
        <f>IF(OR(LEFT($A844,1)="x",AND(AA833+$AC844=0,$AC833&gt;0)),"",IFERROR(VLOOKUP($A844,LedenZ,28,0),""))</f>
        <v/>
      </c>
      <c r="S844" s="223" t="str">
        <f>IF(OR(LEFT($A844,1)="x",AND(AC833+$AC844=0,$AC833&gt;0)),"",IFERROR(VLOOKUP($A844,LedenZ,29,0),""))</f>
        <v/>
      </c>
      <c r="V844" s="229" t="str">
        <f t="shared" si="671"/>
        <v/>
      </c>
      <c r="W844" s="229" t="str">
        <f t="shared" si="671"/>
        <v/>
      </c>
      <c r="X844" s="52">
        <v>15</v>
      </c>
      <c r="Y844" s="87" t="str">
        <f t="shared" si="666"/>
        <v/>
      </c>
      <c r="Z844" s="87" t="str">
        <f t="shared" si="667"/>
        <v/>
      </c>
      <c r="AA844" s="87" t="str">
        <f t="shared" si="668"/>
        <v/>
      </c>
      <c r="AB844" s="87" t="str">
        <f t="shared" si="669"/>
        <v/>
      </c>
      <c r="AC844" s="34">
        <f t="shared" si="670"/>
        <v>0</v>
      </c>
    </row>
    <row r="845" spans="1:29" x14ac:dyDescent="0.2">
      <c r="A845" s="34" t="str">
        <f>C831&amp;"x"&amp;B845</f>
        <v>x12</v>
      </c>
      <c r="B845" s="63">
        <v>12</v>
      </c>
      <c r="C845" s="87" t="str">
        <f t="shared" si="656"/>
        <v/>
      </c>
      <c r="D845" s="87" t="str">
        <f t="shared" si="657"/>
        <v/>
      </c>
      <c r="E845" s="88" t="str">
        <f t="shared" si="658"/>
        <v/>
      </c>
      <c r="F845" s="88" t="str">
        <f t="shared" si="659"/>
        <v/>
      </c>
      <c r="G845" s="89" t="str">
        <f t="shared" si="660"/>
        <v/>
      </c>
      <c r="H845" s="90" t="str">
        <f t="shared" si="661"/>
        <v/>
      </c>
      <c r="I845" s="97"/>
      <c r="J845" s="87" t="str">
        <f t="shared" si="662"/>
        <v/>
      </c>
      <c r="K845" s="87" t="str">
        <f t="shared" si="663"/>
        <v/>
      </c>
      <c r="L845" s="87" t="str">
        <f t="shared" si="664"/>
        <v/>
      </c>
      <c r="M845" s="87" t="str">
        <f t="shared" si="665"/>
        <v/>
      </c>
      <c r="N845" s="92"/>
      <c r="P845" s="223" t="str">
        <f>IF(OR(LEFT($A845,1)="x",AND(Y833+$AC845=0,$AC833&gt;0)),"",IFERROR(VLOOKUP($A845,LedenZ,26,0),""))</f>
        <v/>
      </c>
      <c r="Q845" s="223" t="str">
        <f>IF(OR(LEFT($A845,1)="x",AND(Z833+$AC845=0,$AC833&gt;0)),"",IFERROR(VLOOKUP($A845,LedenZ,27,0),""))</f>
        <v/>
      </c>
      <c r="R845" s="223" t="str">
        <f>IF(OR(LEFT($A845,1)="x",AND(AA833+$AC845=0,$AC833&gt;0)),"",IFERROR(VLOOKUP($A845,LedenZ,28,0),""))</f>
        <v/>
      </c>
      <c r="S845" s="223" t="str">
        <f>IF(OR(LEFT($A845,1)="x",AND(AC833+$AC845=0,$AC833&gt;0)),"",IFERROR(VLOOKUP($A845,LedenZ,29,0),""))</f>
        <v/>
      </c>
      <c r="V845" s="229" t="str">
        <f t="shared" si="671"/>
        <v/>
      </c>
      <c r="W845" s="229" t="str">
        <f t="shared" si="671"/>
        <v/>
      </c>
      <c r="X845" s="52">
        <v>16</v>
      </c>
      <c r="Y845" s="87" t="str">
        <f t="shared" si="666"/>
        <v/>
      </c>
      <c r="Z845" s="87" t="str">
        <f t="shared" si="667"/>
        <v/>
      </c>
      <c r="AA845" s="87" t="str">
        <f t="shared" si="668"/>
        <v/>
      </c>
      <c r="AB845" s="87" t="str">
        <f t="shared" si="669"/>
        <v/>
      </c>
      <c r="AC845" s="34">
        <f t="shared" si="670"/>
        <v>0</v>
      </c>
    </row>
    <row r="846" spans="1:29" x14ac:dyDescent="0.2">
      <c r="A846" s="34" t="str">
        <f>C831&amp;"x"&amp;B846</f>
        <v>x13</v>
      </c>
      <c r="B846" s="63">
        <v>13</v>
      </c>
      <c r="C846" s="87" t="str">
        <f t="shared" si="656"/>
        <v/>
      </c>
      <c r="D846" s="87" t="str">
        <f t="shared" si="657"/>
        <v/>
      </c>
      <c r="E846" s="88" t="str">
        <f t="shared" si="658"/>
        <v/>
      </c>
      <c r="F846" s="88" t="str">
        <f t="shared" si="659"/>
        <v/>
      </c>
      <c r="G846" s="89" t="str">
        <f t="shared" si="660"/>
        <v/>
      </c>
      <c r="H846" s="90" t="str">
        <f t="shared" si="661"/>
        <v/>
      </c>
      <c r="I846" s="97"/>
      <c r="J846" s="87" t="str">
        <f t="shared" si="662"/>
        <v/>
      </c>
      <c r="K846" s="87" t="str">
        <f t="shared" si="663"/>
        <v/>
      </c>
      <c r="L846" s="87" t="str">
        <f t="shared" si="664"/>
        <v/>
      </c>
      <c r="M846" s="87" t="str">
        <f t="shared" si="665"/>
        <v/>
      </c>
      <c r="N846" s="92"/>
      <c r="P846" s="223" t="str">
        <f>IF(OR(LEFT($A846,1)="x",AND(Y833+$AC846=0,$AC833&gt;0)),"",IFERROR(VLOOKUP($A846,LedenZ,26,0),""))</f>
        <v/>
      </c>
      <c r="Q846" s="223" t="str">
        <f>IF(OR(LEFT($A846,1)="x",AND(Z833+$AC846=0,$AC833&gt;0)),"",IFERROR(VLOOKUP($A846,LedenZ,27,0),""))</f>
        <v/>
      </c>
      <c r="R846" s="223" t="str">
        <f>IF(OR(LEFT($A846,1)="x",AND(AA833+$AC846=0,$AC833&gt;0)),"",IFERROR(VLOOKUP($A846,LedenZ,28,0),""))</f>
        <v/>
      </c>
      <c r="S846" s="223" t="str">
        <f>IF(OR(LEFT($A846,1)="x",AND(AC833+$AC846=0,$AC833&gt;0)),"",IFERROR(VLOOKUP($A846,LedenZ,29,0),""))</f>
        <v/>
      </c>
      <c r="V846" s="229" t="str">
        <f t="shared" si="671"/>
        <v/>
      </c>
      <c r="W846" s="229" t="str">
        <f t="shared" si="671"/>
        <v/>
      </c>
      <c r="X846" s="52">
        <v>17</v>
      </c>
      <c r="Y846" s="87" t="str">
        <f t="shared" si="666"/>
        <v/>
      </c>
      <c r="Z846" s="87" t="str">
        <f t="shared" si="667"/>
        <v/>
      </c>
      <c r="AA846" s="87" t="str">
        <f t="shared" si="668"/>
        <v/>
      </c>
      <c r="AB846" s="87" t="str">
        <f t="shared" si="669"/>
        <v/>
      </c>
      <c r="AC846" s="34">
        <f t="shared" si="670"/>
        <v>0</v>
      </c>
    </row>
    <row r="847" spans="1:29" x14ac:dyDescent="0.2">
      <c r="A847" s="34" t="str">
        <f>C831&amp;"x"&amp;B847</f>
        <v>x14</v>
      </c>
      <c r="B847" s="63">
        <v>14</v>
      </c>
      <c r="C847" s="87" t="str">
        <f t="shared" si="656"/>
        <v/>
      </c>
      <c r="D847" s="87" t="str">
        <f t="shared" si="657"/>
        <v/>
      </c>
      <c r="E847" s="88" t="str">
        <f t="shared" si="658"/>
        <v/>
      </c>
      <c r="F847" s="88" t="str">
        <f t="shared" si="659"/>
        <v/>
      </c>
      <c r="G847" s="89" t="str">
        <f t="shared" si="660"/>
        <v/>
      </c>
      <c r="H847" s="90" t="str">
        <f t="shared" si="661"/>
        <v/>
      </c>
      <c r="I847" s="97"/>
      <c r="J847" s="87" t="str">
        <f t="shared" si="662"/>
        <v/>
      </c>
      <c r="K847" s="87" t="str">
        <f t="shared" si="663"/>
        <v/>
      </c>
      <c r="L847" s="87" t="str">
        <f t="shared" si="664"/>
        <v/>
      </c>
      <c r="M847" s="87" t="str">
        <f t="shared" si="665"/>
        <v/>
      </c>
      <c r="N847" s="92"/>
      <c r="P847" s="223" t="str">
        <f>IF(OR(LEFT($A847,1)="x",AND(Y833+$AC847=0,$AC833&gt;0)),"",IFERROR(VLOOKUP($A847,LedenZ,26,0),""))</f>
        <v/>
      </c>
      <c r="Q847" s="223" t="str">
        <f>IF(OR(LEFT($A847,1)="x",AND(Z833+$AC847=0,$AC833&gt;0)),"",IFERROR(VLOOKUP($A847,LedenZ,27,0),""))</f>
        <v/>
      </c>
      <c r="R847" s="223" t="str">
        <f>IF(OR(LEFT($A847,1)="x",AND(AA833+$AC847=0,$AC833&gt;0)),"",IFERROR(VLOOKUP($A847,LedenZ,28,0),""))</f>
        <v/>
      </c>
      <c r="S847" s="223" t="str">
        <f>IF(OR(LEFT($A847,1)="x",AND(AC833+$AC847=0,$AC833&gt;0)),"",IFERROR(VLOOKUP($A847,LedenZ,29,0),""))</f>
        <v/>
      </c>
      <c r="V847" s="229" t="str">
        <f t="shared" si="671"/>
        <v/>
      </c>
      <c r="W847" s="229" t="str">
        <f t="shared" si="671"/>
        <v/>
      </c>
      <c r="X847" s="52">
        <v>18</v>
      </c>
      <c r="Y847" s="87" t="str">
        <f t="shared" si="666"/>
        <v/>
      </c>
      <c r="Z847" s="87" t="str">
        <f t="shared" si="667"/>
        <v/>
      </c>
      <c r="AA847" s="87" t="str">
        <f t="shared" si="668"/>
        <v/>
      </c>
      <c r="AB847" s="87" t="str">
        <f t="shared" si="669"/>
        <v/>
      </c>
      <c r="AC847" s="34">
        <f t="shared" si="670"/>
        <v>0</v>
      </c>
    </row>
    <row r="848" spans="1:29" x14ac:dyDescent="0.2">
      <c r="A848" s="34" t="str">
        <f>C831&amp;"x"&amp;B848</f>
        <v>x15</v>
      </c>
      <c r="B848" s="63">
        <v>15</v>
      </c>
      <c r="C848" s="87" t="str">
        <f t="shared" si="656"/>
        <v/>
      </c>
      <c r="D848" s="87" t="str">
        <f t="shared" si="657"/>
        <v/>
      </c>
      <c r="E848" s="88" t="str">
        <f t="shared" si="658"/>
        <v/>
      </c>
      <c r="F848" s="88" t="str">
        <f t="shared" si="659"/>
        <v/>
      </c>
      <c r="G848" s="89" t="str">
        <f t="shared" si="660"/>
        <v/>
      </c>
      <c r="H848" s="90" t="str">
        <f t="shared" si="661"/>
        <v/>
      </c>
      <c r="I848" s="97"/>
      <c r="J848" s="87" t="str">
        <f t="shared" si="662"/>
        <v/>
      </c>
      <c r="K848" s="87" t="str">
        <f t="shared" si="663"/>
        <v/>
      </c>
      <c r="L848" s="87" t="str">
        <f t="shared" si="664"/>
        <v/>
      </c>
      <c r="M848" s="87" t="str">
        <f t="shared" si="665"/>
        <v/>
      </c>
      <c r="N848" s="92"/>
      <c r="P848" s="223" t="str">
        <f>IF(OR(LEFT($A848,1)="x",AND(Y833+$AC848=0,$AC833&gt;0)),"",IFERROR(VLOOKUP($A848,LedenZ,26,0),""))</f>
        <v/>
      </c>
      <c r="Q848" s="223" t="str">
        <f>IF(OR(LEFT($A848,1)="x",AND(Z833+$AC848=0,$AC833&gt;0)),"",IFERROR(VLOOKUP($A848,LedenZ,27,0),""))</f>
        <v/>
      </c>
      <c r="R848" s="223" t="str">
        <f>IF(OR(LEFT($A848,1)="x",AND(AA833+$AC848=0,$AC833&gt;0)),"",IFERROR(VLOOKUP($A848,LedenZ,28,0),""))</f>
        <v/>
      </c>
      <c r="S848" s="223" t="str">
        <f>IF(OR(LEFT($A848,1)="x",AND(AC833+$AC848=0,$AC833&gt;0)),"",IFERROR(VLOOKUP($A848,LedenZ,29,0),""))</f>
        <v/>
      </c>
      <c r="V848" s="229" t="str">
        <f t="shared" si="671"/>
        <v/>
      </c>
      <c r="W848" s="229" t="str">
        <f t="shared" si="671"/>
        <v/>
      </c>
      <c r="X848" s="52">
        <v>19</v>
      </c>
      <c r="Y848" s="87" t="str">
        <f t="shared" si="666"/>
        <v/>
      </c>
      <c r="Z848" s="87" t="str">
        <f t="shared" si="667"/>
        <v/>
      </c>
      <c r="AA848" s="87" t="str">
        <f t="shared" si="668"/>
        <v/>
      </c>
      <c r="AB848" s="87" t="str">
        <f t="shared" si="669"/>
        <v/>
      </c>
      <c r="AC848" s="34">
        <f t="shared" si="670"/>
        <v>0</v>
      </c>
    </row>
    <row r="849" spans="1:32" ht="13.5" thickBot="1" x14ac:dyDescent="0.25">
      <c r="B849" s="93"/>
      <c r="C849" s="94"/>
      <c r="D849" s="93"/>
      <c r="E849" s="93"/>
      <c r="F849" s="93"/>
      <c r="G849" s="95"/>
      <c r="H849" s="95"/>
      <c r="I849" s="95"/>
      <c r="J849" s="94"/>
      <c r="K849" s="94"/>
      <c r="L849" s="94"/>
      <c r="M849" s="92"/>
      <c r="N849" s="92"/>
      <c r="X849" s="52">
        <v>20</v>
      </c>
    </row>
    <row r="850" spans="1:32" ht="13.5" thickTop="1" x14ac:dyDescent="0.2">
      <c r="A850" s="62"/>
      <c r="B850" s="63"/>
      <c r="C850" s="392" t="s">
        <v>6547</v>
      </c>
      <c r="D850" s="392"/>
      <c r="E850" s="178" t="s">
        <v>6548</v>
      </c>
      <c r="F850" s="178" t="s">
        <v>6549</v>
      </c>
      <c r="G850" s="65" t="s">
        <v>6550</v>
      </c>
      <c r="H850" s="66"/>
      <c r="I850" s="67"/>
      <c r="J850" s="68" t="s">
        <v>6551</v>
      </c>
      <c r="K850" s="68" t="s">
        <v>6552</v>
      </c>
      <c r="L850" s="68" t="s">
        <v>6553</v>
      </c>
      <c r="M850" s="69"/>
      <c r="N850" s="69"/>
      <c r="O850" s="70"/>
      <c r="P850" s="71">
        <f>COUNT(P854:P868)</f>
        <v>0</v>
      </c>
      <c r="Q850" s="71">
        <f>COUNT(Q854:Q868)</f>
        <v>0</v>
      </c>
      <c r="R850" s="71">
        <f>COUNT(R854:R868)</f>
        <v>0</v>
      </c>
      <c r="S850" s="71">
        <f>COUNT(S854:S868)</f>
        <v>0</v>
      </c>
      <c r="T850" s="51">
        <f>S850-(15-COUNTBLANK(AB854:AB868))</f>
        <v>0</v>
      </c>
      <c r="U850" s="70"/>
      <c r="V850" s="70"/>
      <c r="W850" s="70"/>
      <c r="X850" s="70">
        <v>1</v>
      </c>
      <c r="Y850" s="62"/>
      <c r="Z850" s="62"/>
      <c r="AA850" s="62"/>
      <c r="AB850" s="62"/>
      <c r="AC850" s="62"/>
    </row>
    <row r="851" spans="1:32" x14ac:dyDescent="0.2">
      <c r="A851" s="43">
        <v>46</v>
      </c>
      <c r="B851" s="73"/>
      <c r="C851" s="391" t="str">
        <f>Leden!AR48</f>
        <v/>
      </c>
      <c r="D851" s="391"/>
      <c r="E851" s="177" t="str">
        <f>IF($C851="","",LEFT(IFERROR(VLOOKUP($C851,TeamsZ,2,0),"")&amp;"??",2))</f>
        <v/>
      </c>
      <c r="F851" s="177" t="str">
        <f>IF($C851="","",LEFT(IFERROR(VLOOKUP($C851,TeamsZ,3,0),"")&amp;"??",2))</f>
        <v/>
      </c>
      <c r="G851" s="177" t="str">
        <f>IF($C851="","",LEFT(IFERROR(VLOOKUP($C851,TeamsZ,4,0),"")&amp;"?",1))</f>
        <v/>
      </c>
      <c r="H851" s="75"/>
      <c r="I851" s="76"/>
      <c r="J851" s="295">
        <f>COUNTIF(C854:C868,"V")</f>
        <v>0</v>
      </c>
      <c r="K851" s="300">
        <f>COUNTIF(C854:C868,"M")</f>
        <v>0</v>
      </c>
      <c r="L851" s="77" t="str">
        <f>IFERROR(AVERAGE(H854:H868),"")</f>
        <v/>
      </c>
      <c r="M851" s="78"/>
      <c r="N851" s="78"/>
      <c r="O851" s="79" t="s">
        <v>6554</v>
      </c>
      <c r="P851" s="223" t="str">
        <f>IF(COUNT(P854:P868)=0,"",TeamPunten(P854:P868,$V851))</f>
        <v/>
      </c>
      <c r="Q851" s="223" t="str">
        <f>IF(COUNT(Q854:Q868)=0,"",TeamPunten(Q854:Q868,$V851))</f>
        <v/>
      </c>
      <c r="R851" s="223" t="str">
        <f>IF(COUNT(R854:R868)=0,"",TeamPunten(R854:R868,$V851))</f>
        <v/>
      </c>
      <c r="S851" s="223" t="str">
        <f>IF(COUNT(S854:S868)=0,"",TeamPunten(S854:S868,$V851))</f>
        <v/>
      </c>
      <c r="T851" s="51"/>
      <c r="U851" s="225" t="str">
        <f>MID($C851,1,1)</f>
        <v/>
      </c>
      <c r="V851" s="225" t="str">
        <f>MID($C851,1,1)</f>
        <v/>
      </c>
      <c r="W851" s="225" t="str">
        <f>MID($C851,1,1)</f>
        <v/>
      </c>
      <c r="X851" s="52">
        <v>2</v>
      </c>
      <c r="Y851" s="43"/>
      <c r="Z851" s="43"/>
      <c r="AA851" s="43"/>
      <c r="AB851" s="43"/>
      <c r="AC851" s="43"/>
      <c r="AD851" s="20" t="str">
        <f>IF($C851="","",IFERROR(VLOOKUP($C851,TeamsZ,6,0),""))</f>
        <v/>
      </c>
      <c r="AE851" s="20" t="str">
        <f>IF($AD851="","",VLOOKUP($AD851,Teams!$J$4:$O$8,2,0))</f>
        <v/>
      </c>
      <c r="AF851" s="20" t="str">
        <f>IF($AD851="","",VLOOKUP($AD851,Teams!$J$4:$O$8,4,0))</f>
        <v/>
      </c>
    </row>
    <row r="852" spans="1:32" x14ac:dyDescent="0.2">
      <c r="B852" s="63"/>
      <c r="C852" s="178"/>
      <c r="D852" s="63"/>
      <c r="E852" s="63"/>
      <c r="F852" s="63"/>
      <c r="G852" s="67"/>
      <c r="H852" s="67"/>
      <c r="I852" s="67"/>
      <c r="J852" s="296"/>
      <c r="K852" s="296"/>
      <c r="L852" s="296"/>
      <c r="M852" s="80"/>
      <c r="N852" s="80"/>
      <c r="P852" s="224"/>
      <c r="Q852" s="224"/>
      <c r="R852" s="224"/>
      <c r="S852" s="224"/>
      <c r="T852" s="51"/>
      <c r="U852" s="226"/>
      <c r="V852" s="226"/>
      <c r="W852" s="226"/>
      <c r="X852" s="52">
        <v>3</v>
      </c>
    </row>
    <row r="853" spans="1:32" x14ac:dyDescent="0.2">
      <c r="A853" s="81"/>
      <c r="B853" s="82"/>
      <c r="C853" s="83" t="s">
        <v>6555</v>
      </c>
      <c r="D853" s="83" t="s">
        <v>6556</v>
      </c>
      <c r="E853" s="84" t="s">
        <v>6557</v>
      </c>
      <c r="F853" s="84" t="s">
        <v>6558</v>
      </c>
      <c r="G853" s="83" t="s">
        <v>6559</v>
      </c>
      <c r="H853" s="83" t="s">
        <v>6560</v>
      </c>
      <c r="I853" s="83" t="s">
        <v>6415</v>
      </c>
      <c r="J853" s="83" t="s">
        <v>7321</v>
      </c>
      <c r="K853" s="83" t="s">
        <v>8065</v>
      </c>
      <c r="L853" s="83" t="s">
        <v>8195</v>
      </c>
      <c r="M853" s="83" t="s">
        <v>8196</v>
      </c>
      <c r="N853" s="85"/>
      <c r="O853" s="86"/>
      <c r="P853" s="227" t="s">
        <v>6425</v>
      </c>
      <c r="Q853" s="227" t="s">
        <v>6424</v>
      </c>
      <c r="R853" s="227" t="s">
        <v>6426</v>
      </c>
      <c r="S853" s="227" t="s">
        <v>6425</v>
      </c>
      <c r="T853" s="51"/>
      <c r="U853" s="225" t="str">
        <f>IF(W851="","",VLOOKUP(W851,Leeftijdscat,2,FALSE))</f>
        <v/>
      </c>
      <c r="V853" s="225" t="str">
        <f>IF(W851="","",VLOOKUP(W851,Leeftijdscat,3,FALSE))</f>
        <v/>
      </c>
      <c r="W853" s="225"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LEN(AB854&amp;AB855&amp;AB856&amp;AB857&amp;AB858&amp;AB859&amp;AB860&amp;AB861&amp;AB862&amp;AB863&amp;AB864&amp;AB865&amp;AB866&amp;AB867&amp;AB868)</f>
        <v>0</v>
      </c>
      <c r="AC853" s="81">
        <f>SUM(Y853:AA853)</f>
        <v>0</v>
      </c>
    </row>
    <row r="854" spans="1:32" x14ac:dyDescent="0.2">
      <c r="A854" s="34" t="str">
        <f>C851&amp;"x"&amp;B854</f>
        <v>x1</v>
      </c>
      <c r="B854" s="63">
        <v>1</v>
      </c>
      <c r="C854" s="87" t="str">
        <f t="shared" ref="C854:C868" si="672">IF(LEFT($A854,1)="x","",IFERROR(VLOOKUP($A854,LedenZ,5,0),""))</f>
        <v/>
      </c>
      <c r="D854" s="87" t="str">
        <f t="shared" ref="D854:D868" si="673">IF(LEFT($A854,1)="x","",IFERROR(VLOOKUP($A854,LedenZ,6,0),""))</f>
        <v/>
      </c>
      <c r="E854" s="88" t="str">
        <f t="shared" ref="E854:E868" si="674">IF(LEFT($A854,1)="x","",IFERROR(VLOOKUP($A854,LedenZ,7,0),""))</f>
        <v/>
      </c>
      <c r="F854" s="88" t="str">
        <f t="shared" ref="F854:F868" si="675">IF(LEFT($A854,1)="x","",IFERROR(VLOOKUP($A854,LedenZ,8,0),""))</f>
        <v/>
      </c>
      <c r="G854" s="89" t="str">
        <f t="shared" ref="G854:G868" si="676">IF(LEFT($A854,1)="x","",IFERROR(VLOOKUP($A854,LedenZ,9,0),""))</f>
        <v/>
      </c>
      <c r="H854" s="90" t="str">
        <f t="shared" ref="H854:H868" si="677">IF(AND(ISNUMBER(G854),G854&lt;&gt;0),DATEDIF(G854,Peildatum,"Y"),"")</f>
        <v/>
      </c>
      <c r="I854" s="97"/>
      <c r="J854" s="87" t="str">
        <f t="shared" ref="J854:J868" si="678">IF(LEFT($A854,1)="x","",IFERROR(VLOOKUP($A854,LedenZ,15,0),""))</f>
        <v/>
      </c>
      <c r="K854" s="87" t="str">
        <f t="shared" ref="K854:K868" si="679">IF(LEFT($A854,1)="x","",IFERROR(VLOOKUP($A854,LedenZ,16,0),""))</f>
        <v/>
      </c>
      <c r="L854" s="87" t="str">
        <f t="shared" ref="L854:L868" si="680">IF(LEFT($A854,1)="x","",IFERROR(VLOOKUP($A854,LedenZ,17,0),""))</f>
        <v/>
      </c>
      <c r="M854" s="87" t="str">
        <f t="shared" ref="M854:M868" si="681">IF(LEFT($A854,1)="x","",IFERROR(VLOOKUP($A854,LedenZ,18,0),""))</f>
        <v/>
      </c>
      <c r="N854" s="92"/>
      <c r="P854" s="223" t="str">
        <f>IF(OR(LEFT($A854,1)="x",AND(Y853+$AC854=0,$AC853&gt;0)),"",IFERROR(VLOOKUP($A854,LedenZ,26,0),""))</f>
        <v/>
      </c>
      <c r="Q854" s="223" t="str">
        <f>IF(OR(LEFT($A854,1)="x",AND(Z853+$AC854=0,$AC853&gt;0)),"",IFERROR(VLOOKUP($A854,LedenZ,27,0),""))</f>
        <v/>
      </c>
      <c r="R854" s="223" t="str">
        <f>IF(OR(LEFT($A854,1)="x",AND(AA853+$AC854=0,$AC853&gt;0)),"",IFERROR(VLOOKUP($A854,LedenZ,28,0),""))</f>
        <v/>
      </c>
      <c r="S854" s="223" t="str">
        <f>IF(OR(LEFT($A854,1)="x",AND(AC853+$AC854=0,$AC853&gt;0)),"",IFERROR(VLOOKUP($A854,LedenZ,29,0),""))</f>
        <v/>
      </c>
      <c r="T854" s="305"/>
      <c r="U854" s="226"/>
      <c r="V854" s="229" t="str">
        <f>V853</f>
        <v/>
      </c>
      <c r="W854" s="229" t="str">
        <f>W853</f>
        <v/>
      </c>
      <c r="X854" s="52">
        <v>5</v>
      </c>
      <c r="Y854" s="87" t="str">
        <f t="shared" ref="Y854:Y868" si="682">IF(LEFT($A854,1)="x","",IFERROR(VLOOKUP($A854,LedenZ,33,0),""))</f>
        <v/>
      </c>
      <c r="Z854" s="87" t="str">
        <f t="shared" ref="Z854:Z868" si="683">IF(LEFT($A854,1)="x","",IFERROR(VLOOKUP($A854,LedenZ,34,0),""))</f>
        <v/>
      </c>
      <c r="AA854" s="87" t="str">
        <f t="shared" ref="AA854:AA868" si="684">IF(LEFT($A854,1)="x","",IFERROR(VLOOKUP($A854,LedenZ,35,0),""))</f>
        <v/>
      </c>
      <c r="AB854" s="87" t="str">
        <f t="shared" ref="AB854:AB868" si="685">IF(LEFT($A854,1)="x","",IFERROR(VLOOKUP($A854,LedenZ,36,0),""))</f>
        <v/>
      </c>
      <c r="AC854" s="34">
        <f t="shared" ref="AC854:AC868" si="686">LEN(Y854&amp;Z854&amp;AA854&amp;AB854)</f>
        <v>0</v>
      </c>
    </row>
    <row r="855" spans="1:32" x14ac:dyDescent="0.2">
      <c r="A855" s="34" t="str">
        <f>C851&amp;"x"&amp;B855</f>
        <v>x2</v>
      </c>
      <c r="B855" s="63">
        <v>2</v>
      </c>
      <c r="C855" s="87" t="str">
        <f t="shared" si="672"/>
        <v/>
      </c>
      <c r="D855" s="87" t="str">
        <f t="shared" si="673"/>
        <v/>
      </c>
      <c r="E855" s="88" t="str">
        <f t="shared" si="674"/>
        <v/>
      </c>
      <c r="F855" s="88" t="str">
        <f t="shared" si="675"/>
        <v/>
      </c>
      <c r="G855" s="89" t="str">
        <f t="shared" si="676"/>
        <v/>
      </c>
      <c r="H855" s="90" t="str">
        <f t="shared" si="677"/>
        <v/>
      </c>
      <c r="I855" s="97"/>
      <c r="J855" s="87" t="str">
        <f t="shared" si="678"/>
        <v/>
      </c>
      <c r="K855" s="87" t="str">
        <f t="shared" si="679"/>
        <v/>
      </c>
      <c r="L855" s="87" t="str">
        <f t="shared" si="680"/>
        <v/>
      </c>
      <c r="M855" s="87" t="str">
        <f t="shared" si="681"/>
        <v/>
      </c>
      <c r="N855" s="92"/>
      <c r="P855" s="223" t="str">
        <f>IF(OR(LEFT($A855,1)="x",AND(Y853+$AC855=0,$AC853&gt;0)),"",IFERROR(VLOOKUP($A855,LedenZ,26,0),""))</f>
        <v/>
      </c>
      <c r="Q855" s="223" t="str">
        <f>IF(OR(LEFT($A855,1)="x",AND(Z853+$AC855=0,$AC853&gt;0)),"",IFERROR(VLOOKUP($A855,LedenZ,27,0),""))</f>
        <v/>
      </c>
      <c r="R855" s="223" t="str">
        <f>IF(OR(LEFT($A855,1)="x",AND(AA853+$AC855=0,$AC853&gt;0)),"",IFERROR(VLOOKUP($A855,LedenZ,28,0),""))</f>
        <v/>
      </c>
      <c r="S855" s="223" t="str">
        <f>IF(OR(LEFT($A855,1)="x",AND(AC853+$AC855=0,$AC853&gt;0)),"",IFERROR(VLOOKUP($A855,LedenZ,29,0),""))</f>
        <v/>
      </c>
      <c r="T855" s="305"/>
      <c r="U855" s="226"/>
      <c r="V855" s="229" t="str">
        <f t="shared" ref="V855:W868" si="687">V854</f>
        <v/>
      </c>
      <c r="W855" s="229" t="str">
        <f t="shared" si="687"/>
        <v/>
      </c>
      <c r="X855" s="52">
        <v>6</v>
      </c>
      <c r="Y855" s="87" t="str">
        <f t="shared" si="682"/>
        <v/>
      </c>
      <c r="Z855" s="87" t="str">
        <f t="shared" si="683"/>
        <v/>
      </c>
      <c r="AA855" s="87" t="str">
        <f t="shared" si="684"/>
        <v/>
      </c>
      <c r="AB855" s="87" t="str">
        <f t="shared" si="685"/>
        <v/>
      </c>
      <c r="AC855" s="34">
        <f t="shared" si="686"/>
        <v>0</v>
      </c>
    </row>
    <row r="856" spans="1:32" x14ac:dyDescent="0.2">
      <c r="A856" s="34" t="str">
        <f>C851&amp;"x"&amp;B856</f>
        <v>x3</v>
      </c>
      <c r="B856" s="63">
        <v>3</v>
      </c>
      <c r="C856" s="87" t="str">
        <f t="shared" si="672"/>
        <v/>
      </c>
      <c r="D856" s="87" t="str">
        <f t="shared" si="673"/>
        <v/>
      </c>
      <c r="E856" s="88" t="str">
        <f t="shared" si="674"/>
        <v/>
      </c>
      <c r="F856" s="88" t="str">
        <f t="shared" si="675"/>
        <v/>
      </c>
      <c r="G856" s="89" t="str">
        <f t="shared" si="676"/>
        <v/>
      </c>
      <c r="H856" s="90" t="str">
        <f t="shared" si="677"/>
        <v/>
      </c>
      <c r="I856" s="97"/>
      <c r="J856" s="87" t="str">
        <f t="shared" si="678"/>
        <v/>
      </c>
      <c r="K856" s="87" t="str">
        <f t="shared" si="679"/>
        <v/>
      </c>
      <c r="L856" s="87" t="str">
        <f t="shared" si="680"/>
        <v/>
      </c>
      <c r="M856" s="87" t="str">
        <f t="shared" si="681"/>
        <v/>
      </c>
      <c r="N856" s="92"/>
      <c r="P856" s="223" t="str">
        <f>IF(OR(LEFT($A856,1)="x",AND(Y853+$AC856=0,$AC853&gt;0)),"",IFERROR(VLOOKUP($A856,LedenZ,26,0),""))</f>
        <v/>
      </c>
      <c r="Q856" s="223" t="str">
        <f>IF(OR(LEFT($A856,1)="x",AND(Z853+$AC856=0,$AC853&gt;0)),"",IFERROR(VLOOKUP($A856,LedenZ,27,0),""))</f>
        <v/>
      </c>
      <c r="R856" s="223" t="str">
        <f>IF(OR(LEFT($A856,1)="x",AND(AA853+$AC856=0,$AC853&gt;0)),"",IFERROR(VLOOKUP($A856,LedenZ,28,0),""))</f>
        <v/>
      </c>
      <c r="S856" s="223" t="str">
        <f>IF(OR(LEFT($A856,1)="x",AND(AC853+$AC856=0,$AC853&gt;0)),"",IFERROR(VLOOKUP($A856,LedenZ,29,0),""))</f>
        <v/>
      </c>
      <c r="T856" s="305"/>
      <c r="U856" s="226"/>
      <c r="V856" s="229" t="str">
        <f t="shared" si="687"/>
        <v/>
      </c>
      <c r="W856" s="229" t="str">
        <f t="shared" si="687"/>
        <v/>
      </c>
      <c r="X856" s="52">
        <v>7</v>
      </c>
      <c r="Y856" s="87" t="str">
        <f t="shared" si="682"/>
        <v/>
      </c>
      <c r="Z856" s="87" t="str">
        <f t="shared" si="683"/>
        <v/>
      </c>
      <c r="AA856" s="87" t="str">
        <f t="shared" si="684"/>
        <v/>
      </c>
      <c r="AB856" s="87" t="str">
        <f t="shared" si="685"/>
        <v/>
      </c>
      <c r="AC856" s="34">
        <f t="shared" si="686"/>
        <v>0</v>
      </c>
    </row>
    <row r="857" spans="1:32" x14ac:dyDescent="0.2">
      <c r="A857" s="34" t="str">
        <f>C851&amp;"x"&amp;B857</f>
        <v>x4</v>
      </c>
      <c r="B857" s="63">
        <v>4</v>
      </c>
      <c r="C857" s="87" t="str">
        <f t="shared" si="672"/>
        <v/>
      </c>
      <c r="D857" s="87" t="str">
        <f t="shared" si="673"/>
        <v/>
      </c>
      <c r="E857" s="88" t="str">
        <f t="shared" si="674"/>
        <v/>
      </c>
      <c r="F857" s="88" t="str">
        <f t="shared" si="675"/>
        <v/>
      </c>
      <c r="G857" s="89" t="str">
        <f t="shared" si="676"/>
        <v/>
      </c>
      <c r="H857" s="90" t="str">
        <f t="shared" si="677"/>
        <v/>
      </c>
      <c r="I857" s="97"/>
      <c r="J857" s="87" t="str">
        <f t="shared" si="678"/>
        <v/>
      </c>
      <c r="K857" s="87" t="str">
        <f t="shared" si="679"/>
        <v/>
      </c>
      <c r="L857" s="87" t="str">
        <f t="shared" si="680"/>
        <v/>
      </c>
      <c r="M857" s="87" t="str">
        <f t="shared" si="681"/>
        <v/>
      </c>
      <c r="N857" s="92"/>
      <c r="P857" s="223" t="str">
        <f>IF(OR(LEFT($A857,1)="x",AND(Y853+$AC857=0,$AC853&gt;0)),"",IFERROR(VLOOKUP($A857,LedenZ,26,0),""))</f>
        <v/>
      </c>
      <c r="Q857" s="223" t="str">
        <f>IF(OR(LEFT($A857,1)="x",AND(Z853+$AC857=0,$AC853&gt;0)),"",IFERROR(VLOOKUP($A857,LedenZ,27,0),""))</f>
        <v/>
      </c>
      <c r="R857" s="223" t="str">
        <f>IF(OR(LEFT($A857,1)="x",AND(AA853+$AC857=0,$AC853&gt;0)),"",IFERROR(VLOOKUP($A857,LedenZ,28,0),""))</f>
        <v/>
      </c>
      <c r="S857" s="223" t="str">
        <f>IF(OR(LEFT($A857,1)="x",AND(AC853+$AC857=0,$AC853&gt;0)),"",IFERROR(VLOOKUP($A857,LedenZ,29,0),""))</f>
        <v/>
      </c>
      <c r="T857" s="305"/>
      <c r="U857" s="226"/>
      <c r="V857" s="229" t="str">
        <f t="shared" si="687"/>
        <v/>
      </c>
      <c r="W857" s="229" t="str">
        <f t="shared" si="687"/>
        <v/>
      </c>
      <c r="X857" s="52">
        <v>8</v>
      </c>
      <c r="Y857" s="87" t="str">
        <f t="shared" si="682"/>
        <v/>
      </c>
      <c r="Z857" s="87" t="str">
        <f t="shared" si="683"/>
        <v/>
      </c>
      <c r="AA857" s="87" t="str">
        <f t="shared" si="684"/>
        <v/>
      </c>
      <c r="AB857" s="87" t="str">
        <f t="shared" si="685"/>
        <v/>
      </c>
      <c r="AC857" s="34">
        <f t="shared" si="686"/>
        <v>0</v>
      </c>
    </row>
    <row r="858" spans="1:32" x14ac:dyDescent="0.2">
      <c r="A858" s="34" t="str">
        <f>C851&amp;"x"&amp;B858</f>
        <v>x5</v>
      </c>
      <c r="B858" s="63">
        <v>5</v>
      </c>
      <c r="C858" s="87" t="str">
        <f t="shared" si="672"/>
        <v/>
      </c>
      <c r="D858" s="87" t="str">
        <f t="shared" si="673"/>
        <v/>
      </c>
      <c r="E858" s="88" t="str">
        <f t="shared" si="674"/>
        <v/>
      </c>
      <c r="F858" s="88" t="str">
        <f t="shared" si="675"/>
        <v/>
      </c>
      <c r="G858" s="89" t="str">
        <f t="shared" si="676"/>
        <v/>
      </c>
      <c r="H858" s="90" t="str">
        <f t="shared" si="677"/>
        <v/>
      </c>
      <c r="I858" s="97"/>
      <c r="J858" s="87" t="str">
        <f t="shared" si="678"/>
        <v/>
      </c>
      <c r="K858" s="87" t="str">
        <f t="shared" si="679"/>
        <v/>
      </c>
      <c r="L858" s="87" t="str">
        <f t="shared" si="680"/>
        <v/>
      </c>
      <c r="M858" s="87" t="str">
        <f t="shared" si="681"/>
        <v/>
      </c>
      <c r="N858" s="92"/>
      <c r="P858" s="223" t="str">
        <f>IF(OR(LEFT($A858,1)="x",AND(Y853+$AC858=0,$AC853&gt;0)),"",IFERROR(VLOOKUP($A858,LedenZ,26,0),""))</f>
        <v/>
      </c>
      <c r="Q858" s="223" t="str">
        <f>IF(OR(LEFT($A858,1)="x",AND(Z853+$AC858=0,$AC853&gt;0)),"",IFERROR(VLOOKUP($A858,LedenZ,27,0),""))</f>
        <v/>
      </c>
      <c r="R858" s="223" t="str">
        <f>IF(OR(LEFT($A858,1)="x",AND(AA853+$AC858=0,$AC853&gt;0)),"",IFERROR(VLOOKUP($A858,LedenZ,28,0),""))</f>
        <v/>
      </c>
      <c r="S858" s="223" t="str">
        <f>IF(OR(LEFT($A858,1)="x",AND(AC853+$AC858=0,$AC853&gt;0)),"",IFERROR(VLOOKUP($A858,LedenZ,29,0),""))</f>
        <v/>
      </c>
      <c r="T858" s="305"/>
      <c r="U858" s="226"/>
      <c r="V858" s="229" t="str">
        <f t="shared" si="687"/>
        <v/>
      </c>
      <c r="W858" s="229" t="str">
        <f t="shared" si="687"/>
        <v/>
      </c>
      <c r="X858" s="52">
        <v>9</v>
      </c>
      <c r="Y858" s="87" t="str">
        <f t="shared" si="682"/>
        <v/>
      </c>
      <c r="Z858" s="87" t="str">
        <f t="shared" si="683"/>
        <v/>
      </c>
      <c r="AA858" s="87" t="str">
        <f t="shared" si="684"/>
        <v/>
      </c>
      <c r="AB858" s="87" t="str">
        <f t="shared" si="685"/>
        <v/>
      </c>
      <c r="AC858" s="34">
        <f t="shared" si="686"/>
        <v>0</v>
      </c>
    </row>
    <row r="859" spans="1:32" x14ac:dyDescent="0.2">
      <c r="A859" s="34" t="str">
        <f>C851&amp;"x"&amp;B859</f>
        <v>x6</v>
      </c>
      <c r="B859" s="63">
        <v>6</v>
      </c>
      <c r="C859" s="87" t="str">
        <f t="shared" si="672"/>
        <v/>
      </c>
      <c r="D859" s="87" t="str">
        <f t="shared" si="673"/>
        <v/>
      </c>
      <c r="E859" s="88" t="str">
        <f t="shared" si="674"/>
        <v/>
      </c>
      <c r="F859" s="88" t="str">
        <f t="shared" si="675"/>
        <v/>
      </c>
      <c r="G859" s="89" t="str">
        <f t="shared" si="676"/>
        <v/>
      </c>
      <c r="H859" s="90" t="str">
        <f t="shared" si="677"/>
        <v/>
      </c>
      <c r="I859" s="97"/>
      <c r="J859" s="87" t="str">
        <f t="shared" si="678"/>
        <v/>
      </c>
      <c r="K859" s="87" t="str">
        <f t="shared" si="679"/>
        <v/>
      </c>
      <c r="L859" s="87" t="str">
        <f t="shared" si="680"/>
        <v/>
      </c>
      <c r="M859" s="87" t="str">
        <f t="shared" si="681"/>
        <v/>
      </c>
      <c r="N859" s="92"/>
      <c r="P859" s="223" t="str">
        <f>IF(OR(LEFT($A859,1)="x",AND(Y853+$AC859=0,$AC853&gt;0)),"",IFERROR(VLOOKUP($A859,LedenZ,26,0),""))</f>
        <v/>
      </c>
      <c r="Q859" s="223" t="str">
        <f>IF(OR(LEFT($A859,1)="x",AND(Z853+$AC859=0,$AC853&gt;0)),"",IFERROR(VLOOKUP($A859,LedenZ,27,0),""))</f>
        <v/>
      </c>
      <c r="R859" s="223" t="str">
        <f>IF(OR(LEFT($A859,1)="x",AND(AA853+$AC859=0,$AC853&gt;0)),"",IFERROR(VLOOKUP($A859,LedenZ,28,0),""))</f>
        <v/>
      </c>
      <c r="S859" s="223" t="str">
        <f>IF(OR(LEFT($A859,1)="x",AND(AC853+$AC859=0,$AC853&gt;0)),"",IFERROR(VLOOKUP($A859,LedenZ,29,0),""))</f>
        <v/>
      </c>
      <c r="T859" s="305"/>
      <c r="U859" s="226"/>
      <c r="V859" s="229" t="str">
        <f t="shared" si="687"/>
        <v/>
      </c>
      <c r="W859" s="229" t="str">
        <f t="shared" si="687"/>
        <v/>
      </c>
      <c r="X859" s="52">
        <v>10</v>
      </c>
      <c r="Y859" s="87" t="str">
        <f t="shared" si="682"/>
        <v/>
      </c>
      <c r="Z859" s="87" t="str">
        <f t="shared" si="683"/>
        <v/>
      </c>
      <c r="AA859" s="87" t="str">
        <f t="shared" si="684"/>
        <v/>
      </c>
      <c r="AB859" s="87" t="str">
        <f t="shared" si="685"/>
        <v/>
      </c>
      <c r="AC859" s="34">
        <f t="shared" si="686"/>
        <v>0</v>
      </c>
    </row>
    <row r="860" spans="1:32" x14ac:dyDescent="0.2">
      <c r="A860" s="34" t="str">
        <f>C851&amp;"x"&amp;B860</f>
        <v>x7</v>
      </c>
      <c r="B860" s="63">
        <v>7</v>
      </c>
      <c r="C860" s="87" t="str">
        <f t="shared" si="672"/>
        <v/>
      </c>
      <c r="D860" s="87" t="str">
        <f t="shared" si="673"/>
        <v/>
      </c>
      <c r="E860" s="88" t="str">
        <f t="shared" si="674"/>
        <v/>
      </c>
      <c r="F860" s="88" t="str">
        <f t="shared" si="675"/>
        <v/>
      </c>
      <c r="G860" s="89" t="str">
        <f t="shared" si="676"/>
        <v/>
      </c>
      <c r="H860" s="90" t="str">
        <f t="shared" si="677"/>
        <v/>
      </c>
      <c r="I860" s="97"/>
      <c r="J860" s="87" t="str">
        <f t="shared" si="678"/>
        <v/>
      </c>
      <c r="K860" s="87" t="str">
        <f t="shared" si="679"/>
        <v/>
      </c>
      <c r="L860" s="87" t="str">
        <f t="shared" si="680"/>
        <v/>
      </c>
      <c r="M860" s="87" t="str">
        <f t="shared" si="681"/>
        <v/>
      </c>
      <c r="N860" s="92"/>
      <c r="P860" s="223" t="str">
        <f>IF(OR(LEFT($A860,1)="x",AND(Y853+$AC860=0,$AC853&gt;0)),"",IFERROR(VLOOKUP($A860,LedenZ,26,0),""))</f>
        <v/>
      </c>
      <c r="Q860" s="223" t="str">
        <f>IF(OR(LEFT($A860,1)="x",AND(Z853+$AC860=0,$AC853&gt;0)),"",IFERROR(VLOOKUP($A860,LedenZ,27,0),""))</f>
        <v/>
      </c>
      <c r="R860" s="223" t="str">
        <f>IF(OR(LEFT($A860,1)="x",AND(AA853+$AC860=0,$AC853&gt;0)),"",IFERROR(VLOOKUP($A860,LedenZ,28,0),""))</f>
        <v/>
      </c>
      <c r="S860" s="223" t="str">
        <f>IF(OR(LEFT($A860,1)="x",AND(AC853+$AC860=0,$AC853&gt;0)),"",IFERROR(VLOOKUP($A860,LedenZ,29,0),""))</f>
        <v/>
      </c>
      <c r="T860" s="305"/>
      <c r="U860" s="226"/>
      <c r="V860" s="229" t="str">
        <f t="shared" si="687"/>
        <v/>
      </c>
      <c r="W860" s="229" t="str">
        <f t="shared" si="687"/>
        <v/>
      </c>
      <c r="X860" s="52">
        <v>11</v>
      </c>
      <c r="Y860" s="87" t="str">
        <f t="shared" si="682"/>
        <v/>
      </c>
      <c r="Z860" s="87" t="str">
        <f t="shared" si="683"/>
        <v/>
      </c>
      <c r="AA860" s="87" t="str">
        <f t="shared" si="684"/>
        <v/>
      </c>
      <c r="AB860" s="87" t="str">
        <f t="shared" si="685"/>
        <v/>
      </c>
      <c r="AC860" s="34">
        <f t="shared" si="686"/>
        <v>0</v>
      </c>
    </row>
    <row r="861" spans="1:32" x14ac:dyDescent="0.2">
      <c r="A861" s="34" t="str">
        <f>C851&amp;"x"&amp;B861</f>
        <v>x8</v>
      </c>
      <c r="B861" s="63">
        <v>8</v>
      </c>
      <c r="C861" s="87" t="str">
        <f t="shared" si="672"/>
        <v/>
      </c>
      <c r="D861" s="87" t="str">
        <f t="shared" si="673"/>
        <v/>
      </c>
      <c r="E861" s="88" t="str">
        <f t="shared" si="674"/>
        <v/>
      </c>
      <c r="F861" s="88" t="str">
        <f t="shared" si="675"/>
        <v/>
      </c>
      <c r="G861" s="89" t="str">
        <f t="shared" si="676"/>
        <v/>
      </c>
      <c r="H861" s="90" t="str">
        <f t="shared" si="677"/>
        <v/>
      </c>
      <c r="I861" s="97"/>
      <c r="J861" s="87" t="str">
        <f t="shared" si="678"/>
        <v/>
      </c>
      <c r="K861" s="87" t="str">
        <f t="shared" si="679"/>
        <v/>
      </c>
      <c r="L861" s="87" t="str">
        <f t="shared" si="680"/>
        <v/>
      </c>
      <c r="M861" s="87" t="str">
        <f t="shared" si="681"/>
        <v/>
      </c>
      <c r="N861" s="92"/>
      <c r="P861" s="223" t="str">
        <f>IF(OR(LEFT($A861,1)="x",AND(Y853+$AC861=0,$AC853&gt;0)),"",IFERROR(VLOOKUP($A861,LedenZ,26,0),""))</f>
        <v/>
      </c>
      <c r="Q861" s="223" t="str">
        <f>IF(OR(LEFT($A861,1)="x",AND(Z853+$AC861=0,$AC853&gt;0)),"",IFERROR(VLOOKUP($A861,LedenZ,27,0),""))</f>
        <v/>
      </c>
      <c r="R861" s="223" t="str">
        <f>IF(OR(LEFT($A861,1)="x",AND(AA853+$AC861=0,$AC853&gt;0)),"",IFERROR(VLOOKUP($A861,LedenZ,28,0),""))</f>
        <v/>
      </c>
      <c r="S861" s="223" t="str">
        <f>IF(OR(LEFT($A861,1)="x",AND(AC853+$AC861=0,$AC853&gt;0)),"",IFERROR(VLOOKUP($A861,LedenZ,29,0),""))</f>
        <v/>
      </c>
      <c r="T861" s="305"/>
      <c r="U861" s="226"/>
      <c r="V861" s="229" t="str">
        <f t="shared" si="687"/>
        <v/>
      </c>
      <c r="W861" s="229" t="str">
        <f t="shared" si="687"/>
        <v/>
      </c>
      <c r="X861" s="52">
        <v>12</v>
      </c>
      <c r="Y861" s="87" t="str">
        <f t="shared" si="682"/>
        <v/>
      </c>
      <c r="Z861" s="87" t="str">
        <f t="shared" si="683"/>
        <v/>
      </c>
      <c r="AA861" s="87" t="str">
        <f t="shared" si="684"/>
        <v/>
      </c>
      <c r="AB861" s="87" t="str">
        <f t="shared" si="685"/>
        <v/>
      </c>
      <c r="AC861" s="34">
        <f t="shared" si="686"/>
        <v>0</v>
      </c>
    </row>
    <row r="862" spans="1:32" x14ac:dyDescent="0.2">
      <c r="A862" s="34" t="str">
        <f>C851&amp;"x"&amp;B862</f>
        <v>x9</v>
      </c>
      <c r="B862" s="63">
        <v>9</v>
      </c>
      <c r="C862" s="87" t="str">
        <f t="shared" si="672"/>
        <v/>
      </c>
      <c r="D862" s="87" t="str">
        <f t="shared" si="673"/>
        <v/>
      </c>
      <c r="E862" s="88" t="str">
        <f t="shared" si="674"/>
        <v/>
      </c>
      <c r="F862" s="88" t="str">
        <f t="shared" si="675"/>
        <v/>
      </c>
      <c r="G862" s="89" t="str">
        <f t="shared" si="676"/>
        <v/>
      </c>
      <c r="H862" s="90" t="str">
        <f t="shared" si="677"/>
        <v/>
      </c>
      <c r="I862" s="97"/>
      <c r="J862" s="87" t="str">
        <f t="shared" si="678"/>
        <v/>
      </c>
      <c r="K862" s="87" t="str">
        <f t="shared" si="679"/>
        <v/>
      </c>
      <c r="L862" s="87" t="str">
        <f t="shared" si="680"/>
        <v/>
      </c>
      <c r="M862" s="87" t="str">
        <f t="shared" si="681"/>
        <v/>
      </c>
      <c r="N862" s="92"/>
      <c r="P862" s="223" t="str">
        <f>IF(OR(LEFT($A862,1)="x",AND(Y853+$AC862=0,$AC853&gt;0)),"",IFERROR(VLOOKUP($A862,LedenZ,26,0),""))</f>
        <v/>
      </c>
      <c r="Q862" s="223" t="str">
        <f>IF(OR(LEFT($A862,1)="x",AND(Z853+$AC862=0,$AC853&gt;0)),"",IFERROR(VLOOKUP($A862,LedenZ,27,0),""))</f>
        <v/>
      </c>
      <c r="R862" s="223" t="str">
        <f>IF(OR(LEFT($A862,1)="x",AND(AA853+$AC862=0,$AC853&gt;0)),"",IFERROR(VLOOKUP($A862,LedenZ,28,0),""))</f>
        <v/>
      </c>
      <c r="S862" s="223" t="str">
        <f>IF(OR(LEFT($A862,1)="x",AND(AC853+$AC862=0,$AC853&gt;0)),"",IFERROR(VLOOKUP($A862,LedenZ,29,0),""))</f>
        <v/>
      </c>
      <c r="T862" s="305"/>
      <c r="U862" s="226"/>
      <c r="V862" s="229" t="str">
        <f t="shared" si="687"/>
        <v/>
      </c>
      <c r="W862" s="229" t="str">
        <f t="shared" si="687"/>
        <v/>
      </c>
      <c r="X862" s="52">
        <v>13</v>
      </c>
      <c r="Y862" s="87" t="str">
        <f t="shared" si="682"/>
        <v/>
      </c>
      <c r="Z862" s="87" t="str">
        <f t="shared" si="683"/>
        <v/>
      </c>
      <c r="AA862" s="87" t="str">
        <f t="shared" si="684"/>
        <v/>
      </c>
      <c r="AB862" s="87" t="str">
        <f t="shared" si="685"/>
        <v/>
      </c>
      <c r="AC862" s="34">
        <f t="shared" si="686"/>
        <v>0</v>
      </c>
    </row>
    <row r="863" spans="1:32" x14ac:dyDescent="0.2">
      <c r="A863" s="34" t="str">
        <f>C851&amp;"x"&amp;B863</f>
        <v>x10</v>
      </c>
      <c r="B863" s="63">
        <v>10</v>
      </c>
      <c r="C863" s="87" t="str">
        <f t="shared" si="672"/>
        <v/>
      </c>
      <c r="D863" s="87" t="str">
        <f t="shared" si="673"/>
        <v/>
      </c>
      <c r="E863" s="88" t="str">
        <f t="shared" si="674"/>
        <v/>
      </c>
      <c r="F863" s="88" t="str">
        <f t="shared" si="675"/>
        <v/>
      </c>
      <c r="G863" s="89" t="str">
        <f t="shared" si="676"/>
        <v/>
      </c>
      <c r="H863" s="90" t="str">
        <f t="shared" si="677"/>
        <v/>
      </c>
      <c r="I863" s="97"/>
      <c r="J863" s="87" t="str">
        <f t="shared" si="678"/>
        <v/>
      </c>
      <c r="K863" s="87" t="str">
        <f t="shared" si="679"/>
        <v/>
      </c>
      <c r="L863" s="87" t="str">
        <f t="shared" si="680"/>
        <v/>
      </c>
      <c r="M863" s="87" t="str">
        <f t="shared" si="681"/>
        <v/>
      </c>
      <c r="N863" s="92"/>
      <c r="P863" s="223" t="str">
        <f>IF(OR(LEFT($A863,1)="x",AND(Y853+$AC863=0,$AC853&gt;0)),"",IFERROR(VLOOKUP($A863,LedenZ,26,0),""))</f>
        <v/>
      </c>
      <c r="Q863" s="223" t="str">
        <f>IF(OR(LEFT($A863,1)="x",AND(Z853+$AC863=0,$AC853&gt;0)),"",IFERROR(VLOOKUP($A863,LedenZ,27,0),""))</f>
        <v/>
      </c>
      <c r="R863" s="223" t="str">
        <f>IF(OR(LEFT($A863,1)="x",AND(AA853+$AC863=0,$AC853&gt;0)),"",IFERROR(VLOOKUP($A863,LedenZ,28,0),""))</f>
        <v/>
      </c>
      <c r="S863" s="223" t="str">
        <f>IF(OR(LEFT($A863,1)="x",AND(AC853+$AC863=0,$AC853&gt;0)),"",IFERROR(VLOOKUP($A863,LedenZ,29,0),""))</f>
        <v/>
      </c>
      <c r="T863" s="305"/>
      <c r="U863" s="226"/>
      <c r="V863" s="229" t="str">
        <f t="shared" si="687"/>
        <v/>
      </c>
      <c r="W863" s="229" t="str">
        <f t="shared" si="687"/>
        <v/>
      </c>
      <c r="X863" s="52">
        <v>14</v>
      </c>
      <c r="Y863" s="87" t="str">
        <f t="shared" si="682"/>
        <v/>
      </c>
      <c r="Z863" s="87" t="str">
        <f t="shared" si="683"/>
        <v/>
      </c>
      <c r="AA863" s="87" t="str">
        <f t="shared" si="684"/>
        <v/>
      </c>
      <c r="AB863" s="87" t="str">
        <f t="shared" si="685"/>
        <v/>
      </c>
      <c r="AC863" s="34">
        <f t="shared" si="686"/>
        <v>0</v>
      </c>
    </row>
    <row r="864" spans="1:32" x14ac:dyDescent="0.2">
      <c r="A864" s="34" t="str">
        <f>C851&amp;"x"&amp;B864</f>
        <v>x11</v>
      </c>
      <c r="B864" s="63">
        <v>11</v>
      </c>
      <c r="C864" s="87" t="str">
        <f t="shared" si="672"/>
        <v/>
      </c>
      <c r="D864" s="87" t="str">
        <f t="shared" si="673"/>
        <v/>
      </c>
      <c r="E864" s="88" t="str">
        <f t="shared" si="674"/>
        <v/>
      </c>
      <c r="F864" s="88" t="str">
        <f t="shared" si="675"/>
        <v/>
      </c>
      <c r="G864" s="89" t="str">
        <f t="shared" si="676"/>
        <v/>
      </c>
      <c r="H864" s="90" t="str">
        <f t="shared" si="677"/>
        <v/>
      </c>
      <c r="I864" s="97"/>
      <c r="J864" s="87" t="str">
        <f t="shared" si="678"/>
        <v/>
      </c>
      <c r="K864" s="87" t="str">
        <f t="shared" si="679"/>
        <v/>
      </c>
      <c r="L864" s="87" t="str">
        <f t="shared" si="680"/>
        <v/>
      </c>
      <c r="M864" s="87" t="str">
        <f t="shared" si="681"/>
        <v/>
      </c>
      <c r="N864" s="92"/>
      <c r="P864" s="223" t="str">
        <f>IF(OR(LEFT($A864,1)="x",AND(Y853+$AC864=0,$AC853&gt;0)),"",IFERROR(VLOOKUP($A864,LedenZ,26,0),""))</f>
        <v/>
      </c>
      <c r="Q864" s="223" t="str">
        <f>IF(OR(LEFT($A864,1)="x",AND(Z853+$AC864=0,$AC853&gt;0)),"",IFERROR(VLOOKUP($A864,LedenZ,27,0),""))</f>
        <v/>
      </c>
      <c r="R864" s="223" t="str">
        <f>IF(OR(LEFT($A864,1)="x",AND(AA853+$AC864=0,$AC853&gt;0)),"",IFERROR(VLOOKUP($A864,LedenZ,28,0),""))</f>
        <v/>
      </c>
      <c r="S864" s="223" t="str">
        <f>IF(OR(LEFT($A864,1)="x",AND(AC853+$AC864=0,$AC853&gt;0)),"",IFERROR(VLOOKUP($A864,LedenZ,29,0),""))</f>
        <v/>
      </c>
      <c r="V864" s="229" t="str">
        <f t="shared" si="687"/>
        <v/>
      </c>
      <c r="W864" s="229" t="str">
        <f t="shared" si="687"/>
        <v/>
      </c>
      <c r="X864" s="52">
        <v>15</v>
      </c>
      <c r="Y864" s="87" t="str">
        <f t="shared" si="682"/>
        <v/>
      </c>
      <c r="Z864" s="87" t="str">
        <f t="shared" si="683"/>
        <v/>
      </c>
      <c r="AA864" s="87" t="str">
        <f t="shared" si="684"/>
        <v/>
      </c>
      <c r="AB864" s="87" t="str">
        <f t="shared" si="685"/>
        <v/>
      </c>
      <c r="AC864" s="34">
        <f t="shared" si="686"/>
        <v>0</v>
      </c>
    </row>
    <row r="865" spans="1:32" x14ac:dyDescent="0.2">
      <c r="A865" s="34" t="str">
        <f>C851&amp;"x"&amp;B865</f>
        <v>x12</v>
      </c>
      <c r="B865" s="63">
        <v>12</v>
      </c>
      <c r="C865" s="87" t="str">
        <f t="shared" si="672"/>
        <v/>
      </c>
      <c r="D865" s="87" t="str">
        <f t="shared" si="673"/>
        <v/>
      </c>
      <c r="E865" s="88" t="str">
        <f t="shared" si="674"/>
        <v/>
      </c>
      <c r="F865" s="88" t="str">
        <f t="shared" si="675"/>
        <v/>
      </c>
      <c r="G865" s="89" t="str">
        <f t="shared" si="676"/>
        <v/>
      </c>
      <c r="H865" s="90" t="str">
        <f t="shared" si="677"/>
        <v/>
      </c>
      <c r="I865" s="97"/>
      <c r="J865" s="87" t="str">
        <f t="shared" si="678"/>
        <v/>
      </c>
      <c r="K865" s="87" t="str">
        <f t="shared" si="679"/>
        <v/>
      </c>
      <c r="L865" s="87" t="str">
        <f t="shared" si="680"/>
        <v/>
      </c>
      <c r="M865" s="87" t="str">
        <f t="shared" si="681"/>
        <v/>
      </c>
      <c r="N865" s="92"/>
      <c r="P865" s="223" t="str">
        <f>IF(OR(LEFT($A865,1)="x",AND(Y853+$AC865=0,$AC853&gt;0)),"",IFERROR(VLOOKUP($A865,LedenZ,26,0),""))</f>
        <v/>
      </c>
      <c r="Q865" s="223" t="str">
        <f>IF(OR(LEFT($A865,1)="x",AND(Z853+$AC865=0,$AC853&gt;0)),"",IFERROR(VLOOKUP($A865,LedenZ,27,0),""))</f>
        <v/>
      </c>
      <c r="R865" s="223" t="str">
        <f>IF(OR(LEFT($A865,1)="x",AND(AA853+$AC865=0,$AC853&gt;0)),"",IFERROR(VLOOKUP($A865,LedenZ,28,0),""))</f>
        <v/>
      </c>
      <c r="S865" s="223" t="str">
        <f>IF(OR(LEFT($A865,1)="x",AND(AC853+$AC865=0,$AC853&gt;0)),"",IFERROR(VLOOKUP($A865,LedenZ,29,0),""))</f>
        <v/>
      </c>
      <c r="V865" s="229" t="str">
        <f t="shared" si="687"/>
        <v/>
      </c>
      <c r="W865" s="229" t="str">
        <f t="shared" si="687"/>
        <v/>
      </c>
      <c r="X865" s="52">
        <v>16</v>
      </c>
      <c r="Y865" s="87" t="str">
        <f t="shared" si="682"/>
        <v/>
      </c>
      <c r="Z865" s="87" t="str">
        <f t="shared" si="683"/>
        <v/>
      </c>
      <c r="AA865" s="87" t="str">
        <f t="shared" si="684"/>
        <v/>
      </c>
      <c r="AB865" s="87" t="str">
        <f t="shared" si="685"/>
        <v/>
      </c>
      <c r="AC865" s="34">
        <f t="shared" si="686"/>
        <v>0</v>
      </c>
    </row>
    <row r="866" spans="1:32" x14ac:dyDescent="0.2">
      <c r="A866" s="34" t="str">
        <f>C851&amp;"x"&amp;B866</f>
        <v>x13</v>
      </c>
      <c r="B866" s="63">
        <v>13</v>
      </c>
      <c r="C866" s="87" t="str">
        <f t="shared" si="672"/>
        <v/>
      </c>
      <c r="D866" s="87" t="str">
        <f t="shared" si="673"/>
        <v/>
      </c>
      <c r="E866" s="88" t="str">
        <f t="shared" si="674"/>
        <v/>
      </c>
      <c r="F866" s="88" t="str">
        <f t="shared" si="675"/>
        <v/>
      </c>
      <c r="G866" s="89" t="str">
        <f t="shared" si="676"/>
        <v/>
      </c>
      <c r="H866" s="90" t="str">
        <f t="shared" si="677"/>
        <v/>
      </c>
      <c r="I866" s="97"/>
      <c r="J866" s="87" t="str">
        <f t="shared" si="678"/>
        <v/>
      </c>
      <c r="K866" s="87" t="str">
        <f t="shared" si="679"/>
        <v/>
      </c>
      <c r="L866" s="87" t="str">
        <f t="shared" si="680"/>
        <v/>
      </c>
      <c r="M866" s="87" t="str">
        <f t="shared" si="681"/>
        <v/>
      </c>
      <c r="N866" s="92"/>
      <c r="P866" s="223" t="str">
        <f>IF(OR(LEFT($A866,1)="x",AND(Y853+$AC866=0,$AC853&gt;0)),"",IFERROR(VLOOKUP($A866,LedenZ,26,0),""))</f>
        <v/>
      </c>
      <c r="Q866" s="223" t="str">
        <f>IF(OR(LEFT($A866,1)="x",AND(Z853+$AC866=0,$AC853&gt;0)),"",IFERROR(VLOOKUP($A866,LedenZ,27,0),""))</f>
        <v/>
      </c>
      <c r="R866" s="223" t="str">
        <f>IF(OR(LEFT($A866,1)="x",AND(AA853+$AC866=0,$AC853&gt;0)),"",IFERROR(VLOOKUP($A866,LedenZ,28,0),""))</f>
        <v/>
      </c>
      <c r="S866" s="223" t="str">
        <f>IF(OR(LEFT($A866,1)="x",AND(AC853+$AC866=0,$AC853&gt;0)),"",IFERROR(VLOOKUP($A866,LedenZ,29,0),""))</f>
        <v/>
      </c>
      <c r="V866" s="229" t="str">
        <f t="shared" si="687"/>
        <v/>
      </c>
      <c r="W866" s="229" t="str">
        <f t="shared" si="687"/>
        <v/>
      </c>
      <c r="X866" s="52">
        <v>17</v>
      </c>
      <c r="Y866" s="87" t="str">
        <f t="shared" si="682"/>
        <v/>
      </c>
      <c r="Z866" s="87" t="str">
        <f t="shared" si="683"/>
        <v/>
      </c>
      <c r="AA866" s="87" t="str">
        <f t="shared" si="684"/>
        <v/>
      </c>
      <c r="AB866" s="87" t="str">
        <f t="shared" si="685"/>
        <v/>
      </c>
      <c r="AC866" s="34">
        <f t="shared" si="686"/>
        <v>0</v>
      </c>
    </row>
    <row r="867" spans="1:32" x14ac:dyDescent="0.2">
      <c r="A867" s="34" t="str">
        <f>C851&amp;"x"&amp;B867</f>
        <v>x14</v>
      </c>
      <c r="B867" s="63">
        <v>14</v>
      </c>
      <c r="C867" s="87" t="str">
        <f t="shared" si="672"/>
        <v/>
      </c>
      <c r="D867" s="87" t="str">
        <f t="shared" si="673"/>
        <v/>
      </c>
      <c r="E867" s="88" t="str">
        <f t="shared" si="674"/>
        <v/>
      </c>
      <c r="F867" s="88" t="str">
        <f t="shared" si="675"/>
        <v/>
      </c>
      <c r="G867" s="89" t="str">
        <f t="shared" si="676"/>
        <v/>
      </c>
      <c r="H867" s="90" t="str">
        <f t="shared" si="677"/>
        <v/>
      </c>
      <c r="I867" s="97"/>
      <c r="J867" s="87" t="str">
        <f t="shared" si="678"/>
        <v/>
      </c>
      <c r="K867" s="87" t="str">
        <f t="shared" si="679"/>
        <v/>
      </c>
      <c r="L867" s="87" t="str">
        <f t="shared" si="680"/>
        <v/>
      </c>
      <c r="M867" s="87" t="str">
        <f t="shared" si="681"/>
        <v/>
      </c>
      <c r="N867" s="92"/>
      <c r="P867" s="223" t="str">
        <f>IF(OR(LEFT($A867,1)="x",AND(Y853+$AC867=0,$AC853&gt;0)),"",IFERROR(VLOOKUP($A867,LedenZ,26,0),""))</f>
        <v/>
      </c>
      <c r="Q867" s="223" t="str">
        <f>IF(OR(LEFT($A867,1)="x",AND(Z853+$AC867=0,$AC853&gt;0)),"",IFERROR(VLOOKUP($A867,LedenZ,27,0),""))</f>
        <v/>
      </c>
      <c r="R867" s="223" t="str">
        <f>IF(OR(LEFT($A867,1)="x",AND(AA853+$AC867=0,$AC853&gt;0)),"",IFERROR(VLOOKUP($A867,LedenZ,28,0),""))</f>
        <v/>
      </c>
      <c r="S867" s="223" t="str">
        <f>IF(OR(LEFT($A867,1)="x",AND(AC853+$AC867=0,$AC853&gt;0)),"",IFERROR(VLOOKUP($A867,LedenZ,29,0),""))</f>
        <v/>
      </c>
      <c r="V867" s="229" t="str">
        <f t="shared" si="687"/>
        <v/>
      </c>
      <c r="W867" s="229" t="str">
        <f t="shared" si="687"/>
        <v/>
      </c>
      <c r="X867" s="52">
        <v>18</v>
      </c>
      <c r="Y867" s="87" t="str">
        <f t="shared" si="682"/>
        <v/>
      </c>
      <c r="Z867" s="87" t="str">
        <f t="shared" si="683"/>
        <v/>
      </c>
      <c r="AA867" s="87" t="str">
        <f t="shared" si="684"/>
        <v/>
      </c>
      <c r="AB867" s="87" t="str">
        <f t="shared" si="685"/>
        <v/>
      </c>
      <c r="AC867" s="34">
        <f t="shared" si="686"/>
        <v>0</v>
      </c>
    </row>
    <row r="868" spans="1:32" x14ac:dyDescent="0.2">
      <c r="A868" s="34" t="str">
        <f>C851&amp;"x"&amp;B868</f>
        <v>x15</v>
      </c>
      <c r="B868" s="63">
        <v>15</v>
      </c>
      <c r="C868" s="87" t="str">
        <f t="shared" si="672"/>
        <v/>
      </c>
      <c r="D868" s="87" t="str">
        <f t="shared" si="673"/>
        <v/>
      </c>
      <c r="E868" s="88" t="str">
        <f t="shared" si="674"/>
        <v/>
      </c>
      <c r="F868" s="88" t="str">
        <f t="shared" si="675"/>
        <v/>
      </c>
      <c r="G868" s="89" t="str">
        <f t="shared" si="676"/>
        <v/>
      </c>
      <c r="H868" s="90" t="str">
        <f t="shared" si="677"/>
        <v/>
      </c>
      <c r="I868" s="97"/>
      <c r="J868" s="87" t="str">
        <f t="shared" si="678"/>
        <v/>
      </c>
      <c r="K868" s="87" t="str">
        <f t="shared" si="679"/>
        <v/>
      </c>
      <c r="L868" s="87" t="str">
        <f t="shared" si="680"/>
        <v/>
      </c>
      <c r="M868" s="87" t="str">
        <f t="shared" si="681"/>
        <v/>
      </c>
      <c r="N868" s="92"/>
      <c r="P868" s="223" t="str">
        <f>IF(OR(LEFT($A868,1)="x",AND(Y853+$AC868=0,$AC853&gt;0)),"",IFERROR(VLOOKUP($A868,LedenZ,26,0),""))</f>
        <v/>
      </c>
      <c r="Q868" s="223" t="str">
        <f>IF(OR(LEFT($A868,1)="x",AND(Z853+$AC868=0,$AC853&gt;0)),"",IFERROR(VLOOKUP($A868,LedenZ,27,0),""))</f>
        <v/>
      </c>
      <c r="R868" s="223" t="str">
        <f>IF(OR(LEFT($A868,1)="x",AND(AA853+$AC868=0,$AC853&gt;0)),"",IFERROR(VLOOKUP($A868,LedenZ,28,0),""))</f>
        <v/>
      </c>
      <c r="S868" s="223" t="str">
        <f>IF(OR(LEFT($A868,1)="x",AND(AC853+$AC868=0,$AC853&gt;0)),"",IFERROR(VLOOKUP($A868,LedenZ,29,0),""))</f>
        <v/>
      </c>
      <c r="V868" s="229" t="str">
        <f t="shared" si="687"/>
        <v/>
      </c>
      <c r="W868" s="229" t="str">
        <f t="shared" si="687"/>
        <v/>
      </c>
      <c r="X868" s="52">
        <v>19</v>
      </c>
      <c r="Y868" s="87" t="str">
        <f t="shared" si="682"/>
        <v/>
      </c>
      <c r="Z868" s="87" t="str">
        <f t="shared" si="683"/>
        <v/>
      </c>
      <c r="AA868" s="87" t="str">
        <f t="shared" si="684"/>
        <v/>
      </c>
      <c r="AB868" s="87" t="str">
        <f t="shared" si="685"/>
        <v/>
      </c>
      <c r="AC868" s="34">
        <f t="shared" si="686"/>
        <v>0</v>
      </c>
    </row>
    <row r="869" spans="1:32" ht="13.5" thickBot="1" x14ac:dyDescent="0.25">
      <c r="B869" s="93"/>
      <c r="C869" s="94"/>
      <c r="D869" s="93"/>
      <c r="E869" s="93"/>
      <c r="F869" s="93"/>
      <c r="G869" s="95"/>
      <c r="H869" s="95"/>
      <c r="I869" s="95"/>
      <c r="J869" s="94"/>
      <c r="K869" s="94"/>
      <c r="L869" s="94"/>
      <c r="M869" s="92"/>
      <c r="N869" s="92"/>
      <c r="X869" s="52">
        <v>20</v>
      </c>
    </row>
    <row r="870" spans="1:32" ht="13.5" thickTop="1" x14ac:dyDescent="0.2">
      <c r="A870" s="62"/>
      <c r="B870" s="63"/>
      <c r="C870" s="392" t="s">
        <v>6547</v>
      </c>
      <c r="D870" s="392"/>
      <c r="E870" s="178" t="s">
        <v>6548</v>
      </c>
      <c r="F870" s="178" t="s">
        <v>6549</v>
      </c>
      <c r="G870" s="65" t="s">
        <v>6550</v>
      </c>
      <c r="H870" s="66"/>
      <c r="I870" s="67"/>
      <c r="J870" s="68" t="s">
        <v>6551</v>
      </c>
      <c r="K870" s="68" t="s">
        <v>6552</v>
      </c>
      <c r="L870" s="68" t="s">
        <v>6553</v>
      </c>
      <c r="M870" s="69"/>
      <c r="N870" s="69"/>
      <c r="O870" s="70"/>
      <c r="P870" s="71">
        <f>COUNT(P874:P888)</f>
        <v>0</v>
      </c>
      <c r="Q870" s="71">
        <f>COUNT(Q874:Q888)</f>
        <v>0</v>
      </c>
      <c r="R870" s="71">
        <f>COUNT(R874:R888)</f>
        <v>0</v>
      </c>
      <c r="S870" s="71">
        <f>COUNT(S874:S888)</f>
        <v>0</v>
      </c>
      <c r="T870" s="51">
        <f>S870-(15-COUNTBLANK(AB874:AB888))</f>
        <v>0</v>
      </c>
      <c r="U870" s="70"/>
      <c r="V870" s="70"/>
      <c r="W870" s="70"/>
      <c r="X870" s="70">
        <v>1</v>
      </c>
      <c r="Y870" s="62"/>
      <c r="Z870" s="62"/>
      <c r="AA870" s="62"/>
      <c r="AB870" s="62"/>
      <c r="AC870" s="62"/>
    </row>
    <row r="871" spans="1:32" x14ac:dyDescent="0.2">
      <c r="A871" s="43">
        <v>47</v>
      </c>
      <c r="B871" s="73"/>
      <c r="C871" s="391" t="str">
        <f>Leden!AR49</f>
        <v/>
      </c>
      <c r="D871" s="391"/>
      <c r="E871" s="177" t="str">
        <f>IF($C871="","",LEFT(IFERROR(VLOOKUP($C871,TeamsZ,2,0),"")&amp;"??",2))</f>
        <v/>
      </c>
      <c r="F871" s="177" t="str">
        <f>IF($C871="","",LEFT(IFERROR(VLOOKUP($C871,TeamsZ,3,0),"")&amp;"??",2))</f>
        <v/>
      </c>
      <c r="G871" s="177" t="str">
        <f>IF($C871="","",LEFT(IFERROR(VLOOKUP($C871,TeamsZ,4,0),"")&amp;"?",1))</f>
        <v/>
      </c>
      <c r="H871" s="75"/>
      <c r="I871" s="76"/>
      <c r="J871" s="295">
        <f>COUNTIF(C874:C888,"V")</f>
        <v>0</v>
      </c>
      <c r="K871" s="300">
        <f>COUNTIF(C874:C888,"M")</f>
        <v>0</v>
      </c>
      <c r="L871" s="77" t="str">
        <f>IFERROR(AVERAGE(H874:H888),"")</f>
        <v/>
      </c>
      <c r="M871" s="78"/>
      <c r="N871" s="78"/>
      <c r="O871" s="79" t="s">
        <v>6554</v>
      </c>
      <c r="P871" s="223" t="str">
        <f>IF(COUNT(P874:P888)=0,"",TeamPunten(P874:P888,$V871))</f>
        <v/>
      </c>
      <c r="Q871" s="223" t="str">
        <f>IF(COUNT(Q874:Q888)=0,"",TeamPunten(Q874:Q888,$V871))</f>
        <v/>
      </c>
      <c r="R871" s="223" t="str">
        <f>IF(COUNT(R874:R888)=0,"",TeamPunten(R874:R888,$V871))</f>
        <v/>
      </c>
      <c r="S871" s="223" t="str">
        <f>IF(COUNT(S874:S888)=0,"",TeamPunten(S874:S888,$V871))</f>
        <v/>
      </c>
      <c r="T871" s="51"/>
      <c r="U871" s="225" t="str">
        <f>MID($C871,1,1)</f>
        <v/>
      </c>
      <c r="V871" s="225" t="str">
        <f>MID($C871,1,1)</f>
        <v/>
      </c>
      <c r="W871" s="225" t="str">
        <f>MID($C871,1,1)</f>
        <v/>
      </c>
      <c r="X871" s="52">
        <v>2</v>
      </c>
      <c r="Y871" s="43"/>
      <c r="Z871" s="43"/>
      <c r="AA871" s="43"/>
      <c r="AB871" s="43"/>
      <c r="AC871" s="43"/>
      <c r="AD871" s="20" t="str">
        <f>IF($C871="","",IFERROR(VLOOKUP($C871,TeamsZ,6,0),""))</f>
        <v/>
      </c>
      <c r="AE871" s="20" t="str">
        <f>IF($AD871="","",VLOOKUP($AD871,Teams!$J$4:$O$8,2,0))</f>
        <v/>
      </c>
      <c r="AF871" s="20" t="str">
        <f>IF($AD871="","",VLOOKUP($AD871,Teams!$J$4:$O$8,4,0))</f>
        <v/>
      </c>
    </row>
    <row r="872" spans="1:32" x14ac:dyDescent="0.2">
      <c r="B872" s="63"/>
      <c r="C872" s="178"/>
      <c r="D872" s="63"/>
      <c r="E872" s="63"/>
      <c r="F872" s="63"/>
      <c r="G872" s="67"/>
      <c r="H872" s="67"/>
      <c r="I872" s="67"/>
      <c r="J872" s="296"/>
      <c r="K872" s="296"/>
      <c r="L872" s="296"/>
      <c r="M872" s="80"/>
      <c r="N872" s="80"/>
      <c r="P872" s="224"/>
      <c r="Q872" s="224"/>
      <c r="R872" s="224"/>
      <c r="S872" s="224"/>
      <c r="T872" s="51"/>
      <c r="U872" s="226"/>
      <c r="V872" s="226"/>
      <c r="W872" s="226"/>
      <c r="X872" s="52">
        <v>3</v>
      </c>
    </row>
    <row r="873" spans="1:32" x14ac:dyDescent="0.2">
      <c r="A873" s="81"/>
      <c r="B873" s="82"/>
      <c r="C873" s="83" t="s">
        <v>6555</v>
      </c>
      <c r="D873" s="83" t="s">
        <v>6556</v>
      </c>
      <c r="E873" s="84" t="s">
        <v>6557</v>
      </c>
      <c r="F873" s="84" t="s">
        <v>6558</v>
      </c>
      <c r="G873" s="83" t="s">
        <v>6559</v>
      </c>
      <c r="H873" s="83" t="s">
        <v>6560</v>
      </c>
      <c r="I873" s="83" t="s">
        <v>6415</v>
      </c>
      <c r="J873" s="83" t="s">
        <v>7321</v>
      </c>
      <c r="K873" s="83" t="s">
        <v>8065</v>
      </c>
      <c r="L873" s="83" t="s">
        <v>8195</v>
      </c>
      <c r="M873" s="83" t="s">
        <v>8196</v>
      </c>
      <c r="N873" s="85"/>
      <c r="O873" s="86"/>
      <c r="P873" s="227" t="s">
        <v>6425</v>
      </c>
      <c r="Q873" s="227" t="s">
        <v>6424</v>
      </c>
      <c r="R873" s="227" t="s">
        <v>6426</v>
      </c>
      <c r="S873" s="227" t="s">
        <v>6425</v>
      </c>
      <c r="T873" s="51"/>
      <c r="U873" s="225" t="str">
        <f>IF(W871="","",VLOOKUP(W871,Leeftijdscat,2,FALSE))</f>
        <v/>
      </c>
      <c r="V873" s="225" t="str">
        <f>IF(W871="","",VLOOKUP(W871,Leeftijdscat,3,FALSE))</f>
        <v/>
      </c>
      <c r="W873" s="225"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LEN(AB874&amp;AB875&amp;AB876&amp;AB877&amp;AB878&amp;AB879&amp;AB880&amp;AB881&amp;AB882&amp;AB883&amp;AB884&amp;AB885&amp;AB886&amp;AB887&amp;AB888)</f>
        <v>0</v>
      </c>
      <c r="AC873" s="81">
        <f>SUM(Y873:AA873)</f>
        <v>0</v>
      </c>
    </row>
    <row r="874" spans="1:32" x14ac:dyDescent="0.2">
      <c r="A874" s="34" t="str">
        <f>C871&amp;"x"&amp;B874</f>
        <v>x1</v>
      </c>
      <c r="B874" s="63">
        <v>1</v>
      </c>
      <c r="C874" s="87" t="str">
        <f t="shared" ref="C874:C888" si="688">IF(LEFT($A874,1)="x","",IFERROR(VLOOKUP($A874,LedenZ,5,0),""))</f>
        <v/>
      </c>
      <c r="D874" s="87" t="str">
        <f t="shared" ref="D874:D888" si="689">IF(LEFT($A874,1)="x","",IFERROR(VLOOKUP($A874,LedenZ,6,0),""))</f>
        <v/>
      </c>
      <c r="E874" s="88" t="str">
        <f t="shared" ref="E874:E888" si="690">IF(LEFT($A874,1)="x","",IFERROR(VLOOKUP($A874,LedenZ,7,0),""))</f>
        <v/>
      </c>
      <c r="F874" s="88" t="str">
        <f t="shared" ref="F874:F888" si="691">IF(LEFT($A874,1)="x","",IFERROR(VLOOKUP($A874,LedenZ,8,0),""))</f>
        <v/>
      </c>
      <c r="G874" s="89" t="str">
        <f t="shared" ref="G874:G888" si="692">IF(LEFT($A874,1)="x","",IFERROR(VLOOKUP($A874,LedenZ,9,0),""))</f>
        <v/>
      </c>
      <c r="H874" s="90" t="str">
        <f t="shared" ref="H874:H888" si="693">IF(AND(ISNUMBER(G874),G874&lt;&gt;0),DATEDIF(G874,Peildatum,"Y"),"")</f>
        <v/>
      </c>
      <c r="I874" s="97"/>
      <c r="J874" s="87" t="str">
        <f t="shared" ref="J874:J888" si="694">IF(LEFT($A874,1)="x","",IFERROR(VLOOKUP($A874,LedenZ,15,0),""))</f>
        <v/>
      </c>
      <c r="K874" s="87" t="str">
        <f t="shared" ref="K874:K888" si="695">IF(LEFT($A874,1)="x","",IFERROR(VLOOKUP($A874,LedenZ,16,0),""))</f>
        <v/>
      </c>
      <c r="L874" s="87" t="str">
        <f t="shared" ref="L874:L888" si="696">IF(LEFT($A874,1)="x","",IFERROR(VLOOKUP($A874,LedenZ,17,0),""))</f>
        <v/>
      </c>
      <c r="M874" s="87" t="str">
        <f t="shared" ref="M874:M888" si="697">IF(LEFT($A874,1)="x","",IFERROR(VLOOKUP($A874,LedenZ,18,0),""))</f>
        <v/>
      </c>
      <c r="N874" s="92"/>
      <c r="P874" s="223" t="str">
        <f>IF(OR(LEFT($A874,1)="x",AND(Y873+$AC874=0,$AC873&gt;0)),"",IFERROR(VLOOKUP($A874,LedenZ,26,0),""))</f>
        <v/>
      </c>
      <c r="Q874" s="223" t="str">
        <f>IF(OR(LEFT($A874,1)="x",AND(Z873+$AC874=0,$AC873&gt;0)),"",IFERROR(VLOOKUP($A874,LedenZ,27,0),""))</f>
        <v/>
      </c>
      <c r="R874" s="223" t="str">
        <f>IF(OR(LEFT($A874,1)="x",AND(AA873+$AC874=0,$AC873&gt;0)),"",IFERROR(VLOOKUP($A874,LedenZ,28,0),""))</f>
        <v/>
      </c>
      <c r="S874" s="223" t="str">
        <f>IF(OR(LEFT($A874,1)="x",AND(AC873+$AC874=0,$AC873&gt;0)),"",IFERROR(VLOOKUP($A874,LedenZ,29,0),""))</f>
        <v/>
      </c>
      <c r="T874" s="305"/>
      <c r="U874" s="226"/>
      <c r="V874" s="229" t="str">
        <f>V873</f>
        <v/>
      </c>
      <c r="W874" s="229" t="str">
        <f>W873</f>
        <v/>
      </c>
      <c r="X874" s="52">
        <v>5</v>
      </c>
      <c r="Y874" s="87" t="str">
        <f t="shared" ref="Y874:Y888" si="698">IF(LEFT($A874,1)="x","",IFERROR(VLOOKUP($A874,LedenZ,33,0),""))</f>
        <v/>
      </c>
      <c r="Z874" s="87" t="str">
        <f t="shared" ref="Z874:Z888" si="699">IF(LEFT($A874,1)="x","",IFERROR(VLOOKUP($A874,LedenZ,34,0),""))</f>
        <v/>
      </c>
      <c r="AA874" s="87" t="str">
        <f t="shared" ref="AA874:AA888" si="700">IF(LEFT($A874,1)="x","",IFERROR(VLOOKUP($A874,LedenZ,35,0),""))</f>
        <v/>
      </c>
      <c r="AB874" s="87" t="str">
        <f t="shared" ref="AB874:AB888" si="701">IF(LEFT($A874,1)="x","",IFERROR(VLOOKUP($A874,LedenZ,36,0),""))</f>
        <v/>
      </c>
      <c r="AC874" s="34">
        <f t="shared" ref="AC874:AC888" si="702">LEN(Y874&amp;Z874&amp;AA874&amp;AB874)</f>
        <v>0</v>
      </c>
    </row>
    <row r="875" spans="1:32" x14ac:dyDescent="0.2">
      <c r="A875" s="34" t="str">
        <f>C871&amp;"x"&amp;B875</f>
        <v>x2</v>
      </c>
      <c r="B875" s="63">
        <v>2</v>
      </c>
      <c r="C875" s="87" t="str">
        <f t="shared" si="688"/>
        <v/>
      </c>
      <c r="D875" s="87" t="str">
        <f t="shared" si="689"/>
        <v/>
      </c>
      <c r="E875" s="88" t="str">
        <f t="shared" si="690"/>
        <v/>
      </c>
      <c r="F875" s="88" t="str">
        <f t="shared" si="691"/>
        <v/>
      </c>
      <c r="G875" s="89" t="str">
        <f t="shared" si="692"/>
        <v/>
      </c>
      <c r="H875" s="90" t="str">
        <f t="shared" si="693"/>
        <v/>
      </c>
      <c r="I875" s="97"/>
      <c r="J875" s="87" t="str">
        <f t="shared" si="694"/>
        <v/>
      </c>
      <c r="K875" s="87" t="str">
        <f t="shared" si="695"/>
        <v/>
      </c>
      <c r="L875" s="87" t="str">
        <f t="shared" si="696"/>
        <v/>
      </c>
      <c r="M875" s="87" t="str">
        <f t="shared" si="697"/>
        <v/>
      </c>
      <c r="N875" s="92"/>
      <c r="P875" s="223" t="str">
        <f>IF(OR(LEFT($A875,1)="x",AND(Y873+$AC875=0,$AC873&gt;0)),"",IFERROR(VLOOKUP($A875,LedenZ,26,0),""))</f>
        <v/>
      </c>
      <c r="Q875" s="223" t="str">
        <f>IF(OR(LEFT($A875,1)="x",AND(Z873+$AC875=0,$AC873&gt;0)),"",IFERROR(VLOOKUP($A875,LedenZ,27,0),""))</f>
        <v/>
      </c>
      <c r="R875" s="223" t="str">
        <f>IF(OR(LEFT($A875,1)="x",AND(AA873+$AC875=0,$AC873&gt;0)),"",IFERROR(VLOOKUP($A875,LedenZ,28,0),""))</f>
        <v/>
      </c>
      <c r="S875" s="223" t="str">
        <f>IF(OR(LEFT($A875,1)="x",AND(AC873+$AC875=0,$AC873&gt;0)),"",IFERROR(VLOOKUP($A875,LedenZ,29,0),""))</f>
        <v/>
      </c>
      <c r="T875" s="305"/>
      <c r="U875" s="226"/>
      <c r="V875" s="229" t="str">
        <f t="shared" ref="V875:W888" si="703">V874</f>
        <v/>
      </c>
      <c r="W875" s="229" t="str">
        <f t="shared" si="703"/>
        <v/>
      </c>
      <c r="X875" s="52">
        <v>6</v>
      </c>
      <c r="Y875" s="87" t="str">
        <f t="shared" si="698"/>
        <v/>
      </c>
      <c r="Z875" s="87" t="str">
        <f t="shared" si="699"/>
        <v/>
      </c>
      <c r="AA875" s="87" t="str">
        <f t="shared" si="700"/>
        <v/>
      </c>
      <c r="AB875" s="87" t="str">
        <f t="shared" si="701"/>
        <v/>
      </c>
      <c r="AC875" s="34">
        <f t="shared" si="702"/>
        <v>0</v>
      </c>
    </row>
    <row r="876" spans="1:32" x14ac:dyDescent="0.2">
      <c r="A876" s="34" t="str">
        <f>C871&amp;"x"&amp;B876</f>
        <v>x3</v>
      </c>
      <c r="B876" s="63">
        <v>3</v>
      </c>
      <c r="C876" s="87" t="str">
        <f t="shared" si="688"/>
        <v/>
      </c>
      <c r="D876" s="87" t="str">
        <f t="shared" si="689"/>
        <v/>
      </c>
      <c r="E876" s="88" t="str">
        <f t="shared" si="690"/>
        <v/>
      </c>
      <c r="F876" s="88" t="str">
        <f t="shared" si="691"/>
        <v/>
      </c>
      <c r="G876" s="89" t="str">
        <f t="shared" si="692"/>
        <v/>
      </c>
      <c r="H876" s="90" t="str">
        <f t="shared" si="693"/>
        <v/>
      </c>
      <c r="I876" s="97"/>
      <c r="J876" s="87" t="str">
        <f t="shared" si="694"/>
        <v/>
      </c>
      <c r="K876" s="87" t="str">
        <f t="shared" si="695"/>
        <v/>
      </c>
      <c r="L876" s="87" t="str">
        <f t="shared" si="696"/>
        <v/>
      </c>
      <c r="M876" s="87" t="str">
        <f t="shared" si="697"/>
        <v/>
      </c>
      <c r="N876" s="92"/>
      <c r="P876" s="223" t="str">
        <f>IF(OR(LEFT($A876,1)="x",AND(Y873+$AC876=0,$AC873&gt;0)),"",IFERROR(VLOOKUP($A876,LedenZ,26,0),""))</f>
        <v/>
      </c>
      <c r="Q876" s="223" t="str">
        <f>IF(OR(LEFT($A876,1)="x",AND(Z873+$AC876=0,$AC873&gt;0)),"",IFERROR(VLOOKUP($A876,LedenZ,27,0),""))</f>
        <v/>
      </c>
      <c r="R876" s="223" t="str">
        <f>IF(OR(LEFT($A876,1)="x",AND(AA873+$AC876=0,$AC873&gt;0)),"",IFERROR(VLOOKUP($A876,LedenZ,28,0),""))</f>
        <v/>
      </c>
      <c r="S876" s="223" t="str">
        <f>IF(OR(LEFT($A876,1)="x",AND(AC873+$AC876=0,$AC873&gt;0)),"",IFERROR(VLOOKUP($A876,LedenZ,29,0),""))</f>
        <v/>
      </c>
      <c r="T876" s="305"/>
      <c r="U876" s="226"/>
      <c r="V876" s="229" t="str">
        <f t="shared" si="703"/>
        <v/>
      </c>
      <c r="W876" s="229" t="str">
        <f t="shared" si="703"/>
        <v/>
      </c>
      <c r="X876" s="52">
        <v>7</v>
      </c>
      <c r="Y876" s="87" t="str">
        <f t="shared" si="698"/>
        <v/>
      </c>
      <c r="Z876" s="87" t="str">
        <f t="shared" si="699"/>
        <v/>
      </c>
      <c r="AA876" s="87" t="str">
        <f t="shared" si="700"/>
        <v/>
      </c>
      <c r="AB876" s="87" t="str">
        <f t="shared" si="701"/>
        <v/>
      </c>
      <c r="AC876" s="34">
        <f t="shared" si="702"/>
        <v>0</v>
      </c>
    </row>
    <row r="877" spans="1:32" x14ac:dyDescent="0.2">
      <c r="A877" s="34" t="str">
        <f>C871&amp;"x"&amp;B877</f>
        <v>x4</v>
      </c>
      <c r="B877" s="63">
        <v>4</v>
      </c>
      <c r="C877" s="87" t="str">
        <f t="shared" si="688"/>
        <v/>
      </c>
      <c r="D877" s="87" t="str">
        <f t="shared" si="689"/>
        <v/>
      </c>
      <c r="E877" s="88" t="str">
        <f t="shared" si="690"/>
        <v/>
      </c>
      <c r="F877" s="88" t="str">
        <f t="shared" si="691"/>
        <v/>
      </c>
      <c r="G877" s="89" t="str">
        <f t="shared" si="692"/>
        <v/>
      </c>
      <c r="H877" s="90" t="str">
        <f t="shared" si="693"/>
        <v/>
      </c>
      <c r="I877" s="97"/>
      <c r="J877" s="87" t="str">
        <f t="shared" si="694"/>
        <v/>
      </c>
      <c r="K877" s="87" t="str">
        <f t="shared" si="695"/>
        <v/>
      </c>
      <c r="L877" s="87" t="str">
        <f t="shared" si="696"/>
        <v/>
      </c>
      <c r="M877" s="87" t="str">
        <f t="shared" si="697"/>
        <v/>
      </c>
      <c r="N877" s="92"/>
      <c r="P877" s="223" t="str">
        <f>IF(OR(LEFT($A877,1)="x",AND(Y873+$AC877=0,$AC873&gt;0)),"",IFERROR(VLOOKUP($A877,LedenZ,26,0),""))</f>
        <v/>
      </c>
      <c r="Q877" s="223" t="str">
        <f>IF(OR(LEFT($A877,1)="x",AND(Z873+$AC877=0,$AC873&gt;0)),"",IFERROR(VLOOKUP($A877,LedenZ,27,0),""))</f>
        <v/>
      </c>
      <c r="R877" s="223" t="str">
        <f>IF(OR(LEFT($A877,1)="x",AND(AA873+$AC877=0,$AC873&gt;0)),"",IFERROR(VLOOKUP($A877,LedenZ,28,0),""))</f>
        <v/>
      </c>
      <c r="S877" s="223" t="str">
        <f>IF(OR(LEFT($A877,1)="x",AND(AC873+$AC877=0,$AC873&gt;0)),"",IFERROR(VLOOKUP($A877,LedenZ,29,0),""))</f>
        <v/>
      </c>
      <c r="T877" s="305"/>
      <c r="U877" s="226"/>
      <c r="V877" s="229" t="str">
        <f t="shared" si="703"/>
        <v/>
      </c>
      <c r="W877" s="229" t="str">
        <f t="shared" si="703"/>
        <v/>
      </c>
      <c r="X877" s="52">
        <v>8</v>
      </c>
      <c r="Y877" s="87" t="str">
        <f t="shared" si="698"/>
        <v/>
      </c>
      <c r="Z877" s="87" t="str">
        <f t="shared" si="699"/>
        <v/>
      </c>
      <c r="AA877" s="87" t="str">
        <f t="shared" si="700"/>
        <v/>
      </c>
      <c r="AB877" s="87" t="str">
        <f t="shared" si="701"/>
        <v/>
      </c>
      <c r="AC877" s="34">
        <f t="shared" si="702"/>
        <v>0</v>
      </c>
    </row>
    <row r="878" spans="1:32" x14ac:dyDescent="0.2">
      <c r="A878" s="34" t="str">
        <f>C871&amp;"x"&amp;B878</f>
        <v>x5</v>
      </c>
      <c r="B878" s="63">
        <v>5</v>
      </c>
      <c r="C878" s="87" t="str">
        <f t="shared" si="688"/>
        <v/>
      </c>
      <c r="D878" s="87" t="str">
        <f t="shared" si="689"/>
        <v/>
      </c>
      <c r="E878" s="88" t="str">
        <f t="shared" si="690"/>
        <v/>
      </c>
      <c r="F878" s="88" t="str">
        <f t="shared" si="691"/>
        <v/>
      </c>
      <c r="G878" s="89" t="str">
        <f t="shared" si="692"/>
        <v/>
      </c>
      <c r="H878" s="90" t="str">
        <f t="shared" si="693"/>
        <v/>
      </c>
      <c r="I878" s="97"/>
      <c r="J878" s="87" t="str">
        <f t="shared" si="694"/>
        <v/>
      </c>
      <c r="K878" s="87" t="str">
        <f t="shared" si="695"/>
        <v/>
      </c>
      <c r="L878" s="87" t="str">
        <f t="shared" si="696"/>
        <v/>
      </c>
      <c r="M878" s="87" t="str">
        <f t="shared" si="697"/>
        <v/>
      </c>
      <c r="N878" s="92"/>
      <c r="P878" s="223" t="str">
        <f>IF(OR(LEFT($A878,1)="x",AND(Y873+$AC878=0,$AC873&gt;0)),"",IFERROR(VLOOKUP($A878,LedenZ,26,0),""))</f>
        <v/>
      </c>
      <c r="Q878" s="223" t="str">
        <f>IF(OR(LEFT($A878,1)="x",AND(Z873+$AC878=0,$AC873&gt;0)),"",IFERROR(VLOOKUP($A878,LedenZ,27,0),""))</f>
        <v/>
      </c>
      <c r="R878" s="223" t="str">
        <f>IF(OR(LEFT($A878,1)="x",AND(AA873+$AC878=0,$AC873&gt;0)),"",IFERROR(VLOOKUP($A878,LedenZ,28,0),""))</f>
        <v/>
      </c>
      <c r="S878" s="223" t="str">
        <f>IF(OR(LEFT($A878,1)="x",AND(AC873+$AC878=0,$AC873&gt;0)),"",IFERROR(VLOOKUP($A878,LedenZ,29,0),""))</f>
        <v/>
      </c>
      <c r="T878" s="305"/>
      <c r="U878" s="226"/>
      <c r="V878" s="229" t="str">
        <f t="shared" si="703"/>
        <v/>
      </c>
      <c r="W878" s="229" t="str">
        <f t="shared" si="703"/>
        <v/>
      </c>
      <c r="X878" s="52">
        <v>9</v>
      </c>
      <c r="Y878" s="87" t="str">
        <f t="shared" si="698"/>
        <v/>
      </c>
      <c r="Z878" s="87" t="str">
        <f t="shared" si="699"/>
        <v/>
      </c>
      <c r="AA878" s="87" t="str">
        <f t="shared" si="700"/>
        <v/>
      </c>
      <c r="AB878" s="87" t="str">
        <f t="shared" si="701"/>
        <v/>
      </c>
      <c r="AC878" s="34">
        <f t="shared" si="702"/>
        <v>0</v>
      </c>
    </row>
    <row r="879" spans="1:32" x14ac:dyDescent="0.2">
      <c r="A879" s="34" t="str">
        <f>C871&amp;"x"&amp;B879</f>
        <v>x6</v>
      </c>
      <c r="B879" s="63">
        <v>6</v>
      </c>
      <c r="C879" s="87" t="str">
        <f t="shared" si="688"/>
        <v/>
      </c>
      <c r="D879" s="87" t="str">
        <f t="shared" si="689"/>
        <v/>
      </c>
      <c r="E879" s="88" t="str">
        <f t="shared" si="690"/>
        <v/>
      </c>
      <c r="F879" s="88" t="str">
        <f t="shared" si="691"/>
        <v/>
      </c>
      <c r="G879" s="89" t="str">
        <f t="shared" si="692"/>
        <v/>
      </c>
      <c r="H879" s="90" t="str">
        <f t="shared" si="693"/>
        <v/>
      </c>
      <c r="I879" s="97"/>
      <c r="J879" s="87" t="str">
        <f t="shared" si="694"/>
        <v/>
      </c>
      <c r="K879" s="87" t="str">
        <f t="shared" si="695"/>
        <v/>
      </c>
      <c r="L879" s="87" t="str">
        <f t="shared" si="696"/>
        <v/>
      </c>
      <c r="M879" s="87" t="str">
        <f t="shared" si="697"/>
        <v/>
      </c>
      <c r="N879" s="92"/>
      <c r="P879" s="223" t="str">
        <f>IF(OR(LEFT($A879,1)="x",AND(Y873+$AC879=0,$AC873&gt;0)),"",IFERROR(VLOOKUP($A879,LedenZ,26,0),""))</f>
        <v/>
      </c>
      <c r="Q879" s="223" t="str">
        <f>IF(OR(LEFT($A879,1)="x",AND(Z873+$AC879=0,$AC873&gt;0)),"",IFERROR(VLOOKUP($A879,LedenZ,27,0),""))</f>
        <v/>
      </c>
      <c r="R879" s="223" t="str">
        <f>IF(OR(LEFT($A879,1)="x",AND(AA873+$AC879=0,$AC873&gt;0)),"",IFERROR(VLOOKUP($A879,LedenZ,28,0),""))</f>
        <v/>
      </c>
      <c r="S879" s="223" t="str">
        <f>IF(OR(LEFT($A879,1)="x",AND(AC873+$AC879=0,$AC873&gt;0)),"",IFERROR(VLOOKUP($A879,LedenZ,29,0),""))</f>
        <v/>
      </c>
      <c r="T879" s="305"/>
      <c r="U879" s="226"/>
      <c r="V879" s="229" t="str">
        <f t="shared" si="703"/>
        <v/>
      </c>
      <c r="W879" s="229" t="str">
        <f t="shared" si="703"/>
        <v/>
      </c>
      <c r="X879" s="52">
        <v>10</v>
      </c>
      <c r="Y879" s="87" t="str">
        <f t="shared" si="698"/>
        <v/>
      </c>
      <c r="Z879" s="87" t="str">
        <f t="shared" si="699"/>
        <v/>
      </c>
      <c r="AA879" s="87" t="str">
        <f t="shared" si="700"/>
        <v/>
      </c>
      <c r="AB879" s="87" t="str">
        <f t="shared" si="701"/>
        <v/>
      </c>
      <c r="AC879" s="34">
        <f t="shared" si="702"/>
        <v>0</v>
      </c>
    </row>
    <row r="880" spans="1:32" x14ac:dyDescent="0.2">
      <c r="A880" s="34" t="str">
        <f>C871&amp;"x"&amp;B880</f>
        <v>x7</v>
      </c>
      <c r="B880" s="63">
        <v>7</v>
      </c>
      <c r="C880" s="87" t="str">
        <f t="shared" si="688"/>
        <v/>
      </c>
      <c r="D880" s="87" t="str">
        <f t="shared" si="689"/>
        <v/>
      </c>
      <c r="E880" s="88" t="str">
        <f t="shared" si="690"/>
        <v/>
      </c>
      <c r="F880" s="88" t="str">
        <f t="shared" si="691"/>
        <v/>
      </c>
      <c r="G880" s="89" t="str">
        <f t="shared" si="692"/>
        <v/>
      </c>
      <c r="H880" s="90" t="str">
        <f t="shared" si="693"/>
        <v/>
      </c>
      <c r="I880" s="97"/>
      <c r="J880" s="87" t="str">
        <f t="shared" si="694"/>
        <v/>
      </c>
      <c r="K880" s="87" t="str">
        <f t="shared" si="695"/>
        <v/>
      </c>
      <c r="L880" s="87" t="str">
        <f t="shared" si="696"/>
        <v/>
      </c>
      <c r="M880" s="87" t="str">
        <f t="shared" si="697"/>
        <v/>
      </c>
      <c r="N880" s="92"/>
      <c r="P880" s="223" t="str">
        <f>IF(OR(LEFT($A880,1)="x",AND(Y873+$AC880=0,$AC873&gt;0)),"",IFERROR(VLOOKUP($A880,LedenZ,26,0),""))</f>
        <v/>
      </c>
      <c r="Q880" s="223" t="str">
        <f>IF(OR(LEFT($A880,1)="x",AND(Z873+$AC880=0,$AC873&gt;0)),"",IFERROR(VLOOKUP($A880,LedenZ,27,0),""))</f>
        <v/>
      </c>
      <c r="R880" s="223" t="str">
        <f>IF(OR(LEFT($A880,1)="x",AND(AA873+$AC880=0,$AC873&gt;0)),"",IFERROR(VLOOKUP($A880,LedenZ,28,0),""))</f>
        <v/>
      </c>
      <c r="S880" s="223" t="str">
        <f>IF(OR(LEFT($A880,1)="x",AND(AC873+$AC880=0,$AC873&gt;0)),"",IFERROR(VLOOKUP($A880,LedenZ,29,0),""))</f>
        <v/>
      </c>
      <c r="T880" s="305"/>
      <c r="U880" s="226"/>
      <c r="V880" s="229" t="str">
        <f t="shared" si="703"/>
        <v/>
      </c>
      <c r="W880" s="229" t="str">
        <f t="shared" si="703"/>
        <v/>
      </c>
      <c r="X880" s="52">
        <v>11</v>
      </c>
      <c r="Y880" s="87" t="str">
        <f t="shared" si="698"/>
        <v/>
      </c>
      <c r="Z880" s="87" t="str">
        <f t="shared" si="699"/>
        <v/>
      </c>
      <c r="AA880" s="87" t="str">
        <f t="shared" si="700"/>
        <v/>
      </c>
      <c r="AB880" s="87" t="str">
        <f t="shared" si="701"/>
        <v/>
      </c>
      <c r="AC880" s="34">
        <f t="shared" si="702"/>
        <v>0</v>
      </c>
    </row>
    <row r="881" spans="1:32" x14ac:dyDescent="0.2">
      <c r="A881" s="34" t="str">
        <f>C871&amp;"x"&amp;B881</f>
        <v>x8</v>
      </c>
      <c r="B881" s="63">
        <v>8</v>
      </c>
      <c r="C881" s="87" t="str">
        <f t="shared" si="688"/>
        <v/>
      </c>
      <c r="D881" s="87" t="str">
        <f t="shared" si="689"/>
        <v/>
      </c>
      <c r="E881" s="88" t="str">
        <f t="shared" si="690"/>
        <v/>
      </c>
      <c r="F881" s="88" t="str">
        <f t="shared" si="691"/>
        <v/>
      </c>
      <c r="G881" s="89" t="str">
        <f t="shared" si="692"/>
        <v/>
      </c>
      <c r="H881" s="90" t="str">
        <f t="shared" si="693"/>
        <v/>
      </c>
      <c r="I881" s="97"/>
      <c r="J881" s="87" t="str">
        <f t="shared" si="694"/>
        <v/>
      </c>
      <c r="K881" s="87" t="str">
        <f t="shared" si="695"/>
        <v/>
      </c>
      <c r="L881" s="87" t="str">
        <f t="shared" si="696"/>
        <v/>
      </c>
      <c r="M881" s="87" t="str">
        <f t="shared" si="697"/>
        <v/>
      </c>
      <c r="N881" s="92"/>
      <c r="P881" s="223" t="str">
        <f>IF(OR(LEFT($A881,1)="x",AND(Y873+$AC881=0,$AC873&gt;0)),"",IFERROR(VLOOKUP($A881,LedenZ,26,0),""))</f>
        <v/>
      </c>
      <c r="Q881" s="223" t="str">
        <f>IF(OR(LEFT($A881,1)="x",AND(Z873+$AC881=0,$AC873&gt;0)),"",IFERROR(VLOOKUP($A881,LedenZ,27,0),""))</f>
        <v/>
      </c>
      <c r="R881" s="223" t="str">
        <f>IF(OR(LEFT($A881,1)="x",AND(AA873+$AC881=0,$AC873&gt;0)),"",IFERROR(VLOOKUP($A881,LedenZ,28,0),""))</f>
        <v/>
      </c>
      <c r="S881" s="223" t="str">
        <f>IF(OR(LEFT($A881,1)="x",AND(AC873+$AC881=0,$AC873&gt;0)),"",IFERROR(VLOOKUP($A881,LedenZ,29,0),""))</f>
        <v/>
      </c>
      <c r="T881" s="305"/>
      <c r="U881" s="226"/>
      <c r="V881" s="229" t="str">
        <f t="shared" si="703"/>
        <v/>
      </c>
      <c r="W881" s="229" t="str">
        <f t="shared" si="703"/>
        <v/>
      </c>
      <c r="X881" s="52">
        <v>12</v>
      </c>
      <c r="Y881" s="87" t="str">
        <f t="shared" si="698"/>
        <v/>
      </c>
      <c r="Z881" s="87" t="str">
        <f t="shared" si="699"/>
        <v/>
      </c>
      <c r="AA881" s="87" t="str">
        <f t="shared" si="700"/>
        <v/>
      </c>
      <c r="AB881" s="87" t="str">
        <f t="shared" si="701"/>
        <v/>
      </c>
      <c r="AC881" s="34">
        <f t="shared" si="702"/>
        <v>0</v>
      </c>
    </row>
    <row r="882" spans="1:32" x14ac:dyDescent="0.2">
      <c r="A882" s="34" t="str">
        <f>C871&amp;"x"&amp;B882</f>
        <v>x9</v>
      </c>
      <c r="B882" s="63">
        <v>9</v>
      </c>
      <c r="C882" s="87" t="str">
        <f t="shared" si="688"/>
        <v/>
      </c>
      <c r="D882" s="87" t="str">
        <f t="shared" si="689"/>
        <v/>
      </c>
      <c r="E882" s="88" t="str">
        <f t="shared" si="690"/>
        <v/>
      </c>
      <c r="F882" s="88" t="str">
        <f t="shared" si="691"/>
        <v/>
      </c>
      <c r="G882" s="89" t="str">
        <f t="shared" si="692"/>
        <v/>
      </c>
      <c r="H882" s="90" t="str">
        <f t="shared" si="693"/>
        <v/>
      </c>
      <c r="I882" s="97"/>
      <c r="J882" s="87" t="str">
        <f t="shared" si="694"/>
        <v/>
      </c>
      <c r="K882" s="87" t="str">
        <f t="shared" si="695"/>
        <v/>
      </c>
      <c r="L882" s="87" t="str">
        <f t="shared" si="696"/>
        <v/>
      </c>
      <c r="M882" s="87" t="str">
        <f t="shared" si="697"/>
        <v/>
      </c>
      <c r="N882" s="92"/>
      <c r="P882" s="223" t="str">
        <f>IF(OR(LEFT($A882,1)="x",AND(Y873+$AC882=0,$AC873&gt;0)),"",IFERROR(VLOOKUP($A882,LedenZ,26,0),""))</f>
        <v/>
      </c>
      <c r="Q882" s="223" t="str">
        <f>IF(OR(LEFT($A882,1)="x",AND(Z873+$AC882=0,$AC873&gt;0)),"",IFERROR(VLOOKUP($A882,LedenZ,27,0),""))</f>
        <v/>
      </c>
      <c r="R882" s="223" t="str">
        <f>IF(OR(LEFT($A882,1)="x",AND(AA873+$AC882=0,$AC873&gt;0)),"",IFERROR(VLOOKUP($A882,LedenZ,28,0),""))</f>
        <v/>
      </c>
      <c r="S882" s="223" t="str">
        <f>IF(OR(LEFT($A882,1)="x",AND(AC873+$AC882=0,$AC873&gt;0)),"",IFERROR(VLOOKUP($A882,LedenZ,29,0),""))</f>
        <v/>
      </c>
      <c r="T882" s="305"/>
      <c r="U882" s="226"/>
      <c r="V882" s="229" t="str">
        <f t="shared" si="703"/>
        <v/>
      </c>
      <c r="W882" s="229" t="str">
        <f t="shared" si="703"/>
        <v/>
      </c>
      <c r="X882" s="52">
        <v>13</v>
      </c>
      <c r="Y882" s="87" t="str">
        <f t="shared" si="698"/>
        <v/>
      </c>
      <c r="Z882" s="87" t="str">
        <f t="shared" si="699"/>
        <v/>
      </c>
      <c r="AA882" s="87" t="str">
        <f t="shared" si="700"/>
        <v/>
      </c>
      <c r="AB882" s="87" t="str">
        <f t="shared" si="701"/>
        <v/>
      </c>
      <c r="AC882" s="34">
        <f t="shared" si="702"/>
        <v>0</v>
      </c>
    </row>
    <row r="883" spans="1:32" x14ac:dyDescent="0.2">
      <c r="A883" s="34" t="str">
        <f>C871&amp;"x"&amp;B883</f>
        <v>x10</v>
      </c>
      <c r="B883" s="63">
        <v>10</v>
      </c>
      <c r="C883" s="87" t="str">
        <f t="shared" si="688"/>
        <v/>
      </c>
      <c r="D883" s="87" t="str">
        <f t="shared" si="689"/>
        <v/>
      </c>
      <c r="E883" s="88" t="str">
        <f t="shared" si="690"/>
        <v/>
      </c>
      <c r="F883" s="88" t="str">
        <f t="shared" si="691"/>
        <v/>
      </c>
      <c r="G883" s="89" t="str">
        <f t="shared" si="692"/>
        <v/>
      </c>
      <c r="H883" s="90" t="str">
        <f t="shared" si="693"/>
        <v/>
      </c>
      <c r="I883" s="97"/>
      <c r="J883" s="87" t="str">
        <f t="shared" si="694"/>
        <v/>
      </c>
      <c r="K883" s="87" t="str">
        <f t="shared" si="695"/>
        <v/>
      </c>
      <c r="L883" s="87" t="str">
        <f t="shared" si="696"/>
        <v/>
      </c>
      <c r="M883" s="87" t="str">
        <f t="shared" si="697"/>
        <v/>
      </c>
      <c r="N883" s="92"/>
      <c r="P883" s="223" t="str">
        <f>IF(OR(LEFT($A883,1)="x",AND(Y873+$AC883=0,$AC873&gt;0)),"",IFERROR(VLOOKUP($A883,LedenZ,26,0),""))</f>
        <v/>
      </c>
      <c r="Q883" s="223" t="str">
        <f>IF(OR(LEFT($A883,1)="x",AND(Z873+$AC883=0,$AC873&gt;0)),"",IFERROR(VLOOKUP($A883,LedenZ,27,0),""))</f>
        <v/>
      </c>
      <c r="R883" s="223" t="str">
        <f>IF(OR(LEFT($A883,1)="x",AND(AA873+$AC883=0,$AC873&gt;0)),"",IFERROR(VLOOKUP($A883,LedenZ,28,0),""))</f>
        <v/>
      </c>
      <c r="S883" s="223" t="str">
        <f>IF(OR(LEFT($A883,1)="x",AND(AC873+$AC883=0,$AC873&gt;0)),"",IFERROR(VLOOKUP($A883,LedenZ,29,0),""))</f>
        <v/>
      </c>
      <c r="T883" s="305"/>
      <c r="U883" s="226"/>
      <c r="V883" s="229" t="str">
        <f t="shared" si="703"/>
        <v/>
      </c>
      <c r="W883" s="229" t="str">
        <f t="shared" si="703"/>
        <v/>
      </c>
      <c r="X883" s="52">
        <v>14</v>
      </c>
      <c r="Y883" s="87" t="str">
        <f t="shared" si="698"/>
        <v/>
      </c>
      <c r="Z883" s="87" t="str">
        <f t="shared" si="699"/>
        <v/>
      </c>
      <c r="AA883" s="87" t="str">
        <f t="shared" si="700"/>
        <v/>
      </c>
      <c r="AB883" s="87" t="str">
        <f t="shared" si="701"/>
        <v/>
      </c>
      <c r="AC883" s="34">
        <f t="shared" si="702"/>
        <v>0</v>
      </c>
    </row>
    <row r="884" spans="1:32" x14ac:dyDescent="0.2">
      <c r="A884" s="34" t="str">
        <f>C871&amp;"x"&amp;B884</f>
        <v>x11</v>
      </c>
      <c r="B884" s="63">
        <v>11</v>
      </c>
      <c r="C884" s="87" t="str">
        <f t="shared" si="688"/>
        <v/>
      </c>
      <c r="D884" s="87" t="str">
        <f t="shared" si="689"/>
        <v/>
      </c>
      <c r="E884" s="88" t="str">
        <f t="shared" si="690"/>
        <v/>
      </c>
      <c r="F884" s="88" t="str">
        <f t="shared" si="691"/>
        <v/>
      </c>
      <c r="G884" s="89" t="str">
        <f t="shared" si="692"/>
        <v/>
      </c>
      <c r="H884" s="90" t="str">
        <f t="shared" si="693"/>
        <v/>
      </c>
      <c r="I884" s="97"/>
      <c r="J884" s="87" t="str">
        <f t="shared" si="694"/>
        <v/>
      </c>
      <c r="K884" s="87" t="str">
        <f t="shared" si="695"/>
        <v/>
      </c>
      <c r="L884" s="87" t="str">
        <f t="shared" si="696"/>
        <v/>
      </c>
      <c r="M884" s="87" t="str">
        <f t="shared" si="697"/>
        <v/>
      </c>
      <c r="N884" s="92"/>
      <c r="P884" s="223" t="str">
        <f>IF(OR(LEFT($A884,1)="x",AND(Y873+$AC884=0,$AC873&gt;0)),"",IFERROR(VLOOKUP($A884,LedenZ,26,0),""))</f>
        <v/>
      </c>
      <c r="Q884" s="223" t="str">
        <f>IF(OR(LEFT($A884,1)="x",AND(Z873+$AC884=0,$AC873&gt;0)),"",IFERROR(VLOOKUP($A884,LedenZ,27,0),""))</f>
        <v/>
      </c>
      <c r="R884" s="223" t="str">
        <f>IF(OR(LEFT($A884,1)="x",AND(AA873+$AC884=0,$AC873&gt;0)),"",IFERROR(VLOOKUP($A884,LedenZ,28,0),""))</f>
        <v/>
      </c>
      <c r="S884" s="223" t="str">
        <f>IF(OR(LEFT($A884,1)="x",AND(AC873+$AC884=0,$AC873&gt;0)),"",IFERROR(VLOOKUP($A884,LedenZ,29,0),""))</f>
        <v/>
      </c>
      <c r="V884" s="229" t="str">
        <f t="shared" si="703"/>
        <v/>
      </c>
      <c r="W884" s="229" t="str">
        <f t="shared" si="703"/>
        <v/>
      </c>
      <c r="X884" s="52">
        <v>15</v>
      </c>
      <c r="Y884" s="87" t="str">
        <f t="shared" si="698"/>
        <v/>
      </c>
      <c r="Z884" s="87" t="str">
        <f t="shared" si="699"/>
        <v/>
      </c>
      <c r="AA884" s="87" t="str">
        <f t="shared" si="700"/>
        <v/>
      </c>
      <c r="AB884" s="87" t="str">
        <f t="shared" si="701"/>
        <v/>
      </c>
      <c r="AC884" s="34">
        <f t="shared" si="702"/>
        <v>0</v>
      </c>
    </row>
    <row r="885" spans="1:32" x14ac:dyDescent="0.2">
      <c r="A885" s="34" t="str">
        <f>C871&amp;"x"&amp;B885</f>
        <v>x12</v>
      </c>
      <c r="B885" s="63">
        <v>12</v>
      </c>
      <c r="C885" s="87" t="str">
        <f t="shared" si="688"/>
        <v/>
      </c>
      <c r="D885" s="87" t="str">
        <f t="shared" si="689"/>
        <v/>
      </c>
      <c r="E885" s="88" t="str">
        <f t="shared" si="690"/>
        <v/>
      </c>
      <c r="F885" s="88" t="str">
        <f t="shared" si="691"/>
        <v/>
      </c>
      <c r="G885" s="89" t="str">
        <f t="shared" si="692"/>
        <v/>
      </c>
      <c r="H885" s="90" t="str">
        <f t="shared" si="693"/>
        <v/>
      </c>
      <c r="I885" s="97"/>
      <c r="J885" s="87" t="str">
        <f t="shared" si="694"/>
        <v/>
      </c>
      <c r="K885" s="87" t="str">
        <f t="shared" si="695"/>
        <v/>
      </c>
      <c r="L885" s="87" t="str">
        <f t="shared" si="696"/>
        <v/>
      </c>
      <c r="M885" s="87" t="str">
        <f t="shared" si="697"/>
        <v/>
      </c>
      <c r="N885" s="92"/>
      <c r="P885" s="223" t="str">
        <f>IF(OR(LEFT($A885,1)="x",AND(Y873+$AC885=0,$AC873&gt;0)),"",IFERROR(VLOOKUP($A885,LedenZ,26,0),""))</f>
        <v/>
      </c>
      <c r="Q885" s="223" t="str">
        <f>IF(OR(LEFT($A885,1)="x",AND(Z873+$AC885=0,$AC873&gt;0)),"",IFERROR(VLOOKUP($A885,LedenZ,27,0),""))</f>
        <v/>
      </c>
      <c r="R885" s="223" t="str">
        <f>IF(OR(LEFT($A885,1)="x",AND(AA873+$AC885=0,$AC873&gt;0)),"",IFERROR(VLOOKUP($A885,LedenZ,28,0),""))</f>
        <v/>
      </c>
      <c r="S885" s="223" t="str">
        <f>IF(OR(LEFT($A885,1)="x",AND(AC873+$AC885=0,$AC873&gt;0)),"",IFERROR(VLOOKUP($A885,LedenZ,29,0),""))</f>
        <v/>
      </c>
      <c r="V885" s="229" t="str">
        <f t="shared" si="703"/>
        <v/>
      </c>
      <c r="W885" s="229" t="str">
        <f t="shared" si="703"/>
        <v/>
      </c>
      <c r="X885" s="52">
        <v>16</v>
      </c>
      <c r="Y885" s="87" t="str">
        <f t="shared" si="698"/>
        <v/>
      </c>
      <c r="Z885" s="87" t="str">
        <f t="shared" si="699"/>
        <v/>
      </c>
      <c r="AA885" s="87" t="str">
        <f t="shared" si="700"/>
        <v/>
      </c>
      <c r="AB885" s="87" t="str">
        <f t="shared" si="701"/>
        <v/>
      </c>
      <c r="AC885" s="34">
        <f t="shared" si="702"/>
        <v>0</v>
      </c>
    </row>
    <row r="886" spans="1:32" x14ac:dyDescent="0.2">
      <c r="A886" s="34" t="str">
        <f>C871&amp;"x"&amp;B886</f>
        <v>x13</v>
      </c>
      <c r="B886" s="63">
        <v>13</v>
      </c>
      <c r="C886" s="87" t="str">
        <f t="shared" si="688"/>
        <v/>
      </c>
      <c r="D886" s="87" t="str">
        <f t="shared" si="689"/>
        <v/>
      </c>
      <c r="E886" s="88" t="str">
        <f t="shared" si="690"/>
        <v/>
      </c>
      <c r="F886" s="88" t="str">
        <f t="shared" si="691"/>
        <v/>
      </c>
      <c r="G886" s="89" t="str">
        <f t="shared" si="692"/>
        <v/>
      </c>
      <c r="H886" s="90" t="str">
        <f t="shared" si="693"/>
        <v/>
      </c>
      <c r="I886" s="97"/>
      <c r="J886" s="87" t="str">
        <f t="shared" si="694"/>
        <v/>
      </c>
      <c r="K886" s="87" t="str">
        <f t="shared" si="695"/>
        <v/>
      </c>
      <c r="L886" s="87" t="str">
        <f t="shared" si="696"/>
        <v/>
      </c>
      <c r="M886" s="87" t="str">
        <f t="shared" si="697"/>
        <v/>
      </c>
      <c r="N886" s="92"/>
      <c r="P886" s="223" t="str">
        <f>IF(OR(LEFT($A886,1)="x",AND(Y873+$AC886=0,$AC873&gt;0)),"",IFERROR(VLOOKUP($A886,LedenZ,26,0),""))</f>
        <v/>
      </c>
      <c r="Q886" s="223" t="str">
        <f>IF(OR(LEFT($A886,1)="x",AND(Z873+$AC886=0,$AC873&gt;0)),"",IFERROR(VLOOKUP($A886,LedenZ,27,0),""))</f>
        <v/>
      </c>
      <c r="R886" s="223" t="str">
        <f>IF(OR(LEFT($A886,1)="x",AND(AA873+$AC886=0,$AC873&gt;0)),"",IFERROR(VLOOKUP($A886,LedenZ,28,0),""))</f>
        <v/>
      </c>
      <c r="S886" s="223" t="str">
        <f>IF(OR(LEFT($A886,1)="x",AND(AC873+$AC886=0,$AC873&gt;0)),"",IFERROR(VLOOKUP($A886,LedenZ,29,0),""))</f>
        <v/>
      </c>
      <c r="V886" s="229" t="str">
        <f t="shared" si="703"/>
        <v/>
      </c>
      <c r="W886" s="229" t="str">
        <f t="shared" si="703"/>
        <v/>
      </c>
      <c r="X886" s="52">
        <v>17</v>
      </c>
      <c r="Y886" s="87" t="str">
        <f t="shared" si="698"/>
        <v/>
      </c>
      <c r="Z886" s="87" t="str">
        <f t="shared" si="699"/>
        <v/>
      </c>
      <c r="AA886" s="87" t="str">
        <f t="shared" si="700"/>
        <v/>
      </c>
      <c r="AB886" s="87" t="str">
        <f t="shared" si="701"/>
        <v/>
      </c>
      <c r="AC886" s="34">
        <f t="shared" si="702"/>
        <v>0</v>
      </c>
    </row>
    <row r="887" spans="1:32" x14ac:dyDescent="0.2">
      <c r="A887" s="34" t="str">
        <f>C871&amp;"x"&amp;B887</f>
        <v>x14</v>
      </c>
      <c r="B887" s="63">
        <v>14</v>
      </c>
      <c r="C887" s="87" t="str">
        <f t="shared" si="688"/>
        <v/>
      </c>
      <c r="D887" s="87" t="str">
        <f t="shared" si="689"/>
        <v/>
      </c>
      <c r="E887" s="88" t="str">
        <f t="shared" si="690"/>
        <v/>
      </c>
      <c r="F887" s="88" t="str">
        <f t="shared" si="691"/>
        <v/>
      </c>
      <c r="G887" s="89" t="str">
        <f t="shared" si="692"/>
        <v/>
      </c>
      <c r="H887" s="90" t="str">
        <f t="shared" si="693"/>
        <v/>
      </c>
      <c r="I887" s="97"/>
      <c r="J887" s="87" t="str">
        <f t="shared" si="694"/>
        <v/>
      </c>
      <c r="K887" s="87" t="str">
        <f t="shared" si="695"/>
        <v/>
      </c>
      <c r="L887" s="87" t="str">
        <f t="shared" si="696"/>
        <v/>
      </c>
      <c r="M887" s="87" t="str">
        <f t="shared" si="697"/>
        <v/>
      </c>
      <c r="N887" s="92"/>
      <c r="P887" s="223" t="str">
        <f>IF(OR(LEFT($A887,1)="x",AND(Y873+$AC887=0,$AC873&gt;0)),"",IFERROR(VLOOKUP($A887,LedenZ,26,0),""))</f>
        <v/>
      </c>
      <c r="Q887" s="223" t="str">
        <f>IF(OR(LEFT($A887,1)="x",AND(Z873+$AC887=0,$AC873&gt;0)),"",IFERROR(VLOOKUP($A887,LedenZ,27,0),""))</f>
        <v/>
      </c>
      <c r="R887" s="223" t="str">
        <f>IF(OR(LEFT($A887,1)="x",AND(AA873+$AC887=0,$AC873&gt;0)),"",IFERROR(VLOOKUP($A887,LedenZ,28,0),""))</f>
        <v/>
      </c>
      <c r="S887" s="223" t="str">
        <f>IF(OR(LEFT($A887,1)="x",AND(AC873+$AC887=0,$AC873&gt;0)),"",IFERROR(VLOOKUP($A887,LedenZ,29,0),""))</f>
        <v/>
      </c>
      <c r="V887" s="229" t="str">
        <f t="shared" si="703"/>
        <v/>
      </c>
      <c r="W887" s="229" t="str">
        <f t="shared" si="703"/>
        <v/>
      </c>
      <c r="X887" s="52">
        <v>18</v>
      </c>
      <c r="Y887" s="87" t="str">
        <f t="shared" si="698"/>
        <v/>
      </c>
      <c r="Z887" s="87" t="str">
        <f t="shared" si="699"/>
        <v/>
      </c>
      <c r="AA887" s="87" t="str">
        <f t="shared" si="700"/>
        <v/>
      </c>
      <c r="AB887" s="87" t="str">
        <f t="shared" si="701"/>
        <v/>
      </c>
      <c r="AC887" s="34">
        <f t="shared" si="702"/>
        <v>0</v>
      </c>
    </row>
    <row r="888" spans="1:32" x14ac:dyDescent="0.2">
      <c r="A888" s="34" t="str">
        <f>C871&amp;"x"&amp;B888</f>
        <v>x15</v>
      </c>
      <c r="B888" s="63">
        <v>15</v>
      </c>
      <c r="C888" s="87" t="str">
        <f t="shared" si="688"/>
        <v/>
      </c>
      <c r="D888" s="87" t="str">
        <f t="shared" si="689"/>
        <v/>
      </c>
      <c r="E888" s="88" t="str">
        <f t="shared" si="690"/>
        <v/>
      </c>
      <c r="F888" s="88" t="str">
        <f t="shared" si="691"/>
        <v/>
      </c>
      <c r="G888" s="89" t="str">
        <f t="shared" si="692"/>
        <v/>
      </c>
      <c r="H888" s="90" t="str">
        <f t="shared" si="693"/>
        <v/>
      </c>
      <c r="I888" s="97"/>
      <c r="J888" s="87" t="str">
        <f t="shared" si="694"/>
        <v/>
      </c>
      <c r="K888" s="87" t="str">
        <f t="shared" si="695"/>
        <v/>
      </c>
      <c r="L888" s="87" t="str">
        <f t="shared" si="696"/>
        <v/>
      </c>
      <c r="M888" s="87" t="str">
        <f t="shared" si="697"/>
        <v/>
      </c>
      <c r="N888" s="92"/>
      <c r="P888" s="223" t="str">
        <f>IF(OR(LEFT($A888,1)="x",AND(Y873+$AC888=0,$AC873&gt;0)),"",IFERROR(VLOOKUP($A888,LedenZ,26,0),""))</f>
        <v/>
      </c>
      <c r="Q888" s="223" t="str">
        <f>IF(OR(LEFT($A888,1)="x",AND(Z873+$AC888=0,$AC873&gt;0)),"",IFERROR(VLOOKUP($A888,LedenZ,27,0),""))</f>
        <v/>
      </c>
      <c r="R888" s="223" t="str">
        <f>IF(OR(LEFT($A888,1)="x",AND(AA873+$AC888=0,$AC873&gt;0)),"",IFERROR(VLOOKUP($A888,LedenZ,28,0),""))</f>
        <v/>
      </c>
      <c r="S888" s="223" t="str">
        <f>IF(OR(LEFT($A888,1)="x",AND(AC873+$AC888=0,$AC873&gt;0)),"",IFERROR(VLOOKUP($A888,LedenZ,29,0),""))</f>
        <v/>
      </c>
      <c r="V888" s="229" t="str">
        <f t="shared" si="703"/>
        <v/>
      </c>
      <c r="W888" s="229" t="str">
        <f t="shared" si="703"/>
        <v/>
      </c>
      <c r="X888" s="52">
        <v>19</v>
      </c>
      <c r="Y888" s="87" t="str">
        <f t="shared" si="698"/>
        <v/>
      </c>
      <c r="Z888" s="87" t="str">
        <f t="shared" si="699"/>
        <v/>
      </c>
      <c r="AA888" s="87" t="str">
        <f t="shared" si="700"/>
        <v/>
      </c>
      <c r="AB888" s="87" t="str">
        <f t="shared" si="701"/>
        <v/>
      </c>
      <c r="AC888" s="34">
        <f t="shared" si="702"/>
        <v>0</v>
      </c>
    </row>
    <row r="889" spans="1:32" ht="13.5" thickBot="1" x14ac:dyDescent="0.25">
      <c r="B889" s="93"/>
      <c r="C889" s="94"/>
      <c r="D889" s="93"/>
      <c r="E889" s="93"/>
      <c r="F889" s="93"/>
      <c r="G889" s="95"/>
      <c r="H889" s="95"/>
      <c r="I889" s="95"/>
      <c r="J889" s="94"/>
      <c r="K889" s="94"/>
      <c r="L889" s="94"/>
      <c r="M889" s="92"/>
      <c r="N889" s="92"/>
      <c r="X889" s="52">
        <v>20</v>
      </c>
    </row>
    <row r="890" spans="1:32" ht="13.5" thickTop="1" x14ac:dyDescent="0.2">
      <c r="A890" s="62"/>
      <c r="B890" s="63"/>
      <c r="C890" s="392" t="s">
        <v>6547</v>
      </c>
      <c r="D890" s="392"/>
      <c r="E890" s="178" t="s">
        <v>6548</v>
      </c>
      <c r="F890" s="178" t="s">
        <v>6549</v>
      </c>
      <c r="G890" s="65" t="s">
        <v>6550</v>
      </c>
      <c r="H890" s="66"/>
      <c r="I890" s="67"/>
      <c r="J890" s="68" t="s">
        <v>6551</v>
      </c>
      <c r="K890" s="68" t="s">
        <v>6552</v>
      </c>
      <c r="L890" s="68" t="s">
        <v>6553</v>
      </c>
      <c r="M890" s="69"/>
      <c r="N890" s="69"/>
      <c r="O890" s="70"/>
      <c r="P890" s="71">
        <f>COUNT(P894:P908)</f>
        <v>0</v>
      </c>
      <c r="Q890" s="71">
        <f>COUNT(Q894:Q908)</f>
        <v>0</v>
      </c>
      <c r="R890" s="71">
        <f>COUNT(R894:R908)</f>
        <v>0</v>
      </c>
      <c r="S890" s="71">
        <f>COUNT(S894:S908)</f>
        <v>0</v>
      </c>
      <c r="T890" s="51">
        <f>S890-(15-COUNTBLANK(AB894:AB908))</f>
        <v>0</v>
      </c>
      <c r="U890" s="70"/>
      <c r="V890" s="70"/>
      <c r="W890" s="70"/>
      <c r="X890" s="70">
        <v>1</v>
      </c>
      <c r="Y890" s="62"/>
      <c r="Z890" s="62"/>
      <c r="AA890" s="62"/>
      <c r="AB890" s="62"/>
      <c r="AC890" s="62"/>
    </row>
    <row r="891" spans="1:32" x14ac:dyDescent="0.2">
      <c r="A891" s="43">
        <v>48</v>
      </c>
      <c r="B891" s="73"/>
      <c r="C891" s="391" t="str">
        <f>Leden!AR50</f>
        <v/>
      </c>
      <c r="D891" s="391"/>
      <c r="E891" s="177" t="str">
        <f>IF($C891="","",LEFT(IFERROR(VLOOKUP($C891,TeamsZ,2,0),"")&amp;"??",2))</f>
        <v/>
      </c>
      <c r="F891" s="177" t="str">
        <f>IF($C891="","",LEFT(IFERROR(VLOOKUP($C891,TeamsZ,3,0),"")&amp;"??",2))</f>
        <v/>
      </c>
      <c r="G891" s="177" t="str">
        <f>IF($C891="","",LEFT(IFERROR(VLOOKUP($C891,TeamsZ,4,0),"")&amp;"?",1))</f>
        <v/>
      </c>
      <c r="H891" s="75"/>
      <c r="I891" s="76"/>
      <c r="J891" s="295">
        <f>COUNTIF(C894:C908,"V")</f>
        <v>0</v>
      </c>
      <c r="K891" s="300">
        <f>COUNTIF(C894:C908,"M")</f>
        <v>0</v>
      </c>
      <c r="L891" s="77" t="str">
        <f>IFERROR(AVERAGE(H894:H908),"")</f>
        <v/>
      </c>
      <c r="M891" s="78"/>
      <c r="N891" s="78"/>
      <c r="O891" s="79" t="s">
        <v>6554</v>
      </c>
      <c r="P891" s="223" t="str">
        <f>IF(COUNT(P894:P908)=0,"",TeamPunten(P894:P908,$V891))</f>
        <v/>
      </c>
      <c r="Q891" s="223" t="str">
        <f>IF(COUNT(Q894:Q908)=0,"",TeamPunten(Q894:Q908,$V891))</f>
        <v/>
      </c>
      <c r="R891" s="223" t="str">
        <f>IF(COUNT(R894:R908)=0,"",TeamPunten(R894:R908,$V891))</f>
        <v/>
      </c>
      <c r="S891" s="223" t="str">
        <f>IF(COUNT(S894:S908)=0,"",TeamPunten(S894:S908,$V891))</f>
        <v/>
      </c>
      <c r="T891" s="51"/>
      <c r="U891" s="225" t="str">
        <f>MID($C891,1,1)</f>
        <v/>
      </c>
      <c r="V891" s="225" t="str">
        <f>MID($C891,1,1)</f>
        <v/>
      </c>
      <c r="W891" s="225" t="str">
        <f>MID($C891,1,1)</f>
        <v/>
      </c>
      <c r="X891" s="52">
        <v>2</v>
      </c>
      <c r="Y891" s="43"/>
      <c r="Z891" s="43"/>
      <c r="AA891" s="43"/>
      <c r="AB891" s="43"/>
      <c r="AC891" s="43"/>
      <c r="AD891" s="20" t="str">
        <f>IF($C891="","",IFERROR(VLOOKUP($C891,TeamsZ,6,0),""))</f>
        <v/>
      </c>
      <c r="AE891" s="20" t="str">
        <f>IF($AD891="","",VLOOKUP($AD891,Teams!$J$4:$O$8,2,0))</f>
        <v/>
      </c>
      <c r="AF891" s="20" t="str">
        <f>IF($AD891="","",VLOOKUP($AD891,Teams!$J$4:$O$8,4,0))</f>
        <v/>
      </c>
    </row>
    <row r="892" spans="1:32" x14ac:dyDescent="0.2">
      <c r="B892" s="63"/>
      <c r="C892" s="178"/>
      <c r="D892" s="63"/>
      <c r="E892" s="63"/>
      <c r="F892" s="63"/>
      <c r="G892" s="67"/>
      <c r="H892" s="67"/>
      <c r="I892" s="67"/>
      <c r="J892" s="296"/>
      <c r="K892" s="296"/>
      <c r="L892" s="296"/>
      <c r="M892" s="80"/>
      <c r="N892" s="80"/>
      <c r="P892" s="224"/>
      <c r="Q892" s="224"/>
      <c r="R892" s="224"/>
      <c r="S892" s="224"/>
      <c r="T892" s="51"/>
      <c r="U892" s="226"/>
      <c r="V892" s="226"/>
      <c r="W892" s="226"/>
      <c r="X892" s="52">
        <v>3</v>
      </c>
    </row>
    <row r="893" spans="1:32" x14ac:dyDescent="0.2">
      <c r="A893" s="81"/>
      <c r="B893" s="82"/>
      <c r="C893" s="83" t="s">
        <v>6555</v>
      </c>
      <c r="D893" s="83" t="s">
        <v>6556</v>
      </c>
      <c r="E893" s="84" t="s">
        <v>6557</v>
      </c>
      <c r="F893" s="84" t="s">
        <v>6558</v>
      </c>
      <c r="G893" s="83" t="s">
        <v>6559</v>
      </c>
      <c r="H893" s="83" t="s">
        <v>6560</v>
      </c>
      <c r="I893" s="83" t="s">
        <v>6415</v>
      </c>
      <c r="J893" s="83" t="s">
        <v>7321</v>
      </c>
      <c r="K893" s="83" t="s">
        <v>8065</v>
      </c>
      <c r="L893" s="83" t="s">
        <v>8195</v>
      </c>
      <c r="M893" s="83" t="s">
        <v>8196</v>
      </c>
      <c r="N893" s="85"/>
      <c r="O893" s="86"/>
      <c r="P893" s="227" t="s">
        <v>6425</v>
      </c>
      <c r="Q893" s="227" t="s">
        <v>6424</v>
      </c>
      <c r="R893" s="227" t="s">
        <v>6426</v>
      </c>
      <c r="S893" s="227" t="s">
        <v>6425</v>
      </c>
      <c r="T893" s="51"/>
      <c r="U893" s="225" t="str">
        <f>IF(W891="","",VLOOKUP(W891,Leeftijdscat,2,FALSE))</f>
        <v/>
      </c>
      <c r="V893" s="225" t="str">
        <f>IF(W891="","",VLOOKUP(W891,Leeftijdscat,3,FALSE))</f>
        <v/>
      </c>
      <c r="W893" s="225"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LEN(AB894&amp;AB895&amp;AB896&amp;AB897&amp;AB898&amp;AB899&amp;AB900&amp;AB901&amp;AB902&amp;AB903&amp;AB904&amp;AB905&amp;AB906&amp;AB907&amp;AB908)</f>
        <v>0</v>
      </c>
      <c r="AC893" s="81">
        <f>SUM(Y893:AA893)</f>
        <v>0</v>
      </c>
    </row>
    <row r="894" spans="1:32" x14ac:dyDescent="0.2">
      <c r="A894" s="34" t="str">
        <f>C891&amp;"x"&amp;B894</f>
        <v>x1</v>
      </c>
      <c r="B894" s="63">
        <v>1</v>
      </c>
      <c r="C894" s="87" t="str">
        <f t="shared" ref="C894:C908" si="704">IF(LEFT($A894,1)="x","",IFERROR(VLOOKUP($A894,LedenZ,5,0),""))</f>
        <v/>
      </c>
      <c r="D894" s="87" t="str">
        <f t="shared" ref="D894:D908" si="705">IF(LEFT($A894,1)="x","",IFERROR(VLOOKUP($A894,LedenZ,6,0),""))</f>
        <v/>
      </c>
      <c r="E894" s="88" t="str">
        <f t="shared" ref="E894:E908" si="706">IF(LEFT($A894,1)="x","",IFERROR(VLOOKUP($A894,LedenZ,7,0),""))</f>
        <v/>
      </c>
      <c r="F894" s="88" t="str">
        <f t="shared" ref="F894:F908" si="707">IF(LEFT($A894,1)="x","",IFERROR(VLOOKUP($A894,LedenZ,8,0),""))</f>
        <v/>
      </c>
      <c r="G894" s="89" t="str">
        <f t="shared" ref="G894:G908" si="708">IF(LEFT($A894,1)="x","",IFERROR(VLOOKUP($A894,LedenZ,9,0),""))</f>
        <v/>
      </c>
      <c r="H894" s="90" t="str">
        <f t="shared" ref="H894:H908" si="709">IF(AND(ISNUMBER(G894),G894&lt;&gt;0),DATEDIF(G894,Peildatum,"Y"),"")</f>
        <v/>
      </c>
      <c r="I894" s="97"/>
      <c r="J894" s="87" t="str">
        <f t="shared" ref="J894:J908" si="710">IF(LEFT($A894,1)="x","",IFERROR(VLOOKUP($A894,LedenZ,15,0),""))</f>
        <v/>
      </c>
      <c r="K894" s="87" t="str">
        <f t="shared" ref="K894:K908" si="711">IF(LEFT($A894,1)="x","",IFERROR(VLOOKUP($A894,LedenZ,16,0),""))</f>
        <v/>
      </c>
      <c r="L894" s="87" t="str">
        <f t="shared" ref="L894:L908" si="712">IF(LEFT($A894,1)="x","",IFERROR(VLOOKUP($A894,LedenZ,17,0),""))</f>
        <v/>
      </c>
      <c r="M894" s="87" t="str">
        <f t="shared" ref="M894:M908" si="713">IF(LEFT($A894,1)="x","",IFERROR(VLOOKUP($A894,LedenZ,18,0),""))</f>
        <v/>
      </c>
      <c r="N894" s="92"/>
      <c r="P894" s="223" t="str">
        <f>IF(OR(LEFT($A894,1)="x",AND(Y893+$AC894=0,$AC893&gt;0)),"",IFERROR(VLOOKUP($A894,LedenZ,26,0),""))</f>
        <v/>
      </c>
      <c r="Q894" s="223" t="str">
        <f>IF(OR(LEFT($A894,1)="x",AND(Z893+$AC894=0,$AC893&gt;0)),"",IFERROR(VLOOKUP($A894,LedenZ,27,0),""))</f>
        <v/>
      </c>
      <c r="R894" s="223" t="str">
        <f>IF(OR(LEFT($A894,1)="x",AND(AA893+$AC894=0,$AC893&gt;0)),"",IFERROR(VLOOKUP($A894,LedenZ,28,0),""))</f>
        <v/>
      </c>
      <c r="S894" s="223" t="str">
        <f>IF(OR(LEFT($A894,1)="x",AND(AC893+$AC894=0,$AC893&gt;0)),"",IFERROR(VLOOKUP($A894,LedenZ,29,0),""))</f>
        <v/>
      </c>
      <c r="T894" s="305"/>
      <c r="U894" s="226"/>
      <c r="V894" s="229" t="str">
        <f>V893</f>
        <v/>
      </c>
      <c r="W894" s="229" t="str">
        <f>W893</f>
        <v/>
      </c>
      <c r="X894" s="52">
        <v>5</v>
      </c>
      <c r="Y894" s="87" t="str">
        <f t="shared" ref="Y894:Y908" si="714">IF(LEFT($A894,1)="x","",IFERROR(VLOOKUP($A894,LedenZ,33,0),""))</f>
        <v/>
      </c>
      <c r="Z894" s="87" t="str">
        <f t="shared" ref="Z894:Z908" si="715">IF(LEFT($A894,1)="x","",IFERROR(VLOOKUP($A894,LedenZ,34,0),""))</f>
        <v/>
      </c>
      <c r="AA894" s="87" t="str">
        <f t="shared" ref="AA894:AA908" si="716">IF(LEFT($A894,1)="x","",IFERROR(VLOOKUP($A894,LedenZ,35,0),""))</f>
        <v/>
      </c>
      <c r="AB894" s="87" t="str">
        <f t="shared" ref="AB894:AB908" si="717">IF(LEFT($A894,1)="x","",IFERROR(VLOOKUP($A894,LedenZ,36,0),""))</f>
        <v/>
      </c>
      <c r="AC894" s="34">
        <f t="shared" ref="AC894:AC908" si="718">LEN(Y894&amp;Z894&amp;AA894&amp;AB894)</f>
        <v>0</v>
      </c>
    </row>
    <row r="895" spans="1:32" x14ac:dyDescent="0.2">
      <c r="A895" s="34" t="str">
        <f>C891&amp;"x"&amp;B895</f>
        <v>x2</v>
      </c>
      <c r="B895" s="63">
        <v>2</v>
      </c>
      <c r="C895" s="87" t="str">
        <f t="shared" si="704"/>
        <v/>
      </c>
      <c r="D895" s="87" t="str">
        <f t="shared" si="705"/>
        <v/>
      </c>
      <c r="E895" s="88" t="str">
        <f t="shared" si="706"/>
        <v/>
      </c>
      <c r="F895" s="88" t="str">
        <f t="shared" si="707"/>
        <v/>
      </c>
      <c r="G895" s="89" t="str">
        <f t="shared" si="708"/>
        <v/>
      </c>
      <c r="H895" s="90" t="str">
        <f t="shared" si="709"/>
        <v/>
      </c>
      <c r="I895" s="97"/>
      <c r="J895" s="87" t="str">
        <f t="shared" si="710"/>
        <v/>
      </c>
      <c r="K895" s="87" t="str">
        <f t="shared" si="711"/>
        <v/>
      </c>
      <c r="L895" s="87" t="str">
        <f t="shared" si="712"/>
        <v/>
      </c>
      <c r="M895" s="87" t="str">
        <f t="shared" si="713"/>
        <v/>
      </c>
      <c r="N895" s="92"/>
      <c r="P895" s="223" t="str">
        <f>IF(OR(LEFT($A895,1)="x",AND(Y893+$AC895=0,$AC893&gt;0)),"",IFERROR(VLOOKUP($A895,LedenZ,26,0),""))</f>
        <v/>
      </c>
      <c r="Q895" s="223" t="str">
        <f>IF(OR(LEFT($A895,1)="x",AND(Z893+$AC895=0,$AC893&gt;0)),"",IFERROR(VLOOKUP($A895,LedenZ,27,0),""))</f>
        <v/>
      </c>
      <c r="R895" s="223" t="str">
        <f>IF(OR(LEFT($A895,1)="x",AND(AA893+$AC895=0,$AC893&gt;0)),"",IFERROR(VLOOKUP($A895,LedenZ,28,0),""))</f>
        <v/>
      </c>
      <c r="S895" s="223" t="str">
        <f>IF(OR(LEFT($A895,1)="x",AND(AC893+$AC895=0,$AC893&gt;0)),"",IFERROR(VLOOKUP($A895,LedenZ,29,0),""))</f>
        <v/>
      </c>
      <c r="T895" s="305"/>
      <c r="U895" s="226"/>
      <c r="V895" s="229" t="str">
        <f t="shared" ref="V895:W908" si="719">V894</f>
        <v/>
      </c>
      <c r="W895" s="229" t="str">
        <f t="shared" si="719"/>
        <v/>
      </c>
      <c r="X895" s="52">
        <v>6</v>
      </c>
      <c r="Y895" s="87" t="str">
        <f t="shared" si="714"/>
        <v/>
      </c>
      <c r="Z895" s="87" t="str">
        <f t="shared" si="715"/>
        <v/>
      </c>
      <c r="AA895" s="87" t="str">
        <f t="shared" si="716"/>
        <v/>
      </c>
      <c r="AB895" s="87" t="str">
        <f t="shared" si="717"/>
        <v/>
      </c>
      <c r="AC895" s="34">
        <f t="shared" si="718"/>
        <v>0</v>
      </c>
    </row>
    <row r="896" spans="1:32" x14ac:dyDescent="0.2">
      <c r="A896" s="34" t="str">
        <f>C891&amp;"x"&amp;B896</f>
        <v>x3</v>
      </c>
      <c r="B896" s="63">
        <v>3</v>
      </c>
      <c r="C896" s="87" t="str">
        <f t="shared" si="704"/>
        <v/>
      </c>
      <c r="D896" s="87" t="str">
        <f t="shared" si="705"/>
        <v/>
      </c>
      <c r="E896" s="88" t="str">
        <f t="shared" si="706"/>
        <v/>
      </c>
      <c r="F896" s="88" t="str">
        <f t="shared" si="707"/>
        <v/>
      </c>
      <c r="G896" s="89" t="str">
        <f t="shared" si="708"/>
        <v/>
      </c>
      <c r="H896" s="90" t="str">
        <f t="shared" si="709"/>
        <v/>
      </c>
      <c r="I896" s="97"/>
      <c r="J896" s="87" t="str">
        <f t="shared" si="710"/>
        <v/>
      </c>
      <c r="K896" s="87" t="str">
        <f t="shared" si="711"/>
        <v/>
      </c>
      <c r="L896" s="87" t="str">
        <f t="shared" si="712"/>
        <v/>
      </c>
      <c r="M896" s="87" t="str">
        <f t="shared" si="713"/>
        <v/>
      </c>
      <c r="N896" s="92"/>
      <c r="P896" s="223" t="str">
        <f>IF(OR(LEFT($A896,1)="x",AND(Y893+$AC896=0,$AC893&gt;0)),"",IFERROR(VLOOKUP($A896,LedenZ,26,0),""))</f>
        <v/>
      </c>
      <c r="Q896" s="223" t="str">
        <f>IF(OR(LEFT($A896,1)="x",AND(Z893+$AC896=0,$AC893&gt;0)),"",IFERROR(VLOOKUP($A896,LedenZ,27,0),""))</f>
        <v/>
      </c>
      <c r="R896" s="223" t="str">
        <f>IF(OR(LEFT($A896,1)="x",AND(AA893+$AC896=0,$AC893&gt;0)),"",IFERROR(VLOOKUP($A896,LedenZ,28,0),""))</f>
        <v/>
      </c>
      <c r="S896" s="223" t="str">
        <f>IF(OR(LEFT($A896,1)="x",AND(AC893+$AC896=0,$AC893&gt;0)),"",IFERROR(VLOOKUP($A896,LedenZ,29,0),""))</f>
        <v/>
      </c>
      <c r="T896" s="305"/>
      <c r="U896" s="226"/>
      <c r="V896" s="229" t="str">
        <f t="shared" si="719"/>
        <v/>
      </c>
      <c r="W896" s="229" t="str">
        <f t="shared" si="719"/>
        <v/>
      </c>
      <c r="X896" s="52">
        <v>7</v>
      </c>
      <c r="Y896" s="87" t="str">
        <f t="shared" si="714"/>
        <v/>
      </c>
      <c r="Z896" s="87" t="str">
        <f t="shared" si="715"/>
        <v/>
      </c>
      <c r="AA896" s="87" t="str">
        <f t="shared" si="716"/>
        <v/>
      </c>
      <c r="AB896" s="87" t="str">
        <f t="shared" si="717"/>
        <v/>
      </c>
      <c r="AC896" s="34">
        <f t="shared" si="718"/>
        <v>0</v>
      </c>
    </row>
    <row r="897" spans="1:32" x14ac:dyDescent="0.2">
      <c r="A897" s="34" t="str">
        <f>C891&amp;"x"&amp;B897</f>
        <v>x4</v>
      </c>
      <c r="B897" s="63">
        <v>4</v>
      </c>
      <c r="C897" s="87" t="str">
        <f t="shared" si="704"/>
        <v/>
      </c>
      <c r="D897" s="87" t="str">
        <f t="shared" si="705"/>
        <v/>
      </c>
      <c r="E897" s="88" t="str">
        <f t="shared" si="706"/>
        <v/>
      </c>
      <c r="F897" s="88" t="str">
        <f t="shared" si="707"/>
        <v/>
      </c>
      <c r="G897" s="89" t="str">
        <f t="shared" si="708"/>
        <v/>
      </c>
      <c r="H897" s="90" t="str">
        <f t="shared" si="709"/>
        <v/>
      </c>
      <c r="I897" s="97"/>
      <c r="J897" s="87" t="str">
        <f t="shared" si="710"/>
        <v/>
      </c>
      <c r="K897" s="87" t="str">
        <f t="shared" si="711"/>
        <v/>
      </c>
      <c r="L897" s="87" t="str">
        <f t="shared" si="712"/>
        <v/>
      </c>
      <c r="M897" s="87" t="str">
        <f t="shared" si="713"/>
        <v/>
      </c>
      <c r="N897" s="92"/>
      <c r="P897" s="223" t="str">
        <f>IF(OR(LEFT($A897,1)="x",AND(Y893+$AC897=0,$AC893&gt;0)),"",IFERROR(VLOOKUP($A897,LedenZ,26,0),""))</f>
        <v/>
      </c>
      <c r="Q897" s="223" t="str">
        <f>IF(OR(LEFT($A897,1)="x",AND(Z893+$AC897=0,$AC893&gt;0)),"",IFERROR(VLOOKUP($A897,LedenZ,27,0),""))</f>
        <v/>
      </c>
      <c r="R897" s="223" t="str">
        <f>IF(OR(LEFT($A897,1)="x",AND(AA893+$AC897=0,$AC893&gt;0)),"",IFERROR(VLOOKUP($A897,LedenZ,28,0),""))</f>
        <v/>
      </c>
      <c r="S897" s="223" t="str">
        <f>IF(OR(LEFT($A897,1)="x",AND(AC893+$AC897=0,$AC893&gt;0)),"",IFERROR(VLOOKUP($A897,LedenZ,29,0),""))</f>
        <v/>
      </c>
      <c r="T897" s="305"/>
      <c r="U897" s="226"/>
      <c r="V897" s="229" t="str">
        <f t="shared" si="719"/>
        <v/>
      </c>
      <c r="W897" s="229" t="str">
        <f t="shared" si="719"/>
        <v/>
      </c>
      <c r="X897" s="52">
        <v>8</v>
      </c>
      <c r="Y897" s="87" t="str">
        <f t="shared" si="714"/>
        <v/>
      </c>
      <c r="Z897" s="87" t="str">
        <f t="shared" si="715"/>
        <v/>
      </c>
      <c r="AA897" s="87" t="str">
        <f t="shared" si="716"/>
        <v/>
      </c>
      <c r="AB897" s="87" t="str">
        <f t="shared" si="717"/>
        <v/>
      </c>
      <c r="AC897" s="34">
        <f t="shared" si="718"/>
        <v>0</v>
      </c>
    </row>
    <row r="898" spans="1:32" x14ac:dyDescent="0.2">
      <c r="A898" s="34" t="str">
        <f>C891&amp;"x"&amp;B898</f>
        <v>x5</v>
      </c>
      <c r="B898" s="63">
        <v>5</v>
      </c>
      <c r="C898" s="87" t="str">
        <f t="shared" si="704"/>
        <v/>
      </c>
      <c r="D898" s="87" t="str">
        <f t="shared" si="705"/>
        <v/>
      </c>
      <c r="E898" s="88" t="str">
        <f t="shared" si="706"/>
        <v/>
      </c>
      <c r="F898" s="88" t="str">
        <f t="shared" si="707"/>
        <v/>
      </c>
      <c r="G898" s="89" t="str">
        <f t="shared" si="708"/>
        <v/>
      </c>
      <c r="H898" s="90" t="str">
        <f t="shared" si="709"/>
        <v/>
      </c>
      <c r="I898" s="97"/>
      <c r="J898" s="87" t="str">
        <f t="shared" si="710"/>
        <v/>
      </c>
      <c r="K898" s="87" t="str">
        <f t="shared" si="711"/>
        <v/>
      </c>
      <c r="L898" s="87" t="str">
        <f t="shared" si="712"/>
        <v/>
      </c>
      <c r="M898" s="87" t="str">
        <f t="shared" si="713"/>
        <v/>
      </c>
      <c r="N898" s="92"/>
      <c r="P898" s="223" t="str">
        <f>IF(OR(LEFT($A898,1)="x",AND(Y893+$AC898=0,$AC893&gt;0)),"",IFERROR(VLOOKUP($A898,LedenZ,26,0),""))</f>
        <v/>
      </c>
      <c r="Q898" s="223" t="str">
        <f>IF(OR(LEFT($A898,1)="x",AND(Z893+$AC898=0,$AC893&gt;0)),"",IFERROR(VLOOKUP($A898,LedenZ,27,0),""))</f>
        <v/>
      </c>
      <c r="R898" s="223" t="str">
        <f>IF(OR(LEFT($A898,1)="x",AND(AA893+$AC898=0,$AC893&gt;0)),"",IFERROR(VLOOKUP($A898,LedenZ,28,0),""))</f>
        <v/>
      </c>
      <c r="S898" s="223" t="str">
        <f>IF(OR(LEFT($A898,1)="x",AND(AC893+$AC898=0,$AC893&gt;0)),"",IFERROR(VLOOKUP($A898,LedenZ,29,0),""))</f>
        <v/>
      </c>
      <c r="T898" s="305"/>
      <c r="U898" s="226"/>
      <c r="V898" s="229" t="str">
        <f t="shared" si="719"/>
        <v/>
      </c>
      <c r="W898" s="229" t="str">
        <f t="shared" si="719"/>
        <v/>
      </c>
      <c r="X898" s="52">
        <v>9</v>
      </c>
      <c r="Y898" s="87" t="str">
        <f t="shared" si="714"/>
        <v/>
      </c>
      <c r="Z898" s="87" t="str">
        <f t="shared" si="715"/>
        <v/>
      </c>
      <c r="AA898" s="87" t="str">
        <f t="shared" si="716"/>
        <v/>
      </c>
      <c r="AB898" s="87" t="str">
        <f t="shared" si="717"/>
        <v/>
      </c>
      <c r="AC898" s="34">
        <f t="shared" si="718"/>
        <v>0</v>
      </c>
    </row>
    <row r="899" spans="1:32" x14ac:dyDescent="0.2">
      <c r="A899" s="34" t="str">
        <f>C891&amp;"x"&amp;B899</f>
        <v>x6</v>
      </c>
      <c r="B899" s="63">
        <v>6</v>
      </c>
      <c r="C899" s="87" t="str">
        <f t="shared" si="704"/>
        <v/>
      </c>
      <c r="D899" s="87" t="str">
        <f t="shared" si="705"/>
        <v/>
      </c>
      <c r="E899" s="88" t="str">
        <f t="shared" si="706"/>
        <v/>
      </c>
      <c r="F899" s="88" t="str">
        <f t="shared" si="707"/>
        <v/>
      </c>
      <c r="G899" s="89" t="str">
        <f t="shared" si="708"/>
        <v/>
      </c>
      <c r="H899" s="90" t="str">
        <f t="shared" si="709"/>
        <v/>
      </c>
      <c r="I899" s="97"/>
      <c r="J899" s="87" t="str">
        <f t="shared" si="710"/>
        <v/>
      </c>
      <c r="K899" s="87" t="str">
        <f t="shared" si="711"/>
        <v/>
      </c>
      <c r="L899" s="87" t="str">
        <f t="shared" si="712"/>
        <v/>
      </c>
      <c r="M899" s="87" t="str">
        <f t="shared" si="713"/>
        <v/>
      </c>
      <c r="N899" s="92"/>
      <c r="P899" s="223" t="str">
        <f>IF(OR(LEFT($A899,1)="x",AND(Y893+$AC899=0,$AC893&gt;0)),"",IFERROR(VLOOKUP($A899,LedenZ,26,0),""))</f>
        <v/>
      </c>
      <c r="Q899" s="223" t="str">
        <f>IF(OR(LEFT($A899,1)="x",AND(Z893+$AC899=0,$AC893&gt;0)),"",IFERROR(VLOOKUP($A899,LedenZ,27,0),""))</f>
        <v/>
      </c>
      <c r="R899" s="223" t="str">
        <f>IF(OR(LEFT($A899,1)="x",AND(AA893+$AC899=0,$AC893&gt;0)),"",IFERROR(VLOOKUP($A899,LedenZ,28,0),""))</f>
        <v/>
      </c>
      <c r="S899" s="223" t="str">
        <f>IF(OR(LEFT($A899,1)="x",AND(AC893+$AC899=0,$AC893&gt;0)),"",IFERROR(VLOOKUP($A899,LedenZ,29,0),""))</f>
        <v/>
      </c>
      <c r="T899" s="305"/>
      <c r="U899" s="226"/>
      <c r="V899" s="229" t="str">
        <f t="shared" si="719"/>
        <v/>
      </c>
      <c r="W899" s="229" t="str">
        <f t="shared" si="719"/>
        <v/>
      </c>
      <c r="X899" s="52">
        <v>10</v>
      </c>
      <c r="Y899" s="87" t="str">
        <f t="shared" si="714"/>
        <v/>
      </c>
      <c r="Z899" s="87" t="str">
        <f t="shared" si="715"/>
        <v/>
      </c>
      <c r="AA899" s="87" t="str">
        <f t="shared" si="716"/>
        <v/>
      </c>
      <c r="AB899" s="87" t="str">
        <f t="shared" si="717"/>
        <v/>
      </c>
      <c r="AC899" s="34">
        <f t="shared" si="718"/>
        <v>0</v>
      </c>
    </row>
    <row r="900" spans="1:32" x14ac:dyDescent="0.2">
      <c r="A900" s="34" t="str">
        <f>C891&amp;"x"&amp;B900</f>
        <v>x7</v>
      </c>
      <c r="B900" s="63">
        <v>7</v>
      </c>
      <c r="C900" s="87" t="str">
        <f t="shared" si="704"/>
        <v/>
      </c>
      <c r="D900" s="87" t="str">
        <f t="shared" si="705"/>
        <v/>
      </c>
      <c r="E900" s="88" t="str">
        <f t="shared" si="706"/>
        <v/>
      </c>
      <c r="F900" s="88" t="str">
        <f t="shared" si="707"/>
        <v/>
      </c>
      <c r="G900" s="89" t="str">
        <f t="shared" si="708"/>
        <v/>
      </c>
      <c r="H900" s="90" t="str">
        <f t="shared" si="709"/>
        <v/>
      </c>
      <c r="I900" s="97"/>
      <c r="J900" s="87" t="str">
        <f t="shared" si="710"/>
        <v/>
      </c>
      <c r="K900" s="87" t="str">
        <f t="shared" si="711"/>
        <v/>
      </c>
      <c r="L900" s="87" t="str">
        <f t="shared" si="712"/>
        <v/>
      </c>
      <c r="M900" s="87" t="str">
        <f t="shared" si="713"/>
        <v/>
      </c>
      <c r="N900" s="92"/>
      <c r="P900" s="223" t="str">
        <f>IF(OR(LEFT($A900,1)="x",AND(Y893+$AC900=0,$AC893&gt;0)),"",IFERROR(VLOOKUP($A900,LedenZ,26,0),""))</f>
        <v/>
      </c>
      <c r="Q900" s="223" t="str">
        <f>IF(OR(LEFT($A900,1)="x",AND(Z893+$AC900=0,$AC893&gt;0)),"",IFERROR(VLOOKUP($A900,LedenZ,27,0),""))</f>
        <v/>
      </c>
      <c r="R900" s="223" t="str">
        <f>IF(OR(LEFT($A900,1)="x",AND(AA893+$AC900=0,$AC893&gt;0)),"",IFERROR(VLOOKUP($A900,LedenZ,28,0),""))</f>
        <v/>
      </c>
      <c r="S900" s="223" t="str">
        <f>IF(OR(LEFT($A900,1)="x",AND(AC893+$AC900=0,$AC893&gt;0)),"",IFERROR(VLOOKUP($A900,LedenZ,29,0),""))</f>
        <v/>
      </c>
      <c r="T900" s="305"/>
      <c r="U900" s="226"/>
      <c r="V900" s="229" t="str">
        <f t="shared" si="719"/>
        <v/>
      </c>
      <c r="W900" s="229" t="str">
        <f t="shared" si="719"/>
        <v/>
      </c>
      <c r="X900" s="52">
        <v>11</v>
      </c>
      <c r="Y900" s="87" t="str">
        <f t="shared" si="714"/>
        <v/>
      </c>
      <c r="Z900" s="87" t="str">
        <f t="shared" si="715"/>
        <v/>
      </c>
      <c r="AA900" s="87" t="str">
        <f t="shared" si="716"/>
        <v/>
      </c>
      <c r="AB900" s="87" t="str">
        <f t="shared" si="717"/>
        <v/>
      </c>
      <c r="AC900" s="34">
        <f t="shared" si="718"/>
        <v>0</v>
      </c>
    </row>
    <row r="901" spans="1:32" x14ac:dyDescent="0.2">
      <c r="A901" s="34" t="str">
        <f>C891&amp;"x"&amp;B901</f>
        <v>x8</v>
      </c>
      <c r="B901" s="63">
        <v>8</v>
      </c>
      <c r="C901" s="87" t="str">
        <f t="shared" si="704"/>
        <v/>
      </c>
      <c r="D901" s="87" t="str">
        <f t="shared" si="705"/>
        <v/>
      </c>
      <c r="E901" s="88" t="str">
        <f t="shared" si="706"/>
        <v/>
      </c>
      <c r="F901" s="88" t="str">
        <f t="shared" si="707"/>
        <v/>
      </c>
      <c r="G901" s="89" t="str">
        <f t="shared" si="708"/>
        <v/>
      </c>
      <c r="H901" s="90" t="str">
        <f t="shared" si="709"/>
        <v/>
      </c>
      <c r="I901" s="97"/>
      <c r="J901" s="87" t="str">
        <f t="shared" si="710"/>
        <v/>
      </c>
      <c r="K901" s="87" t="str">
        <f t="shared" si="711"/>
        <v/>
      </c>
      <c r="L901" s="87" t="str">
        <f t="shared" si="712"/>
        <v/>
      </c>
      <c r="M901" s="87" t="str">
        <f t="shared" si="713"/>
        <v/>
      </c>
      <c r="N901" s="92"/>
      <c r="P901" s="223" t="str">
        <f>IF(OR(LEFT($A901,1)="x",AND(Y893+$AC901=0,$AC893&gt;0)),"",IFERROR(VLOOKUP($A901,LedenZ,26,0),""))</f>
        <v/>
      </c>
      <c r="Q901" s="223" t="str">
        <f>IF(OR(LEFT($A901,1)="x",AND(Z893+$AC901=0,$AC893&gt;0)),"",IFERROR(VLOOKUP($A901,LedenZ,27,0),""))</f>
        <v/>
      </c>
      <c r="R901" s="223" t="str">
        <f>IF(OR(LEFT($A901,1)="x",AND(AA893+$AC901=0,$AC893&gt;0)),"",IFERROR(VLOOKUP($A901,LedenZ,28,0),""))</f>
        <v/>
      </c>
      <c r="S901" s="223" t="str">
        <f>IF(OR(LEFT($A901,1)="x",AND(AC893+$AC901=0,$AC893&gt;0)),"",IFERROR(VLOOKUP($A901,LedenZ,29,0),""))</f>
        <v/>
      </c>
      <c r="T901" s="305"/>
      <c r="U901" s="226"/>
      <c r="V901" s="229" t="str">
        <f t="shared" si="719"/>
        <v/>
      </c>
      <c r="W901" s="229" t="str">
        <f t="shared" si="719"/>
        <v/>
      </c>
      <c r="X901" s="52">
        <v>12</v>
      </c>
      <c r="Y901" s="87" t="str">
        <f t="shared" si="714"/>
        <v/>
      </c>
      <c r="Z901" s="87" t="str">
        <f t="shared" si="715"/>
        <v/>
      </c>
      <c r="AA901" s="87" t="str">
        <f t="shared" si="716"/>
        <v/>
      </c>
      <c r="AB901" s="87" t="str">
        <f t="shared" si="717"/>
        <v/>
      </c>
      <c r="AC901" s="34">
        <f t="shared" si="718"/>
        <v>0</v>
      </c>
    </row>
    <row r="902" spans="1:32" x14ac:dyDescent="0.2">
      <c r="A902" s="34" t="str">
        <f>C891&amp;"x"&amp;B902</f>
        <v>x9</v>
      </c>
      <c r="B902" s="63">
        <v>9</v>
      </c>
      <c r="C902" s="87" t="str">
        <f t="shared" si="704"/>
        <v/>
      </c>
      <c r="D902" s="87" t="str">
        <f t="shared" si="705"/>
        <v/>
      </c>
      <c r="E902" s="88" t="str">
        <f t="shared" si="706"/>
        <v/>
      </c>
      <c r="F902" s="88" t="str">
        <f t="shared" si="707"/>
        <v/>
      </c>
      <c r="G902" s="89" t="str">
        <f t="shared" si="708"/>
        <v/>
      </c>
      <c r="H902" s="90" t="str">
        <f t="shared" si="709"/>
        <v/>
      </c>
      <c r="I902" s="97"/>
      <c r="J902" s="87" t="str">
        <f t="shared" si="710"/>
        <v/>
      </c>
      <c r="K902" s="87" t="str">
        <f t="shared" si="711"/>
        <v/>
      </c>
      <c r="L902" s="87" t="str">
        <f t="shared" si="712"/>
        <v/>
      </c>
      <c r="M902" s="87" t="str">
        <f t="shared" si="713"/>
        <v/>
      </c>
      <c r="N902" s="92"/>
      <c r="P902" s="223" t="str">
        <f>IF(OR(LEFT($A902,1)="x",AND(Y893+$AC902=0,$AC893&gt;0)),"",IFERROR(VLOOKUP($A902,LedenZ,26,0),""))</f>
        <v/>
      </c>
      <c r="Q902" s="223" t="str">
        <f>IF(OR(LEFT($A902,1)="x",AND(Z893+$AC902=0,$AC893&gt;0)),"",IFERROR(VLOOKUP($A902,LedenZ,27,0),""))</f>
        <v/>
      </c>
      <c r="R902" s="223" t="str">
        <f>IF(OR(LEFT($A902,1)="x",AND(AA893+$AC902=0,$AC893&gt;0)),"",IFERROR(VLOOKUP($A902,LedenZ,28,0),""))</f>
        <v/>
      </c>
      <c r="S902" s="223" t="str">
        <f>IF(OR(LEFT($A902,1)="x",AND(AC893+$AC902=0,$AC893&gt;0)),"",IFERROR(VLOOKUP($A902,LedenZ,29,0),""))</f>
        <v/>
      </c>
      <c r="T902" s="305"/>
      <c r="U902" s="226"/>
      <c r="V902" s="229" t="str">
        <f t="shared" si="719"/>
        <v/>
      </c>
      <c r="W902" s="229" t="str">
        <f t="shared" si="719"/>
        <v/>
      </c>
      <c r="X902" s="52">
        <v>13</v>
      </c>
      <c r="Y902" s="87" t="str">
        <f t="shared" si="714"/>
        <v/>
      </c>
      <c r="Z902" s="87" t="str">
        <f t="shared" si="715"/>
        <v/>
      </c>
      <c r="AA902" s="87" t="str">
        <f t="shared" si="716"/>
        <v/>
      </c>
      <c r="AB902" s="87" t="str">
        <f t="shared" si="717"/>
        <v/>
      </c>
      <c r="AC902" s="34">
        <f t="shared" si="718"/>
        <v>0</v>
      </c>
    </row>
    <row r="903" spans="1:32" x14ac:dyDescent="0.2">
      <c r="A903" s="34" t="str">
        <f>C891&amp;"x"&amp;B903</f>
        <v>x10</v>
      </c>
      <c r="B903" s="63">
        <v>10</v>
      </c>
      <c r="C903" s="87" t="str">
        <f t="shared" si="704"/>
        <v/>
      </c>
      <c r="D903" s="87" t="str">
        <f t="shared" si="705"/>
        <v/>
      </c>
      <c r="E903" s="88" t="str">
        <f t="shared" si="706"/>
        <v/>
      </c>
      <c r="F903" s="88" t="str">
        <f t="shared" si="707"/>
        <v/>
      </c>
      <c r="G903" s="89" t="str">
        <f t="shared" si="708"/>
        <v/>
      </c>
      <c r="H903" s="90" t="str">
        <f t="shared" si="709"/>
        <v/>
      </c>
      <c r="I903" s="97"/>
      <c r="J903" s="87" t="str">
        <f t="shared" si="710"/>
        <v/>
      </c>
      <c r="K903" s="87" t="str">
        <f t="shared" si="711"/>
        <v/>
      </c>
      <c r="L903" s="87" t="str">
        <f t="shared" si="712"/>
        <v/>
      </c>
      <c r="M903" s="87" t="str">
        <f t="shared" si="713"/>
        <v/>
      </c>
      <c r="N903" s="92"/>
      <c r="P903" s="223" t="str">
        <f>IF(OR(LEFT($A903,1)="x",AND(Y893+$AC903=0,$AC893&gt;0)),"",IFERROR(VLOOKUP($A903,LedenZ,26,0),""))</f>
        <v/>
      </c>
      <c r="Q903" s="223" t="str">
        <f>IF(OR(LEFT($A903,1)="x",AND(Z893+$AC903=0,$AC893&gt;0)),"",IFERROR(VLOOKUP($A903,LedenZ,27,0),""))</f>
        <v/>
      </c>
      <c r="R903" s="223" t="str">
        <f>IF(OR(LEFT($A903,1)="x",AND(AA893+$AC903=0,$AC893&gt;0)),"",IFERROR(VLOOKUP($A903,LedenZ,28,0),""))</f>
        <v/>
      </c>
      <c r="S903" s="223" t="str">
        <f>IF(OR(LEFT($A903,1)="x",AND(AC893+$AC903=0,$AC893&gt;0)),"",IFERROR(VLOOKUP($A903,LedenZ,29,0),""))</f>
        <v/>
      </c>
      <c r="T903" s="305"/>
      <c r="U903" s="226"/>
      <c r="V903" s="229" t="str">
        <f t="shared" si="719"/>
        <v/>
      </c>
      <c r="W903" s="229" t="str">
        <f t="shared" si="719"/>
        <v/>
      </c>
      <c r="X903" s="52">
        <v>14</v>
      </c>
      <c r="Y903" s="87" t="str">
        <f t="shared" si="714"/>
        <v/>
      </c>
      <c r="Z903" s="87" t="str">
        <f t="shared" si="715"/>
        <v/>
      </c>
      <c r="AA903" s="87" t="str">
        <f t="shared" si="716"/>
        <v/>
      </c>
      <c r="AB903" s="87" t="str">
        <f t="shared" si="717"/>
        <v/>
      </c>
      <c r="AC903" s="34">
        <f t="shared" si="718"/>
        <v>0</v>
      </c>
    </row>
    <row r="904" spans="1:32" x14ac:dyDescent="0.2">
      <c r="A904" s="34" t="str">
        <f>C891&amp;"x"&amp;B904</f>
        <v>x11</v>
      </c>
      <c r="B904" s="63">
        <v>11</v>
      </c>
      <c r="C904" s="87" t="str">
        <f t="shared" si="704"/>
        <v/>
      </c>
      <c r="D904" s="87" t="str">
        <f t="shared" si="705"/>
        <v/>
      </c>
      <c r="E904" s="88" t="str">
        <f t="shared" si="706"/>
        <v/>
      </c>
      <c r="F904" s="88" t="str">
        <f t="shared" si="707"/>
        <v/>
      </c>
      <c r="G904" s="89" t="str">
        <f t="shared" si="708"/>
        <v/>
      </c>
      <c r="H904" s="90" t="str">
        <f t="shared" si="709"/>
        <v/>
      </c>
      <c r="I904" s="97"/>
      <c r="J904" s="87" t="str">
        <f t="shared" si="710"/>
        <v/>
      </c>
      <c r="K904" s="87" t="str">
        <f t="shared" si="711"/>
        <v/>
      </c>
      <c r="L904" s="87" t="str">
        <f t="shared" si="712"/>
        <v/>
      </c>
      <c r="M904" s="87" t="str">
        <f t="shared" si="713"/>
        <v/>
      </c>
      <c r="N904" s="92"/>
      <c r="P904" s="223" t="str">
        <f>IF(OR(LEFT($A904,1)="x",AND(Y893+$AC904=0,$AC893&gt;0)),"",IFERROR(VLOOKUP($A904,LedenZ,26,0),""))</f>
        <v/>
      </c>
      <c r="Q904" s="223" t="str">
        <f>IF(OR(LEFT($A904,1)="x",AND(Z893+$AC904=0,$AC893&gt;0)),"",IFERROR(VLOOKUP($A904,LedenZ,27,0),""))</f>
        <v/>
      </c>
      <c r="R904" s="223" t="str">
        <f>IF(OR(LEFT($A904,1)="x",AND(AA893+$AC904=0,$AC893&gt;0)),"",IFERROR(VLOOKUP($A904,LedenZ,28,0),""))</f>
        <v/>
      </c>
      <c r="S904" s="223" t="str">
        <f>IF(OR(LEFT($A904,1)="x",AND(AC893+$AC904=0,$AC893&gt;0)),"",IFERROR(VLOOKUP($A904,LedenZ,29,0),""))</f>
        <v/>
      </c>
      <c r="V904" s="229" t="str">
        <f t="shared" si="719"/>
        <v/>
      </c>
      <c r="W904" s="229" t="str">
        <f t="shared" si="719"/>
        <v/>
      </c>
      <c r="X904" s="52">
        <v>15</v>
      </c>
      <c r="Y904" s="87" t="str">
        <f t="shared" si="714"/>
        <v/>
      </c>
      <c r="Z904" s="87" t="str">
        <f t="shared" si="715"/>
        <v/>
      </c>
      <c r="AA904" s="87" t="str">
        <f t="shared" si="716"/>
        <v/>
      </c>
      <c r="AB904" s="87" t="str">
        <f t="shared" si="717"/>
        <v/>
      </c>
      <c r="AC904" s="34">
        <f t="shared" si="718"/>
        <v>0</v>
      </c>
    </row>
    <row r="905" spans="1:32" x14ac:dyDescent="0.2">
      <c r="A905" s="34" t="str">
        <f>C891&amp;"x"&amp;B905</f>
        <v>x12</v>
      </c>
      <c r="B905" s="63">
        <v>12</v>
      </c>
      <c r="C905" s="87" t="str">
        <f t="shared" si="704"/>
        <v/>
      </c>
      <c r="D905" s="87" t="str">
        <f t="shared" si="705"/>
        <v/>
      </c>
      <c r="E905" s="88" t="str">
        <f t="shared" si="706"/>
        <v/>
      </c>
      <c r="F905" s="88" t="str">
        <f t="shared" si="707"/>
        <v/>
      </c>
      <c r="G905" s="89" t="str">
        <f t="shared" si="708"/>
        <v/>
      </c>
      <c r="H905" s="90" t="str">
        <f t="shared" si="709"/>
        <v/>
      </c>
      <c r="I905" s="97"/>
      <c r="J905" s="87" t="str">
        <f t="shared" si="710"/>
        <v/>
      </c>
      <c r="K905" s="87" t="str">
        <f t="shared" si="711"/>
        <v/>
      </c>
      <c r="L905" s="87" t="str">
        <f t="shared" si="712"/>
        <v/>
      </c>
      <c r="M905" s="87" t="str">
        <f t="shared" si="713"/>
        <v/>
      </c>
      <c r="N905" s="92"/>
      <c r="P905" s="223" t="str">
        <f>IF(OR(LEFT($A905,1)="x",AND(Y893+$AC905=0,$AC893&gt;0)),"",IFERROR(VLOOKUP($A905,LedenZ,26,0),""))</f>
        <v/>
      </c>
      <c r="Q905" s="223" t="str">
        <f>IF(OR(LEFT($A905,1)="x",AND(Z893+$AC905=0,$AC893&gt;0)),"",IFERROR(VLOOKUP($A905,LedenZ,27,0),""))</f>
        <v/>
      </c>
      <c r="R905" s="223" t="str">
        <f>IF(OR(LEFT($A905,1)="x",AND(AA893+$AC905=0,$AC893&gt;0)),"",IFERROR(VLOOKUP($A905,LedenZ,28,0),""))</f>
        <v/>
      </c>
      <c r="S905" s="223" t="str">
        <f>IF(OR(LEFT($A905,1)="x",AND(AC893+$AC905=0,$AC893&gt;0)),"",IFERROR(VLOOKUP($A905,LedenZ,29,0),""))</f>
        <v/>
      </c>
      <c r="V905" s="229" t="str">
        <f t="shared" si="719"/>
        <v/>
      </c>
      <c r="W905" s="229" t="str">
        <f t="shared" si="719"/>
        <v/>
      </c>
      <c r="X905" s="52">
        <v>16</v>
      </c>
      <c r="Y905" s="87" t="str">
        <f t="shared" si="714"/>
        <v/>
      </c>
      <c r="Z905" s="87" t="str">
        <f t="shared" si="715"/>
        <v/>
      </c>
      <c r="AA905" s="87" t="str">
        <f t="shared" si="716"/>
        <v/>
      </c>
      <c r="AB905" s="87" t="str">
        <f t="shared" si="717"/>
        <v/>
      </c>
      <c r="AC905" s="34">
        <f t="shared" si="718"/>
        <v>0</v>
      </c>
    </row>
    <row r="906" spans="1:32" x14ac:dyDescent="0.2">
      <c r="A906" s="34" t="str">
        <f>C891&amp;"x"&amp;B906</f>
        <v>x13</v>
      </c>
      <c r="B906" s="63">
        <v>13</v>
      </c>
      <c r="C906" s="87" t="str">
        <f t="shared" si="704"/>
        <v/>
      </c>
      <c r="D906" s="87" t="str">
        <f t="shared" si="705"/>
        <v/>
      </c>
      <c r="E906" s="88" t="str">
        <f t="shared" si="706"/>
        <v/>
      </c>
      <c r="F906" s="88" t="str">
        <f t="shared" si="707"/>
        <v/>
      </c>
      <c r="G906" s="89" t="str">
        <f t="shared" si="708"/>
        <v/>
      </c>
      <c r="H906" s="90" t="str">
        <f t="shared" si="709"/>
        <v/>
      </c>
      <c r="I906" s="97"/>
      <c r="J906" s="87" t="str">
        <f t="shared" si="710"/>
        <v/>
      </c>
      <c r="K906" s="87" t="str">
        <f t="shared" si="711"/>
        <v/>
      </c>
      <c r="L906" s="87" t="str">
        <f t="shared" si="712"/>
        <v/>
      </c>
      <c r="M906" s="87" t="str">
        <f t="shared" si="713"/>
        <v/>
      </c>
      <c r="N906" s="92"/>
      <c r="P906" s="223" t="str">
        <f>IF(OR(LEFT($A906,1)="x",AND(Y893+$AC906=0,$AC893&gt;0)),"",IFERROR(VLOOKUP($A906,LedenZ,26,0),""))</f>
        <v/>
      </c>
      <c r="Q906" s="223" t="str">
        <f>IF(OR(LEFT($A906,1)="x",AND(Z893+$AC906=0,$AC893&gt;0)),"",IFERROR(VLOOKUP($A906,LedenZ,27,0),""))</f>
        <v/>
      </c>
      <c r="R906" s="223" t="str">
        <f>IF(OR(LEFT($A906,1)="x",AND(AA893+$AC906=0,$AC893&gt;0)),"",IFERROR(VLOOKUP($A906,LedenZ,28,0),""))</f>
        <v/>
      </c>
      <c r="S906" s="223" t="str">
        <f>IF(OR(LEFT($A906,1)="x",AND(AC893+$AC906=0,$AC893&gt;0)),"",IFERROR(VLOOKUP($A906,LedenZ,29,0),""))</f>
        <v/>
      </c>
      <c r="V906" s="229" t="str">
        <f t="shared" si="719"/>
        <v/>
      </c>
      <c r="W906" s="229" t="str">
        <f t="shared" si="719"/>
        <v/>
      </c>
      <c r="X906" s="52">
        <v>17</v>
      </c>
      <c r="Y906" s="87" t="str">
        <f t="shared" si="714"/>
        <v/>
      </c>
      <c r="Z906" s="87" t="str">
        <f t="shared" si="715"/>
        <v/>
      </c>
      <c r="AA906" s="87" t="str">
        <f t="shared" si="716"/>
        <v/>
      </c>
      <c r="AB906" s="87" t="str">
        <f t="shared" si="717"/>
        <v/>
      </c>
      <c r="AC906" s="34">
        <f t="shared" si="718"/>
        <v>0</v>
      </c>
    </row>
    <row r="907" spans="1:32" x14ac:dyDescent="0.2">
      <c r="A907" s="34" t="str">
        <f>C891&amp;"x"&amp;B907</f>
        <v>x14</v>
      </c>
      <c r="B907" s="63">
        <v>14</v>
      </c>
      <c r="C907" s="87" t="str">
        <f t="shared" si="704"/>
        <v/>
      </c>
      <c r="D907" s="87" t="str">
        <f t="shared" si="705"/>
        <v/>
      </c>
      <c r="E907" s="88" t="str">
        <f t="shared" si="706"/>
        <v/>
      </c>
      <c r="F907" s="88" t="str">
        <f t="shared" si="707"/>
        <v/>
      </c>
      <c r="G907" s="89" t="str">
        <f t="shared" si="708"/>
        <v/>
      </c>
      <c r="H907" s="90" t="str">
        <f t="shared" si="709"/>
        <v/>
      </c>
      <c r="I907" s="97"/>
      <c r="J907" s="87" t="str">
        <f t="shared" si="710"/>
        <v/>
      </c>
      <c r="K907" s="87" t="str">
        <f t="shared" si="711"/>
        <v/>
      </c>
      <c r="L907" s="87" t="str">
        <f t="shared" si="712"/>
        <v/>
      </c>
      <c r="M907" s="87" t="str">
        <f t="shared" si="713"/>
        <v/>
      </c>
      <c r="N907" s="92"/>
      <c r="P907" s="223" t="str">
        <f>IF(OR(LEFT($A907,1)="x",AND(Y893+$AC907=0,$AC893&gt;0)),"",IFERROR(VLOOKUP($A907,LedenZ,26,0),""))</f>
        <v/>
      </c>
      <c r="Q907" s="223" t="str">
        <f>IF(OR(LEFT($A907,1)="x",AND(Z893+$AC907=0,$AC893&gt;0)),"",IFERROR(VLOOKUP($A907,LedenZ,27,0),""))</f>
        <v/>
      </c>
      <c r="R907" s="223" t="str">
        <f>IF(OR(LEFT($A907,1)="x",AND(AA893+$AC907=0,$AC893&gt;0)),"",IFERROR(VLOOKUP($A907,LedenZ,28,0),""))</f>
        <v/>
      </c>
      <c r="S907" s="223" t="str">
        <f>IF(OR(LEFT($A907,1)="x",AND(AC893+$AC907=0,$AC893&gt;0)),"",IFERROR(VLOOKUP($A907,LedenZ,29,0),""))</f>
        <v/>
      </c>
      <c r="V907" s="229" t="str">
        <f t="shared" si="719"/>
        <v/>
      </c>
      <c r="W907" s="229" t="str">
        <f t="shared" si="719"/>
        <v/>
      </c>
      <c r="X907" s="52">
        <v>18</v>
      </c>
      <c r="Y907" s="87" t="str">
        <f t="shared" si="714"/>
        <v/>
      </c>
      <c r="Z907" s="87" t="str">
        <f t="shared" si="715"/>
        <v/>
      </c>
      <c r="AA907" s="87" t="str">
        <f t="shared" si="716"/>
        <v/>
      </c>
      <c r="AB907" s="87" t="str">
        <f t="shared" si="717"/>
        <v/>
      </c>
      <c r="AC907" s="34">
        <f t="shared" si="718"/>
        <v>0</v>
      </c>
    </row>
    <row r="908" spans="1:32" x14ac:dyDescent="0.2">
      <c r="A908" s="34" t="str">
        <f>C891&amp;"x"&amp;B908</f>
        <v>x15</v>
      </c>
      <c r="B908" s="63">
        <v>15</v>
      </c>
      <c r="C908" s="87" t="str">
        <f t="shared" si="704"/>
        <v/>
      </c>
      <c r="D908" s="87" t="str">
        <f t="shared" si="705"/>
        <v/>
      </c>
      <c r="E908" s="88" t="str">
        <f t="shared" si="706"/>
        <v/>
      </c>
      <c r="F908" s="88" t="str">
        <f t="shared" si="707"/>
        <v/>
      </c>
      <c r="G908" s="89" t="str">
        <f t="shared" si="708"/>
        <v/>
      </c>
      <c r="H908" s="90" t="str">
        <f t="shared" si="709"/>
        <v/>
      </c>
      <c r="I908" s="97"/>
      <c r="J908" s="87" t="str">
        <f t="shared" si="710"/>
        <v/>
      </c>
      <c r="K908" s="87" t="str">
        <f t="shared" si="711"/>
        <v/>
      </c>
      <c r="L908" s="87" t="str">
        <f t="shared" si="712"/>
        <v/>
      </c>
      <c r="M908" s="87" t="str">
        <f t="shared" si="713"/>
        <v/>
      </c>
      <c r="N908" s="92"/>
      <c r="P908" s="223" t="str">
        <f>IF(OR(LEFT($A908,1)="x",AND(Y893+$AC908=0,$AC893&gt;0)),"",IFERROR(VLOOKUP($A908,LedenZ,26,0),""))</f>
        <v/>
      </c>
      <c r="Q908" s="223" t="str">
        <f>IF(OR(LEFT($A908,1)="x",AND(Z893+$AC908=0,$AC893&gt;0)),"",IFERROR(VLOOKUP($A908,LedenZ,27,0),""))</f>
        <v/>
      </c>
      <c r="R908" s="223" t="str">
        <f>IF(OR(LEFT($A908,1)="x",AND(AA893+$AC908=0,$AC893&gt;0)),"",IFERROR(VLOOKUP($A908,LedenZ,28,0),""))</f>
        <v/>
      </c>
      <c r="S908" s="223" t="str">
        <f>IF(OR(LEFT($A908,1)="x",AND(AC893+$AC908=0,$AC893&gt;0)),"",IFERROR(VLOOKUP($A908,LedenZ,29,0),""))</f>
        <v/>
      </c>
      <c r="V908" s="229" t="str">
        <f t="shared" si="719"/>
        <v/>
      </c>
      <c r="W908" s="229" t="str">
        <f t="shared" si="719"/>
        <v/>
      </c>
      <c r="X908" s="52">
        <v>19</v>
      </c>
      <c r="Y908" s="87" t="str">
        <f t="shared" si="714"/>
        <v/>
      </c>
      <c r="Z908" s="87" t="str">
        <f t="shared" si="715"/>
        <v/>
      </c>
      <c r="AA908" s="87" t="str">
        <f t="shared" si="716"/>
        <v/>
      </c>
      <c r="AB908" s="87" t="str">
        <f t="shared" si="717"/>
        <v/>
      </c>
      <c r="AC908" s="34">
        <f t="shared" si="718"/>
        <v>0</v>
      </c>
    </row>
    <row r="909" spans="1:32" ht="13.5" thickBot="1" x14ac:dyDescent="0.25">
      <c r="B909" s="93"/>
      <c r="C909" s="94"/>
      <c r="D909" s="93"/>
      <c r="E909" s="93"/>
      <c r="F909" s="93"/>
      <c r="G909" s="95"/>
      <c r="H909" s="95"/>
      <c r="I909" s="95"/>
      <c r="J909" s="94"/>
      <c r="K909" s="94"/>
      <c r="L909" s="94"/>
      <c r="M909" s="92"/>
      <c r="N909" s="92"/>
      <c r="X909" s="52">
        <v>20</v>
      </c>
    </row>
    <row r="910" spans="1:32" ht="13.5" thickTop="1" x14ac:dyDescent="0.2">
      <c r="A910" s="62"/>
      <c r="B910" s="63"/>
      <c r="C910" s="392" t="s">
        <v>6547</v>
      </c>
      <c r="D910" s="392"/>
      <c r="E910" s="178" t="s">
        <v>6548</v>
      </c>
      <c r="F910" s="178" t="s">
        <v>6549</v>
      </c>
      <c r="G910" s="65" t="s">
        <v>6550</v>
      </c>
      <c r="H910" s="66"/>
      <c r="I910" s="67"/>
      <c r="J910" s="68" t="s">
        <v>6551</v>
      </c>
      <c r="K910" s="68" t="s">
        <v>6552</v>
      </c>
      <c r="L910" s="68" t="s">
        <v>6553</v>
      </c>
      <c r="M910" s="69"/>
      <c r="N910" s="69"/>
      <c r="O910" s="70"/>
      <c r="P910" s="71">
        <f>COUNT(P914:P928)</f>
        <v>0</v>
      </c>
      <c r="Q910" s="71">
        <f>COUNT(Q914:Q928)</f>
        <v>0</v>
      </c>
      <c r="R910" s="71">
        <f>COUNT(R914:R928)</f>
        <v>0</v>
      </c>
      <c r="S910" s="71">
        <f>COUNT(S914:S928)</f>
        <v>0</v>
      </c>
      <c r="T910" s="51">
        <f>S910-(15-COUNTBLANK(AB914:AB928))</f>
        <v>0</v>
      </c>
      <c r="U910" s="70"/>
      <c r="V910" s="70"/>
      <c r="W910" s="70"/>
      <c r="X910" s="70">
        <v>1</v>
      </c>
      <c r="Y910" s="62"/>
      <c r="Z910" s="62"/>
      <c r="AA910" s="62"/>
      <c r="AB910" s="62"/>
      <c r="AC910" s="62"/>
    </row>
    <row r="911" spans="1:32" x14ac:dyDescent="0.2">
      <c r="A911" s="43">
        <v>49</v>
      </c>
      <c r="B911" s="73"/>
      <c r="C911" s="391" t="str">
        <f>Leden!AR51</f>
        <v/>
      </c>
      <c r="D911" s="391"/>
      <c r="E911" s="177" t="str">
        <f>IF($C911="","",LEFT(IFERROR(VLOOKUP($C911,TeamsZ,2,0),"")&amp;"??",2))</f>
        <v/>
      </c>
      <c r="F911" s="177" t="str">
        <f>IF($C911="","",LEFT(IFERROR(VLOOKUP($C911,TeamsZ,3,0),"")&amp;"??",2))</f>
        <v/>
      </c>
      <c r="G911" s="177" t="str">
        <f>IF($C911="","",LEFT(IFERROR(VLOOKUP($C911,TeamsZ,4,0),"")&amp;"?",1))</f>
        <v/>
      </c>
      <c r="H911" s="75"/>
      <c r="I911" s="76"/>
      <c r="J911" s="295">
        <f>COUNTIF(C914:C928,"V")</f>
        <v>0</v>
      </c>
      <c r="K911" s="300">
        <f>COUNTIF(C914:C928,"M")</f>
        <v>0</v>
      </c>
      <c r="L911" s="77" t="str">
        <f>IFERROR(AVERAGE(H914:H928),"")</f>
        <v/>
      </c>
      <c r="M911" s="78"/>
      <c r="N911" s="78"/>
      <c r="O911" s="79" t="s">
        <v>6554</v>
      </c>
      <c r="P911" s="223" t="str">
        <f>IF(COUNT(P914:P928)=0,"",TeamPunten(P914:P928,$V911))</f>
        <v/>
      </c>
      <c r="Q911" s="223" t="str">
        <f>IF(COUNT(Q914:Q928)=0,"",TeamPunten(Q914:Q928,$V911))</f>
        <v/>
      </c>
      <c r="R911" s="223" t="str">
        <f>IF(COUNT(R914:R928)=0,"",TeamPunten(R914:R928,$V911))</f>
        <v/>
      </c>
      <c r="S911" s="223" t="str">
        <f>IF(COUNT(S914:S928)=0,"",TeamPunten(S914:S928,$V911))</f>
        <v/>
      </c>
      <c r="T911" s="51"/>
      <c r="U911" s="225" t="str">
        <f>MID($C911,1,1)</f>
        <v/>
      </c>
      <c r="V911" s="225" t="str">
        <f>MID($C911,1,1)</f>
        <v/>
      </c>
      <c r="W911" s="225" t="str">
        <f>MID($C911,1,1)</f>
        <v/>
      </c>
      <c r="X911" s="52">
        <v>2</v>
      </c>
      <c r="Y911" s="43"/>
      <c r="Z911" s="43"/>
      <c r="AA911" s="43"/>
      <c r="AB911" s="43"/>
      <c r="AC911" s="43"/>
      <c r="AD911" s="20" t="str">
        <f>IF($C911="","",IFERROR(VLOOKUP($C911,TeamsZ,6,0),""))</f>
        <v/>
      </c>
      <c r="AE911" s="20" t="str">
        <f>IF($AD911="","",VLOOKUP($AD911,Teams!$J$4:$O$8,2,0))</f>
        <v/>
      </c>
      <c r="AF911" s="20" t="str">
        <f>IF($AD911="","",VLOOKUP($AD911,Teams!$J$4:$O$8,4,0))</f>
        <v/>
      </c>
    </row>
    <row r="912" spans="1:32" x14ac:dyDescent="0.2">
      <c r="B912" s="63"/>
      <c r="C912" s="178"/>
      <c r="D912" s="63"/>
      <c r="E912" s="63"/>
      <c r="F912" s="63"/>
      <c r="G912" s="67"/>
      <c r="H912" s="67"/>
      <c r="I912" s="67"/>
      <c r="J912" s="296"/>
      <c r="K912" s="296"/>
      <c r="L912" s="296"/>
      <c r="M912" s="80"/>
      <c r="N912" s="80"/>
      <c r="P912" s="224"/>
      <c r="Q912" s="224"/>
      <c r="R912" s="224"/>
      <c r="S912" s="224"/>
      <c r="T912" s="51"/>
      <c r="U912" s="226"/>
      <c r="V912" s="226"/>
      <c r="W912" s="226"/>
      <c r="X912" s="52">
        <v>3</v>
      </c>
    </row>
    <row r="913" spans="1:29" x14ac:dyDescent="0.2">
      <c r="A913" s="81"/>
      <c r="B913" s="82"/>
      <c r="C913" s="83" t="s">
        <v>6555</v>
      </c>
      <c r="D913" s="83" t="s">
        <v>6556</v>
      </c>
      <c r="E913" s="84" t="s">
        <v>6557</v>
      </c>
      <c r="F913" s="84" t="s">
        <v>6558</v>
      </c>
      <c r="G913" s="83" t="s">
        <v>6559</v>
      </c>
      <c r="H913" s="83" t="s">
        <v>6560</v>
      </c>
      <c r="I913" s="83" t="s">
        <v>6415</v>
      </c>
      <c r="J913" s="83" t="s">
        <v>7321</v>
      </c>
      <c r="K913" s="83" t="s">
        <v>8065</v>
      </c>
      <c r="L913" s="83" t="s">
        <v>8195</v>
      </c>
      <c r="M913" s="83" t="s">
        <v>8196</v>
      </c>
      <c r="N913" s="85"/>
      <c r="O913" s="86"/>
      <c r="P913" s="227" t="s">
        <v>6425</v>
      </c>
      <c r="Q913" s="227" t="s">
        <v>6424</v>
      </c>
      <c r="R913" s="227" t="s">
        <v>6426</v>
      </c>
      <c r="S913" s="227" t="s">
        <v>6425</v>
      </c>
      <c r="T913" s="51"/>
      <c r="U913" s="225" t="str">
        <f>IF(W911="","",VLOOKUP(W911,Leeftijdscat,2,FALSE))</f>
        <v/>
      </c>
      <c r="V913" s="225" t="str">
        <f>IF(W911="","",VLOOKUP(W911,Leeftijdscat,3,FALSE))</f>
        <v/>
      </c>
      <c r="W913" s="225"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LEN(AB914&amp;AB915&amp;AB916&amp;AB917&amp;AB918&amp;AB919&amp;AB920&amp;AB921&amp;AB922&amp;AB923&amp;AB924&amp;AB925&amp;AB926&amp;AB927&amp;AB928)</f>
        <v>0</v>
      </c>
      <c r="AC913" s="81">
        <f>SUM(Y913:AA913)</f>
        <v>0</v>
      </c>
    </row>
    <row r="914" spans="1:29" x14ac:dyDescent="0.2">
      <c r="A914" s="34" t="str">
        <f>C911&amp;"x"&amp;B914</f>
        <v>x1</v>
      </c>
      <c r="B914" s="63">
        <v>1</v>
      </c>
      <c r="C914" s="87" t="str">
        <f t="shared" ref="C914:C928" si="720">IF(LEFT($A914,1)="x","",IFERROR(VLOOKUP($A914,LedenZ,5,0),""))</f>
        <v/>
      </c>
      <c r="D914" s="87" t="str">
        <f t="shared" ref="D914:D928" si="721">IF(LEFT($A914,1)="x","",IFERROR(VLOOKUP($A914,LedenZ,6,0),""))</f>
        <v/>
      </c>
      <c r="E914" s="88" t="str">
        <f t="shared" ref="E914:E928" si="722">IF(LEFT($A914,1)="x","",IFERROR(VLOOKUP($A914,LedenZ,7,0),""))</f>
        <v/>
      </c>
      <c r="F914" s="88" t="str">
        <f t="shared" ref="F914:F928" si="723">IF(LEFT($A914,1)="x","",IFERROR(VLOOKUP($A914,LedenZ,8,0),""))</f>
        <v/>
      </c>
      <c r="G914" s="89" t="str">
        <f t="shared" ref="G914:G928" si="724">IF(LEFT($A914,1)="x","",IFERROR(VLOOKUP($A914,LedenZ,9,0),""))</f>
        <v/>
      </c>
      <c r="H914" s="90" t="str">
        <f t="shared" ref="H914:H928" si="725">IF(AND(ISNUMBER(G914),G914&lt;&gt;0),DATEDIF(G914,Peildatum,"Y"),"")</f>
        <v/>
      </c>
      <c r="I914" s="97"/>
      <c r="J914" s="87" t="str">
        <f t="shared" ref="J914:J928" si="726">IF(LEFT($A914,1)="x","",IFERROR(VLOOKUP($A914,LedenZ,15,0),""))</f>
        <v/>
      </c>
      <c r="K914" s="87" t="str">
        <f t="shared" ref="K914:K928" si="727">IF(LEFT($A914,1)="x","",IFERROR(VLOOKUP($A914,LedenZ,16,0),""))</f>
        <v/>
      </c>
      <c r="L914" s="87" t="str">
        <f t="shared" ref="L914:L928" si="728">IF(LEFT($A914,1)="x","",IFERROR(VLOOKUP($A914,LedenZ,17,0),""))</f>
        <v/>
      </c>
      <c r="M914" s="87" t="str">
        <f t="shared" ref="M914:M928" si="729">IF(LEFT($A914,1)="x","",IFERROR(VLOOKUP($A914,LedenZ,18,0),""))</f>
        <v/>
      </c>
      <c r="N914" s="92"/>
      <c r="P914" s="223" t="str">
        <f>IF(OR(LEFT($A914,1)="x",AND(Y913+$AC914=0,$AC913&gt;0)),"",IFERROR(VLOOKUP($A914,LedenZ,26,0),""))</f>
        <v/>
      </c>
      <c r="Q914" s="223" t="str">
        <f>IF(OR(LEFT($A914,1)="x",AND(Z913+$AC914=0,$AC913&gt;0)),"",IFERROR(VLOOKUP($A914,LedenZ,27,0),""))</f>
        <v/>
      </c>
      <c r="R914" s="223" t="str">
        <f>IF(OR(LEFT($A914,1)="x",AND(AA913+$AC914=0,$AC913&gt;0)),"",IFERROR(VLOOKUP($A914,LedenZ,28,0),""))</f>
        <v/>
      </c>
      <c r="S914" s="223" t="str">
        <f>IF(OR(LEFT($A914,1)="x",AND(AC913+$AC914=0,$AC913&gt;0)),"",IFERROR(VLOOKUP($A914,LedenZ,29,0),""))</f>
        <v/>
      </c>
      <c r="T914" s="305"/>
      <c r="U914" s="226"/>
      <c r="V914" s="229" t="str">
        <f>V913</f>
        <v/>
      </c>
      <c r="W914" s="229" t="str">
        <f>W913</f>
        <v/>
      </c>
      <c r="X914" s="52">
        <v>5</v>
      </c>
      <c r="Y914" s="87" t="str">
        <f t="shared" ref="Y914:Y928" si="730">IF(LEFT($A914,1)="x","",IFERROR(VLOOKUP($A914,LedenZ,33,0),""))</f>
        <v/>
      </c>
      <c r="Z914" s="87" t="str">
        <f t="shared" ref="Z914:Z928" si="731">IF(LEFT($A914,1)="x","",IFERROR(VLOOKUP($A914,LedenZ,34,0),""))</f>
        <v/>
      </c>
      <c r="AA914" s="87" t="str">
        <f t="shared" ref="AA914:AA928" si="732">IF(LEFT($A914,1)="x","",IFERROR(VLOOKUP($A914,LedenZ,35,0),""))</f>
        <v/>
      </c>
      <c r="AB914" s="87" t="str">
        <f t="shared" ref="AB914:AB928" si="733">IF(LEFT($A914,1)="x","",IFERROR(VLOOKUP($A914,LedenZ,36,0),""))</f>
        <v/>
      </c>
      <c r="AC914" s="34">
        <f t="shared" ref="AC914:AC928" si="734">LEN(Y914&amp;Z914&amp;AA914&amp;AB914)</f>
        <v>0</v>
      </c>
    </row>
    <row r="915" spans="1:29" x14ac:dyDescent="0.2">
      <c r="A915" s="34" t="str">
        <f>C911&amp;"x"&amp;B915</f>
        <v>x2</v>
      </c>
      <c r="B915" s="63">
        <v>2</v>
      </c>
      <c r="C915" s="87" t="str">
        <f t="shared" si="720"/>
        <v/>
      </c>
      <c r="D915" s="87" t="str">
        <f t="shared" si="721"/>
        <v/>
      </c>
      <c r="E915" s="88" t="str">
        <f t="shared" si="722"/>
        <v/>
      </c>
      <c r="F915" s="88" t="str">
        <f t="shared" si="723"/>
        <v/>
      </c>
      <c r="G915" s="89" t="str">
        <f t="shared" si="724"/>
        <v/>
      </c>
      <c r="H915" s="90" t="str">
        <f t="shared" si="725"/>
        <v/>
      </c>
      <c r="I915" s="97"/>
      <c r="J915" s="87" t="str">
        <f t="shared" si="726"/>
        <v/>
      </c>
      <c r="K915" s="87" t="str">
        <f t="shared" si="727"/>
        <v/>
      </c>
      <c r="L915" s="87" t="str">
        <f t="shared" si="728"/>
        <v/>
      </c>
      <c r="M915" s="87" t="str">
        <f t="shared" si="729"/>
        <v/>
      </c>
      <c r="N915" s="92"/>
      <c r="P915" s="223" t="str">
        <f>IF(OR(LEFT($A915,1)="x",AND(Y913+$AC915=0,$AC913&gt;0)),"",IFERROR(VLOOKUP($A915,LedenZ,26,0),""))</f>
        <v/>
      </c>
      <c r="Q915" s="223" t="str">
        <f>IF(OR(LEFT($A915,1)="x",AND(Z913+$AC915=0,$AC913&gt;0)),"",IFERROR(VLOOKUP($A915,LedenZ,27,0),""))</f>
        <v/>
      </c>
      <c r="R915" s="223" t="str">
        <f>IF(OR(LEFT($A915,1)="x",AND(AA913+$AC915=0,$AC913&gt;0)),"",IFERROR(VLOOKUP($A915,LedenZ,28,0),""))</f>
        <v/>
      </c>
      <c r="S915" s="223" t="str">
        <f>IF(OR(LEFT($A915,1)="x",AND(AC913+$AC915=0,$AC913&gt;0)),"",IFERROR(VLOOKUP($A915,LedenZ,29,0),""))</f>
        <v/>
      </c>
      <c r="T915" s="305"/>
      <c r="U915" s="226"/>
      <c r="V915" s="229" t="str">
        <f t="shared" ref="V915:W928" si="735">V914</f>
        <v/>
      </c>
      <c r="W915" s="229" t="str">
        <f t="shared" si="735"/>
        <v/>
      </c>
      <c r="X915" s="52">
        <v>6</v>
      </c>
      <c r="Y915" s="87" t="str">
        <f t="shared" si="730"/>
        <v/>
      </c>
      <c r="Z915" s="87" t="str">
        <f t="shared" si="731"/>
        <v/>
      </c>
      <c r="AA915" s="87" t="str">
        <f t="shared" si="732"/>
        <v/>
      </c>
      <c r="AB915" s="87" t="str">
        <f t="shared" si="733"/>
        <v/>
      </c>
      <c r="AC915" s="34">
        <f t="shared" si="734"/>
        <v>0</v>
      </c>
    </row>
    <row r="916" spans="1:29" x14ac:dyDescent="0.2">
      <c r="A916" s="34" t="str">
        <f>C911&amp;"x"&amp;B916</f>
        <v>x3</v>
      </c>
      <c r="B916" s="63">
        <v>3</v>
      </c>
      <c r="C916" s="87" t="str">
        <f t="shared" si="720"/>
        <v/>
      </c>
      <c r="D916" s="87" t="str">
        <f t="shared" si="721"/>
        <v/>
      </c>
      <c r="E916" s="88" t="str">
        <f t="shared" si="722"/>
        <v/>
      </c>
      <c r="F916" s="88" t="str">
        <f t="shared" si="723"/>
        <v/>
      </c>
      <c r="G916" s="89" t="str">
        <f t="shared" si="724"/>
        <v/>
      </c>
      <c r="H916" s="90" t="str">
        <f t="shared" si="725"/>
        <v/>
      </c>
      <c r="I916" s="97"/>
      <c r="J916" s="87" t="str">
        <f t="shared" si="726"/>
        <v/>
      </c>
      <c r="K916" s="87" t="str">
        <f t="shared" si="727"/>
        <v/>
      </c>
      <c r="L916" s="87" t="str">
        <f t="shared" si="728"/>
        <v/>
      </c>
      <c r="M916" s="87" t="str">
        <f t="shared" si="729"/>
        <v/>
      </c>
      <c r="N916" s="92"/>
      <c r="P916" s="223" t="str">
        <f>IF(OR(LEFT($A916,1)="x",AND(Y913+$AC916=0,$AC913&gt;0)),"",IFERROR(VLOOKUP($A916,LedenZ,26,0),""))</f>
        <v/>
      </c>
      <c r="Q916" s="223" t="str">
        <f>IF(OR(LEFT($A916,1)="x",AND(Z913+$AC916=0,$AC913&gt;0)),"",IFERROR(VLOOKUP($A916,LedenZ,27,0),""))</f>
        <v/>
      </c>
      <c r="R916" s="223" t="str">
        <f>IF(OR(LEFT($A916,1)="x",AND(AA913+$AC916=0,$AC913&gt;0)),"",IFERROR(VLOOKUP($A916,LedenZ,28,0),""))</f>
        <v/>
      </c>
      <c r="S916" s="223" t="str">
        <f>IF(OR(LEFT($A916,1)="x",AND(AC913+$AC916=0,$AC913&gt;0)),"",IFERROR(VLOOKUP($A916,LedenZ,29,0),""))</f>
        <v/>
      </c>
      <c r="T916" s="305"/>
      <c r="U916" s="226"/>
      <c r="V916" s="229" t="str">
        <f t="shared" si="735"/>
        <v/>
      </c>
      <c r="W916" s="229" t="str">
        <f t="shared" si="735"/>
        <v/>
      </c>
      <c r="X916" s="52">
        <v>7</v>
      </c>
      <c r="Y916" s="87" t="str">
        <f t="shared" si="730"/>
        <v/>
      </c>
      <c r="Z916" s="87" t="str">
        <f t="shared" si="731"/>
        <v/>
      </c>
      <c r="AA916" s="87" t="str">
        <f t="shared" si="732"/>
        <v/>
      </c>
      <c r="AB916" s="87" t="str">
        <f t="shared" si="733"/>
        <v/>
      </c>
      <c r="AC916" s="34">
        <f t="shared" si="734"/>
        <v>0</v>
      </c>
    </row>
    <row r="917" spans="1:29" x14ac:dyDescent="0.2">
      <c r="A917" s="34" t="str">
        <f>C911&amp;"x"&amp;B917</f>
        <v>x4</v>
      </c>
      <c r="B917" s="63">
        <v>4</v>
      </c>
      <c r="C917" s="87" t="str">
        <f t="shared" si="720"/>
        <v/>
      </c>
      <c r="D917" s="87" t="str">
        <f t="shared" si="721"/>
        <v/>
      </c>
      <c r="E917" s="88" t="str">
        <f t="shared" si="722"/>
        <v/>
      </c>
      <c r="F917" s="88" t="str">
        <f t="shared" si="723"/>
        <v/>
      </c>
      <c r="G917" s="89" t="str">
        <f t="shared" si="724"/>
        <v/>
      </c>
      <c r="H917" s="90" t="str">
        <f t="shared" si="725"/>
        <v/>
      </c>
      <c r="I917" s="97"/>
      <c r="J917" s="87" t="str">
        <f t="shared" si="726"/>
        <v/>
      </c>
      <c r="K917" s="87" t="str">
        <f t="shared" si="727"/>
        <v/>
      </c>
      <c r="L917" s="87" t="str">
        <f t="shared" si="728"/>
        <v/>
      </c>
      <c r="M917" s="87" t="str">
        <f t="shared" si="729"/>
        <v/>
      </c>
      <c r="N917" s="92"/>
      <c r="P917" s="223" t="str">
        <f>IF(OR(LEFT($A917,1)="x",AND(Y913+$AC917=0,$AC913&gt;0)),"",IFERROR(VLOOKUP($A917,LedenZ,26,0),""))</f>
        <v/>
      </c>
      <c r="Q917" s="223" t="str">
        <f>IF(OR(LEFT($A917,1)="x",AND(Z913+$AC917=0,$AC913&gt;0)),"",IFERROR(VLOOKUP($A917,LedenZ,27,0),""))</f>
        <v/>
      </c>
      <c r="R917" s="223" t="str">
        <f>IF(OR(LEFT($A917,1)="x",AND(AA913+$AC917=0,$AC913&gt;0)),"",IFERROR(VLOOKUP($A917,LedenZ,28,0),""))</f>
        <v/>
      </c>
      <c r="S917" s="223" t="str">
        <f>IF(OR(LEFT($A917,1)="x",AND(AC913+$AC917=0,$AC913&gt;0)),"",IFERROR(VLOOKUP($A917,LedenZ,29,0),""))</f>
        <v/>
      </c>
      <c r="T917" s="305"/>
      <c r="U917" s="226"/>
      <c r="V917" s="229" t="str">
        <f t="shared" si="735"/>
        <v/>
      </c>
      <c r="W917" s="229" t="str">
        <f t="shared" si="735"/>
        <v/>
      </c>
      <c r="X917" s="52">
        <v>8</v>
      </c>
      <c r="Y917" s="87" t="str">
        <f t="shared" si="730"/>
        <v/>
      </c>
      <c r="Z917" s="87" t="str">
        <f t="shared" si="731"/>
        <v/>
      </c>
      <c r="AA917" s="87" t="str">
        <f t="shared" si="732"/>
        <v/>
      </c>
      <c r="AB917" s="87" t="str">
        <f t="shared" si="733"/>
        <v/>
      </c>
      <c r="AC917" s="34">
        <f t="shared" si="734"/>
        <v>0</v>
      </c>
    </row>
    <row r="918" spans="1:29" x14ac:dyDescent="0.2">
      <c r="A918" s="34" t="str">
        <f>C911&amp;"x"&amp;B918</f>
        <v>x5</v>
      </c>
      <c r="B918" s="63">
        <v>5</v>
      </c>
      <c r="C918" s="87" t="str">
        <f t="shared" si="720"/>
        <v/>
      </c>
      <c r="D918" s="87" t="str">
        <f t="shared" si="721"/>
        <v/>
      </c>
      <c r="E918" s="88" t="str">
        <f t="shared" si="722"/>
        <v/>
      </c>
      <c r="F918" s="88" t="str">
        <f t="shared" si="723"/>
        <v/>
      </c>
      <c r="G918" s="89" t="str">
        <f t="shared" si="724"/>
        <v/>
      </c>
      <c r="H918" s="90" t="str">
        <f t="shared" si="725"/>
        <v/>
      </c>
      <c r="I918" s="97"/>
      <c r="J918" s="87" t="str">
        <f t="shared" si="726"/>
        <v/>
      </c>
      <c r="K918" s="87" t="str">
        <f t="shared" si="727"/>
        <v/>
      </c>
      <c r="L918" s="87" t="str">
        <f t="shared" si="728"/>
        <v/>
      </c>
      <c r="M918" s="87" t="str">
        <f t="shared" si="729"/>
        <v/>
      </c>
      <c r="N918" s="92"/>
      <c r="P918" s="223" t="str">
        <f>IF(OR(LEFT($A918,1)="x",AND(Y913+$AC918=0,$AC913&gt;0)),"",IFERROR(VLOOKUP($A918,LedenZ,26,0),""))</f>
        <v/>
      </c>
      <c r="Q918" s="223" t="str">
        <f>IF(OR(LEFT($A918,1)="x",AND(Z913+$AC918=0,$AC913&gt;0)),"",IFERROR(VLOOKUP($A918,LedenZ,27,0),""))</f>
        <v/>
      </c>
      <c r="R918" s="223" t="str">
        <f>IF(OR(LEFT($A918,1)="x",AND(AA913+$AC918=0,$AC913&gt;0)),"",IFERROR(VLOOKUP($A918,LedenZ,28,0),""))</f>
        <v/>
      </c>
      <c r="S918" s="223" t="str">
        <f>IF(OR(LEFT($A918,1)="x",AND(AC913+$AC918=0,$AC913&gt;0)),"",IFERROR(VLOOKUP($A918,LedenZ,29,0),""))</f>
        <v/>
      </c>
      <c r="T918" s="305"/>
      <c r="U918" s="226"/>
      <c r="V918" s="229" t="str">
        <f t="shared" si="735"/>
        <v/>
      </c>
      <c r="W918" s="229" t="str">
        <f t="shared" si="735"/>
        <v/>
      </c>
      <c r="X918" s="52">
        <v>9</v>
      </c>
      <c r="Y918" s="87" t="str">
        <f t="shared" si="730"/>
        <v/>
      </c>
      <c r="Z918" s="87" t="str">
        <f t="shared" si="731"/>
        <v/>
      </c>
      <c r="AA918" s="87" t="str">
        <f t="shared" si="732"/>
        <v/>
      </c>
      <c r="AB918" s="87" t="str">
        <f t="shared" si="733"/>
        <v/>
      </c>
      <c r="AC918" s="34">
        <f t="shared" si="734"/>
        <v>0</v>
      </c>
    </row>
    <row r="919" spans="1:29" x14ac:dyDescent="0.2">
      <c r="A919" s="34" t="str">
        <f>C911&amp;"x"&amp;B919</f>
        <v>x6</v>
      </c>
      <c r="B919" s="63">
        <v>6</v>
      </c>
      <c r="C919" s="87" t="str">
        <f t="shared" si="720"/>
        <v/>
      </c>
      <c r="D919" s="87" t="str">
        <f t="shared" si="721"/>
        <v/>
      </c>
      <c r="E919" s="88" t="str">
        <f t="shared" si="722"/>
        <v/>
      </c>
      <c r="F919" s="88" t="str">
        <f t="shared" si="723"/>
        <v/>
      </c>
      <c r="G919" s="89" t="str">
        <f t="shared" si="724"/>
        <v/>
      </c>
      <c r="H919" s="90" t="str">
        <f t="shared" si="725"/>
        <v/>
      </c>
      <c r="I919" s="97"/>
      <c r="J919" s="87" t="str">
        <f t="shared" si="726"/>
        <v/>
      </c>
      <c r="K919" s="87" t="str">
        <f t="shared" si="727"/>
        <v/>
      </c>
      <c r="L919" s="87" t="str">
        <f t="shared" si="728"/>
        <v/>
      </c>
      <c r="M919" s="87" t="str">
        <f t="shared" si="729"/>
        <v/>
      </c>
      <c r="N919" s="92"/>
      <c r="P919" s="223" t="str">
        <f>IF(OR(LEFT($A919,1)="x",AND(Y913+$AC919=0,$AC913&gt;0)),"",IFERROR(VLOOKUP($A919,LedenZ,26,0),""))</f>
        <v/>
      </c>
      <c r="Q919" s="223" t="str">
        <f>IF(OR(LEFT($A919,1)="x",AND(Z913+$AC919=0,$AC913&gt;0)),"",IFERROR(VLOOKUP($A919,LedenZ,27,0),""))</f>
        <v/>
      </c>
      <c r="R919" s="223" t="str">
        <f>IF(OR(LEFT($A919,1)="x",AND(AA913+$AC919=0,$AC913&gt;0)),"",IFERROR(VLOOKUP($A919,LedenZ,28,0),""))</f>
        <v/>
      </c>
      <c r="S919" s="223" t="str">
        <f>IF(OR(LEFT($A919,1)="x",AND(AC913+$AC919=0,$AC913&gt;0)),"",IFERROR(VLOOKUP($A919,LedenZ,29,0),""))</f>
        <v/>
      </c>
      <c r="T919" s="305"/>
      <c r="U919" s="226"/>
      <c r="V919" s="229" t="str">
        <f t="shared" si="735"/>
        <v/>
      </c>
      <c r="W919" s="229" t="str">
        <f t="shared" si="735"/>
        <v/>
      </c>
      <c r="X919" s="52">
        <v>10</v>
      </c>
      <c r="Y919" s="87" t="str">
        <f t="shared" si="730"/>
        <v/>
      </c>
      <c r="Z919" s="87" t="str">
        <f t="shared" si="731"/>
        <v/>
      </c>
      <c r="AA919" s="87" t="str">
        <f t="shared" si="732"/>
        <v/>
      </c>
      <c r="AB919" s="87" t="str">
        <f t="shared" si="733"/>
        <v/>
      </c>
      <c r="AC919" s="34">
        <f t="shared" si="734"/>
        <v>0</v>
      </c>
    </row>
    <row r="920" spans="1:29" x14ac:dyDescent="0.2">
      <c r="A920" s="34" t="str">
        <f>C911&amp;"x"&amp;B920</f>
        <v>x7</v>
      </c>
      <c r="B920" s="63">
        <v>7</v>
      </c>
      <c r="C920" s="87" t="str">
        <f t="shared" si="720"/>
        <v/>
      </c>
      <c r="D920" s="87" t="str">
        <f t="shared" si="721"/>
        <v/>
      </c>
      <c r="E920" s="88" t="str">
        <f t="shared" si="722"/>
        <v/>
      </c>
      <c r="F920" s="88" t="str">
        <f t="shared" si="723"/>
        <v/>
      </c>
      <c r="G920" s="89" t="str">
        <f t="shared" si="724"/>
        <v/>
      </c>
      <c r="H920" s="90" t="str">
        <f t="shared" si="725"/>
        <v/>
      </c>
      <c r="I920" s="97"/>
      <c r="J920" s="87" t="str">
        <f t="shared" si="726"/>
        <v/>
      </c>
      <c r="K920" s="87" t="str">
        <f t="shared" si="727"/>
        <v/>
      </c>
      <c r="L920" s="87" t="str">
        <f t="shared" si="728"/>
        <v/>
      </c>
      <c r="M920" s="87" t="str">
        <f t="shared" si="729"/>
        <v/>
      </c>
      <c r="N920" s="92"/>
      <c r="P920" s="223" t="str">
        <f>IF(OR(LEFT($A920,1)="x",AND(Y913+$AC920=0,$AC913&gt;0)),"",IFERROR(VLOOKUP($A920,LedenZ,26,0),""))</f>
        <v/>
      </c>
      <c r="Q920" s="223" t="str">
        <f>IF(OR(LEFT($A920,1)="x",AND(Z913+$AC920=0,$AC913&gt;0)),"",IFERROR(VLOOKUP($A920,LedenZ,27,0),""))</f>
        <v/>
      </c>
      <c r="R920" s="223" t="str">
        <f>IF(OR(LEFT($A920,1)="x",AND(AA913+$AC920=0,$AC913&gt;0)),"",IFERROR(VLOOKUP($A920,LedenZ,28,0),""))</f>
        <v/>
      </c>
      <c r="S920" s="223" t="str">
        <f>IF(OR(LEFT($A920,1)="x",AND(AC913+$AC920=0,$AC913&gt;0)),"",IFERROR(VLOOKUP($A920,LedenZ,29,0),""))</f>
        <v/>
      </c>
      <c r="T920" s="305"/>
      <c r="U920" s="226"/>
      <c r="V920" s="229" t="str">
        <f t="shared" si="735"/>
        <v/>
      </c>
      <c r="W920" s="229" t="str">
        <f t="shared" si="735"/>
        <v/>
      </c>
      <c r="X920" s="52">
        <v>11</v>
      </c>
      <c r="Y920" s="87" t="str">
        <f t="shared" si="730"/>
        <v/>
      </c>
      <c r="Z920" s="87" t="str">
        <f t="shared" si="731"/>
        <v/>
      </c>
      <c r="AA920" s="87" t="str">
        <f t="shared" si="732"/>
        <v/>
      </c>
      <c r="AB920" s="87" t="str">
        <f t="shared" si="733"/>
        <v/>
      </c>
      <c r="AC920" s="34">
        <f t="shared" si="734"/>
        <v>0</v>
      </c>
    </row>
    <row r="921" spans="1:29" x14ac:dyDescent="0.2">
      <c r="A921" s="34" t="str">
        <f>C911&amp;"x"&amp;B921</f>
        <v>x8</v>
      </c>
      <c r="B921" s="63">
        <v>8</v>
      </c>
      <c r="C921" s="87" t="str">
        <f t="shared" si="720"/>
        <v/>
      </c>
      <c r="D921" s="87" t="str">
        <f t="shared" si="721"/>
        <v/>
      </c>
      <c r="E921" s="88" t="str">
        <f t="shared" si="722"/>
        <v/>
      </c>
      <c r="F921" s="88" t="str">
        <f t="shared" si="723"/>
        <v/>
      </c>
      <c r="G921" s="89" t="str">
        <f t="shared" si="724"/>
        <v/>
      </c>
      <c r="H921" s="90" t="str">
        <f t="shared" si="725"/>
        <v/>
      </c>
      <c r="I921" s="97"/>
      <c r="J921" s="87" t="str">
        <f t="shared" si="726"/>
        <v/>
      </c>
      <c r="K921" s="87" t="str">
        <f t="shared" si="727"/>
        <v/>
      </c>
      <c r="L921" s="87" t="str">
        <f t="shared" si="728"/>
        <v/>
      </c>
      <c r="M921" s="87" t="str">
        <f t="shared" si="729"/>
        <v/>
      </c>
      <c r="N921" s="92"/>
      <c r="P921" s="223" t="str">
        <f>IF(OR(LEFT($A921,1)="x",AND(Y913+$AC921=0,$AC913&gt;0)),"",IFERROR(VLOOKUP($A921,LedenZ,26,0),""))</f>
        <v/>
      </c>
      <c r="Q921" s="223" t="str">
        <f>IF(OR(LEFT($A921,1)="x",AND(Z913+$AC921=0,$AC913&gt;0)),"",IFERROR(VLOOKUP($A921,LedenZ,27,0),""))</f>
        <v/>
      </c>
      <c r="R921" s="223" t="str">
        <f>IF(OR(LEFT($A921,1)="x",AND(AA913+$AC921=0,$AC913&gt;0)),"",IFERROR(VLOOKUP($A921,LedenZ,28,0),""))</f>
        <v/>
      </c>
      <c r="S921" s="223" t="str">
        <f>IF(OR(LEFT($A921,1)="x",AND(AC913+$AC921=0,$AC913&gt;0)),"",IFERROR(VLOOKUP($A921,LedenZ,29,0),""))</f>
        <v/>
      </c>
      <c r="T921" s="305"/>
      <c r="U921" s="226"/>
      <c r="V921" s="229" t="str">
        <f t="shared" si="735"/>
        <v/>
      </c>
      <c r="W921" s="229" t="str">
        <f t="shared" si="735"/>
        <v/>
      </c>
      <c r="X921" s="52">
        <v>12</v>
      </c>
      <c r="Y921" s="87" t="str">
        <f t="shared" si="730"/>
        <v/>
      </c>
      <c r="Z921" s="87" t="str">
        <f t="shared" si="731"/>
        <v/>
      </c>
      <c r="AA921" s="87" t="str">
        <f t="shared" si="732"/>
        <v/>
      </c>
      <c r="AB921" s="87" t="str">
        <f t="shared" si="733"/>
        <v/>
      </c>
      <c r="AC921" s="34">
        <f t="shared" si="734"/>
        <v>0</v>
      </c>
    </row>
    <row r="922" spans="1:29" x14ac:dyDescent="0.2">
      <c r="A922" s="34" t="str">
        <f>C911&amp;"x"&amp;B922</f>
        <v>x9</v>
      </c>
      <c r="B922" s="63">
        <v>9</v>
      </c>
      <c r="C922" s="87" t="str">
        <f t="shared" si="720"/>
        <v/>
      </c>
      <c r="D922" s="87" t="str">
        <f t="shared" si="721"/>
        <v/>
      </c>
      <c r="E922" s="88" t="str">
        <f t="shared" si="722"/>
        <v/>
      </c>
      <c r="F922" s="88" t="str">
        <f t="shared" si="723"/>
        <v/>
      </c>
      <c r="G922" s="89" t="str">
        <f t="shared" si="724"/>
        <v/>
      </c>
      <c r="H922" s="90" t="str">
        <f t="shared" si="725"/>
        <v/>
      </c>
      <c r="I922" s="97"/>
      <c r="J922" s="87" t="str">
        <f t="shared" si="726"/>
        <v/>
      </c>
      <c r="K922" s="87" t="str">
        <f t="shared" si="727"/>
        <v/>
      </c>
      <c r="L922" s="87" t="str">
        <f t="shared" si="728"/>
        <v/>
      </c>
      <c r="M922" s="87" t="str">
        <f t="shared" si="729"/>
        <v/>
      </c>
      <c r="N922" s="92"/>
      <c r="P922" s="223" t="str">
        <f>IF(OR(LEFT($A922,1)="x",AND(Y913+$AC922=0,$AC913&gt;0)),"",IFERROR(VLOOKUP($A922,LedenZ,26,0),""))</f>
        <v/>
      </c>
      <c r="Q922" s="223" t="str">
        <f>IF(OR(LEFT($A922,1)="x",AND(Z913+$AC922=0,$AC913&gt;0)),"",IFERROR(VLOOKUP($A922,LedenZ,27,0),""))</f>
        <v/>
      </c>
      <c r="R922" s="223" t="str">
        <f>IF(OR(LEFT($A922,1)="x",AND(AA913+$AC922=0,$AC913&gt;0)),"",IFERROR(VLOOKUP($A922,LedenZ,28,0),""))</f>
        <v/>
      </c>
      <c r="S922" s="223" t="str">
        <f>IF(OR(LEFT($A922,1)="x",AND(AC913+$AC922=0,$AC913&gt;0)),"",IFERROR(VLOOKUP($A922,LedenZ,29,0),""))</f>
        <v/>
      </c>
      <c r="T922" s="305"/>
      <c r="U922" s="226"/>
      <c r="V922" s="229" t="str">
        <f t="shared" si="735"/>
        <v/>
      </c>
      <c r="W922" s="229" t="str">
        <f t="shared" si="735"/>
        <v/>
      </c>
      <c r="X922" s="52">
        <v>13</v>
      </c>
      <c r="Y922" s="87" t="str">
        <f t="shared" si="730"/>
        <v/>
      </c>
      <c r="Z922" s="87" t="str">
        <f t="shared" si="731"/>
        <v/>
      </c>
      <c r="AA922" s="87" t="str">
        <f t="shared" si="732"/>
        <v/>
      </c>
      <c r="AB922" s="87" t="str">
        <f t="shared" si="733"/>
        <v/>
      </c>
      <c r="AC922" s="34">
        <f t="shared" si="734"/>
        <v>0</v>
      </c>
    </row>
    <row r="923" spans="1:29" x14ac:dyDescent="0.2">
      <c r="A923" s="34" t="str">
        <f>C911&amp;"x"&amp;B923</f>
        <v>x10</v>
      </c>
      <c r="B923" s="63">
        <v>10</v>
      </c>
      <c r="C923" s="87" t="str">
        <f t="shared" si="720"/>
        <v/>
      </c>
      <c r="D923" s="87" t="str">
        <f t="shared" si="721"/>
        <v/>
      </c>
      <c r="E923" s="88" t="str">
        <f t="shared" si="722"/>
        <v/>
      </c>
      <c r="F923" s="88" t="str">
        <f t="shared" si="723"/>
        <v/>
      </c>
      <c r="G923" s="89" t="str">
        <f t="shared" si="724"/>
        <v/>
      </c>
      <c r="H923" s="90" t="str">
        <f t="shared" si="725"/>
        <v/>
      </c>
      <c r="I923" s="97"/>
      <c r="J923" s="87" t="str">
        <f t="shared" si="726"/>
        <v/>
      </c>
      <c r="K923" s="87" t="str">
        <f t="shared" si="727"/>
        <v/>
      </c>
      <c r="L923" s="87" t="str">
        <f t="shared" si="728"/>
        <v/>
      </c>
      <c r="M923" s="87" t="str">
        <f t="shared" si="729"/>
        <v/>
      </c>
      <c r="N923" s="92"/>
      <c r="P923" s="223" t="str">
        <f>IF(OR(LEFT($A923,1)="x",AND(Y913+$AC923=0,$AC913&gt;0)),"",IFERROR(VLOOKUP($A923,LedenZ,26,0),""))</f>
        <v/>
      </c>
      <c r="Q923" s="223" t="str">
        <f>IF(OR(LEFT($A923,1)="x",AND(Z913+$AC923=0,$AC913&gt;0)),"",IFERROR(VLOOKUP($A923,LedenZ,27,0),""))</f>
        <v/>
      </c>
      <c r="R923" s="223" t="str">
        <f>IF(OR(LEFT($A923,1)="x",AND(AA913+$AC923=0,$AC913&gt;0)),"",IFERROR(VLOOKUP($A923,LedenZ,28,0),""))</f>
        <v/>
      </c>
      <c r="S923" s="223" t="str">
        <f>IF(OR(LEFT($A923,1)="x",AND(AC913+$AC923=0,$AC913&gt;0)),"",IFERROR(VLOOKUP($A923,LedenZ,29,0),""))</f>
        <v/>
      </c>
      <c r="T923" s="305"/>
      <c r="U923" s="226"/>
      <c r="V923" s="229" t="str">
        <f t="shared" si="735"/>
        <v/>
      </c>
      <c r="W923" s="229" t="str">
        <f t="shared" si="735"/>
        <v/>
      </c>
      <c r="X923" s="52">
        <v>14</v>
      </c>
      <c r="Y923" s="87" t="str">
        <f t="shared" si="730"/>
        <v/>
      </c>
      <c r="Z923" s="87" t="str">
        <f t="shared" si="731"/>
        <v/>
      </c>
      <c r="AA923" s="87" t="str">
        <f t="shared" si="732"/>
        <v/>
      </c>
      <c r="AB923" s="87" t="str">
        <f t="shared" si="733"/>
        <v/>
      </c>
      <c r="AC923" s="34">
        <f t="shared" si="734"/>
        <v>0</v>
      </c>
    </row>
    <row r="924" spans="1:29" x14ac:dyDescent="0.2">
      <c r="A924" s="34" t="str">
        <f>C911&amp;"x"&amp;B924</f>
        <v>x11</v>
      </c>
      <c r="B924" s="63">
        <v>11</v>
      </c>
      <c r="C924" s="87" t="str">
        <f t="shared" si="720"/>
        <v/>
      </c>
      <c r="D924" s="87" t="str">
        <f t="shared" si="721"/>
        <v/>
      </c>
      <c r="E924" s="88" t="str">
        <f t="shared" si="722"/>
        <v/>
      </c>
      <c r="F924" s="88" t="str">
        <f t="shared" si="723"/>
        <v/>
      </c>
      <c r="G924" s="89" t="str">
        <f t="shared" si="724"/>
        <v/>
      </c>
      <c r="H924" s="90" t="str">
        <f t="shared" si="725"/>
        <v/>
      </c>
      <c r="I924" s="97"/>
      <c r="J924" s="87" t="str">
        <f t="shared" si="726"/>
        <v/>
      </c>
      <c r="K924" s="87" t="str">
        <f t="shared" si="727"/>
        <v/>
      </c>
      <c r="L924" s="87" t="str">
        <f t="shared" si="728"/>
        <v/>
      </c>
      <c r="M924" s="87" t="str">
        <f t="shared" si="729"/>
        <v/>
      </c>
      <c r="N924" s="92"/>
      <c r="P924" s="223" t="str">
        <f>IF(OR(LEFT($A924,1)="x",AND(Y913+$AC924=0,$AC913&gt;0)),"",IFERROR(VLOOKUP($A924,LedenZ,26,0),""))</f>
        <v/>
      </c>
      <c r="Q924" s="223" t="str">
        <f>IF(OR(LEFT($A924,1)="x",AND(Z913+$AC924=0,$AC913&gt;0)),"",IFERROR(VLOOKUP($A924,LedenZ,27,0),""))</f>
        <v/>
      </c>
      <c r="R924" s="223" t="str">
        <f>IF(OR(LEFT($A924,1)="x",AND(AA913+$AC924=0,$AC913&gt;0)),"",IFERROR(VLOOKUP($A924,LedenZ,28,0),""))</f>
        <v/>
      </c>
      <c r="S924" s="223" t="str">
        <f>IF(OR(LEFT($A924,1)="x",AND(AC913+$AC924=0,$AC913&gt;0)),"",IFERROR(VLOOKUP($A924,LedenZ,29,0),""))</f>
        <v/>
      </c>
      <c r="V924" s="229" t="str">
        <f t="shared" si="735"/>
        <v/>
      </c>
      <c r="W924" s="229" t="str">
        <f t="shared" si="735"/>
        <v/>
      </c>
      <c r="X924" s="52">
        <v>15</v>
      </c>
      <c r="Y924" s="87" t="str">
        <f t="shared" si="730"/>
        <v/>
      </c>
      <c r="Z924" s="87" t="str">
        <f t="shared" si="731"/>
        <v/>
      </c>
      <c r="AA924" s="87" t="str">
        <f t="shared" si="732"/>
        <v/>
      </c>
      <c r="AB924" s="87" t="str">
        <f t="shared" si="733"/>
        <v/>
      </c>
      <c r="AC924" s="34">
        <f t="shared" si="734"/>
        <v>0</v>
      </c>
    </row>
    <row r="925" spans="1:29" x14ac:dyDescent="0.2">
      <c r="A925" s="34" t="str">
        <f>C911&amp;"x"&amp;B925</f>
        <v>x12</v>
      </c>
      <c r="B925" s="63">
        <v>12</v>
      </c>
      <c r="C925" s="87" t="str">
        <f t="shared" si="720"/>
        <v/>
      </c>
      <c r="D925" s="87" t="str">
        <f t="shared" si="721"/>
        <v/>
      </c>
      <c r="E925" s="88" t="str">
        <f t="shared" si="722"/>
        <v/>
      </c>
      <c r="F925" s="88" t="str">
        <f t="shared" si="723"/>
        <v/>
      </c>
      <c r="G925" s="89" t="str">
        <f t="shared" si="724"/>
        <v/>
      </c>
      <c r="H925" s="90" t="str">
        <f t="shared" si="725"/>
        <v/>
      </c>
      <c r="I925" s="97"/>
      <c r="J925" s="87" t="str">
        <f t="shared" si="726"/>
        <v/>
      </c>
      <c r="K925" s="87" t="str">
        <f t="shared" si="727"/>
        <v/>
      </c>
      <c r="L925" s="87" t="str">
        <f t="shared" si="728"/>
        <v/>
      </c>
      <c r="M925" s="87" t="str">
        <f t="shared" si="729"/>
        <v/>
      </c>
      <c r="N925" s="92"/>
      <c r="P925" s="223" t="str">
        <f>IF(OR(LEFT($A925,1)="x",AND(Y913+$AC925=0,$AC913&gt;0)),"",IFERROR(VLOOKUP($A925,LedenZ,26,0),""))</f>
        <v/>
      </c>
      <c r="Q925" s="223" t="str">
        <f>IF(OR(LEFT($A925,1)="x",AND(Z913+$AC925=0,$AC913&gt;0)),"",IFERROR(VLOOKUP($A925,LedenZ,27,0),""))</f>
        <v/>
      </c>
      <c r="R925" s="223" t="str">
        <f>IF(OR(LEFT($A925,1)="x",AND(AA913+$AC925=0,$AC913&gt;0)),"",IFERROR(VLOOKUP($A925,LedenZ,28,0),""))</f>
        <v/>
      </c>
      <c r="S925" s="223" t="str">
        <f>IF(OR(LEFT($A925,1)="x",AND(AC913+$AC925=0,$AC913&gt;0)),"",IFERROR(VLOOKUP($A925,LedenZ,29,0),""))</f>
        <v/>
      </c>
      <c r="V925" s="229" t="str">
        <f t="shared" si="735"/>
        <v/>
      </c>
      <c r="W925" s="229" t="str">
        <f t="shared" si="735"/>
        <v/>
      </c>
      <c r="X925" s="52">
        <v>16</v>
      </c>
      <c r="Y925" s="87" t="str">
        <f t="shared" si="730"/>
        <v/>
      </c>
      <c r="Z925" s="87" t="str">
        <f t="shared" si="731"/>
        <v/>
      </c>
      <c r="AA925" s="87" t="str">
        <f t="shared" si="732"/>
        <v/>
      </c>
      <c r="AB925" s="87" t="str">
        <f t="shared" si="733"/>
        <v/>
      </c>
      <c r="AC925" s="34">
        <f t="shared" si="734"/>
        <v>0</v>
      </c>
    </row>
    <row r="926" spans="1:29" x14ac:dyDescent="0.2">
      <c r="A926" s="34" t="str">
        <f>C911&amp;"x"&amp;B926</f>
        <v>x13</v>
      </c>
      <c r="B926" s="63">
        <v>13</v>
      </c>
      <c r="C926" s="87" t="str">
        <f t="shared" si="720"/>
        <v/>
      </c>
      <c r="D926" s="87" t="str">
        <f t="shared" si="721"/>
        <v/>
      </c>
      <c r="E926" s="88" t="str">
        <f t="shared" si="722"/>
        <v/>
      </c>
      <c r="F926" s="88" t="str">
        <f t="shared" si="723"/>
        <v/>
      </c>
      <c r="G926" s="89" t="str">
        <f t="shared" si="724"/>
        <v/>
      </c>
      <c r="H926" s="90" t="str">
        <f t="shared" si="725"/>
        <v/>
      </c>
      <c r="I926" s="97"/>
      <c r="J926" s="87" t="str">
        <f t="shared" si="726"/>
        <v/>
      </c>
      <c r="K926" s="87" t="str">
        <f t="shared" si="727"/>
        <v/>
      </c>
      <c r="L926" s="87" t="str">
        <f t="shared" si="728"/>
        <v/>
      </c>
      <c r="M926" s="87" t="str">
        <f t="shared" si="729"/>
        <v/>
      </c>
      <c r="N926" s="92"/>
      <c r="P926" s="223" t="str">
        <f>IF(OR(LEFT($A926,1)="x",AND(Y913+$AC926=0,$AC913&gt;0)),"",IFERROR(VLOOKUP($A926,LedenZ,26,0),""))</f>
        <v/>
      </c>
      <c r="Q926" s="223" t="str">
        <f>IF(OR(LEFT($A926,1)="x",AND(Z913+$AC926=0,$AC913&gt;0)),"",IFERROR(VLOOKUP($A926,LedenZ,27,0),""))</f>
        <v/>
      </c>
      <c r="R926" s="223" t="str">
        <f>IF(OR(LEFT($A926,1)="x",AND(AA913+$AC926=0,$AC913&gt;0)),"",IFERROR(VLOOKUP($A926,LedenZ,28,0),""))</f>
        <v/>
      </c>
      <c r="S926" s="223" t="str">
        <f>IF(OR(LEFT($A926,1)="x",AND(AC913+$AC926=0,$AC913&gt;0)),"",IFERROR(VLOOKUP($A926,LedenZ,29,0),""))</f>
        <v/>
      </c>
      <c r="V926" s="229" t="str">
        <f t="shared" si="735"/>
        <v/>
      </c>
      <c r="W926" s="229" t="str">
        <f t="shared" si="735"/>
        <v/>
      </c>
      <c r="X926" s="52">
        <v>17</v>
      </c>
      <c r="Y926" s="87" t="str">
        <f t="shared" si="730"/>
        <v/>
      </c>
      <c r="Z926" s="87" t="str">
        <f t="shared" si="731"/>
        <v/>
      </c>
      <c r="AA926" s="87" t="str">
        <f t="shared" si="732"/>
        <v/>
      </c>
      <c r="AB926" s="87" t="str">
        <f t="shared" si="733"/>
        <v/>
      </c>
      <c r="AC926" s="34">
        <f t="shared" si="734"/>
        <v>0</v>
      </c>
    </row>
    <row r="927" spans="1:29" x14ac:dyDescent="0.2">
      <c r="A927" s="34" t="str">
        <f>C911&amp;"x"&amp;B927</f>
        <v>x14</v>
      </c>
      <c r="B927" s="63">
        <v>14</v>
      </c>
      <c r="C927" s="87" t="str">
        <f t="shared" si="720"/>
        <v/>
      </c>
      <c r="D927" s="87" t="str">
        <f t="shared" si="721"/>
        <v/>
      </c>
      <c r="E927" s="88" t="str">
        <f t="shared" si="722"/>
        <v/>
      </c>
      <c r="F927" s="88" t="str">
        <f t="shared" si="723"/>
        <v/>
      </c>
      <c r="G927" s="89" t="str">
        <f t="shared" si="724"/>
        <v/>
      </c>
      <c r="H927" s="90" t="str">
        <f t="shared" si="725"/>
        <v/>
      </c>
      <c r="I927" s="97"/>
      <c r="J927" s="87" t="str">
        <f t="shared" si="726"/>
        <v/>
      </c>
      <c r="K927" s="87" t="str">
        <f t="shared" si="727"/>
        <v/>
      </c>
      <c r="L927" s="87" t="str">
        <f t="shared" si="728"/>
        <v/>
      </c>
      <c r="M927" s="87" t="str">
        <f t="shared" si="729"/>
        <v/>
      </c>
      <c r="N927" s="92"/>
      <c r="P927" s="223" t="str">
        <f>IF(OR(LEFT($A927,1)="x",AND(Y913+$AC927=0,$AC913&gt;0)),"",IFERROR(VLOOKUP($A927,LedenZ,26,0),""))</f>
        <v/>
      </c>
      <c r="Q927" s="223" t="str">
        <f>IF(OR(LEFT($A927,1)="x",AND(Z913+$AC927=0,$AC913&gt;0)),"",IFERROR(VLOOKUP($A927,LedenZ,27,0),""))</f>
        <v/>
      </c>
      <c r="R927" s="223" t="str">
        <f>IF(OR(LEFT($A927,1)="x",AND(AA913+$AC927=0,$AC913&gt;0)),"",IFERROR(VLOOKUP($A927,LedenZ,28,0),""))</f>
        <v/>
      </c>
      <c r="S927" s="223" t="str">
        <f>IF(OR(LEFT($A927,1)="x",AND(AC913+$AC927=0,$AC913&gt;0)),"",IFERROR(VLOOKUP($A927,LedenZ,29,0),""))</f>
        <v/>
      </c>
      <c r="V927" s="229" t="str">
        <f t="shared" si="735"/>
        <v/>
      </c>
      <c r="W927" s="229" t="str">
        <f t="shared" si="735"/>
        <v/>
      </c>
      <c r="X927" s="52">
        <v>18</v>
      </c>
      <c r="Y927" s="87" t="str">
        <f t="shared" si="730"/>
        <v/>
      </c>
      <c r="Z927" s="87" t="str">
        <f t="shared" si="731"/>
        <v/>
      </c>
      <c r="AA927" s="87" t="str">
        <f t="shared" si="732"/>
        <v/>
      </c>
      <c r="AB927" s="87" t="str">
        <f t="shared" si="733"/>
        <v/>
      </c>
      <c r="AC927" s="34">
        <f t="shared" si="734"/>
        <v>0</v>
      </c>
    </row>
    <row r="928" spans="1:29" x14ac:dyDescent="0.2">
      <c r="A928" s="34" t="str">
        <f>C911&amp;"x"&amp;B928</f>
        <v>x15</v>
      </c>
      <c r="B928" s="63">
        <v>15</v>
      </c>
      <c r="C928" s="87" t="str">
        <f t="shared" si="720"/>
        <v/>
      </c>
      <c r="D928" s="87" t="str">
        <f t="shared" si="721"/>
        <v/>
      </c>
      <c r="E928" s="88" t="str">
        <f t="shared" si="722"/>
        <v/>
      </c>
      <c r="F928" s="88" t="str">
        <f t="shared" si="723"/>
        <v/>
      </c>
      <c r="G928" s="89" t="str">
        <f t="shared" si="724"/>
        <v/>
      </c>
      <c r="H928" s="90" t="str">
        <f t="shared" si="725"/>
        <v/>
      </c>
      <c r="I928" s="97"/>
      <c r="J928" s="87" t="str">
        <f t="shared" si="726"/>
        <v/>
      </c>
      <c r="K928" s="87" t="str">
        <f t="shared" si="727"/>
        <v/>
      </c>
      <c r="L928" s="87" t="str">
        <f t="shared" si="728"/>
        <v/>
      </c>
      <c r="M928" s="87" t="str">
        <f t="shared" si="729"/>
        <v/>
      </c>
      <c r="N928" s="92"/>
      <c r="P928" s="223" t="str">
        <f>IF(OR(LEFT($A928,1)="x",AND(Y913+$AC928=0,$AC913&gt;0)),"",IFERROR(VLOOKUP($A928,LedenZ,26,0),""))</f>
        <v/>
      </c>
      <c r="Q928" s="223" t="str">
        <f>IF(OR(LEFT($A928,1)="x",AND(Z913+$AC928=0,$AC913&gt;0)),"",IFERROR(VLOOKUP($A928,LedenZ,27,0),""))</f>
        <v/>
      </c>
      <c r="R928" s="223" t="str">
        <f>IF(OR(LEFT($A928,1)="x",AND(AA913+$AC928=0,$AC913&gt;0)),"",IFERROR(VLOOKUP($A928,LedenZ,28,0),""))</f>
        <v/>
      </c>
      <c r="S928" s="223" t="str">
        <f>IF(OR(LEFT($A928,1)="x",AND(AC913+$AC928=0,$AC913&gt;0)),"",IFERROR(VLOOKUP($A928,LedenZ,29,0),""))</f>
        <v/>
      </c>
      <c r="V928" s="229" t="str">
        <f t="shared" si="735"/>
        <v/>
      </c>
      <c r="W928" s="229" t="str">
        <f t="shared" si="735"/>
        <v/>
      </c>
      <c r="X928" s="52">
        <v>19</v>
      </c>
      <c r="Y928" s="87" t="str">
        <f t="shared" si="730"/>
        <v/>
      </c>
      <c r="Z928" s="87" t="str">
        <f t="shared" si="731"/>
        <v/>
      </c>
      <c r="AA928" s="87" t="str">
        <f t="shared" si="732"/>
        <v/>
      </c>
      <c r="AB928" s="87" t="str">
        <f t="shared" si="733"/>
        <v/>
      </c>
      <c r="AC928" s="34">
        <f t="shared" si="734"/>
        <v>0</v>
      </c>
    </row>
    <row r="929" spans="1:32" ht="13.5" thickBot="1" x14ac:dyDescent="0.25">
      <c r="B929" s="93"/>
      <c r="C929" s="94"/>
      <c r="D929" s="93"/>
      <c r="E929" s="93"/>
      <c r="F929" s="93"/>
      <c r="G929" s="95"/>
      <c r="H929" s="95"/>
      <c r="I929" s="95"/>
      <c r="J929" s="94"/>
      <c r="K929" s="94"/>
      <c r="L929" s="94"/>
      <c r="M929" s="92"/>
      <c r="N929" s="92"/>
      <c r="X929" s="52">
        <v>20</v>
      </c>
    </row>
    <row r="930" spans="1:32" ht="13.5" thickTop="1" x14ac:dyDescent="0.2">
      <c r="A930" s="62"/>
      <c r="B930" s="63"/>
      <c r="C930" s="392" t="s">
        <v>6547</v>
      </c>
      <c r="D930" s="392"/>
      <c r="E930" s="178" t="s">
        <v>6548</v>
      </c>
      <c r="F930" s="178" t="s">
        <v>6549</v>
      </c>
      <c r="G930" s="65" t="s">
        <v>6550</v>
      </c>
      <c r="H930" s="66"/>
      <c r="I930" s="67"/>
      <c r="J930" s="68" t="s">
        <v>6551</v>
      </c>
      <c r="K930" s="68" t="s">
        <v>6552</v>
      </c>
      <c r="L930" s="68" t="s">
        <v>6553</v>
      </c>
      <c r="M930" s="69"/>
      <c r="N930" s="69"/>
      <c r="O930" s="70"/>
      <c r="P930" s="71">
        <f>COUNT(P934:P948)</f>
        <v>0</v>
      </c>
      <c r="Q930" s="71">
        <f>COUNT(Q934:Q948)</f>
        <v>0</v>
      </c>
      <c r="R930" s="71">
        <f>COUNT(R934:R948)</f>
        <v>0</v>
      </c>
      <c r="S930" s="71">
        <f>COUNT(S934:S948)</f>
        <v>0</v>
      </c>
      <c r="T930" s="51">
        <f>S930-(15-COUNTBLANK(AB934:AB948))</f>
        <v>0</v>
      </c>
      <c r="U930" s="70"/>
      <c r="V930" s="70"/>
      <c r="W930" s="70"/>
      <c r="X930" s="70">
        <v>1</v>
      </c>
      <c r="Y930" s="62"/>
      <c r="Z930" s="62"/>
      <c r="AA930" s="62"/>
      <c r="AB930" s="62"/>
      <c r="AC930" s="62"/>
    </row>
    <row r="931" spans="1:32" x14ac:dyDescent="0.2">
      <c r="A931" s="43">
        <v>50</v>
      </c>
      <c r="B931" s="73"/>
      <c r="C931" s="391" t="str">
        <f>Leden!AR52</f>
        <v/>
      </c>
      <c r="D931" s="391"/>
      <c r="E931" s="177" t="str">
        <f>IF($C931="","",LEFT(IFERROR(VLOOKUP($C931,TeamsZ,2,0),"")&amp;"??",2))</f>
        <v/>
      </c>
      <c r="F931" s="177" t="str">
        <f>IF($C931="","",LEFT(IFERROR(VLOOKUP($C931,TeamsZ,3,0),"")&amp;"??",2))</f>
        <v/>
      </c>
      <c r="G931" s="177" t="str">
        <f>IF($C931="","",LEFT(IFERROR(VLOOKUP($C931,TeamsZ,4,0),"")&amp;"?",1))</f>
        <v/>
      </c>
      <c r="H931" s="75"/>
      <c r="I931" s="76"/>
      <c r="J931" s="295">
        <f>COUNTIF(C934:C948,"V")</f>
        <v>0</v>
      </c>
      <c r="K931" s="300">
        <f>COUNTIF(C934:C948,"M")</f>
        <v>0</v>
      </c>
      <c r="L931" s="77" t="str">
        <f>IFERROR(AVERAGE(H934:H948),"")</f>
        <v/>
      </c>
      <c r="M931" s="78"/>
      <c r="N931" s="78"/>
      <c r="O931" s="79" t="s">
        <v>6554</v>
      </c>
      <c r="P931" s="223" t="str">
        <f>IF(COUNT(P934:P948)=0,"",TeamPunten(P934:P948,$V931))</f>
        <v/>
      </c>
      <c r="Q931" s="223" t="str">
        <f>IF(COUNT(Q934:Q948)=0,"",TeamPunten(Q934:Q948,$V931))</f>
        <v/>
      </c>
      <c r="R931" s="223" t="str">
        <f>IF(COUNT(R934:R948)=0,"",TeamPunten(R934:R948,$V931))</f>
        <v/>
      </c>
      <c r="S931" s="223" t="str">
        <f>IF(COUNT(S934:S948)=0,"",TeamPunten(S934:S948,$V931))</f>
        <v/>
      </c>
      <c r="T931" s="51"/>
      <c r="U931" s="225" t="str">
        <f>MID($C931,1,1)</f>
        <v/>
      </c>
      <c r="V931" s="225" t="str">
        <f>MID($C931,1,1)</f>
        <v/>
      </c>
      <c r="W931" s="225" t="str">
        <f>MID($C931,1,1)</f>
        <v/>
      </c>
      <c r="X931" s="52">
        <v>2</v>
      </c>
      <c r="Y931" s="43"/>
      <c r="Z931" s="43"/>
      <c r="AA931" s="43"/>
      <c r="AB931" s="43"/>
      <c r="AC931" s="43"/>
      <c r="AD931" s="20" t="str">
        <f>IF($C931="","",IFERROR(VLOOKUP($C931,TeamsZ,6,0),""))</f>
        <v/>
      </c>
      <c r="AE931" s="20" t="str">
        <f>IF($AD931="","",VLOOKUP($AD931,Teams!$J$4:$O$8,2,0))</f>
        <v/>
      </c>
      <c r="AF931" s="20" t="str">
        <f>IF($AD931="","",VLOOKUP($AD931,Teams!$J$4:$O$8,4,0))</f>
        <v/>
      </c>
    </row>
    <row r="932" spans="1:32" x14ac:dyDescent="0.2">
      <c r="B932" s="63"/>
      <c r="C932" s="178"/>
      <c r="D932" s="63"/>
      <c r="E932" s="63"/>
      <c r="F932" s="63"/>
      <c r="G932" s="67"/>
      <c r="H932" s="67"/>
      <c r="I932" s="67"/>
      <c r="J932" s="296"/>
      <c r="K932" s="296"/>
      <c r="L932" s="296"/>
      <c r="M932" s="80"/>
      <c r="N932" s="80"/>
      <c r="P932" s="224"/>
      <c r="Q932" s="224"/>
      <c r="R932" s="224"/>
      <c r="S932" s="224"/>
      <c r="T932" s="51"/>
      <c r="U932" s="226"/>
      <c r="V932" s="226"/>
      <c r="W932" s="226"/>
      <c r="X932" s="52">
        <v>3</v>
      </c>
    </row>
    <row r="933" spans="1:32" x14ac:dyDescent="0.2">
      <c r="A933" s="81"/>
      <c r="B933" s="82"/>
      <c r="C933" s="83" t="s">
        <v>6555</v>
      </c>
      <c r="D933" s="83" t="s">
        <v>6556</v>
      </c>
      <c r="E933" s="84" t="s">
        <v>6557</v>
      </c>
      <c r="F933" s="84" t="s">
        <v>6558</v>
      </c>
      <c r="G933" s="83" t="s">
        <v>6559</v>
      </c>
      <c r="H933" s="83" t="s">
        <v>6560</v>
      </c>
      <c r="I933" s="83" t="s">
        <v>6415</v>
      </c>
      <c r="J933" s="83" t="s">
        <v>7321</v>
      </c>
      <c r="K933" s="83" t="s">
        <v>8065</v>
      </c>
      <c r="L933" s="83" t="s">
        <v>8195</v>
      </c>
      <c r="M933" s="83" t="s">
        <v>8196</v>
      </c>
      <c r="N933" s="85"/>
      <c r="O933" s="86"/>
      <c r="P933" s="227" t="s">
        <v>6425</v>
      </c>
      <c r="Q933" s="227" t="s">
        <v>6424</v>
      </c>
      <c r="R933" s="227" t="s">
        <v>6426</v>
      </c>
      <c r="S933" s="227" t="s">
        <v>6425</v>
      </c>
      <c r="T933" s="51"/>
      <c r="U933" s="225" t="str">
        <f>IF(W931="","",VLOOKUP(W931,Leeftijdscat,2,FALSE))</f>
        <v/>
      </c>
      <c r="V933" s="225" t="str">
        <f>IF(W931="","",VLOOKUP(W931,Leeftijdscat,3,FALSE))</f>
        <v/>
      </c>
      <c r="W933" s="225"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LEN(AB934&amp;AB935&amp;AB936&amp;AB937&amp;AB938&amp;AB939&amp;AB940&amp;AB941&amp;AB942&amp;AB943&amp;AB944&amp;AB945&amp;AB946&amp;AB947&amp;AB948)</f>
        <v>0</v>
      </c>
      <c r="AC933" s="81">
        <f>SUM(Y933:AA933)</f>
        <v>0</v>
      </c>
    </row>
    <row r="934" spans="1:32" x14ac:dyDescent="0.2">
      <c r="A934" s="34" t="str">
        <f>C931&amp;"x"&amp;B934</f>
        <v>x1</v>
      </c>
      <c r="B934" s="63">
        <v>1</v>
      </c>
      <c r="C934" s="87" t="str">
        <f t="shared" ref="C934:C948" si="736">IF(LEFT($A934,1)="x","",IFERROR(VLOOKUP($A934,LedenZ,5,0),""))</f>
        <v/>
      </c>
      <c r="D934" s="87" t="str">
        <f t="shared" ref="D934:D948" si="737">IF(LEFT($A934,1)="x","",IFERROR(VLOOKUP($A934,LedenZ,6,0),""))</f>
        <v/>
      </c>
      <c r="E934" s="88" t="str">
        <f t="shared" ref="E934:E948" si="738">IF(LEFT($A934,1)="x","",IFERROR(VLOOKUP($A934,LedenZ,7,0),""))</f>
        <v/>
      </c>
      <c r="F934" s="88" t="str">
        <f t="shared" ref="F934:F948" si="739">IF(LEFT($A934,1)="x","",IFERROR(VLOOKUP($A934,LedenZ,8,0),""))</f>
        <v/>
      </c>
      <c r="G934" s="89" t="str">
        <f t="shared" ref="G934:G948" si="740">IF(LEFT($A934,1)="x","",IFERROR(VLOOKUP($A934,LedenZ,9,0),""))</f>
        <v/>
      </c>
      <c r="H934" s="90" t="str">
        <f t="shared" ref="H934:H948" si="741">IF(AND(ISNUMBER(G934),G934&lt;&gt;0),DATEDIF(G934,Peildatum,"Y"),"")</f>
        <v/>
      </c>
      <c r="I934" s="97"/>
      <c r="J934" s="87" t="str">
        <f t="shared" ref="J934:J948" si="742">IF(LEFT($A934,1)="x","",IFERROR(VLOOKUP($A934,LedenZ,15,0),""))</f>
        <v/>
      </c>
      <c r="K934" s="87" t="str">
        <f t="shared" ref="K934:K948" si="743">IF(LEFT($A934,1)="x","",IFERROR(VLOOKUP($A934,LedenZ,16,0),""))</f>
        <v/>
      </c>
      <c r="L934" s="87" t="str">
        <f t="shared" ref="L934:L948" si="744">IF(LEFT($A934,1)="x","",IFERROR(VLOOKUP($A934,LedenZ,17,0),""))</f>
        <v/>
      </c>
      <c r="M934" s="87" t="str">
        <f t="shared" ref="M934:M948" si="745">IF(LEFT($A934,1)="x","",IFERROR(VLOOKUP($A934,LedenZ,18,0),""))</f>
        <v/>
      </c>
      <c r="N934" s="92"/>
      <c r="P934" s="223" t="str">
        <f>IF(OR(LEFT($A934,1)="x",AND(Y933+$AC934=0,$AC933&gt;0)),"",IFERROR(VLOOKUP($A934,LedenZ,26,0),""))</f>
        <v/>
      </c>
      <c r="Q934" s="223" t="str">
        <f>IF(OR(LEFT($A934,1)="x",AND(Z933+$AC934=0,$AC933&gt;0)),"",IFERROR(VLOOKUP($A934,LedenZ,27,0),""))</f>
        <v/>
      </c>
      <c r="R934" s="223" t="str">
        <f>IF(OR(LEFT($A934,1)="x",AND(AA933+$AC934=0,$AC933&gt;0)),"",IFERROR(VLOOKUP($A934,LedenZ,28,0),""))</f>
        <v/>
      </c>
      <c r="S934" s="223" t="str">
        <f>IF(OR(LEFT($A934,1)="x",AND(AC933+$AC934=0,$AC933&gt;0)),"",IFERROR(VLOOKUP($A934,LedenZ,29,0),""))</f>
        <v/>
      </c>
      <c r="T934" s="305"/>
      <c r="U934" s="226"/>
      <c r="V934" s="229" t="str">
        <f>V933</f>
        <v/>
      </c>
      <c r="W934" s="229" t="str">
        <f>W933</f>
        <v/>
      </c>
      <c r="X934" s="52">
        <v>5</v>
      </c>
      <c r="Y934" s="87" t="str">
        <f t="shared" ref="Y934:Y948" si="746">IF(LEFT($A934,1)="x","",IFERROR(VLOOKUP($A934,LedenZ,33,0),""))</f>
        <v/>
      </c>
      <c r="Z934" s="87" t="str">
        <f t="shared" ref="Z934:Z948" si="747">IF(LEFT($A934,1)="x","",IFERROR(VLOOKUP($A934,LedenZ,34,0),""))</f>
        <v/>
      </c>
      <c r="AA934" s="87" t="str">
        <f t="shared" ref="AA934:AA948" si="748">IF(LEFT($A934,1)="x","",IFERROR(VLOOKUP($A934,LedenZ,35,0),""))</f>
        <v/>
      </c>
      <c r="AB934" s="87" t="str">
        <f t="shared" ref="AB934:AB948" si="749">IF(LEFT($A934,1)="x","",IFERROR(VLOOKUP($A934,LedenZ,36,0),""))</f>
        <v/>
      </c>
      <c r="AC934" s="34">
        <f t="shared" ref="AC934:AC948" si="750">LEN(Y934&amp;Z934&amp;AA934&amp;AB934)</f>
        <v>0</v>
      </c>
    </row>
    <row r="935" spans="1:32" x14ac:dyDescent="0.2">
      <c r="A935" s="34" t="str">
        <f>C931&amp;"x"&amp;B935</f>
        <v>x2</v>
      </c>
      <c r="B935" s="63">
        <v>2</v>
      </c>
      <c r="C935" s="87" t="str">
        <f t="shared" si="736"/>
        <v/>
      </c>
      <c r="D935" s="87" t="str">
        <f t="shared" si="737"/>
        <v/>
      </c>
      <c r="E935" s="88" t="str">
        <f t="shared" si="738"/>
        <v/>
      </c>
      <c r="F935" s="88" t="str">
        <f t="shared" si="739"/>
        <v/>
      </c>
      <c r="G935" s="89" t="str">
        <f t="shared" si="740"/>
        <v/>
      </c>
      <c r="H935" s="90" t="str">
        <f t="shared" si="741"/>
        <v/>
      </c>
      <c r="I935" s="97"/>
      <c r="J935" s="87" t="str">
        <f t="shared" si="742"/>
        <v/>
      </c>
      <c r="K935" s="87" t="str">
        <f t="shared" si="743"/>
        <v/>
      </c>
      <c r="L935" s="87" t="str">
        <f t="shared" si="744"/>
        <v/>
      </c>
      <c r="M935" s="87" t="str">
        <f t="shared" si="745"/>
        <v/>
      </c>
      <c r="N935" s="92"/>
      <c r="P935" s="223" t="str">
        <f>IF(OR(LEFT($A935,1)="x",AND(Y933+$AC935=0,$AC933&gt;0)),"",IFERROR(VLOOKUP($A935,LedenZ,26,0),""))</f>
        <v/>
      </c>
      <c r="Q935" s="223" t="str">
        <f>IF(OR(LEFT($A935,1)="x",AND(Z933+$AC935=0,$AC933&gt;0)),"",IFERROR(VLOOKUP($A935,LedenZ,27,0),""))</f>
        <v/>
      </c>
      <c r="R935" s="223" t="str">
        <f>IF(OR(LEFT($A935,1)="x",AND(AA933+$AC935=0,$AC933&gt;0)),"",IFERROR(VLOOKUP($A935,LedenZ,28,0),""))</f>
        <v/>
      </c>
      <c r="S935" s="223" t="str">
        <f>IF(OR(LEFT($A935,1)="x",AND(AC933+$AC935=0,$AC933&gt;0)),"",IFERROR(VLOOKUP($A935,LedenZ,29,0),""))</f>
        <v/>
      </c>
      <c r="T935" s="305"/>
      <c r="U935" s="226"/>
      <c r="V935" s="229" t="str">
        <f t="shared" ref="V935:W948" si="751">V934</f>
        <v/>
      </c>
      <c r="W935" s="229" t="str">
        <f t="shared" si="751"/>
        <v/>
      </c>
      <c r="X935" s="52">
        <v>6</v>
      </c>
      <c r="Y935" s="87" t="str">
        <f t="shared" si="746"/>
        <v/>
      </c>
      <c r="Z935" s="87" t="str">
        <f t="shared" si="747"/>
        <v/>
      </c>
      <c r="AA935" s="87" t="str">
        <f t="shared" si="748"/>
        <v/>
      </c>
      <c r="AB935" s="87" t="str">
        <f t="shared" si="749"/>
        <v/>
      </c>
      <c r="AC935" s="34">
        <f t="shared" si="750"/>
        <v>0</v>
      </c>
    </row>
    <row r="936" spans="1:32" x14ac:dyDescent="0.2">
      <c r="A936" s="34" t="str">
        <f>C931&amp;"x"&amp;B936</f>
        <v>x3</v>
      </c>
      <c r="B936" s="63">
        <v>3</v>
      </c>
      <c r="C936" s="87" t="str">
        <f t="shared" si="736"/>
        <v/>
      </c>
      <c r="D936" s="87" t="str">
        <f t="shared" si="737"/>
        <v/>
      </c>
      <c r="E936" s="88" t="str">
        <f t="shared" si="738"/>
        <v/>
      </c>
      <c r="F936" s="88" t="str">
        <f t="shared" si="739"/>
        <v/>
      </c>
      <c r="G936" s="89" t="str">
        <f t="shared" si="740"/>
        <v/>
      </c>
      <c r="H936" s="90" t="str">
        <f t="shared" si="741"/>
        <v/>
      </c>
      <c r="I936" s="97"/>
      <c r="J936" s="87" t="str">
        <f t="shared" si="742"/>
        <v/>
      </c>
      <c r="K936" s="87" t="str">
        <f t="shared" si="743"/>
        <v/>
      </c>
      <c r="L936" s="87" t="str">
        <f t="shared" si="744"/>
        <v/>
      </c>
      <c r="M936" s="87" t="str">
        <f t="shared" si="745"/>
        <v/>
      </c>
      <c r="N936" s="92"/>
      <c r="P936" s="223" t="str">
        <f>IF(OR(LEFT($A936,1)="x",AND(Y933+$AC936=0,$AC933&gt;0)),"",IFERROR(VLOOKUP($A936,LedenZ,26,0),""))</f>
        <v/>
      </c>
      <c r="Q936" s="223" t="str">
        <f>IF(OR(LEFT($A936,1)="x",AND(Z933+$AC936=0,$AC933&gt;0)),"",IFERROR(VLOOKUP($A936,LedenZ,27,0),""))</f>
        <v/>
      </c>
      <c r="R936" s="223" t="str">
        <f>IF(OR(LEFT($A936,1)="x",AND(AA933+$AC936=0,$AC933&gt;0)),"",IFERROR(VLOOKUP($A936,LedenZ,28,0),""))</f>
        <v/>
      </c>
      <c r="S936" s="223" t="str">
        <f>IF(OR(LEFT($A936,1)="x",AND(AC933+$AC936=0,$AC933&gt;0)),"",IFERROR(VLOOKUP($A936,LedenZ,29,0),""))</f>
        <v/>
      </c>
      <c r="T936" s="305"/>
      <c r="U936" s="226"/>
      <c r="V936" s="229" t="str">
        <f t="shared" si="751"/>
        <v/>
      </c>
      <c r="W936" s="229" t="str">
        <f t="shared" si="751"/>
        <v/>
      </c>
      <c r="X936" s="52">
        <v>7</v>
      </c>
      <c r="Y936" s="87" t="str">
        <f t="shared" si="746"/>
        <v/>
      </c>
      <c r="Z936" s="87" t="str">
        <f t="shared" si="747"/>
        <v/>
      </c>
      <c r="AA936" s="87" t="str">
        <f t="shared" si="748"/>
        <v/>
      </c>
      <c r="AB936" s="87" t="str">
        <f t="shared" si="749"/>
        <v/>
      </c>
      <c r="AC936" s="34">
        <f t="shared" si="750"/>
        <v>0</v>
      </c>
    </row>
    <row r="937" spans="1:32" x14ac:dyDescent="0.2">
      <c r="A937" s="34" t="str">
        <f>C931&amp;"x"&amp;B937</f>
        <v>x4</v>
      </c>
      <c r="B937" s="63">
        <v>4</v>
      </c>
      <c r="C937" s="87" t="str">
        <f t="shared" si="736"/>
        <v/>
      </c>
      <c r="D937" s="87" t="str">
        <f t="shared" si="737"/>
        <v/>
      </c>
      <c r="E937" s="88" t="str">
        <f t="shared" si="738"/>
        <v/>
      </c>
      <c r="F937" s="88" t="str">
        <f t="shared" si="739"/>
        <v/>
      </c>
      <c r="G937" s="89" t="str">
        <f t="shared" si="740"/>
        <v/>
      </c>
      <c r="H937" s="90" t="str">
        <f t="shared" si="741"/>
        <v/>
      </c>
      <c r="I937" s="97"/>
      <c r="J937" s="87" t="str">
        <f t="shared" si="742"/>
        <v/>
      </c>
      <c r="K937" s="87" t="str">
        <f t="shared" si="743"/>
        <v/>
      </c>
      <c r="L937" s="87" t="str">
        <f t="shared" si="744"/>
        <v/>
      </c>
      <c r="M937" s="87" t="str">
        <f t="shared" si="745"/>
        <v/>
      </c>
      <c r="N937" s="92"/>
      <c r="P937" s="223" t="str">
        <f>IF(OR(LEFT($A937,1)="x",AND(Y933+$AC937=0,$AC933&gt;0)),"",IFERROR(VLOOKUP($A937,LedenZ,26,0),""))</f>
        <v/>
      </c>
      <c r="Q937" s="223" t="str">
        <f>IF(OR(LEFT($A937,1)="x",AND(Z933+$AC937=0,$AC933&gt;0)),"",IFERROR(VLOOKUP($A937,LedenZ,27,0),""))</f>
        <v/>
      </c>
      <c r="R937" s="223" t="str">
        <f>IF(OR(LEFT($A937,1)="x",AND(AA933+$AC937=0,$AC933&gt;0)),"",IFERROR(VLOOKUP($A937,LedenZ,28,0),""))</f>
        <v/>
      </c>
      <c r="S937" s="223" t="str">
        <f>IF(OR(LEFT($A937,1)="x",AND(AC933+$AC937=0,$AC933&gt;0)),"",IFERROR(VLOOKUP($A937,LedenZ,29,0),""))</f>
        <v/>
      </c>
      <c r="T937" s="305"/>
      <c r="U937" s="226"/>
      <c r="V937" s="229" t="str">
        <f t="shared" si="751"/>
        <v/>
      </c>
      <c r="W937" s="229" t="str">
        <f t="shared" si="751"/>
        <v/>
      </c>
      <c r="X937" s="52">
        <v>8</v>
      </c>
      <c r="Y937" s="87" t="str">
        <f t="shared" si="746"/>
        <v/>
      </c>
      <c r="Z937" s="87" t="str">
        <f t="shared" si="747"/>
        <v/>
      </c>
      <c r="AA937" s="87" t="str">
        <f t="shared" si="748"/>
        <v/>
      </c>
      <c r="AB937" s="87" t="str">
        <f t="shared" si="749"/>
        <v/>
      </c>
      <c r="AC937" s="34">
        <f t="shared" si="750"/>
        <v>0</v>
      </c>
    </row>
    <row r="938" spans="1:32" x14ac:dyDescent="0.2">
      <c r="A938" s="34" t="str">
        <f>C931&amp;"x"&amp;B938</f>
        <v>x5</v>
      </c>
      <c r="B938" s="63">
        <v>5</v>
      </c>
      <c r="C938" s="87" t="str">
        <f t="shared" si="736"/>
        <v/>
      </c>
      <c r="D938" s="87" t="str">
        <f t="shared" si="737"/>
        <v/>
      </c>
      <c r="E938" s="88" t="str">
        <f t="shared" si="738"/>
        <v/>
      </c>
      <c r="F938" s="88" t="str">
        <f t="shared" si="739"/>
        <v/>
      </c>
      <c r="G938" s="89" t="str">
        <f t="shared" si="740"/>
        <v/>
      </c>
      <c r="H938" s="90" t="str">
        <f t="shared" si="741"/>
        <v/>
      </c>
      <c r="I938" s="97"/>
      <c r="J938" s="87" t="str">
        <f t="shared" si="742"/>
        <v/>
      </c>
      <c r="K938" s="87" t="str">
        <f t="shared" si="743"/>
        <v/>
      </c>
      <c r="L938" s="87" t="str">
        <f t="shared" si="744"/>
        <v/>
      </c>
      <c r="M938" s="87" t="str">
        <f t="shared" si="745"/>
        <v/>
      </c>
      <c r="N938" s="92"/>
      <c r="P938" s="223" t="str">
        <f>IF(OR(LEFT($A938,1)="x",AND(Y933+$AC938=0,$AC933&gt;0)),"",IFERROR(VLOOKUP($A938,LedenZ,26,0),""))</f>
        <v/>
      </c>
      <c r="Q938" s="223" t="str">
        <f>IF(OR(LEFT($A938,1)="x",AND(Z933+$AC938=0,$AC933&gt;0)),"",IFERROR(VLOOKUP($A938,LedenZ,27,0),""))</f>
        <v/>
      </c>
      <c r="R938" s="223" t="str">
        <f>IF(OR(LEFT($A938,1)="x",AND(AA933+$AC938=0,$AC933&gt;0)),"",IFERROR(VLOOKUP($A938,LedenZ,28,0),""))</f>
        <v/>
      </c>
      <c r="S938" s="223" t="str">
        <f>IF(OR(LEFT($A938,1)="x",AND(AC933+$AC938=0,$AC933&gt;0)),"",IFERROR(VLOOKUP($A938,LedenZ,29,0),""))</f>
        <v/>
      </c>
      <c r="T938" s="305"/>
      <c r="U938" s="226"/>
      <c r="V938" s="229" t="str">
        <f t="shared" si="751"/>
        <v/>
      </c>
      <c r="W938" s="229" t="str">
        <f t="shared" si="751"/>
        <v/>
      </c>
      <c r="X938" s="52">
        <v>9</v>
      </c>
      <c r="Y938" s="87" t="str">
        <f t="shared" si="746"/>
        <v/>
      </c>
      <c r="Z938" s="87" t="str">
        <f t="shared" si="747"/>
        <v/>
      </c>
      <c r="AA938" s="87" t="str">
        <f t="shared" si="748"/>
        <v/>
      </c>
      <c r="AB938" s="87" t="str">
        <f t="shared" si="749"/>
        <v/>
      </c>
      <c r="AC938" s="34">
        <f t="shared" si="750"/>
        <v>0</v>
      </c>
    </row>
    <row r="939" spans="1:32" x14ac:dyDescent="0.2">
      <c r="A939" s="34" t="str">
        <f>C931&amp;"x"&amp;B939</f>
        <v>x6</v>
      </c>
      <c r="B939" s="63">
        <v>6</v>
      </c>
      <c r="C939" s="87" t="str">
        <f t="shared" si="736"/>
        <v/>
      </c>
      <c r="D939" s="87" t="str">
        <f t="shared" si="737"/>
        <v/>
      </c>
      <c r="E939" s="88" t="str">
        <f t="shared" si="738"/>
        <v/>
      </c>
      <c r="F939" s="88" t="str">
        <f t="shared" si="739"/>
        <v/>
      </c>
      <c r="G939" s="89" t="str">
        <f t="shared" si="740"/>
        <v/>
      </c>
      <c r="H939" s="90" t="str">
        <f t="shared" si="741"/>
        <v/>
      </c>
      <c r="I939" s="97"/>
      <c r="J939" s="87" t="str">
        <f t="shared" si="742"/>
        <v/>
      </c>
      <c r="K939" s="87" t="str">
        <f t="shared" si="743"/>
        <v/>
      </c>
      <c r="L939" s="87" t="str">
        <f t="shared" si="744"/>
        <v/>
      </c>
      <c r="M939" s="87" t="str">
        <f t="shared" si="745"/>
        <v/>
      </c>
      <c r="N939" s="92"/>
      <c r="P939" s="223" t="str">
        <f>IF(OR(LEFT($A939,1)="x",AND(Y933+$AC939=0,$AC933&gt;0)),"",IFERROR(VLOOKUP($A939,LedenZ,26,0),""))</f>
        <v/>
      </c>
      <c r="Q939" s="223" t="str">
        <f>IF(OR(LEFT($A939,1)="x",AND(Z933+$AC939=0,$AC933&gt;0)),"",IFERROR(VLOOKUP($A939,LedenZ,27,0),""))</f>
        <v/>
      </c>
      <c r="R939" s="223" t="str">
        <f>IF(OR(LEFT($A939,1)="x",AND(AA933+$AC939=0,$AC933&gt;0)),"",IFERROR(VLOOKUP($A939,LedenZ,28,0),""))</f>
        <v/>
      </c>
      <c r="S939" s="223" t="str">
        <f>IF(OR(LEFT($A939,1)="x",AND(AC933+$AC939=0,$AC933&gt;0)),"",IFERROR(VLOOKUP($A939,LedenZ,29,0),""))</f>
        <v/>
      </c>
      <c r="T939" s="305"/>
      <c r="U939" s="226"/>
      <c r="V939" s="229" t="str">
        <f t="shared" si="751"/>
        <v/>
      </c>
      <c r="W939" s="229" t="str">
        <f t="shared" si="751"/>
        <v/>
      </c>
      <c r="X939" s="52">
        <v>10</v>
      </c>
      <c r="Y939" s="87" t="str">
        <f t="shared" si="746"/>
        <v/>
      </c>
      <c r="Z939" s="87" t="str">
        <f t="shared" si="747"/>
        <v/>
      </c>
      <c r="AA939" s="87" t="str">
        <f t="shared" si="748"/>
        <v/>
      </c>
      <c r="AB939" s="87" t="str">
        <f t="shared" si="749"/>
        <v/>
      </c>
      <c r="AC939" s="34">
        <f t="shared" si="750"/>
        <v>0</v>
      </c>
    </row>
    <row r="940" spans="1:32" x14ac:dyDescent="0.2">
      <c r="A940" s="34" t="str">
        <f>C931&amp;"x"&amp;B940</f>
        <v>x7</v>
      </c>
      <c r="B940" s="63">
        <v>7</v>
      </c>
      <c r="C940" s="87" t="str">
        <f t="shared" si="736"/>
        <v/>
      </c>
      <c r="D940" s="87" t="str">
        <f t="shared" si="737"/>
        <v/>
      </c>
      <c r="E940" s="88" t="str">
        <f t="shared" si="738"/>
        <v/>
      </c>
      <c r="F940" s="88" t="str">
        <f t="shared" si="739"/>
        <v/>
      </c>
      <c r="G940" s="89" t="str">
        <f t="shared" si="740"/>
        <v/>
      </c>
      <c r="H940" s="90" t="str">
        <f t="shared" si="741"/>
        <v/>
      </c>
      <c r="I940" s="97"/>
      <c r="J940" s="87" t="str">
        <f t="shared" si="742"/>
        <v/>
      </c>
      <c r="K940" s="87" t="str">
        <f t="shared" si="743"/>
        <v/>
      </c>
      <c r="L940" s="87" t="str">
        <f t="shared" si="744"/>
        <v/>
      </c>
      <c r="M940" s="87" t="str">
        <f t="shared" si="745"/>
        <v/>
      </c>
      <c r="N940" s="92"/>
      <c r="P940" s="223" t="str">
        <f>IF(OR(LEFT($A940,1)="x",AND(Y933+$AC940=0,$AC933&gt;0)),"",IFERROR(VLOOKUP($A940,LedenZ,26,0),""))</f>
        <v/>
      </c>
      <c r="Q940" s="223" t="str">
        <f>IF(OR(LEFT($A940,1)="x",AND(Z933+$AC940=0,$AC933&gt;0)),"",IFERROR(VLOOKUP($A940,LedenZ,27,0),""))</f>
        <v/>
      </c>
      <c r="R940" s="223" t="str">
        <f>IF(OR(LEFT($A940,1)="x",AND(AA933+$AC940=0,$AC933&gt;0)),"",IFERROR(VLOOKUP($A940,LedenZ,28,0),""))</f>
        <v/>
      </c>
      <c r="S940" s="223" t="str">
        <f>IF(OR(LEFT($A940,1)="x",AND(AC933+$AC940=0,$AC933&gt;0)),"",IFERROR(VLOOKUP($A940,LedenZ,29,0),""))</f>
        <v/>
      </c>
      <c r="T940" s="305"/>
      <c r="U940" s="226"/>
      <c r="V940" s="229" t="str">
        <f t="shared" si="751"/>
        <v/>
      </c>
      <c r="W940" s="229" t="str">
        <f t="shared" si="751"/>
        <v/>
      </c>
      <c r="X940" s="52">
        <v>11</v>
      </c>
      <c r="Y940" s="87" t="str">
        <f t="shared" si="746"/>
        <v/>
      </c>
      <c r="Z940" s="87" t="str">
        <f t="shared" si="747"/>
        <v/>
      </c>
      <c r="AA940" s="87" t="str">
        <f t="shared" si="748"/>
        <v/>
      </c>
      <c r="AB940" s="87" t="str">
        <f t="shared" si="749"/>
        <v/>
      </c>
      <c r="AC940" s="34">
        <f t="shared" si="750"/>
        <v>0</v>
      </c>
    </row>
    <row r="941" spans="1:32" x14ac:dyDescent="0.2">
      <c r="A941" s="34" t="str">
        <f>C931&amp;"x"&amp;B941</f>
        <v>x8</v>
      </c>
      <c r="B941" s="63">
        <v>8</v>
      </c>
      <c r="C941" s="87" t="str">
        <f t="shared" si="736"/>
        <v/>
      </c>
      <c r="D941" s="87" t="str">
        <f t="shared" si="737"/>
        <v/>
      </c>
      <c r="E941" s="88" t="str">
        <f t="shared" si="738"/>
        <v/>
      </c>
      <c r="F941" s="88" t="str">
        <f t="shared" si="739"/>
        <v/>
      </c>
      <c r="G941" s="89" t="str">
        <f t="shared" si="740"/>
        <v/>
      </c>
      <c r="H941" s="90" t="str">
        <f t="shared" si="741"/>
        <v/>
      </c>
      <c r="I941" s="97"/>
      <c r="J941" s="87" t="str">
        <f t="shared" si="742"/>
        <v/>
      </c>
      <c r="K941" s="87" t="str">
        <f t="shared" si="743"/>
        <v/>
      </c>
      <c r="L941" s="87" t="str">
        <f t="shared" si="744"/>
        <v/>
      </c>
      <c r="M941" s="87" t="str">
        <f t="shared" si="745"/>
        <v/>
      </c>
      <c r="N941" s="92"/>
      <c r="P941" s="223" t="str">
        <f>IF(OR(LEFT($A941,1)="x",AND(Y933+$AC941=0,$AC933&gt;0)),"",IFERROR(VLOOKUP($A941,LedenZ,26,0),""))</f>
        <v/>
      </c>
      <c r="Q941" s="223" t="str">
        <f>IF(OR(LEFT($A941,1)="x",AND(Z933+$AC941=0,$AC933&gt;0)),"",IFERROR(VLOOKUP($A941,LedenZ,27,0),""))</f>
        <v/>
      </c>
      <c r="R941" s="223" t="str">
        <f>IF(OR(LEFT($A941,1)="x",AND(AA933+$AC941=0,$AC933&gt;0)),"",IFERROR(VLOOKUP($A941,LedenZ,28,0),""))</f>
        <v/>
      </c>
      <c r="S941" s="223" t="str">
        <f>IF(OR(LEFT($A941,1)="x",AND(AC933+$AC941=0,$AC933&gt;0)),"",IFERROR(VLOOKUP($A941,LedenZ,29,0),""))</f>
        <v/>
      </c>
      <c r="T941" s="305"/>
      <c r="U941" s="226"/>
      <c r="V941" s="229" t="str">
        <f t="shared" si="751"/>
        <v/>
      </c>
      <c r="W941" s="229" t="str">
        <f t="shared" si="751"/>
        <v/>
      </c>
      <c r="X941" s="52">
        <v>12</v>
      </c>
      <c r="Y941" s="87" t="str">
        <f t="shared" si="746"/>
        <v/>
      </c>
      <c r="Z941" s="87" t="str">
        <f t="shared" si="747"/>
        <v/>
      </c>
      <c r="AA941" s="87" t="str">
        <f t="shared" si="748"/>
        <v/>
      </c>
      <c r="AB941" s="87" t="str">
        <f t="shared" si="749"/>
        <v/>
      </c>
      <c r="AC941" s="34">
        <f t="shared" si="750"/>
        <v>0</v>
      </c>
    </row>
    <row r="942" spans="1:32" x14ac:dyDescent="0.2">
      <c r="A942" s="34" t="str">
        <f>C931&amp;"x"&amp;B942</f>
        <v>x9</v>
      </c>
      <c r="B942" s="63">
        <v>9</v>
      </c>
      <c r="C942" s="87" t="str">
        <f t="shared" si="736"/>
        <v/>
      </c>
      <c r="D942" s="87" t="str">
        <f t="shared" si="737"/>
        <v/>
      </c>
      <c r="E942" s="88" t="str">
        <f t="shared" si="738"/>
        <v/>
      </c>
      <c r="F942" s="88" t="str">
        <f t="shared" si="739"/>
        <v/>
      </c>
      <c r="G942" s="89" t="str">
        <f t="shared" si="740"/>
        <v/>
      </c>
      <c r="H942" s="90" t="str">
        <f t="shared" si="741"/>
        <v/>
      </c>
      <c r="I942" s="97"/>
      <c r="J942" s="87" t="str">
        <f t="shared" si="742"/>
        <v/>
      </c>
      <c r="K942" s="87" t="str">
        <f t="shared" si="743"/>
        <v/>
      </c>
      <c r="L942" s="87" t="str">
        <f t="shared" si="744"/>
        <v/>
      </c>
      <c r="M942" s="87" t="str">
        <f t="shared" si="745"/>
        <v/>
      </c>
      <c r="N942" s="92"/>
      <c r="P942" s="223" t="str">
        <f>IF(OR(LEFT($A942,1)="x",AND(Y933+$AC942=0,$AC933&gt;0)),"",IFERROR(VLOOKUP($A942,LedenZ,26,0),""))</f>
        <v/>
      </c>
      <c r="Q942" s="223" t="str">
        <f>IF(OR(LEFT($A942,1)="x",AND(Z933+$AC942=0,$AC933&gt;0)),"",IFERROR(VLOOKUP($A942,LedenZ,27,0),""))</f>
        <v/>
      </c>
      <c r="R942" s="223" t="str">
        <f>IF(OR(LEFT($A942,1)="x",AND(AA933+$AC942=0,$AC933&gt;0)),"",IFERROR(VLOOKUP($A942,LedenZ,28,0),""))</f>
        <v/>
      </c>
      <c r="S942" s="223" t="str">
        <f>IF(OR(LEFT($A942,1)="x",AND(AC933+$AC942=0,$AC933&gt;0)),"",IFERROR(VLOOKUP($A942,LedenZ,29,0),""))</f>
        <v/>
      </c>
      <c r="T942" s="305"/>
      <c r="U942" s="226"/>
      <c r="V942" s="229" t="str">
        <f t="shared" si="751"/>
        <v/>
      </c>
      <c r="W942" s="229" t="str">
        <f t="shared" si="751"/>
        <v/>
      </c>
      <c r="X942" s="52">
        <v>13</v>
      </c>
      <c r="Y942" s="87" t="str">
        <f t="shared" si="746"/>
        <v/>
      </c>
      <c r="Z942" s="87" t="str">
        <f t="shared" si="747"/>
        <v/>
      </c>
      <c r="AA942" s="87" t="str">
        <f t="shared" si="748"/>
        <v/>
      </c>
      <c r="AB942" s="87" t="str">
        <f t="shared" si="749"/>
        <v/>
      </c>
      <c r="AC942" s="34">
        <f t="shared" si="750"/>
        <v>0</v>
      </c>
    </row>
    <row r="943" spans="1:32" x14ac:dyDescent="0.2">
      <c r="A943" s="34" t="str">
        <f>C931&amp;"x"&amp;B943</f>
        <v>x10</v>
      </c>
      <c r="B943" s="63">
        <v>10</v>
      </c>
      <c r="C943" s="87" t="str">
        <f t="shared" si="736"/>
        <v/>
      </c>
      <c r="D943" s="87" t="str">
        <f t="shared" si="737"/>
        <v/>
      </c>
      <c r="E943" s="88" t="str">
        <f t="shared" si="738"/>
        <v/>
      </c>
      <c r="F943" s="88" t="str">
        <f t="shared" si="739"/>
        <v/>
      </c>
      <c r="G943" s="89" t="str">
        <f t="shared" si="740"/>
        <v/>
      </c>
      <c r="H943" s="90" t="str">
        <f t="shared" si="741"/>
        <v/>
      </c>
      <c r="I943" s="97"/>
      <c r="J943" s="87" t="str">
        <f t="shared" si="742"/>
        <v/>
      </c>
      <c r="K943" s="87" t="str">
        <f t="shared" si="743"/>
        <v/>
      </c>
      <c r="L943" s="87" t="str">
        <f t="shared" si="744"/>
        <v/>
      </c>
      <c r="M943" s="87" t="str">
        <f t="shared" si="745"/>
        <v/>
      </c>
      <c r="N943" s="92"/>
      <c r="P943" s="223" t="str">
        <f>IF(OR(LEFT($A943,1)="x",AND(Y933+$AC943=0,$AC933&gt;0)),"",IFERROR(VLOOKUP($A943,LedenZ,26,0),""))</f>
        <v/>
      </c>
      <c r="Q943" s="223" t="str">
        <f>IF(OR(LEFT($A943,1)="x",AND(Z933+$AC943=0,$AC933&gt;0)),"",IFERROR(VLOOKUP($A943,LedenZ,27,0),""))</f>
        <v/>
      </c>
      <c r="R943" s="223" t="str">
        <f>IF(OR(LEFT($A943,1)="x",AND(AA933+$AC943=0,$AC933&gt;0)),"",IFERROR(VLOOKUP($A943,LedenZ,28,0),""))</f>
        <v/>
      </c>
      <c r="S943" s="223" t="str">
        <f>IF(OR(LEFT($A943,1)="x",AND(AC933+$AC943=0,$AC933&gt;0)),"",IFERROR(VLOOKUP($A943,LedenZ,29,0),""))</f>
        <v/>
      </c>
      <c r="T943" s="305"/>
      <c r="U943" s="226"/>
      <c r="V943" s="229" t="str">
        <f t="shared" si="751"/>
        <v/>
      </c>
      <c r="W943" s="229" t="str">
        <f t="shared" si="751"/>
        <v/>
      </c>
      <c r="X943" s="52">
        <v>14</v>
      </c>
      <c r="Y943" s="87" t="str">
        <f t="shared" si="746"/>
        <v/>
      </c>
      <c r="Z943" s="87" t="str">
        <f t="shared" si="747"/>
        <v/>
      </c>
      <c r="AA943" s="87" t="str">
        <f t="shared" si="748"/>
        <v/>
      </c>
      <c r="AB943" s="87" t="str">
        <f t="shared" si="749"/>
        <v/>
      </c>
      <c r="AC943" s="34">
        <f t="shared" si="750"/>
        <v>0</v>
      </c>
    </row>
    <row r="944" spans="1:32" x14ac:dyDescent="0.2">
      <c r="A944" s="34" t="str">
        <f>C931&amp;"x"&amp;B944</f>
        <v>x11</v>
      </c>
      <c r="B944" s="63">
        <v>11</v>
      </c>
      <c r="C944" s="87" t="str">
        <f t="shared" si="736"/>
        <v/>
      </c>
      <c r="D944" s="87" t="str">
        <f t="shared" si="737"/>
        <v/>
      </c>
      <c r="E944" s="88" t="str">
        <f t="shared" si="738"/>
        <v/>
      </c>
      <c r="F944" s="88" t="str">
        <f t="shared" si="739"/>
        <v/>
      </c>
      <c r="G944" s="89" t="str">
        <f t="shared" si="740"/>
        <v/>
      </c>
      <c r="H944" s="90" t="str">
        <f t="shared" si="741"/>
        <v/>
      </c>
      <c r="I944" s="97"/>
      <c r="J944" s="87" t="str">
        <f t="shared" si="742"/>
        <v/>
      </c>
      <c r="K944" s="87" t="str">
        <f t="shared" si="743"/>
        <v/>
      </c>
      <c r="L944" s="87" t="str">
        <f t="shared" si="744"/>
        <v/>
      </c>
      <c r="M944" s="87" t="str">
        <f t="shared" si="745"/>
        <v/>
      </c>
      <c r="N944" s="92"/>
      <c r="P944" s="223" t="str">
        <f>IF(OR(LEFT($A944,1)="x",AND(Y933+$AC944=0,$AC933&gt;0)),"",IFERROR(VLOOKUP($A944,LedenZ,26,0),""))</f>
        <v/>
      </c>
      <c r="Q944" s="223" t="str">
        <f>IF(OR(LEFT($A944,1)="x",AND(Z933+$AC944=0,$AC933&gt;0)),"",IFERROR(VLOOKUP($A944,LedenZ,27,0),""))</f>
        <v/>
      </c>
      <c r="R944" s="223" t="str">
        <f>IF(OR(LEFT($A944,1)="x",AND(AA933+$AC944=0,$AC933&gt;0)),"",IFERROR(VLOOKUP($A944,LedenZ,28,0),""))</f>
        <v/>
      </c>
      <c r="S944" s="223" t="str">
        <f>IF(OR(LEFT($A944,1)="x",AND(AC933+$AC944=0,$AC933&gt;0)),"",IFERROR(VLOOKUP($A944,LedenZ,29,0),""))</f>
        <v/>
      </c>
      <c r="V944" s="229" t="str">
        <f t="shared" si="751"/>
        <v/>
      </c>
      <c r="W944" s="229" t="str">
        <f t="shared" si="751"/>
        <v/>
      </c>
      <c r="X944" s="52">
        <v>15</v>
      </c>
      <c r="Y944" s="87" t="str">
        <f t="shared" si="746"/>
        <v/>
      </c>
      <c r="Z944" s="87" t="str">
        <f t="shared" si="747"/>
        <v/>
      </c>
      <c r="AA944" s="87" t="str">
        <f t="shared" si="748"/>
        <v/>
      </c>
      <c r="AB944" s="87" t="str">
        <f t="shared" si="749"/>
        <v/>
      </c>
      <c r="AC944" s="34">
        <f t="shared" si="750"/>
        <v>0</v>
      </c>
    </row>
    <row r="945" spans="1:32" x14ac:dyDescent="0.2">
      <c r="A945" s="34" t="str">
        <f>C931&amp;"x"&amp;B945</f>
        <v>x12</v>
      </c>
      <c r="B945" s="63">
        <v>12</v>
      </c>
      <c r="C945" s="87" t="str">
        <f t="shared" si="736"/>
        <v/>
      </c>
      <c r="D945" s="87" t="str">
        <f t="shared" si="737"/>
        <v/>
      </c>
      <c r="E945" s="88" t="str">
        <f t="shared" si="738"/>
        <v/>
      </c>
      <c r="F945" s="88" t="str">
        <f t="shared" si="739"/>
        <v/>
      </c>
      <c r="G945" s="89" t="str">
        <f t="shared" si="740"/>
        <v/>
      </c>
      <c r="H945" s="90" t="str">
        <f t="shared" si="741"/>
        <v/>
      </c>
      <c r="I945" s="97"/>
      <c r="J945" s="87" t="str">
        <f t="shared" si="742"/>
        <v/>
      </c>
      <c r="K945" s="87" t="str">
        <f t="shared" si="743"/>
        <v/>
      </c>
      <c r="L945" s="87" t="str">
        <f t="shared" si="744"/>
        <v/>
      </c>
      <c r="M945" s="87" t="str">
        <f t="shared" si="745"/>
        <v/>
      </c>
      <c r="N945" s="92"/>
      <c r="P945" s="223" t="str">
        <f>IF(OR(LEFT($A945,1)="x",AND(Y933+$AC945=0,$AC933&gt;0)),"",IFERROR(VLOOKUP($A945,LedenZ,26,0),""))</f>
        <v/>
      </c>
      <c r="Q945" s="223" t="str">
        <f>IF(OR(LEFT($A945,1)="x",AND(Z933+$AC945=0,$AC933&gt;0)),"",IFERROR(VLOOKUP($A945,LedenZ,27,0),""))</f>
        <v/>
      </c>
      <c r="R945" s="223" t="str">
        <f>IF(OR(LEFT($A945,1)="x",AND(AA933+$AC945=0,$AC933&gt;0)),"",IFERROR(VLOOKUP($A945,LedenZ,28,0),""))</f>
        <v/>
      </c>
      <c r="S945" s="223" t="str">
        <f>IF(OR(LEFT($A945,1)="x",AND(AC933+$AC945=0,$AC933&gt;0)),"",IFERROR(VLOOKUP($A945,LedenZ,29,0),""))</f>
        <v/>
      </c>
      <c r="V945" s="229" t="str">
        <f t="shared" si="751"/>
        <v/>
      </c>
      <c r="W945" s="229" t="str">
        <f t="shared" si="751"/>
        <v/>
      </c>
      <c r="X945" s="52">
        <v>16</v>
      </c>
      <c r="Y945" s="87" t="str">
        <f t="shared" si="746"/>
        <v/>
      </c>
      <c r="Z945" s="87" t="str">
        <f t="shared" si="747"/>
        <v/>
      </c>
      <c r="AA945" s="87" t="str">
        <f t="shared" si="748"/>
        <v/>
      </c>
      <c r="AB945" s="87" t="str">
        <f t="shared" si="749"/>
        <v/>
      </c>
      <c r="AC945" s="34">
        <f t="shared" si="750"/>
        <v>0</v>
      </c>
    </row>
    <row r="946" spans="1:32" x14ac:dyDescent="0.2">
      <c r="A946" s="34" t="str">
        <f>C931&amp;"x"&amp;B946</f>
        <v>x13</v>
      </c>
      <c r="B946" s="63">
        <v>13</v>
      </c>
      <c r="C946" s="87" t="str">
        <f t="shared" si="736"/>
        <v/>
      </c>
      <c r="D946" s="87" t="str">
        <f t="shared" si="737"/>
        <v/>
      </c>
      <c r="E946" s="88" t="str">
        <f t="shared" si="738"/>
        <v/>
      </c>
      <c r="F946" s="88" t="str">
        <f t="shared" si="739"/>
        <v/>
      </c>
      <c r="G946" s="89" t="str">
        <f t="shared" si="740"/>
        <v/>
      </c>
      <c r="H946" s="90" t="str">
        <f t="shared" si="741"/>
        <v/>
      </c>
      <c r="I946" s="97"/>
      <c r="J946" s="87" t="str">
        <f t="shared" si="742"/>
        <v/>
      </c>
      <c r="K946" s="87" t="str">
        <f t="shared" si="743"/>
        <v/>
      </c>
      <c r="L946" s="87" t="str">
        <f t="shared" si="744"/>
        <v/>
      </c>
      <c r="M946" s="87" t="str">
        <f t="shared" si="745"/>
        <v/>
      </c>
      <c r="N946" s="92"/>
      <c r="P946" s="223" t="str">
        <f>IF(OR(LEFT($A946,1)="x",AND(Y933+$AC946=0,$AC933&gt;0)),"",IFERROR(VLOOKUP($A946,LedenZ,26,0),""))</f>
        <v/>
      </c>
      <c r="Q946" s="223" t="str">
        <f>IF(OR(LEFT($A946,1)="x",AND(Z933+$AC946=0,$AC933&gt;0)),"",IFERROR(VLOOKUP($A946,LedenZ,27,0),""))</f>
        <v/>
      </c>
      <c r="R946" s="223" t="str">
        <f>IF(OR(LEFT($A946,1)="x",AND(AA933+$AC946=0,$AC933&gt;0)),"",IFERROR(VLOOKUP($A946,LedenZ,28,0),""))</f>
        <v/>
      </c>
      <c r="S946" s="223" t="str">
        <f>IF(OR(LEFT($A946,1)="x",AND(AC933+$AC946=0,$AC933&gt;0)),"",IFERROR(VLOOKUP($A946,LedenZ,29,0),""))</f>
        <v/>
      </c>
      <c r="V946" s="229" t="str">
        <f t="shared" si="751"/>
        <v/>
      </c>
      <c r="W946" s="229" t="str">
        <f t="shared" si="751"/>
        <v/>
      </c>
      <c r="X946" s="52">
        <v>17</v>
      </c>
      <c r="Y946" s="87" t="str">
        <f t="shared" si="746"/>
        <v/>
      </c>
      <c r="Z946" s="87" t="str">
        <f t="shared" si="747"/>
        <v/>
      </c>
      <c r="AA946" s="87" t="str">
        <f t="shared" si="748"/>
        <v/>
      </c>
      <c r="AB946" s="87" t="str">
        <f t="shared" si="749"/>
        <v/>
      </c>
      <c r="AC946" s="34">
        <f t="shared" si="750"/>
        <v>0</v>
      </c>
    </row>
    <row r="947" spans="1:32" x14ac:dyDescent="0.2">
      <c r="A947" s="34" t="str">
        <f>C931&amp;"x"&amp;B947</f>
        <v>x14</v>
      </c>
      <c r="B947" s="63">
        <v>14</v>
      </c>
      <c r="C947" s="87" t="str">
        <f t="shared" si="736"/>
        <v/>
      </c>
      <c r="D947" s="87" t="str">
        <f t="shared" si="737"/>
        <v/>
      </c>
      <c r="E947" s="88" t="str">
        <f t="shared" si="738"/>
        <v/>
      </c>
      <c r="F947" s="88" t="str">
        <f t="shared" si="739"/>
        <v/>
      </c>
      <c r="G947" s="89" t="str">
        <f t="shared" si="740"/>
        <v/>
      </c>
      <c r="H947" s="90" t="str">
        <f t="shared" si="741"/>
        <v/>
      </c>
      <c r="I947" s="97"/>
      <c r="J947" s="87" t="str">
        <f t="shared" si="742"/>
        <v/>
      </c>
      <c r="K947" s="87" t="str">
        <f t="shared" si="743"/>
        <v/>
      </c>
      <c r="L947" s="87" t="str">
        <f t="shared" si="744"/>
        <v/>
      </c>
      <c r="M947" s="87" t="str">
        <f t="shared" si="745"/>
        <v/>
      </c>
      <c r="N947" s="92"/>
      <c r="P947" s="223" t="str">
        <f>IF(OR(LEFT($A947,1)="x",AND(Y933+$AC947=0,$AC933&gt;0)),"",IFERROR(VLOOKUP($A947,LedenZ,26,0),""))</f>
        <v/>
      </c>
      <c r="Q947" s="223" t="str">
        <f>IF(OR(LEFT($A947,1)="x",AND(Z933+$AC947=0,$AC933&gt;0)),"",IFERROR(VLOOKUP($A947,LedenZ,27,0),""))</f>
        <v/>
      </c>
      <c r="R947" s="223" t="str">
        <f>IF(OR(LEFT($A947,1)="x",AND(AA933+$AC947=0,$AC933&gt;0)),"",IFERROR(VLOOKUP($A947,LedenZ,28,0),""))</f>
        <v/>
      </c>
      <c r="S947" s="223" t="str">
        <f>IF(OR(LEFT($A947,1)="x",AND(AC933+$AC947=0,$AC933&gt;0)),"",IFERROR(VLOOKUP($A947,LedenZ,29,0),""))</f>
        <v/>
      </c>
      <c r="V947" s="229" t="str">
        <f t="shared" si="751"/>
        <v/>
      </c>
      <c r="W947" s="229" t="str">
        <f t="shared" si="751"/>
        <v/>
      </c>
      <c r="X947" s="52">
        <v>18</v>
      </c>
      <c r="Y947" s="87" t="str">
        <f t="shared" si="746"/>
        <v/>
      </c>
      <c r="Z947" s="87" t="str">
        <f t="shared" si="747"/>
        <v/>
      </c>
      <c r="AA947" s="87" t="str">
        <f t="shared" si="748"/>
        <v/>
      </c>
      <c r="AB947" s="87" t="str">
        <f t="shared" si="749"/>
        <v/>
      </c>
      <c r="AC947" s="34">
        <f t="shared" si="750"/>
        <v>0</v>
      </c>
    </row>
    <row r="948" spans="1:32" x14ac:dyDescent="0.2">
      <c r="A948" s="34" t="str">
        <f>C931&amp;"x"&amp;B948</f>
        <v>x15</v>
      </c>
      <c r="B948" s="63">
        <v>15</v>
      </c>
      <c r="C948" s="87" t="str">
        <f t="shared" si="736"/>
        <v/>
      </c>
      <c r="D948" s="87" t="str">
        <f t="shared" si="737"/>
        <v/>
      </c>
      <c r="E948" s="88" t="str">
        <f t="shared" si="738"/>
        <v/>
      </c>
      <c r="F948" s="88" t="str">
        <f t="shared" si="739"/>
        <v/>
      </c>
      <c r="G948" s="89" t="str">
        <f t="shared" si="740"/>
        <v/>
      </c>
      <c r="H948" s="90" t="str">
        <f t="shared" si="741"/>
        <v/>
      </c>
      <c r="I948" s="97"/>
      <c r="J948" s="87" t="str">
        <f t="shared" si="742"/>
        <v/>
      </c>
      <c r="K948" s="87" t="str">
        <f t="shared" si="743"/>
        <v/>
      </c>
      <c r="L948" s="87" t="str">
        <f t="shared" si="744"/>
        <v/>
      </c>
      <c r="M948" s="87" t="str">
        <f t="shared" si="745"/>
        <v/>
      </c>
      <c r="N948" s="92"/>
      <c r="P948" s="223" t="str">
        <f>IF(OR(LEFT($A948,1)="x",AND(Y933+$AC948=0,$AC933&gt;0)),"",IFERROR(VLOOKUP($A948,LedenZ,26,0),""))</f>
        <v/>
      </c>
      <c r="Q948" s="223" t="str">
        <f>IF(OR(LEFT($A948,1)="x",AND(Z933+$AC948=0,$AC933&gt;0)),"",IFERROR(VLOOKUP($A948,LedenZ,27,0),""))</f>
        <v/>
      </c>
      <c r="R948" s="223" t="str">
        <f>IF(OR(LEFT($A948,1)="x",AND(AA933+$AC948=0,$AC933&gt;0)),"",IFERROR(VLOOKUP($A948,LedenZ,28,0),""))</f>
        <v/>
      </c>
      <c r="S948" s="223" t="str">
        <f>IF(OR(LEFT($A948,1)="x",AND(AC933+$AC948=0,$AC933&gt;0)),"",IFERROR(VLOOKUP($A948,LedenZ,29,0),""))</f>
        <v/>
      </c>
      <c r="V948" s="229" t="str">
        <f t="shared" si="751"/>
        <v/>
      </c>
      <c r="W948" s="229" t="str">
        <f t="shared" si="751"/>
        <v/>
      </c>
      <c r="X948" s="52">
        <v>19</v>
      </c>
      <c r="Y948" s="87" t="str">
        <f t="shared" si="746"/>
        <v/>
      </c>
      <c r="Z948" s="87" t="str">
        <f t="shared" si="747"/>
        <v/>
      </c>
      <c r="AA948" s="87" t="str">
        <f t="shared" si="748"/>
        <v/>
      </c>
      <c r="AB948" s="87" t="str">
        <f t="shared" si="749"/>
        <v/>
      </c>
      <c r="AC948" s="34">
        <f t="shared" si="750"/>
        <v>0</v>
      </c>
    </row>
    <row r="949" spans="1:32" ht="13.5" thickBot="1" x14ac:dyDescent="0.25">
      <c r="B949" s="93"/>
      <c r="C949" s="94"/>
      <c r="D949" s="93"/>
      <c r="E949" s="93"/>
      <c r="F949" s="93"/>
      <c r="G949" s="95"/>
      <c r="H949" s="95"/>
      <c r="I949" s="95"/>
      <c r="J949" s="94"/>
      <c r="K949" s="94"/>
      <c r="L949" s="94"/>
      <c r="M949" s="92"/>
      <c r="N949" s="92"/>
      <c r="X949" s="52">
        <v>20</v>
      </c>
    </row>
    <row r="950" spans="1:32" ht="13.5" thickTop="1" x14ac:dyDescent="0.2">
      <c r="A950" s="62"/>
      <c r="B950" s="63"/>
      <c r="C950" s="392" t="s">
        <v>6547</v>
      </c>
      <c r="D950" s="392"/>
      <c r="E950" s="178" t="s">
        <v>6548</v>
      </c>
      <c r="F950" s="178" t="s">
        <v>6549</v>
      </c>
      <c r="G950" s="65" t="s">
        <v>6550</v>
      </c>
      <c r="H950" s="66"/>
      <c r="I950" s="67"/>
      <c r="J950" s="68" t="s">
        <v>6551</v>
      </c>
      <c r="K950" s="68" t="s">
        <v>6552</v>
      </c>
      <c r="L950" s="68" t="s">
        <v>6553</v>
      </c>
      <c r="M950" s="69"/>
      <c r="N950" s="69"/>
      <c r="O950" s="70"/>
      <c r="P950" s="71">
        <f>COUNT(P954:P968)</f>
        <v>0</v>
      </c>
      <c r="Q950" s="71">
        <f>COUNT(Q954:Q968)</f>
        <v>0</v>
      </c>
      <c r="R950" s="71">
        <f>COUNT(R954:R968)</f>
        <v>0</v>
      </c>
      <c r="S950" s="71">
        <f>COUNT(S954:S968)</f>
        <v>0</v>
      </c>
      <c r="T950" s="51">
        <f>S950-(15-COUNTBLANK(AB954:AB968))</f>
        <v>0</v>
      </c>
      <c r="U950" s="70"/>
      <c r="V950" s="70"/>
      <c r="W950" s="70"/>
      <c r="X950" s="70">
        <v>1</v>
      </c>
      <c r="Y950" s="62"/>
      <c r="Z950" s="62"/>
      <c r="AA950" s="62"/>
      <c r="AB950" s="62"/>
      <c r="AC950" s="62"/>
    </row>
    <row r="951" spans="1:32" x14ac:dyDescent="0.2">
      <c r="A951" s="43">
        <v>51</v>
      </c>
      <c r="B951" s="73"/>
      <c r="C951" s="391" t="str">
        <f>Leden!AR53</f>
        <v/>
      </c>
      <c r="D951" s="391"/>
      <c r="E951" s="177" t="str">
        <f>IF($C951="","",LEFT(IFERROR(VLOOKUP($C951,TeamsZ,2,0),"")&amp;"??",2))</f>
        <v/>
      </c>
      <c r="F951" s="177" t="str">
        <f>IF($C951="","",LEFT(IFERROR(VLOOKUP($C951,TeamsZ,3,0),"")&amp;"??",2))</f>
        <v/>
      </c>
      <c r="G951" s="177" t="str">
        <f>IF($C951="","",LEFT(IFERROR(VLOOKUP($C951,TeamsZ,4,0),"")&amp;"?",1))</f>
        <v/>
      </c>
      <c r="H951" s="75"/>
      <c r="I951" s="76"/>
      <c r="J951" s="295">
        <f>COUNTIF(C954:C968,"V")</f>
        <v>0</v>
      </c>
      <c r="K951" s="300">
        <f>COUNTIF(C954:C968,"M")</f>
        <v>0</v>
      </c>
      <c r="L951" s="77" t="str">
        <f>IFERROR(AVERAGE(H954:H968),"")</f>
        <v/>
      </c>
      <c r="M951" s="78"/>
      <c r="N951" s="78"/>
      <c r="O951" s="79" t="s">
        <v>6554</v>
      </c>
      <c r="P951" s="223" t="str">
        <f>IF(COUNT(P954:P968)=0,"",TeamPunten(P954:P968,$V951))</f>
        <v/>
      </c>
      <c r="Q951" s="223" t="str">
        <f>IF(COUNT(Q954:Q968)=0,"",TeamPunten(Q954:Q968,$V951))</f>
        <v/>
      </c>
      <c r="R951" s="223" t="str">
        <f>IF(COUNT(R954:R968)=0,"",TeamPunten(R954:R968,$V951))</f>
        <v/>
      </c>
      <c r="S951" s="223" t="str">
        <f>IF(COUNT(S954:S968)=0,"",TeamPunten(S954:S968,$V951))</f>
        <v/>
      </c>
      <c r="T951" s="51"/>
      <c r="U951" s="225" t="str">
        <f>MID($C951,1,1)</f>
        <v/>
      </c>
      <c r="V951" s="225" t="str">
        <f>MID($C951,1,1)</f>
        <v/>
      </c>
      <c r="W951" s="225" t="str">
        <f>MID($C951,1,1)</f>
        <v/>
      </c>
      <c r="X951" s="52">
        <v>2</v>
      </c>
      <c r="Y951" s="43"/>
      <c r="Z951" s="43"/>
      <c r="AA951" s="43"/>
      <c r="AB951" s="43"/>
      <c r="AC951" s="43"/>
      <c r="AD951" s="20" t="str">
        <f>IF($C951="","",IFERROR(VLOOKUP($C951,TeamsZ,6,0),""))</f>
        <v/>
      </c>
      <c r="AE951" s="20" t="str">
        <f>IF($AD951="","",VLOOKUP($AD951,Teams!$J$4:$O$8,2,0))</f>
        <v/>
      </c>
      <c r="AF951" s="20" t="str">
        <f>IF($AD951="","",VLOOKUP($AD951,Teams!$J$4:$O$8,4,0))</f>
        <v/>
      </c>
    </row>
    <row r="952" spans="1:32" x14ac:dyDescent="0.2">
      <c r="B952" s="63"/>
      <c r="C952" s="178"/>
      <c r="D952" s="63"/>
      <c r="E952" s="63"/>
      <c r="F952" s="63"/>
      <c r="G952" s="67"/>
      <c r="H952" s="67"/>
      <c r="I952" s="67"/>
      <c r="J952" s="296"/>
      <c r="K952" s="296"/>
      <c r="L952" s="296"/>
      <c r="M952" s="80"/>
      <c r="N952" s="80"/>
      <c r="P952" s="224"/>
      <c r="Q952" s="224"/>
      <c r="R952" s="224"/>
      <c r="S952" s="224"/>
      <c r="T952" s="51"/>
      <c r="U952" s="226"/>
      <c r="V952" s="226"/>
      <c r="W952" s="226"/>
      <c r="X952" s="52">
        <v>3</v>
      </c>
    </row>
    <row r="953" spans="1:32" x14ac:dyDescent="0.2">
      <c r="A953" s="81"/>
      <c r="B953" s="82"/>
      <c r="C953" s="83" t="s">
        <v>6555</v>
      </c>
      <c r="D953" s="83" t="s">
        <v>6556</v>
      </c>
      <c r="E953" s="84" t="s">
        <v>6557</v>
      </c>
      <c r="F953" s="84" t="s">
        <v>6558</v>
      </c>
      <c r="G953" s="83" t="s">
        <v>6559</v>
      </c>
      <c r="H953" s="83" t="s">
        <v>6560</v>
      </c>
      <c r="I953" s="83" t="s">
        <v>6415</v>
      </c>
      <c r="J953" s="83" t="s">
        <v>7321</v>
      </c>
      <c r="K953" s="83" t="s">
        <v>8065</v>
      </c>
      <c r="L953" s="83" t="s">
        <v>8195</v>
      </c>
      <c r="M953" s="83" t="s">
        <v>8196</v>
      </c>
      <c r="N953" s="85"/>
      <c r="O953" s="86"/>
      <c r="P953" s="227" t="s">
        <v>6425</v>
      </c>
      <c r="Q953" s="227" t="s">
        <v>6424</v>
      </c>
      <c r="R953" s="227" t="s">
        <v>6426</v>
      </c>
      <c r="S953" s="227" t="s">
        <v>6425</v>
      </c>
      <c r="T953" s="51"/>
      <c r="U953" s="225" t="str">
        <f>IF(W951="","",VLOOKUP(W951,Leeftijdscat,2,FALSE))</f>
        <v/>
      </c>
      <c r="V953" s="225" t="str">
        <f>IF(W951="","",VLOOKUP(W951,Leeftijdscat,3,FALSE))</f>
        <v/>
      </c>
      <c r="W953" s="225"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LEN(AB954&amp;AB955&amp;AB956&amp;AB957&amp;AB958&amp;AB959&amp;AB960&amp;AB961&amp;AB962&amp;AB963&amp;AB964&amp;AB965&amp;AB966&amp;AB967&amp;AB968)</f>
        <v>0</v>
      </c>
      <c r="AC953" s="81">
        <f>SUM(Y953:AA953)</f>
        <v>0</v>
      </c>
    </row>
    <row r="954" spans="1:32" x14ac:dyDescent="0.2">
      <c r="A954" s="34" t="str">
        <f>C951&amp;"x"&amp;B954</f>
        <v>x1</v>
      </c>
      <c r="B954" s="63">
        <v>1</v>
      </c>
      <c r="C954" s="87" t="str">
        <f t="shared" ref="C954:C968" si="752">IF(LEFT($A954,1)="x","",IFERROR(VLOOKUP($A954,LedenZ,5,0),""))</f>
        <v/>
      </c>
      <c r="D954" s="87" t="str">
        <f t="shared" ref="D954:D968" si="753">IF(LEFT($A954,1)="x","",IFERROR(VLOOKUP($A954,LedenZ,6,0),""))</f>
        <v/>
      </c>
      <c r="E954" s="88" t="str">
        <f t="shared" ref="E954:E968" si="754">IF(LEFT($A954,1)="x","",IFERROR(VLOOKUP($A954,LedenZ,7,0),""))</f>
        <v/>
      </c>
      <c r="F954" s="88" t="str">
        <f t="shared" ref="F954:F968" si="755">IF(LEFT($A954,1)="x","",IFERROR(VLOOKUP($A954,LedenZ,8,0),""))</f>
        <v/>
      </c>
      <c r="G954" s="89" t="str">
        <f t="shared" ref="G954:G968" si="756">IF(LEFT($A954,1)="x","",IFERROR(VLOOKUP($A954,LedenZ,9,0),""))</f>
        <v/>
      </c>
      <c r="H954" s="90" t="str">
        <f t="shared" ref="H954:H968" si="757">IF(AND(ISNUMBER(G954),G954&lt;&gt;0),DATEDIF(G954,Peildatum,"Y"),"")</f>
        <v/>
      </c>
      <c r="I954" s="97"/>
      <c r="J954" s="87" t="str">
        <f t="shared" ref="J954:J968" si="758">IF(LEFT($A954,1)="x","",IFERROR(VLOOKUP($A954,LedenZ,15,0),""))</f>
        <v/>
      </c>
      <c r="K954" s="87" t="str">
        <f t="shared" ref="K954:K968" si="759">IF(LEFT($A954,1)="x","",IFERROR(VLOOKUP($A954,LedenZ,16,0),""))</f>
        <v/>
      </c>
      <c r="L954" s="87" t="str">
        <f t="shared" ref="L954:L968" si="760">IF(LEFT($A954,1)="x","",IFERROR(VLOOKUP($A954,LedenZ,17,0),""))</f>
        <v/>
      </c>
      <c r="M954" s="87" t="str">
        <f t="shared" ref="M954:M968" si="761">IF(LEFT($A954,1)="x","",IFERROR(VLOOKUP($A954,LedenZ,18,0),""))</f>
        <v/>
      </c>
      <c r="N954" s="92"/>
      <c r="P954" s="223" t="str">
        <f>IF(OR(LEFT($A954,1)="x",AND(Y953+$AC954=0,$AC953&gt;0)),"",IFERROR(VLOOKUP($A954,LedenZ,26,0),""))</f>
        <v/>
      </c>
      <c r="Q954" s="223" t="str">
        <f>IF(OR(LEFT($A954,1)="x",AND(Z953+$AC954=0,$AC953&gt;0)),"",IFERROR(VLOOKUP($A954,LedenZ,27,0),""))</f>
        <v/>
      </c>
      <c r="R954" s="223" t="str">
        <f>IF(OR(LEFT($A954,1)="x",AND(AA953+$AC954=0,$AC953&gt;0)),"",IFERROR(VLOOKUP($A954,LedenZ,28,0),""))</f>
        <v/>
      </c>
      <c r="S954" s="223" t="str">
        <f>IF(OR(LEFT($A954,1)="x",AND(AC953+$AC954=0,$AC953&gt;0)),"",IFERROR(VLOOKUP($A954,LedenZ,29,0),""))</f>
        <v/>
      </c>
      <c r="T954" s="305"/>
      <c r="U954" s="226"/>
      <c r="V954" s="229" t="str">
        <f>V953</f>
        <v/>
      </c>
      <c r="W954" s="229" t="str">
        <f>W953</f>
        <v/>
      </c>
      <c r="X954" s="52">
        <v>5</v>
      </c>
      <c r="Y954" s="87" t="str">
        <f t="shared" ref="Y954:Y968" si="762">IF(LEFT($A954,1)="x","",IFERROR(VLOOKUP($A954,LedenZ,33,0),""))</f>
        <v/>
      </c>
      <c r="Z954" s="87" t="str">
        <f t="shared" ref="Z954:Z968" si="763">IF(LEFT($A954,1)="x","",IFERROR(VLOOKUP($A954,LedenZ,34,0),""))</f>
        <v/>
      </c>
      <c r="AA954" s="87" t="str">
        <f t="shared" ref="AA954:AA968" si="764">IF(LEFT($A954,1)="x","",IFERROR(VLOOKUP($A954,LedenZ,35,0),""))</f>
        <v/>
      </c>
      <c r="AB954" s="87" t="str">
        <f t="shared" ref="AB954:AB968" si="765">IF(LEFT($A954,1)="x","",IFERROR(VLOOKUP($A954,LedenZ,36,0),""))</f>
        <v/>
      </c>
      <c r="AC954" s="34">
        <f t="shared" ref="AC954:AC968" si="766">LEN(Y954&amp;Z954&amp;AA954&amp;AB954)</f>
        <v>0</v>
      </c>
    </row>
    <row r="955" spans="1:32" x14ac:dyDescent="0.2">
      <c r="A955" s="34" t="str">
        <f>C951&amp;"x"&amp;B955</f>
        <v>x2</v>
      </c>
      <c r="B955" s="63">
        <v>2</v>
      </c>
      <c r="C955" s="87" t="str">
        <f t="shared" si="752"/>
        <v/>
      </c>
      <c r="D955" s="87" t="str">
        <f t="shared" si="753"/>
        <v/>
      </c>
      <c r="E955" s="88" t="str">
        <f t="shared" si="754"/>
        <v/>
      </c>
      <c r="F955" s="88" t="str">
        <f t="shared" si="755"/>
        <v/>
      </c>
      <c r="G955" s="89" t="str">
        <f t="shared" si="756"/>
        <v/>
      </c>
      <c r="H955" s="90" t="str">
        <f t="shared" si="757"/>
        <v/>
      </c>
      <c r="I955" s="97"/>
      <c r="J955" s="87" t="str">
        <f t="shared" si="758"/>
        <v/>
      </c>
      <c r="K955" s="87" t="str">
        <f t="shared" si="759"/>
        <v/>
      </c>
      <c r="L955" s="87" t="str">
        <f t="shared" si="760"/>
        <v/>
      </c>
      <c r="M955" s="87" t="str">
        <f t="shared" si="761"/>
        <v/>
      </c>
      <c r="N955" s="92"/>
      <c r="P955" s="223" t="str">
        <f>IF(OR(LEFT($A955,1)="x",AND(Y953+$AC955=0,$AC953&gt;0)),"",IFERROR(VLOOKUP($A955,LedenZ,26,0),""))</f>
        <v/>
      </c>
      <c r="Q955" s="223" t="str">
        <f>IF(OR(LEFT($A955,1)="x",AND(Z953+$AC955=0,$AC953&gt;0)),"",IFERROR(VLOOKUP($A955,LedenZ,27,0),""))</f>
        <v/>
      </c>
      <c r="R955" s="223" t="str">
        <f>IF(OR(LEFT($A955,1)="x",AND(AA953+$AC955=0,$AC953&gt;0)),"",IFERROR(VLOOKUP($A955,LedenZ,28,0),""))</f>
        <v/>
      </c>
      <c r="S955" s="223" t="str">
        <f>IF(OR(LEFT($A955,1)="x",AND(AC953+$AC955=0,$AC953&gt;0)),"",IFERROR(VLOOKUP($A955,LedenZ,29,0),""))</f>
        <v/>
      </c>
      <c r="T955" s="305"/>
      <c r="U955" s="226"/>
      <c r="V955" s="229" t="str">
        <f t="shared" ref="V955:W968" si="767">V954</f>
        <v/>
      </c>
      <c r="W955" s="229" t="str">
        <f t="shared" si="767"/>
        <v/>
      </c>
      <c r="X955" s="52">
        <v>6</v>
      </c>
      <c r="Y955" s="87" t="str">
        <f t="shared" si="762"/>
        <v/>
      </c>
      <c r="Z955" s="87" t="str">
        <f t="shared" si="763"/>
        <v/>
      </c>
      <c r="AA955" s="87" t="str">
        <f t="shared" si="764"/>
        <v/>
      </c>
      <c r="AB955" s="87" t="str">
        <f t="shared" si="765"/>
        <v/>
      </c>
      <c r="AC955" s="34">
        <f t="shared" si="766"/>
        <v>0</v>
      </c>
    </row>
    <row r="956" spans="1:32" x14ac:dyDescent="0.2">
      <c r="A956" s="34" t="str">
        <f>C951&amp;"x"&amp;B956</f>
        <v>x3</v>
      </c>
      <c r="B956" s="63">
        <v>3</v>
      </c>
      <c r="C956" s="87" t="str">
        <f t="shared" si="752"/>
        <v/>
      </c>
      <c r="D956" s="87" t="str">
        <f t="shared" si="753"/>
        <v/>
      </c>
      <c r="E956" s="88" t="str">
        <f t="shared" si="754"/>
        <v/>
      </c>
      <c r="F956" s="88" t="str">
        <f t="shared" si="755"/>
        <v/>
      </c>
      <c r="G956" s="89" t="str">
        <f t="shared" si="756"/>
        <v/>
      </c>
      <c r="H956" s="90" t="str">
        <f t="shared" si="757"/>
        <v/>
      </c>
      <c r="I956" s="97"/>
      <c r="J956" s="87" t="str">
        <f t="shared" si="758"/>
        <v/>
      </c>
      <c r="K956" s="87" t="str">
        <f t="shared" si="759"/>
        <v/>
      </c>
      <c r="L956" s="87" t="str">
        <f t="shared" si="760"/>
        <v/>
      </c>
      <c r="M956" s="87" t="str">
        <f t="shared" si="761"/>
        <v/>
      </c>
      <c r="N956" s="92"/>
      <c r="P956" s="223" t="str">
        <f>IF(OR(LEFT($A956,1)="x",AND(Y953+$AC956=0,$AC953&gt;0)),"",IFERROR(VLOOKUP($A956,LedenZ,26,0),""))</f>
        <v/>
      </c>
      <c r="Q956" s="223" t="str">
        <f>IF(OR(LEFT($A956,1)="x",AND(Z953+$AC956=0,$AC953&gt;0)),"",IFERROR(VLOOKUP($A956,LedenZ,27,0),""))</f>
        <v/>
      </c>
      <c r="R956" s="223" t="str">
        <f>IF(OR(LEFT($A956,1)="x",AND(AA953+$AC956=0,$AC953&gt;0)),"",IFERROR(VLOOKUP($A956,LedenZ,28,0),""))</f>
        <v/>
      </c>
      <c r="S956" s="223" t="str">
        <f>IF(OR(LEFT($A956,1)="x",AND(AC953+$AC956=0,$AC953&gt;0)),"",IFERROR(VLOOKUP($A956,LedenZ,29,0),""))</f>
        <v/>
      </c>
      <c r="T956" s="305"/>
      <c r="U956" s="226"/>
      <c r="V956" s="229" t="str">
        <f t="shared" si="767"/>
        <v/>
      </c>
      <c r="W956" s="229" t="str">
        <f t="shared" si="767"/>
        <v/>
      </c>
      <c r="X956" s="52">
        <v>7</v>
      </c>
      <c r="Y956" s="87" t="str">
        <f t="shared" si="762"/>
        <v/>
      </c>
      <c r="Z956" s="87" t="str">
        <f t="shared" si="763"/>
        <v/>
      </c>
      <c r="AA956" s="87" t="str">
        <f t="shared" si="764"/>
        <v/>
      </c>
      <c r="AB956" s="87" t="str">
        <f t="shared" si="765"/>
        <v/>
      </c>
      <c r="AC956" s="34">
        <f t="shared" si="766"/>
        <v>0</v>
      </c>
    </row>
    <row r="957" spans="1:32" x14ac:dyDescent="0.2">
      <c r="A957" s="34" t="str">
        <f>C951&amp;"x"&amp;B957</f>
        <v>x4</v>
      </c>
      <c r="B957" s="63">
        <v>4</v>
      </c>
      <c r="C957" s="87" t="str">
        <f t="shared" si="752"/>
        <v/>
      </c>
      <c r="D957" s="87" t="str">
        <f t="shared" si="753"/>
        <v/>
      </c>
      <c r="E957" s="88" t="str">
        <f t="shared" si="754"/>
        <v/>
      </c>
      <c r="F957" s="88" t="str">
        <f t="shared" si="755"/>
        <v/>
      </c>
      <c r="G957" s="89" t="str">
        <f t="shared" si="756"/>
        <v/>
      </c>
      <c r="H957" s="90" t="str">
        <f t="shared" si="757"/>
        <v/>
      </c>
      <c r="I957" s="97"/>
      <c r="J957" s="87" t="str">
        <f t="shared" si="758"/>
        <v/>
      </c>
      <c r="K957" s="87" t="str">
        <f t="shared" si="759"/>
        <v/>
      </c>
      <c r="L957" s="87" t="str">
        <f t="shared" si="760"/>
        <v/>
      </c>
      <c r="M957" s="87" t="str">
        <f t="shared" si="761"/>
        <v/>
      </c>
      <c r="N957" s="92"/>
      <c r="P957" s="223" t="str">
        <f>IF(OR(LEFT($A957,1)="x",AND(Y953+$AC957=0,$AC953&gt;0)),"",IFERROR(VLOOKUP($A957,LedenZ,26,0),""))</f>
        <v/>
      </c>
      <c r="Q957" s="223" t="str">
        <f>IF(OR(LEFT($A957,1)="x",AND(Z953+$AC957=0,$AC953&gt;0)),"",IFERROR(VLOOKUP($A957,LedenZ,27,0),""))</f>
        <v/>
      </c>
      <c r="R957" s="223" t="str">
        <f>IF(OR(LEFT($A957,1)="x",AND(AA953+$AC957=0,$AC953&gt;0)),"",IFERROR(VLOOKUP($A957,LedenZ,28,0),""))</f>
        <v/>
      </c>
      <c r="S957" s="223" t="str">
        <f>IF(OR(LEFT($A957,1)="x",AND(AC953+$AC957=0,$AC953&gt;0)),"",IFERROR(VLOOKUP($A957,LedenZ,29,0),""))</f>
        <v/>
      </c>
      <c r="T957" s="305"/>
      <c r="U957" s="226"/>
      <c r="V957" s="229" t="str">
        <f t="shared" si="767"/>
        <v/>
      </c>
      <c r="W957" s="229" t="str">
        <f t="shared" si="767"/>
        <v/>
      </c>
      <c r="X957" s="52">
        <v>8</v>
      </c>
      <c r="Y957" s="87" t="str">
        <f t="shared" si="762"/>
        <v/>
      </c>
      <c r="Z957" s="87" t="str">
        <f t="shared" si="763"/>
        <v/>
      </c>
      <c r="AA957" s="87" t="str">
        <f t="shared" si="764"/>
        <v/>
      </c>
      <c r="AB957" s="87" t="str">
        <f t="shared" si="765"/>
        <v/>
      </c>
      <c r="AC957" s="34">
        <f t="shared" si="766"/>
        <v>0</v>
      </c>
    </row>
    <row r="958" spans="1:32" x14ac:dyDescent="0.2">
      <c r="A958" s="34" t="str">
        <f>C951&amp;"x"&amp;B958</f>
        <v>x5</v>
      </c>
      <c r="B958" s="63">
        <v>5</v>
      </c>
      <c r="C958" s="87" t="str">
        <f t="shared" si="752"/>
        <v/>
      </c>
      <c r="D958" s="87" t="str">
        <f t="shared" si="753"/>
        <v/>
      </c>
      <c r="E958" s="88" t="str">
        <f t="shared" si="754"/>
        <v/>
      </c>
      <c r="F958" s="88" t="str">
        <f t="shared" si="755"/>
        <v/>
      </c>
      <c r="G958" s="89" t="str">
        <f t="shared" si="756"/>
        <v/>
      </c>
      <c r="H958" s="90" t="str">
        <f t="shared" si="757"/>
        <v/>
      </c>
      <c r="I958" s="97"/>
      <c r="J958" s="87" t="str">
        <f t="shared" si="758"/>
        <v/>
      </c>
      <c r="K958" s="87" t="str">
        <f t="shared" si="759"/>
        <v/>
      </c>
      <c r="L958" s="87" t="str">
        <f t="shared" si="760"/>
        <v/>
      </c>
      <c r="M958" s="87" t="str">
        <f t="shared" si="761"/>
        <v/>
      </c>
      <c r="N958" s="92"/>
      <c r="P958" s="223" t="str">
        <f>IF(OR(LEFT($A958,1)="x",AND(Y953+$AC958=0,$AC953&gt;0)),"",IFERROR(VLOOKUP($A958,LedenZ,26,0),""))</f>
        <v/>
      </c>
      <c r="Q958" s="223" t="str">
        <f>IF(OR(LEFT($A958,1)="x",AND(Z953+$AC958=0,$AC953&gt;0)),"",IFERROR(VLOOKUP($A958,LedenZ,27,0),""))</f>
        <v/>
      </c>
      <c r="R958" s="223" t="str">
        <f>IF(OR(LEFT($A958,1)="x",AND(AA953+$AC958=0,$AC953&gt;0)),"",IFERROR(VLOOKUP($A958,LedenZ,28,0),""))</f>
        <v/>
      </c>
      <c r="S958" s="223" t="str">
        <f>IF(OR(LEFT($A958,1)="x",AND(AC953+$AC958=0,$AC953&gt;0)),"",IFERROR(VLOOKUP($A958,LedenZ,29,0),""))</f>
        <v/>
      </c>
      <c r="T958" s="305"/>
      <c r="U958" s="226"/>
      <c r="V958" s="229" t="str">
        <f t="shared" si="767"/>
        <v/>
      </c>
      <c r="W958" s="229" t="str">
        <f t="shared" si="767"/>
        <v/>
      </c>
      <c r="X958" s="52">
        <v>9</v>
      </c>
      <c r="Y958" s="87" t="str">
        <f t="shared" si="762"/>
        <v/>
      </c>
      <c r="Z958" s="87" t="str">
        <f t="shared" si="763"/>
        <v/>
      </c>
      <c r="AA958" s="87" t="str">
        <f t="shared" si="764"/>
        <v/>
      </c>
      <c r="AB958" s="87" t="str">
        <f t="shared" si="765"/>
        <v/>
      </c>
      <c r="AC958" s="34">
        <f t="shared" si="766"/>
        <v>0</v>
      </c>
    </row>
    <row r="959" spans="1:32" x14ac:dyDescent="0.2">
      <c r="A959" s="34" t="str">
        <f>C951&amp;"x"&amp;B959</f>
        <v>x6</v>
      </c>
      <c r="B959" s="63">
        <v>6</v>
      </c>
      <c r="C959" s="87" t="str">
        <f t="shared" si="752"/>
        <v/>
      </c>
      <c r="D959" s="87" t="str">
        <f t="shared" si="753"/>
        <v/>
      </c>
      <c r="E959" s="88" t="str">
        <f t="shared" si="754"/>
        <v/>
      </c>
      <c r="F959" s="88" t="str">
        <f t="shared" si="755"/>
        <v/>
      </c>
      <c r="G959" s="89" t="str">
        <f t="shared" si="756"/>
        <v/>
      </c>
      <c r="H959" s="90" t="str">
        <f t="shared" si="757"/>
        <v/>
      </c>
      <c r="I959" s="97"/>
      <c r="J959" s="87" t="str">
        <f t="shared" si="758"/>
        <v/>
      </c>
      <c r="K959" s="87" t="str">
        <f t="shared" si="759"/>
        <v/>
      </c>
      <c r="L959" s="87" t="str">
        <f t="shared" si="760"/>
        <v/>
      </c>
      <c r="M959" s="87" t="str">
        <f t="shared" si="761"/>
        <v/>
      </c>
      <c r="N959" s="92"/>
      <c r="P959" s="223" t="str">
        <f>IF(OR(LEFT($A959,1)="x",AND(Y953+$AC959=0,$AC953&gt;0)),"",IFERROR(VLOOKUP($A959,LedenZ,26,0),""))</f>
        <v/>
      </c>
      <c r="Q959" s="223" t="str">
        <f>IF(OR(LEFT($A959,1)="x",AND(Z953+$AC959=0,$AC953&gt;0)),"",IFERROR(VLOOKUP($A959,LedenZ,27,0),""))</f>
        <v/>
      </c>
      <c r="R959" s="223" t="str">
        <f>IF(OR(LEFT($A959,1)="x",AND(AA953+$AC959=0,$AC953&gt;0)),"",IFERROR(VLOOKUP($A959,LedenZ,28,0),""))</f>
        <v/>
      </c>
      <c r="S959" s="223" t="str">
        <f>IF(OR(LEFT($A959,1)="x",AND(AC953+$AC959=0,$AC953&gt;0)),"",IFERROR(VLOOKUP($A959,LedenZ,29,0),""))</f>
        <v/>
      </c>
      <c r="T959" s="305"/>
      <c r="U959" s="226"/>
      <c r="V959" s="229" t="str">
        <f t="shared" si="767"/>
        <v/>
      </c>
      <c r="W959" s="229" t="str">
        <f t="shared" si="767"/>
        <v/>
      </c>
      <c r="X959" s="52">
        <v>10</v>
      </c>
      <c r="Y959" s="87" t="str">
        <f t="shared" si="762"/>
        <v/>
      </c>
      <c r="Z959" s="87" t="str">
        <f t="shared" si="763"/>
        <v/>
      </c>
      <c r="AA959" s="87" t="str">
        <f t="shared" si="764"/>
        <v/>
      </c>
      <c r="AB959" s="87" t="str">
        <f t="shared" si="765"/>
        <v/>
      </c>
      <c r="AC959" s="34">
        <f t="shared" si="766"/>
        <v>0</v>
      </c>
    </row>
    <row r="960" spans="1:32" x14ac:dyDescent="0.2">
      <c r="A960" s="34" t="str">
        <f>C951&amp;"x"&amp;B960</f>
        <v>x7</v>
      </c>
      <c r="B960" s="63">
        <v>7</v>
      </c>
      <c r="C960" s="87" t="str">
        <f t="shared" si="752"/>
        <v/>
      </c>
      <c r="D960" s="87" t="str">
        <f t="shared" si="753"/>
        <v/>
      </c>
      <c r="E960" s="88" t="str">
        <f t="shared" si="754"/>
        <v/>
      </c>
      <c r="F960" s="88" t="str">
        <f t="shared" si="755"/>
        <v/>
      </c>
      <c r="G960" s="89" t="str">
        <f t="shared" si="756"/>
        <v/>
      </c>
      <c r="H960" s="90" t="str">
        <f t="shared" si="757"/>
        <v/>
      </c>
      <c r="I960" s="97"/>
      <c r="J960" s="87" t="str">
        <f t="shared" si="758"/>
        <v/>
      </c>
      <c r="K960" s="87" t="str">
        <f t="shared" si="759"/>
        <v/>
      </c>
      <c r="L960" s="87" t="str">
        <f t="shared" si="760"/>
        <v/>
      </c>
      <c r="M960" s="87" t="str">
        <f t="shared" si="761"/>
        <v/>
      </c>
      <c r="N960" s="92"/>
      <c r="P960" s="223" t="str">
        <f>IF(OR(LEFT($A960,1)="x",AND(Y953+$AC960=0,$AC953&gt;0)),"",IFERROR(VLOOKUP($A960,LedenZ,26,0),""))</f>
        <v/>
      </c>
      <c r="Q960" s="223" t="str">
        <f>IF(OR(LEFT($A960,1)="x",AND(Z953+$AC960=0,$AC953&gt;0)),"",IFERROR(VLOOKUP($A960,LedenZ,27,0),""))</f>
        <v/>
      </c>
      <c r="R960" s="223" t="str">
        <f>IF(OR(LEFT($A960,1)="x",AND(AA953+$AC960=0,$AC953&gt;0)),"",IFERROR(VLOOKUP($A960,LedenZ,28,0),""))</f>
        <v/>
      </c>
      <c r="S960" s="223" t="str">
        <f>IF(OR(LEFT($A960,1)="x",AND(AC953+$AC960=0,$AC953&gt;0)),"",IFERROR(VLOOKUP($A960,LedenZ,29,0),""))</f>
        <v/>
      </c>
      <c r="T960" s="305"/>
      <c r="U960" s="226"/>
      <c r="V960" s="229" t="str">
        <f t="shared" si="767"/>
        <v/>
      </c>
      <c r="W960" s="229" t="str">
        <f t="shared" si="767"/>
        <v/>
      </c>
      <c r="X960" s="52">
        <v>11</v>
      </c>
      <c r="Y960" s="87" t="str">
        <f t="shared" si="762"/>
        <v/>
      </c>
      <c r="Z960" s="87" t="str">
        <f t="shared" si="763"/>
        <v/>
      </c>
      <c r="AA960" s="87" t="str">
        <f t="shared" si="764"/>
        <v/>
      </c>
      <c r="AB960" s="87" t="str">
        <f t="shared" si="765"/>
        <v/>
      </c>
      <c r="AC960" s="34">
        <f t="shared" si="766"/>
        <v>0</v>
      </c>
    </row>
    <row r="961" spans="1:32" x14ac:dyDescent="0.2">
      <c r="A961" s="34" t="str">
        <f>C951&amp;"x"&amp;B961</f>
        <v>x8</v>
      </c>
      <c r="B961" s="63">
        <v>8</v>
      </c>
      <c r="C961" s="87" t="str">
        <f t="shared" si="752"/>
        <v/>
      </c>
      <c r="D961" s="87" t="str">
        <f t="shared" si="753"/>
        <v/>
      </c>
      <c r="E961" s="88" t="str">
        <f t="shared" si="754"/>
        <v/>
      </c>
      <c r="F961" s="88" t="str">
        <f t="shared" si="755"/>
        <v/>
      </c>
      <c r="G961" s="89" t="str">
        <f t="shared" si="756"/>
        <v/>
      </c>
      <c r="H961" s="90" t="str">
        <f t="shared" si="757"/>
        <v/>
      </c>
      <c r="I961" s="97"/>
      <c r="J961" s="87" t="str">
        <f t="shared" si="758"/>
        <v/>
      </c>
      <c r="K961" s="87" t="str">
        <f t="shared" si="759"/>
        <v/>
      </c>
      <c r="L961" s="87" t="str">
        <f t="shared" si="760"/>
        <v/>
      </c>
      <c r="M961" s="87" t="str">
        <f t="shared" si="761"/>
        <v/>
      </c>
      <c r="N961" s="92"/>
      <c r="P961" s="223" t="str">
        <f>IF(OR(LEFT($A961,1)="x",AND(Y953+$AC961=0,$AC953&gt;0)),"",IFERROR(VLOOKUP($A961,LedenZ,26,0),""))</f>
        <v/>
      </c>
      <c r="Q961" s="223" t="str">
        <f>IF(OR(LEFT($A961,1)="x",AND(Z953+$AC961=0,$AC953&gt;0)),"",IFERROR(VLOOKUP($A961,LedenZ,27,0),""))</f>
        <v/>
      </c>
      <c r="R961" s="223" t="str">
        <f>IF(OR(LEFT($A961,1)="x",AND(AA953+$AC961=0,$AC953&gt;0)),"",IFERROR(VLOOKUP($A961,LedenZ,28,0),""))</f>
        <v/>
      </c>
      <c r="S961" s="223" t="str">
        <f>IF(OR(LEFT($A961,1)="x",AND(AC953+$AC961=0,$AC953&gt;0)),"",IFERROR(VLOOKUP($A961,LedenZ,29,0),""))</f>
        <v/>
      </c>
      <c r="T961" s="305"/>
      <c r="U961" s="226"/>
      <c r="V961" s="229" t="str">
        <f t="shared" si="767"/>
        <v/>
      </c>
      <c r="W961" s="229" t="str">
        <f t="shared" si="767"/>
        <v/>
      </c>
      <c r="X961" s="52">
        <v>12</v>
      </c>
      <c r="Y961" s="87" t="str">
        <f t="shared" si="762"/>
        <v/>
      </c>
      <c r="Z961" s="87" t="str">
        <f t="shared" si="763"/>
        <v/>
      </c>
      <c r="AA961" s="87" t="str">
        <f t="shared" si="764"/>
        <v/>
      </c>
      <c r="AB961" s="87" t="str">
        <f t="shared" si="765"/>
        <v/>
      </c>
      <c r="AC961" s="34">
        <f t="shared" si="766"/>
        <v>0</v>
      </c>
    </row>
    <row r="962" spans="1:32" x14ac:dyDescent="0.2">
      <c r="A962" s="34" t="str">
        <f>C951&amp;"x"&amp;B962</f>
        <v>x9</v>
      </c>
      <c r="B962" s="63">
        <v>9</v>
      </c>
      <c r="C962" s="87" t="str">
        <f t="shared" si="752"/>
        <v/>
      </c>
      <c r="D962" s="87" t="str">
        <f t="shared" si="753"/>
        <v/>
      </c>
      <c r="E962" s="88" t="str">
        <f t="shared" si="754"/>
        <v/>
      </c>
      <c r="F962" s="88" t="str">
        <f t="shared" si="755"/>
        <v/>
      </c>
      <c r="G962" s="89" t="str">
        <f t="shared" si="756"/>
        <v/>
      </c>
      <c r="H962" s="90" t="str">
        <f t="shared" si="757"/>
        <v/>
      </c>
      <c r="I962" s="97"/>
      <c r="J962" s="87" t="str">
        <f t="shared" si="758"/>
        <v/>
      </c>
      <c r="K962" s="87" t="str">
        <f t="shared" si="759"/>
        <v/>
      </c>
      <c r="L962" s="87" t="str">
        <f t="shared" si="760"/>
        <v/>
      </c>
      <c r="M962" s="87" t="str">
        <f t="shared" si="761"/>
        <v/>
      </c>
      <c r="N962" s="92"/>
      <c r="P962" s="223" t="str">
        <f>IF(OR(LEFT($A962,1)="x",AND(Y953+$AC962=0,$AC953&gt;0)),"",IFERROR(VLOOKUP($A962,LedenZ,26,0),""))</f>
        <v/>
      </c>
      <c r="Q962" s="223" t="str">
        <f>IF(OR(LEFT($A962,1)="x",AND(Z953+$AC962=0,$AC953&gt;0)),"",IFERROR(VLOOKUP($A962,LedenZ,27,0),""))</f>
        <v/>
      </c>
      <c r="R962" s="223" t="str">
        <f>IF(OR(LEFT($A962,1)="x",AND(AA953+$AC962=0,$AC953&gt;0)),"",IFERROR(VLOOKUP($A962,LedenZ,28,0),""))</f>
        <v/>
      </c>
      <c r="S962" s="223" t="str">
        <f>IF(OR(LEFT($A962,1)="x",AND(AC953+$AC962=0,$AC953&gt;0)),"",IFERROR(VLOOKUP($A962,LedenZ,29,0),""))</f>
        <v/>
      </c>
      <c r="T962" s="305"/>
      <c r="U962" s="226"/>
      <c r="V962" s="229" t="str">
        <f t="shared" si="767"/>
        <v/>
      </c>
      <c r="W962" s="229" t="str">
        <f t="shared" si="767"/>
        <v/>
      </c>
      <c r="X962" s="52">
        <v>13</v>
      </c>
      <c r="Y962" s="87" t="str">
        <f t="shared" si="762"/>
        <v/>
      </c>
      <c r="Z962" s="87" t="str">
        <f t="shared" si="763"/>
        <v/>
      </c>
      <c r="AA962" s="87" t="str">
        <f t="shared" si="764"/>
        <v/>
      </c>
      <c r="AB962" s="87" t="str">
        <f t="shared" si="765"/>
        <v/>
      </c>
      <c r="AC962" s="34">
        <f t="shared" si="766"/>
        <v>0</v>
      </c>
    </row>
    <row r="963" spans="1:32" x14ac:dyDescent="0.2">
      <c r="A963" s="34" t="str">
        <f>C951&amp;"x"&amp;B963</f>
        <v>x10</v>
      </c>
      <c r="B963" s="63">
        <v>10</v>
      </c>
      <c r="C963" s="87" t="str">
        <f t="shared" si="752"/>
        <v/>
      </c>
      <c r="D963" s="87" t="str">
        <f t="shared" si="753"/>
        <v/>
      </c>
      <c r="E963" s="88" t="str">
        <f t="shared" si="754"/>
        <v/>
      </c>
      <c r="F963" s="88" t="str">
        <f t="shared" si="755"/>
        <v/>
      </c>
      <c r="G963" s="89" t="str">
        <f t="shared" si="756"/>
        <v/>
      </c>
      <c r="H963" s="90" t="str">
        <f t="shared" si="757"/>
        <v/>
      </c>
      <c r="I963" s="97"/>
      <c r="J963" s="87" t="str">
        <f t="shared" si="758"/>
        <v/>
      </c>
      <c r="K963" s="87" t="str">
        <f t="shared" si="759"/>
        <v/>
      </c>
      <c r="L963" s="87" t="str">
        <f t="shared" si="760"/>
        <v/>
      </c>
      <c r="M963" s="87" t="str">
        <f t="shared" si="761"/>
        <v/>
      </c>
      <c r="N963" s="92"/>
      <c r="P963" s="223" t="str">
        <f>IF(OR(LEFT($A963,1)="x",AND(Y953+$AC963=0,$AC953&gt;0)),"",IFERROR(VLOOKUP($A963,LedenZ,26,0),""))</f>
        <v/>
      </c>
      <c r="Q963" s="223" t="str">
        <f>IF(OR(LEFT($A963,1)="x",AND(Z953+$AC963=0,$AC953&gt;0)),"",IFERROR(VLOOKUP($A963,LedenZ,27,0),""))</f>
        <v/>
      </c>
      <c r="R963" s="223" t="str">
        <f>IF(OR(LEFT($A963,1)="x",AND(AA953+$AC963=0,$AC953&gt;0)),"",IFERROR(VLOOKUP($A963,LedenZ,28,0),""))</f>
        <v/>
      </c>
      <c r="S963" s="223" t="str">
        <f>IF(OR(LEFT($A963,1)="x",AND(AC953+$AC963=0,$AC953&gt;0)),"",IFERROR(VLOOKUP($A963,LedenZ,29,0),""))</f>
        <v/>
      </c>
      <c r="T963" s="305"/>
      <c r="U963" s="226"/>
      <c r="V963" s="229" t="str">
        <f t="shared" si="767"/>
        <v/>
      </c>
      <c r="W963" s="229" t="str">
        <f t="shared" si="767"/>
        <v/>
      </c>
      <c r="X963" s="52">
        <v>14</v>
      </c>
      <c r="Y963" s="87" t="str">
        <f t="shared" si="762"/>
        <v/>
      </c>
      <c r="Z963" s="87" t="str">
        <f t="shared" si="763"/>
        <v/>
      </c>
      <c r="AA963" s="87" t="str">
        <f t="shared" si="764"/>
        <v/>
      </c>
      <c r="AB963" s="87" t="str">
        <f t="shared" si="765"/>
        <v/>
      </c>
      <c r="AC963" s="34">
        <f t="shared" si="766"/>
        <v>0</v>
      </c>
    </row>
    <row r="964" spans="1:32" x14ac:dyDescent="0.2">
      <c r="A964" s="34" t="str">
        <f>C951&amp;"x"&amp;B964</f>
        <v>x11</v>
      </c>
      <c r="B964" s="63">
        <v>11</v>
      </c>
      <c r="C964" s="87" t="str">
        <f t="shared" si="752"/>
        <v/>
      </c>
      <c r="D964" s="87" t="str">
        <f t="shared" si="753"/>
        <v/>
      </c>
      <c r="E964" s="88" t="str">
        <f t="shared" si="754"/>
        <v/>
      </c>
      <c r="F964" s="88" t="str">
        <f t="shared" si="755"/>
        <v/>
      </c>
      <c r="G964" s="89" t="str">
        <f t="shared" si="756"/>
        <v/>
      </c>
      <c r="H964" s="90" t="str">
        <f t="shared" si="757"/>
        <v/>
      </c>
      <c r="I964" s="97"/>
      <c r="J964" s="87" t="str">
        <f t="shared" si="758"/>
        <v/>
      </c>
      <c r="K964" s="87" t="str">
        <f t="shared" si="759"/>
        <v/>
      </c>
      <c r="L964" s="87" t="str">
        <f t="shared" si="760"/>
        <v/>
      </c>
      <c r="M964" s="87" t="str">
        <f t="shared" si="761"/>
        <v/>
      </c>
      <c r="N964" s="92"/>
      <c r="P964" s="223" t="str">
        <f>IF(OR(LEFT($A964,1)="x",AND(Y953+$AC964=0,$AC953&gt;0)),"",IFERROR(VLOOKUP($A964,LedenZ,26,0),""))</f>
        <v/>
      </c>
      <c r="Q964" s="223" t="str">
        <f>IF(OR(LEFT($A964,1)="x",AND(Z953+$AC964=0,$AC953&gt;0)),"",IFERROR(VLOOKUP($A964,LedenZ,27,0),""))</f>
        <v/>
      </c>
      <c r="R964" s="223" t="str">
        <f>IF(OR(LEFT($A964,1)="x",AND(AA953+$AC964=0,$AC953&gt;0)),"",IFERROR(VLOOKUP($A964,LedenZ,28,0),""))</f>
        <v/>
      </c>
      <c r="S964" s="223" t="str">
        <f>IF(OR(LEFT($A964,1)="x",AND(AC953+$AC964=0,$AC953&gt;0)),"",IFERROR(VLOOKUP($A964,LedenZ,29,0),""))</f>
        <v/>
      </c>
      <c r="V964" s="229" t="str">
        <f t="shared" si="767"/>
        <v/>
      </c>
      <c r="W964" s="229" t="str">
        <f t="shared" si="767"/>
        <v/>
      </c>
      <c r="X964" s="52">
        <v>15</v>
      </c>
      <c r="Y964" s="87" t="str">
        <f t="shared" si="762"/>
        <v/>
      </c>
      <c r="Z964" s="87" t="str">
        <f t="shared" si="763"/>
        <v/>
      </c>
      <c r="AA964" s="87" t="str">
        <f t="shared" si="764"/>
        <v/>
      </c>
      <c r="AB964" s="87" t="str">
        <f t="shared" si="765"/>
        <v/>
      </c>
      <c r="AC964" s="34">
        <f t="shared" si="766"/>
        <v>0</v>
      </c>
    </row>
    <row r="965" spans="1:32" x14ac:dyDescent="0.2">
      <c r="A965" s="34" t="str">
        <f>C951&amp;"x"&amp;B965</f>
        <v>x12</v>
      </c>
      <c r="B965" s="63">
        <v>12</v>
      </c>
      <c r="C965" s="87" t="str">
        <f t="shared" si="752"/>
        <v/>
      </c>
      <c r="D965" s="87" t="str">
        <f t="shared" si="753"/>
        <v/>
      </c>
      <c r="E965" s="88" t="str">
        <f t="shared" si="754"/>
        <v/>
      </c>
      <c r="F965" s="88" t="str">
        <f t="shared" si="755"/>
        <v/>
      </c>
      <c r="G965" s="89" t="str">
        <f t="shared" si="756"/>
        <v/>
      </c>
      <c r="H965" s="90" t="str">
        <f t="shared" si="757"/>
        <v/>
      </c>
      <c r="I965" s="97"/>
      <c r="J965" s="87" t="str">
        <f t="shared" si="758"/>
        <v/>
      </c>
      <c r="K965" s="87" t="str">
        <f t="shared" si="759"/>
        <v/>
      </c>
      <c r="L965" s="87" t="str">
        <f t="shared" si="760"/>
        <v/>
      </c>
      <c r="M965" s="87" t="str">
        <f t="shared" si="761"/>
        <v/>
      </c>
      <c r="N965" s="92"/>
      <c r="P965" s="223" t="str">
        <f>IF(OR(LEFT($A965,1)="x",AND(Y953+$AC965=0,$AC953&gt;0)),"",IFERROR(VLOOKUP($A965,LedenZ,26,0),""))</f>
        <v/>
      </c>
      <c r="Q965" s="223" t="str">
        <f>IF(OR(LEFT($A965,1)="x",AND(Z953+$AC965=0,$AC953&gt;0)),"",IFERROR(VLOOKUP($A965,LedenZ,27,0),""))</f>
        <v/>
      </c>
      <c r="R965" s="223" t="str">
        <f>IF(OR(LEFT($A965,1)="x",AND(AA953+$AC965=0,$AC953&gt;0)),"",IFERROR(VLOOKUP($A965,LedenZ,28,0),""))</f>
        <v/>
      </c>
      <c r="S965" s="223" t="str">
        <f>IF(OR(LEFT($A965,1)="x",AND(AC953+$AC965=0,$AC953&gt;0)),"",IFERROR(VLOOKUP($A965,LedenZ,29,0),""))</f>
        <v/>
      </c>
      <c r="V965" s="229" t="str">
        <f t="shared" si="767"/>
        <v/>
      </c>
      <c r="W965" s="229" t="str">
        <f t="shared" si="767"/>
        <v/>
      </c>
      <c r="X965" s="52">
        <v>16</v>
      </c>
      <c r="Y965" s="87" t="str">
        <f t="shared" si="762"/>
        <v/>
      </c>
      <c r="Z965" s="87" t="str">
        <f t="shared" si="763"/>
        <v/>
      </c>
      <c r="AA965" s="87" t="str">
        <f t="shared" si="764"/>
        <v/>
      </c>
      <c r="AB965" s="87" t="str">
        <f t="shared" si="765"/>
        <v/>
      </c>
      <c r="AC965" s="34">
        <f t="shared" si="766"/>
        <v>0</v>
      </c>
    </row>
    <row r="966" spans="1:32" x14ac:dyDescent="0.2">
      <c r="A966" s="34" t="str">
        <f>C951&amp;"x"&amp;B966</f>
        <v>x13</v>
      </c>
      <c r="B966" s="63">
        <v>13</v>
      </c>
      <c r="C966" s="87" t="str">
        <f t="shared" si="752"/>
        <v/>
      </c>
      <c r="D966" s="87" t="str">
        <f t="shared" si="753"/>
        <v/>
      </c>
      <c r="E966" s="88" t="str">
        <f t="shared" si="754"/>
        <v/>
      </c>
      <c r="F966" s="88" t="str">
        <f t="shared" si="755"/>
        <v/>
      </c>
      <c r="G966" s="89" t="str">
        <f t="shared" si="756"/>
        <v/>
      </c>
      <c r="H966" s="90" t="str">
        <f t="shared" si="757"/>
        <v/>
      </c>
      <c r="I966" s="97"/>
      <c r="J966" s="87" t="str">
        <f t="shared" si="758"/>
        <v/>
      </c>
      <c r="K966" s="87" t="str">
        <f t="shared" si="759"/>
        <v/>
      </c>
      <c r="L966" s="87" t="str">
        <f t="shared" si="760"/>
        <v/>
      </c>
      <c r="M966" s="87" t="str">
        <f t="shared" si="761"/>
        <v/>
      </c>
      <c r="N966" s="92"/>
      <c r="P966" s="223" t="str">
        <f>IF(OR(LEFT($A966,1)="x",AND(Y953+$AC966=0,$AC953&gt;0)),"",IFERROR(VLOOKUP($A966,LedenZ,26,0),""))</f>
        <v/>
      </c>
      <c r="Q966" s="223" t="str">
        <f>IF(OR(LEFT($A966,1)="x",AND(Z953+$AC966=0,$AC953&gt;0)),"",IFERROR(VLOOKUP($A966,LedenZ,27,0),""))</f>
        <v/>
      </c>
      <c r="R966" s="223" t="str">
        <f>IF(OR(LEFT($A966,1)="x",AND(AA953+$AC966=0,$AC953&gt;0)),"",IFERROR(VLOOKUP($A966,LedenZ,28,0),""))</f>
        <v/>
      </c>
      <c r="S966" s="223" t="str">
        <f>IF(OR(LEFT($A966,1)="x",AND(AC953+$AC966=0,$AC953&gt;0)),"",IFERROR(VLOOKUP($A966,LedenZ,29,0),""))</f>
        <v/>
      </c>
      <c r="V966" s="229" t="str">
        <f t="shared" si="767"/>
        <v/>
      </c>
      <c r="W966" s="229" t="str">
        <f t="shared" si="767"/>
        <v/>
      </c>
      <c r="X966" s="52">
        <v>17</v>
      </c>
      <c r="Y966" s="87" t="str">
        <f t="shared" si="762"/>
        <v/>
      </c>
      <c r="Z966" s="87" t="str">
        <f t="shared" si="763"/>
        <v/>
      </c>
      <c r="AA966" s="87" t="str">
        <f t="shared" si="764"/>
        <v/>
      </c>
      <c r="AB966" s="87" t="str">
        <f t="shared" si="765"/>
        <v/>
      </c>
      <c r="AC966" s="34">
        <f t="shared" si="766"/>
        <v>0</v>
      </c>
    </row>
    <row r="967" spans="1:32" x14ac:dyDescent="0.2">
      <c r="A967" s="34" t="str">
        <f>C951&amp;"x"&amp;B967</f>
        <v>x14</v>
      </c>
      <c r="B967" s="63">
        <v>14</v>
      </c>
      <c r="C967" s="87" t="str">
        <f t="shared" si="752"/>
        <v/>
      </c>
      <c r="D967" s="87" t="str">
        <f t="shared" si="753"/>
        <v/>
      </c>
      <c r="E967" s="88" t="str">
        <f t="shared" si="754"/>
        <v/>
      </c>
      <c r="F967" s="88" t="str">
        <f t="shared" si="755"/>
        <v/>
      </c>
      <c r="G967" s="89" t="str">
        <f t="shared" si="756"/>
        <v/>
      </c>
      <c r="H967" s="90" t="str">
        <f t="shared" si="757"/>
        <v/>
      </c>
      <c r="I967" s="97"/>
      <c r="J967" s="87" t="str">
        <f t="shared" si="758"/>
        <v/>
      </c>
      <c r="K967" s="87" t="str">
        <f t="shared" si="759"/>
        <v/>
      </c>
      <c r="L967" s="87" t="str">
        <f t="shared" si="760"/>
        <v/>
      </c>
      <c r="M967" s="87" t="str">
        <f t="shared" si="761"/>
        <v/>
      </c>
      <c r="N967" s="92"/>
      <c r="P967" s="223" t="str">
        <f>IF(OR(LEFT($A967,1)="x",AND(Y953+$AC967=0,$AC953&gt;0)),"",IFERROR(VLOOKUP($A967,LedenZ,26,0),""))</f>
        <v/>
      </c>
      <c r="Q967" s="223" t="str">
        <f>IF(OR(LEFT($A967,1)="x",AND(Z953+$AC967=0,$AC953&gt;0)),"",IFERROR(VLOOKUP($A967,LedenZ,27,0),""))</f>
        <v/>
      </c>
      <c r="R967" s="223" t="str">
        <f>IF(OR(LEFT($A967,1)="x",AND(AA953+$AC967=0,$AC953&gt;0)),"",IFERROR(VLOOKUP($A967,LedenZ,28,0),""))</f>
        <v/>
      </c>
      <c r="S967" s="223" t="str">
        <f>IF(OR(LEFT($A967,1)="x",AND(AC953+$AC967=0,$AC953&gt;0)),"",IFERROR(VLOOKUP($A967,LedenZ,29,0),""))</f>
        <v/>
      </c>
      <c r="V967" s="229" t="str">
        <f t="shared" si="767"/>
        <v/>
      </c>
      <c r="W967" s="229" t="str">
        <f t="shared" si="767"/>
        <v/>
      </c>
      <c r="X967" s="52">
        <v>18</v>
      </c>
      <c r="Y967" s="87" t="str">
        <f t="shared" si="762"/>
        <v/>
      </c>
      <c r="Z967" s="87" t="str">
        <f t="shared" si="763"/>
        <v/>
      </c>
      <c r="AA967" s="87" t="str">
        <f t="shared" si="764"/>
        <v/>
      </c>
      <c r="AB967" s="87" t="str">
        <f t="shared" si="765"/>
        <v/>
      </c>
      <c r="AC967" s="34">
        <f t="shared" si="766"/>
        <v>0</v>
      </c>
    </row>
    <row r="968" spans="1:32" x14ac:dyDescent="0.2">
      <c r="A968" s="34" t="str">
        <f>C951&amp;"x"&amp;B968</f>
        <v>x15</v>
      </c>
      <c r="B968" s="63">
        <v>15</v>
      </c>
      <c r="C968" s="87" t="str">
        <f t="shared" si="752"/>
        <v/>
      </c>
      <c r="D968" s="87" t="str">
        <f t="shared" si="753"/>
        <v/>
      </c>
      <c r="E968" s="88" t="str">
        <f t="shared" si="754"/>
        <v/>
      </c>
      <c r="F968" s="88" t="str">
        <f t="shared" si="755"/>
        <v/>
      </c>
      <c r="G968" s="89" t="str">
        <f t="shared" si="756"/>
        <v/>
      </c>
      <c r="H968" s="90" t="str">
        <f t="shared" si="757"/>
        <v/>
      </c>
      <c r="I968" s="97"/>
      <c r="J968" s="87" t="str">
        <f t="shared" si="758"/>
        <v/>
      </c>
      <c r="K968" s="87" t="str">
        <f t="shared" si="759"/>
        <v/>
      </c>
      <c r="L968" s="87" t="str">
        <f t="shared" si="760"/>
        <v/>
      </c>
      <c r="M968" s="87" t="str">
        <f t="shared" si="761"/>
        <v/>
      </c>
      <c r="N968" s="92"/>
      <c r="P968" s="223" t="str">
        <f>IF(OR(LEFT($A968,1)="x",AND(Y953+$AC968=0,$AC953&gt;0)),"",IFERROR(VLOOKUP($A968,LedenZ,26,0),""))</f>
        <v/>
      </c>
      <c r="Q968" s="223" t="str">
        <f>IF(OR(LEFT($A968,1)="x",AND(Z953+$AC968=0,$AC953&gt;0)),"",IFERROR(VLOOKUP($A968,LedenZ,27,0),""))</f>
        <v/>
      </c>
      <c r="R968" s="223" t="str">
        <f>IF(OR(LEFT($A968,1)="x",AND(AA953+$AC968=0,$AC953&gt;0)),"",IFERROR(VLOOKUP($A968,LedenZ,28,0),""))</f>
        <v/>
      </c>
      <c r="S968" s="223" t="str">
        <f>IF(OR(LEFT($A968,1)="x",AND(AC953+$AC968=0,$AC953&gt;0)),"",IFERROR(VLOOKUP($A968,LedenZ,29,0),""))</f>
        <v/>
      </c>
      <c r="V968" s="229" t="str">
        <f t="shared" si="767"/>
        <v/>
      </c>
      <c r="W968" s="229" t="str">
        <f t="shared" si="767"/>
        <v/>
      </c>
      <c r="X968" s="52">
        <v>19</v>
      </c>
      <c r="Y968" s="87" t="str">
        <f t="shared" si="762"/>
        <v/>
      </c>
      <c r="Z968" s="87" t="str">
        <f t="shared" si="763"/>
        <v/>
      </c>
      <c r="AA968" s="87" t="str">
        <f t="shared" si="764"/>
        <v/>
      </c>
      <c r="AB968" s="87" t="str">
        <f t="shared" si="765"/>
        <v/>
      </c>
      <c r="AC968" s="34">
        <f t="shared" si="766"/>
        <v>0</v>
      </c>
    </row>
    <row r="969" spans="1:32" ht="13.5" thickBot="1" x14ac:dyDescent="0.25">
      <c r="B969" s="93"/>
      <c r="C969" s="94"/>
      <c r="D969" s="93"/>
      <c r="E969" s="93"/>
      <c r="F969" s="93"/>
      <c r="G969" s="95"/>
      <c r="H969" s="95"/>
      <c r="I969" s="95"/>
      <c r="J969" s="94"/>
      <c r="K969" s="94"/>
      <c r="L969" s="94"/>
      <c r="M969" s="92"/>
      <c r="N969" s="92"/>
      <c r="X969" s="52">
        <v>20</v>
      </c>
    </row>
    <row r="970" spans="1:32" ht="13.5" thickTop="1" x14ac:dyDescent="0.2">
      <c r="A970" s="62"/>
      <c r="B970" s="63"/>
      <c r="C970" s="392" t="s">
        <v>6547</v>
      </c>
      <c r="D970" s="392"/>
      <c r="E970" s="178" t="s">
        <v>6548</v>
      </c>
      <c r="F970" s="178" t="s">
        <v>6549</v>
      </c>
      <c r="G970" s="65" t="s">
        <v>6550</v>
      </c>
      <c r="H970" s="66"/>
      <c r="I970" s="67"/>
      <c r="J970" s="68" t="s">
        <v>6551</v>
      </c>
      <c r="K970" s="68" t="s">
        <v>6552</v>
      </c>
      <c r="L970" s="68" t="s">
        <v>6553</v>
      </c>
      <c r="M970" s="69"/>
      <c r="N970" s="69"/>
      <c r="O970" s="70"/>
      <c r="P970" s="71">
        <f>COUNT(P974:P988)</f>
        <v>0</v>
      </c>
      <c r="Q970" s="71">
        <f>COUNT(Q974:Q988)</f>
        <v>0</v>
      </c>
      <c r="R970" s="71">
        <f>COUNT(R974:R988)</f>
        <v>0</v>
      </c>
      <c r="S970" s="71">
        <f>COUNT(S974:S988)</f>
        <v>0</v>
      </c>
      <c r="T970" s="51">
        <f>S970-(15-COUNTBLANK(AB974:AB988))</f>
        <v>0</v>
      </c>
      <c r="U970" s="70"/>
      <c r="V970" s="70"/>
      <c r="W970" s="70"/>
      <c r="X970" s="70">
        <v>1</v>
      </c>
      <c r="Y970" s="62"/>
      <c r="Z970" s="62"/>
      <c r="AA970" s="62"/>
      <c r="AB970" s="62"/>
      <c r="AC970" s="62"/>
    </row>
    <row r="971" spans="1:32" x14ac:dyDescent="0.2">
      <c r="A971" s="43">
        <v>52</v>
      </c>
      <c r="B971" s="73"/>
      <c r="C971" s="391" t="str">
        <f>Leden!AR54</f>
        <v/>
      </c>
      <c r="D971" s="391"/>
      <c r="E971" s="177" t="str">
        <f>IF($C971="","",LEFT(IFERROR(VLOOKUP($C971,TeamsZ,2,0),"")&amp;"??",2))</f>
        <v/>
      </c>
      <c r="F971" s="177" t="str">
        <f>IF($C971="","",LEFT(IFERROR(VLOOKUP($C971,TeamsZ,3,0),"")&amp;"??",2))</f>
        <v/>
      </c>
      <c r="G971" s="177" t="str">
        <f>IF($C971="","",LEFT(IFERROR(VLOOKUP($C971,TeamsZ,4,0),"")&amp;"?",1))</f>
        <v/>
      </c>
      <c r="H971" s="75"/>
      <c r="I971" s="76"/>
      <c r="J971" s="295">
        <f>COUNTIF(C974:C988,"V")</f>
        <v>0</v>
      </c>
      <c r="K971" s="300">
        <f>COUNTIF(C974:C988,"M")</f>
        <v>0</v>
      </c>
      <c r="L971" s="77" t="str">
        <f>IFERROR(AVERAGE(H974:H988),"")</f>
        <v/>
      </c>
      <c r="M971" s="78"/>
      <c r="N971" s="78"/>
      <c r="O971" s="79" t="s">
        <v>6554</v>
      </c>
      <c r="P971" s="223" t="str">
        <f>IF(COUNT(P974:P988)=0,"",TeamPunten(P974:P988,$V971))</f>
        <v/>
      </c>
      <c r="Q971" s="223" t="str">
        <f>IF(COUNT(Q974:Q988)=0,"",TeamPunten(Q974:Q988,$V971))</f>
        <v/>
      </c>
      <c r="R971" s="223" t="str">
        <f>IF(COUNT(R974:R988)=0,"",TeamPunten(R974:R988,$V971))</f>
        <v/>
      </c>
      <c r="S971" s="223" t="str">
        <f>IF(COUNT(S974:S988)=0,"",TeamPunten(S974:S988,$V971))</f>
        <v/>
      </c>
      <c r="T971" s="51"/>
      <c r="U971" s="225" t="str">
        <f>MID($C971,1,1)</f>
        <v/>
      </c>
      <c r="V971" s="225" t="str">
        <f>MID($C971,1,1)</f>
        <v/>
      </c>
      <c r="W971" s="225" t="str">
        <f>MID($C971,1,1)</f>
        <v/>
      </c>
      <c r="X971" s="52">
        <v>2</v>
      </c>
      <c r="Y971" s="43"/>
      <c r="Z971" s="43"/>
      <c r="AA971" s="43"/>
      <c r="AB971" s="43"/>
      <c r="AC971" s="43"/>
      <c r="AD971" s="20" t="str">
        <f>IF($C971="","",IFERROR(VLOOKUP($C971,TeamsZ,6,0),""))</f>
        <v/>
      </c>
      <c r="AE971" s="20" t="str">
        <f>IF($AD971="","",VLOOKUP($AD971,Teams!$J$4:$O$8,2,0))</f>
        <v/>
      </c>
      <c r="AF971" s="20" t="str">
        <f>IF($AD971="","",VLOOKUP($AD971,Teams!$J$4:$O$8,4,0))</f>
        <v/>
      </c>
    </row>
    <row r="972" spans="1:32" x14ac:dyDescent="0.2">
      <c r="B972" s="63"/>
      <c r="C972" s="178"/>
      <c r="D972" s="63"/>
      <c r="E972" s="63"/>
      <c r="F972" s="63"/>
      <c r="G972" s="67"/>
      <c r="H972" s="67"/>
      <c r="I972" s="67"/>
      <c r="J972" s="296"/>
      <c r="K972" s="296"/>
      <c r="L972" s="296"/>
      <c r="M972" s="80"/>
      <c r="N972" s="80"/>
      <c r="P972" s="224"/>
      <c r="Q972" s="224"/>
      <c r="R972" s="224"/>
      <c r="S972" s="224"/>
      <c r="T972" s="51"/>
      <c r="U972" s="226"/>
      <c r="V972" s="226"/>
      <c r="W972" s="226"/>
      <c r="X972" s="52">
        <v>3</v>
      </c>
    </row>
    <row r="973" spans="1:32" x14ac:dyDescent="0.2">
      <c r="A973" s="81"/>
      <c r="B973" s="82"/>
      <c r="C973" s="83" t="s">
        <v>6555</v>
      </c>
      <c r="D973" s="83" t="s">
        <v>6556</v>
      </c>
      <c r="E973" s="84" t="s">
        <v>6557</v>
      </c>
      <c r="F973" s="84" t="s">
        <v>6558</v>
      </c>
      <c r="G973" s="83" t="s">
        <v>6559</v>
      </c>
      <c r="H973" s="83" t="s">
        <v>6560</v>
      </c>
      <c r="I973" s="83" t="s">
        <v>6415</v>
      </c>
      <c r="J973" s="83" t="s">
        <v>7321</v>
      </c>
      <c r="K973" s="83" t="s">
        <v>8065</v>
      </c>
      <c r="L973" s="83" t="s">
        <v>8195</v>
      </c>
      <c r="M973" s="83" t="s">
        <v>8196</v>
      </c>
      <c r="N973" s="85"/>
      <c r="O973" s="86"/>
      <c r="P973" s="227" t="s">
        <v>6425</v>
      </c>
      <c r="Q973" s="227" t="s">
        <v>6424</v>
      </c>
      <c r="R973" s="227" t="s">
        <v>6426</v>
      </c>
      <c r="S973" s="227" t="s">
        <v>6425</v>
      </c>
      <c r="T973" s="51"/>
      <c r="U973" s="225" t="str">
        <f>IF(W971="","",VLOOKUP(W971,Leeftijdscat,2,FALSE))</f>
        <v/>
      </c>
      <c r="V973" s="225" t="str">
        <f>IF(W971="","",VLOOKUP(W971,Leeftijdscat,3,FALSE))</f>
        <v/>
      </c>
      <c r="W973" s="225"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LEN(AB974&amp;AB975&amp;AB976&amp;AB977&amp;AB978&amp;AB979&amp;AB980&amp;AB981&amp;AB982&amp;AB983&amp;AB984&amp;AB985&amp;AB986&amp;AB987&amp;AB988)</f>
        <v>0</v>
      </c>
      <c r="AC973" s="81">
        <f>SUM(Y973:AA973)</f>
        <v>0</v>
      </c>
    </row>
    <row r="974" spans="1:32" x14ac:dyDescent="0.2">
      <c r="A974" s="34" t="str">
        <f>C971&amp;"x"&amp;B974</f>
        <v>x1</v>
      </c>
      <c r="B974" s="63">
        <v>1</v>
      </c>
      <c r="C974" s="87" t="str">
        <f t="shared" ref="C974:C988" si="768">IF(LEFT($A974,1)="x","",IFERROR(VLOOKUP($A974,LedenZ,5,0),""))</f>
        <v/>
      </c>
      <c r="D974" s="87" t="str">
        <f t="shared" ref="D974:D988" si="769">IF(LEFT($A974,1)="x","",IFERROR(VLOOKUP($A974,LedenZ,6,0),""))</f>
        <v/>
      </c>
      <c r="E974" s="88" t="str">
        <f t="shared" ref="E974:E988" si="770">IF(LEFT($A974,1)="x","",IFERROR(VLOOKUP($A974,LedenZ,7,0),""))</f>
        <v/>
      </c>
      <c r="F974" s="88" t="str">
        <f t="shared" ref="F974:F988" si="771">IF(LEFT($A974,1)="x","",IFERROR(VLOOKUP($A974,LedenZ,8,0),""))</f>
        <v/>
      </c>
      <c r="G974" s="89" t="str">
        <f t="shared" ref="G974:G988" si="772">IF(LEFT($A974,1)="x","",IFERROR(VLOOKUP($A974,LedenZ,9,0),""))</f>
        <v/>
      </c>
      <c r="H974" s="90" t="str">
        <f t="shared" ref="H974:H988" si="773">IF(AND(ISNUMBER(G974),G974&lt;&gt;0),DATEDIF(G974,Peildatum,"Y"),"")</f>
        <v/>
      </c>
      <c r="I974" s="97"/>
      <c r="J974" s="87" t="str">
        <f t="shared" ref="J974:J988" si="774">IF(LEFT($A974,1)="x","",IFERROR(VLOOKUP($A974,LedenZ,15,0),""))</f>
        <v/>
      </c>
      <c r="K974" s="87" t="str">
        <f t="shared" ref="K974:K988" si="775">IF(LEFT($A974,1)="x","",IFERROR(VLOOKUP($A974,LedenZ,16,0),""))</f>
        <v/>
      </c>
      <c r="L974" s="87" t="str">
        <f t="shared" ref="L974:L988" si="776">IF(LEFT($A974,1)="x","",IFERROR(VLOOKUP($A974,LedenZ,17,0),""))</f>
        <v/>
      </c>
      <c r="M974" s="87" t="str">
        <f t="shared" ref="M974:M988" si="777">IF(LEFT($A974,1)="x","",IFERROR(VLOOKUP($A974,LedenZ,18,0),""))</f>
        <v/>
      </c>
      <c r="N974" s="92"/>
      <c r="P974" s="223" t="str">
        <f>IF(OR(LEFT($A974,1)="x",AND(Y973+$AC974=0,$AC973&gt;0)),"",IFERROR(VLOOKUP($A974,LedenZ,26,0),""))</f>
        <v/>
      </c>
      <c r="Q974" s="223" t="str">
        <f>IF(OR(LEFT($A974,1)="x",AND(Z973+$AC974=0,$AC973&gt;0)),"",IFERROR(VLOOKUP($A974,LedenZ,27,0),""))</f>
        <v/>
      </c>
      <c r="R974" s="223" t="str">
        <f>IF(OR(LEFT($A974,1)="x",AND(AA973+$AC974=0,$AC973&gt;0)),"",IFERROR(VLOOKUP($A974,LedenZ,28,0),""))</f>
        <v/>
      </c>
      <c r="S974" s="223" t="str">
        <f>IF(OR(LEFT($A974,1)="x",AND(AC973+$AC974=0,$AC973&gt;0)),"",IFERROR(VLOOKUP($A974,LedenZ,29,0),""))</f>
        <v/>
      </c>
      <c r="T974" s="305"/>
      <c r="U974" s="226"/>
      <c r="V974" s="229" t="str">
        <f>V973</f>
        <v/>
      </c>
      <c r="W974" s="229" t="str">
        <f>W973</f>
        <v/>
      </c>
      <c r="X974" s="52">
        <v>5</v>
      </c>
      <c r="Y974" s="87" t="str">
        <f t="shared" ref="Y974:Y988" si="778">IF(LEFT($A974,1)="x","",IFERROR(VLOOKUP($A974,LedenZ,33,0),""))</f>
        <v/>
      </c>
      <c r="Z974" s="87" t="str">
        <f t="shared" ref="Z974:Z988" si="779">IF(LEFT($A974,1)="x","",IFERROR(VLOOKUP($A974,LedenZ,34,0),""))</f>
        <v/>
      </c>
      <c r="AA974" s="87" t="str">
        <f t="shared" ref="AA974:AA988" si="780">IF(LEFT($A974,1)="x","",IFERROR(VLOOKUP($A974,LedenZ,35,0),""))</f>
        <v/>
      </c>
      <c r="AB974" s="87" t="str">
        <f t="shared" ref="AB974:AB988" si="781">IF(LEFT($A974,1)="x","",IFERROR(VLOOKUP($A974,LedenZ,36,0),""))</f>
        <v/>
      </c>
      <c r="AC974" s="34">
        <f t="shared" ref="AC974:AC988" si="782">LEN(Y974&amp;Z974&amp;AA974&amp;AB974)</f>
        <v>0</v>
      </c>
    </row>
    <row r="975" spans="1:32" x14ac:dyDescent="0.2">
      <c r="A975" s="34" t="str">
        <f>C971&amp;"x"&amp;B975</f>
        <v>x2</v>
      </c>
      <c r="B975" s="63">
        <v>2</v>
      </c>
      <c r="C975" s="87" t="str">
        <f t="shared" si="768"/>
        <v/>
      </c>
      <c r="D975" s="87" t="str">
        <f t="shared" si="769"/>
        <v/>
      </c>
      <c r="E975" s="88" t="str">
        <f t="shared" si="770"/>
        <v/>
      </c>
      <c r="F975" s="88" t="str">
        <f t="shared" si="771"/>
        <v/>
      </c>
      <c r="G975" s="89" t="str">
        <f t="shared" si="772"/>
        <v/>
      </c>
      <c r="H975" s="90" t="str">
        <f t="shared" si="773"/>
        <v/>
      </c>
      <c r="I975" s="97"/>
      <c r="J975" s="87" t="str">
        <f t="shared" si="774"/>
        <v/>
      </c>
      <c r="K975" s="87" t="str">
        <f t="shared" si="775"/>
        <v/>
      </c>
      <c r="L975" s="87" t="str">
        <f t="shared" si="776"/>
        <v/>
      </c>
      <c r="M975" s="87" t="str">
        <f t="shared" si="777"/>
        <v/>
      </c>
      <c r="N975" s="92"/>
      <c r="P975" s="223" t="str">
        <f>IF(OR(LEFT($A975,1)="x",AND(Y973+$AC975=0,$AC973&gt;0)),"",IFERROR(VLOOKUP($A975,LedenZ,26,0),""))</f>
        <v/>
      </c>
      <c r="Q975" s="223" t="str">
        <f>IF(OR(LEFT($A975,1)="x",AND(Z973+$AC975=0,$AC973&gt;0)),"",IFERROR(VLOOKUP($A975,LedenZ,27,0),""))</f>
        <v/>
      </c>
      <c r="R975" s="223" t="str">
        <f>IF(OR(LEFT($A975,1)="x",AND(AA973+$AC975=0,$AC973&gt;0)),"",IFERROR(VLOOKUP($A975,LedenZ,28,0),""))</f>
        <v/>
      </c>
      <c r="S975" s="223" t="str">
        <f>IF(OR(LEFT($A975,1)="x",AND(AC973+$AC975=0,$AC973&gt;0)),"",IFERROR(VLOOKUP($A975,LedenZ,29,0),""))</f>
        <v/>
      </c>
      <c r="T975" s="305"/>
      <c r="U975" s="226"/>
      <c r="V975" s="229" t="str">
        <f t="shared" ref="V975:W988" si="783">V974</f>
        <v/>
      </c>
      <c r="W975" s="229" t="str">
        <f t="shared" si="783"/>
        <v/>
      </c>
      <c r="X975" s="52">
        <v>6</v>
      </c>
      <c r="Y975" s="87" t="str">
        <f t="shared" si="778"/>
        <v/>
      </c>
      <c r="Z975" s="87" t="str">
        <f t="shared" si="779"/>
        <v/>
      </c>
      <c r="AA975" s="87" t="str">
        <f t="shared" si="780"/>
        <v/>
      </c>
      <c r="AB975" s="87" t="str">
        <f t="shared" si="781"/>
        <v/>
      </c>
      <c r="AC975" s="34">
        <f t="shared" si="782"/>
        <v>0</v>
      </c>
    </row>
    <row r="976" spans="1:32" x14ac:dyDescent="0.2">
      <c r="A976" s="34" t="str">
        <f>C971&amp;"x"&amp;B976</f>
        <v>x3</v>
      </c>
      <c r="B976" s="63">
        <v>3</v>
      </c>
      <c r="C976" s="87" t="str">
        <f t="shared" si="768"/>
        <v/>
      </c>
      <c r="D976" s="87" t="str">
        <f t="shared" si="769"/>
        <v/>
      </c>
      <c r="E976" s="88" t="str">
        <f t="shared" si="770"/>
        <v/>
      </c>
      <c r="F976" s="88" t="str">
        <f t="shared" si="771"/>
        <v/>
      </c>
      <c r="G976" s="89" t="str">
        <f t="shared" si="772"/>
        <v/>
      </c>
      <c r="H976" s="90" t="str">
        <f t="shared" si="773"/>
        <v/>
      </c>
      <c r="I976" s="97"/>
      <c r="J976" s="87" t="str">
        <f t="shared" si="774"/>
        <v/>
      </c>
      <c r="K976" s="87" t="str">
        <f t="shared" si="775"/>
        <v/>
      </c>
      <c r="L976" s="87" t="str">
        <f t="shared" si="776"/>
        <v/>
      </c>
      <c r="M976" s="87" t="str">
        <f t="shared" si="777"/>
        <v/>
      </c>
      <c r="N976" s="92"/>
      <c r="P976" s="223" t="str">
        <f>IF(OR(LEFT($A976,1)="x",AND(Y973+$AC976=0,$AC973&gt;0)),"",IFERROR(VLOOKUP($A976,LedenZ,26,0),""))</f>
        <v/>
      </c>
      <c r="Q976" s="223" t="str">
        <f>IF(OR(LEFT($A976,1)="x",AND(Z973+$AC976=0,$AC973&gt;0)),"",IFERROR(VLOOKUP($A976,LedenZ,27,0),""))</f>
        <v/>
      </c>
      <c r="R976" s="223" t="str">
        <f>IF(OR(LEFT($A976,1)="x",AND(AA973+$AC976=0,$AC973&gt;0)),"",IFERROR(VLOOKUP($A976,LedenZ,28,0),""))</f>
        <v/>
      </c>
      <c r="S976" s="223" t="str">
        <f>IF(OR(LEFT($A976,1)="x",AND(AC973+$AC976=0,$AC973&gt;0)),"",IFERROR(VLOOKUP($A976,LedenZ,29,0),""))</f>
        <v/>
      </c>
      <c r="T976" s="305"/>
      <c r="U976" s="226"/>
      <c r="V976" s="229" t="str">
        <f t="shared" si="783"/>
        <v/>
      </c>
      <c r="W976" s="229" t="str">
        <f t="shared" si="783"/>
        <v/>
      </c>
      <c r="X976" s="52">
        <v>7</v>
      </c>
      <c r="Y976" s="87" t="str">
        <f t="shared" si="778"/>
        <v/>
      </c>
      <c r="Z976" s="87" t="str">
        <f t="shared" si="779"/>
        <v/>
      </c>
      <c r="AA976" s="87" t="str">
        <f t="shared" si="780"/>
        <v/>
      </c>
      <c r="AB976" s="87" t="str">
        <f t="shared" si="781"/>
        <v/>
      </c>
      <c r="AC976" s="34">
        <f t="shared" si="782"/>
        <v>0</v>
      </c>
    </row>
    <row r="977" spans="1:32" x14ac:dyDescent="0.2">
      <c r="A977" s="34" t="str">
        <f>C971&amp;"x"&amp;B977</f>
        <v>x4</v>
      </c>
      <c r="B977" s="63">
        <v>4</v>
      </c>
      <c r="C977" s="87" t="str">
        <f t="shared" si="768"/>
        <v/>
      </c>
      <c r="D977" s="87" t="str">
        <f t="shared" si="769"/>
        <v/>
      </c>
      <c r="E977" s="88" t="str">
        <f t="shared" si="770"/>
        <v/>
      </c>
      <c r="F977" s="88" t="str">
        <f t="shared" si="771"/>
        <v/>
      </c>
      <c r="G977" s="89" t="str">
        <f t="shared" si="772"/>
        <v/>
      </c>
      <c r="H977" s="90" t="str">
        <f t="shared" si="773"/>
        <v/>
      </c>
      <c r="I977" s="97"/>
      <c r="J977" s="87" t="str">
        <f t="shared" si="774"/>
        <v/>
      </c>
      <c r="K977" s="87" t="str">
        <f t="shared" si="775"/>
        <v/>
      </c>
      <c r="L977" s="87" t="str">
        <f t="shared" si="776"/>
        <v/>
      </c>
      <c r="M977" s="87" t="str">
        <f t="shared" si="777"/>
        <v/>
      </c>
      <c r="N977" s="92"/>
      <c r="P977" s="223" t="str">
        <f>IF(OR(LEFT($A977,1)="x",AND(Y973+$AC977=0,$AC973&gt;0)),"",IFERROR(VLOOKUP($A977,LedenZ,26,0),""))</f>
        <v/>
      </c>
      <c r="Q977" s="223" t="str">
        <f>IF(OR(LEFT($A977,1)="x",AND(Z973+$AC977=0,$AC973&gt;0)),"",IFERROR(VLOOKUP($A977,LedenZ,27,0),""))</f>
        <v/>
      </c>
      <c r="R977" s="223" t="str">
        <f>IF(OR(LEFT($A977,1)="x",AND(AA973+$AC977=0,$AC973&gt;0)),"",IFERROR(VLOOKUP($A977,LedenZ,28,0),""))</f>
        <v/>
      </c>
      <c r="S977" s="223" t="str">
        <f>IF(OR(LEFT($A977,1)="x",AND(AC973+$AC977=0,$AC973&gt;0)),"",IFERROR(VLOOKUP($A977,LedenZ,29,0),""))</f>
        <v/>
      </c>
      <c r="T977" s="305"/>
      <c r="U977" s="226"/>
      <c r="V977" s="229" t="str">
        <f t="shared" si="783"/>
        <v/>
      </c>
      <c r="W977" s="229" t="str">
        <f t="shared" si="783"/>
        <v/>
      </c>
      <c r="X977" s="52">
        <v>8</v>
      </c>
      <c r="Y977" s="87" t="str">
        <f t="shared" si="778"/>
        <v/>
      </c>
      <c r="Z977" s="87" t="str">
        <f t="shared" si="779"/>
        <v/>
      </c>
      <c r="AA977" s="87" t="str">
        <f t="shared" si="780"/>
        <v/>
      </c>
      <c r="AB977" s="87" t="str">
        <f t="shared" si="781"/>
        <v/>
      </c>
      <c r="AC977" s="34">
        <f t="shared" si="782"/>
        <v>0</v>
      </c>
    </row>
    <row r="978" spans="1:32" x14ac:dyDescent="0.2">
      <c r="A978" s="34" t="str">
        <f>C971&amp;"x"&amp;B978</f>
        <v>x5</v>
      </c>
      <c r="B978" s="63">
        <v>5</v>
      </c>
      <c r="C978" s="87" t="str">
        <f t="shared" si="768"/>
        <v/>
      </c>
      <c r="D978" s="87" t="str">
        <f t="shared" si="769"/>
        <v/>
      </c>
      <c r="E978" s="88" t="str">
        <f t="shared" si="770"/>
        <v/>
      </c>
      <c r="F978" s="88" t="str">
        <f t="shared" si="771"/>
        <v/>
      </c>
      <c r="G978" s="89" t="str">
        <f t="shared" si="772"/>
        <v/>
      </c>
      <c r="H978" s="90" t="str">
        <f t="shared" si="773"/>
        <v/>
      </c>
      <c r="I978" s="97"/>
      <c r="J978" s="87" t="str">
        <f t="shared" si="774"/>
        <v/>
      </c>
      <c r="K978" s="87" t="str">
        <f t="shared" si="775"/>
        <v/>
      </c>
      <c r="L978" s="87" t="str">
        <f t="shared" si="776"/>
        <v/>
      </c>
      <c r="M978" s="87" t="str">
        <f t="shared" si="777"/>
        <v/>
      </c>
      <c r="N978" s="92"/>
      <c r="P978" s="223" t="str">
        <f>IF(OR(LEFT($A978,1)="x",AND(Y973+$AC978=0,$AC973&gt;0)),"",IFERROR(VLOOKUP($A978,LedenZ,26,0),""))</f>
        <v/>
      </c>
      <c r="Q978" s="223" t="str">
        <f>IF(OR(LEFT($A978,1)="x",AND(Z973+$AC978=0,$AC973&gt;0)),"",IFERROR(VLOOKUP($A978,LedenZ,27,0),""))</f>
        <v/>
      </c>
      <c r="R978" s="223" t="str">
        <f>IF(OR(LEFT($A978,1)="x",AND(AA973+$AC978=0,$AC973&gt;0)),"",IFERROR(VLOOKUP($A978,LedenZ,28,0),""))</f>
        <v/>
      </c>
      <c r="S978" s="223" t="str">
        <f>IF(OR(LEFT($A978,1)="x",AND(AC973+$AC978=0,$AC973&gt;0)),"",IFERROR(VLOOKUP($A978,LedenZ,29,0),""))</f>
        <v/>
      </c>
      <c r="T978" s="305"/>
      <c r="U978" s="226"/>
      <c r="V978" s="229" t="str">
        <f t="shared" si="783"/>
        <v/>
      </c>
      <c r="W978" s="229" t="str">
        <f t="shared" si="783"/>
        <v/>
      </c>
      <c r="X978" s="52">
        <v>9</v>
      </c>
      <c r="Y978" s="87" t="str">
        <f t="shared" si="778"/>
        <v/>
      </c>
      <c r="Z978" s="87" t="str">
        <f t="shared" si="779"/>
        <v/>
      </c>
      <c r="AA978" s="87" t="str">
        <f t="shared" si="780"/>
        <v/>
      </c>
      <c r="AB978" s="87" t="str">
        <f t="shared" si="781"/>
        <v/>
      </c>
      <c r="AC978" s="34">
        <f t="shared" si="782"/>
        <v>0</v>
      </c>
    </row>
    <row r="979" spans="1:32" x14ac:dyDescent="0.2">
      <c r="A979" s="34" t="str">
        <f>C971&amp;"x"&amp;B979</f>
        <v>x6</v>
      </c>
      <c r="B979" s="63">
        <v>6</v>
      </c>
      <c r="C979" s="87" t="str">
        <f t="shared" si="768"/>
        <v/>
      </c>
      <c r="D979" s="87" t="str">
        <f t="shared" si="769"/>
        <v/>
      </c>
      <c r="E979" s="88" t="str">
        <f t="shared" si="770"/>
        <v/>
      </c>
      <c r="F979" s="88" t="str">
        <f t="shared" si="771"/>
        <v/>
      </c>
      <c r="G979" s="89" t="str">
        <f t="shared" si="772"/>
        <v/>
      </c>
      <c r="H979" s="90" t="str">
        <f t="shared" si="773"/>
        <v/>
      </c>
      <c r="I979" s="97"/>
      <c r="J979" s="87" t="str">
        <f t="shared" si="774"/>
        <v/>
      </c>
      <c r="K979" s="87" t="str">
        <f t="shared" si="775"/>
        <v/>
      </c>
      <c r="L979" s="87" t="str">
        <f t="shared" si="776"/>
        <v/>
      </c>
      <c r="M979" s="87" t="str">
        <f t="shared" si="777"/>
        <v/>
      </c>
      <c r="N979" s="92"/>
      <c r="P979" s="223" t="str">
        <f>IF(OR(LEFT($A979,1)="x",AND(Y973+$AC979=0,$AC973&gt;0)),"",IFERROR(VLOOKUP($A979,LedenZ,26,0),""))</f>
        <v/>
      </c>
      <c r="Q979" s="223" t="str">
        <f>IF(OR(LEFT($A979,1)="x",AND(Z973+$AC979=0,$AC973&gt;0)),"",IFERROR(VLOOKUP($A979,LedenZ,27,0),""))</f>
        <v/>
      </c>
      <c r="R979" s="223" t="str">
        <f>IF(OR(LEFT($A979,1)="x",AND(AA973+$AC979=0,$AC973&gt;0)),"",IFERROR(VLOOKUP($A979,LedenZ,28,0),""))</f>
        <v/>
      </c>
      <c r="S979" s="223" t="str">
        <f>IF(OR(LEFT($A979,1)="x",AND(AC973+$AC979=0,$AC973&gt;0)),"",IFERROR(VLOOKUP($A979,LedenZ,29,0),""))</f>
        <v/>
      </c>
      <c r="T979" s="305"/>
      <c r="U979" s="226"/>
      <c r="V979" s="229" t="str">
        <f t="shared" si="783"/>
        <v/>
      </c>
      <c r="W979" s="229" t="str">
        <f t="shared" si="783"/>
        <v/>
      </c>
      <c r="X979" s="52">
        <v>10</v>
      </c>
      <c r="Y979" s="87" t="str">
        <f t="shared" si="778"/>
        <v/>
      </c>
      <c r="Z979" s="87" t="str">
        <f t="shared" si="779"/>
        <v/>
      </c>
      <c r="AA979" s="87" t="str">
        <f t="shared" si="780"/>
        <v/>
      </c>
      <c r="AB979" s="87" t="str">
        <f t="shared" si="781"/>
        <v/>
      </c>
      <c r="AC979" s="34">
        <f t="shared" si="782"/>
        <v>0</v>
      </c>
    </row>
    <row r="980" spans="1:32" x14ac:dyDescent="0.2">
      <c r="A980" s="34" t="str">
        <f>C971&amp;"x"&amp;B980</f>
        <v>x7</v>
      </c>
      <c r="B980" s="63">
        <v>7</v>
      </c>
      <c r="C980" s="87" t="str">
        <f t="shared" si="768"/>
        <v/>
      </c>
      <c r="D980" s="87" t="str">
        <f t="shared" si="769"/>
        <v/>
      </c>
      <c r="E980" s="88" t="str">
        <f t="shared" si="770"/>
        <v/>
      </c>
      <c r="F980" s="88" t="str">
        <f t="shared" si="771"/>
        <v/>
      </c>
      <c r="G980" s="89" t="str">
        <f t="shared" si="772"/>
        <v/>
      </c>
      <c r="H980" s="90" t="str">
        <f t="shared" si="773"/>
        <v/>
      </c>
      <c r="I980" s="97"/>
      <c r="J980" s="87" t="str">
        <f t="shared" si="774"/>
        <v/>
      </c>
      <c r="K980" s="87" t="str">
        <f t="shared" si="775"/>
        <v/>
      </c>
      <c r="L980" s="87" t="str">
        <f t="shared" si="776"/>
        <v/>
      </c>
      <c r="M980" s="87" t="str">
        <f t="shared" si="777"/>
        <v/>
      </c>
      <c r="N980" s="92"/>
      <c r="P980" s="223" t="str">
        <f>IF(OR(LEFT($A980,1)="x",AND(Y973+$AC980=0,$AC973&gt;0)),"",IFERROR(VLOOKUP($A980,LedenZ,26,0),""))</f>
        <v/>
      </c>
      <c r="Q980" s="223" t="str">
        <f>IF(OR(LEFT($A980,1)="x",AND(Z973+$AC980=0,$AC973&gt;0)),"",IFERROR(VLOOKUP($A980,LedenZ,27,0),""))</f>
        <v/>
      </c>
      <c r="R980" s="223" t="str">
        <f>IF(OR(LEFT($A980,1)="x",AND(AA973+$AC980=0,$AC973&gt;0)),"",IFERROR(VLOOKUP($A980,LedenZ,28,0),""))</f>
        <v/>
      </c>
      <c r="S980" s="223" t="str">
        <f>IF(OR(LEFT($A980,1)="x",AND(AC973+$AC980=0,$AC973&gt;0)),"",IFERROR(VLOOKUP($A980,LedenZ,29,0),""))</f>
        <v/>
      </c>
      <c r="T980" s="305"/>
      <c r="U980" s="226"/>
      <c r="V980" s="229" t="str">
        <f t="shared" si="783"/>
        <v/>
      </c>
      <c r="W980" s="229" t="str">
        <f t="shared" si="783"/>
        <v/>
      </c>
      <c r="X980" s="52">
        <v>11</v>
      </c>
      <c r="Y980" s="87" t="str">
        <f t="shared" si="778"/>
        <v/>
      </c>
      <c r="Z980" s="87" t="str">
        <f t="shared" si="779"/>
        <v/>
      </c>
      <c r="AA980" s="87" t="str">
        <f t="shared" si="780"/>
        <v/>
      </c>
      <c r="AB980" s="87" t="str">
        <f t="shared" si="781"/>
        <v/>
      </c>
      <c r="AC980" s="34">
        <f t="shared" si="782"/>
        <v>0</v>
      </c>
    </row>
    <row r="981" spans="1:32" x14ac:dyDescent="0.2">
      <c r="A981" s="34" t="str">
        <f>C971&amp;"x"&amp;B981</f>
        <v>x8</v>
      </c>
      <c r="B981" s="63">
        <v>8</v>
      </c>
      <c r="C981" s="87" t="str">
        <f t="shared" si="768"/>
        <v/>
      </c>
      <c r="D981" s="87" t="str">
        <f t="shared" si="769"/>
        <v/>
      </c>
      <c r="E981" s="88" t="str">
        <f t="shared" si="770"/>
        <v/>
      </c>
      <c r="F981" s="88" t="str">
        <f t="shared" si="771"/>
        <v/>
      </c>
      <c r="G981" s="89" t="str">
        <f t="shared" si="772"/>
        <v/>
      </c>
      <c r="H981" s="90" t="str">
        <f t="shared" si="773"/>
        <v/>
      </c>
      <c r="I981" s="97"/>
      <c r="J981" s="87" t="str">
        <f t="shared" si="774"/>
        <v/>
      </c>
      <c r="K981" s="87" t="str">
        <f t="shared" si="775"/>
        <v/>
      </c>
      <c r="L981" s="87" t="str">
        <f t="shared" si="776"/>
        <v/>
      </c>
      <c r="M981" s="87" t="str">
        <f t="shared" si="777"/>
        <v/>
      </c>
      <c r="N981" s="92"/>
      <c r="P981" s="223" t="str">
        <f>IF(OR(LEFT($A981,1)="x",AND(Y973+$AC981=0,$AC973&gt;0)),"",IFERROR(VLOOKUP($A981,LedenZ,26,0),""))</f>
        <v/>
      </c>
      <c r="Q981" s="223" t="str">
        <f>IF(OR(LEFT($A981,1)="x",AND(Z973+$AC981=0,$AC973&gt;0)),"",IFERROR(VLOOKUP($A981,LedenZ,27,0),""))</f>
        <v/>
      </c>
      <c r="R981" s="223" t="str">
        <f>IF(OR(LEFT($A981,1)="x",AND(AA973+$AC981=0,$AC973&gt;0)),"",IFERROR(VLOOKUP($A981,LedenZ,28,0),""))</f>
        <v/>
      </c>
      <c r="S981" s="223" t="str">
        <f>IF(OR(LEFT($A981,1)="x",AND(AC973+$AC981=0,$AC973&gt;0)),"",IFERROR(VLOOKUP($A981,LedenZ,29,0),""))</f>
        <v/>
      </c>
      <c r="T981" s="305"/>
      <c r="U981" s="226"/>
      <c r="V981" s="229" t="str">
        <f t="shared" si="783"/>
        <v/>
      </c>
      <c r="W981" s="229" t="str">
        <f t="shared" si="783"/>
        <v/>
      </c>
      <c r="X981" s="52">
        <v>12</v>
      </c>
      <c r="Y981" s="87" t="str">
        <f t="shared" si="778"/>
        <v/>
      </c>
      <c r="Z981" s="87" t="str">
        <f t="shared" si="779"/>
        <v/>
      </c>
      <c r="AA981" s="87" t="str">
        <f t="shared" si="780"/>
        <v/>
      </c>
      <c r="AB981" s="87" t="str">
        <f t="shared" si="781"/>
        <v/>
      </c>
      <c r="AC981" s="34">
        <f t="shared" si="782"/>
        <v>0</v>
      </c>
    </row>
    <row r="982" spans="1:32" x14ac:dyDescent="0.2">
      <c r="A982" s="34" t="str">
        <f>C971&amp;"x"&amp;B982</f>
        <v>x9</v>
      </c>
      <c r="B982" s="63">
        <v>9</v>
      </c>
      <c r="C982" s="87" t="str">
        <f t="shared" si="768"/>
        <v/>
      </c>
      <c r="D982" s="87" t="str">
        <f t="shared" si="769"/>
        <v/>
      </c>
      <c r="E982" s="88" t="str">
        <f t="shared" si="770"/>
        <v/>
      </c>
      <c r="F982" s="88" t="str">
        <f t="shared" si="771"/>
        <v/>
      </c>
      <c r="G982" s="89" t="str">
        <f t="shared" si="772"/>
        <v/>
      </c>
      <c r="H982" s="90" t="str">
        <f t="shared" si="773"/>
        <v/>
      </c>
      <c r="I982" s="97"/>
      <c r="J982" s="87" t="str">
        <f t="shared" si="774"/>
        <v/>
      </c>
      <c r="K982" s="87" t="str">
        <f t="shared" si="775"/>
        <v/>
      </c>
      <c r="L982" s="87" t="str">
        <f t="shared" si="776"/>
        <v/>
      </c>
      <c r="M982" s="87" t="str">
        <f t="shared" si="777"/>
        <v/>
      </c>
      <c r="N982" s="92"/>
      <c r="P982" s="223" t="str">
        <f>IF(OR(LEFT($A982,1)="x",AND(Y973+$AC982=0,$AC973&gt;0)),"",IFERROR(VLOOKUP($A982,LedenZ,26,0),""))</f>
        <v/>
      </c>
      <c r="Q982" s="223" t="str">
        <f>IF(OR(LEFT($A982,1)="x",AND(Z973+$AC982=0,$AC973&gt;0)),"",IFERROR(VLOOKUP($A982,LedenZ,27,0),""))</f>
        <v/>
      </c>
      <c r="R982" s="223" t="str">
        <f>IF(OR(LEFT($A982,1)="x",AND(AA973+$AC982=0,$AC973&gt;0)),"",IFERROR(VLOOKUP($A982,LedenZ,28,0),""))</f>
        <v/>
      </c>
      <c r="S982" s="223" t="str">
        <f>IF(OR(LEFT($A982,1)="x",AND(AC973+$AC982=0,$AC973&gt;0)),"",IFERROR(VLOOKUP($A982,LedenZ,29,0),""))</f>
        <v/>
      </c>
      <c r="T982" s="305"/>
      <c r="U982" s="226"/>
      <c r="V982" s="229" t="str">
        <f t="shared" si="783"/>
        <v/>
      </c>
      <c r="W982" s="229" t="str">
        <f t="shared" si="783"/>
        <v/>
      </c>
      <c r="X982" s="52">
        <v>13</v>
      </c>
      <c r="Y982" s="87" t="str">
        <f t="shared" si="778"/>
        <v/>
      </c>
      <c r="Z982" s="87" t="str">
        <f t="shared" si="779"/>
        <v/>
      </c>
      <c r="AA982" s="87" t="str">
        <f t="shared" si="780"/>
        <v/>
      </c>
      <c r="AB982" s="87" t="str">
        <f t="shared" si="781"/>
        <v/>
      </c>
      <c r="AC982" s="34">
        <f t="shared" si="782"/>
        <v>0</v>
      </c>
    </row>
    <row r="983" spans="1:32" x14ac:dyDescent="0.2">
      <c r="A983" s="34" t="str">
        <f>C971&amp;"x"&amp;B983</f>
        <v>x10</v>
      </c>
      <c r="B983" s="63">
        <v>10</v>
      </c>
      <c r="C983" s="87" t="str">
        <f t="shared" si="768"/>
        <v/>
      </c>
      <c r="D983" s="87" t="str">
        <f t="shared" si="769"/>
        <v/>
      </c>
      <c r="E983" s="88" t="str">
        <f t="shared" si="770"/>
        <v/>
      </c>
      <c r="F983" s="88" t="str">
        <f t="shared" si="771"/>
        <v/>
      </c>
      <c r="G983" s="89" t="str">
        <f t="shared" si="772"/>
        <v/>
      </c>
      <c r="H983" s="90" t="str">
        <f t="shared" si="773"/>
        <v/>
      </c>
      <c r="I983" s="97"/>
      <c r="J983" s="87" t="str">
        <f t="shared" si="774"/>
        <v/>
      </c>
      <c r="K983" s="87" t="str">
        <f t="shared" si="775"/>
        <v/>
      </c>
      <c r="L983" s="87" t="str">
        <f t="shared" si="776"/>
        <v/>
      </c>
      <c r="M983" s="87" t="str">
        <f t="shared" si="777"/>
        <v/>
      </c>
      <c r="N983" s="92"/>
      <c r="P983" s="223" t="str">
        <f>IF(OR(LEFT($A983,1)="x",AND(Y973+$AC983=0,$AC973&gt;0)),"",IFERROR(VLOOKUP($A983,LedenZ,26,0),""))</f>
        <v/>
      </c>
      <c r="Q983" s="223" t="str">
        <f>IF(OR(LEFT($A983,1)="x",AND(Z973+$AC983=0,$AC973&gt;0)),"",IFERROR(VLOOKUP($A983,LedenZ,27,0),""))</f>
        <v/>
      </c>
      <c r="R983" s="223" t="str">
        <f>IF(OR(LEFT($A983,1)="x",AND(AA973+$AC983=0,$AC973&gt;0)),"",IFERROR(VLOOKUP($A983,LedenZ,28,0),""))</f>
        <v/>
      </c>
      <c r="S983" s="223" t="str">
        <f>IF(OR(LEFT($A983,1)="x",AND(AC973+$AC983=0,$AC973&gt;0)),"",IFERROR(VLOOKUP($A983,LedenZ,29,0),""))</f>
        <v/>
      </c>
      <c r="T983" s="305"/>
      <c r="U983" s="226"/>
      <c r="V983" s="229" t="str">
        <f t="shared" si="783"/>
        <v/>
      </c>
      <c r="W983" s="229" t="str">
        <f t="shared" si="783"/>
        <v/>
      </c>
      <c r="X983" s="52">
        <v>14</v>
      </c>
      <c r="Y983" s="87" t="str">
        <f t="shared" si="778"/>
        <v/>
      </c>
      <c r="Z983" s="87" t="str">
        <f t="shared" si="779"/>
        <v/>
      </c>
      <c r="AA983" s="87" t="str">
        <f t="shared" si="780"/>
        <v/>
      </c>
      <c r="AB983" s="87" t="str">
        <f t="shared" si="781"/>
        <v/>
      </c>
      <c r="AC983" s="34">
        <f t="shared" si="782"/>
        <v>0</v>
      </c>
    </row>
    <row r="984" spans="1:32" x14ac:dyDescent="0.2">
      <c r="A984" s="34" t="str">
        <f>C971&amp;"x"&amp;B984</f>
        <v>x11</v>
      </c>
      <c r="B984" s="63">
        <v>11</v>
      </c>
      <c r="C984" s="87" t="str">
        <f t="shared" si="768"/>
        <v/>
      </c>
      <c r="D984" s="87" t="str">
        <f t="shared" si="769"/>
        <v/>
      </c>
      <c r="E984" s="88" t="str">
        <f t="shared" si="770"/>
        <v/>
      </c>
      <c r="F984" s="88" t="str">
        <f t="shared" si="771"/>
        <v/>
      </c>
      <c r="G984" s="89" t="str">
        <f t="shared" si="772"/>
        <v/>
      </c>
      <c r="H984" s="90" t="str">
        <f t="shared" si="773"/>
        <v/>
      </c>
      <c r="I984" s="97"/>
      <c r="J984" s="87" t="str">
        <f t="shared" si="774"/>
        <v/>
      </c>
      <c r="K984" s="87" t="str">
        <f t="shared" si="775"/>
        <v/>
      </c>
      <c r="L984" s="87" t="str">
        <f t="shared" si="776"/>
        <v/>
      </c>
      <c r="M984" s="87" t="str">
        <f t="shared" si="777"/>
        <v/>
      </c>
      <c r="N984" s="92"/>
      <c r="P984" s="223" t="str">
        <f>IF(OR(LEFT($A984,1)="x",AND(Y973+$AC984=0,$AC973&gt;0)),"",IFERROR(VLOOKUP($A984,LedenZ,26,0),""))</f>
        <v/>
      </c>
      <c r="Q984" s="223" t="str">
        <f>IF(OR(LEFT($A984,1)="x",AND(Z973+$AC984=0,$AC973&gt;0)),"",IFERROR(VLOOKUP($A984,LedenZ,27,0),""))</f>
        <v/>
      </c>
      <c r="R984" s="223" t="str">
        <f>IF(OR(LEFT($A984,1)="x",AND(AA973+$AC984=0,$AC973&gt;0)),"",IFERROR(VLOOKUP($A984,LedenZ,28,0),""))</f>
        <v/>
      </c>
      <c r="S984" s="223" t="str">
        <f>IF(OR(LEFT($A984,1)="x",AND(AC973+$AC984=0,$AC973&gt;0)),"",IFERROR(VLOOKUP($A984,LedenZ,29,0),""))</f>
        <v/>
      </c>
      <c r="V984" s="229" t="str">
        <f t="shared" si="783"/>
        <v/>
      </c>
      <c r="W984" s="229" t="str">
        <f t="shared" si="783"/>
        <v/>
      </c>
      <c r="X984" s="52">
        <v>15</v>
      </c>
      <c r="Y984" s="87" t="str">
        <f t="shared" si="778"/>
        <v/>
      </c>
      <c r="Z984" s="87" t="str">
        <f t="shared" si="779"/>
        <v/>
      </c>
      <c r="AA984" s="87" t="str">
        <f t="shared" si="780"/>
        <v/>
      </c>
      <c r="AB984" s="87" t="str">
        <f t="shared" si="781"/>
        <v/>
      </c>
      <c r="AC984" s="34">
        <f t="shared" si="782"/>
        <v>0</v>
      </c>
    </row>
    <row r="985" spans="1:32" x14ac:dyDescent="0.2">
      <c r="A985" s="34" t="str">
        <f>C971&amp;"x"&amp;B985</f>
        <v>x12</v>
      </c>
      <c r="B985" s="63">
        <v>12</v>
      </c>
      <c r="C985" s="87" t="str">
        <f t="shared" si="768"/>
        <v/>
      </c>
      <c r="D985" s="87" t="str">
        <f t="shared" si="769"/>
        <v/>
      </c>
      <c r="E985" s="88" t="str">
        <f t="shared" si="770"/>
        <v/>
      </c>
      <c r="F985" s="88" t="str">
        <f t="shared" si="771"/>
        <v/>
      </c>
      <c r="G985" s="89" t="str">
        <f t="shared" si="772"/>
        <v/>
      </c>
      <c r="H985" s="90" t="str">
        <f t="shared" si="773"/>
        <v/>
      </c>
      <c r="I985" s="97"/>
      <c r="J985" s="87" t="str">
        <f t="shared" si="774"/>
        <v/>
      </c>
      <c r="K985" s="87" t="str">
        <f t="shared" si="775"/>
        <v/>
      </c>
      <c r="L985" s="87" t="str">
        <f t="shared" si="776"/>
        <v/>
      </c>
      <c r="M985" s="87" t="str">
        <f t="shared" si="777"/>
        <v/>
      </c>
      <c r="N985" s="92"/>
      <c r="P985" s="223" t="str">
        <f>IF(OR(LEFT($A985,1)="x",AND(Y973+$AC985=0,$AC973&gt;0)),"",IFERROR(VLOOKUP($A985,LedenZ,26,0),""))</f>
        <v/>
      </c>
      <c r="Q985" s="223" t="str">
        <f>IF(OR(LEFT($A985,1)="x",AND(Z973+$AC985=0,$AC973&gt;0)),"",IFERROR(VLOOKUP($A985,LedenZ,27,0),""))</f>
        <v/>
      </c>
      <c r="R985" s="223" t="str">
        <f>IF(OR(LEFT($A985,1)="x",AND(AA973+$AC985=0,$AC973&gt;0)),"",IFERROR(VLOOKUP($A985,LedenZ,28,0),""))</f>
        <v/>
      </c>
      <c r="S985" s="223" t="str">
        <f>IF(OR(LEFT($A985,1)="x",AND(AC973+$AC985=0,$AC973&gt;0)),"",IFERROR(VLOOKUP($A985,LedenZ,29,0),""))</f>
        <v/>
      </c>
      <c r="V985" s="229" t="str">
        <f t="shared" si="783"/>
        <v/>
      </c>
      <c r="W985" s="229" t="str">
        <f t="shared" si="783"/>
        <v/>
      </c>
      <c r="X985" s="52">
        <v>16</v>
      </c>
      <c r="Y985" s="87" t="str">
        <f t="shared" si="778"/>
        <v/>
      </c>
      <c r="Z985" s="87" t="str">
        <f t="shared" si="779"/>
        <v/>
      </c>
      <c r="AA985" s="87" t="str">
        <f t="shared" si="780"/>
        <v/>
      </c>
      <c r="AB985" s="87" t="str">
        <f t="shared" si="781"/>
        <v/>
      </c>
      <c r="AC985" s="34">
        <f t="shared" si="782"/>
        <v>0</v>
      </c>
    </row>
    <row r="986" spans="1:32" x14ac:dyDescent="0.2">
      <c r="A986" s="34" t="str">
        <f>C971&amp;"x"&amp;B986</f>
        <v>x13</v>
      </c>
      <c r="B986" s="63">
        <v>13</v>
      </c>
      <c r="C986" s="87" t="str">
        <f t="shared" si="768"/>
        <v/>
      </c>
      <c r="D986" s="87" t="str">
        <f t="shared" si="769"/>
        <v/>
      </c>
      <c r="E986" s="88" t="str">
        <f t="shared" si="770"/>
        <v/>
      </c>
      <c r="F986" s="88" t="str">
        <f t="shared" si="771"/>
        <v/>
      </c>
      <c r="G986" s="89" t="str">
        <f t="shared" si="772"/>
        <v/>
      </c>
      <c r="H986" s="90" t="str">
        <f t="shared" si="773"/>
        <v/>
      </c>
      <c r="I986" s="97"/>
      <c r="J986" s="87" t="str">
        <f t="shared" si="774"/>
        <v/>
      </c>
      <c r="K986" s="87" t="str">
        <f t="shared" si="775"/>
        <v/>
      </c>
      <c r="L986" s="87" t="str">
        <f t="shared" si="776"/>
        <v/>
      </c>
      <c r="M986" s="87" t="str">
        <f t="shared" si="777"/>
        <v/>
      </c>
      <c r="N986" s="92"/>
      <c r="P986" s="223" t="str">
        <f>IF(OR(LEFT($A986,1)="x",AND(Y973+$AC986=0,$AC973&gt;0)),"",IFERROR(VLOOKUP($A986,LedenZ,26,0),""))</f>
        <v/>
      </c>
      <c r="Q986" s="223" t="str">
        <f>IF(OR(LEFT($A986,1)="x",AND(Z973+$AC986=0,$AC973&gt;0)),"",IFERROR(VLOOKUP($A986,LedenZ,27,0),""))</f>
        <v/>
      </c>
      <c r="R986" s="223" t="str">
        <f>IF(OR(LEFT($A986,1)="x",AND(AA973+$AC986=0,$AC973&gt;0)),"",IFERROR(VLOOKUP($A986,LedenZ,28,0),""))</f>
        <v/>
      </c>
      <c r="S986" s="223" t="str">
        <f>IF(OR(LEFT($A986,1)="x",AND(AC973+$AC986=0,$AC973&gt;0)),"",IFERROR(VLOOKUP($A986,LedenZ,29,0),""))</f>
        <v/>
      </c>
      <c r="V986" s="229" t="str">
        <f t="shared" si="783"/>
        <v/>
      </c>
      <c r="W986" s="229" t="str">
        <f t="shared" si="783"/>
        <v/>
      </c>
      <c r="X986" s="52">
        <v>17</v>
      </c>
      <c r="Y986" s="87" t="str">
        <f t="shared" si="778"/>
        <v/>
      </c>
      <c r="Z986" s="87" t="str">
        <f t="shared" si="779"/>
        <v/>
      </c>
      <c r="AA986" s="87" t="str">
        <f t="shared" si="780"/>
        <v/>
      </c>
      <c r="AB986" s="87" t="str">
        <f t="shared" si="781"/>
        <v/>
      </c>
      <c r="AC986" s="34">
        <f t="shared" si="782"/>
        <v>0</v>
      </c>
    </row>
    <row r="987" spans="1:32" x14ac:dyDescent="0.2">
      <c r="A987" s="34" t="str">
        <f>C971&amp;"x"&amp;B987</f>
        <v>x14</v>
      </c>
      <c r="B987" s="63">
        <v>14</v>
      </c>
      <c r="C987" s="87" t="str">
        <f t="shared" si="768"/>
        <v/>
      </c>
      <c r="D987" s="87" t="str">
        <f t="shared" si="769"/>
        <v/>
      </c>
      <c r="E987" s="88" t="str">
        <f t="shared" si="770"/>
        <v/>
      </c>
      <c r="F987" s="88" t="str">
        <f t="shared" si="771"/>
        <v/>
      </c>
      <c r="G987" s="89" t="str">
        <f t="shared" si="772"/>
        <v/>
      </c>
      <c r="H987" s="90" t="str">
        <f t="shared" si="773"/>
        <v/>
      </c>
      <c r="I987" s="97"/>
      <c r="J987" s="87" t="str">
        <f t="shared" si="774"/>
        <v/>
      </c>
      <c r="K987" s="87" t="str">
        <f t="shared" si="775"/>
        <v/>
      </c>
      <c r="L987" s="87" t="str">
        <f t="shared" si="776"/>
        <v/>
      </c>
      <c r="M987" s="87" t="str">
        <f t="shared" si="777"/>
        <v/>
      </c>
      <c r="N987" s="92"/>
      <c r="P987" s="223" t="str">
        <f>IF(OR(LEFT($A987,1)="x",AND(Y973+$AC987=0,$AC973&gt;0)),"",IFERROR(VLOOKUP($A987,LedenZ,26,0),""))</f>
        <v/>
      </c>
      <c r="Q987" s="223" t="str">
        <f>IF(OR(LEFT($A987,1)="x",AND(Z973+$AC987=0,$AC973&gt;0)),"",IFERROR(VLOOKUP($A987,LedenZ,27,0),""))</f>
        <v/>
      </c>
      <c r="R987" s="223" t="str">
        <f>IF(OR(LEFT($A987,1)="x",AND(AA973+$AC987=0,$AC973&gt;0)),"",IFERROR(VLOOKUP($A987,LedenZ,28,0),""))</f>
        <v/>
      </c>
      <c r="S987" s="223" t="str">
        <f>IF(OR(LEFT($A987,1)="x",AND(AC973+$AC987=0,$AC973&gt;0)),"",IFERROR(VLOOKUP($A987,LedenZ,29,0),""))</f>
        <v/>
      </c>
      <c r="V987" s="229" t="str">
        <f t="shared" si="783"/>
        <v/>
      </c>
      <c r="W987" s="229" t="str">
        <f t="shared" si="783"/>
        <v/>
      </c>
      <c r="X987" s="52">
        <v>18</v>
      </c>
      <c r="Y987" s="87" t="str">
        <f t="shared" si="778"/>
        <v/>
      </c>
      <c r="Z987" s="87" t="str">
        <f t="shared" si="779"/>
        <v/>
      </c>
      <c r="AA987" s="87" t="str">
        <f t="shared" si="780"/>
        <v/>
      </c>
      <c r="AB987" s="87" t="str">
        <f t="shared" si="781"/>
        <v/>
      </c>
      <c r="AC987" s="34">
        <f t="shared" si="782"/>
        <v>0</v>
      </c>
    </row>
    <row r="988" spans="1:32" x14ac:dyDescent="0.2">
      <c r="A988" s="34" t="str">
        <f>C971&amp;"x"&amp;B988</f>
        <v>x15</v>
      </c>
      <c r="B988" s="63">
        <v>15</v>
      </c>
      <c r="C988" s="87" t="str">
        <f t="shared" si="768"/>
        <v/>
      </c>
      <c r="D988" s="87" t="str">
        <f t="shared" si="769"/>
        <v/>
      </c>
      <c r="E988" s="88" t="str">
        <f t="shared" si="770"/>
        <v/>
      </c>
      <c r="F988" s="88" t="str">
        <f t="shared" si="771"/>
        <v/>
      </c>
      <c r="G988" s="89" t="str">
        <f t="shared" si="772"/>
        <v/>
      </c>
      <c r="H988" s="90" t="str">
        <f t="shared" si="773"/>
        <v/>
      </c>
      <c r="I988" s="97"/>
      <c r="J988" s="87" t="str">
        <f t="shared" si="774"/>
        <v/>
      </c>
      <c r="K988" s="87" t="str">
        <f t="shared" si="775"/>
        <v/>
      </c>
      <c r="L988" s="87" t="str">
        <f t="shared" si="776"/>
        <v/>
      </c>
      <c r="M988" s="87" t="str">
        <f t="shared" si="777"/>
        <v/>
      </c>
      <c r="N988" s="92"/>
      <c r="P988" s="223" t="str">
        <f>IF(OR(LEFT($A988,1)="x",AND(Y973+$AC988=0,$AC973&gt;0)),"",IFERROR(VLOOKUP($A988,LedenZ,26,0),""))</f>
        <v/>
      </c>
      <c r="Q988" s="223" t="str">
        <f>IF(OR(LEFT($A988,1)="x",AND(Z973+$AC988=0,$AC973&gt;0)),"",IFERROR(VLOOKUP($A988,LedenZ,27,0),""))</f>
        <v/>
      </c>
      <c r="R988" s="223" t="str">
        <f>IF(OR(LEFT($A988,1)="x",AND(AA973+$AC988=0,$AC973&gt;0)),"",IFERROR(VLOOKUP($A988,LedenZ,28,0),""))</f>
        <v/>
      </c>
      <c r="S988" s="223" t="str">
        <f>IF(OR(LEFT($A988,1)="x",AND(AC973+$AC988=0,$AC973&gt;0)),"",IFERROR(VLOOKUP($A988,LedenZ,29,0),""))</f>
        <v/>
      </c>
      <c r="V988" s="229" t="str">
        <f t="shared" si="783"/>
        <v/>
      </c>
      <c r="W988" s="229" t="str">
        <f t="shared" si="783"/>
        <v/>
      </c>
      <c r="X988" s="52">
        <v>19</v>
      </c>
      <c r="Y988" s="87" t="str">
        <f t="shared" si="778"/>
        <v/>
      </c>
      <c r="Z988" s="87" t="str">
        <f t="shared" si="779"/>
        <v/>
      </c>
      <c r="AA988" s="87" t="str">
        <f t="shared" si="780"/>
        <v/>
      </c>
      <c r="AB988" s="87" t="str">
        <f t="shared" si="781"/>
        <v/>
      </c>
      <c r="AC988" s="34">
        <f t="shared" si="782"/>
        <v>0</v>
      </c>
    </row>
    <row r="989" spans="1:32" ht="13.5" thickBot="1" x14ac:dyDescent="0.25">
      <c r="B989" s="93"/>
      <c r="C989" s="94"/>
      <c r="D989" s="93"/>
      <c r="E989" s="93"/>
      <c r="F989" s="93"/>
      <c r="G989" s="95"/>
      <c r="H989" s="95"/>
      <c r="I989" s="95"/>
      <c r="J989" s="94"/>
      <c r="K989" s="94"/>
      <c r="L989" s="94"/>
      <c r="M989" s="92"/>
      <c r="N989" s="92"/>
      <c r="X989" s="52">
        <v>20</v>
      </c>
    </row>
    <row r="990" spans="1:32" ht="13.5" thickTop="1" x14ac:dyDescent="0.2">
      <c r="A990" s="62"/>
      <c r="B990" s="63"/>
      <c r="C990" s="392" t="s">
        <v>6547</v>
      </c>
      <c r="D990" s="392"/>
      <c r="E990" s="178" t="s">
        <v>6548</v>
      </c>
      <c r="F990" s="178" t="s">
        <v>6549</v>
      </c>
      <c r="G990" s="65" t="s">
        <v>6550</v>
      </c>
      <c r="H990" s="66"/>
      <c r="I990" s="67"/>
      <c r="J990" s="68" t="s">
        <v>6551</v>
      </c>
      <c r="K990" s="68" t="s">
        <v>6552</v>
      </c>
      <c r="L990" s="68" t="s">
        <v>6553</v>
      </c>
      <c r="M990" s="69"/>
      <c r="N990" s="69"/>
      <c r="O990" s="70"/>
      <c r="P990" s="71">
        <f>COUNT(P994:P1008)</f>
        <v>0</v>
      </c>
      <c r="Q990" s="71">
        <f>COUNT(Q994:Q1008)</f>
        <v>0</v>
      </c>
      <c r="R990" s="71">
        <f>COUNT(R994:R1008)</f>
        <v>0</v>
      </c>
      <c r="S990" s="71">
        <f>COUNT(S994:S1008)</f>
        <v>0</v>
      </c>
      <c r="T990" s="51">
        <f>S990-(15-COUNTBLANK(AB994:AB1008))</f>
        <v>0</v>
      </c>
      <c r="U990" s="70"/>
      <c r="V990" s="70"/>
      <c r="W990" s="70"/>
      <c r="X990" s="70">
        <v>1</v>
      </c>
      <c r="Y990" s="62"/>
      <c r="Z990" s="62"/>
      <c r="AA990" s="62"/>
      <c r="AB990" s="62"/>
      <c r="AC990" s="62"/>
    </row>
    <row r="991" spans="1:32" x14ac:dyDescent="0.2">
      <c r="A991" s="43">
        <v>53</v>
      </c>
      <c r="B991" s="73"/>
      <c r="C991" s="391" t="str">
        <f>Leden!AR55</f>
        <v/>
      </c>
      <c r="D991" s="391"/>
      <c r="E991" s="177" t="str">
        <f>IF($C991="","",LEFT(IFERROR(VLOOKUP($C991,TeamsZ,2,0),"")&amp;"??",2))</f>
        <v/>
      </c>
      <c r="F991" s="177" t="str">
        <f>IF($C991="","",LEFT(IFERROR(VLOOKUP($C991,TeamsZ,3,0),"")&amp;"??",2))</f>
        <v/>
      </c>
      <c r="G991" s="177" t="str">
        <f>IF($C991="","",LEFT(IFERROR(VLOOKUP($C991,TeamsZ,4,0),"")&amp;"?",1))</f>
        <v/>
      </c>
      <c r="H991" s="75"/>
      <c r="I991" s="76"/>
      <c r="J991" s="295">
        <f>COUNTIF(C994:C1008,"V")</f>
        <v>0</v>
      </c>
      <c r="K991" s="300">
        <f>COUNTIF(C994:C1008,"M")</f>
        <v>0</v>
      </c>
      <c r="L991" s="77" t="str">
        <f>IFERROR(AVERAGE(H994:H1008),"")</f>
        <v/>
      </c>
      <c r="M991" s="78"/>
      <c r="N991" s="78"/>
      <c r="O991" s="79" t="s">
        <v>6554</v>
      </c>
      <c r="P991" s="223" t="str">
        <f>IF(COUNT(P994:P1008)=0,"",TeamPunten(P994:P1008,$V991))</f>
        <v/>
      </c>
      <c r="Q991" s="223" t="str">
        <f>IF(COUNT(Q994:Q1008)=0,"",TeamPunten(Q994:Q1008,$V991))</f>
        <v/>
      </c>
      <c r="R991" s="223" t="str">
        <f>IF(COUNT(R994:R1008)=0,"",TeamPunten(R994:R1008,$V991))</f>
        <v/>
      </c>
      <c r="S991" s="223" t="str">
        <f>IF(COUNT(S994:S1008)=0,"",TeamPunten(S994:S1008,$V991))</f>
        <v/>
      </c>
      <c r="T991" s="51"/>
      <c r="U991" s="225" t="str">
        <f>MID($C991,1,1)</f>
        <v/>
      </c>
      <c r="V991" s="225" t="str">
        <f>MID($C991,1,1)</f>
        <v/>
      </c>
      <c r="W991" s="225" t="str">
        <f>MID($C991,1,1)</f>
        <v/>
      </c>
      <c r="X991" s="52">
        <v>2</v>
      </c>
      <c r="Y991" s="43"/>
      <c r="Z991" s="43"/>
      <c r="AA991" s="43"/>
      <c r="AB991" s="43"/>
      <c r="AC991" s="43"/>
      <c r="AD991" s="20" t="str">
        <f>IF($C991="","",IFERROR(VLOOKUP($C991,TeamsZ,6,0),""))</f>
        <v/>
      </c>
      <c r="AE991" s="20" t="str">
        <f>IF($AD991="","",VLOOKUP($AD991,Teams!$J$4:$O$8,2,0))</f>
        <v/>
      </c>
      <c r="AF991" s="20" t="str">
        <f>IF($AD991="","",VLOOKUP($AD991,Teams!$J$4:$O$8,4,0))</f>
        <v/>
      </c>
    </row>
    <row r="992" spans="1:32" x14ac:dyDescent="0.2">
      <c r="B992" s="63"/>
      <c r="C992" s="178"/>
      <c r="D992" s="63"/>
      <c r="E992" s="63"/>
      <c r="F992" s="63"/>
      <c r="G992" s="67"/>
      <c r="H992" s="67"/>
      <c r="I992" s="67"/>
      <c r="J992" s="296"/>
      <c r="K992" s="296"/>
      <c r="L992" s="296"/>
      <c r="M992" s="80"/>
      <c r="N992" s="80"/>
      <c r="P992" s="224"/>
      <c r="Q992" s="224"/>
      <c r="R992" s="224"/>
      <c r="S992" s="224"/>
      <c r="T992" s="51"/>
      <c r="U992" s="226"/>
      <c r="V992" s="226"/>
      <c r="W992" s="226"/>
      <c r="X992" s="52">
        <v>3</v>
      </c>
    </row>
    <row r="993" spans="1:29" x14ac:dyDescent="0.2">
      <c r="A993" s="81"/>
      <c r="B993" s="82"/>
      <c r="C993" s="83" t="s">
        <v>6555</v>
      </c>
      <c r="D993" s="83" t="s">
        <v>6556</v>
      </c>
      <c r="E993" s="84" t="s">
        <v>6557</v>
      </c>
      <c r="F993" s="84" t="s">
        <v>6558</v>
      </c>
      <c r="G993" s="83" t="s">
        <v>6559</v>
      </c>
      <c r="H993" s="83" t="s">
        <v>6560</v>
      </c>
      <c r="I993" s="83" t="s">
        <v>6415</v>
      </c>
      <c r="J993" s="83" t="s">
        <v>7321</v>
      </c>
      <c r="K993" s="83" t="s">
        <v>8065</v>
      </c>
      <c r="L993" s="83" t="s">
        <v>8195</v>
      </c>
      <c r="M993" s="83" t="s">
        <v>8196</v>
      </c>
      <c r="N993" s="85"/>
      <c r="O993" s="86"/>
      <c r="P993" s="227" t="s">
        <v>6425</v>
      </c>
      <c r="Q993" s="227" t="s">
        <v>6424</v>
      </c>
      <c r="R993" s="227" t="s">
        <v>6426</v>
      </c>
      <c r="S993" s="227" t="s">
        <v>6425</v>
      </c>
      <c r="T993" s="51"/>
      <c r="U993" s="225" t="str">
        <f>IF(W991="","",VLOOKUP(W991,Leeftijdscat,2,FALSE))</f>
        <v/>
      </c>
      <c r="V993" s="225" t="str">
        <f>IF(W991="","",VLOOKUP(W991,Leeftijdscat,3,FALSE))</f>
        <v/>
      </c>
      <c r="W993" s="225"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LEN(AB994&amp;AB995&amp;AB996&amp;AB997&amp;AB998&amp;AB999&amp;AB1000&amp;AB1001&amp;AB1002&amp;AB1003&amp;AB1004&amp;AB1005&amp;AB1006&amp;AB1007&amp;AB1008)</f>
        <v>0</v>
      </c>
      <c r="AC993" s="81">
        <f>SUM(Y993:AA993)</f>
        <v>0</v>
      </c>
    </row>
    <row r="994" spans="1:29" x14ac:dyDescent="0.2">
      <c r="A994" s="34" t="str">
        <f>C991&amp;"x"&amp;B994</f>
        <v>x1</v>
      </c>
      <c r="B994" s="63">
        <v>1</v>
      </c>
      <c r="C994" s="87" t="str">
        <f t="shared" ref="C994:C1008" si="784">IF(LEFT($A994,1)="x","",IFERROR(VLOOKUP($A994,LedenZ,5,0),""))</f>
        <v/>
      </c>
      <c r="D994" s="87" t="str">
        <f t="shared" ref="D994:D1008" si="785">IF(LEFT($A994,1)="x","",IFERROR(VLOOKUP($A994,LedenZ,6,0),""))</f>
        <v/>
      </c>
      <c r="E994" s="88" t="str">
        <f t="shared" ref="E994:E1008" si="786">IF(LEFT($A994,1)="x","",IFERROR(VLOOKUP($A994,LedenZ,7,0),""))</f>
        <v/>
      </c>
      <c r="F994" s="88" t="str">
        <f t="shared" ref="F994:F1008" si="787">IF(LEFT($A994,1)="x","",IFERROR(VLOOKUP($A994,LedenZ,8,0),""))</f>
        <v/>
      </c>
      <c r="G994" s="89" t="str">
        <f t="shared" ref="G994:G1008" si="788">IF(LEFT($A994,1)="x","",IFERROR(VLOOKUP($A994,LedenZ,9,0),""))</f>
        <v/>
      </c>
      <c r="H994" s="90" t="str">
        <f t="shared" ref="H994:H1008" si="789">IF(AND(ISNUMBER(G994),G994&lt;&gt;0),DATEDIF(G994,Peildatum,"Y"),"")</f>
        <v/>
      </c>
      <c r="I994" s="97"/>
      <c r="J994" s="87" t="str">
        <f t="shared" ref="J994:J1008" si="790">IF(LEFT($A994,1)="x","",IFERROR(VLOOKUP($A994,LedenZ,15,0),""))</f>
        <v/>
      </c>
      <c r="K994" s="87" t="str">
        <f t="shared" ref="K994:K1008" si="791">IF(LEFT($A994,1)="x","",IFERROR(VLOOKUP($A994,LedenZ,16,0),""))</f>
        <v/>
      </c>
      <c r="L994" s="87" t="str">
        <f t="shared" ref="L994:L1008" si="792">IF(LEFT($A994,1)="x","",IFERROR(VLOOKUP($A994,LedenZ,17,0),""))</f>
        <v/>
      </c>
      <c r="M994" s="87" t="str">
        <f t="shared" ref="M994:M1008" si="793">IF(LEFT($A994,1)="x","",IFERROR(VLOOKUP($A994,LedenZ,18,0),""))</f>
        <v/>
      </c>
      <c r="N994" s="92"/>
      <c r="P994" s="223" t="str">
        <f>IF(OR(LEFT($A994,1)="x",AND(Y993+$AC994=0,$AC993&gt;0)),"",IFERROR(VLOOKUP($A994,LedenZ,26,0),""))</f>
        <v/>
      </c>
      <c r="Q994" s="223" t="str">
        <f>IF(OR(LEFT($A994,1)="x",AND(Z993+$AC994=0,$AC993&gt;0)),"",IFERROR(VLOOKUP($A994,LedenZ,27,0),""))</f>
        <v/>
      </c>
      <c r="R994" s="223" t="str">
        <f>IF(OR(LEFT($A994,1)="x",AND(AA993+$AC994=0,$AC993&gt;0)),"",IFERROR(VLOOKUP($A994,LedenZ,28,0),""))</f>
        <v/>
      </c>
      <c r="S994" s="223" t="str">
        <f>IF(OR(LEFT($A994,1)="x",AND(AC993+$AC994=0,$AC993&gt;0)),"",IFERROR(VLOOKUP($A994,LedenZ,29,0),""))</f>
        <v/>
      </c>
      <c r="T994" s="305"/>
      <c r="U994" s="226"/>
      <c r="V994" s="229" t="str">
        <f>V993</f>
        <v/>
      </c>
      <c r="W994" s="229" t="str">
        <f>W993</f>
        <v/>
      </c>
      <c r="X994" s="52">
        <v>5</v>
      </c>
      <c r="Y994" s="87" t="str">
        <f t="shared" ref="Y994:Y1008" si="794">IF(LEFT($A994,1)="x","",IFERROR(VLOOKUP($A994,LedenZ,33,0),""))</f>
        <v/>
      </c>
      <c r="Z994" s="87" t="str">
        <f t="shared" ref="Z994:Z1008" si="795">IF(LEFT($A994,1)="x","",IFERROR(VLOOKUP($A994,LedenZ,34,0),""))</f>
        <v/>
      </c>
      <c r="AA994" s="87" t="str">
        <f t="shared" ref="AA994:AA1008" si="796">IF(LEFT($A994,1)="x","",IFERROR(VLOOKUP($A994,LedenZ,35,0),""))</f>
        <v/>
      </c>
      <c r="AB994" s="87" t="str">
        <f t="shared" ref="AB994:AB1008" si="797">IF(LEFT($A994,1)="x","",IFERROR(VLOOKUP($A994,LedenZ,36,0),""))</f>
        <v/>
      </c>
      <c r="AC994" s="34">
        <f t="shared" ref="AC994:AC1008" si="798">LEN(Y994&amp;Z994&amp;AA994&amp;AB994)</f>
        <v>0</v>
      </c>
    </row>
    <row r="995" spans="1:29" x14ac:dyDescent="0.2">
      <c r="A995" s="34" t="str">
        <f>C991&amp;"x"&amp;B995</f>
        <v>x2</v>
      </c>
      <c r="B995" s="63">
        <v>2</v>
      </c>
      <c r="C995" s="87" t="str">
        <f t="shared" si="784"/>
        <v/>
      </c>
      <c r="D995" s="87" t="str">
        <f t="shared" si="785"/>
        <v/>
      </c>
      <c r="E995" s="88" t="str">
        <f t="shared" si="786"/>
        <v/>
      </c>
      <c r="F995" s="88" t="str">
        <f t="shared" si="787"/>
        <v/>
      </c>
      <c r="G995" s="89" t="str">
        <f t="shared" si="788"/>
        <v/>
      </c>
      <c r="H995" s="90" t="str">
        <f t="shared" si="789"/>
        <v/>
      </c>
      <c r="I995" s="97"/>
      <c r="J995" s="87" t="str">
        <f t="shared" si="790"/>
        <v/>
      </c>
      <c r="K995" s="87" t="str">
        <f t="shared" si="791"/>
        <v/>
      </c>
      <c r="L995" s="87" t="str">
        <f t="shared" si="792"/>
        <v/>
      </c>
      <c r="M995" s="87" t="str">
        <f t="shared" si="793"/>
        <v/>
      </c>
      <c r="N995" s="92"/>
      <c r="P995" s="223" t="str">
        <f>IF(OR(LEFT($A995,1)="x",AND(Y993+$AC995=0,$AC993&gt;0)),"",IFERROR(VLOOKUP($A995,LedenZ,26,0),""))</f>
        <v/>
      </c>
      <c r="Q995" s="223" t="str">
        <f>IF(OR(LEFT($A995,1)="x",AND(Z993+$AC995=0,$AC993&gt;0)),"",IFERROR(VLOOKUP($A995,LedenZ,27,0),""))</f>
        <v/>
      </c>
      <c r="R995" s="223" t="str">
        <f>IF(OR(LEFT($A995,1)="x",AND(AA993+$AC995=0,$AC993&gt;0)),"",IFERROR(VLOOKUP($A995,LedenZ,28,0),""))</f>
        <v/>
      </c>
      <c r="S995" s="223" t="str">
        <f>IF(OR(LEFT($A995,1)="x",AND(AC993+$AC995=0,$AC993&gt;0)),"",IFERROR(VLOOKUP($A995,LedenZ,29,0),""))</f>
        <v/>
      </c>
      <c r="T995" s="305"/>
      <c r="U995" s="226"/>
      <c r="V995" s="229" t="str">
        <f t="shared" ref="V995:W1008" si="799">V994</f>
        <v/>
      </c>
      <c r="W995" s="229" t="str">
        <f t="shared" si="799"/>
        <v/>
      </c>
      <c r="X995" s="52">
        <v>6</v>
      </c>
      <c r="Y995" s="87" t="str">
        <f t="shared" si="794"/>
        <v/>
      </c>
      <c r="Z995" s="87" t="str">
        <f t="shared" si="795"/>
        <v/>
      </c>
      <c r="AA995" s="87" t="str">
        <f t="shared" si="796"/>
        <v/>
      </c>
      <c r="AB995" s="87" t="str">
        <f t="shared" si="797"/>
        <v/>
      </c>
      <c r="AC995" s="34">
        <f t="shared" si="798"/>
        <v>0</v>
      </c>
    </row>
    <row r="996" spans="1:29" x14ac:dyDescent="0.2">
      <c r="A996" s="34" t="str">
        <f>C991&amp;"x"&amp;B996</f>
        <v>x3</v>
      </c>
      <c r="B996" s="63">
        <v>3</v>
      </c>
      <c r="C996" s="87" t="str">
        <f t="shared" si="784"/>
        <v/>
      </c>
      <c r="D996" s="87" t="str">
        <f t="shared" si="785"/>
        <v/>
      </c>
      <c r="E996" s="88" t="str">
        <f t="shared" si="786"/>
        <v/>
      </c>
      <c r="F996" s="88" t="str">
        <f t="shared" si="787"/>
        <v/>
      </c>
      <c r="G996" s="89" t="str">
        <f t="shared" si="788"/>
        <v/>
      </c>
      <c r="H996" s="90" t="str">
        <f t="shared" si="789"/>
        <v/>
      </c>
      <c r="I996" s="97"/>
      <c r="J996" s="87" t="str">
        <f t="shared" si="790"/>
        <v/>
      </c>
      <c r="K996" s="87" t="str">
        <f t="shared" si="791"/>
        <v/>
      </c>
      <c r="L996" s="87" t="str">
        <f t="shared" si="792"/>
        <v/>
      </c>
      <c r="M996" s="87" t="str">
        <f t="shared" si="793"/>
        <v/>
      </c>
      <c r="N996" s="92"/>
      <c r="P996" s="223" t="str">
        <f>IF(OR(LEFT($A996,1)="x",AND(Y993+$AC996=0,$AC993&gt;0)),"",IFERROR(VLOOKUP($A996,LedenZ,26,0),""))</f>
        <v/>
      </c>
      <c r="Q996" s="223" t="str">
        <f>IF(OR(LEFT($A996,1)="x",AND(Z993+$AC996=0,$AC993&gt;0)),"",IFERROR(VLOOKUP($A996,LedenZ,27,0),""))</f>
        <v/>
      </c>
      <c r="R996" s="223" t="str">
        <f>IF(OR(LEFT($A996,1)="x",AND(AA993+$AC996=0,$AC993&gt;0)),"",IFERROR(VLOOKUP($A996,LedenZ,28,0),""))</f>
        <v/>
      </c>
      <c r="S996" s="223" t="str">
        <f>IF(OR(LEFT($A996,1)="x",AND(AC993+$AC996=0,$AC993&gt;0)),"",IFERROR(VLOOKUP($A996,LedenZ,29,0),""))</f>
        <v/>
      </c>
      <c r="T996" s="305"/>
      <c r="U996" s="226"/>
      <c r="V996" s="229" t="str">
        <f t="shared" si="799"/>
        <v/>
      </c>
      <c r="W996" s="229" t="str">
        <f t="shared" si="799"/>
        <v/>
      </c>
      <c r="X996" s="52">
        <v>7</v>
      </c>
      <c r="Y996" s="87" t="str">
        <f t="shared" si="794"/>
        <v/>
      </c>
      <c r="Z996" s="87" t="str">
        <f t="shared" si="795"/>
        <v/>
      </c>
      <c r="AA996" s="87" t="str">
        <f t="shared" si="796"/>
        <v/>
      </c>
      <c r="AB996" s="87" t="str">
        <f t="shared" si="797"/>
        <v/>
      </c>
      <c r="AC996" s="34">
        <f t="shared" si="798"/>
        <v>0</v>
      </c>
    </row>
    <row r="997" spans="1:29" x14ac:dyDescent="0.2">
      <c r="A997" s="34" t="str">
        <f>C991&amp;"x"&amp;B997</f>
        <v>x4</v>
      </c>
      <c r="B997" s="63">
        <v>4</v>
      </c>
      <c r="C997" s="87" t="str">
        <f t="shared" si="784"/>
        <v/>
      </c>
      <c r="D997" s="87" t="str">
        <f t="shared" si="785"/>
        <v/>
      </c>
      <c r="E997" s="88" t="str">
        <f t="shared" si="786"/>
        <v/>
      </c>
      <c r="F997" s="88" t="str">
        <f t="shared" si="787"/>
        <v/>
      </c>
      <c r="G997" s="89" t="str">
        <f t="shared" si="788"/>
        <v/>
      </c>
      <c r="H997" s="90" t="str">
        <f t="shared" si="789"/>
        <v/>
      </c>
      <c r="I997" s="97"/>
      <c r="J997" s="87" t="str">
        <f t="shared" si="790"/>
        <v/>
      </c>
      <c r="K997" s="87" t="str">
        <f t="shared" si="791"/>
        <v/>
      </c>
      <c r="L997" s="87" t="str">
        <f t="shared" si="792"/>
        <v/>
      </c>
      <c r="M997" s="87" t="str">
        <f t="shared" si="793"/>
        <v/>
      </c>
      <c r="N997" s="92"/>
      <c r="P997" s="223" t="str">
        <f>IF(OR(LEFT($A997,1)="x",AND(Y993+$AC997=0,$AC993&gt;0)),"",IFERROR(VLOOKUP($A997,LedenZ,26,0),""))</f>
        <v/>
      </c>
      <c r="Q997" s="223" t="str">
        <f>IF(OR(LEFT($A997,1)="x",AND(Z993+$AC997=0,$AC993&gt;0)),"",IFERROR(VLOOKUP($A997,LedenZ,27,0),""))</f>
        <v/>
      </c>
      <c r="R997" s="223" t="str">
        <f>IF(OR(LEFT($A997,1)="x",AND(AA993+$AC997=0,$AC993&gt;0)),"",IFERROR(VLOOKUP($A997,LedenZ,28,0),""))</f>
        <v/>
      </c>
      <c r="S997" s="223" t="str">
        <f>IF(OR(LEFT($A997,1)="x",AND(AC993+$AC997=0,$AC993&gt;0)),"",IFERROR(VLOOKUP($A997,LedenZ,29,0),""))</f>
        <v/>
      </c>
      <c r="T997" s="305"/>
      <c r="U997" s="226"/>
      <c r="V997" s="229" t="str">
        <f t="shared" si="799"/>
        <v/>
      </c>
      <c r="W997" s="229" t="str">
        <f t="shared" si="799"/>
        <v/>
      </c>
      <c r="X997" s="52">
        <v>8</v>
      </c>
      <c r="Y997" s="87" t="str">
        <f t="shared" si="794"/>
        <v/>
      </c>
      <c r="Z997" s="87" t="str">
        <f t="shared" si="795"/>
        <v/>
      </c>
      <c r="AA997" s="87" t="str">
        <f t="shared" si="796"/>
        <v/>
      </c>
      <c r="AB997" s="87" t="str">
        <f t="shared" si="797"/>
        <v/>
      </c>
      <c r="AC997" s="34">
        <f t="shared" si="798"/>
        <v>0</v>
      </c>
    </row>
    <row r="998" spans="1:29" x14ac:dyDescent="0.2">
      <c r="A998" s="34" t="str">
        <f>C991&amp;"x"&amp;B998</f>
        <v>x5</v>
      </c>
      <c r="B998" s="63">
        <v>5</v>
      </c>
      <c r="C998" s="87" t="str">
        <f t="shared" si="784"/>
        <v/>
      </c>
      <c r="D998" s="87" t="str">
        <f t="shared" si="785"/>
        <v/>
      </c>
      <c r="E998" s="88" t="str">
        <f t="shared" si="786"/>
        <v/>
      </c>
      <c r="F998" s="88" t="str">
        <f t="shared" si="787"/>
        <v/>
      </c>
      <c r="G998" s="89" t="str">
        <f t="shared" si="788"/>
        <v/>
      </c>
      <c r="H998" s="90" t="str">
        <f t="shared" si="789"/>
        <v/>
      </c>
      <c r="I998" s="97"/>
      <c r="J998" s="87" t="str">
        <f t="shared" si="790"/>
        <v/>
      </c>
      <c r="K998" s="87" t="str">
        <f t="shared" si="791"/>
        <v/>
      </c>
      <c r="L998" s="87" t="str">
        <f t="shared" si="792"/>
        <v/>
      </c>
      <c r="M998" s="87" t="str">
        <f t="shared" si="793"/>
        <v/>
      </c>
      <c r="N998" s="92"/>
      <c r="P998" s="223" t="str">
        <f>IF(OR(LEFT($A998,1)="x",AND(Y993+$AC998=0,$AC993&gt;0)),"",IFERROR(VLOOKUP($A998,LedenZ,26,0),""))</f>
        <v/>
      </c>
      <c r="Q998" s="223" t="str">
        <f>IF(OR(LEFT($A998,1)="x",AND(Z993+$AC998=0,$AC993&gt;0)),"",IFERROR(VLOOKUP($A998,LedenZ,27,0),""))</f>
        <v/>
      </c>
      <c r="R998" s="223" t="str">
        <f>IF(OR(LEFT($A998,1)="x",AND(AA993+$AC998=0,$AC993&gt;0)),"",IFERROR(VLOOKUP($A998,LedenZ,28,0),""))</f>
        <v/>
      </c>
      <c r="S998" s="223" t="str">
        <f>IF(OR(LEFT($A998,1)="x",AND(AC993+$AC998=0,$AC993&gt;0)),"",IFERROR(VLOOKUP($A998,LedenZ,29,0),""))</f>
        <v/>
      </c>
      <c r="T998" s="305"/>
      <c r="U998" s="226"/>
      <c r="V998" s="229" t="str">
        <f t="shared" si="799"/>
        <v/>
      </c>
      <c r="W998" s="229" t="str">
        <f t="shared" si="799"/>
        <v/>
      </c>
      <c r="X998" s="52">
        <v>9</v>
      </c>
      <c r="Y998" s="87" t="str">
        <f t="shared" si="794"/>
        <v/>
      </c>
      <c r="Z998" s="87" t="str">
        <f t="shared" si="795"/>
        <v/>
      </c>
      <c r="AA998" s="87" t="str">
        <f t="shared" si="796"/>
        <v/>
      </c>
      <c r="AB998" s="87" t="str">
        <f t="shared" si="797"/>
        <v/>
      </c>
      <c r="AC998" s="34">
        <f t="shared" si="798"/>
        <v>0</v>
      </c>
    </row>
    <row r="999" spans="1:29" x14ac:dyDescent="0.2">
      <c r="A999" s="34" t="str">
        <f>C991&amp;"x"&amp;B999</f>
        <v>x6</v>
      </c>
      <c r="B999" s="63">
        <v>6</v>
      </c>
      <c r="C999" s="87" t="str">
        <f t="shared" si="784"/>
        <v/>
      </c>
      <c r="D999" s="87" t="str">
        <f t="shared" si="785"/>
        <v/>
      </c>
      <c r="E999" s="88" t="str">
        <f t="shared" si="786"/>
        <v/>
      </c>
      <c r="F999" s="88" t="str">
        <f t="shared" si="787"/>
        <v/>
      </c>
      <c r="G999" s="89" t="str">
        <f t="shared" si="788"/>
        <v/>
      </c>
      <c r="H999" s="90" t="str">
        <f t="shared" si="789"/>
        <v/>
      </c>
      <c r="I999" s="97"/>
      <c r="J999" s="87" t="str">
        <f t="shared" si="790"/>
        <v/>
      </c>
      <c r="K999" s="87" t="str">
        <f t="shared" si="791"/>
        <v/>
      </c>
      <c r="L999" s="87" t="str">
        <f t="shared" si="792"/>
        <v/>
      </c>
      <c r="M999" s="87" t="str">
        <f t="shared" si="793"/>
        <v/>
      </c>
      <c r="N999" s="92"/>
      <c r="P999" s="223" t="str">
        <f>IF(OR(LEFT($A999,1)="x",AND(Y993+$AC999=0,$AC993&gt;0)),"",IFERROR(VLOOKUP($A999,LedenZ,26,0),""))</f>
        <v/>
      </c>
      <c r="Q999" s="223" t="str">
        <f>IF(OR(LEFT($A999,1)="x",AND(Z993+$AC999=0,$AC993&gt;0)),"",IFERROR(VLOOKUP($A999,LedenZ,27,0),""))</f>
        <v/>
      </c>
      <c r="R999" s="223" t="str">
        <f>IF(OR(LEFT($A999,1)="x",AND(AA993+$AC999=0,$AC993&gt;0)),"",IFERROR(VLOOKUP($A999,LedenZ,28,0),""))</f>
        <v/>
      </c>
      <c r="S999" s="223" t="str">
        <f>IF(OR(LEFT($A999,1)="x",AND(AC993+$AC999=0,$AC993&gt;0)),"",IFERROR(VLOOKUP($A999,LedenZ,29,0),""))</f>
        <v/>
      </c>
      <c r="T999" s="305"/>
      <c r="U999" s="226"/>
      <c r="V999" s="229" t="str">
        <f t="shared" si="799"/>
        <v/>
      </c>
      <c r="W999" s="229" t="str">
        <f t="shared" si="799"/>
        <v/>
      </c>
      <c r="X999" s="52">
        <v>10</v>
      </c>
      <c r="Y999" s="87" t="str">
        <f t="shared" si="794"/>
        <v/>
      </c>
      <c r="Z999" s="87" t="str">
        <f t="shared" si="795"/>
        <v/>
      </c>
      <c r="AA999" s="87" t="str">
        <f t="shared" si="796"/>
        <v/>
      </c>
      <c r="AB999" s="87" t="str">
        <f t="shared" si="797"/>
        <v/>
      </c>
      <c r="AC999" s="34">
        <f t="shared" si="798"/>
        <v>0</v>
      </c>
    </row>
    <row r="1000" spans="1:29" x14ac:dyDescent="0.2">
      <c r="A1000" s="34" t="str">
        <f>C991&amp;"x"&amp;B1000</f>
        <v>x7</v>
      </c>
      <c r="B1000" s="63">
        <v>7</v>
      </c>
      <c r="C1000" s="87" t="str">
        <f t="shared" si="784"/>
        <v/>
      </c>
      <c r="D1000" s="87" t="str">
        <f t="shared" si="785"/>
        <v/>
      </c>
      <c r="E1000" s="88" t="str">
        <f t="shared" si="786"/>
        <v/>
      </c>
      <c r="F1000" s="88" t="str">
        <f t="shared" si="787"/>
        <v/>
      </c>
      <c r="G1000" s="89" t="str">
        <f t="shared" si="788"/>
        <v/>
      </c>
      <c r="H1000" s="90" t="str">
        <f t="shared" si="789"/>
        <v/>
      </c>
      <c r="I1000" s="97"/>
      <c r="J1000" s="87" t="str">
        <f t="shared" si="790"/>
        <v/>
      </c>
      <c r="K1000" s="87" t="str">
        <f t="shared" si="791"/>
        <v/>
      </c>
      <c r="L1000" s="87" t="str">
        <f t="shared" si="792"/>
        <v/>
      </c>
      <c r="M1000" s="87" t="str">
        <f t="shared" si="793"/>
        <v/>
      </c>
      <c r="N1000" s="92"/>
      <c r="P1000" s="223" t="str">
        <f>IF(OR(LEFT($A1000,1)="x",AND(Y993+$AC1000=0,$AC993&gt;0)),"",IFERROR(VLOOKUP($A1000,LedenZ,26,0),""))</f>
        <v/>
      </c>
      <c r="Q1000" s="223" t="str">
        <f>IF(OR(LEFT($A1000,1)="x",AND(Z993+$AC1000=0,$AC993&gt;0)),"",IFERROR(VLOOKUP($A1000,LedenZ,27,0),""))</f>
        <v/>
      </c>
      <c r="R1000" s="223" t="str">
        <f>IF(OR(LEFT($A1000,1)="x",AND(AA993+$AC1000=0,$AC993&gt;0)),"",IFERROR(VLOOKUP($A1000,LedenZ,28,0),""))</f>
        <v/>
      </c>
      <c r="S1000" s="223" t="str">
        <f>IF(OR(LEFT($A1000,1)="x",AND(AC993+$AC1000=0,$AC993&gt;0)),"",IFERROR(VLOOKUP($A1000,LedenZ,29,0),""))</f>
        <v/>
      </c>
      <c r="T1000" s="305"/>
      <c r="U1000" s="226"/>
      <c r="V1000" s="229" t="str">
        <f t="shared" si="799"/>
        <v/>
      </c>
      <c r="W1000" s="229" t="str">
        <f t="shared" si="799"/>
        <v/>
      </c>
      <c r="X1000" s="52">
        <v>11</v>
      </c>
      <c r="Y1000" s="87" t="str">
        <f t="shared" si="794"/>
        <v/>
      </c>
      <c r="Z1000" s="87" t="str">
        <f t="shared" si="795"/>
        <v/>
      </c>
      <c r="AA1000" s="87" t="str">
        <f t="shared" si="796"/>
        <v/>
      </c>
      <c r="AB1000" s="87" t="str">
        <f t="shared" si="797"/>
        <v/>
      </c>
      <c r="AC1000" s="34">
        <f t="shared" si="798"/>
        <v>0</v>
      </c>
    </row>
    <row r="1001" spans="1:29" x14ac:dyDescent="0.2">
      <c r="A1001" s="34" t="str">
        <f>C991&amp;"x"&amp;B1001</f>
        <v>x8</v>
      </c>
      <c r="B1001" s="63">
        <v>8</v>
      </c>
      <c r="C1001" s="87" t="str">
        <f t="shared" si="784"/>
        <v/>
      </c>
      <c r="D1001" s="87" t="str">
        <f t="shared" si="785"/>
        <v/>
      </c>
      <c r="E1001" s="88" t="str">
        <f t="shared" si="786"/>
        <v/>
      </c>
      <c r="F1001" s="88" t="str">
        <f t="shared" si="787"/>
        <v/>
      </c>
      <c r="G1001" s="89" t="str">
        <f t="shared" si="788"/>
        <v/>
      </c>
      <c r="H1001" s="90" t="str">
        <f t="shared" si="789"/>
        <v/>
      </c>
      <c r="I1001" s="97"/>
      <c r="J1001" s="87" t="str">
        <f t="shared" si="790"/>
        <v/>
      </c>
      <c r="K1001" s="87" t="str">
        <f t="shared" si="791"/>
        <v/>
      </c>
      <c r="L1001" s="87" t="str">
        <f t="shared" si="792"/>
        <v/>
      </c>
      <c r="M1001" s="87" t="str">
        <f t="shared" si="793"/>
        <v/>
      </c>
      <c r="N1001" s="92"/>
      <c r="P1001" s="223" t="str">
        <f>IF(OR(LEFT($A1001,1)="x",AND(Y993+$AC1001=0,$AC993&gt;0)),"",IFERROR(VLOOKUP($A1001,LedenZ,26,0),""))</f>
        <v/>
      </c>
      <c r="Q1001" s="223" t="str">
        <f>IF(OR(LEFT($A1001,1)="x",AND(Z993+$AC1001=0,$AC993&gt;0)),"",IFERROR(VLOOKUP($A1001,LedenZ,27,0),""))</f>
        <v/>
      </c>
      <c r="R1001" s="223" t="str">
        <f>IF(OR(LEFT($A1001,1)="x",AND(AA993+$AC1001=0,$AC993&gt;0)),"",IFERROR(VLOOKUP($A1001,LedenZ,28,0),""))</f>
        <v/>
      </c>
      <c r="S1001" s="223" t="str">
        <f>IF(OR(LEFT($A1001,1)="x",AND(AC993+$AC1001=0,$AC993&gt;0)),"",IFERROR(VLOOKUP($A1001,LedenZ,29,0),""))</f>
        <v/>
      </c>
      <c r="T1001" s="305"/>
      <c r="U1001" s="226"/>
      <c r="V1001" s="229" t="str">
        <f t="shared" si="799"/>
        <v/>
      </c>
      <c r="W1001" s="229" t="str">
        <f t="shared" si="799"/>
        <v/>
      </c>
      <c r="X1001" s="52">
        <v>12</v>
      </c>
      <c r="Y1001" s="87" t="str">
        <f t="shared" si="794"/>
        <v/>
      </c>
      <c r="Z1001" s="87" t="str">
        <f t="shared" si="795"/>
        <v/>
      </c>
      <c r="AA1001" s="87" t="str">
        <f t="shared" si="796"/>
        <v/>
      </c>
      <c r="AB1001" s="87" t="str">
        <f t="shared" si="797"/>
        <v/>
      </c>
      <c r="AC1001" s="34">
        <f t="shared" si="798"/>
        <v>0</v>
      </c>
    </row>
    <row r="1002" spans="1:29" x14ac:dyDescent="0.2">
      <c r="A1002" s="34" t="str">
        <f>C991&amp;"x"&amp;B1002</f>
        <v>x9</v>
      </c>
      <c r="B1002" s="63">
        <v>9</v>
      </c>
      <c r="C1002" s="87" t="str">
        <f t="shared" si="784"/>
        <v/>
      </c>
      <c r="D1002" s="87" t="str">
        <f t="shared" si="785"/>
        <v/>
      </c>
      <c r="E1002" s="88" t="str">
        <f t="shared" si="786"/>
        <v/>
      </c>
      <c r="F1002" s="88" t="str">
        <f t="shared" si="787"/>
        <v/>
      </c>
      <c r="G1002" s="89" t="str">
        <f t="shared" si="788"/>
        <v/>
      </c>
      <c r="H1002" s="90" t="str">
        <f t="shared" si="789"/>
        <v/>
      </c>
      <c r="I1002" s="97"/>
      <c r="J1002" s="87" t="str">
        <f t="shared" si="790"/>
        <v/>
      </c>
      <c r="K1002" s="87" t="str">
        <f t="shared" si="791"/>
        <v/>
      </c>
      <c r="L1002" s="87" t="str">
        <f t="shared" si="792"/>
        <v/>
      </c>
      <c r="M1002" s="87" t="str">
        <f t="shared" si="793"/>
        <v/>
      </c>
      <c r="N1002" s="92"/>
      <c r="P1002" s="223" t="str">
        <f>IF(OR(LEFT($A1002,1)="x",AND(Y993+$AC1002=0,$AC993&gt;0)),"",IFERROR(VLOOKUP($A1002,LedenZ,26,0),""))</f>
        <v/>
      </c>
      <c r="Q1002" s="223" t="str">
        <f>IF(OR(LEFT($A1002,1)="x",AND(Z993+$AC1002=0,$AC993&gt;0)),"",IFERROR(VLOOKUP($A1002,LedenZ,27,0),""))</f>
        <v/>
      </c>
      <c r="R1002" s="223" t="str">
        <f>IF(OR(LEFT($A1002,1)="x",AND(AA993+$AC1002=0,$AC993&gt;0)),"",IFERROR(VLOOKUP($A1002,LedenZ,28,0),""))</f>
        <v/>
      </c>
      <c r="S1002" s="223" t="str">
        <f>IF(OR(LEFT($A1002,1)="x",AND(AC993+$AC1002=0,$AC993&gt;0)),"",IFERROR(VLOOKUP($A1002,LedenZ,29,0),""))</f>
        <v/>
      </c>
      <c r="T1002" s="305"/>
      <c r="U1002" s="226"/>
      <c r="V1002" s="229" t="str">
        <f t="shared" si="799"/>
        <v/>
      </c>
      <c r="W1002" s="229" t="str">
        <f t="shared" si="799"/>
        <v/>
      </c>
      <c r="X1002" s="52">
        <v>13</v>
      </c>
      <c r="Y1002" s="87" t="str">
        <f t="shared" si="794"/>
        <v/>
      </c>
      <c r="Z1002" s="87" t="str">
        <f t="shared" si="795"/>
        <v/>
      </c>
      <c r="AA1002" s="87" t="str">
        <f t="shared" si="796"/>
        <v/>
      </c>
      <c r="AB1002" s="87" t="str">
        <f t="shared" si="797"/>
        <v/>
      </c>
      <c r="AC1002" s="34">
        <f t="shared" si="798"/>
        <v>0</v>
      </c>
    </row>
    <row r="1003" spans="1:29" x14ac:dyDescent="0.2">
      <c r="A1003" s="34" t="str">
        <f>C991&amp;"x"&amp;B1003</f>
        <v>x10</v>
      </c>
      <c r="B1003" s="63">
        <v>10</v>
      </c>
      <c r="C1003" s="87" t="str">
        <f t="shared" si="784"/>
        <v/>
      </c>
      <c r="D1003" s="87" t="str">
        <f t="shared" si="785"/>
        <v/>
      </c>
      <c r="E1003" s="88" t="str">
        <f t="shared" si="786"/>
        <v/>
      </c>
      <c r="F1003" s="88" t="str">
        <f t="shared" si="787"/>
        <v/>
      </c>
      <c r="G1003" s="89" t="str">
        <f t="shared" si="788"/>
        <v/>
      </c>
      <c r="H1003" s="90" t="str">
        <f t="shared" si="789"/>
        <v/>
      </c>
      <c r="I1003" s="97"/>
      <c r="J1003" s="87" t="str">
        <f t="shared" si="790"/>
        <v/>
      </c>
      <c r="K1003" s="87" t="str">
        <f t="shared" si="791"/>
        <v/>
      </c>
      <c r="L1003" s="87" t="str">
        <f t="shared" si="792"/>
        <v/>
      </c>
      <c r="M1003" s="87" t="str">
        <f t="shared" si="793"/>
        <v/>
      </c>
      <c r="N1003" s="92"/>
      <c r="P1003" s="223" t="str">
        <f>IF(OR(LEFT($A1003,1)="x",AND(Y993+$AC1003=0,$AC993&gt;0)),"",IFERROR(VLOOKUP($A1003,LedenZ,26,0),""))</f>
        <v/>
      </c>
      <c r="Q1003" s="223" t="str">
        <f>IF(OR(LEFT($A1003,1)="x",AND(Z993+$AC1003=0,$AC993&gt;0)),"",IFERROR(VLOOKUP($A1003,LedenZ,27,0),""))</f>
        <v/>
      </c>
      <c r="R1003" s="223" t="str">
        <f>IF(OR(LEFT($A1003,1)="x",AND(AA993+$AC1003=0,$AC993&gt;0)),"",IFERROR(VLOOKUP($A1003,LedenZ,28,0),""))</f>
        <v/>
      </c>
      <c r="S1003" s="223" t="str">
        <f>IF(OR(LEFT($A1003,1)="x",AND(AC993+$AC1003=0,$AC993&gt;0)),"",IFERROR(VLOOKUP($A1003,LedenZ,29,0),""))</f>
        <v/>
      </c>
      <c r="T1003" s="305"/>
      <c r="U1003" s="226"/>
      <c r="V1003" s="229" t="str">
        <f t="shared" si="799"/>
        <v/>
      </c>
      <c r="W1003" s="229" t="str">
        <f t="shared" si="799"/>
        <v/>
      </c>
      <c r="X1003" s="52">
        <v>14</v>
      </c>
      <c r="Y1003" s="87" t="str">
        <f t="shared" si="794"/>
        <v/>
      </c>
      <c r="Z1003" s="87" t="str">
        <f t="shared" si="795"/>
        <v/>
      </c>
      <c r="AA1003" s="87" t="str">
        <f t="shared" si="796"/>
        <v/>
      </c>
      <c r="AB1003" s="87" t="str">
        <f t="shared" si="797"/>
        <v/>
      </c>
      <c r="AC1003" s="34">
        <f t="shared" si="798"/>
        <v>0</v>
      </c>
    </row>
    <row r="1004" spans="1:29" x14ac:dyDescent="0.2">
      <c r="A1004" s="34" t="str">
        <f>C991&amp;"x"&amp;B1004</f>
        <v>x11</v>
      </c>
      <c r="B1004" s="63">
        <v>11</v>
      </c>
      <c r="C1004" s="87" t="str">
        <f t="shared" si="784"/>
        <v/>
      </c>
      <c r="D1004" s="87" t="str">
        <f t="shared" si="785"/>
        <v/>
      </c>
      <c r="E1004" s="88" t="str">
        <f t="shared" si="786"/>
        <v/>
      </c>
      <c r="F1004" s="88" t="str">
        <f t="shared" si="787"/>
        <v/>
      </c>
      <c r="G1004" s="89" t="str">
        <f t="shared" si="788"/>
        <v/>
      </c>
      <c r="H1004" s="90" t="str">
        <f t="shared" si="789"/>
        <v/>
      </c>
      <c r="I1004" s="97"/>
      <c r="J1004" s="87" t="str">
        <f t="shared" si="790"/>
        <v/>
      </c>
      <c r="K1004" s="87" t="str">
        <f t="shared" si="791"/>
        <v/>
      </c>
      <c r="L1004" s="87" t="str">
        <f t="shared" si="792"/>
        <v/>
      </c>
      <c r="M1004" s="87" t="str">
        <f t="shared" si="793"/>
        <v/>
      </c>
      <c r="N1004" s="92"/>
      <c r="P1004" s="223" t="str">
        <f>IF(OR(LEFT($A1004,1)="x",AND(Y993+$AC1004=0,$AC993&gt;0)),"",IFERROR(VLOOKUP($A1004,LedenZ,26,0),""))</f>
        <v/>
      </c>
      <c r="Q1004" s="223" t="str">
        <f>IF(OR(LEFT($A1004,1)="x",AND(Z993+$AC1004=0,$AC993&gt;0)),"",IFERROR(VLOOKUP($A1004,LedenZ,27,0),""))</f>
        <v/>
      </c>
      <c r="R1004" s="223" t="str">
        <f>IF(OR(LEFT($A1004,1)="x",AND(AA993+$AC1004=0,$AC993&gt;0)),"",IFERROR(VLOOKUP($A1004,LedenZ,28,0),""))</f>
        <v/>
      </c>
      <c r="S1004" s="223" t="str">
        <f>IF(OR(LEFT($A1004,1)="x",AND(AC993+$AC1004=0,$AC993&gt;0)),"",IFERROR(VLOOKUP($A1004,LedenZ,29,0),""))</f>
        <v/>
      </c>
      <c r="V1004" s="229" t="str">
        <f t="shared" si="799"/>
        <v/>
      </c>
      <c r="W1004" s="229" t="str">
        <f t="shared" si="799"/>
        <v/>
      </c>
      <c r="X1004" s="52">
        <v>15</v>
      </c>
      <c r="Y1004" s="87" t="str">
        <f t="shared" si="794"/>
        <v/>
      </c>
      <c r="Z1004" s="87" t="str">
        <f t="shared" si="795"/>
        <v/>
      </c>
      <c r="AA1004" s="87" t="str">
        <f t="shared" si="796"/>
        <v/>
      </c>
      <c r="AB1004" s="87" t="str">
        <f t="shared" si="797"/>
        <v/>
      </c>
      <c r="AC1004" s="34">
        <f t="shared" si="798"/>
        <v>0</v>
      </c>
    </row>
    <row r="1005" spans="1:29" x14ac:dyDescent="0.2">
      <c r="A1005" s="34" t="str">
        <f>C991&amp;"x"&amp;B1005</f>
        <v>x12</v>
      </c>
      <c r="B1005" s="63">
        <v>12</v>
      </c>
      <c r="C1005" s="87" t="str">
        <f t="shared" si="784"/>
        <v/>
      </c>
      <c r="D1005" s="87" t="str">
        <f t="shared" si="785"/>
        <v/>
      </c>
      <c r="E1005" s="88" t="str">
        <f t="shared" si="786"/>
        <v/>
      </c>
      <c r="F1005" s="88" t="str">
        <f t="shared" si="787"/>
        <v/>
      </c>
      <c r="G1005" s="89" t="str">
        <f t="shared" si="788"/>
        <v/>
      </c>
      <c r="H1005" s="90" t="str">
        <f t="shared" si="789"/>
        <v/>
      </c>
      <c r="I1005" s="97"/>
      <c r="J1005" s="87" t="str">
        <f t="shared" si="790"/>
        <v/>
      </c>
      <c r="K1005" s="87" t="str">
        <f t="shared" si="791"/>
        <v/>
      </c>
      <c r="L1005" s="87" t="str">
        <f t="shared" si="792"/>
        <v/>
      </c>
      <c r="M1005" s="87" t="str">
        <f t="shared" si="793"/>
        <v/>
      </c>
      <c r="N1005" s="92"/>
      <c r="P1005" s="223" t="str">
        <f>IF(OR(LEFT($A1005,1)="x",AND(Y993+$AC1005=0,$AC993&gt;0)),"",IFERROR(VLOOKUP($A1005,LedenZ,26,0),""))</f>
        <v/>
      </c>
      <c r="Q1005" s="223" t="str">
        <f>IF(OR(LEFT($A1005,1)="x",AND(Z993+$AC1005=0,$AC993&gt;0)),"",IFERROR(VLOOKUP($A1005,LedenZ,27,0),""))</f>
        <v/>
      </c>
      <c r="R1005" s="223" t="str">
        <f>IF(OR(LEFT($A1005,1)="x",AND(AA993+$AC1005=0,$AC993&gt;0)),"",IFERROR(VLOOKUP($A1005,LedenZ,28,0),""))</f>
        <v/>
      </c>
      <c r="S1005" s="223" t="str">
        <f>IF(OR(LEFT($A1005,1)="x",AND(AC993+$AC1005=0,$AC993&gt;0)),"",IFERROR(VLOOKUP($A1005,LedenZ,29,0),""))</f>
        <v/>
      </c>
      <c r="V1005" s="229" t="str">
        <f t="shared" si="799"/>
        <v/>
      </c>
      <c r="W1005" s="229" t="str">
        <f t="shared" si="799"/>
        <v/>
      </c>
      <c r="X1005" s="52">
        <v>16</v>
      </c>
      <c r="Y1005" s="87" t="str">
        <f t="shared" si="794"/>
        <v/>
      </c>
      <c r="Z1005" s="87" t="str">
        <f t="shared" si="795"/>
        <v/>
      </c>
      <c r="AA1005" s="87" t="str">
        <f t="shared" si="796"/>
        <v/>
      </c>
      <c r="AB1005" s="87" t="str">
        <f t="shared" si="797"/>
        <v/>
      </c>
      <c r="AC1005" s="34">
        <f t="shared" si="798"/>
        <v>0</v>
      </c>
    </row>
    <row r="1006" spans="1:29" x14ac:dyDescent="0.2">
      <c r="A1006" s="34" t="str">
        <f>C991&amp;"x"&amp;B1006</f>
        <v>x13</v>
      </c>
      <c r="B1006" s="63">
        <v>13</v>
      </c>
      <c r="C1006" s="87" t="str">
        <f t="shared" si="784"/>
        <v/>
      </c>
      <c r="D1006" s="87" t="str">
        <f t="shared" si="785"/>
        <v/>
      </c>
      <c r="E1006" s="88" t="str">
        <f t="shared" si="786"/>
        <v/>
      </c>
      <c r="F1006" s="88" t="str">
        <f t="shared" si="787"/>
        <v/>
      </c>
      <c r="G1006" s="89" t="str">
        <f t="shared" si="788"/>
        <v/>
      </c>
      <c r="H1006" s="90" t="str">
        <f t="shared" si="789"/>
        <v/>
      </c>
      <c r="I1006" s="97"/>
      <c r="J1006" s="87" t="str">
        <f t="shared" si="790"/>
        <v/>
      </c>
      <c r="K1006" s="87" t="str">
        <f t="shared" si="791"/>
        <v/>
      </c>
      <c r="L1006" s="87" t="str">
        <f t="shared" si="792"/>
        <v/>
      </c>
      <c r="M1006" s="87" t="str">
        <f t="shared" si="793"/>
        <v/>
      </c>
      <c r="N1006" s="92"/>
      <c r="P1006" s="223" t="str">
        <f>IF(OR(LEFT($A1006,1)="x",AND(Y993+$AC1006=0,$AC993&gt;0)),"",IFERROR(VLOOKUP($A1006,LedenZ,26,0),""))</f>
        <v/>
      </c>
      <c r="Q1006" s="223" t="str">
        <f>IF(OR(LEFT($A1006,1)="x",AND(Z993+$AC1006=0,$AC993&gt;0)),"",IFERROR(VLOOKUP($A1006,LedenZ,27,0),""))</f>
        <v/>
      </c>
      <c r="R1006" s="223" t="str">
        <f>IF(OR(LEFT($A1006,1)="x",AND(AA993+$AC1006=0,$AC993&gt;0)),"",IFERROR(VLOOKUP($A1006,LedenZ,28,0),""))</f>
        <v/>
      </c>
      <c r="S1006" s="223" t="str">
        <f>IF(OR(LEFT($A1006,1)="x",AND(AC993+$AC1006=0,$AC993&gt;0)),"",IFERROR(VLOOKUP($A1006,LedenZ,29,0),""))</f>
        <v/>
      </c>
      <c r="V1006" s="229" t="str">
        <f t="shared" si="799"/>
        <v/>
      </c>
      <c r="W1006" s="229" t="str">
        <f t="shared" si="799"/>
        <v/>
      </c>
      <c r="X1006" s="52">
        <v>17</v>
      </c>
      <c r="Y1006" s="87" t="str">
        <f t="shared" si="794"/>
        <v/>
      </c>
      <c r="Z1006" s="87" t="str">
        <f t="shared" si="795"/>
        <v/>
      </c>
      <c r="AA1006" s="87" t="str">
        <f t="shared" si="796"/>
        <v/>
      </c>
      <c r="AB1006" s="87" t="str">
        <f t="shared" si="797"/>
        <v/>
      </c>
      <c r="AC1006" s="34">
        <f t="shared" si="798"/>
        <v>0</v>
      </c>
    </row>
    <row r="1007" spans="1:29" x14ac:dyDescent="0.2">
      <c r="A1007" s="34" t="str">
        <f>C991&amp;"x"&amp;B1007</f>
        <v>x14</v>
      </c>
      <c r="B1007" s="63">
        <v>14</v>
      </c>
      <c r="C1007" s="87" t="str">
        <f t="shared" si="784"/>
        <v/>
      </c>
      <c r="D1007" s="87" t="str">
        <f t="shared" si="785"/>
        <v/>
      </c>
      <c r="E1007" s="88" t="str">
        <f t="shared" si="786"/>
        <v/>
      </c>
      <c r="F1007" s="88" t="str">
        <f t="shared" si="787"/>
        <v/>
      </c>
      <c r="G1007" s="89" t="str">
        <f t="shared" si="788"/>
        <v/>
      </c>
      <c r="H1007" s="90" t="str">
        <f t="shared" si="789"/>
        <v/>
      </c>
      <c r="I1007" s="97"/>
      <c r="J1007" s="87" t="str">
        <f t="shared" si="790"/>
        <v/>
      </c>
      <c r="K1007" s="87" t="str">
        <f t="shared" si="791"/>
        <v/>
      </c>
      <c r="L1007" s="87" t="str">
        <f t="shared" si="792"/>
        <v/>
      </c>
      <c r="M1007" s="87" t="str">
        <f t="shared" si="793"/>
        <v/>
      </c>
      <c r="N1007" s="92"/>
      <c r="P1007" s="223" t="str">
        <f>IF(OR(LEFT($A1007,1)="x",AND(Y993+$AC1007=0,$AC993&gt;0)),"",IFERROR(VLOOKUP($A1007,LedenZ,26,0),""))</f>
        <v/>
      </c>
      <c r="Q1007" s="223" t="str">
        <f>IF(OR(LEFT($A1007,1)="x",AND(Z993+$AC1007=0,$AC993&gt;0)),"",IFERROR(VLOOKUP($A1007,LedenZ,27,0),""))</f>
        <v/>
      </c>
      <c r="R1007" s="223" t="str">
        <f>IF(OR(LEFT($A1007,1)="x",AND(AA993+$AC1007=0,$AC993&gt;0)),"",IFERROR(VLOOKUP($A1007,LedenZ,28,0),""))</f>
        <v/>
      </c>
      <c r="S1007" s="223" t="str">
        <f>IF(OR(LEFT($A1007,1)="x",AND(AC993+$AC1007=0,$AC993&gt;0)),"",IFERROR(VLOOKUP($A1007,LedenZ,29,0),""))</f>
        <v/>
      </c>
      <c r="V1007" s="229" t="str">
        <f t="shared" si="799"/>
        <v/>
      </c>
      <c r="W1007" s="229" t="str">
        <f t="shared" si="799"/>
        <v/>
      </c>
      <c r="X1007" s="52">
        <v>18</v>
      </c>
      <c r="Y1007" s="87" t="str">
        <f t="shared" si="794"/>
        <v/>
      </c>
      <c r="Z1007" s="87" t="str">
        <f t="shared" si="795"/>
        <v/>
      </c>
      <c r="AA1007" s="87" t="str">
        <f t="shared" si="796"/>
        <v/>
      </c>
      <c r="AB1007" s="87" t="str">
        <f t="shared" si="797"/>
        <v/>
      </c>
      <c r="AC1007" s="34">
        <f t="shared" si="798"/>
        <v>0</v>
      </c>
    </row>
    <row r="1008" spans="1:29" x14ac:dyDescent="0.2">
      <c r="A1008" s="34" t="str">
        <f>C991&amp;"x"&amp;B1008</f>
        <v>x15</v>
      </c>
      <c r="B1008" s="63">
        <v>15</v>
      </c>
      <c r="C1008" s="87" t="str">
        <f t="shared" si="784"/>
        <v/>
      </c>
      <c r="D1008" s="87" t="str">
        <f t="shared" si="785"/>
        <v/>
      </c>
      <c r="E1008" s="88" t="str">
        <f t="shared" si="786"/>
        <v/>
      </c>
      <c r="F1008" s="88" t="str">
        <f t="shared" si="787"/>
        <v/>
      </c>
      <c r="G1008" s="89" t="str">
        <f t="shared" si="788"/>
        <v/>
      </c>
      <c r="H1008" s="90" t="str">
        <f t="shared" si="789"/>
        <v/>
      </c>
      <c r="I1008" s="97"/>
      <c r="J1008" s="87" t="str">
        <f t="shared" si="790"/>
        <v/>
      </c>
      <c r="K1008" s="87" t="str">
        <f t="shared" si="791"/>
        <v/>
      </c>
      <c r="L1008" s="87" t="str">
        <f t="shared" si="792"/>
        <v/>
      </c>
      <c r="M1008" s="87" t="str">
        <f t="shared" si="793"/>
        <v/>
      </c>
      <c r="N1008" s="92"/>
      <c r="P1008" s="223" t="str">
        <f>IF(OR(LEFT($A1008,1)="x",AND(Y993+$AC1008=0,$AC993&gt;0)),"",IFERROR(VLOOKUP($A1008,LedenZ,26,0),""))</f>
        <v/>
      </c>
      <c r="Q1008" s="223" t="str">
        <f>IF(OR(LEFT($A1008,1)="x",AND(Z993+$AC1008=0,$AC993&gt;0)),"",IFERROR(VLOOKUP($A1008,LedenZ,27,0),""))</f>
        <v/>
      </c>
      <c r="R1008" s="223" t="str">
        <f>IF(OR(LEFT($A1008,1)="x",AND(AA993+$AC1008=0,$AC993&gt;0)),"",IFERROR(VLOOKUP($A1008,LedenZ,28,0),""))</f>
        <v/>
      </c>
      <c r="S1008" s="223" t="str">
        <f>IF(OR(LEFT($A1008,1)="x",AND(AC993+$AC1008=0,$AC993&gt;0)),"",IFERROR(VLOOKUP($A1008,LedenZ,29,0),""))</f>
        <v/>
      </c>
      <c r="V1008" s="229" t="str">
        <f t="shared" si="799"/>
        <v/>
      </c>
      <c r="W1008" s="229" t="str">
        <f t="shared" si="799"/>
        <v/>
      </c>
      <c r="X1008" s="52">
        <v>19</v>
      </c>
      <c r="Y1008" s="87" t="str">
        <f t="shared" si="794"/>
        <v/>
      </c>
      <c r="Z1008" s="87" t="str">
        <f t="shared" si="795"/>
        <v/>
      </c>
      <c r="AA1008" s="87" t="str">
        <f t="shared" si="796"/>
        <v/>
      </c>
      <c r="AB1008" s="87" t="str">
        <f t="shared" si="797"/>
        <v/>
      </c>
      <c r="AC1008" s="34">
        <f t="shared" si="798"/>
        <v>0</v>
      </c>
    </row>
    <row r="1009" spans="1:32" ht="13.5" thickBot="1" x14ac:dyDescent="0.25">
      <c r="B1009" s="93"/>
      <c r="C1009" s="94"/>
      <c r="D1009" s="93"/>
      <c r="E1009" s="93"/>
      <c r="F1009" s="93"/>
      <c r="G1009" s="95"/>
      <c r="H1009" s="95"/>
      <c r="I1009" s="95"/>
      <c r="J1009" s="94"/>
      <c r="K1009" s="94"/>
      <c r="L1009" s="94"/>
      <c r="M1009" s="92"/>
      <c r="N1009" s="92"/>
      <c r="X1009" s="52">
        <v>20</v>
      </c>
    </row>
    <row r="1010" spans="1:32" ht="13.5" thickTop="1" x14ac:dyDescent="0.2">
      <c r="A1010" s="62"/>
      <c r="B1010" s="63"/>
      <c r="C1010" s="392" t="s">
        <v>6547</v>
      </c>
      <c r="D1010" s="392"/>
      <c r="E1010" s="178" t="s">
        <v>6548</v>
      </c>
      <c r="F1010" s="178" t="s">
        <v>6549</v>
      </c>
      <c r="G1010" s="65" t="s">
        <v>6550</v>
      </c>
      <c r="H1010" s="66"/>
      <c r="I1010" s="67"/>
      <c r="J1010" s="68" t="s">
        <v>6551</v>
      </c>
      <c r="K1010" s="68" t="s">
        <v>6552</v>
      </c>
      <c r="L1010" s="68" t="s">
        <v>6553</v>
      </c>
      <c r="M1010" s="69"/>
      <c r="N1010" s="69"/>
      <c r="O1010" s="70"/>
      <c r="P1010" s="71">
        <f>COUNT(P1014:P1028)</f>
        <v>0</v>
      </c>
      <c r="Q1010" s="71">
        <f>COUNT(Q1014:Q1028)</f>
        <v>0</v>
      </c>
      <c r="R1010" s="71">
        <f>COUNT(R1014:R1028)</f>
        <v>0</v>
      </c>
      <c r="S1010" s="71">
        <f>COUNT(S1014:S1028)</f>
        <v>0</v>
      </c>
      <c r="T1010" s="51">
        <f>S1010-(15-COUNTBLANK(AB1014:AB1028))</f>
        <v>0</v>
      </c>
      <c r="U1010" s="70"/>
      <c r="V1010" s="70"/>
      <c r="W1010" s="70"/>
      <c r="X1010" s="70">
        <v>1</v>
      </c>
      <c r="Y1010" s="62"/>
      <c r="Z1010" s="62"/>
      <c r="AA1010" s="62"/>
      <c r="AB1010" s="62"/>
      <c r="AC1010" s="62"/>
    </row>
    <row r="1011" spans="1:32" x14ac:dyDescent="0.2">
      <c r="A1011" s="43">
        <v>54</v>
      </c>
      <c r="B1011" s="73"/>
      <c r="C1011" s="391" t="str">
        <f>Leden!AR56</f>
        <v/>
      </c>
      <c r="D1011" s="391"/>
      <c r="E1011" s="177" t="str">
        <f>IF($C1011="","",LEFT(IFERROR(VLOOKUP($C1011,TeamsZ,2,0),"")&amp;"??",2))</f>
        <v/>
      </c>
      <c r="F1011" s="177" t="str">
        <f>IF($C1011="","",LEFT(IFERROR(VLOOKUP($C1011,TeamsZ,3,0),"")&amp;"??",2))</f>
        <v/>
      </c>
      <c r="G1011" s="177" t="str">
        <f>IF($C1011="","",LEFT(IFERROR(VLOOKUP($C1011,TeamsZ,4,0),"")&amp;"?",1))</f>
        <v/>
      </c>
      <c r="H1011" s="75"/>
      <c r="I1011" s="76"/>
      <c r="J1011" s="295">
        <f>COUNTIF(C1014:C1028,"V")</f>
        <v>0</v>
      </c>
      <c r="K1011" s="300">
        <f>COUNTIF(C1014:C1028,"M")</f>
        <v>0</v>
      </c>
      <c r="L1011" s="77" t="str">
        <f>IFERROR(AVERAGE(H1014:H1028),"")</f>
        <v/>
      </c>
      <c r="M1011" s="78"/>
      <c r="N1011" s="78"/>
      <c r="O1011" s="79" t="s">
        <v>6554</v>
      </c>
      <c r="P1011" s="223" t="str">
        <f>IF(COUNT(P1014:P1028)=0,"",TeamPunten(P1014:P1028,$V1011))</f>
        <v/>
      </c>
      <c r="Q1011" s="223" t="str">
        <f>IF(COUNT(Q1014:Q1028)=0,"",TeamPunten(Q1014:Q1028,$V1011))</f>
        <v/>
      </c>
      <c r="R1011" s="223" t="str">
        <f>IF(COUNT(R1014:R1028)=0,"",TeamPunten(R1014:R1028,$V1011))</f>
        <v/>
      </c>
      <c r="S1011" s="223" t="str">
        <f>IF(COUNT(S1014:S1028)=0,"",TeamPunten(S1014:S1028,$V1011))</f>
        <v/>
      </c>
      <c r="T1011" s="51"/>
      <c r="U1011" s="225" t="str">
        <f>MID($C1011,1,1)</f>
        <v/>
      </c>
      <c r="V1011" s="225" t="str">
        <f>MID($C1011,1,1)</f>
        <v/>
      </c>
      <c r="W1011" s="225" t="str">
        <f>MID($C1011,1,1)</f>
        <v/>
      </c>
      <c r="X1011" s="52">
        <v>2</v>
      </c>
      <c r="Y1011" s="43"/>
      <c r="Z1011" s="43"/>
      <c r="AA1011" s="43"/>
      <c r="AB1011" s="43"/>
      <c r="AC1011" s="43"/>
      <c r="AD1011" s="20" t="str">
        <f>IF($C1011="","",IFERROR(VLOOKUP($C1011,TeamsZ,6,0),""))</f>
        <v/>
      </c>
      <c r="AE1011" s="20" t="str">
        <f>IF($AD1011="","",VLOOKUP($AD1011,Teams!$J$4:$O$8,2,0))</f>
        <v/>
      </c>
      <c r="AF1011" s="20" t="str">
        <f>IF($AD1011="","",VLOOKUP($AD1011,Teams!$J$4:$O$8,4,0))</f>
        <v/>
      </c>
    </row>
    <row r="1012" spans="1:32" x14ac:dyDescent="0.2">
      <c r="B1012" s="63"/>
      <c r="C1012" s="178"/>
      <c r="D1012" s="63"/>
      <c r="E1012" s="63"/>
      <c r="F1012" s="63"/>
      <c r="G1012" s="67"/>
      <c r="H1012" s="67"/>
      <c r="I1012" s="67"/>
      <c r="J1012" s="296"/>
      <c r="K1012" s="296"/>
      <c r="L1012" s="296"/>
      <c r="M1012" s="80"/>
      <c r="N1012" s="80"/>
      <c r="P1012" s="224"/>
      <c r="Q1012" s="224"/>
      <c r="R1012" s="224"/>
      <c r="S1012" s="224"/>
      <c r="T1012" s="51"/>
      <c r="U1012" s="226"/>
      <c r="V1012" s="226"/>
      <c r="W1012" s="226"/>
      <c r="X1012" s="52">
        <v>3</v>
      </c>
    </row>
    <row r="1013" spans="1:32" x14ac:dyDescent="0.2">
      <c r="A1013" s="81"/>
      <c r="B1013" s="82"/>
      <c r="C1013" s="83" t="s">
        <v>6555</v>
      </c>
      <c r="D1013" s="83" t="s">
        <v>6556</v>
      </c>
      <c r="E1013" s="84" t="s">
        <v>6557</v>
      </c>
      <c r="F1013" s="84" t="s">
        <v>6558</v>
      </c>
      <c r="G1013" s="83" t="s">
        <v>6559</v>
      </c>
      <c r="H1013" s="83" t="s">
        <v>6560</v>
      </c>
      <c r="I1013" s="83" t="s">
        <v>6415</v>
      </c>
      <c r="J1013" s="83" t="s">
        <v>7321</v>
      </c>
      <c r="K1013" s="83" t="s">
        <v>8065</v>
      </c>
      <c r="L1013" s="83" t="s">
        <v>8195</v>
      </c>
      <c r="M1013" s="83" t="s">
        <v>8196</v>
      </c>
      <c r="N1013" s="85"/>
      <c r="O1013" s="86"/>
      <c r="P1013" s="227" t="s">
        <v>6425</v>
      </c>
      <c r="Q1013" s="227" t="s">
        <v>6424</v>
      </c>
      <c r="R1013" s="227" t="s">
        <v>6426</v>
      </c>
      <c r="S1013" s="227" t="s">
        <v>6425</v>
      </c>
      <c r="T1013" s="51"/>
      <c r="U1013" s="225" t="str">
        <f>IF(W1011="","",VLOOKUP(W1011,Leeftijdscat,2,FALSE))</f>
        <v/>
      </c>
      <c r="V1013" s="225" t="str">
        <f>IF(W1011="","",VLOOKUP(W1011,Leeftijdscat,3,FALSE))</f>
        <v/>
      </c>
      <c r="W1013" s="225"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LEN(AB1014&amp;AB1015&amp;AB1016&amp;AB1017&amp;AB1018&amp;AB1019&amp;AB1020&amp;AB1021&amp;AB1022&amp;AB1023&amp;AB1024&amp;AB1025&amp;AB1026&amp;AB1027&amp;AB1028)</f>
        <v>0</v>
      </c>
      <c r="AC1013" s="81">
        <f>SUM(Y1013:AA1013)</f>
        <v>0</v>
      </c>
    </row>
    <row r="1014" spans="1:32" x14ac:dyDescent="0.2">
      <c r="A1014" s="34" t="str">
        <f>C1011&amp;"x"&amp;B1014</f>
        <v>x1</v>
      </c>
      <c r="B1014" s="63">
        <v>1</v>
      </c>
      <c r="C1014" s="87" t="str">
        <f t="shared" ref="C1014:C1028" si="800">IF(LEFT($A1014,1)="x","",IFERROR(VLOOKUP($A1014,LedenZ,5,0),""))</f>
        <v/>
      </c>
      <c r="D1014" s="87" t="str">
        <f t="shared" ref="D1014:D1028" si="801">IF(LEFT($A1014,1)="x","",IFERROR(VLOOKUP($A1014,LedenZ,6,0),""))</f>
        <v/>
      </c>
      <c r="E1014" s="88" t="str">
        <f t="shared" ref="E1014:E1028" si="802">IF(LEFT($A1014,1)="x","",IFERROR(VLOOKUP($A1014,LedenZ,7,0),""))</f>
        <v/>
      </c>
      <c r="F1014" s="88" t="str">
        <f t="shared" ref="F1014:F1028" si="803">IF(LEFT($A1014,1)="x","",IFERROR(VLOOKUP($A1014,LedenZ,8,0),""))</f>
        <v/>
      </c>
      <c r="G1014" s="89" t="str">
        <f t="shared" ref="G1014:G1028" si="804">IF(LEFT($A1014,1)="x","",IFERROR(VLOOKUP($A1014,LedenZ,9,0),""))</f>
        <v/>
      </c>
      <c r="H1014" s="90" t="str">
        <f t="shared" ref="H1014:H1028" si="805">IF(AND(ISNUMBER(G1014),G1014&lt;&gt;0),DATEDIF(G1014,Peildatum,"Y"),"")</f>
        <v/>
      </c>
      <c r="I1014" s="97"/>
      <c r="J1014" s="87" t="str">
        <f t="shared" ref="J1014:J1028" si="806">IF(LEFT($A1014,1)="x","",IFERROR(VLOOKUP($A1014,LedenZ,15,0),""))</f>
        <v/>
      </c>
      <c r="K1014" s="87" t="str">
        <f t="shared" ref="K1014:K1028" si="807">IF(LEFT($A1014,1)="x","",IFERROR(VLOOKUP($A1014,LedenZ,16,0),""))</f>
        <v/>
      </c>
      <c r="L1014" s="87" t="str">
        <f t="shared" ref="L1014:L1028" si="808">IF(LEFT($A1014,1)="x","",IFERROR(VLOOKUP($A1014,LedenZ,17,0),""))</f>
        <v/>
      </c>
      <c r="M1014" s="87" t="str">
        <f t="shared" ref="M1014:M1028" si="809">IF(LEFT($A1014,1)="x","",IFERROR(VLOOKUP($A1014,LedenZ,18,0),""))</f>
        <v/>
      </c>
      <c r="N1014" s="92"/>
      <c r="P1014" s="223" t="str">
        <f>IF(OR(LEFT($A1014,1)="x",AND(Y1013+$AC1014=0,$AC1013&gt;0)),"",IFERROR(VLOOKUP($A1014,LedenZ,26,0),""))</f>
        <v/>
      </c>
      <c r="Q1014" s="223" t="str">
        <f>IF(OR(LEFT($A1014,1)="x",AND(Z1013+$AC1014=0,$AC1013&gt;0)),"",IFERROR(VLOOKUP($A1014,LedenZ,27,0),""))</f>
        <v/>
      </c>
      <c r="R1014" s="223" t="str">
        <f>IF(OR(LEFT($A1014,1)="x",AND(AA1013+$AC1014=0,$AC1013&gt;0)),"",IFERROR(VLOOKUP($A1014,LedenZ,28,0),""))</f>
        <v/>
      </c>
      <c r="S1014" s="223" t="str">
        <f>IF(OR(LEFT($A1014,1)="x",AND(AC1013+$AC1014=0,$AC1013&gt;0)),"",IFERROR(VLOOKUP($A1014,LedenZ,29,0),""))</f>
        <v/>
      </c>
      <c r="T1014" s="305"/>
      <c r="U1014" s="226"/>
      <c r="V1014" s="229" t="str">
        <f>V1013</f>
        <v/>
      </c>
      <c r="W1014" s="229" t="str">
        <f>W1013</f>
        <v/>
      </c>
      <c r="X1014" s="52">
        <v>5</v>
      </c>
      <c r="Y1014" s="87" t="str">
        <f t="shared" ref="Y1014:Y1028" si="810">IF(LEFT($A1014,1)="x","",IFERROR(VLOOKUP($A1014,LedenZ,33,0),""))</f>
        <v/>
      </c>
      <c r="Z1014" s="87" t="str">
        <f t="shared" ref="Z1014:Z1028" si="811">IF(LEFT($A1014,1)="x","",IFERROR(VLOOKUP($A1014,LedenZ,34,0),""))</f>
        <v/>
      </c>
      <c r="AA1014" s="87" t="str">
        <f t="shared" ref="AA1014:AA1028" si="812">IF(LEFT($A1014,1)="x","",IFERROR(VLOOKUP($A1014,LedenZ,35,0),""))</f>
        <v/>
      </c>
      <c r="AB1014" s="87" t="str">
        <f t="shared" ref="AB1014:AB1028" si="813">IF(LEFT($A1014,1)="x","",IFERROR(VLOOKUP($A1014,LedenZ,36,0),""))</f>
        <v/>
      </c>
      <c r="AC1014" s="34">
        <f t="shared" ref="AC1014:AC1028" si="814">LEN(Y1014&amp;Z1014&amp;AA1014&amp;AB1014)</f>
        <v>0</v>
      </c>
    </row>
    <row r="1015" spans="1:32" x14ac:dyDescent="0.2">
      <c r="A1015" s="34" t="str">
        <f>C1011&amp;"x"&amp;B1015</f>
        <v>x2</v>
      </c>
      <c r="B1015" s="63">
        <v>2</v>
      </c>
      <c r="C1015" s="87" t="str">
        <f t="shared" si="800"/>
        <v/>
      </c>
      <c r="D1015" s="87" t="str">
        <f t="shared" si="801"/>
        <v/>
      </c>
      <c r="E1015" s="88" t="str">
        <f t="shared" si="802"/>
        <v/>
      </c>
      <c r="F1015" s="88" t="str">
        <f t="shared" si="803"/>
        <v/>
      </c>
      <c r="G1015" s="89" t="str">
        <f t="shared" si="804"/>
        <v/>
      </c>
      <c r="H1015" s="90" t="str">
        <f t="shared" si="805"/>
        <v/>
      </c>
      <c r="I1015" s="97"/>
      <c r="J1015" s="87" t="str">
        <f t="shared" si="806"/>
        <v/>
      </c>
      <c r="K1015" s="87" t="str">
        <f t="shared" si="807"/>
        <v/>
      </c>
      <c r="L1015" s="87" t="str">
        <f t="shared" si="808"/>
        <v/>
      </c>
      <c r="M1015" s="87" t="str">
        <f t="shared" si="809"/>
        <v/>
      </c>
      <c r="N1015" s="92"/>
      <c r="P1015" s="223" t="str">
        <f>IF(OR(LEFT($A1015,1)="x",AND(Y1013+$AC1015=0,$AC1013&gt;0)),"",IFERROR(VLOOKUP($A1015,LedenZ,26,0),""))</f>
        <v/>
      </c>
      <c r="Q1015" s="223" t="str">
        <f>IF(OR(LEFT($A1015,1)="x",AND(Z1013+$AC1015=0,$AC1013&gt;0)),"",IFERROR(VLOOKUP($A1015,LedenZ,27,0),""))</f>
        <v/>
      </c>
      <c r="R1015" s="223" t="str">
        <f>IF(OR(LEFT($A1015,1)="x",AND(AA1013+$AC1015=0,$AC1013&gt;0)),"",IFERROR(VLOOKUP($A1015,LedenZ,28,0),""))</f>
        <v/>
      </c>
      <c r="S1015" s="223" t="str">
        <f>IF(OR(LEFT($A1015,1)="x",AND(AC1013+$AC1015=0,$AC1013&gt;0)),"",IFERROR(VLOOKUP($A1015,LedenZ,29,0),""))</f>
        <v/>
      </c>
      <c r="T1015" s="305"/>
      <c r="U1015" s="226"/>
      <c r="V1015" s="229" t="str">
        <f t="shared" ref="V1015:W1028" si="815">V1014</f>
        <v/>
      </c>
      <c r="W1015" s="229" t="str">
        <f t="shared" si="815"/>
        <v/>
      </c>
      <c r="X1015" s="52">
        <v>6</v>
      </c>
      <c r="Y1015" s="87" t="str">
        <f t="shared" si="810"/>
        <v/>
      </c>
      <c r="Z1015" s="87" t="str">
        <f t="shared" si="811"/>
        <v/>
      </c>
      <c r="AA1015" s="87" t="str">
        <f t="shared" si="812"/>
        <v/>
      </c>
      <c r="AB1015" s="87" t="str">
        <f t="shared" si="813"/>
        <v/>
      </c>
      <c r="AC1015" s="34">
        <f t="shared" si="814"/>
        <v>0</v>
      </c>
    </row>
    <row r="1016" spans="1:32" x14ac:dyDescent="0.2">
      <c r="A1016" s="34" t="str">
        <f>C1011&amp;"x"&amp;B1016</f>
        <v>x3</v>
      </c>
      <c r="B1016" s="63">
        <v>3</v>
      </c>
      <c r="C1016" s="87" t="str">
        <f t="shared" si="800"/>
        <v/>
      </c>
      <c r="D1016" s="87" t="str">
        <f t="shared" si="801"/>
        <v/>
      </c>
      <c r="E1016" s="88" t="str">
        <f t="shared" si="802"/>
        <v/>
      </c>
      <c r="F1016" s="88" t="str">
        <f t="shared" si="803"/>
        <v/>
      </c>
      <c r="G1016" s="89" t="str">
        <f t="shared" si="804"/>
        <v/>
      </c>
      <c r="H1016" s="90" t="str">
        <f t="shared" si="805"/>
        <v/>
      </c>
      <c r="I1016" s="97"/>
      <c r="J1016" s="87" t="str">
        <f t="shared" si="806"/>
        <v/>
      </c>
      <c r="K1016" s="87" t="str">
        <f t="shared" si="807"/>
        <v/>
      </c>
      <c r="L1016" s="87" t="str">
        <f t="shared" si="808"/>
        <v/>
      </c>
      <c r="M1016" s="87" t="str">
        <f t="shared" si="809"/>
        <v/>
      </c>
      <c r="N1016" s="92"/>
      <c r="P1016" s="223" t="str">
        <f>IF(OR(LEFT($A1016,1)="x",AND(Y1013+$AC1016=0,$AC1013&gt;0)),"",IFERROR(VLOOKUP($A1016,LedenZ,26,0),""))</f>
        <v/>
      </c>
      <c r="Q1016" s="223" t="str">
        <f>IF(OR(LEFT($A1016,1)="x",AND(Z1013+$AC1016=0,$AC1013&gt;0)),"",IFERROR(VLOOKUP($A1016,LedenZ,27,0),""))</f>
        <v/>
      </c>
      <c r="R1016" s="223" t="str">
        <f>IF(OR(LEFT($A1016,1)="x",AND(AA1013+$AC1016=0,$AC1013&gt;0)),"",IFERROR(VLOOKUP($A1016,LedenZ,28,0),""))</f>
        <v/>
      </c>
      <c r="S1016" s="223" t="str">
        <f>IF(OR(LEFT($A1016,1)="x",AND(AC1013+$AC1016=0,$AC1013&gt;0)),"",IFERROR(VLOOKUP($A1016,LedenZ,29,0),""))</f>
        <v/>
      </c>
      <c r="T1016" s="305"/>
      <c r="U1016" s="226"/>
      <c r="V1016" s="229" t="str">
        <f t="shared" si="815"/>
        <v/>
      </c>
      <c r="W1016" s="229" t="str">
        <f t="shared" si="815"/>
        <v/>
      </c>
      <c r="X1016" s="52">
        <v>7</v>
      </c>
      <c r="Y1016" s="87" t="str">
        <f t="shared" si="810"/>
        <v/>
      </c>
      <c r="Z1016" s="87" t="str">
        <f t="shared" si="811"/>
        <v/>
      </c>
      <c r="AA1016" s="87" t="str">
        <f t="shared" si="812"/>
        <v/>
      </c>
      <c r="AB1016" s="87" t="str">
        <f t="shared" si="813"/>
        <v/>
      </c>
      <c r="AC1016" s="34">
        <f t="shared" si="814"/>
        <v>0</v>
      </c>
    </row>
    <row r="1017" spans="1:32" x14ac:dyDescent="0.2">
      <c r="A1017" s="34" t="str">
        <f>C1011&amp;"x"&amp;B1017</f>
        <v>x4</v>
      </c>
      <c r="B1017" s="63">
        <v>4</v>
      </c>
      <c r="C1017" s="87" t="str">
        <f t="shared" si="800"/>
        <v/>
      </c>
      <c r="D1017" s="87" t="str">
        <f t="shared" si="801"/>
        <v/>
      </c>
      <c r="E1017" s="88" t="str">
        <f t="shared" si="802"/>
        <v/>
      </c>
      <c r="F1017" s="88" t="str">
        <f t="shared" si="803"/>
        <v/>
      </c>
      <c r="G1017" s="89" t="str">
        <f t="shared" si="804"/>
        <v/>
      </c>
      <c r="H1017" s="90" t="str">
        <f t="shared" si="805"/>
        <v/>
      </c>
      <c r="I1017" s="97"/>
      <c r="J1017" s="87" t="str">
        <f t="shared" si="806"/>
        <v/>
      </c>
      <c r="K1017" s="87" t="str">
        <f t="shared" si="807"/>
        <v/>
      </c>
      <c r="L1017" s="87" t="str">
        <f t="shared" si="808"/>
        <v/>
      </c>
      <c r="M1017" s="87" t="str">
        <f t="shared" si="809"/>
        <v/>
      </c>
      <c r="N1017" s="92"/>
      <c r="P1017" s="223" t="str">
        <f>IF(OR(LEFT($A1017,1)="x",AND(Y1013+$AC1017=0,$AC1013&gt;0)),"",IFERROR(VLOOKUP($A1017,LedenZ,26,0),""))</f>
        <v/>
      </c>
      <c r="Q1017" s="223" t="str">
        <f>IF(OR(LEFT($A1017,1)="x",AND(Z1013+$AC1017=0,$AC1013&gt;0)),"",IFERROR(VLOOKUP($A1017,LedenZ,27,0),""))</f>
        <v/>
      </c>
      <c r="R1017" s="223" t="str">
        <f>IF(OR(LEFT($A1017,1)="x",AND(AA1013+$AC1017=0,$AC1013&gt;0)),"",IFERROR(VLOOKUP($A1017,LedenZ,28,0),""))</f>
        <v/>
      </c>
      <c r="S1017" s="223" t="str">
        <f>IF(OR(LEFT($A1017,1)="x",AND(AC1013+$AC1017=0,$AC1013&gt;0)),"",IFERROR(VLOOKUP($A1017,LedenZ,29,0),""))</f>
        <v/>
      </c>
      <c r="T1017" s="305"/>
      <c r="U1017" s="226"/>
      <c r="V1017" s="229" t="str">
        <f t="shared" si="815"/>
        <v/>
      </c>
      <c r="W1017" s="229" t="str">
        <f t="shared" si="815"/>
        <v/>
      </c>
      <c r="X1017" s="52">
        <v>8</v>
      </c>
      <c r="Y1017" s="87" t="str">
        <f t="shared" si="810"/>
        <v/>
      </c>
      <c r="Z1017" s="87" t="str">
        <f t="shared" si="811"/>
        <v/>
      </c>
      <c r="AA1017" s="87" t="str">
        <f t="shared" si="812"/>
        <v/>
      </c>
      <c r="AB1017" s="87" t="str">
        <f t="shared" si="813"/>
        <v/>
      </c>
      <c r="AC1017" s="34">
        <f t="shared" si="814"/>
        <v>0</v>
      </c>
    </row>
    <row r="1018" spans="1:32" x14ac:dyDescent="0.2">
      <c r="A1018" s="34" t="str">
        <f>C1011&amp;"x"&amp;B1018</f>
        <v>x5</v>
      </c>
      <c r="B1018" s="63">
        <v>5</v>
      </c>
      <c r="C1018" s="87" t="str">
        <f t="shared" si="800"/>
        <v/>
      </c>
      <c r="D1018" s="87" t="str">
        <f t="shared" si="801"/>
        <v/>
      </c>
      <c r="E1018" s="88" t="str">
        <f t="shared" si="802"/>
        <v/>
      </c>
      <c r="F1018" s="88" t="str">
        <f t="shared" si="803"/>
        <v/>
      </c>
      <c r="G1018" s="89" t="str">
        <f t="shared" si="804"/>
        <v/>
      </c>
      <c r="H1018" s="90" t="str">
        <f t="shared" si="805"/>
        <v/>
      </c>
      <c r="I1018" s="97"/>
      <c r="J1018" s="87" t="str">
        <f t="shared" si="806"/>
        <v/>
      </c>
      <c r="K1018" s="87" t="str">
        <f t="shared" si="807"/>
        <v/>
      </c>
      <c r="L1018" s="87" t="str">
        <f t="shared" si="808"/>
        <v/>
      </c>
      <c r="M1018" s="87" t="str">
        <f t="shared" si="809"/>
        <v/>
      </c>
      <c r="N1018" s="92"/>
      <c r="P1018" s="223" t="str">
        <f>IF(OR(LEFT($A1018,1)="x",AND(Y1013+$AC1018=0,$AC1013&gt;0)),"",IFERROR(VLOOKUP($A1018,LedenZ,26,0),""))</f>
        <v/>
      </c>
      <c r="Q1018" s="223" t="str">
        <f>IF(OR(LEFT($A1018,1)="x",AND(Z1013+$AC1018=0,$AC1013&gt;0)),"",IFERROR(VLOOKUP($A1018,LedenZ,27,0),""))</f>
        <v/>
      </c>
      <c r="R1018" s="223" t="str">
        <f>IF(OR(LEFT($A1018,1)="x",AND(AA1013+$AC1018=0,$AC1013&gt;0)),"",IFERROR(VLOOKUP($A1018,LedenZ,28,0),""))</f>
        <v/>
      </c>
      <c r="S1018" s="223" t="str">
        <f>IF(OR(LEFT($A1018,1)="x",AND(AC1013+$AC1018=0,$AC1013&gt;0)),"",IFERROR(VLOOKUP($A1018,LedenZ,29,0),""))</f>
        <v/>
      </c>
      <c r="T1018" s="305"/>
      <c r="U1018" s="226"/>
      <c r="V1018" s="229" t="str">
        <f t="shared" si="815"/>
        <v/>
      </c>
      <c r="W1018" s="229" t="str">
        <f t="shared" si="815"/>
        <v/>
      </c>
      <c r="X1018" s="52">
        <v>9</v>
      </c>
      <c r="Y1018" s="87" t="str">
        <f t="shared" si="810"/>
        <v/>
      </c>
      <c r="Z1018" s="87" t="str">
        <f t="shared" si="811"/>
        <v/>
      </c>
      <c r="AA1018" s="87" t="str">
        <f t="shared" si="812"/>
        <v/>
      </c>
      <c r="AB1018" s="87" t="str">
        <f t="shared" si="813"/>
        <v/>
      </c>
      <c r="AC1018" s="34">
        <f t="shared" si="814"/>
        <v>0</v>
      </c>
    </row>
    <row r="1019" spans="1:32" x14ac:dyDescent="0.2">
      <c r="A1019" s="34" t="str">
        <f>C1011&amp;"x"&amp;B1019</f>
        <v>x6</v>
      </c>
      <c r="B1019" s="63">
        <v>6</v>
      </c>
      <c r="C1019" s="87" t="str">
        <f t="shared" si="800"/>
        <v/>
      </c>
      <c r="D1019" s="87" t="str">
        <f t="shared" si="801"/>
        <v/>
      </c>
      <c r="E1019" s="88" t="str">
        <f t="shared" si="802"/>
        <v/>
      </c>
      <c r="F1019" s="88" t="str">
        <f t="shared" si="803"/>
        <v/>
      </c>
      <c r="G1019" s="89" t="str">
        <f t="shared" si="804"/>
        <v/>
      </c>
      <c r="H1019" s="90" t="str">
        <f t="shared" si="805"/>
        <v/>
      </c>
      <c r="I1019" s="97"/>
      <c r="J1019" s="87" t="str">
        <f t="shared" si="806"/>
        <v/>
      </c>
      <c r="K1019" s="87" t="str">
        <f t="shared" si="807"/>
        <v/>
      </c>
      <c r="L1019" s="87" t="str">
        <f t="shared" si="808"/>
        <v/>
      </c>
      <c r="M1019" s="87" t="str">
        <f t="shared" si="809"/>
        <v/>
      </c>
      <c r="N1019" s="92"/>
      <c r="P1019" s="223" t="str">
        <f>IF(OR(LEFT($A1019,1)="x",AND(Y1013+$AC1019=0,$AC1013&gt;0)),"",IFERROR(VLOOKUP($A1019,LedenZ,26,0),""))</f>
        <v/>
      </c>
      <c r="Q1019" s="223" t="str">
        <f>IF(OR(LEFT($A1019,1)="x",AND(Z1013+$AC1019=0,$AC1013&gt;0)),"",IFERROR(VLOOKUP($A1019,LedenZ,27,0),""))</f>
        <v/>
      </c>
      <c r="R1019" s="223" t="str">
        <f>IF(OR(LEFT($A1019,1)="x",AND(AA1013+$AC1019=0,$AC1013&gt;0)),"",IFERROR(VLOOKUP($A1019,LedenZ,28,0),""))</f>
        <v/>
      </c>
      <c r="S1019" s="223" t="str">
        <f>IF(OR(LEFT($A1019,1)="x",AND(AC1013+$AC1019=0,$AC1013&gt;0)),"",IFERROR(VLOOKUP($A1019,LedenZ,29,0),""))</f>
        <v/>
      </c>
      <c r="T1019" s="305"/>
      <c r="U1019" s="226"/>
      <c r="V1019" s="229" t="str">
        <f t="shared" si="815"/>
        <v/>
      </c>
      <c r="W1019" s="229" t="str">
        <f t="shared" si="815"/>
        <v/>
      </c>
      <c r="X1019" s="52">
        <v>10</v>
      </c>
      <c r="Y1019" s="87" t="str">
        <f t="shared" si="810"/>
        <v/>
      </c>
      <c r="Z1019" s="87" t="str">
        <f t="shared" si="811"/>
        <v/>
      </c>
      <c r="AA1019" s="87" t="str">
        <f t="shared" si="812"/>
        <v/>
      </c>
      <c r="AB1019" s="87" t="str">
        <f t="shared" si="813"/>
        <v/>
      </c>
      <c r="AC1019" s="34">
        <f t="shared" si="814"/>
        <v>0</v>
      </c>
    </row>
    <row r="1020" spans="1:32" x14ac:dyDescent="0.2">
      <c r="A1020" s="34" t="str">
        <f>C1011&amp;"x"&amp;B1020</f>
        <v>x7</v>
      </c>
      <c r="B1020" s="63">
        <v>7</v>
      </c>
      <c r="C1020" s="87" t="str">
        <f t="shared" si="800"/>
        <v/>
      </c>
      <c r="D1020" s="87" t="str">
        <f t="shared" si="801"/>
        <v/>
      </c>
      <c r="E1020" s="88" t="str">
        <f t="shared" si="802"/>
        <v/>
      </c>
      <c r="F1020" s="88" t="str">
        <f t="shared" si="803"/>
        <v/>
      </c>
      <c r="G1020" s="89" t="str">
        <f t="shared" si="804"/>
        <v/>
      </c>
      <c r="H1020" s="90" t="str">
        <f t="shared" si="805"/>
        <v/>
      </c>
      <c r="I1020" s="97"/>
      <c r="J1020" s="87" t="str">
        <f t="shared" si="806"/>
        <v/>
      </c>
      <c r="K1020" s="87" t="str">
        <f t="shared" si="807"/>
        <v/>
      </c>
      <c r="L1020" s="87" t="str">
        <f t="shared" si="808"/>
        <v/>
      </c>
      <c r="M1020" s="87" t="str">
        <f t="shared" si="809"/>
        <v/>
      </c>
      <c r="N1020" s="92"/>
      <c r="P1020" s="223" t="str">
        <f>IF(OR(LEFT($A1020,1)="x",AND(Y1013+$AC1020=0,$AC1013&gt;0)),"",IFERROR(VLOOKUP($A1020,LedenZ,26,0),""))</f>
        <v/>
      </c>
      <c r="Q1020" s="223" t="str">
        <f>IF(OR(LEFT($A1020,1)="x",AND(Z1013+$AC1020=0,$AC1013&gt;0)),"",IFERROR(VLOOKUP($A1020,LedenZ,27,0),""))</f>
        <v/>
      </c>
      <c r="R1020" s="223" t="str">
        <f>IF(OR(LEFT($A1020,1)="x",AND(AA1013+$AC1020=0,$AC1013&gt;0)),"",IFERROR(VLOOKUP($A1020,LedenZ,28,0),""))</f>
        <v/>
      </c>
      <c r="S1020" s="223" t="str">
        <f>IF(OR(LEFT($A1020,1)="x",AND(AC1013+$AC1020=0,$AC1013&gt;0)),"",IFERROR(VLOOKUP($A1020,LedenZ,29,0),""))</f>
        <v/>
      </c>
      <c r="T1020" s="305"/>
      <c r="U1020" s="226"/>
      <c r="V1020" s="229" t="str">
        <f t="shared" si="815"/>
        <v/>
      </c>
      <c r="W1020" s="229" t="str">
        <f t="shared" si="815"/>
        <v/>
      </c>
      <c r="X1020" s="52">
        <v>11</v>
      </c>
      <c r="Y1020" s="87" t="str">
        <f t="shared" si="810"/>
        <v/>
      </c>
      <c r="Z1020" s="87" t="str">
        <f t="shared" si="811"/>
        <v/>
      </c>
      <c r="AA1020" s="87" t="str">
        <f t="shared" si="812"/>
        <v/>
      </c>
      <c r="AB1020" s="87" t="str">
        <f t="shared" si="813"/>
        <v/>
      </c>
      <c r="AC1020" s="34">
        <f t="shared" si="814"/>
        <v>0</v>
      </c>
    </row>
    <row r="1021" spans="1:32" x14ac:dyDescent="0.2">
      <c r="A1021" s="34" t="str">
        <f>C1011&amp;"x"&amp;B1021</f>
        <v>x8</v>
      </c>
      <c r="B1021" s="63">
        <v>8</v>
      </c>
      <c r="C1021" s="87" t="str">
        <f t="shared" si="800"/>
        <v/>
      </c>
      <c r="D1021" s="87" t="str">
        <f t="shared" si="801"/>
        <v/>
      </c>
      <c r="E1021" s="88" t="str">
        <f t="shared" si="802"/>
        <v/>
      </c>
      <c r="F1021" s="88" t="str">
        <f t="shared" si="803"/>
        <v/>
      </c>
      <c r="G1021" s="89" t="str">
        <f t="shared" si="804"/>
        <v/>
      </c>
      <c r="H1021" s="90" t="str">
        <f t="shared" si="805"/>
        <v/>
      </c>
      <c r="I1021" s="97"/>
      <c r="J1021" s="87" t="str">
        <f t="shared" si="806"/>
        <v/>
      </c>
      <c r="K1021" s="87" t="str">
        <f t="shared" si="807"/>
        <v/>
      </c>
      <c r="L1021" s="87" t="str">
        <f t="shared" si="808"/>
        <v/>
      </c>
      <c r="M1021" s="87" t="str">
        <f t="shared" si="809"/>
        <v/>
      </c>
      <c r="N1021" s="92"/>
      <c r="P1021" s="223" t="str">
        <f>IF(OR(LEFT($A1021,1)="x",AND(Y1013+$AC1021=0,$AC1013&gt;0)),"",IFERROR(VLOOKUP($A1021,LedenZ,26,0),""))</f>
        <v/>
      </c>
      <c r="Q1021" s="223" t="str">
        <f>IF(OR(LEFT($A1021,1)="x",AND(Z1013+$AC1021=0,$AC1013&gt;0)),"",IFERROR(VLOOKUP($A1021,LedenZ,27,0),""))</f>
        <v/>
      </c>
      <c r="R1021" s="223" t="str">
        <f>IF(OR(LEFT($A1021,1)="x",AND(AA1013+$AC1021=0,$AC1013&gt;0)),"",IFERROR(VLOOKUP($A1021,LedenZ,28,0),""))</f>
        <v/>
      </c>
      <c r="S1021" s="223" t="str">
        <f>IF(OR(LEFT($A1021,1)="x",AND(AC1013+$AC1021=0,$AC1013&gt;0)),"",IFERROR(VLOOKUP($A1021,LedenZ,29,0),""))</f>
        <v/>
      </c>
      <c r="T1021" s="305"/>
      <c r="U1021" s="226"/>
      <c r="V1021" s="229" t="str">
        <f t="shared" si="815"/>
        <v/>
      </c>
      <c r="W1021" s="229" t="str">
        <f t="shared" si="815"/>
        <v/>
      </c>
      <c r="X1021" s="52">
        <v>12</v>
      </c>
      <c r="Y1021" s="87" t="str">
        <f t="shared" si="810"/>
        <v/>
      </c>
      <c r="Z1021" s="87" t="str">
        <f t="shared" si="811"/>
        <v/>
      </c>
      <c r="AA1021" s="87" t="str">
        <f t="shared" si="812"/>
        <v/>
      </c>
      <c r="AB1021" s="87" t="str">
        <f t="shared" si="813"/>
        <v/>
      </c>
      <c r="AC1021" s="34">
        <f t="shared" si="814"/>
        <v>0</v>
      </c>
    </row>
    <row r="1022" spans="1:32" x14ac:dyDescent="0.2">
      <c r="A1022" s="34" t="str">
        <f>C1011&amp;"x"&amp;B1022</f>
        <v>x9</v>
      </c>
      <c r="B1022" s="63">
        <v>9</v>
      </c>
      <c r="C1022" s="87" t="str">
        <f t="shared" si="800"/>
        <v/>
      </c>
      <c r="D1022" s="87" t="str">
        <f t="shared" si="801"/>
        <v/>
      </c>
      <c r="E1022" s="88" t="str">
        <f t="shared" si="802"/>
        <v/>
      </c>
      <c r="F1022" s="88" t="str">
        <f t="shared" si="803"/>
        <v/>
      </c>
      <c r="G1022" s="89" t="str">
        <f t="shared" si="804"/>
        <v/>
      </c>
      <c r="H1022" s="90" t="str">
        <f t="shared" si="805"/>
        <v/>
      </c>
      <c r="I1022" s="97"/>
      <c r="J1022" s="87" t="str">
        <f t="shared" si="806"/>
        <v/>
      </c>
      <c r="K1022" s="87" t="str">
        <f t="shared" si="807"/>
        <v/>
      </c>
      <c r="L1022" s="87" t="str">
        <f t="shared" si="808"/>
        <v/>
      </c>
      <c r="M1022" s="87" t="str">
        <f t="shared" si="809"/>
        <v/>
      </c>
      <c r="N1022" s="92"/>
      <c r="P1022" s="223" t="str">
        <f>IF(OR(LEFT($A1022,1)="x",AND(Y1013+$AC1022=0,$AC1013&gt;0)),"",IFERROR(VLOOKUP($A1022,LedenZ,26,0),""))</f>
        <v/>
      </c>
      <c r="Q1022" s="223" t="str">
        <f>IF(OR(LEFT($A1022,1)="x",AND(Z1013+$AC1022=0,$AC1013&gt;0)),"",IFERROR(VLOOKUP($A1022,LedenZ,27,0),""))</f>
        <v/>
      </c>
      <c r="R1022" s="223" t="str">
        <f>IF(OR(LEFT($A1022,1)="x",AND(AA1013+$AC1022=0,$AC1013&gt;0)),"",IFERROR(VLOOKUP($A1022,LedenZ,28,0),""))</f>
        <v/>
      </c>
      <c r="S1022" s="223" t="str">
        <f>IF(OR(LEFT($A1022,1)="x",AND(AC1013+$AC1022=0,$AC1013&gt;0)),"",IFERROR(VLOOKUP($A1022,LedenZ,29,0),""))</f>
        <v/>
      </c>
      <c r="T1022" s="305"/>
      <c r="U1022" s="226"/>
      <c r="V1022" s="229" t="str">
        <f t="shared" si="815"/>
        <v/>
      </c>
      <c r="W1022" s="229" t="str">
        <f t="shared" si="815"/>
        <v/>
      </c>
      <c r="X1022" s="52">
        <v>13</v>
      </c>
      <c r="Y1022" s="87" t="str">
        <f t="shared" si="810"/>
        <v/>
      </c>
      <c r="Z1022" s="87" t="str">
        <f t="shared" si="811"/>
        <v/>
      </c>
      <c r="AA1022" s="87" t="str">
        <f t="shared" si="812"/>
        <v/>
      </c>
      <c r="AB1022" s="87" t="str">
        <f t="shared" si="813"/>
        <v/>
      </c>
      <c r="AC1022" s="34">
        <f t="shared" si="814"/>
        <v>0</v>
      </c>
    </row>
    <row r="1023" spans="1:32" x14ac:dyDescent="0.2">
      <c r="A1023" s="34" t="str">
        <f>C1011&amp;"x"&amp;B1023</f>
        <v>x10</v>
      </c>
      <c r="B1023" s="63">
        <v>10</v>
      </c>
      <c r="C1023" s="87" t="str">
        <f t="shared" si="800"/>
        <v/>
      </c>
      <c r="D1023" s="87" t="str">
        <f t="shared" si="801"/>
        <v/>
      </c>
      <c r="E1023" s="88" t="str">
        <f t="shared" si="802"/>
        <v/>
      </c>
      <c r="F1023" s="88" t="str">
        <f t="shared" si="803"/>
        <v/>
      </c>
      <c r="G1023" s="89" t="str">
        <f t="shared" si="804"/>
        <v/>
      </c>
      <c r="H1023" s="90" t="str">
        <f t="shared" si="805"/>
        <v/>
      </c>
      <c r="I1023" s="97"/>
      <c r="J1023" s="87" t="str">
        <f t="shared" si="806"/>
        <v/>
      </c>
      <c r="K1023" s="87" t="str">
        <f t="shared" si="807"/>
        <v/>
      </c>
      <c r="L1023" s="87" t="str">
        <f t="shared" si="808"/>
        <v/>
      </c>
      <c r="M1023" s="87" t="str">
        <f t="shared" si="809"/>
        <v/>
      </c>
      <c r="N1023" s="92"/>
      <c r="P1023" s="223" t="str">
        <f>IF(OR(LEFT($A1023,1)="x",AND(Y1013+$AC1023=0,$AC1013&gt;0)),"",IFERROR(VLOOKUP($A1023,LedenZ,26,0),""))</f>
        <v/>
      </c>
      <c r="Q1023" s="223" t="str">
        <f>IF(OR(LEFT($A1023,1)="x",AND(Z1013+$AC1023=0,$AC1013&gt;0)),"",IFERROR(VLOOKUP($A1023,LedenZ,27,0),""))</f>
        <v/>
      </c>
      <c r="R1023" s="223" t="str">
        <f>IF(OR(LEFT($A1023,1)="x",AND(AA1013+$AC1023=0,$AC1013&gt;0)),"",IFERROR(VLOOKUP($A1023,LedenZ,28,0),""))</f>
        <v/>
      </c>
      <c r="S1023" s="223" t="str">
        <f>IF(OR(LEFT($A1023,1)="x",AND(AC1013+$AC1023=0,$AC1013&gt;0)),"",IFERROR(VLOOKUP($A1023,LedenZ,29,0),""))</f>
        <v/>
      </c>
      <c r="T1023" s="305"/>
      <c r="U1023" s="226"/>
      <c r="V1023" s="229" t="str">
        <f t="shared" si="815"/>
        <v/>
      </c>
      <c r="W1023" s="229" t="str">
        <f t="shared" si="815"/>
        <v/>
      </c>
      <c r="X1023" s="52">
        <v>14</v>
      </c>
      <c r="Y1023" s="87" t="str">
        <f t="shared" si="810"/>
        <v/>
      </c>
      <c r="Z1023" s="87" t="str">
        <f t="shared" si="811"/>
        <v/>
      </c>
      <c r="AA1023" s="87" t="str">
        <f t="shared" si="812"/>
        <v/>
      </c>
      <c r="AB1023" s="87" t="str">
        <f t="shared" si="813"/>
        <v/>
      </c>
      <c r="AC1023" s="34">
        <f t="shared" si="814"/>
        <v>0</v>
      </c>
    </row>
    <row r="1024" spans="1:32" x14ac:dyDescent="0.2">
      <c r="A1024" s="34" t="str">
        <f>C1011&amp;"x"&amp;B1024</f>
        <v>x11</v>
      </c>
      <c r="B1024" s="63">
        <v>11</v>
      </c>
      <c r="C1024" s="87" t="str">
        <f t="shared" si="800"/>
        <v/>
      </c>
      <c r="D1024" s="87" t="str">
        <f t="shared" si="801"/>
        <v/>
      </c>
      <c r="E1024" s="88" t="str">
        <f t="shared" si="802"/>
        <v/>
      </c>
      <c r="F1024" s="88" t="str">
        <f t="shared" si="803"/>
        <v/>
      </c>
      <c r="G1024" s="89" t="str">
        <f t="shared" si="804"/>
        <v/>
      </c>
      <c r="H1024" s="90" t="str">
        <f t="shared" si="805"/>
        <v/>
      </c>
      <c r="I1024" s="97"/>
      <c r="J1024" s="87" t="str">
        <f t="shared" si="806"/>
        <v/>
      </c>
      <c r="K1024" s="87" t="str">
        <f t="shared" si="807"/>
        <v/>
      </c>
      <c r="L1024" s="87" t="str">
        <f t="shared" si="808"/>
        <v/>
      </c>
      <c r="M1024" s="87" t="str">
        <f t="shared" si="809"/>
        <v/>
      </c>
      <c r="N1024" s="92"/>
      <c r="P1024" s="223" t="str">
        <f>IF(OR(LEFT($A1024,1)="x",AND(Y1013+$AC1024=0,$AC1013&gt;0)),"",IFERROR(VLOOKUP($A1024,LedenZ,26,0),""))</f>
        <v/>
      </c>
      <c r="Q1024" s="223" t="str">
        <f>IF(OR(LEFT($A1024,1)="x",AND(Z1013+$AC1024=0,$AC1013&gt;0)),"",IFERROR(VLOOKUP($A1024,LedenZ,27,0),""))</f>
        <v/>
      </c>
      <c r="R1024" s="223" t="str">
        <f>IF(OR(LEFT($A1024,1)="x",AND(AA1013+$AC1024=0,$AC1013&gt;0)),"",IFERROR(VLOOKUP($A1024,LedenZ,28,0),""))</f>
        <v/>
      </c>
      <c r="S1024" s="223" t="str">
        <f>IF(OR(LEFT($A1024,1)="x",AND(AC1013+$AC1024=0,$AC1013&gt;0)),"",IFERROR(VLOOKUP($A1024,LedenZ,29,0),""))</f>
        <v/>
      </c>
      <c r="V1024" s="229" t="str">
        <f t="shared" si="815"/>
        <v/>
      </c>
      <c r="W1024" s="229" t="str">
        <f t="shared" si="815"/>
        <v/>
      </c>
      <c r="X1024" s="52">
        <v>15</v>
      </c>
      <c r="Y1024" s="87" t="str">
        <f t="shared" si="810"/>
        <v/>
      </c>
      <c r="Z1024" s="87" t="str">
        <f t="shared" si="811"/>
        <v/>
      </c>
      <c r="AA1024" s="87" t="str">
        <f t="shared" si="812"/>
        <v/>
      </c>
      <c r="AB1024" s="87" t="str">
        <f t="shared" si="813"/>
        <v/>
      </c>
      <c r="AC1024" s="34">
        <f t="shared" si="814"/>
        <v>0</v>
      </c>
    </row>
    <row r="1025" spans="1:32" x14ac:dyDescent="0.2">
      <c r="A1025" s="34" t="str">
        <f>C1011&amp;"x"&amp;B1025</f>
        <v>x12</v>
      </c>
      <c r="B1025" s="63">
        <v>12</v>
      </c>
      <c r="C1025" s="87" t="str">
        <f t="shared" si="800"/>
        <v/>
      </c>
      <c r="D1025" s="87" t="str">
        <f t="shared" si="801"/>
        <v/>
      </c>
      <c r="E1025" s="88" t="str">
        <f t="shared" si="802"/>
        <v/>
      </c>
      <c r="F1025" s="88" t="str">
        <f t="shared" si="803"/>
        <v/>
      </c>
      <c r="G1025" s="89" t="str">
        <f t="shared" si="804"/>
        <v/>
      </c>
      <c r="H1025" s="90" t="str">
        <f t="shared" si="805"/>
        <v/>
      </c>
      <c r="I1025" s="97"/>
      <c r="J1025" s="87" t="str">
        <f t="shared" si="806"/>
        <v/>
      </c>
      <c r="K1025" s="87" t="str">
        <f t="shared" si="807"/>
        <v/>
      </c>
      <c r="L1025" s="87" t="str">
        <f t="shared" si="808"/>
        <v/>
      </c>
      <c r="M1025" s="87" t="str">
        <f t="shared" si="809"/>
        <v/>
      </c>
      <c r="N1025" s="92"/>
      <c r="P1025" s="223" t="str">
        <f>IF(OR(LEFT($A1025,1)="x",AND(Y1013+$AC1025=0,$AC1013&gt;0)),"",IFERROR(VLOOKUP($A1025,LedenZ,26,0),""))</f>
        <v/>
      </c>
      <c r="Q1025" s="223" t="str">
        <f>IF(OR(LEFT($A1025,1)="x",AND(Z1013+$AC1025=0,$AC1013&gt;0)),"",IFERROR(VLOOKUP($A1025,LedenZ,27,0),""))</f>
        <v/>
      </c>
      <c r="R1025" s="223" t="str">
        <f>IF(OR(LEFT($A1025,1)="x",AND(AA1013+$AC1025=0,$AC1013&gt;0)),"",IFERROR(VLOOKUP($A1025,LedenZ,28,0),""))</f>
        <v/>
      </c>
      <c r="S1025" s="223" t="str">
        <f>IF(OR(LEFT($A1025,1)="x",AND(AC1013+$AC1025=0,$AC1013&gt;0)),"",IFERROR(VLOOKUP($A1025,LedenZ,29,0),""))</f>
        <v/>
      </c>
      <c r="V1025" s="229" t="str">
        <f t="shared" si="815"/>
        <v/>
      </c>
      <c r="W1025" s="229" t="str">
        <f t="shared" si="815"/>
        <v/>
      </c>
      <c r="X1025" s="52">
        <v>16</v>
      </c>
      <c r="Y1025" s="87" t="str">
        <f t="shared" si="810"/>
        <v/>
      </c>
      <c r="Z1025" s="87" t="str">
        <f t="shared" si="811"/>
        <v/>
      </c>
      <c r="AA1025" s="87" t="str">
        <f t="shared" si="812"/>
        <v/>
      </c>
      <c r="AB1025" s="87" t="str">
        <f t="shared" si="813"/>
        <v/>
      </c>
      <c r="AC1025" s="34">
        <f t="shared" si="814"/>
        <v>0</v>
      </c>
    </row>
    <row r="1026" spans="1:32" x14ac:dyDescent="0.2">
      <c r="A1026" s="34" t="str">
        <f>C1011&amp;"x"&amp;B1026</f>
        <v>x13</v>
      </c>
      <c r="B1026" s="63">
        <v>13</v>
      </c>
      <c r="C1026" s="87" t="str">
        <f t="shared" si="800"/>
        <v/>
      </c>
      <c r="D1026" s="87" t="str">
        <f t="shared" si="801"/>
        <v/>
      </c>
      <c r="E1026" s="88" t="str">
        <f t="shared" si="802"/>
        <v/>
      </c>
      <c r="F1026" s="88" t="str">
        <f t="shared" si="803"/>
        <v/>
      </c>
      <c r="G1026" s="89" t="str">
        <f t="shared" si="804"/>
        <v/>
      </c>
      <c r="H1026" s="90" t="str">
        <f t="shared" si="805"/>
        <v/>
      </c>
      <c r="I1026" s="97"/>
      <c r="J1026" s="87" t="str">
        <f t="shared" si="806"/>
        <v/>
      </c>
      <c r="K1026" s="87" t="str">
        <f t="shared" si="807"/>
        <v/>
      </c>
      <c r="L1026" s="87" t="str">
        <f t="shared" si="808"/>
        <v/>
      </c>
      <c r="M1026" s="87" t="str">
        <f t="shared" si="809"/>
        <v/>
      </c>
      <c r="N1026" s="92"/>
      <c r="P1026" s="223" t="str">
        <f>IF(OR(LEFT($A1026,1)="x",AND(Y1013+$AC1026=0,$AC1013&gt;0)),"",IFERROR(VLOOKUP($A1026,LedenZ,26,0),""))</f>
        <v/>
      </c>
      <c r="Q1026" s="223" t="str">
        <f>IF(OR(LEFT($A1026,1)="x",AND(Z1013+$AC1026=0,$AC1013&gt;0)),"",IFERROR(VLOOKUP($A1026,LedenZ,27,0),""))</f>
        <v/>
      </c>
      <c r="R1026" s="223" t="str">
        <f>IF(OR(LEFT($A1026,1)="x",AND(AA1013+$AC1026=0,$AC1013&gt;0)),"",IFERROR(VLOOKUP($A1026,LedenZ,28,0),""))</f>
        <v/>
      </c>
      <c r="S1026" s="223" t="str">
        <f>IF(OR(LEFT($A1026,1)="x",AND(AC1013+$AC1026=0,$AC1013&gt;0)),"",IFERROR(VLOOKUP($A1026,LedenZ,29,0),""))</f>
        <v/>
      </c>
      <c r="V1026" s="229" t="str">
        <f t="shared" si="815"/>
        <v/>
      </c>
      <c r="W1026" s="229" t="str">
        <f t="shared" si="815"/>
        <v/>
      </c>
      <c r="X1026" s="52">
        <v>17</v>
      </c>
      <c r="Y1026" s="87" t="str">
        <f t="shared" si="810"/>
        <v/>
      </c>
      <c r="Z1026" s="87" t="str">
        <f t="shared" si="811"/>
        <v/>
      </c>
      <c r="AA1026" s="87" t="str">
        <f t="shared" si="812"/>
        <v/>
      </c>
      <c r="AB1026" s="87" t="str">
        <f t="shared" si="813"/>
        <v/>
      </c>
      <c r="AC1026" s="34">
        <f t="shared" si="814"/>
        <v>0</v>
      </c>
    </row>
    <row r="1027" spans="1:32" x14ac:dyDescent="0.2">
      <c r="A1027" s="34" t="str">
        <f>C1011&amp;"x"&amp;B1027</f>
        <v>x14</v>
      </c>
      <c r="B1027" s="63">
        <v>14</v>
      </c>
      <c r="C1027" s="87" t="str">
        <f t="shared" si="800"/>
        <v/>
      </c>
      <c r="D1027" s="87" t="str">
        <f t="shared" si="801"/>
        <v/>
      </c>
      <c r="E1027" s="88" t="str">
        <f t="shared" si="802"/>
        <v/>
      </c>
      <c r="F1027" s="88" t="str">
        <f t="shared" si="803"/>
        <v/>
      </c>
      <c r="G1027" s="89" t="str">
        <f t="shared" si="804"/>
        <v/>
      </c>
      <c r="H1027" s="90" t="str">
        <f t="shared" si="805"/>
        <v/>
      </c>
      <c r="I1027" s="97"/>
      <c r="J1027" s="87" t="str">
        <f t="shared" si="806"/>
        <v/>
      </c>
      <c r="K1027" s="87" t="str">
        <f t="shared" si="807"/>
        <v/>
      </c>
      <c r="L1027" s="87" t="str">
        <f t="shared" si="808"/>
        <v/>
      </c>
      <c r="M1027" s="87" t="str">
        <f t="shared" si="809"/>
        <v/>
      </c>
      <c r="N1027" s="92"/>
      <c r="P1027" s="223" t="str">
        <f>IF(OR(LEFT($A1027,1)="x",AND(Y1013+$AC1027=0,$AC1013&gt;0)),"",IFERROR(VLOOKUP($A1027,LedenZ,26,0),""))</f>
        <v/>
      </c>
      <c r="Q1027" s="223" t="str">
        <f>IF(OR(LEFT($A1027,1)="x",AND(Z1013+$AC1027=0,$AC1013&gt;0)),"",IFERROR(VLOOKUP($A1027,LedenZ,27,0),""))</f>
        <v/>
      </c>
      <c r="R1027" s="223" t="str">
        <f>IF(OR(LEFT($A1027,1)="x",AND(AA1013+$AC1027=0,$AC1013&gt;0)),"",IFERROR(VLOOKUP($A1027,LedenZ,28,0),""))</f>
        <v/>
      </c>
      <c r="S1027" s="223" t="str">
        <f>IF(OR(LEFT($A1027,1)="x",AND(AC1013+$AC1027=0,$AC1013&gt;0)),"",IFERROR(VLOOKUP($A1027,LedenZ,29,0),""))</f>
        <v/>
      </c>
      <c r="V1027" s="229" t="str">
        <f t="shared" si="815"/>
        <v/>
      </c>
      <c r="W1027" s="229" t="str">
        <f t="shared" si="815"/>
        <v/>
      </c>
      <c r="X1027" s="52">
        <v>18</v>
      </c>
      <c r="Y1027" s="87" t="str">
        <f t="shared" si="810"/>
        <v/>
      </c>
      <c r="Z1027" s="87" t="str">
        <f t="shared" si="811"/>
        <v/>
      </c>
      <c r="AA1027" s="87" t="str">
        <f t="shared" si="812"/>
        <v/>
      </c>
      <c r="AB1027" s="87" t="str">
        <f t="shared" si="813"/>
        <v/>
      </c>
      <c r="AC1027" s="34">
        <f t="shared" si="814"/>
        <v>0</v>
      </c>
    </row>
    <row r="1028" spans="1:32" x14ac:dyDescent="0.2">
      <c r="A1028" s="34" t="str">
        <f>C1011&amp;"x"&amp;B1028</f>
        <v>x15</v>
      </c>
      <c r="B1028" s="63">
        <v>15</v>
      </c>
      <c r="C1028" s="87" t="str">
        <f t="shared" si="800"/>
        <v/>
      </c>
      <c r="D1028" s="87" t="str">
        <f t="shared" si="801"/>
        <v/>
      </c>
      <c r="E1028" s="88" t="str">
        <f t="shared" si="802"/>
        <v/>
      </c>
      <c r="F1028" s="88" t="str">
        <f t="shared" si="803"/>
        <v/>
      </c>
      <c r="G1028" s="89" t="str">
        <f t="shared" si="804"/>
        <v/>
      </c>
      <c r="H1028" s="90" t="str">
        <f t="shared" si="805"/>
        <v/>
      </c>
      <c r="I1028" s="97"/>
      <c r="J1028" s="87" t="str">
        <f t="shared" si="806"/>
        <v/>
      </c>
      <c r="K1028" s="87" t="str">
        <f t="shared" si="807"/>
        <v/>
      </c>
      <c r="L1028" s="87" t="str">
        <f t="shared" si="808"/>
        <v/>
      </c>
      <c r="M1028" s="87" t="str">
        <f t="shared" si="809"/>
        <v/>
      </c>
      <c r="N1028" s="92"/>
      <c r="P1028" s="223" t="str">
        <f>IF(OR(LEFT($A1028,1)="x",AND(Y1013+$AC1028=0,$AC1013&gt;0)),"",IFERROR(VLOOKUP($A1028,LedenZ,26,0),""))</f>
        <v/>
      </c>
      <c r="Q1028" s="223" t="str">
        <f>IF(OR(LEFT($A1028,1)="x",AND(Z1013+$AC1028=0,$AC1013&gt;0)),"",IFERROR(VLOOKUP($A1028,LedenZ,27,0),""))</f>
        <v/>
      </c>
      <c r="R1028" s="223" t="str">
        <f>IF(OR(LEFT($A1028,1)="x",AND(AA1013+$AC1028=0,$AC1013&gt;0)),"",IFERROR(VLOOKUP($A1028,LedenZ,28,0),""))</f>
        <v/>
      </c>
      <c r="S1028" s="223" t="str">
        <f>IF(OR(LEFT($A1028,1)="x",AND(AC1013+$AC1028=0,$AC1013&gt;0)),"",IFERROR(VLOOKUP($A1028,LedenZ,29,0),""))</f>
        <v/>
      </c>
      <c r="V1028" s="229" t="str">
        <f t="shared" si="815"/>
        <v/>
      </c>
      <c r="W1028" s="229" t="str">
        <f t="shared" si="815"/>
        <v/>
      </c>
      <c r="X1028" s="52">
        <v>19</v>
      </c>
      <c r="Y1028" s="87" t="str">
        <f t="shared" si="810"/>
        <v/>
      </c>
      <c r="Z1028" s="87" t="str">
        <f t="shared" si="811"/>
        <v/>
      </c>
      <c r="AA1028" s="87" t="str">
        <f t="shared" si="812"/>
        <v/>
      </c>
      <c r="AB1028" s="87" t="str">
        <f t="shared" si="813"/>
        <v/>
      </c>
      <c r="AC1028" s="34">
        <f t="shared" si="814"/>
        <v>0</v>
      </c>
    </row>
    <row r="1029" spans="1:32" ht="13.5" thickBot="1" x14ac:dyDescent="0.25">
      <c r="B1029" s="93"/>
      <c r="C1029" s="94"/>
      <c r="D1029" s="93"/>
      <c r="E1029" s="93"/>
      <c r="F1029" s="93"/>
      <c r="G1029" s="95"/>
      <c r="H1029" s="95"/>
      <c r="I1029" s="95"/>
      <c r="J1029" s="94"/>
      <c r="K1029" s="94"/>
      <c r="L1029" s="94"/>
      <c r="M1029" s="92"/>
      <c r="N1029" s="92"/>
      <c r="X1029" s="52">
        <v>20</v>
      </c>
    </row>
    <row r="1030" spans="1:32" ht="13.5" thickTop="1" x14ac:dyDescent="0.2">
      <c r="A1030" s="62"/>
      <c r="B1030" s="63"/>
      <c r="C1030" s="392" t="s">
        <v>6547</v>
      </c>
      <c r="D1030" s="392"/>
      <c r="E1030" s="178" t="s">
        <v>6548</v>
      </c>
      <c r="F1030" s="178" t="s">
        <v>6549</v>
      </c>
      <c r="G1030" s="65" t="s">
        <v>6550</v>
      </c>
      <c r="H1030" s="66"/>
      <c r="I1030" s="67"/>
      <c r="J1030" s="68" t="s">
        <v>6551</v>
      </c>
      <c r="K1030" s="68" t="s">
        <v>6552</v>
      </c>
      <c r="L1030" s="68" t="s">
        <v>6553</v>
      </c>
      <c r="M1030" s="69"/>
      <c r="N1030" s="69"/>
      <c r="O1030" s="70"/>
      <c r="P1030" s="71">
        <f>COUNT(P1034:P1048)</f>
        <v>0</v>
      </c>
      <c r="Q1030" s="71">
        <f>COUNT(Q1034:Q1048)</f>
        <v>0</v>
      </c>
      <c r="R1030" s="71">
        <f>COUNT(R1034:R1048)</f>
        <v>0</v>
      </c>
      <c r="S1030" s="71">
        <f>COUNT(S1034:S1048)</f>
        <v>0</v>
      </c>
      <c r="T1030" s="51">
        <f>S1030-(15-COUNTBLANK(AB1034:AB1048))</f>
        <v>0</v>
      </c>
      <c r="U1030" s="70"/>
      <c r="V1030" s="70"/>
      <c r="W1030" s="70"/>
      <c r="X1030" s="70">
        <v>1</v>
      </c>
      <c r="Y1030" s="62"/>
      <c r="Z1030" s="62"/>
      <c r="AA1030" s="62"/>
      <c r="AB1030" s="62"/>
      <c r="AC1030" s="62"/>
    </row>
    <row r="1031" spans="1:32" x14ac:dyDescent="0.2">
      <c r="A1031" s="43">
        <v>55</v>
      </c>
      <c r="B1031" s="73"/>
      <c r="C1031" s="391" t="str">
        <f>Leden!AR57</f>
        <v/>
      </c>
      <c r="D1031" s="391"/>
      <c r="E1031" s="177" t="str">
        <f>IF($C1031="","",LEFT(IFERROR(VLOOKUP($C1031,TeamsZ,2,0),"")&amp;"??",2))</f>
        <v/>
      </c>
      <c r="F1031" s="177" t="str">
        <f>IF($C1031="","",LEFT(IFERROR(VLOOKUP($C1031,TeamsZ,3,0),"")&amp;"??",2))</f>
        <v/>
      </c>
      <c r="G1031" s="177" t="str">
        <f>IF($C1031="","",LEFT(IFERROR(VLOOKUP($C1031,TeamsZ,4,0),"")&amp;"?",1))</f>
        <v/>
      </c>
      <c r="H1031" s="75"/>
      <c r="I1031" s="76"/>
      <c r="J1031" s="295">
        <f>COUNTIF(C1034:C1048,"V")</f>
        <v>0</v>
      </c>
      <c r="K1031" s="300">
        <f>COUNTIF(C1034:C1048,"M")</f>
        <v>0</v>
      </c>
      <c r="L1031" s="77" t="str">
        <f>IFERROR(AVERAGE(H1034:H1048),"")</f>
        <v/>
      </c>
      <c r="M1031" s="78"/>
      <c r="N1031" s="78"/>
      <c r="O1031" s="79" t="s">
        <v>6554</v>
      </c>
      <c r="P1031" s="223" t="str">
        <f>IF(COUNT(P1034:P1048)=0,"",TeamPunten(P1034:P1048,$V1031))</f>
        <v/>
      </c>
      <c r="Q1031" s="223" t="str">
        <f>IF(COUNT(Q1034:Q1048)=0,"",TeamPunten(Q1034:Q1048,$V1031))</f>
        <v/>
      </c>
      <c r="R1031" s="223" t="str">
        <f>IF(COUNT(R1034:R1048)=0,"",TeamPunten(R1034:R1048,$V1031))</f>
        <v/>
      </c>
      <c r="S1031" s="223" t="str">
        <f>IF(COUNT(S1034:S1048)=0,"",TeamPunten(S1034:S1048,$V1031))</f>
        <v/>
      </c>
      <c r="T1031" s="51"/>
      <c r="U1031" s="225" t="str">
        <f>MID($C1031,1,1)</f>
        <v/>
      </c>
      <c r="V1031" s="225" t="str">
        <f>MID($C1031,1,1)</f>
        <v/>
      </c>
      <c r="W1031" s="225" t="str">
        <f>MID($C1031,1,1)</f>
        <v/>
      </c>
      <c r="X1031" s="52">
        <v>2</v>
      </c>
      <c r="Y1031" s="43"/>
      <c r="Z1031" s="43"/>
      <c r="AA1031" s="43"/>
      <c r="AB1031" s="43"/>
      <c r="AC1031" s="43"/>
      <c r="AD1031" s="20" t="str">
        <f>IF($C1031="","",IFERROR(VLOOKUP($C1031,TeamsZ,6,0),""))</f>
        <v/>
      </c>
      <c r="AE1031" s="20" t="str">
        <f>IF($AD1031="","",VLOOKUP($AD1031,Teams!$J$4:$O$8,2,0))</f>
        <v/>
      </c>
      <c r="AF1031" s="20" t="str">
        <f>IF($AD1031="","",VLOOKUP($AD1031,Teams!$J$4:$O$8,4,0))</f>
        <v/>
      </c>
    </row>
    <row r="1032" spans="1:32" x14ac:dyDescent="0.2">
      <c r="B1032" s="63"/>
      <c r="C1032" s="178"/>
      <c r="D1032" s="63"/>
      <c r="E1032" s="63"/>
      <c r="F1032" s="63"/>
      <c r="G1032" s="67"/>
      <c r="H1032" s="67"/>
      <c r="I1032" s="67"/>
      <c r="J1032" s="296"/>
      <c r="K1032" s="296"/>
      <c r="L1032" s="296"/>
      <c r="M1032" s="80"/>
      <c r="N1032" s="80"/>
      <c r="P1032" s="224"/>
      <c r="Q1032" s="224"/>
      <c r="R1032" s="224"/>
      <c r="S1032" s="224"/>
      <c r="T1032" s="51"/>
      <c r="U1032" s="226"/>
      <c r="V1032" s="226"/>
      <c r="W1032" s="226"/>
      <c r="X1032" s="52">
        <v>3</v>
      </c>
    </row>
    <row r="1033" spans="1:32" x14ac:dyDescent="0.2">
      <c r="A1033" s="81"/>
      <c r="B1033" s="82"/>
      <c r="C1033" s="83" t="s">
        <v>6555</v>
      </c>
      <c r="D1033" s="83" t="s">
        <v>6556</v>
      </c>
      <c r="E1033" s="84" t="s">
        <v>6557</v>
      </c>
      <c r="F1033" s="84" t="s">
        <v>6558</v>
      </c>
      <c r="G1033" s="83" t="s">
        <v>6559</v>
      </c>
      <c r="H1033" s="83" t="s">
        <v>6560</v>
      </c>
      <c r="I1033" s="83" t="s">
        <v>6415</v>
      </c>
      <c r="J1033" s="83" t="s">
        <v>7321</v>
      </c>
      <c r="K1033" s="83" t="s">
        <v>8065</v>
      </c>
      <c r="L1033" s="83" t="s">
        <v>8195</v>
      </c>
      <c r="M1033" s="83" t="s">
        <v>8196</v>
      </c>
      <c r="N1033" s="85"/>
      <c r="O1033" s="86"/>
      <c r="P1033" s="227" t="s">
        <v>6425</v>
      </c>
      <c r="Q1033" s="227" t="s">
        <v>6424</v>
      </c>
      <c r="R1033" s="227" t="s">
        <v>6426</v>
      </c>
      <c r="S1033" s="227" t="s">
        <v>6425</v>
      </c>
      <c r="T1033" s="51"/>
      <c r="U1033" s="225" t="str">
        <f>IF(W1031="","",VLOOKUP(W1031,Leeftijdscat,2,FALSE))</f>
        <v/>
      </c>
      <c r="V1033" s="225" t="str">
        <f>IF(W1031="","",VLOOKUP(W1031,Leeftijdscat,3,FALSE))</f>
        <v/>
      </c>
      <c r="W1033" s="225"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LEN(AB1034&amp;AB1035&amp;AB1036&amp;AB1037&amp;AB1038&amp;AB1039&amp;AB1040&amp;AB1041&amp;AB1042&amp;AB1043&amp;AB1044&amp;AB1045&amp;AB1046&amp;AB1047&amp;AB1048)</f>
        <v>0</v>
      </c>
      <c r="AC1033" s="81">
        <f>SUM(Y1033:AA1033)</f>
        <v>0</v>
      </c>
    </row>
    <row r="1034" spans="1:32" x14ac:dyDescent="0.2">
      <c r="A1034" s="34" t="str">
        <f>C1031&amp;"x"&amp;B1034</f>
        <v>x1</v>
      </c>
      <c r="B1034" s="63">
        <v>1</v>
      </c>
      <c r="C1034" s="87" t="str">
        <f t="shared" ref="C1034:C1048" si="816">IF(LEFT($A1034,1)="x","",IFERROR(VLOOKUP($A1034,LedenZ,5,0),""))</f>
        <v/>
      </c>
      <c r="D1034" s="87" t="str">
        <f t="shared" ref="D1034:D1048" si="817">IF(LEFT($A1034,1)="x","",IFERROR(VLOOKUP($A1034,LedenZ,6,0),""))</f>
        <v/>
      </c>
      <c r="E1034" s="88" t="str">
        <f t="shared" ref="E1034:E1048" si="818">IF(LEFT($A1034,1)="x","",IFERROR(VLOOKUP($A1034,LedenZ,7,0),""))</f>
        <v/>
      </c>
      <c r="F1034" s="88" t="str">
        <f t="shared" ref="F1034:F1048" si="819">IF(LEFT($A1034,1)="x","",IFERROR(VLOOKUP($A1034,LedenZ,8,0),""))</f>
        <v/>
      </c>
      <c r="G1034" s="89" t="str">
        <f t="shared" ref="G1034:G1048" si="820">IF(LEFT($A1034,1)="x","",IFERROR(VLOOKUP($A1034,LedenZ,9,0),""))</f>
        <v/>
      </c>
      <c r="H1034" s="90" t="str">
        <f t="shared" ref="H1034:H1048" si="821">IF(AND(ISNUMBER(G1034),G1034&lt;&gt;0),DATEDIF(G1034,Peildatum,"Y"),"")</f>
        <v/>
      </c>
      <c r="I1034" s="97"/>
      <c r="J1034" s="87" t="str">
        <f t="shared" ref="J1034:J1048" si="822">IF(LEFT($A1034,1)="x","",IFERROR(VLOOKUP($A1034,LedenZ,15,0),""))</f>
        <v/>
      </c>
      <c r="K1034" s="87" t="str">
        <f t="shared" ref="K1034:K1048" si="823">IF(LEFT($A1034,1)="x","",IFERROR(VLOOKUP($A1034,LedenZ,16,0),""))</f>
        <v/>
      </c>
      <c r="L1034" s="87" t="str">
        <f t="shared" ref="L1034:L1048" si="824">IF(LEFT($A1034,1)="x","",IFERROR(VLOOKUP($A1034,LedenZ,17,0),""))</f>
        <v/>
      </c>
      <c r="M1034" s="87" t="str">
        <f t="shared" ref="M1034:M1048" si="825">IF(LEFT($A1034,1)="x","",IFERROR(VLOOKUP($A1034,LedenZ,18,0),""))</f>
        <v/>
      </c>
      <c r="N1034" s="92"/>
      <c r="P1034" s="223" t="str">
        <f>IF(OR(LEFT($A1034,1)="x",AND(Y1033+$AC1034=0,$AC1033&gt;0)),"",IFERROR(VLOOKUP($A1034,LedenZ,26,0),""))</f>
        <v/>
      </c>
      <c r="Q1034" s="223" t="str">
        <f>IF(OR(LEFT($A1034,1)="x",AND(Z1033+$AC1034=0,$AC1033&gt;0)),"",IFERROR(VLOOKUP($A1034,LedenZ,27,0),""))</f>
        <v/>
      </c>
      <c r="R1034" s="223" t="str">
        <f>IF(OR(LEFT($A1034,1)="x",AND(AA1033+$AC1034=0,$AC1033&gt;0)),"",IFERROR(VLOOKUP($A1034,LedenZ,28,0),""))</f>
        <v/>
      </c>
      <c r="S1034" s="223" t="str">
        <f>IF(OR(LEFT($A1034,1)="x",AND(AC1033+$AC1034=0,$AC1033&gt;0)),"",IFERROR(VLOOKUP($A1034,LedenZ,29,0),""))</f>
        <v/>
      </c>
      <c r="T1034" s="305"/>
      <c r="U1034" s="226"/>
      <c r="V1034" s="229" t="str">
        <f>V1033</f>
        <v/>
      </c>
      <c r="W1034" s="229" t="str">
        <f>W1033</f>
        <v/>
      </c>
      <c r="X1034" s="52">
        <v>5</v>
      </c>
      <c r="Y1034" s="87" t="str">
        <f t="shared" ref="Y1034:Y1048" si="826">IF(LEFT($A1034,1)="x","",IFERROR(VLOOKUP($A1034,LedenZ,33,0),""))</f>
        <v/>
      </c>
      <c r="Z1034" s="87" t="str">
        <f t="shared" ref="Z1034:Z1048" si="827">IF(LEFT($A1034,1)="x","",IFERROR(VLOOKUP($A1034,LedenZ,34,0),""))</f>
        <v/>
      </c>
      <c r="AA1034" s="87" t="str">
        <f t="shared" ref="AA1034:AA1048" si="828">IF(LEFT($A1034,1)="x","",IFERROR(VLOOKUP($A1034,LedenZ,35,0),""))</f>
        <v/>
      </c>
      <c r="AB1034" s="87" t="str">
        <f t="shared" ref="AB1034:AB1048" si="829">IF(LEFT($A1034,1)="x","",IFERROR(VLOOKUP($A1034,LedenZ,36,0),""))</f>
        <v/>
      </c>
      <c r="AC1034" s="34">
        <f t="shared" ref="AC1034:AC1048" si="830">LEN(Y1034&amp;Z1034&amp;AA1034&amp;AB1034)</f>
        <v>0</v>
      </c>
    </row>
    <row r="1035" spans="1:32" x14ac:dyDescent="0.2">
      <c r="A1035" s="34" t="str">
        <f>C1031&amp;"x"&amp;B1035</f>
        <v>x2</v>
      </c>
      <c r="B1035" s="63">
        <v>2</v>
      </c>
      <c r="C1035" s="87" t="str">
        <f t="shared" si="816"/>
        <v/>
      </c>
      <c r="D1035" s="87" t="str">
        <f t="shared" si="817"/>
        <v/>
      </c>
      <c r="E1035" s="88" t="str">
        <f t="shared" si="818"/>
        <v/>
      </c>
      <c r="F1035" s="88" t="str">
        <f t="shared" si="819"/>
        <v/>
      </c>
      <c r="G1035" s="89" t="str">
        <f t="shared" si="820"/>
        <v/>
      </c>
      <c r="H1035" s="90" t="str">
        <f t="shared" si="821"/>
        <v/>
      </c>
      <c r="I1035" s="97"/>
      <c r="J1035" s="87" t="str">
        <f t="shared" si="822"/>
        <v/>
      </c>
      <c r="K1035" s="87" t="str">
        <f t="shared" si="823"/>
        <v/>
      </c>
      <c r="L1035" s="87" t="str">
        <f t="shared" si="824"/>
        <v/>
      </c>
      <c r="M1035" s="87" t="str">
        <f t="shared" si="825"/>
        <v/>
      </c>
      <c r="N1035" s="92"/>
      <c r="P1035" s="223" t="str">
        <f>IF(OR(LEFT($A1035,1)="x",AND(Y1033+$AC1035=0,$AC1033&gt;0)),"",IFERROR(VLOOKUP($A1035,LedenZ,26,0),""))</f>
        <v/>
      </c>
      <c r="Q1035" s="223" t="str">
        <f>IF(OR(LEFT($A1035,1)="x",AND(Z1033+$AC1035=0,$AC1033&gt;0)),"",IFERROR(VLOOKUP($A1035,LedenZ,27,0),""))</f>
        <v/>
      </c>
      <c r="R1035" s="223" t="str">
        <f>IF(OR(LEFT($A1035,1)="x",AND(AA1033+$AC1035=0,$AC1033&gt;0)),"",IFERROR(VLOOKUP($A1035,LedenZ,28,0),""))</f>
        <v/>
      </c>
      <c r="S1035" s="223" t="str">
        <f>IF(OR(LEFT($A1035,1)="x",AND(AC1033+$AC1035=0,$AC1033&gt;0)),"",IFERROR(VLOOKUP($A1035,LedenZ,29,0),""))</f>
        <v/>
      </c>
      <c r="T1035" s="305"/>
      <c r="U1035" s="226"/>
      <c r="V1035" s="229" t="str">
        <f t="shared" ref="V1035:W1048" si="831">V1034</f>
        <v/>
      </c>
      <c r="W1035" s="229" t="str">
        <f t="shared" si="831"/>
        <v/>
      </c>
      <c r="X1035" s="52">
        <v>6</v>
      </c>
      <c r="Y1035" s="87" t="str">
        <f t="shared" si="826"/>
        <v/>
      </c>
      <c r="Z1035" s="87" t="str">
        <f t="shared" si="827"/>
        <v/>
      </c>
      <c r="AA1035" s="87" t="str">
        <f t="shared" si="828"/>
        <v/>
      </c>
      <c r="AB1035" s="87" t="str">
        <f t="shared" si="829"/>
        <v/>
      </c>
      <c r="AC1035" s="34">
        <f t="shared" si="830"/>
        <v>0</v>
      </c>
    </row>
    <row r="1036" spans="1:32" x14ac:dyDescent="0.2">
      <c r="A1036" s="34" t="str">
        <f>C1031&amp;"x"&amp;B1036</f>
        <v>x3</v>
      </c>
      <c r="B1036" s="63">
        <v>3</v>
      </c>
      <c r="C1036" s="87" t="str">
        <f t="shared" si="816"/>
        <v/>
      </c>
      <c r="D1036" s="87" t="str">
        <f t="shared" si="817"/>
        <v/>
      </c>
      <c r="E1036" s="88" t="str">
        <f t="shared" si="818"/>
        <v/>
      </c>
      <c r="F1036" s="88" t="str">
        <f t="shared" si="819"/>
        <v/>
      </c>
      <c r="G1036" s="89" t="str">
        <f t="shared" si="820"/>
        <v/>
      </c>
      <c r="H1036" s="90" t="str">
        <f t="shared" si="821"/>
        <v/>
      </c>
      <c r="I1036" s="97"/>
      <c r="J1036" s="87" t="str">
        <f t="shared" si="822"/>
        <v/>
      </c>
      <c r="K1036" s="87" t="str">
        <f t="shared" si="823"/>
        <v/>
      </c>
      <c r="L1036" s="87" t="str">
        <f t="shared" si="824"/>
        <v/>
      </c>
      <c r="M1036" s="87" t="str">
        <f t="shared" si="825"/>
        <v/>
      </c>
      <c r="N1036" s="92"/>
      <c r="P1036" s="223" t="str">
        <f>IF(OR(LEFT($A1036,1)="x",AND(Y1033+$AC1036=0,$AC1033&gt;0)),"",IFERROR(VLOOKUP($A1036,LedenZ,26,0),""))</f>
        <v/>
      </c>
      <c r="Q1036" s="223" t="str">
        <f>IF(OR(LEFT($A1036,1)="x",AND(Z1033+$AC1036=0,$AC1033&gt;0)),"",IFERROR(VLOOKUP($A1036,LedenZ,27,0),""))</f>
        <v/>
      </c>
      <c r="R1036" s="223" t="str">
        <f>IF(OR(LEFT($A1036,1)="x",AND(AA1033+$AC1036=0,$AC1033&gt;0)),"",IFERROR(VLOOKUP($A1036,LedenZ,28,0),""))</f>
        <v/>
      </c>
      <c r="S1036" s="223" t="str">
        <f>IF(OR(LEFT($A1036,1)="x",AND(AC1033+$AC1036=0,$AC1033&gt;0)),"",IFERROR(VLOOKUP($A1036,LedenZ,29,0),""))</f>
        <v/>
      </c>
      <c r="T1036" s="305"/>
      <c r="U1036" s="226"/>
      <c r="V1036" s="229" t="str">
        <f t="shared" si="831"/>
        <v/>
      </c>
      <c r="W1036" s="229" t="str">
        <f t="shared" si="831"/>
        <v/>
      </c>
      <c r="X1036" s="52">
        <v>7</v>
      </c>
      <c r="Y1036" s="87" t="str">
        <f t="shared" si="826"/>
        <v/>
      </c>
      <c r="Z1036" s="87" t="str">
        <f t="shared" si="827"/>
        <v/>
      </c>
      <c r="AA1036" s="87" t="str">
        <f t="shared" si="828"/>
        <v/>
      </c>
      <c r="AB1036" s="87" t="str">
        <f t="shared" si="829"/>
        <v/>
      </c>
      <c r="AC1036" s="34">
        <f t="shared" si="830"/>
        <v>0</v>
      </c>
    </row>
    <row r="1037" spans="1:32" x14ac:dyDescent="0.2">
      <c r="A1037" s="34" t="str">
        <f>C1031&amp;"x"&amp;B1037</f>
        <v>x4</v>
      </c>
      <c r="B1037" s="63">
        <v>4</v>
      </c>
      <c r="C1037" s="87" t="str">
        <f t="shared" si="816"/>
        <v/>
      </c>
      <c r="D1037" s="87" t="str">
        <f t="shared" si="817"/>
        <v/>
      </c>
      <c r="E1037" s="88" t="str">
        <f t="shared" si="818"/>
        <v/>
      </c>
      <c r="F1037" s="88" t="str">
        <f t="shared" si="819"/>
        <v/>
      </c>
      <c r="G1037" s="89" t="str">
        <f t="shared" si="820"/>
        <v/>
      </c>
      <c r="H1037" s="90" t="str">
        <f t="shared" si="821"/>
        <v/>
      </c>
      <c r="I1037" s="97"/>
      <c r="J1037" s="87" t="str">
        <f t="shared" si="822"/>
        <v/>
      </c>
      <c r="K1037" s="87" t="str">
        <f t="shared" si="823"/>
        <v/>
      </c>
      <c r="L1037" s="87" t="str">
        <f t="shared" si="824"/>
        <v/>
      </c>
      <c r="M1037" s="87" t="str">
        <f t="shared" si="825"/>
        <v/>
      </c>
      <c r="N1037" s="92"/>
      <c r="P1037" s="223" t="str">
        <f>IF(OR(LEFT($A1037,1)="x",AND(Y1033+$AC1037=0,$AC1033&gt;0)),"",IFERROR(VLOOKUP($A1037,LedenZ,26,0),""))</f>
        <v/>
      </c>
      <c r="Q1037" s="223" t="str">
        <f>IF(OR(LEFT($A1037,1)="x",AND(Z1033+$AC1037=0,$AC1033&gt;0)),"",IFERROR(VLOOKUP($A1037,LedenZ,27,0),""))</f>
        <v/>
      </c>
      <c r="R1037" s="223" t="str">
        <f>IF(OR(LEFT($A1037,1)="x",AND(AA1033+$AC1037=0,$AC1033&gt;0)),"",IFERROR(VLOOKUP($A1037,LedenZ,28,0),""))</f>
        <v/>
      </c>
      <c r="S1037" s="223" t="str">
        <f>IF(OR(LEFT($A1037,1)="x",AND(AC1033+$AC1037=0,$AC1033&gt;0)),"",IFERROR(VLOOKUP($A1037,LedenZ,29,0),""))</f>
        <v/>
      </c>
      <c r="T1037" s="305"/>
      <c r="U1037" s="226"/>
      <c r="V1037" s="229" t="str">
        <f t="shared" si="831"/>
        <v/>
      </c>
      <c r="W1037" s="229" t="str">
        <f t="shared" si="831"/>
        <v/>
      </c>
      <c r="X1037" s="52">
        <v>8</v>
      </c>
      <c r="Y1037" s="87" t="str">
        <f t="shared" si="826"/>
        <v/>
      </c>
      <c r="Z1037" s="87" t="str">
        <f t="shared" si="827"/>
        <v/>
      </c>
      <c r="AA1037" s="87" t="str">
        <f t="shared" si="828"/>
        <v/>
      </c>
      <c r="AB1037" s="87" t="str">
        <f t="shared" si="829"/>
        <v/>
      </c>
      <c r="AC1037" s="34">
        <f t="shared" si="830"/>
        <v>0</v>
      </c>
    </row>
    <row r="1038" spans="1:32" x14ac:dyDescent="0.2">
      <c r="A1038" s="34" t="str">
        <f>C1031&amp;"x"&amp;B1038</f>
        <v>x5</v>
      </c>
      <c r="B1038" s="63">
        <v>5</v>
      </c>
      <c r="C1038" s="87" t="str">
        <f t="shared" si="816"/>
        <v/>
      </c>
      <c r="D1038" s="87" t="str">
        <f t="shared" si="817"/>
        <v/>
      </c>
      <c r="E1038" s="88" t="str">
        <f t="shared" si="818"/>
        <v/>
      </c>
      <c r="F1038" s="88" t="str">
        <f t="shared" si="819"/>
        <v/>
      </c>
      <c r="G1038" s="89" t="str">
        <f t="shared" si="820"/>
        <v/>
      </c>
      <c r="H1038" s="90" t="str">
        <f t="shared" si="821"/>
        <v/>
      </c>
      <c r="I1038" s="97"/>
      <c r="J1038" s="87" t="str">
        <f t="shared" si="822"/>
        <v/>
      </c>
      <c r="K1038" s="87" t="str">
        <f t="shared" si="823"/>
        <v/>
      </c>
      <c r="L1038" s="87" t="str">
        <f t="shared" si="824"/>
        <v/>
      </c>
      <c r="M1038" s="87" t="str">
        <f t="shared" si="825"/>
        <v/>
      </c>
      <c r="N1038" s="92"/>
      <c r="P1038" s="223" t="str">
        <f>IF(OR(LEFT($A1038,1)="x",AND(Y1033+$AC1038=0,$AC1033&gt;0)),"",IFERROR(VLOOKUP($A1038,LedenZ,26,0),""))</f>
        <v/>
      </c>
      <c r="Q1038" s="223" t="str">
        <f>IF(OR(LEFT($A1038,1)="x",AND(Z1033+$AC1038=0,$AC1033&gt;0)),"",IFERROR(VLOOKUP($A1038,LedenZ,27,0),""))</f>
        <v/>
      </c>
      <c r="R1038" s="223" t="str">
        <f>IF(OR(LEFT($A1038,1)="x",AND(AA1033+$AC1038=0,$AC1033&gt;0)),"",IFERROR(VLOOKUP($A1038,LedenZ,28,0),""))</f>
        <v/>
      </c>
      <c r="S1038" s="223" t="str">
        <f>IF(OR(LEFT($A1038,1)="x",AND(AC1033+$AC1038=0,$AC1033&gt;0)),"",IFERROR(VLOOKUP($A1038,LedenZ,29,0),""))</f>
        <v/>
      </c>
      <c r="T1038" s="305"/>
      <c r="U1038" s="226"/>
      <c r="V1038" s="229" t="str">
        <f t="shared" si="831"/>
        <v/>
      </c>
      <c r="W1038" s="229" t="str">
        <f t="shared" si="831"/>
        <v/>
      </c>
      <c r="X1038" s="52">
        <v>9</v>
      </c>
      <c r="Y1038" s="87" t="str">
        <f t="shared" si="826"/>
        <v/>
      </c>
      <c r="Z1038" s="87" t="str">
        <f t="shared" si="827"/>
        <v/>
      </c>
      <c r="AA1038" s="87" t="str">
        <f t="shared" si="828"/>
        <v/>
      </c>
      <c r="AB1038" s="87" t="str">
        <f t="shared" si="829"/>
        <v/>
      </c>
      <c r="AC1038" s="34">
        <f t="shared" si="830"/>
        <v>0</v>
      </c>
    </row>
    <row r="1039" spans="1:32" x14ac:dyDescent="0.2">
      <c r="A1039" s="34" t="str">
        <f>C1031&amp;"x"&amp;B1039</f>
        <v>x6</v>
      </c>
      <c r="B1039" s="63">
        <v>6</v>
      </c>
      <c r="C1039" s="87" t="str">
        <f t="shared" si="816"/>
        <v/>
      </c>
      <c r="D1039" s="87" t="str">
        <f t="shared" si="817"/>
        <v/>
      </c>
      <c r="E1039" s="88" t="str">
        <f t="shared" si="818"/>
        <v/>
      </c>
      <c r="F1039" s="88" t="str">
        <f t="shared" si="819"/>
        <v/>
      </c>
      <c r="G1039" s="89" t="str">
        <f t="shared" si="820"/>
        <v/>
      </c>
      <c r="H1039" s="90" t="str">
        <f t="shared" si="821"/>
        <v/>
      </c>
      <c r="I1039" s="97"/>
      <c r="J1039" s="87" t="str">
        <f t="shared" si="822"/>
        <v/>
      </c>
      <c r="K1039" s="87" t="str">
        <f t="shared" si="823"/>
        <v/>
      </c>
      <c r="L1039" s="87" t="str">
        <f t="shared" si="824"/>
        <v/>
      </c>
      <c r="M1039" s="87" t="str">
        <f t="shared" si="825"/>
        <v/>
      </c>
      <c r="N1039" s="92"/>
      <c r="P1039" s="223" t="str">
        <f>IF(OR(LEFT($A1039,1)="x",AND(Y1033+$AC1039=0,$AC1033&gt;0)),"",IFERROR(VLOOKUP($A1039,LedenZ,26,0),""))</f>
        <v/>
      </c>
      <c r="Q1039" s="223" t="str">
        <f>IF(OR(LEFT($A1039,1)="x",AND(Z1033+$AC1039=0,$AC1033&gt;0)),"",IFERROR(VLOOKUP($A1039,LedenZ,27,0),""))</f>
        <v/>
      </c>
      <c r="R1039" s="223" t="str">
        <f>IF(OR(LEFT($A1039,1)="x",AND(AA1033+$AC1039=0,$AC1033&gt;0)),"",IFERROR(VLOOKUP($A1039,LedenZ,28,0),""))</f>
        <v/>
      </c>
      <c r="S1039" s="223" t="str">
        <f>IF(OR(LEFT($A1039,1)="x",AND(AC1033+$AC1039=0,$AC1033&gt;0)),"",IFERROR(VLOOKUP($A1039,LedenZ,29,0),""))</f>
        <v/>
      </c>
      <c r="T1039" s="305"/>
      <c r="U1039" s="226"/>
      <c r="V1039" s="229" t="str">
        <f t="shared" si="831"/>
        <v/>
      </c>
      <c r="W1039" s="229" t="str">
        <f t="shared" si="831"/>
        <v/>
      </c>
      <c r="X1039" s="52">
        <v>10</v>
      </c>
      <c r="Y1039" s="87" t="str">
        <f t="shared" si="826"/>
        <v/>
      </c>
      <c r="Z1039" s="87" t="str">
        <f t="shared" si="827"/>
        <v/>
      </c>
      <c r="AA1039" s="87" t="str">
        <f t="shared" si="828"/>
        <v/>
      </c>
      <c r="AB1039" s="87" t="str">
        <f t="shared" si="829"/>
        <v/>
      </c>
      <c r="AC1039" s="34">
        <f t="shared" si="830"/>
        <v>0</v>
      </c>
    </row>
    <row r="1040" spans="1:32" x14ac:dyDescent="0.2">
      <c r="A1040" s="34" t="str">
        <f>C1031&amp;"x"&amp;B1040</f>
        <v>x7</v>
      </c>
      <c r="B1040" s="63">
        <v>7</v>
      </c>
      <c r="C1040" s="87" t="str">
        <f t="shared" si="816"/>
        <v/>
      </c>
      <c r="D1040" s="87" t="str">
        <f t="shared" si="817"/>
        <v/>
      </c>
      <c r="E1040" s="88" t="str">
        <f t="shared" si="818"/>
        <v/>
      </c>
      <c r="F1040" s="88" t="str">
        <f t="shared" si="819"/>
        <v/>
      </c>
      <c r="G1040" s="89" t="str">
        <f t="shared" si="820"/>
        <v/>
      </c>
      <c r="H1040" s="90" t="str">
        <f t="shared" si="821"/>
        <v/>
      </c>
      <c r="I1040" s="97"/>
      <c r="J1040" s="87" t="str">
        <f t="shared" si="822"/>
        <v/>
      </c>
      <c r="K1040" s="87" t="str">
        <f t="shared" si="823"/>
        <v/>
      </c>
      <c r="L1040" s="87" t="str">
        <f t="shared" si="824"/>
        <v/>
      </c>
      <c r="M1040" s="87" t="str">
        <f t="shared" si="825"/>
        <v/>
      </c>
      <c r="N1040" s="92"/>
      <c r="P1040" s="223" t="str">
        <f>IF(OR(LEFT($A1040,1)="x",AND(Y1033+$AC1040=0,$AC1033&gt;0)),"",IFERROR(VLOOKUP($A1040,LedenZ,26,0),""))</f>
        <v/>
      </c>
      <c r="Q1040" s="223" t="str">
        <f>IF(OR(LEFT($A1040,1)="x",AND(Z1033+$AC1040=0,$AC1033&gt;0)),"",IFERROR(VLOOKUP($A1040,LedenZ,27,0),""))</f>
        <v/>
      </c>
      <c r="R1040" s="223" t="str">
        <f>IF(OR(LEFT($A1040,1)="x",AND(AA1033+$AC1040=0,$AC1033&gt;0)),"",IFERROR(VLOOKUP($A1040,LedenZ,28,0),""))</f>
        <v/>
      </c>
      <c r="S1040" s="223" t="str">
        <f>IF(OR(LEFT($A1040,1)="x",AND(AC1033+$AC1040=0,$AC1033&gt;0)),"",IFERROR(VLOOKUP($A1040,LedenZ,29,0),""))</f>
        <v/>
      </c>
      <c r="T1040" s="305"/>
      <c r="U1040" s="226"/>
      <c r="V1040" s="229" t="str">
        <f t="shared" si="831"/>
        <v/>
      </c>
      <c r="W1040" s="229" t="str">
        <f t="shared" si="831"/>
        <v/>
      </c>
      <c r="X1040" s="52">
        <v>11</v>
      </c>
      <c r="Y1040" s="87" t="str">
        <f t="shared" si="826"/>
        <v/>
      </c>
      <c r="Z1040" s="87" t="str">
        <f t="shared" si="827"/>
        <v/>
      </c>
      <c r="AA1040" s="87" t="str">
        <f t="shared" si="828"/>
        <v/>
      </c>
      <c r="AB1040" s="87" t="str">
        <f t="shared" si="829"/>
        <v/>
      </c>
      <c r="AC1040" s="34">
        <f t="shared" si="830"/>
        <v>0</v>
      </c>
    </row>
    <row r="1041" spans="1:32" x14ac:dyDescent="0.2">
      <c r="A1041" s="34" t="str">
        <f>C1031&amp;"x"&amp;B1041</f>
        <v>x8</v>
      </c>
      <c r="B1041" s="63">
        <v>8</v>
      </c>
      <c r="C1041" s="87" t="str">
        <f t="shared" si="816"/>
        <v/>
      </c>
      <c r="D1041" s="87" t="str">
        <f t="shared" si="817"/>
        <v/>
      </c>
      <c r="E1041" s="88" t="str">
        <f t="shared" si="818"/>
        <v/>
      </c>
      <c r="F1041" s="88" t="str">
        <f t="shared" si="819"/>
        <v/>
      </c>
      <c r="G1041" s="89" t="str">
        <f t="shared" si="820"/>
        <v/>
      </c>
      <c r="H1041" s="90" t="str">
        <f t="shared" si="821"/>
        <v/>
      </c>
      <c r="I1041" s="97"/>
      <c r="J1041" s="87" t="str">
        <f t="shared" si="822"/>
        <v/>
      </c>
      <c r="K1041" s="87" t="str">
        <f t="shared" si="823"/>
        <v/>
      </c>
      <c r="L1041" s="87" t="str">
        <f t="shared" si="824"/>
        <v/>
      </c>
      <c r="M1041" s="87" t="str">
        <f t="shared" si="825"/>
        <v/>
      </c>
      <c r="N1041" s="92"/>
      <c r="P1041" s="223" t="str">
        <f>IF(OR(LEFT($A1041,1)="x",AND(Y1033+$AC1041=0,$AC1033&gt;0)),"",IFERROR(VLOOKUP($A1041,LedenZ,26,0),""))</f>
        <v/>
      </c>
      <c r="Q1041" s="223" t="str">
        <f>IF(OR(LEFT($A1041,1)="x",AND(Z1033+$AC1041=0,$AC1033&gt;0)),"",IFERROR(VLOOKUP($A1041,LedenZ,27,0),""))</f>
        <v/>
      </c>
      <c r="R1041" s="223" t="str">
        <f>IF(OR(LEFT($A1041,1)="x",AND(AA1033+$AC1041=0,$AC1033&gt;0)),"",IFERROR(VLOOKUP($A1041,LedenZ,28,0),""))</f>
        <v/>
      </c>
      <c r="S1041" s="223" t="str">
        <f>IF(OR(LEFT($A1041,1)="x",AND(AC1033+$AC1041=0,$AC1033&gt;0)),"",IFERROR(VLOOKUP($A1041,LedenZ,29,0),""))</f>
        <v/>
      </c>
      <c r="T1041" s="305"/>
      <c r="U1041" s="226"/>
      <c r="V1041" s="229" t="str">
        <f t="shared" si="831"/>
        <v/>
      </c>
      <c r="W1041" s="229" t="str">
        <f t="shared" si="831"/>
        <v/>
      </c>
      <c r="X1041" s="52">
        <v>12</v>
      </c>
      <c r="Y1041" s="87" t="str">
        <f t="shared" si="826"/>
        <v/>
      </c>
      <c r="Z1041" s="87" t="str">
        <f t="shared" si="827"/>
        <v/>
      </c>
      <c r="AA1041" s="87" t="str">
        <f t="shared" si="828"/>
        <v/>
      </c>
      <c r="AB1041" s="87" t="str">
        <f t="shared" si="829"/>
        <v/>
      </c>
      <c r="AC1041" s="34">
        <f t="shared" si="830"/>
        <v>0</v>
      </c>
    </row>
    <row r="1042" spans="1:32" x14ac:dyDescent="0.2">
      <c r="A1042" s="34" t="str">
        <f>C1031&amp;"x"&amp;B1042</f>
        <v>x9</v>
      </c>
      <c r="B1042" s="63">
        <v>9</v>
      </c>
      <c r="C1042" s="87" t="str">
        <f t="shared" si="816"/>
        <v/>
      </c>
      <c r="D1042" s="87" t="str">
        <f t="shared" si="817"/>
        <v/>
      </c>
      <c r="E1042" s="88" t="str">
        <f t="shared" si="818"/>
        <v/>
      </c>
      <c r="F1042" s="88" t="str">
        <f t="shared" si="819"/>
        <v/>
      </c>
      <c r="G1042" s="89" t="str">
        <f t="shared" si="820"/>
        <v/>
      </c>
      <c r="H1042" s="90" t="str">
        <f t="shared" si="821"/>
        <v/>
      </c>
      <c r="I1042" s="97"/>
      <c r="J1042" s="87" t="str">
        <f t="shared" si="822"/>
        <v/>
      </c>
      <c r="K1042" s="87" t="str">
        <f t="shared" si="823"/>
        <v/>
      </c>
      <c r="L1042" s="87" t="str">
        <f t="shared" si="824"/>
        <v/>
      </c>
      <c r="M1042" s="87" t="str">
        <f t="shared" si="825"/>
        <v/>
      </c>
      <c r="N1042" s="92"/>
      <c r="P1042" s="223" t="str">
        <f>IF(OR(LEFT($A1042,1)="x",AND(Y1033+$AC1042=0,$AC1033&gt;0)),"",IFERROR(VLOOKUP($A1042,LedenZ,26,0),""))</f>
        <v/>
      </c>
      <c r="Q1042" s="223" t="str">
        <f>IF(OR(LEFT($A1042,1)="x",AND(Z1033+$AC1042=0,$AC1033&gt;0)),"",IFERROR(VLOOKUP($A1042,LedenZ,27,0),""))</f>
        <v/>
      </c>
      <c r="R1042" s="223" t="str">
        <f>IF(OR(LEFT($A1042,1)="x",AND(AA1033+$AC1042=0,$AC1033&gt;0)),"",IFERROR(VLOOKUP($A1042,LedenZ,28,0),""))</f>
        <v/>
      </c>
      <c r="S1042" s="223" t="str">
        <f>IF(OR(LEFT($A1042,1)="x",AND(AC1033+$AC1042=0,$AC1033&gt;0)),"",IFERROR(VLOOKUP($A1042,LedenZ,29,0),""))</f>
        <v/>
      </c>
      <c r="T1042" s="305"/>
      <c r="U1042" s="226"/>
      <c r="V1042" s="229" t="str">
        <f t="shared" si="831"/>
        <v/>
      </c>
      <c r="W1042" s="229" t="str">
        <f t="shared" si="831"/>
        <v/>
      </c>
      <c r="X1042" s="52">
        <v>13</v>
      </c>
      <c r="Y1042" s="87" t="str">
        <f t="shared" si="826"/>
        <v/>
      </c>
      <c r="Z1042" s="87" t="str">
        <f t="shared" si="827"/>
        <v/>
      </c>
      <c r="AA1042" s="87" t="str">
        <f t="shared" si="828"/>
        <v/>
      </c>
      <c r="AB1042" s="87" t="str">
        <f t="shared" si="829"/>
        <v/>
      </c>
      <c r="AC1042" s="34">
        <f t="shared" si="830"/>
        <v>0</v>
      </c>
    </row>
    <row r="1043" spans="1:32" x14ac:dyDescent="0.2">
      <c r="A1043" s="34" t="str">
        <f>C1031&amp;"x"&amp;B1043</f>
        <v>x10</v>
      </c>
      <c r="B1043" s="63">
        <v>10</v>
      </c>
      <c r="C1043" s="87" t="str">
        <f t="shared" si="816"/>
        <v/>
      </c>
      <c r="D1043" s="87" t="str">
        <f t="shared" si="817"/>
        <v/>
      </c>
      <c r="E1043" s="88" t="str">
        <f t="shared" si="818"/>
        <v/>
      </c>
      <c r="F1043" s="88" t="str">
        <f t="shared" si="819"/>
        <v/>
      </c>
      <c r="G1043" s="89" t="str">
        <f t="shared" si="820"/>
        <v/>
      </c>
      <c r="H1043" s="90" t="str">
        <f t="shared" si="821"/>
        <v/>
      </c>
      <c r="I1043" s="97"/>
      <c r="J1043" s="87" t="str">
        <f t="shared" si="822"/>
        <v/>
      </c>
      <c r="K1043" s="87" t="str">
        <f t="shared" si="823"/>
        <v/>
      </c>
      <c r="L1043" s="87" t="str">
        <f t="shared" si="824"/>
        <v/>
      </c>
      <c r="M1043" s="87" t="str">
        <f t="shared" si="825"/>
        <v/>
      </c>
      <c r="N1043" s="92"/>
      <c r="P1043" s="223" t="str">
        <f>IF(OR(LEFT($A1043,1)="x",AND(Y1033+$AC1043=0,$AC1033&gt;0)),"",IFERROR(VLOOKUP($A1043,LedenZ,26,0),""))</f>
        <v/>
      </c>
      <c r="Q1043" s="223" t="str">
        <f>IF(OR(LEFT($A1043,1)="x",AND(Z1033+$AC1043=0,$AC1033&gt;0)),"",IFERROR(VLOOKUP($A1043,LedenZ,27,0),""))</f>
        <v/>
      </c>
      <c r="R1043" s="223" t="str">
        <f>IF(OR(LEFT($A1043,1)="x",AND(AA1033+$AC1043=0,$AC1033&gt;0)),"",IFERROR(VLOOKUP($A1043,LedenZ,28,0),""))</f>
        <v/>
      </c>
      <c r="S1043" s="223" t="str">
        <f>IF(OR(LEFT($A1043,1)="x",AND(AC1033+$AC1043=0,$AC1033&gt;0)),"",IFERROR(VLOOKUP($A1043,LedenZ,29,0),""))</f>
        <v/>
      </c>
      <c r="T1043" s="305"/>
      <c r="U1043" s="226"/>
      <c r="V1043" s="229" t="str">
        <f t="shared" si="831"/>
        <v/>
      </c>
      <c r="W1043" s="229" t="str">
        <f t="shared" si="831"/>
        <v/>
      </c>
      <c r="X1043" s="52">
        <v>14</v>
      </c>
      <c r="Y1043" s="87" t="str">
        <f t="shared" si="826"/>
        <v/>
      </c>
      <c r="Z1043" s="87" t="str">
        <f t="shared" si="827"/>
        <v/>
      </c>
      <c r="AA1043" s="87" t="str">
        <f t="shared" si="828"/>
        <v/>
      </c>
      <c r="AB1043" s="87" t="str">
        <f t="shared" si="829"/>
        <v/>
      </c>
      <c r="AC1043" s="34">
        <f t="shared" si="830"/>
        <v>0</v>
      </c>
    </row>
    <row r="1044" spans="1:32" x14ac:dyDescent="0.2">
      <c r="A1044" s="34" t="str">
        <f>C1031&amp;"x"&amp;B1044</f>
        <v>x11</v>
      </c>
      <c r="B1044" s="63">
        <v>11</v>
      </c>
      <c r="C1044" s="87" t="str">
        <f t="shared" si="816"/>
        <v/>
      </c>
      <c r="D1044" s="87" t="str">
        <f t="shared" si="817"/>
        <v/>
      </c>
      <c r="E1044" s="88" t="str">
        <f t="shared" si="818"/>
        <v/>
      </c>
      <c r="F1044" s="88" t="str">
        <f t="shared" si="819"/>
        <v/>
      </c>
      <c r="G1044" s="89" t="str">
        <f t="shared" si="820"/>
        <v/>
      </c>
      <c r="H1044" s="90" t="str">
        <f t="shared" si="821"/>
        <v/>
      </c>
      <c r="I1044" s="97"/>
      <c r="J1044" s="87" t="str">
        <f t="shared" si="822"/>
        <v/>
      </c>
      <c r="K1044" s="87" t="str">
        <f t="shared" si="823"/>
        <v/>
      </c>
      <c r="L1044" s="87" t="str">
        <f t="shared" si="824"/>
        <v/>
      </c>
      <c r="M1044" s="87" t="str">
        <f t="shared" si="825"/>
        <v/>
      </c>
      <c r="N1044" s="92"/>
      <c r="P1044" s="223" t="str">
        <f>IF(OR(LEFT($A1044,1)="x",AND(Y1033+$AC1044=0,$AC1033&gt;0)),"",IFERROR(VLOOKUP($A1044,LedenZ,26,0),""))</f>
        <v/>
      </c>
      <c r="Q1044" s="223" t="str">
        <f>IF(OR(LEFT($A1044,1)="x",AND(Z1033+$AC1044=0,$AC1033&gt;0)),"",IFERROR(VLOOKUP($A1044,LedenZ,27,0),""))</f>
        <v/>
      </c>
      <c r="R1044" s="223" t="str">
        <f>IF(OR(LEFT($A1044,1)="x",AND(AA1033+$AC1044=0,$AC1033&gt;0)),"",IFERROR(VLOOKUP($A1044,LedenZ,28,0),""))</f>
        <v/>
      </c>
      <c r="S1044" s="223" t="str">
        <f>IF(OR(LEFT($A1044,1)="x",AND(AC1033+$AC1044=0,$AC1033&gt;0)),"",IFERROR(VLOOKUP($A1044,LedenZ,29,0),""))</f>
        <v/>
      </c>
      <c r="V1044" s="229" t="str">
        <f t="shared" si="831"/>
        <v/>
      </c>
      <c r="W1044" s="229" t="str">
        <f t="shared" si="831"/>
        <v/>
      </c>
      <c r="X1044" s="52">
        <v>15</v>
      </c>
      <c r="Y1044" s="87" t="str">
        <f t="shared" si="826"/>
        <v/>
      </c>
      <c r="Z1044" s="87" t="str">
        <f t="shared" si="827"/>
        <v/>
      </c>
      <c r="AA1044" s="87" t="str">
        <f t="shared" si="828"/>
        <v/>
      </c>
      <c r="AB1044" s="87" t="str">
        <f t="shared" si="829"/>
        <v/>
      </c>
      <c r="AC1044" s="34">
        <f t="shared" si="830"/>
        <v>0</v>
      </c>
    </row>
    <row r="1045" spans="1:32" x14ac:dyDescent="0.2">
      <c r="A1045" s="34" t="str">
        <f>C1031&amp;"x"&amp;B1045</f>
        <v>x12</v>
      </c>
      <c r="B1045" s="63">
        <v>12</v>
      </c>
      <c r="C1045" s="87" t="str">
        <f t="shared" si="816"/>
        <v/>
      </c>
      <c r="D1045" s="87" t="str">
        <f t="shared" si="817"/>
        <v/>
      </c>
      <c r="E1045" s="88" t="str">
        <f t="shared" si="818"/>
        <v/>
      </c>
      <c r="F1045" s="88" t="str">
        <f t="shared" si="819"/>
        <v/>
      </c>
      <c r="G1045" s="89" t="str">
        <f t="shared" si="820"/>
        <v/>
      </c>
      <c r="H1045" s="90" t="str">
        <f t="shared" si="821"/>
        <v/>
      </c>
      <c r="I1045" s="97"/>
      <c r="J1045" s="87" t="str">
        <f t="shared" si="822"/>
        <v/>
      </c>
      <c r="K1045" s="87" t="str">
        <f t="shared" si="823"/>
        <v/>
      </c>
      <c r="L1045" s="87" t="str">
        <f t="shared" si="824"/>
        <v/>
      </c>
      <c r="M1045" s="87" t="str">
        <f t="shared" si="825"/>
        <v/>
      </c>
      <c r="N1045" s="92"/>
      <c r="P1045" s="223" t="str">
        <f>IF(OR(LEFT($A1045,1)="x",AND(Y1033+$AC1045=0,$AC1033&gt;0)),"",IFERROR(VLOOKUP($A1045,LedenZ,26,0),""))</f>
        <v/>
      </c>
      <c r="Q1045" s="223" t="str">
        <f>IF(OR(LEFT($A1045,1)="x",AND(Z1033+$AC1045=0,$AC1033&gt;0)),"",IFERROR(VLOOKUP($A1045,LedenZ,27,0),""))</f>
        <v/>
      </c>
      <c r="R1045" s="223" t="str">
        <f>IF(OR(LEFT($A1045,1)="x",AND(AA1033+$AC1045=0,$AC1033&gt;0)),"",IFERROR(VLOOKUP($A1045,LedenZ,28,0),""))</f>
        <v/>
      </c>
      <c r="S1045" s="223" t="str">
        <f>IF(OR(LEFT($A1045,1)="x",AND(AC1033+$AC1045=0,$AC1033&gt;0)),"",IFERROR(VLOOKUP($A1045,LedenZ,29,0),""))</f>
        <v/>
      </c>
      <c r="V1045" s="229" t="str">
        <f t="shared" si="831"/>
        <v/>
      </c>
      <c r="W1045" s="229" t="str">
        <f t="shared" si="831"/>
        <v/>
      </c>
      <c r="X1045" s="52">
        <v>16</v>
      </c>
      <c r="Y1045" s="87" t="str">
        <f t="shared" si="826"/>
        <v/>
      </c>
      <c r="Z1045" s="87" t="str">
        <f t="shared" si="827"/>
        <v/>
      </c>
      <c r="AA1045" s="87" t="str">
        <f t="shared" si="828"/>
        <v/>
      </c>
      <c r="AB1045" s="87" t="str">
        <f t="shared" si="829"/>
        <v/>
      </c>
      <c r="AC1045" s="34">
        <f t="shared" si="830"/>
        <v>0</v>
      </c>
    </row>
    <row r="1046" spans="1:32" x14ac:dyDescent="0.2">
      <c r="A1046" s="34" t="str">
        <f>C1031&amp;"x"&amp;B1046</f>
        <v>x13</v>
      </c>
      <c r="B1046" s="63">
        <v>13</v>
      </c>
      <c r="C1046" s="87" t="str">
        <f t="shared" si="816"/>
        <v/>
      </c>
      <c r="D1046" s="87" t="str">
        <f t="shared" si="817"/>
        <v/>
      </c>
      <c r="E1046" s="88" t="str">
        <f t="shared" si="818"/>
        <v/>
      </c>
      <c r="F1046" s="88" t="str">
        <f t="shared" si="819"/>
        <v/>
      </c>
      <c r="G1046" s="89" t="str">
        <f t="shared" si="820"/>
        <v/>
      </c>
      <c r="H1046" s="90" t="str">
        <f t="shared" si="821"/>
        <v/>
      </c>
      <c r="I1046" s="97"/>
      <c r="J1046" s="87" t="str">
        <f t="shared" si="822"/>
        <v/>
      </c>
      <c r="K1046" s="87" t="str">
        <f t="shared" si="823"/>
        <v/>
      </c>
      <c r="L1046" s="87" t="str">
        <f t="shared" si="824"/>
        <v/>
      </c>
      <c r="M1046" s="87" t="str">
        <f t="shared" si="825"/>
        <v/>
      </c>
      <c r="N1046" s="92"/>
      <c r="P1046" s="223" t="str">
        <f>IF(OR(LEFT($A1046,1)="x",AND(Y1033+$AC1046=0,$AC1033&gt;0)),"",IFERROR(VLOOKUP($A1046,LedenZ,26,0),""))</f>
        <v/>
      </c>
      <c r="Q1046" s="223" t="str">
        <f>IF(OR(LEFT($A1046,1)="x",AND(Z1033+$AC1046=0,$AC1033&gt;0)),"",IFERROR(VLOOKUP($A1046,LedenZ,27,0),""))</f>
        <v/>
      </c>
      <c r="R1046" s="223" t="str">
        <f>IF(OR(LEFT($A1046,1)="x",AND(AA1033+$AC1046=0,$AC1033&gt;0)),"",IFERROR(VLOOKUP($A1046,LedenZ,28,0),""))</f>
        <v/>
      </c>
      <c r="S1046" s="223" t="str">
        <f>IF(OR(LEFT($A1046,1)="x",AND(AC1033+$AC1046=0,$AC1033&gt;0)),"",IFERROR(VLOOKUP($A1046,LedenZ,29,0),""))</f>
        <v/>
      </c>
      <c r="V1046" s="229" t="str">
        <f t="shared" si="831"/>
        <v/>
      </c>
      <c r="W1046" s="229" t="str">
        <f t="shared" si="831"/>
        <v/>
      </c>
      <c r="X1046" s="52">
        <v>17</v>
      </c>
      <c r="Y1046" s="87" t="str">
        <f t="shared" si="826"/>
        <v/>
      </c>
      <c r="Z1046" s="87" t="str">
        <f t="shared" si="827"/>
        <v/>
      </c>
      <c r="AA1046" s="87" t="str">
        <f t="shared" si="828"/>
        <v/>
      </c>
      <c r="AB1046" s="87" t="str">
        <f t="shared" si="829"/>
        <v/>
      </c>
      <c r="AC1046" s="34">
        <f t="shared" si="830"/>
        <v>0</v>
      </c>
    </row>
    <row r="1047" spans="1:32" x14ac:dyDescent="0.2">
      <c r="A1047" s="34" t="str">
        <f>C1031&amp;"x"&amp;B1047</f>
        <v>x14</v>
      </c>
      <c r="B1047" s="63">
        <v>14</v>
      </c>
      <c r="C1047" s="87" t="str">
        <f t="shared" si="816"/>
        <v/>
      </c>
      <c r="D1047" s="87" t="str">
        <f t="shared" si="817"/>
        <v/>
      </c>
      <c r="E1047" s="88" t="str">
        <f t="shared" si="818"/>
        <v/>
      </c>
      <c r="F1047" s="88" t="str">
        <f t="shared" si="819"/>
        <v/>
      </c>
      <c r="G1047" s="89" t="str">
        <f t="shared" si="820"/>
        <v/>
      </c>
      <c r="H1047" s="90" t="str">
        <f t="shared" si="821"/>
        <v/>
      </c>
      <c r="I1047" s="97"/>
      <c r="J1047" s="87" t="str">
        <f t="shared" si="822"/>
        <v/>
      </c>
      <c r="K1047" s="87" t="str">
        <f t="shared" si="823"/>
        <v/>
      </c>
      <c r="L1047" s="87" t="str">
        <f t="shared" si="824"/>
        <v/>
      </c>
      <c r="M1047" s="87" t="str">
        <f t="shared" si="825"/>
        <v/>
      </c>
      <c r="N1047" s="92"/>
      <c r="P1047" s="223" t="str">
        <f>IF(OR(LEFT($A1047,1)="x",AND(Y1033+$AC1047=0,$AC1033&gt;0)),"",IFERROR(VLOOKUP($A1047,LedenZ,26,0),""))</f>
        <v/>
      </c>
      <c r="Q1047" s="223" t="str">
        <f>IF(OR(LEFT($A1047,1)="x",AND(Z1033+$AC1047=0,$AC1033&gt;0)),"",IFERROR(VLOOKUP($A1047,LedenZ,27,0),""))</f>
        <v/>
      </c>
      <c r="R1047" s="223" t="str">
        <f>IF(OR(LEFT($A1047,1)="x",AND(AA1033+$AC1047=0,$AC1033&gt;0)),"",IFERROR(VLOOKUP($A1047,LedenZ,28,0),""))</f>
        <v/>
      </c>
      <c r="S1047" s="223" t="str">
        <f>IF(OR(LEFT($A1047,1)="x",AND(AC1033+$AC1047=0,$AC1033&gt;0)),"",IFERROR(VLOOKUP($A1047,LedenZ,29,0),""))</f>
        <v/>
      </c>
      <c r="V1047" s="229" t="str">
        <f t="shared" si="831"/>
        <v/>
      </c>
      <c r="W1047" s="229" t="str">
        <f t="shared" si="831"/>
        <v/>
      </c>
      <c r="X1047" s="52">
        <v>18</v>
      </c>
      <c r="Y1047" s="87" t="str">
        <f t="shared" si="826"/>
        <v/>
      </c>
      <c r="Z1047" s="87" t="str">
        <f t="shared" si="827"/>
        <v/>
      </c>
      <c r="AA1047" s="87" t="str">
        <f t="shared" si="828"/>
        <v/>
      </c>
      <c r="AB1047" s="87" t="str">
        <f t="shared" si="829"/>
        <v/>
      </c>
      <c r="AC1047" s="34">
        <f t="shared" si="830"/>
        <v>0</v>
      </c>
    </row>
    <row r="1048" spans="1:32" x14ac:dyDescent="0.2">
      <c r="A1048" s="34" t="str">
        <f>C1031&amp;"x"&amp;B1048</f>
        <v>x15</v>
      </c>
      <c r="B1048" s="63">
        <v>15</v>
      </c>
      <c r="C1048" s="87" t="str">
        <f t="shared" si="816"/>
        <v/>
      </c>
      <c r="D1048" s="87" t="str">
        <f t="shared" si="817"/>
        <v/>
      </c>
      <c r="E1048" s="88" t="str">
        <f t="shared" si="818"/>
        <v/>
      </c>
      <c r="F1048" s="88" t="str">
        <f t="shared" si="819"/>
        <v/>
      </c>
      <c r="G1048" s="89" t="str">
        <f t="shared" si="820"/>
        <v/>
      </c>
      <c r="H1048" s="90" t="str">
        <f t="shared" si="821"/>
        <v/>
      </c>
      <c r="I1048" s="97"/>
      <c r="J1048" s="87" t="str">
        <f t="shared" si="822"/>
        <v/>
      </c>
      <c r="K1048" s="87" t="str">
        <f t="shared" si="823"/>
        <v/>
      </c>
      <c r="L1048" s="87" t="str">
        <f t="shared" si="824"/>
        <v/>
      </c>
      <c r="M1048" s="87" t="str">
        <f t="shared" si="825"/>
        <v/>
      </c>
      <c r="N1048" s="92"/>
      <c r="P1048" s="223" t="str">
        <f>IF(OR(LEFT($A1048,1)="x",AND(Y1033+$AC1048=0,$AC1033&gt;0)),"",IFERROR(VLOOKUP($A1048,LedenZ,26,0),""))</f>
        <v/>
      </c>
      <c r="Q1048" s="223" t="str">
        <f>IF(OR(LEFT($A1048,1)="x",AND(Z1033+$AC1048=0,$AC1033&gt;0)),"",IFERROR(VLOOKUP($A1048,LedenZ,27,0),""))</f>
        <v/>
      </c>
      <c r="R1048" s="223" t="str">
        <f>IF(OR(LEFT($A1048,1)="x",AND(AA1033+$AC1048=0,$AC1033&gt;0)),"",IFERROR(VLOOKUP($A1048,LedenZ,28,0),""))</f>
        <v/>
      </c>
      <c r="S1048" s="223" t="str">
        <f>IF(OR(LEFT($A1048,1)="x",AND(AC1033+$AC1048=0,$AC1033&gt;0)),"",IFERROR(VLOOKUP($A1048,LedenZ,29,0),""))</f>
        <v/>
      </c>
      <c r="V1048" s="229" t="str">
        <f t="shared" si="831"/>
        <v/>
      </c>
      <c r="W1048" s="229" t="str">
        <f t="shared" si="831"/>
        <v/>
      </c>
      <c r="X1048" s="52">
        <v>19</v>
      </c>
      <c r="Y1048" s="87" t="str">
        <f t="shared" si="826"/>
        <v/>
      </c>
      <c r="Z1048" s="87" t="str">
        <f t="shared" si="827"/>
        <v/>
      </c>
      <c r="AA1048" s="87" t="str">
        <f t="shared" si="828"/>
        <v/>
      </c>
      <c r="AB1048" s="87" t="str">
        <f t="shared" si="829"/>
        <v/>
      </c>
      <c r="AC1048" s="34">
        <f t="shared" si="830"/>
        <v>0</v>
      </c>
    </row>
    <row r="1049" spans="1:32" ht="13.5" thickBot="1" x14ac:dyDescent="0.25">
      <c r="B1049" s="93"/>
      <c r="C1049" s="94"/>
      <c r="D1049" s="93"/>
      <c r="E1049" s="93"/>
      <c r="F1049" s="93"/>
      <c r="G1049" s="95"/>
      <c r="H1049" s="95"/>
      <c r="I1049" s="95"/>
      <c r="J1049" s="94"/>
      <c r="K1049" s="94"/>
      <c r="L1049" s="94"/>
      <c r="M1049" s="92"/>
      <c r="N1049" s="92"/>
      <c r="X1049" s="52">
        <v>20</v>
      </c>
    </row>
    <row r="1050" spans="1:32" ht="13.5" thickTop="1" x14ac:dyDescent="0.2">
      <c r="A1050" s="62"/>
      <c r="B1050" s="63"/>
      <c r="C1050" s="392" t="s">
        <v>6547</v>
      </c>
      <c r="D1050" s="392"/>
      <c r="E1050" s="178" t="s">
        <v>6548</v>
      </c>
      <c r="F1050" s="178" t="s">
        <v>6549</v>
      </c>
      <c r="G1050" s="65" t="s">
        <v>6550</v>
      </c>
      <c r="H1050" s="66"/>
      <c r="I1050" s="67"/>
      <c r="J1050" s="68" t="s">
        <v>6551</v>
      </c>
      <c r="K1050" s="68" t="s">
        <v>6552</v>
      </c>
      <c r="L1050" s="68" t="s">
        <v>6553</v>
      </c>
      <c r="M1050" s="69"/>
      <c r="N1050" s="69"/>
      <c r="O1050" s="70"/>
      <c r="P1050" s="71">
        <f>COUNT(P1054:P1068)</f>
        <v>0</v>
      </c>
      <c r="Q1050" s="71">
        <f>COUNT(Q1054:Q1068)</f>
        <v>0</v>
      </c>
      <c r="R1050" s="71">
        <f>COUNT(R1054:R1068)</f>
        <v>0</v>
      </c>
      <c r="S1050" s="71">
        <f>COUNT(S1054:S1068)</f>
        <v>0</v>
      </c>
      <c r="T1050" s="51">
        <f>S1050-(15-COUNTBLANK(AB1054:AB1068))</f>
        <v>0</v>
      </c>
      <c r="U1050" s="70"/>
      <c r="V1050" s="70"/>
      <c r="W1050" s="70"/>
      <c r="X1050" s="70">
        <v>1</v>
      </c>
      <c r="Y1050" s="62"/>
      <c r="Z1050" s="62"/>
      <c r="AA1050" s="62"/>
      <c r="AB1050" s="62"/>
      <c r="AC1050" s="62"/>
    </row>
    <row r="1051" spans="1:32" x14ac:dyDescent="0.2">
      <c r="A1051" s="43">
        <v>56</v>
      </c>
      <c r="B1051" s="73"/>
      <c r="C1051" s="391" t="str">
        <f>Leden!AR58</f>
        <v/>
      </c>
      <c r="D1051" s="391"/>
      <c r="E1051" s="177" t="str">
        <f>IF($C1051="","",LEFT(IFERROR(VLOOKUP($C1051,TeamsZ,2,0),"")&amp;"??",2))</f>
        <v/>
      </c>
      <c r="F1051" s="177" t="str">
        <f>IF($C1051="","",LEFT(IFERROR(VLOOKUP($C1051,TeamsZ,3,0),"")&amp;"??",2))</f>
        <v/>
      </c>
      <c r="G1051" s="177" t="str">
        <f>IF($C1051="","",LEFT(IFERROR(VLOOKUP($C1051,TeamsZ,4,0),"")&amp;"?",1))</f>
        <v/>
      </c>
      <c r="H1051" s="75"/>
      <c r="I1051" s="76"/>
      <c r="J1051" s="295">
        <f>COUNTIF(C1054:C1068,"V")</f>
        <v>0</v>
      </c>
      <c r="K1051" s="300">
        <f>COUNTIF(C1054:C1068,"M")</f>
        <v>0</v>
      </c>
      <c r="L1051" s="77" t="str">
        <f>IFERROR(AVERAGE(H1054:H1068),"")</f>
        <v/>
      </c>
      <c r="M1051" s="78"/>
      <c r="N1051" s="78"/>
      <c r="O1051" s="79" t="s">
        <v>6554</v>
      </c>
      <c r="P1051" s="223" t="str">
        <f>IF(COUNT(P1054:P1068)=0,"",TeamPunten(P1054:P1068,$V1051))</f>
        <v/>
      </c>
      <c r="Q1051" s="223" t="str">
        <f>IF(COUNT(Q1054:Q1068)=0,"",TeamPunten(Q1054:Q1068,$V1051))</f>
        <v/>
      </c>
      <c r="R1051" s="223" t="str">
        <f>IF(COUNT(R1054:R1068)=0,"",TeamPunten(R1054:R1068,$V1051))</f>
        <v/>
      </c>
      <c r="S1051" s="223" t="str">
        <f>IF(COUNT(S1054:S1068)=0,"",TeamPunten(S1054:S1068,$V1051))</f>
        <v/>
      </c>
      <c r="T1051" s="51"/>
      <c r="U1051" s="225" t="str">
        <f>MID($C1051,1,1)</f>
        <v/>
      </c>
      <c r="V1051" s="225" t="str">
        <f>MID($C1051,1,1)</f>
        <v/>
      </c>
      <c r="W1051" s="225" t="str">
        <f>MID($C1051,1,1)</f>
        <v/>
      </c>
      <c r="X1051" s="52">
        <v>2</v>
      </c>
      <c r="Y1051" s="43"/>
      <c r="Z1051" s="43"/>
      <c r="AA1051" s="43"/>
      <c r="AB1051" s="43"/>
      <c r="AC1051" s="43"/>
      <c r="AD1051" s="20" t="str">
        <f>IF($C1051="","",IFERROR(VLOOKUP($C1051,TeamsZ,6,0),""))</f>
        <v/>
      </c>
      <c r="AE1051" s="20" t="str">
        <f>IF($AD1051="","",VLOOKUP($AD1051,Teams!$J$4:$O$8,2,0))</f>
        <v/>
      </c>
      <c r="AF1051" s="20" t="str">
        <f>IF($AD1051="","",VLOOKUP($AD1051,Teams!$J$4:$O$8,4,0))</f>
        <v/>
      </c>
    </row>
    <row r="1052" spans="1:32" x14ac:dyDescent="0.2">
      <c r="B1052" s="63"/>
      <c r="C1052" s="178"/>
      <c r="D1052" s="63"/>
      <c r="E1052" s="63"/>
      <c r="F1052" s="63"/>
      <c r="G1052" s="67"/>
      <c r="H1052" s="67"/>
      <c r="I1052" s="67"/>
      <c r="J1052" s="296"/>
      <c r="K1052" s="296"/>
      <c r="L1052" s="296"/>
      <c r="M1052" s="80"/>
      <c r="N1052" s="80"/>
      <c r="P1052" s="224"/>
      <c r="Q1052" s="224"/>
      <c r="R1052" s="224"/>
      <c r="S1052" s="224"/>
      <c r="T1052" s="51"/>
      <c r="U1052" s="226"/>
      <c r="V1052" s="226"/>
      <c r="W1052" s="226"/>
      <c r="X1052" s="52">
        <v>3</v>
      </c>
    </row>
    <row r="1053" spans="1:32" x14ac:dyDescent="0.2">
      <c r="A1053" s="81"/>
      <c r="B1053" s="82"/>
      <c r="C1053" s="83" t="s">
        <v>6555</v>
      </c>
      <c r="D1053" s="83" t="s">
        <v>6556</v>
      </c>
      <c r="E1053" s="84" t="s">
        <v>6557</v>
      </c>
      <c r="F1053" s="84" t="s">
        <v>6558</v>
      </c>
      <c r="G1053" s="83" t="s">
        <v>6559</v>
      </c>
      <c r="H1053" s="83" t="s">
        <v>6560</v>
      </c>
      <c r="I1053" s="83" t="s">
        <v>6415</v>
      </c>
      <c r="J1053" s="83" t="s">
        <v>7321</v>
      </c>
      <c r="K1053" s="83" t="s">
        <v>8065</v>
      </c>
      <c r="L1053" s="83" t="s">
        <v>8195</v>
      </c>
      <c r="M1053" s="83" t="s">
        <v>8196</v>
      </c>
      <c r="N1053" s="85"/>
      <c r="O1053" s="86"/>
      <c r="P1053" s="227" t="s">
        <v>6425</v>
      </c>
      <c r="Q1053" s="227" t="s">
        <v>6424</v>
      </c>
      <c r="R1053" s="227" t="s">
        <v>6426</v>
      </c>
      <c r="S1053" s="227" t="s">
        <v>6425</v>
      </c>
      <c r="T1053" s="51"/>
      <c r="U1053" s="225" t="str">
        <f>IF(W1051="","",VLOOKUP(W1051,Leeftijdscat,2,FALSE))</f>
        <v/>
      </c>
      <c r="V1053" s="225" t="str">
        <f>IF(W1051="","",VLOOKUP(W1051,Leeftijdscat,3,FALSE))</f>
        <v/>
      </c>
      <c r="W1053" s="225"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LEN(AB1054&amp;AB1055&amp;AB1056&amp;AB1057&amp;AB1058&amp;AB1059&amp;AB1060&amp;AB1061&amp;AB1062&amp;AB1063&amp;AB1064&amp;AB1065&amp;AB1066&amp;AB1067&amp;AB1068)</f>
        <v>0</v>
      </c>
      <c r="AC1053" s="81">
        <f>SUM(Y1053:AA1053)</f>
        <v>0</v>
      </c>
    </row>
    <row r="1054" spans="1:32" x14ac:dyDescent="0.2">
      <c r="A1054" s="34" t="str">
        <f>C1051&amp;"x"&amp;B1054</f>
        <v>x1</v>
      </c>
      <c r="B1054" s="63">
        <v>1</v>
      </c>
      <c r="C1054" s="87" t="str">
        <f t="shared" ref="C1054:C1068" si="832">IF(LEFT($A1054,1)="x","",IFERROR(VLOOKUP($A1054,LedenZ,5,0),""))</f>
        <v/>
      </c>
      <c r="D1054" s="87" t="str">
        <f t="shared" ref="D1054:D1068" si="833">IF(LEFT($A1054,1)="x","",IFERROR(VLOOKUP($A1054,LedenZ,6,0),""))</f>
        <v/>
      </c>
      <c r="E1054" s="88" t="str">
        <f t="shared" ref="E1054:E1068" si="834">IF(LEFT($A1054,1)="x","",IFERROR(VLOOKUP($A1054,LedenZ,7,0),""))</f>
        <v/>
      </c>
      <c r="F1054" s="88" t="str">
        <f t="shared" ref="F1054:F1068" si="835">IF(LEFT($A1054,1)="x","",IFERROR(VLOOKUP($A1054,LedenZ,8,0),""))</f>
        <v/>
      </c>
      <c r="G1054" s="89" t="str">
        <f t="shared" ref="G1054:G1068" si="836">IF(LEFT($A1054,1)="x","",IFERROR(VLOOKUP($A1054,LedenZ,9,0),""))</f>
        <v/>
      </c>
      <c r="H1054" s="90" t="str">
        <f t="shared" ref="H1054:H1068" si="837">IF(AND(ISNUMBER(G1054),G1054&lt;&gt;0),DATEDIF(G1054,Peildatum,"Y"),"")</f>
        <v/>
      </c>
      <c r="I1054" s="97"/>
      <c r="J1054" s="87" t="str">
        <f t="shared" ref="J1054:J1068" si="838">IF(LEFT($A1054,1)="x","",IFERROR(VLOOKUP($A1054,LedenZ,15,0),""))</f>
        <v/>
      </c>
      <c r="K1054" s="87" t="str">
        <f t="shared" ref="K1054:K1068" si="839">IF(LEFT($A1054,1)="x","",IFERROR(VLOOKUP($A1054,LedenZ,16,0),""))</f>
        <v/>
      </c>
      <c r="L1054" s="87" t="str">
        <f t="shared" ref="L1054:L1068" si="840">IF(LEFT($A1054,1)="x","",IFERROR(VLOOKUP($A1054,LedenZ,17,0),""))</f>
        <v/>
      </c>
      <c r="M1054" s="87" t="str">
        <f t="shared" ref="M1054:M1068" si="841">IF(LEFT($A1054,1)="x","",IFERROR(VLOOKUP($A1054,LedenZ,18,0),""))</f>
        <v/>
      </c>
      <c r="N1054" s="92"/>
      <c r="P1054" s="223" t="str">
        <f>IF(OR(LEFT($A1054,1)="x",AND(Y1053+$AC1054=0,$AC1053&gt;0)),"",IFERROR(VLOOKUP($A1054,LedenZ,26,0),""))</f>
        <v/>
      </c>
      <c r="Q1054" s="223" t="str">
        <f>IF(OR(LEFT($A1054,1)="x",AND(Z1053+$AC1054=0,$AC1053&gt;0)),"",IFERROR(VLOOKUP($A1054,LedenZ,27,0),""))</f>
        <v/>
      </c>
      <c r="R1054" s="223" t="str">
        <f>IF(OR(LEFT($A1054,1)="x",AND(AA1053+$AC1054=0,$AC1053&gt;0)),"",IFERROR(VLOOKUP($A1054,LedenZ,28,0),""))</f>
        <v/>
      </c>
      <c r="S1054" s="223" t="str">
        <f>IF(OR(LEFT($A1054,1)="x",AND(AC1053+$AC1054=0,$AC1053&gt;0)),"",IFERROR(VLOOKUP($A1054,LedenZ,29,0),""))</f>
        <v/>
      </c>
      <c r="T1054" s="305"/>
      <c r="U1054" s="226"/>
      <c r="V1054" s="229" t="str">
        <f>V1053</f>
        <v/>
      </c>
      <c r="W1054" s="229" t="str">
        <f>W1053</f>
        <v/>
      </c>
      <c r="X1054" s="52">
        <v>5</v>
      </c>
      <c r="Y1054" s="87" t="str">
        <f t="shared" ref="Y1054:Y1068" si="842">IF(LEFT($A1054,1)="x","",IFERROR(VLOOKUP($A1054,LedenZ,33,0),""))</f>
        <v/>
      </c>
      <c r="Z1054" s="87" t="str">
        <f t="shared" ref="Z1054:Z1068" si="843">IF(LEFT($A1054,1)="x","",IFERROR(VLOOKUP($A1054,LedenZ,34,0),""))</f>
        <v/>
      </c>
      <c r="AA1054" s="87" t="str">
        <f t="shared" ref="AA1054:AA1068" si="844">IF(LEFT($A1054,1)="x","",IFERROR(VLOOKUP($A1054,LedenZ,35,0),""))</f>
        <v/>
      </c>
      <c r="AB1054" s="87" t="str">
        <f t="shared" ref="AB1054:AB1068" si="845">IF(LEFT($A1054,1)="x","",IFERROR(VLOOKUP($A1054,LedenZ,36,0),""))</f>
        <v/>
      </c>
      <c r="AC1054" s="34">
        <f t="shared" ref="AC1054:AC1068" si="846">LEN(Y1054&amp;Z1054&amp;AA1054&amp;AB1054)</f>
        <v>0</v>
      </c>
    </row>
    <row r="1055" spans="1:32" x14ac:dyDescent="0.2">
      <c r="A1055" s="34" t="str">
        <f>C1051&amp;"x"&amp;B1055</f>
        <v>x2</v>
      </c>
      <c r="B1055" s="63">
        <v>2</v>
      </c>
      <c r="C1055" s="87" t="str">
        <f t="shared" si="832"/>
        <v/>
      </c>
      <c r="D1055" s="87" t="str">
        <f t="shared" si="833"/>
        <v/>
      </c>
      <c r="E1055" s="88" t="str">
        <f t="shared" si="834"/>
        <v/>
      </c>
      <c r="F1055" s="88" t="str">
        <f t="shared" si="835"/>
        <v/>
      </c>
      <c r="G1055" s="89" t="str">
        <f t="shared" si="836"/>
        <v/>
      </c>
      <c r="H1055" s="90" t="str">
        <f t="shared" si="837"/>
        <v/>
      </c>
      <c r="I1055" s="97"/>
      <c r="J1055" s="87" t="str">
        <f t="shared" si="838"/>
        <v/>
      </c>
      <c r="K1055" s="87" t="str">
        <f t="shared" si="839"/>
        <v/>
      </c>
      <c r="L1055" s="87" t="str">
        <f t="shared" si="840"/>
        <v/>
      </c>
      <c r="M1055" s="87" t="str">
        <f t="shared" si="841"/>
        <v/>
      </c>
      <c r="N1055" s="92"/>
      <c r="P1055" s="223" t="str">
        <f>IF(OR(LEFT($A1055,1)="x",AND(Y1053+$AC1055=0,$AC1053&gt;0)),"",IFERROR(VLOOKUP($A1055,LedenZ,26,0),""))</f>
        <v/>
      </c>
      <c r="Q1055" s="223" t="str">
        <f>IF(OR(LEFT($A1055,1)="x",AND(Z1053+$AC1055=0,$AC1053&gt;0)),"",IFERROR(VLOOKUP($A1055,LedenZ,27,0),""))</f>
        <v/>
      </c>
      <c r="R1055" s="223" t="str">
        <f>IF(OR(LEFT($A1055,1)="x",AND(AA1053+$AC1055=0,$AC1053&gt;0)),"",IFERROR(VLOOKUP($A1055,LedenZ,28,0),""))</f>
        <v/>
      </c>
      <c r="S1055" s="223" t="str">
        <f>IF(OR(LEFT($A1055,1)="x",AND(AC1053+$AC1055=0,$AC1053&gt;0)),"",IFERROR(VLOOKUP($A1055,LedenZ,29,0),""))</f>
        <v/>
      </c>
      <c r="T1055" s="305"/>
      <c r="U1055" s="226"/>
      <c r="V1055" s="229" t="str">
        <f t="shared" ref="V1055:W1068" si="847">V1054</f>
        <v/>
      </c>
      <c r="W1055" s="229" t="str">
        <f t="shared" si="847"/>
        <v/>
      </c>
      <c r="X1055" s="52">
        <v>6</v>
      </c>
      <c r="Y1055" s="87" t="str">
        <f t="shared" si="842"/>
        <v/>
      </c>
      <c r="Z1055" s="87" t="str">
        <f t="shared" si="843"/>
        <v/>
      </c>
      <c r="AA1055" s="87" t="str">
        <f t="shared" si="844"/>
        <v/>
      </c>
      <c r="AB1055" s="87" t="str">
        <f t="shared" si="845"/>
        <v/>
      </c>
      <c r="AC1055" s="34">
        <f t="shared" si="846"/>
        <v>0</v>
      </c>
    </row>
    <row r="1056" spans="1:32" x14ac:dyDescent="0.2">
      <c r="A1056" s="34" t="str">
        <f>C1051&amp;"x"&amp;B1056</f>
        <v>x3</v>
      </c>
      <c r="B1056" s="63">
        <v>3</v>
      </c>
      <c r="C1056" s="87" t="str">
        <f t="shared" si="832"/>
        <v/>
      </c>
      <c r="D1056" s="87" t="str">
        <f t="shared" si="833"/>
        <v/>
      </c>
      <c r="E1056" s="88" t="str">
        <f t="shared" si="834"/>
        <v/>
      </c>
      <c r="F1056" s="88" t="str">
        <f t="shared" si="835"/>
        <v/>
      </c>
      <c r="G1056" s="89" t="str">
        <f t="shared" si="836"/>
        <v/>
      </c>
      <c r="H1056" s="90" t="str">
        <f t="shared" si="837"/>
        <v/>
      </c>
      <c r="I1056" s="97"/>
      <c r="J1056" s="87" t="str">
        <f t="shared" si="838"/>
        <v/>
      </c>
      <c r="K1056" s="87" t="str">
        <f t="shared" si="839"/>
        <v/>
      </c>
      <c r="L1056" s="87" t="str">
        <f t="shared" si="840"/>
        <v/>
      </c>
      <c r="M1056" s="87" t="str">
        <f t="shared" si="841"/>
        <v/>
      </c>
      <c r="N1056" s="92"/>
      <c r="P1056" s="223" t="str">
        <f>IF(OR(LEFT($A1056,1)="x",AND(Y1053+$AC1056=0,$AC1053&gt;0)),"",IFERROR(VLOOKUP($A1056,LedenZ,26,0),""))</f>
        <v/>
      </c>
      <c r="Q1056" s="223" t="str">
        <f>IF(OR(LEFT($A1056,1)="x",AND(Z1053+$AC1056=0,$AC1053&gt;0)),"",IFERROR(VLOOKUP($A1056,LedenZ,27,0),""))</f>
        <v/>
      </c>
      <c r="R1056" s="223" t="str">
        <f>IF(OR(LEFT($A1056,1)="x",AND(AA1053+$AC1056=0,$AC1053&gt;0)),"",IFERROR(VLOOKUP($A1056,LedenZ,28,0),""))</f>
        <v/>
      </c>
      <c r="S1056" s="223" t="str">
        <f>IF(OR(LEFT($A1056,1)="x",AND(AC1053+$AC1056=0,$AC1053&gt;0)),"",IFERROR(VLOOKUP($A1056,LedenZ,29,0),""))</f>
        <v/>
      </c>
      <c r="T1056" s="305"/>
      <c r="U1056" s="226"/>
      <c r="V1056" s="229" t="str">
        <f t="shared" si="847"/>
        <v/>
      </c>
      <c r="W1056" s="229" t="str">
        <f t="shared" si="847"/>
        <v/>
      </c>
      <c r="X1056" s="52">
        <v>7</v>
      </c>
      <c r="Y1056" s="87" t="str">
        <f t="shared" si="842"/>
        <v/>
      </c>
      <c r="Z1056" s="87" t="str">
        <f t="shared" si="843"/>
        <v/>
      </c>
      <c r="AA1056" s="87" t="str">
        <f t="shared" si="844"/>
        <v/>
      </c>
      <c r="AB1056" s="87" t="str">
        <f t="shared" si="845"/>
        <v/>
      </c>
      <c r="AC1056" s="34">
        <f t="shared" si="846"/>
        <v>0</v>
      </c>
    </row>
    <row r="1057" spans="1:32" x14ac:dyDescent="0.2">
      <c r="A1057" s="34" t="str">
        <f>C1051&amp;"x"&amp;B1057</f>
        <v>x4</v>
      </c>
      <c r="B1057" s="63">
        <v>4</v>
      </c>
      <c r="C1057" s="87" t="str">
        <f t="shared" si="832"/>
        <v/>
      </c>
      <c r="D1057" s="87" t="str">
        <f t="shared" si="833"/>
        <v/>
      </c>
      <c r="E1057" s="88" t="str">
        <f t="shared" si="834"/>
        <v/>
      </c>
      <c r="F1057" s="88" t="str">
        <f t="shared" si="835"/>
        <v/>
      </c>
      <c r="G1057" s="89" t="str">
        <f t="shared" si="836"/>
        <v/>
      </c>
      <c r="H1057" s="90" t="str">
        <f t="shared" si="837"/>
        <v/>
      </c>
      <c r="I1057" s="97"/>
      <c r="J1057" s="87" t="str">
        <f t="shared" si="838"/>
        <v/>
      </c>
      <c r="K1057" s="87" t="str">
        <f t="shared" si="839"/>
        <v/>
      </c>
      <c r="L1057" s="87" t="str">
        <f t="shared" si="840"/>
        <v/>
      </c>
      <c r="M1057" s="87" t="str">
        <f t="shared" si="841"/>
        <v/>
      </c>
      <c r="N1057" s="92"/>
      <c r="P1057" s="223" t="str">
        <f>IF(OR(LEFT($A1057,1)="x",AND(Y1053+$AC1057=0,$AC1053&gt;0)),"",IFERROR(VLOOKUP($A1057,LedenZ,26,0),""))</f>
        <v/>
      </c>
      <c r="Q1057" s="223" t="str">
        <f>IF(OR(LEFT($A1057,1)="x",AND(Z1053+$AC1057=0,$AC1053&gt;0)),"",IFERROR(VLOOKUP($A1057,LedenZ,27,0),""))</f>
        <v/>
      </c>
      <c r="R1057" s="223" t="str">
        <f>IF(OR(LEFT($A1057,1)="x",AND(AA1053+$AC1057=0,$AC1053&gt;0)),"",IFERROR(VLOOKUP($A1057,LedenZ,28,0),""))</f>
        <v/>
      </c>
      <c r="S1057" s="223" t="str">
        <f>IF(OR(LEFT($A1057,1)="x",AND(AC1053+$AC1057=0,$AC1053&gt;0)),"",IFERROR(VLOOKUP($A1057,LedenZ,29,0),""))</f>
        <v/>
      </c>
      <c r="T1057" s="305"/>
      <c r="U1057" s="226"/>
      <c r="V1057" s="229" t="str">
        <f t="shared" si="847"/>
        <v/>
      </c>
      <c r="W1057" s="229" t="str">
        <f t="shared" si="847"/>
        <v/>
      </c>
      <c r="X1057" s="52">
        <v>8</v>
      </c>
      <c r="Y1057" s="87" t="str">
        <f t="shared" si="842"/>
        <v/>
      </c>
      <c r="Z1057" s="87" t="str">
        <f t="shared" si="843"/>
        <v/>
      </c>
      <c r="AA1057" s="87" t="str">
        <f t="shared" si="844"/>
        <v/>
      </c>
      <c r="AB1057" s="87" t="str">
        <f t="shared" si="845"/>
        <v/>
      </c>
      <c r="AC1057" s="34">
        <f t="shared" si="846"/>
        <v>0</v>
      </c>
    </row>
    <row r="1058" spans="1:32" x14ac:dyDescent="0.2">
      <c r="A1058" s="34" t="str">
        <f>C1051&amp;"x"&amp;B1058</f>
        <v>x5</v>
      </c>
      <c r="B1058" s="63">
        <v>5</v>
      </c>
      <c r="C1058" s="87" t="str">
        <f t="shared" si="832"/>
        <v/>
      </c>
      <c r="D1058" s="87" t="str">
        <f t="shared" si="833"/>
        <v/>
      </c>
      <c r="E1058" s="88" t="str">
        <f t="shared" si="834"/>
        <v/>
      </c>
      <c r="F1058" s="88" t="str">
        <f t="shared" si="835"/>
        <v/>
      </c>
      <c r="G1058" s="89" t="str">
        <f t="shared" si="836"/>
        <v/>
      </c>
      <c r="H1058" s="90" t="str">
        <f t="shared" si="837"/>
        <v/>
      </c>
      <c r="I1058" s="97"/>
      <c r="J1058" s="87" t="str">
        <f t="shared" si="838"/>
        <v/>
      </c>
      <c r="K1058" s="87" t="str">
        <f t="shared" si="839"/>
        <v/>
      </c>
      <c r="L1058" s="87" t="str">
        <f t="shared" si="840"/>
        <v/>
      </c>
      <c r="M1058" s="87" t="str">
        <f t="shared" si="841"/>
        <v/>
      </c>
      <c r="N1058" s="92"/>
      <c r="P1058" s="223" t="str">
        <f>IF(OR(LEFT($A1058,1)="x",AND(Y1053+$AC1058=0,$AC1053&gt;0)),"",IFERROR(VLOOKUP($A1058,LedenZ,26,0),""))</f>
        <v/>
      </c>
      <c r="Q1058" s="223" t="str">
        <f>IF(OR(LEFT($A1058,1)="x",AND(Z1053+$AC1058=0,$AC1053&gt;0)),"",IFERROR(VLOOKUP($A1058,LedenZ,27,0),""))</f>
        <v/>
      </c>
      <c r="R1058" s="223" t="str">
        <f>IF(OR(LEFT($A1058,1)="x",AND(AA1053+$AC1058=0,$AC1053&gt;0)),"",IFERROR(VLOOKUP($A1058,LedenZ,28,0),""))</f>
        <v/>
      </c>
      <c r="S1058" s="223" t="str">
        <f>IF(OR(LEFT($A1058,1)="x",AND(AC1053+$AC1058=0,$AC1053&gt;0)),"",IFERROR(VLOOKUP($A1058,LedenZ,29,0),""))</f>
        <v/>
      </c>
      <c r="T1058" s="305"/>
      <c r="U1058" s="226"/>
      <c r="V1058" s="229" t="str">
        <f t="shared" si="847"/>
        <v/>
      </c>
      <c r="W1058" s="229" t="str">
        <f t="shared" si="847"/>
        <v/>
      </c>
      <c r="X1058" s="52">
        <v>9</v>
      </c>
      <c r="Y1058" s="87" t="str">
        <f t="shared" si="842"/>
        <v/>
      </c>
      <c r="Z1058" s="87" t="str">
        <f t="shared" si="843"/>
        <v/>
      </c>
      <c r="AA1058" s="87" t="str">
        <f t="shared" si="844"/>
        <v/>
      </c>
      <c r="AB1058" s="87" t="str">
        <f t="shared" si="845"/>
        <v/>
      </c>
      <c r="AC1058" s="34">
        <f t="shared" si="846"/>
        <v>0</v>
      </c>
    </row>
    <row r="1059" spans="1:32" x14ac:dyDescent="0.2">
      <c r="A1059" s="34" t="str">
        <f>C1051&amp;"x"&amp;B1059</f>
        <v>x6</v>
      </c>
      <c r="B1059" s="63">
        <v>6</v>
      </c>
      <c r="C1059" s="87" t="str">
        <f t="shared" si="832"/>
        <v/>
      </c>
      <c r="D1059" s="87" t="str">
        <f t="shared" si="833"/>
        <v/>
      </c>
      <c r="E1059" s="88" t="str">
        <f t="shared" si="834"/>
        <v/>
      </c>
      <c r="F1059" s="88" t="str">
        <f t="shared" si="835"/>
        <v/>
      </c>
      <c r="G1059" s="89" t="str">
        <f t="shared" si="836"/>
        <v/>
      </c>
      <c r="H1059" s="90" t="str">
        <f t="shared" si="837"/>
        <v/>
      </c>
      <c r="I1059" s="97"/>
      <c r="J1059" s="87" t="str">
        <f t="shared" si="838"/>
        <v/>
      </c>
      <c r="K1059" s="87" t="str">
        <f t="shared" si="839"/>
        <v/>
      </c>
      <c r="L1059" s="87" t="str">
        <f t="shared" si="840"/>
        <v/>
      </c>
      <c r="M1059" s="87" t="str">
        <f t="shared" si="841"/>
        <v/>
      </c>
      <c r="N1059" s="92"/>
      <c r="P1059" s="223" t="str">
        <f>IF(OR(LEFT($A1059,1)="x",AND(Y1053+$AC1059=0,$AC1053&gt;0)),"",IFERROR(VLOOKUP($A1059,LedenZ,26,0),""))</f>
        <v/>
      </c>
      <c r="Q1059" s="223" t="str">
        <f>IF(OR(LEFT($A1059,1)="x",AND(Z1053+$AC1059=0,$AC1053&gt;0)),"",IFERROR(VLOOKUP($A1059,LedenZ,27,0),""))</f>
        <v/>
      </c>
      <c r="R1059" s="223" t="str">
        <f>IF(OR(LEFT($A1059,1)="x",AND(AA1053+$AC1059=0,$AC1053&gt;0)),"",IFERROR(VLOOKUP($A1059,LedenZ,28,0),""))</f>
        <v/>
      </c>
      <c r="S1059" s="223" t="str">
        <f>IF(OR(LEFT($A1059,1)="x",AND(AC1053+$AC1059=0,$AC1053&gt;0)),"",IFERROR(VLOOKUP($A1059,LedenZ,29,0),""))</f>
        <v/>
      </c>
      <c r="T1059" s="305"/>
      <c r="U1059" s="226"/>
      <c r="V1059" s="229" t="str">
        <f t="shared" si="847"/>
        <v/>
      </c>
      <c r="W1059" s="229" t="str">
        <f t="shared" si="847"/>
        <v/>
      </c>
      <c r="X1059" s="52">
        <v>10</v>
      </c>
      <c r="Y1059" s="87" t="str">
        <f t="shared" si="842"/>
        <v/>
      </c>
      <c r="Z1059" s="87" t="str">
        <f t="shared" si="843"/>
        <v/>
      </c>
      <c r="AA1059" s="87" t="str">
        <f t="shared" si="844"/>
        <v/>
      </c>
      <c r="AB1059" s="87" t="str">
        <f t="shared" si="845"/>
        <v/>
      </c>
      <c r="AC1059" s="34">
        <f t="shared" si="846"/>
        <v>0</v>
      </c>
    </row>
    <row r="1060" spans="1:32" x14ac:dyDescent="0.2">
      <c r="A1060" s="34" t="str">
        <f>C1051&amp;"x"&amp;B1060</f>
        <v>x7</v>
      </c>
      <c r="B1060" s="63">
        <v>7</v>
      </c>
      <c r="C1060" s="87" t="str">
        <f t="shared" si="832"/>
        <v/>
      </c>
      <c r="D1060" s="87" t="str">
        <f t="shared" si="833"/>
        <v/>
      </c>
      <c r="E1060" s="88" t="str">
        <f t="shared" si="834"/>
        <v/>
      </c>
      <c r="F1060" s="88" t="str">
        <f t="shared" si="835"/>
        <v/>
      </c>
      <c r="G1060" s="89" t="str">
        <f t="shared" si="836"/>
        <v/>
      </c>
      <c r="H1060" s="90" t="str">
        <f t="shared" si="837"/>
        <v/>
      </c>
      <c r="I1060" s="97"/>
      <c r="J1060" s="87" t="str">
        <f t="shared" si="838"/>
        <v/>
      </c>
      <c r="K1060" s="87" t="str">
        <f t="shared" si="839"/>
        <v/>
      </c>
      <c r="L1060" s="87" t="str">
        <f t="shared" si="840"/>
        <v/>
      </c>
      <c r="M1060" s="87" t="str">
        <f t="shared" si="841"/>
        <v/>
      </c>
      <c r="N1060" s="92"/>
      <c r="P1060" s="223" t="str">
        <f>IF(OR(LEFT($A1060,1)="x",AND(Y1053+$AC1060=0,$AC1053&gt;0)),"",IFERROR(VLOOKUP($A1060,LedenZ,26,0),""))</f>
        <v/>
      </c>
      <c r="Q1060" s="223" t="str">
        <f>IF(OR(LEFT($A1060,1)="x",AND(Z1053+$AC1060=0,$AC1053&gt;0)),"",IFERROR(VLOOKUP($A1060,LedenZ,27,0),""))</f>
        <v/>
      </c>
      <c r="R1060" s="223" t="str">
        <f>IF(OR(LEFT($A1060,1)="x",AND(AA1053+$AC1060=0,$AC1053&gt;0)),"",IFERROR(VLOOKUP($A1060,LedenZ,28,0),""))</f>
        <v/>
      </c>
      <c r="S1060" s="223" t="str">
        <f>IF(OR(LEFT($A1060,1)="x",AND(AC1053+$AC1060=0,$AC1053&gt;0)),"",IFERROR(VLOOKUP($A1060,LedenZ,29,0),""))</f>
        <v/>
      </c>
      <c r="T1060" s="305"/>
      <c r="U1060" s="226"/>
      <c r="V1060" s="229" t="str">
        <f t="shared" si="847"/>
        <v/>
      </c>
      <c r="W1060" s="229" t="str">
        <f t="shared" si="847"/>
        <v/>
      </c>
      <c r="X1060" s="52">
        <v>11</v>
      </c>
      <c r="Y1060" s="87" t="str">
        <f t="shared" si="842"/>
        <v/>
      </c>
      <c r="Z1060" s="87" t="str">
        <f t="shared" si="843"/>
        <v/>
      </c>
      <c r="AA1060" s="87" t="str">
        <f t="shared" si="844"/>
        <v/>
      </c>
      <c r="AB1060" s="87" t="str">
        <f t="shared" si="845"/>
        <v/>
      </c>
      <c r="AC1060" s="34">
        <f t="shared" si="846"/>
        <v>0</v>
      </c>
    </row>
    <row r="1061" spans="1:32" x14ac:dyDescent="0.2">
      <c r="A1061" s="34" t="str">
        <f>C1051&amp;"x"&amp;B1061</f>
        <v>x8</v>
      </c>
      <c r="B1061" s="63">
        <v>8</v>
      </c>
      <c r="C1061" s="87" t="str">
        <f t="shared" si="832"/>
        <v/>
      </c>
      <c r="D1061" s="87" t="str">
        <f t="shared" si="833"/>
        <v/>
      </c>
      <c r="E1061" s="88" t="str">
        <f t="shared" si="834"/>
        <v/>
      </c>
      <c r="F1061" s="88" t="str">
        <f t="shared" si="835"/>
        <v/>
      </c>
      <c r="G1061" s="89" t="str">
        <f t="shared" si="836"/>
        <v/>
      </c>
      <c r="H1061" s="90" t="str">
        <f t="shared" si="837"/>
        <v/>
      </c>
      <c r="I1061" s="97"/>
      <c r="J1061" s="87" t="str">
        <f t="shared" si="838"/>
        <v/>
      </c>
      <c r="K1061" s="87" t="str">
        <f t="shared" si="839"/>
        <v/>
      </c>
      <c r="L1061" s="87" t="str">
        <f t="shared" si="840"/>
        <v/>
      </c>
      <c r="M1061" s="87" t="str">
        <f t="shared" si="841"/>
        <v/>
      </c>
      <c r="N1061" s="92"/>
      <c r="P1061" s="223" t="str">
        <f>IF(OR(LEFT($A1061,1)="x",AND(Y1053+$AC1061=0,$AC1053&gt;0)),"",IFERROR(VLOOKUP($A1061,LedenZ,26,0),""))</f>
        <v/>
      </c>
      <c r="Q1061" s="223" t="str">
        <f>IF(OR(LEFT($A1061,1)="x",AND(Z1053+$AC1061=0,$AC1053&gt;0)),"",IFERROR(VLOOKUP($A1061,LedenZ,27,0),""))</f>
        <v/>
      </c>
      <c r="R1061" s="223" t="str">
        <f>IF(OR(LEFT($A1061,1)="x",AND(AA1053+$AC1061=0,$AC1053&gt;0)),"",IFERROR(VLOOKUP($A1061,LedenZ,28,0),""))</f>
        <v/>
      </c>
      <c r="S1061" s="223" t="str">
        <f>IF(OR(LEFT($A1061,1)="x",AND(AC1053+$AC1061=0,$AC1053&gt;0)),"",IFERROR(VLOOKUP($A1061,LedenZ,29,0),""))</f>
        <v/>
      </c>
      <c r="T1061" s="305"/>
      <c r="U1061" s="226"/>
      <c r="V1061" s="229" t="str">
        <f t="shared" si="847"/>
        <v/>
      </c>
      <c r="W1061" s="229" t="str">
        <f t="shared" si="847"/>
        <v/>
      </c>
      <c r="X1061" s="52">
        <v>12</v>
      </c>
      <c r="Y1061" s="87" t="str">
        <f t="shared" si="842"/>
        <v/>
      </c>
      <c r="Z1061" s="87" t="str">
        <f t="shared" si="843"/>
        <v/>
      </c>
      <c r="AA1061" s="87" t="str">
        <f t="shared" si="844"/>
        <v/>
      </c>
      <c r="AB1061" s="87" t="str">
        <f t="shared" si="845"/>
        <v/>
      </c>
      <c r="AC1061" s="34">
        <f t="shared" si="846"/>
        <v>0</v>
      </c>
    </row>
    <row r="1062" spans="1:32" x14ac:dyDescent="0.2">
      <c r="A1062" s="34" t="str">
        <f>C1051&amp;"x"&amp;B1062</f>
        <v>x9</v>
      </c>
      <c r="B1062" s="63">
        <v>9</v>
      </c>
      <c r="C1062" s="87" t="str">
        <f t="shared" si="832"/>
        <v/>
      </c>
      <c r="D1062" s="87" t="str">
        <f t="shared" si="833"/>
        <v/>
      </c>
      <c r="E1062" s="88" t="str">
        <f t="shared" si="834"/>
        <v/>
      </c>
      <c r="F1062" s="88" t="str">
        <f t="shared" si="835"/>
        <v/>
      </c>
      <c r="G1062" s="89" t="str">
        <f t="shared" si="836"/>
        <v/>
      </c>
      <c r="H1062" s="90" t="str">
        <f t="shared" si="837"/>
        <v/>
      </c>
      <c r="I1062" s="97"/>
      <c r="J1062" s="87" t="str">
        <f t="shared" si="838"/>
        <v/>
      </c>
      <c r="K1062" s="87" t="str">
        <f t="shared" si="839"/>
        <v/>
      </c>
      <c r="L1062" s="87" t="str">
        <f t="shared" si="840"/>
        <v/>
      </c>
      <c r="M1062" s="87" t="str">
        <f t="shared" si="841"/>
        <v/>
      </c>
      <c r="N1062" s="92"/>
      <c r="P1062" s="223" t="str">
        <f>IF(OR(LEFT($A1062,1)="x",AND(Y1053+$AC1062=0,$AC1053&gt;0)),"",IFERROR(VLOOKUP($A1062,LedenZ,26,0),""))</f>
        <v/>
      </c>
      <c r="Q1062" s="223" t="str">
        <f>IF(OR(LEFT($A1062,1)="x",AND(Z1053+$AC1062=0,$AC1053&gt;0)),"",IFERROR(VLOOKUP($A1062,LedenZ,27,0),""))</f>
        <v/>
      </c>
      <c r="R1062" s="223" t="str">
        <f>IF(OR(LEFT($A1062,1)="x",AND(AA1053+$AC1062=0,$AC1053&gt;0)),"",IFERROR(VLOOKUP($A1062,LedenZ,28,0),""))</f>
        <v/>
      </c>
      <c r="S1062" s="223" t="str">
        <f>IF(OR(LEFT($A1062,1)="x",AND(AC1053+$AC1062=0,$AC1053&gt;0)),"",IFERROR(VLOOKUP($A1062,LedenZ,29,0),""))</f>
        <v/>
      </c>
      <c r="T1062" s="305"/>
      <c r="U1062" s="226"/>
      <c r="V1062" s="229" t="str">
        <f t="shared" si="847"/>
        <v/>
      </c>
      <c r="W1062" s="229" t="str">
        <f t="shared" si="847"/>
        <v/>
      </c>
      <c r="X1062" s="52">
        <v>13</v>
      </c>
      <c r="Y1062" s="87" t="str">
        <f t="shared" si="842"/>
        <v/>
      </c>
      <c r="Z1062" s="87" t="str">
        <f t="shared" si="843"/>
        <v/>
      </c>
      <c r="AA1062" s="87" t="str">
        <f t="shared" si="844"/>
        <v/>
      </c>
      <c r="AB1062" s="87" t="str">
        <f t="shared" si="845"/>
        <v/>
      </c>
      <c r="AC1062" s="34">
        <f t="shared" si="846"/>
        <v>0</v>
      </c>
    </row>
    <row r="1063" spans="1:32" x14ac:dyDescent="0.2">
      <c r="A1063" s="34" t="str">
        <f>C1051&amp;"x"&amp;B1063</f>
        <v>x10</v>
      </c>
      <c r="B1063" s="63">
        <v>10</v>
      </c>
      <c r="C1063" s="87" t="str">
        <f t="shared" si="832"/>
        <v/>
      </c>
      <c r="D1063" s="87" t="str">
        <f t="shared" si="833"/>
        <v/>
      </c>
      <c r="E1063" s="88" t="str">
        <f t="shared" si="834"/>
        <v/>
      </c>
      <c r="F1063" s="88" t="str">
        <f t="shared" si="835"/>
        <v/>
      </c>
      <c r="G1063" s="89" t="str">
        <f t="shared" si="836"/>
        <v/>
      </c>
      <c r="H1063" s="90" t="str">
        <f t="shared" si="837"/>
        <v/>
      </c>
      <c r="I1063" s="97"/>
      <c r="J1063" s="87" t="str">
        <f t="shared" si="838"/>
        <v/>
      </c>
      <c r="K1063" s="87" t="str">
        <f t="shared" si="839"/>
        <v/>
      </c>
      <c r="L1063" s="87" t="str">
        <f t="shared" si="840"/>
        <v/>
      </c>
      <c r="M1063" s="87" t="str">
        <f t="shared" si="841"/>
        <v/>
      </c>
      <c r="N1063" s="92"/>
      <c r="P1063" s="223" t="str">
        <f>IF(OR(LEFT($A1063,1)="x",AND(Y1053+$AC1063=0,$AC1053&gt;0)),"",IFERROR(VLOOKUP($A1063,LedenZ,26,0),""))</f>
        <v/>
      </c>
      <c r="Q1063" s="223" t="str">
        <f>IF(OR(LEFT($A1063,1)="x",AND(Z1053+$AC1063=0,$AC1053&gt;0)),"",IFERROR(VLOOKUP($A1063,LedenZ,27,0),""))</f>
        <v/>
      </c>
      <c r="R1063" s="223" t="str">
        <f>IF(OR(LEFT($A1063,1)="x",AND(AA1053+$AC1063=0,$AC1053&gt;0)),"",IFERROR(VLOOKUP($A1063,LedenZ,28,0),""))</f>
        <v/>
      </c>
      <c r="S1063" s="223" t="str">
        <f>IF(OR(LEFT($A1063,1)="x",AND(AC1053+$AC1063=0,$AC1053&gt;0)),"",IFERROR(VLOOKUP($A1063,LedenZ,29,0),""))</f>
        <v/>
      </c>
      <c r="T1063" s="305"/>
      <c r="U1063" s="226"/>
      <c r="V1063" s="229" t="str">
        <f t="shared" si="847"/>
        <v/>
      </c>
      <c r="W1063" s="229" t="str">
        <f t="shared" si="847"/>
        <v/>
      </c>
      <c r="X1063" s="52">
        <v>14</v>
      </c>
      <c r="Y1063" s="87" t="str">
        <f t="shared" si="842"/>
        <v/>
      </c>
      <c r="Z1063" s="87" t="str">
        <f t="shared" si="843"/>
        <v/>
      </c>
      <c r="AA1063" s="87" t="str">
        <f t="shared" si="844"/>
        <v/>
      </c>
      <c r="AB1063" s="87" t="str">
        <f t="shared" si="845"/>
        <v/>
      </c>
      <c r="AC1063" s="34">
        <f t="shared" si="846"/>
        <v>0</v>
      </c>
    </row>
    <row r="1064" spans="1:32" x14ac:dyDescent="0.2">
      <c r="A1064" s="34" t="str">
        <f>C1051&amp;"x"&amp;B1064</f>
        <v>x11</v>
      </c>
      <c r="B1064" s="63">
        <v>11</v>
      </c>
      <c r="C1064" s="87" t="str">
        <f t="shared" si="832"/>
        <v/>
      </c>
      <c r="D1064" s="87" t="str">
        <f t="shared" si="833"/>
        <v/>
      </c>
      <c r="E1064" s="88" t="str">
        <f t="shared" si="834"/>
        <v/>
      </c>
      <c r="F1064" s="88" t="str">
        <f t="shared" si="835"/>
        <v/>
      </c>
      <c r="G1064" s="89" t="str">
        <f t="shared" si="836"/>
        <v/>
      </c>
      <c r="H1064" s="90" t="str">
        <f t="shared" si="837"/>
        <v/>
      </c>
      <c r="I1064" s="97"/>
      <c r="J1064" s="87" t="str">
        <f t="shared" si="838"/>
        <v/>
      </c>
      <c r="K1064" s="87" t="str">
        <f t="shared" si="839"/>
        <v/>
      </c>
      <c r="L1064" s="87" t="str">
        <f t="shared" si="840"/>
        <v/>
      </c>
      <c r="M1064" s="87" t="str">
        <f t="shared" si="841"/>
        <v/>
      </c>
      <c r="N1064" s="92"/>
      <c r="P1064" s="223" t="str">
        <f>IF(OR(LEFT($A1064,1)="x",AND(Y1053+$AC1064=0,$AC1053&gt;0)),"",IFERROR(VLOOKUP($A1064,LedenZ,26,0),""))</f>
        <v/>
      </c>
      <c r="Q1064" s="223" t="str">
        <f>IF(OR(LEFT($A1064,1)="x",AND(Z1053+$AC1064=0,$AC1053&gt;0)),"",IFERROR(VLOOKUP($A1064,LedenZ,27,0),""))</f>
        <v/>
      </c>
      <c r="R1064" s="223" t="str">
        <f>IF(OR(LEFT($A1064,1)="x",AND(AA1053+$AC1064=0,$AC1053&gt;0)),"",IFERROR(VLOOKUP($A1064,LedenZ,28,0),""))</f>
        <v/>
      </c>
      <c r="S1064" s="223" t="str">
        <f>IF(OR(LEFT($A1064,1)="x",AND(AC1053+$AC1064=0,$AC1053&gt;0)),"",IFERROR(VLOOKUP($A1064,LedenZ,29,0),""))</f>
        <v/>
      </c>
      <c r="V1064" s="229" t="str">
        <f t="shared" si="847"/>
        <v/>
      </c>
      <c r="W1064" s="229" t="str">
        <f t="shared" si="847"/>
        <v/>
      </c>
      <c r="X1064" s="52">
        <v>15</v>
      </c>
      <c r="Y1064" s="87" t="str">
        <f t="shared" si="842"/>
        <v/>
      </c>
      <c r="Z1064" s="87" t="str">
        <f t="shared" si="843"/>
        <v/>
      </c>
      <c r="AA1064" s="87" t="str">
        <f t="shared" si="844"/>
        <v/>
      </c>
      <c r="AB1064" s="87" t="str">
        <f t="shared" si="845"/>
        <v/>
      </c>
      <c r="AC1064" s="34">
        <f t="shared" si="846"/>
        <v>0</v>
      </c>
    </row>
    <row r="1065" spans="1:32" x14ac:dyDescent="0.2">
      <c r="A1065" s="34" t="str">
        <f>C1051&amp;"x"&amp;B1065</f>
        <v>x12</v>
      </c>
      <c r="B1065" s="63">
        <v>12</v>
      </c>
      <c r="C1065" s="87" t="str">
        <f t="shared" si="832"/>
        <v/>
      </c>
      <c r="D1065" s="87" t="str">
        <f t="shared" si="833"/>
        <v/>
      </c>
      <c r="E1065" s="88" t="str">
        <f t="shared" si="834"/>
        <v/>
      </c>
      <c r="F1065" s="88" t="str">
        <f t="shared" si="835"/>
        <v/>
      </c>
      <c r="G1065" s="89" t="str">
        <f t="shared" si="836"/>
        <v/>
      </c>
      <c r="H1065" s="90" t="str">
        <f t="shared" si="837"/>
        <v/>
      </c>
      <c r="I1065" s="97"/>
      <c r="J1065" s="87" t="str">
        <f t="shared" si="838"/>
        <v/>
      </c>
      <c r="K1065" s="87" t="str">
        <f t="shared" si="839"/>
        <v/>
      </c>
      <c r="L1065" s="87" t="str">
        <f t="shared" si="840"/>
        <v/>
      </c>
      <c r="M1065" s="87" t="str">
        <f t="shared" si="841"/>
        <v/>
      </c>
      <c r="N1065" s="92"/>
      <c r="P1065" s="223" t="str">
        <f>IF(OR(LEFT($A1065,1)="x",AND(Y1053+$AC1065=0,$AC1053&gt;0)),"",IFERROR(VLOOKUP($A1065,LedenZ,26,0),""))</f>
        <v/>
      </c>
      <c r="Q1065" s="223" t="str">
        <f>IF(OR(LEFT($A1065,1)="x",AND(Z1053+$AC1065=0,$AC1053&gt;0)),"",IFERROR(VLOOKUP($A1065,LedenZ,27,0),""))</f>
        <v/>
      </c>
      <c r="R1065" s="223" t="str">
        <f>IF(OR(LEFT($A1065,1)="x",AND(AA1053+$AC1065=0,$AC1053&gt;0)),"",IFERROR(VLOOKUP($A1065,LedenZ,28,0),""))</f>
        <v/>
      </c>
      <c r="S1065" s="223" t="str">
        <f>IF(OR(LEFT($A1065,1)="x",AND(AC1053+$AC1065=0,$AC1053&gt;0)),"",IFERROR(VLOOKUP($A1065,LedenZ,29,0),""))</f>
        <v/>
      </c>
      <c r="V1065" s="229" t="str">
        <f t="shared" si="847"/>
        <v/>
      </c>
      <c r="W1065" s="229" t="str">
        <f t="shared" si="847"/>
        <v/>
      </c>
      <c r="X1065" s="52">
        <v>16</v>
      </c>
      <c r="Y1065" s="87" t="str">
        <f t="shared" si="842"/>
        <v/>
      </c>
      <c r="Z1065" s="87" t="str">
        <f t="shared" si="843"/>
        <v/>
      </c>
      <c r="AA1065" s="87" t="str">
        <f t="shared" si="844"/>
        <v/>
      </c>
      <c r="AB1065" s="87" t="str">
        <f t="shared" si="845"/>
        <v/>
      </c>
      <c r="AC1065" s="34">
        <f t="shared" si="846"/>
        <v>0</v>
      </c>
    </row>
    <row r="1066" spans="1:32" x14ac:dyDescent="0.2">
      <c r="A1066" s="34" t="str">
        <f>C1051&amp;"x"&amp;B1066</f>
        <v>x13</v>
      </c>
      <c r="B1066" s="63">
        <v>13</v>
      </c>
      <c r="C1066" s="87" t="str">
        <f t="shared" si="832"/>
        <v/>
      </c>
      <c r="D1066" s="87" t="str">
        <f t="shared" si="833"/>
        <v/>
      </c>
      <c r="E1066" s="88" t="str">
        <f t="shared" si="834"/>
        <v/>
      </c>
      <c r="F1066" s="88" t="str">
        <f t="shared" si="835"/>
        <v/>
      </c>
      <c r="G1066" s="89" t="str">
        <f t="shared" si="836"/>
        <v/>
      </c>
      <c r="H1066" s="90" t="str">
        <f t="shared" si="837"/>
        <v/>
      </c>
      <c r="I1066" s="97"/>
      <c r="J1066" s="87" t="str">
        <f t="shared" si="838"/>
        <v/>
      </c>
      <c r="K1066" s="87" t="str">
        <f t="shared" si="839"/>
        <v/>
      </c>
      <c r="L1066" s="87" t="str">
        <f t="shared" si="840"/>
        <v/>
      </c>
      <c r="M1066" s="87" t="str">
        <f t="shared" si="841"/>
        <v/>
      </c>
      <c r="N1066" s="92"/>
      <c r="P1066" s="223" t="str">
        <f>IF(OR(LEFT($A1066,1)="x",AND(Y1053+$AC1066=0,$AC1053&gt;0)),"",IFERROR(VLOOKUP($A1066,LedenZ,26,0),""))</f>
        <v/>
      </c>
      <c r="Q1066" s="223" t="str">
        <f>IF(OR(LEFT($A1066,1)="x",AND(Z1053+$AC1066=0,$AC1053&gt;0)),"",IFERROR(VLOOKUP($A1066,LedenZ,27,0),""))</f>
        <v/>
      </c>
      <c r="R1066" s="223" t="str">
        <f>IF(OR(LEFT($A1066,1)="x",AND(AA1053+$AC1066=0,$AC1053&gt;0)),"",IFERROR(VLOOKUP($A1066,LedenZ,28,0),""))</f>
        <v/>
      </c>
      <c r="S1066" s="223" t="str">
        <f>IF(OR(LEFT($A1066,1)="x",AND(AC1053+$AC1066=0,$AC1053&gt;0)),"",IFERROR(VLOOKUP($A1066,LedenZ,29,0),""))</f>
        <v/>
      </c>
      <c r="V1066" s="229" t="str">
        <f t="shared" si="847"/>
        <v/>
      </c>
      <c r="W1066" s="229" t="str">
        <f t="shared" si="847"/>
        <v/>
      </c>
      <c r="X1066" s="52">
        <v>17</v>
      </c>
      <c r="Y1066" s="87" t="str">
        <f t="shared" si="842"/>
        <v/>
      </c>
      <c r="Z1066" s="87" t="str">
        <f t="shared" si="843"/>
        <v/>
      </c>
      <c r="AA1066" s="87" t="str">
        <f t="shared" si="844"/>
        <v/>
      </c>
      <c r="AB1066" s="87" t="str">
        <f t="shared" si="845"/>
        <v/>
      </c>
      <c r="AC1066" s="34">
        <f t="shared" si="846"/>
        <v>0</v>
      </c>
    </row>
    <row r="1067" spans="1:32" x14ac:dyDescent="0.2">
      <c r="A1067" s="34" t="str">
        <f>C1051&amp;"x"&amp;B1067</f>
        <v>x14</v>
      </c>
      <c r="B1067" s="63">
        <v>14</v>
      </c>
      <c r="C1067" s="87" t="str">
        <f t="shared" si="832"/>
        <v/>
      </c>
      <c r="D1067" s="87" t="str">
        <f t="shared" si="833"/>
        <v/>
      </c>
      <c r="E1067" s="88" t="str">
        <f t="shared" si="834"/>
        <v/>
      </c>
      <c r="F1067" s="88" t="str">
        <f t="shared" si="835"/>
        <v/>
      </c>
      <c r="G1067" s="89" t="str">
        <f t="shared" si="836"/>
        <v/>
      </c>
      <c r="H1067" s="90" t="str">
        <f t="shared" si="837"/>
        <v/>
      </c>
      <c r="I1067" s="97"/>
      <c r="J1067" s="87" t="str">
        <f t="shared" si="838"/>
        <v/>
      </c>
      <c r="K1067" s="87" t="str">
        <f t="shared" si="839"/>
        <v/>
      </c>
      <c r="L1067" s="87" t="str">
        <f t="shared" si="840"/>
        <v/>
      </c>
      <c r="M1067" s="87" t="str">
        <f t="shared" si="841"/>
        <v/>
      </c>
      <c r="N1067" s="92"/>
      <c r="P1067" s="223" t="str">
        <f>IF(OR(LEFT($A1067,1)="x",AND(Y1053+$AC1067=0,$AC1053&gt;0)),"",IFERROR(VLOOKUP($A1067,LedenZ,26,0),""))</f>
        <v/>
      </c>
      <c r="Q1067" s="223" t="str">
        <f>IF(OR(LEFT($A1067,1)="x",AND(Z1053+$AC1067=0,$AC1053&gt;0)),"",IFERROR(VLOOKUP($A1067,LedenZ,27,0),""))</f>
        <v/>
      </c>
      <c r="R1067" s="223" t="str">
        <f>IF(OR(LEFT($A1067,1)="x",AND(AA1053+$AC1067=0,$AC1053&gt;0)),"",IFERROR(VLOOKUP($A1067,LedenZ,28,0),""))</f>
        <v/>
      </c>
      <c r="S1067" s="223" t="str">
        <f>IF(OR(LEFT($A1067,1)="x",AND(AC1053+$AC1067=0,$AC1053&gt;0)),"",IFERROR(VLOOKUP($A1067,LedenZ,29,0),""))</f>
        <v/>
      </c>
      <c r="V1067" s="229" t="str">
        <f t="shared" si="847"/>
        <v/>
      </c>
      <c r="W1067" s="229" t="str">
        <f t="shared" si="847"/>
        <v/>
      </c>
      <c r="X1067" s="52">
        <v>18</v>
      </c>
      <c r="Y1067" s="87" t="str">
        <f t="shared" si="842"/>
        <v/>
      </c>
      <c r="Z1067" s="87" t="str">
        <f t="shared" si="843"/>
        <v/>
      </c>
      <c r="AA1067" s="87" t="str">
        <f t="shared" si="844"/>
        <v/>
      </c>
      <c r="AB1067" s="87" t="str">
        <f t="shared" si="845"/>
        <v/>
      </c>
      <c r="AC1067" s="34">
        <f t="shared" si="846"/>
        <v>0</v>
      </c>
    </row>
    <row r="1068" spans="1:32" x14ac:dyDescent="0.2">
      <c r="A1068" s="34" t="str">
        <f>C1051&amp;"x"&amp;B1068</f>
        <v>x15</v>
      </c>
      <c r="B1068" s="63">
        <v>15</v>
      </c>
      <c r="C1068" s="87" t="str">
        <f t="shared" si="832"/>
        <v/>
      </c>
      <c r="D1068" s="87" t="str">
        <f t="shared" si="833"/>
        <v/>
      </c>
      <c r="E1068" s="88" t="str">
        <f t="shared" si="834"/>
        <v/>
      </c>
      <c r="F1068" s="88" t="str">
        <f t="shared" si="835"/>
        <v/>
      </c>
      <c r="G1068" s="89" t="str">
        <f t="shared" si="836"/>
        <v/>
      </c>
      <c r="H1068" s="90" t="str">
        <f t="shared" si="837"/>
        <v/>
      </c>
      <c r="I1068" s="97"/>
      <c r="J1068" s="87" t="str">
        <f t="shared" si="838"/>
        <v/>
      </c>
      <c r="K1068" s="87" t="str">
        <f t="shared" si="839"/>
        <v/>
      </c>
      <c r="L1068" s="87" t="str">
        <f t="shared" si="840"/>
        <v/>
      </c>
      <c r="M1068" s="87" t="str">
        <f t="shared" si="841"/>
        <v/>
      </c>
      <c r="N1068" s="92"/>
      <c r="P1068" s="223" t="str">
        <f>IF(OR(LEFT($A1068,1)="x",AND(Y1053+$AC1068=0,$AC1053&gt;0)),"",IFERROR(VLOOKUP($A1068,LedenZ,26,0),""))</f>
        <v/>
      </c>
      <c r="Q1068" s="223" t="str">
        <f>IF(OR(LEFT($A1068,1)="x",AND(Z1053+$AC1068=0,$AC1053&gt;0)),"",IFERROR(VLOOKUP($A1068,LedenZ,27,0),""))</f>
        <v/>
      </c>
      <c r="R1068" s="223" t="str">
        <f>IF(OR(LEFT($A1068,1)="x",AND(AA1053+$AC1068=0,$AC1053&gt;0)),"",IFERROR(VLOOKUP($A1068,LedenZ,28,0),""))</f>
        <v/>
      </c>
      <c r="S1068" s="223" t="str">
        <f>IF(OR(LEFT($A1068,1)="x",AND(AC1053+$AC1068=0,$AC1053&gt;0)),"",IFERROR(VLOOKUP($A1068,LedenZ,29,0),""))</f>
        <v/>
      </c>
      <c r="V1068" s="229" t="str">
        <f t="shared" si="847"/>
        <v/>
      </c>
      <c r="W1068" s="229" t="str">
        <f t="shared" si="847"/>
        <v/>
      </c>
      <c r="X1068" s="52">
        <v>19</v>
      </c>
      <c r="Y1068" s="87" t="str">
        <f t="shared" si="842"/>
        <v/>
      </c>
      <c r="Z1068" s="87" t="str">
        <f t="shared" si="843"/>
        <v/>
      </c>
      <c r="AA1068" s="87" t="str">
        <f t="shared" si="844"/>
        <v/>
      </c>
      <c r="AB1068" s="87" t="str">
        <f t="shared" si="845"/>
        <v/>
      </c>
      <c r="AC1068" s="34">
        <f t="shared" si="846"/>
        <v>0</v>
      </c>
    </row>
    <row r="1069" spans="1:32" ht="13.5" thickBot="1" x14ac:dyDescent="0.25">
      <c r="B1069" s="93"/>
      <c r="C1069" s="94"/>
      <c r="D1069" s="93"/>
      <c r="E1069" s="93"/>
      <c r="F1069" s="93"/>
      <c r="G1069" s="95"/>
      <c r="H1069" s="95"/>
      <c r="I1069" s="95"/>
      <c r="J1069" s="94"/>
      <c r="K1069" s="94"/>
      <c r="L1069" s="94"/>
      <c r="M1069" s="92"/>
      <c r="N1069" s="92"/>
      <c r="X1069" s="52">
        <v>20</v>
      </c>
    </row>
    <row r="1070" spans="1:32" ht="13.5" thickTop="1" x14ac:dyDescent="0.2">
      <c r="A1070" s="62"/>
      <c r="B1070" s="63"/>
      <c r="C1070" s="392" t="s">
        <v>6547</v>
      </c>
      <c r="D1070" s="392"/>
      <c r="E1070" s="178" t="s">
        <v>6548</v>
      </c>
      <c r="F1070" s="178" t="s">
        <v>6549</v>
      </c>
      <c r="G1070" s="65" t="s">
        <v>6550</v>
      </c>
      <c r="H1070" s="66"/>
      <c r="I1070" s="67"/>
      <c r="J1070" s="68" t="s">
        <v>6551</v>
      </c>
      <c r="K1070" s="68" t="s">
        <v>6552</v>
      </c>
      <c r="L1070" s="68" t="s">
        <v>6553</v>
      </c>
      <c r="M1070" s="69"/>
      <c r="N1070" s="69"/>
      <c r="O1070" s="70"/>
      <c r="P1070" s="71">
        <f>COUNT(P1074:P1088)</f>
        <v>0</v>
      </c>
      <c r="Q1070" s="71">
        <f>COUNT(Q1074:Q1088)</f>
        <v>0</v>
      </c>
      <c r="R1070" s="71">
        <f>COUNT(R1074:R1088)</f>
        <v>0</v>
      </c>
      <c r="S1070" s="71">
        <f>COUNT(S1074:S1088)</f>
        <v>0</v>
      </c>
      <c r="T1070" s="51">
        <f>S1070-(15-COUNTBLANK(AB1074:AB1088))</f>
        <v>0</v>
      </c>
      <c r="U1070" s="70"/>
      <c r="V1070" s="70"/>
      <c r="W1070" s="70"/>
      <c r="X1070" s="70">
        <v>1</v>
      </c>
      <c r="Y1070" s="62"/>
      <c r="Z1070" s="62"/>
      <c r="AA1070" s="62"/>
      <c r="AB1070" s="62"/>
      <c r="AC1070" s="62"/>
    </row>
    <row r="1071" spans="1:32" x14ac:dyDescent="0.2">
      <c r="A1071" s="43">
        <v>57</v>
      </c>
      <c r="B1071" s="73"/>
      <c r="C1071" s="391" t="str">
        <f>Leden!AR59</f>
        <v/>
      </c>
      <c r="D1071" s="391"/>
      <c r="E1071" s="177" t="str">
        <f>IF($C1071="","",LEFT(IFERROR(VLOOKUP($C1071,TeamsZ,2,0),"")&amp;"??",2))</f>
        <v/>
      </c>
      <c r="F1071" s="177" t="str">
        <f>IF($C1071="","",LEFT(IFERROR(VLOOKUP($C1071,TeamsZ,3,0),"")&amp;"??",2))</f>
        <v/>
      </c>
      <c r="G1071" s="177" t="str">
        <f>IF($C1071="","",LEFT(IFERROR(VLOOKUP($C1071,TeamsZ,4,0),"")&amp;"?",1))</f>
        <v/>
      </c>
      <c r="H1071" s="75"/>
      <c r="I1071" s="76"/>
      <c r="J1071" s="295">
        <f>COUNTIF(C1074:C1088,"V")</f>
        <v>0</v>
      </c>
      <c r="K1071" s="300">
        <f>COUNTIF(C1074:C1088,"M")</f>
        <v>0</v>
      </c>
      <c r="L1071" s="77" t="str">
        <f>IFERROR(AVERAGE(H1074:H1088),"")</f>
        <v/>
      </c>
      <c r="M1071" s="78"/>
      <c r="N1071" s="78"/>
      <c r="O1071" s="79" t="s">
        <v>6554</v>
      </c>
      <c r="P1071" s="223" t="str">
        <f>IF(COUNT(P1074:P1088)=0,"",TeamPunten(P1074:P1088,$V1071))</f>
        <v/>
      </c>
      <c r="Q1071" s="223" t="str">
        <f>IF(COUNT(Q1074:Q1088)=0,"",TeamPunten(Q1074:Q1088,$V1071))</f>
        <v/>
      </c>
      <c r="R1071" s="223" t="str">
        <f>IF(COUNT(R1074:R1088)=0,"",TeamPunten(R1074:R1088,$V1071))</f>
        <v/>
      </c>
      <c r="S1071" s="223" t="str">
        <f>IF(COUNT(S1074:S1088)=0,"",TeamPunten(S1074:S1088,$V1071))</f>
        <v/>
      </c>
      <c r="T1071" s="51"/>
      <c r="U1071" s="225" t="str">
        <f>MID($C1071,1,1)</f>
        <v/>
      </c>
      <c r="V1071" s="225" t="str">
        <f>MID($C1071,1,1)</f>
        <v/>
      </c>
      <c r="W1071" s="225" t="str">
        <f>MID($C1071,1,1)</f>
        <v/>
      </c>
      <c r="X1071" s="52">
        <v>2</v>
      </c>
      <c r="Y1071" s="43"/>
      <c r="Z1071" s="43"/>
      <c r="AA1071" s="43"/>
      <c r="AB1071" s="43"/>
      <c r="AC1071" s="43"/>
      <c r="AD1071" s="20" t="str">
        <f>IF($C1071="","",IFERROR(VLOOKUP($C1071,TeamsZ,6,0),""))</f>
        <v/>
      </c>
      <c r="AE1071" s="20" t="str">
        <f>IF($AD1071="","",VLOOKUP($AD1071,Teams!$J$4:$O$8,2,0))</f>
        <v/>
      </c>
      <c r="AF1071" s="20" t="str">
        <f>IF($AD1071="","",VLOOKUP($AD1071,Teams!$J$4:$O$8,4,0))</f>
        <v/>
      </c>
    </row>
    <row r="1072" spans="1:32" x14ac:dyDescent="0.2">
      <c r="B1072" s="63"/>
      <c r="C1072" s="178"/>
      <c r="D1072" s="63"/>
      <c r="E1072" s="63"/>
      <c r="F1072" s="63"/>
      <c r="G1072" s="67"/>
      <c r="H1072" s="67"/>
      <c r="I1072" s="67"/>
      <c r="J1072" s="296"/>
      <c r="K1072" s="296"/>
      <c r="L1072" s="296"/>
      <c r="M1072" s="80"/>
      <c r="N1072" s="80"/>
      <c r="P1072" s="224"/>
      <c r="Q1072" s="224"/>
      <c r="R1072" s="224"/>
      <c r="S1072" s="224"/>
      <c r="T1072" s="51"/>
      <c r="U1072" s="226"/>
      <c r="V1072" s="226"/>
      <c r="W1072" s="226"/>
      <c r="X1072" s="52">
        <v>3</v>
      </c>
    </row>
    <row r="1073" spans="1:29" x14ac:dyDescent="0.2">
      <c r="A1073" s="81"/>
      <c r="B1073" s="82"/>
      <c r="C1073" s="83" t="s">
        <v>6555</v>
      </c>
      <c r="D1073" s="83" t="s">
        <v>6556</v>
      </c>
      <c r="E1073" s="84" t="s">
        <v>6557</v>
      </c>
      <c r="F1073" s="84" t="s">
        <v>6558</v>
      </c>
      <c r="G1073" s="83" t="s">
        <v>6559</v>
      </c>
      <c r="H1073" s="83" t="s">
        <v>6560</v>
      </c>
      <c r="I1073" s="83" t="s">
        <v>6415</v>
      </c>
      <c r="J1073" s="83" t="s">
        <v>7321</v>
      </c>
      <c r="K1073" s="83" t="s">
        <v>8065</v>
      </c>
      <c r="L1073" s="83" t="s">
        <v>8195</v>
      </c>
      <c r="M1073" s="83" t="s">
        <v>8196</v>
      </c>
      <c r="N1073" s="85"/>
      <c r="O1073" s="86"/>
      <c r="P1073" s="227" t="s">
        <v>6425</v>
      </c>
      <c r="Q1073" s="227" t="s">
        <v>6424</v>
      </c>
      <c r="R1073" s="227" t="s">
        <v>6426</v>
      </c>
      <c r="S1073" s="227" t="s">
        <v>6425</v>
      </c>
      <c r="T1073" s="51"/>
      <c r="U1073" s="225" t="str">
        <f>IF(W1071="","",VLOOKUP(W1071,Leeftijdscat,2,FALSE))</f>
        <v/>
      </c>
      <c r="V1073" s="225" t="str">
        <f>IF(W1071="","",VLOOKUP(W1071,Leeftijdscat,3,FALSE))</f>
        <v/>
      </c>
      <c r="W1073" s="225"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LEN(AB1074&amp;AB1075&amp;AB1076&amp;AB1077&amp;AB1078&amp;AB1079&amp;AB1080&amp;AB1081&amp;AB1082&amp;AB1083&amp;AB1084&amp;AB1085&amp;AB1086&amp;AB1087&amp;AB1088)</f>
        <v>0</v>
      </c>
      <c r="AC1073" s="81">
        <f>SUM(Y1073:AA1073)</f>
        <v>0</v>
      </c>
    </row>
    <row r="1074" spans="1:29" x14ac:dyDescent="0.2">
      <c r="A1074" s="34" t="str">
        <f>C1071&amp;"x"&amp;B1074</f>
        <v>x1</v>
      </c>
      <c r="B1074" s="63">
        <v>1</v>
      </c>
      <c r="C1074" s="87" t="str">
        <f t="shared" ref="C1074:C1088" si="848">IF(LEFT($A1074,1)="x","",IFERROR(VLOOKUP($A1074,LedenZ,5,0),""))</f>
        <v/>
      </c>
      <c r="D1074" s="87" t="str">
        <f t="shared" ref="D1074:D1088" si="849">IF(LEFT($A1074,1)="x","",IFERROR(VLOOKUP($A1074,LedenZ,6,0),""))</f>
        <v/>
      </c>
      <c r="E1074" s="88" t="str">
        <f t="shared" ref="E1074:E1088" si="850">IF(LEFT($A1074,1)="x","",IFERROR(VLOOKUP($A1074,LedenZ,7,0),""))</f>
        <v/>
      </c>
      <c r="F1074" s="88" t="str">
        <f t="shared" ref="F1074:F1088" si="851">IF(LEFT($A1074,1)="x","",IFERROR(VLOOKUP($A1074,LedenZ,8,0),""))</f>
        <v/>
      </c>
      <c r="G1074" s="89" t="str">
        <f t="shared" ref="G1074:G1088" si="852">IF(LEFT($A1074,1)="x","",IFERROR(VLOOKUP($A1074,LedenZ,9,0),""))</f>
        <v/>
      </c>
      <c r="H1074" s="90" t="str">
        <f t="shared" ref="H1074:H1088" si="853">IF(AND(ISNUMBER(G1074),G1074&lt;&gt;0),DATEDIF(G1074,Peildatum,"Y"),"")</f>
        <v/>
      </c>
      <c r="I1074" s="97"/>
      <c r="J1074" s="87" t="str">
        <f t="shared" ref="J1074:J1088" si="854">IF(LEFT($A1074,1)="x","",IFERROR(VLOOKUP($A1074,LedenZ,15,0),""))</f>
        <v/>
      </c>
      <c r="K1074" s="87" t="str">
        <f t="shared" ref="K1074:K1088" si="855">IF(LEFT($A1074,1)="x","",IFERROR(VLOOKUP($A1074,LedenZ,16,0),""))</f>
        <v/>
      </c>
      <c r="L1074" s="87" t="str">
        <f t="shared" ref="L1074:L1088" si="856">IF(LEFT($A1074,1)="x","",IFERROR(VLOOKUP($A1074,LedenZ,17,0),""))</f>
        <v/>
      </c>
      <c r="M1074" s="87" t="str">
        <f t="shared" ref="M1074:M1088" si="857">IF(LEFT($A1074,1)="x","",IFERROR(VLOOKUP($A1074,LedenZ,18,0),""))</f>
        <v/>
      </c>
      <c r="N1074" s="92"/>
      <c r="P1074" s="223" t="str">
        <f>IF(OR(LEFT($A1074,1)="x",AND(Y1073+$AC1074=0,$AC1073&gt;0)),"",IFERROR(VLOOKUP($A1074,LedenZ,26,0),""))</f>
        <v/>
      </c>
      <c r="Q1074" s="223" t="str">
        <f>IF(OR(LEFT($A1074,1)="x",AND(Z1073+$AC1074=0,$AC1073&gt;0)),"",IFERROR(VLOOKUP($A1074,LedenZ,27,0),""))</f>
        <v/>
      </c>
      <c r="R1074" s="223" t="str">
        <f>IF(OR(LEFT($A1074,1)="x",AND(AA1073+$AC1074=0,$AC1073&gt;0)),"",IFERROR(VLOOKUP($A1074,LedenZ,28,0),""))</f>
        <v/>
      </c>
      <c r="S1074" s="223" t="str">
        <f>IF(OR(LEFT($A1074,1)="x",AND(AC1073+$AC1074=0,$AC1073&gt;0)),"",IFERROR(VLOOKUP($A1074,LedenZ,29,0),""))</f>
        <v/>
      </c>
      <c r="T1074" s="305"/>
      <c r="U1074" s="226"/>
      <c r="V1074" s="229" t="str">
        <f>V1073</f>
        <v/>
      </c>
      <c r="W1074" s="229" t="str">
        <f>W1073</f>
        <v/>
      </c>
      <c r="X1074" s="52">
        <v>5</v>
      </c>
      <c r="Y1074" s="87" t="str">
        <f t="shared" ref="Y1074:Y1088" si="858">IF(LEFT($A1074,1)="x","",IFERROR(VLOOKUP($A1074,LedenZ,33,0),""))</f>
        <v/>
      </c>
      <c r="Z1074" s="87" t="str">
        <f t="shared" ref="Z1074:Z1088" si="859">IF(LEFT($A1074,1)="x","",IFERROR(VLOOKUP($A1074,LedenZ,34,0),""))</f>
        <v/>
      </c>
      <c r="AA1074" s="87" t="str">
        <f t="shared" ref="AA1074:AA1088" si="860">IF(LEFT($A1074,1)="x","",IFERROR(VLOOKUP($A1074,LedenZ,35,0),""))</f>
        <v/>
      </c>
      <c r="AB1074" s="87" t="str">
        <f t="shared" ref="AB1074:AB1088" si="861">IF(LEFT($A1074,1)="x","",IFERROR(VLOOKUP($A1074,LedenZ,36,0),""))</f>
        <v/>
      </c>
      <c r="AC1074" s="34">
        <f t="shared" ref="AC1074:AC1088" si="862">LEN(Y1074&amp;Z1074&amp;AA1074&amp;AB1074)</f>
        <v>0</v>
      </c>
    </row>
    <row r="1075" spans="1:29" x14ac:dyDescent="0.2">
      <c r="A1075" s="34" t="str">
        <f>C1071&amp;"x"&amp;B1075</f>
        <v>x2</v>
      </c>
      <c r="B1075" s="63">
        <v>2</v>
      </c>
      <c r="C1075" s="87" t="str">
        <f t="shared" si="848"/>
        <v/>
      </c>
      <c r="D1075" s="87" t="str">
        <f t="shared" si="849"/>
        <v/>
      </c>
      <c r="E1075" s="88" t="str">
        <f t="shared" si="850"/>
        <v/>
      </c>
      <c r="F1075" s="88" t="str">
        <f t="shared" si="851"/>
        <v/>
      </c>
      <c r="G1075" s="89" t="str">
        <f t="shared" si="852"/>
        <v/>
      </c>
      <c r="H1075" s="90" t="str">
        <f t="shared" si="853"/>
        <v/>
      </c>
      <c r="I1075" s="97"/>
      <c r="J1075" s="87" t="str">
        <f t="shared" si="854"/>
        <v/>
      </c>
      <c r="K1075" s="87" t="str">
        <f t="shared" si="855"/>
        <v/>
      </c>
      <c r="L1075" s="87" t="str">
        <f t="shared" si="856"/>
        <v/>
      </c>
      <c r="M1075" s="87" t="str">
        <f t="shared" si="857"/>
        <v/>
      </c>
      <c r="N1075" s="92"/>
      <c r="P1075" s="223" t="str">
        <f>IF(OR(LEFT($A1075,1)="x",AND(Y1073+$AC1075=0,$AC1073&gt;0)),"",IFERROR(VLOOKUP($A1075,LedenZ,26,0),""))</f>
        <v/>
      </c>
      <c r="Q1075" s="223" t="str">
        <f>IF(OR(LEFT($A1075,1)="x",AND(Z1073+$AC1075=0,$AC1073&gt;0)),"",IFERROR(VLOOKUP($A1075,LedenZ,27,0),""))</f>
        <v/>
      </c>
      <c r="R1075" s="223" t="str">
        <f>IF(OR(LEFT($A1075,1)="x",AND(AA1073+$AC1075=0,$AC1073&gt;0)),"",IFERROR(VLOOKUP($A1075,LedenZ,28,0),""))</f>
        <v/>
      </c>
      <c r="S1075" s="223" t="str">
        <f>IF(OR(LEFT($A1075,1)="x",AND(AC1073+$AC1075=0,$AC1073&gt;0)),"",IFERROR(VLOOKUP($A1075,LedenZ,29,0),""))</f>
        <v/>
      </c>
      <c r="T1075" s="305"/>
      <c r="U1075" s="226"/>
      <c r="V1075" s="229" t="str">
        <f t="shared" ref="V1075:W1088" si="863">V1074</f>
        <v/>
      </c>
      <c r="W1075" s="229" t="str">
        <f t="shared" si="863"/>
        <v/>
      </c>
      <c r="X1075" s="52">
        <v>6</v>
      </c>
      <c r="Y1075" s="87" t="str">
        <f t="shared" si="858"/>
        <v/>
      </c>
      <c r="Z1075" s="87" t="str">
        <f t="shared" si="859"/>
        <v/>
      </c>
      <c r="AA1075" s="87" t="str">
        <f t="shared" si="860"/>
        <v/>
      </c>
      <c r="AB1075" s="87" t="str">
        <f t="shared" si="861"/>
        <v/>
      </c>
      <c r="AC1075" s="34">
        <f t="shared" si="862"/>
        <v>0</v>
      </c>
    </row>
    <row r="1076" spans="1:29" x14ac:dyDescent="0.2">
      <c r="A1076" s="34" t="str">
        <f>C1071&amp;"x"&amp;B1076</f>
        <v>x3</v>
      </c>
      <c r="B1076" s="63">
        <v>3</v>
      </c>
      <c r="C1076" s="87" t="str">
        <f t="shared" si="848"/>
        <v/>
      </c>
      <c r="D1076" s="87" t="str">
        <f t="shared" si="849"/>
        <v/>
      </c>
      <c r="E1076" s="88" t="str">
        <f t="shared" si="850"/>
        <v/>
      </c>
      <c r="F1076" s="88" t="str">
        <f t="shared" si="851"/>
        <v/>
      </c>
      <c r="G1076" s="89" t="str">
        <f t="shared" si="852"/>
        <v/>
      </c>
      <c r="H1076" s="90" t="str">
        <f t="shared" si="853"/>
        <v/>
      </c>
      <c r="I1076" s="97"/>
      <c r="J1076" s="87" t="str">
        <f t="shared" si="854"/>
        <v/>
      </c>
      <c r="K1076" s="87" t="str">
        <f t="shared" si="855"/>
        <v/>
      </c>
      <c r="L1076" s="87" t="str">
        <f t="shared" si="856"/>
        <v/>
      </c>
      <c r="M1076" s="87" t="str">
        <f t="shared" si="857"/>
        <v/>
      </c>
      <c r="N1076" s="92"/>
      <c r="P1076" s="223" t="str">
        <f>IF(OR(LEFT($A1076,1)="x",AND(Y1073+$AC1076=0,$AC1073&gt;0)),"",IFERROR(VLOOKUP($A1076,LedenZ,26,0),""))</f>
        <v/>
      </c>
      <c r="Q1076" s="223" t="str">
        <f>IF(OR(LEFT($A1076,1)="x",AND(Z1073+$AC1076=0,$AC1073&gt;0)),"",IFERROR(VLOOKUP($A1076,LedenZ,27,0),""))</f>
        <v/>
      </c>
      <c r="R1076" s="223" t="str">
        <f>IF(OR(LEFT($A1076,1)="x",AND(AA1073+$AC1076=0,$AC1073&gt;0)),"",IFERROR(VLOOKUP($A1076,LedenZ,28,0),""))</f>
        <v/>
      </c>
      <c r="S1076" s="223" t="str">
        <f>IF(OR(LEFT($A1076,1)="x",AND(AC1073+$AC1076=0,$AC1073&gt;0)),"",IFERROR(VLOOKUP($A1076,LedenZ,29,0),""))</f>
        <v/>
      </c>
      <c r="T1076" s="305"/>
      <c r="U1076" s="226"/>
      <c r="V1076" s="229" t="str">
        <f t="shared" si="863"/>
        <v/>
      </c>
      <c r="W1076" s="229" t="str">
        <f t="shared" si="863"/>
        <v/>
      </c>
      <c r="X1076" s="52">
        <v>7</v>
      </c>
      <c r="Y1076" s="87" t="str">
        <f t="shared" si="858"/>
        <v/>
      </c>
      <c r="Z1076" s="87" t="str">
        <f t="shared" si="859"/>
        <v/>
      </c>
      <c r="AA1076" s="87" t="str">
        <f t="shared" si="860"/>
        <v/>
      </c>
      <c r="AB1076" s="87" t="str">
        <f t="shared" si="861"/>
        <v/>
      </c>
      <c r="AC1076" s="34">
        <f t="shared" si="862"/>
        <v>0</v>
      </c>
    </row>
    <row r="1077" spans="1:29" x14ac:dyDescent="0.2">
      <c r="A1077" s="34" t="str">
        <f>C1071&amp;"x"&amp;B1077</f>
        <v>x4</v>
      </c>
      <c r="B1077" s="63">
        <v>4</v>
      </c>
      <c r="C1077" s="87" t="str">
        <f t="shared" si="848"/>
        <v/>
      </c>
      <c r="D1077" s="87" t="str">
        <f t="shared" si="849"/>
        <v/>
      </c>
      <c r="E1077" s="88" t="str">
        <f t="shared" si="850"/>
        <v/>
      </c>
      <c r="F1077" s="88" t="str">
        <f t="shared" si="851"/>
        <v/>
      </c>
      <c r="G1077" s="89" t="str">
        <f t="shared" si="852"/>
        <v/>
      </c>
      <c r="H1077" s="90" t="str">
        <f t="shared" si="853"/>
        <v/>
      </c>
      <c r="I1077" s="97"/>
      <c r="J1077" s="87" t="str">
        <f t="shared" si="854"/>
        <v/>
      </c>
      <c r="K1077" s="87" t="str">
        <f t="shared" si="855"/>
        <v/>
      </c>
      <c r="L1077" s="87" t="str">
        <f t="shared" si="856"/>
        <v/>
      </c>
      <c r="M1077" s="87" t="str">
        <f t="shared" si="857"/>
        <v/>
      </c>
      <c r="N1077" s="92"/>
      <c r="P1077" s="223" t="str">
        <f>IF(OR(LEFT($A1077,1)="x",AND(Y1073+$AC1077=0,$AC1073&gt;0)),"",IFERROR(VLOOKUP($A1077,LedenZ,26,0),""))</f>
        <v/>
      </c>
      <c r="Q1077" s="223" t="str">
        <f>IF(OR(LEFT($A1077,1)="x",AND(Z1073+$AC1077=0,$AC1073&gt;0)),"",IFERROR(VLOOKUP($A1077,LedenZ,27,0),""))</f>
        <v/>
      </c>
      <c r="R1077" s="223" t="str">
        <f>IF(OR(LEFT($A1077,1)="x",AND(AA1073+$AC1077=0,$AC1073&gt;0)),"",IFERROR(VLOOKUP($A1077,LedenZ,28,0),""))</f>
        <v/>
      </c>
      <c r="S1077" s="223" t="str">
        <f>IF(OR(LEFT($A1077,1)="x",AND(AC1073+$AC1077=0,$AC1073&gt;0)),"",IFERROR(VLOOKUP($A1077,LedenZ,29,0),""))</f>
        <v/>
      </c>
      <c r="T1077" s="305"/>
      <c r="U1077" s="226"/>
      <c r="V1077" s="229" t="str">
        <f t="shared" si="863"/>
        <v/>
      </c>
      <c r="W1077" s="229" t="str">
        <f t="shared" si="863"/>
        <v/>
      </c>
      <c r="X1077" s="52">
        <v>8</v>
      </c>
      <c r="Y1077" s="87" t="str">
        <f t="shared" si="858"/>
        <v/>
      </c>
      <c r="Z1077" s="87" t="str">
        <f t="shared" si="859"/>
        <v/>
      </c>
      <c r="AA1077" s="87" t="str">
        <f t="shared" si="860"/>
        <v/>
      </c>
      <c r="AB1077" s="87" t="str">
        <f t="shared" si="861"/>
        <v/>
      </c>
      <c r="AC1077" s="34">
        <f t="shared" si="862"/>
        <v>0</v>
      </c>
    </row>
    <row r="1078" spans="1:29" x14ac:dyDescent="0.2">
      <c r="A1078" s="34" t="str">
        <f>C1071&amp;"x"&amp;B1078</f>
        <v>x5</v>
      </c>
      <c r="B1078" s="63">
        <v>5</v>
      </c>
      <c r="C1078" s="87" t="str">
        <f t="shared" si="848"/>
        <v/>
      </c>
      <c r="D1078" s="87" t="str">
        <f t="shared" si="849"/>
        <v/>
      </c>
      <c r="E1078" s="88" t="str">
        <f t="shared" si="850"/>
        <v/>
      </c>
      <c r="F1078" s="88" t="str">
        <f t="shared" si="851"/>
        <v/>
      </c>
      <c r="G1078" s="89" t="str">
        <f t="shared" si="852"/>
        <v/>
      </c>
      <c r="H1078" s="90" t="str">
        <f t="shared" si="853"/>
        <v/>
      </c>
      <c r="I1078" s="97"/>
      <c r="J1078" s="87" t="str">
        <f t="shared" si="854"/>
        <v/>
      </c>
      <c r="K1078" s="87" t="str">
        <f t="shared" si="855"/>
        <v/>
      </c>
      <c r="L1078" s="87" t="str">
        <f t="shared" si="856"/>
        <v/>
      </c>
      <c r="M1078" s="87" t="str">
        <f t="shared" si="857"/>
        <v/>
      </c>
      <c r="N1078" s="92"/>
      <c r="P1078" s="223" t="str">
        <f>IF(OR(LEFT($A1078,1)="x",AND(Y1073+$AC1078=0,$AC1073&gt;0)),"",IFERROR(VLOOKUP($A1078,LedenZ,26,0),""))</f>
        <v/>
      </c>
      <c r="Q1078" s="223" t="str">
        <f>IF(OR(LEFT($A1078,1)="x",AND(Z1073+$AC1078=0,$AC1073&gt;0)),"",IFERROR(VLOOKUP($A1078,LedenZ,27,0),""))</f>
        <v/>
      </c>
      <c r="R1078" s="223" t="str">
        <f>IF(OR(LEFT($A1078,1)="x",AND(AA1073+$AC1078=0,$AC1073&gt;0)),"",IFERROR(VLOOKUP($A1078,LedenZ,28,0),""))</f>
        <v/>
      </c>
      <c r="S1078" s="223" t="str">
        <f>IF(OR(LEFT($A1078,1)="x",AND(AC1073+$AC1078=0,$AC1073&gt;0)),"",IFERROR(VLOOKUP($A1078,LedenZ,29,0),""))</f>
        <v/>
      </c>
      <c r="T1078" s="305"/>
      <c r="U1078" s="226"/>
      <c r="V1078" s="229" t="str">
        <f t="shared" si="863"/>
        <v/>
      </c>
      <c r="W1078" s="229" t="str">
        <f t="shared" si="863"/>
        <v/>
      </c>
      <c r="X1078" s="52">
        <v>9</v>
      </c>
      <c r="Y1078" s="87" t="str">
        <f t="shared" si="858"/>
        <v/>
      </c>
      <c r="Z1078" s="87" t="str">
        <f t="shared" si="859"/>
        <v/>
      </c>
      <c r="AA1078" s="87" t="str">
        <f t="shared" si="860"/>
        <v/>
      </c>
      <c r="AB1078" s="87" t="str">
        <f t="shared" si="861"/>
        <v/>
      </c>
      <c r="AC1078" s="34">
        <f t="shared" si="862"/>
        <v>0</v>
      </c>
    </row>
    <row r="1079" spans="1:29" x14ac:dyDescent="0.2">
      <c r="A1079" s="34" t="str">
        <f>C1071&amp;"x"&amp;B1079</f>
        <v>x6</v>
      </c>
      <c r="B1079" s="63">
        <v>6</v>
      </c>
      <c r="C1079" s="87" t="str">
        <f t="shared" si="848"/>
        <v/>
      </c>
      <c r="D1079" s="87" t="str">
        <f t="shared" si="849"/>
        <v/>
      </c>
      <c r="E1079" s="88" t="str">
        <f t="shared" si="850"/>
        <v/>
      </c>
      <c r="F1079" s="88" t="str">
        <f t="shared" si="851"/>
        <v/>
      </c>
      <c r="G1079" s="89" t="str">
        <f t="shared" si="852"/>
        <v/>
      </c>
      <c r="H1079" s="90" t="str">
        <f t="shared" si="853"/>
        <v/>
      </c>
      <c r="I1079" s="97"/>
      <c r="J1079" s="87" t="str">
        <f t="shared" si="854"/>
        <v/>
      </c>
      <c r="K1079" s="87" t="str">
        <f t="shared" si="855"/>
        <v/>
      </c>
      <c r="L1079" s="87" t="str">
        <f t="shared" si="856"/>
        <v/>
      </c>
      <c r="M1079" s="87" t="str">
        <f t="shared" si="857"/>
        <v/>
      </c>
      <c r="N1079" s="92"/>
      <c r="P1079" s="223" t="str">
        <f>IF(OR(LEFT($A1079,1)="x",AND(Y1073+$AC1079=0,$AC1073&gt;0)),"",IFERROR(VLOOKUP($A1079,LedenZ,26,0),""))</f>
        <v/>
      </c>
      <c r="Q1079" s="223" t="str">
        <f>IF(OR(LEFT($A1079,1)="x",AND(Z1073+$AC1079=0,$AC1073&gt;0)),"",IFERROR(VLOOKUP($A1079,LedenZ,27,0),""))</f>
        <v/>
      </c>
      <c r="R1079" s="223" t="str">
        <f>IF(OR(LEFT($A1079,1)="x",AND(AA1073+$AC1079=0,$AC1073&gt;0)),"",IFERROR(VLOOKUP($A1079,LedenZ,28,0),""))</f>
        <v/>
      </c>
      <c r="S1079" s="223" t="str">
        <f>IF(OR(LEFT($A1079,1)="x",AND(AC1073+$AC1079=0,$AC1073&gt;0)),"",IFERROR(VLOOKUP($A1079,LedenZ,29,0),""))</f>
        <v/>
      </c>
      <c r="T1079" s="305"/>
      <c r="U1079" s="226"/>
      <c r="V1079" s="229" t="str">
        <f t="shared" si="863"/>
        <v/>
      </c>
      <c r="W1079" s="229" t="str">
        <f t="shared" si="863"/>
        <v/>
      </c>
      <c r="X1079" s="52">
        <v>10</v>
      </c>
      <c r="Y1079" s="87" t="str">
        <f t="shared" si="858"/>
        <v/>
      </c>
      <c r="Z1079" s="87" t="str">
        <f t="shared" si="859"/>
        <v/>
      </c>
      <c r="AA1079" s="87" t="str">
        <f t="shared" si="860"/>
        <v/>
      </c>
      <c r="AB1079" s="87" t="str">
        <f t="shared" si="861"/>
        <v/>
      </c>
      <c r="AC1079" s="34">
        <f t="shared" si="862"/>
        <v>0</v>
      </c>
    </row>
    <row r="1080" spans="1:29" x14ac:dyDescent="0.2">
      <c r="A1080" s="34" t="str">
        <f>C1071&amp;"x"&amp;B1080</f>
        <v>x7</v>
      </c>
      <c r="B1080" s="63">
        <v>7</v>
      </c>
      <c r="C1080" s="87" t="str">
        <f t="shared" si="848"/>
        <v/>
      </c>
      <c r="D1080" s="87" t="str">
        <f t="shared" si="849"/>
        <v/>
      </c>
      <c r="E1080" s="88" t="str">
        <f t="shared" si="850"/>
        <v/>
      </c>
      <c r="F1080" s="88" t="str">
        <f t="shared" si="851"/>
        <v/>
      </c>
      <c r="G1080" s="89" t="str">
        <f t="shared" si="852"/>
        <v/>
      </c>
      <c r="H1080" s="90" t="str">
        <f t="shared" si="853"/>
        <v/>
      </c>
      <c r="I1080" s="97"/>
      <c r="J1080" s="87" t="str">
        <f t="shared" si="854"/>
        <v/>
      </c>
      <c r="K1080" s="87" t="str">
        <f t="shared" si="855"/>
        <v/>
      </c>
      <c r="L1080" s="87" t="str">
        <f t="shared" si="856"/>
        <v/>
      </c>
      <c r="M1080" s="87" t="str">
        <f t="shared" si="857"/>
        <v/>
      </c>
      <c r="N1080" s="92"/>
      <c r="P1080" s="223" t="str">
        <f>IF(OR(LEFT($A1080,1)="x",AND(Y1073+$AC1080=0,$AC1073&gt;0)),"",IFERROR(VLOOKUP($A1080,LedenZ,26,0),""))</f>
        <v/>
      </c>
      <c r="Q1080" s="223" t="str">
        <f>IF(OR(LEFT($A1080,1)="x",AND(Z1073+$AC1080=0,$AC1073&gt;0)),"",IFERROR(VLOOKUP($A1080,LedenZ,27,0),""))</f>
        <v/>
      </c>
      <c r="R1080" s="223" t="str">
        <f>IF(OR(LEFT($A1080,1)="x",AND(AA1073+$AC1080=0,$AC1073&gt;0)),"",IFERROR(VLOOKUP($A1080,LedenZ,28,0),""))</f>
        <v/>
      </c>
      <c r="S1080" s="223" t="str">
        <f>IF(OR(LEFT($A1080,1)="x",AND(AC1073+$AC1080=0,$AC1073&gt;0)),"",IFERROR(VLOOKUP($A1080,LedenZ,29,0),""))</f>
        <v/>
      </c>
      <c r="T1080" s="305"/>
      <c r="U1080" s="226"/>
      <c r="V1080" s="229" t="str">
        <f t="shared" si="863"/>
        <v/>
      </c>
      <c r="W1080" s="229" t="str">
        <f t="shared" si="863"/>
        <v/>
      </c>
      <c r="X1080" s="52">
        <v>11</v>
      </c>
      <c r="Y1080" s="87" t="str">
        <f t="shared" si="858"/>
        <v/>
      </c>
      <c r="Z1080" s="87" t="str">
        <f t="shared" si="859"/>
        <v/>
      </c>
      <c r="AA1080" s="87" t="str">
        <f t="shared" si="860"/>
        <v/>
      </c>
      <c r="AB1080" s="87" t="str">
        <f t="shared" si="861"/>
        <v/>
      </c>
      <c r="AC1080" s="34">
        <f t="shared" si="862"/>
        <v>0</v>
      </c>
    </row>
    <row r="1081" spans="1:29" x14ac:dyDescent="0.2">
      <c r="A1081" s="34" t="str">
        <f>C1071&amp;"x"&amp;B1081</f>
        <v>x8</v>
      </c>
      <c r="B1081" s="63">
        <v>8</v>
      </c>
      <c r="C1081" s="87" t="str">
        <f t="shared" si="848"/>
        <v/>
      </c>
      <c r="D1081" s="87" t="str">
        <f t="shared" si="849"/>
        <v/>
      </c>
      <c r="E1081" s="88" t="str">
        <f t="shared" si="850"/>
        <v/>
      </c>
      <c r="F1081" s="88" t="str">
        <f t="shared" si="851"/>
        <v/>
      </c>
      <c r="G1081" s="89" t="str">
        <f t="shared" si="852"/>
        <v/>
      </c>
      <c r="H1081" s="90" t="str">
        <f t="shared" si="853"/>
        <v/>
      </c>
      <c r="I1081" s="97"/>
      <c r="J1081" s="87" t="str">
        <f t="shared" si="854"/>
        <v/>
      </c>
      <c r="K1081" s="87" t="str">
        <f t="shared" si="855"/>
        <v/>
      </c>
      <c r="L1081" s="87" t="str">
        <f t="shared" si="856"/>
        <v/>
      </c>
      <c r="M1081" s="87" t="str">
        <f t="shared" si="857"/>
        <v/>
      </c>
      <c r="N1081" s="92"/>
      <c r="P1081" s="223" t="str">
        <f>IF(OR(LEFT($A1081,1)="x",AND(Y1073+$AC1081=0,$AC1073&gt;0)),"",IFERROR(VLOOKUP($A1081,LedenZ,26,0),""))</f>
        <v/>
      </c>
      <c r="Q1081" s="223" t="str">
        <f>IF(OR(LEFT($A1081,1)="x",AND(Z1073+$AC1081=0,$AC1073&gt;0)),"",IFERROR(VLOOKUP($A1081,LedenZ,27,0),""))</f>
        <v/>
      </c>
      <c r="R1081" s="223" t="str">
        <f>IF(OR(LEFT($A1081,1)="x",AND(AA1073+$AC1081=0,$AC1073&gt;0)),"",IFERROR(VLOOKUP($A1081,LedenZ,28,0),""))</f>
        <v/>
      </c>
      <c r="S1081" s="223" t="str">
        <f>IF(OR(LEFT($A1081,1)="x",AND(AC1073+$AC1081=0,$AC1073&gt;0)),"",IFERROR(VLOOKUP($A1081,LedenZ,29,0),""))</f>
        <v/>
      </c>
      <c r="T1081" s="305"/>
      <c r="U1081" s="226"/>
      <c r="V1081" s="229" t="str">
        <f t="shared" si="863"/>
        <v/>
      </c>
      <c r="W1081" s="229" t="str">
        <f t="shared" si="863"/>
        <v/>
      </c>
      <c r="X1081" s="52">
        <v>12</v>
      </c>
      <c r="Y1081" s="87" t="str">
        <f t="shared" si="858"/>
        <v/>
      </c>
      <c r="Z1081" s="87" t="str">
        <f t="shared" si="859"/>
        <v/>
      </c>
      <c r="AA1081" s="87" t="str">
        <f t="shared" si="860"/>
        <v/>
      </c>
      <c r="AB1081" s="87" t="str">
        <f t="shared" si="861"/>
        <v/>
      </c>
      <c r="AC1081" s="34">
        <f t="shared" si="862"/>
        <v>0</v>
      </c>
    </row>
    <row r="1082" spans="1:29" x14ac:dyDescent="0.2">
      <c r="A1082" s="34" t="str">
        <f>C1071&amp;"x"&amp;B1082</f>
        <v>x9</v>
      </c>
      <c r="B1082" s="63">
        <v>9</v>
      </c>
      <c r="C1082" s="87" t="str">
        <f t="shared" si="848"/>
        <v/>
      </c>
      <c r="D1082" s="87" t="str">
        <f t="shared" si="849"/>
        <v/>
      </c>
      <c r="E1082" s="88" t="str">
        <f t="shared" si="850"/>
        <v/>
      </c>
      <c r="F1082" s="88" t="str">
        <f t="shared" si="851"/>
        <v/>
      </c>
      <c r="G1082" s="89" t="str">
        <f t="shared" si="852"/>
        <v/>
      </c>
      <c r="H1082" s="90" t="str">
        <f t="shared" si="853"/>
        <v/>
      </c>
      <c r="I1082" s="97"/>
      <c r="J1082" s="87" t="str">
        <f t="shared" si="854"/>
        <v/>
      </c>
      <c r="K1082" s="87" t="str">
        <f t="shared" si="855"/>
        <v/>
      </c>
      <c r="L1082" s="87" t="str">
        <f t="shared" si="856"/>
        <v/>
      </c>
      <c r="M1082" s="87" t="str">
        <f t="shared" si="857"/>
        <v/>
      </c>
      <c r="N1082" s="92"/>
      <c r="P1082" s="223" t="str">
        <f>IF(OR(LEFT($A1082,1)="x",AND(Y1073+$AC1082=0,$AC1073&gt;0)),"",IFERROR(VLOOKUP($A1082,LedenZ,26,0),""))</f>
        <v/>
      </c>
      <c r="Q1082" s="223" t="str">
        <f>IF(OR(LEFT($A1082,1)="x",AND(Z1073+$AC1082=0,$AC1073&gt;0)),"",IFERROR(VLOOKUP($A1082,LedenZ,27,0),""))</f>
        <v/>
      </c>
      <c r="R1082" s="223" t="str">
        <f>IF(OR(LEFT($A1082,1)="x",AND(AA1073+$AC1082=0,$AC1073&gt;0)),"",IFERROR(VLOOKUP($A1082,LedenZ,28,0),""))</f>
        <v/>
      </c>
      <c r="S1082" s="223" t="str">
        <f>IF(OR(LEFT($A1082,1)="x",AND(AC1073+$AC1082=0,$AC1073&gt;0)),"",IFERROR(VLOOKUP($A1082,LedenZ,29,0),""))</f>
        <v/>
      </c>
      <c r="T1082" s="305"/>
      <c r="U1082" s="226"/>
      <c r="V1082" s="229" t="str">
        <f t="shared" si="863"/>
        <v/>
      </c>
      <c r="W1082" s="229" t="str">
        <f t="shared" si="863"/>
        <v/>
      </c>
      <c r="X1082" s="52">
        <v>13</v>
      </c>
      <c r="Y1082" s="87" t="str">
        <f t="shared" si="858"/>
        <v/>
      </c>
      <c r="Z1082" s="87" t="str">
        <f t="shared" si="859"/>
        <v/>
      </c>
      <c r="AA1082" s="87" t="str">
        <f t="shared" si="860"/>
        <v/>
      </c>
      <c r="AB1082" s="87" t="str">
        <f t="shared" si="861"/>
        <v/>
      </c>
      <c r="AC1082" s="34">
        <f t="shared" si="862"/>
        <v>0</v>
      </c>
    </row>
    <row r="1083" spans="1:29" x14ac:dyDescent="0.2">
      <c r="A1083" s="34" t="str">
        <f>C1071&amp;"x"&amp;B1083</f>
        <v>x10</v>
      </c>
      <c r="B1083" s="63">
        <v>10</v>
      </c>
      <c r="C1083" s="87" t="str">
        <f t="shared" si="848"/>
        <v/>
      </c>
      <c r="D1083" s="87" t="str">
        <f t="shared" si="849"/>
        <v/>
      </c>
      <c r="E1083" s="88" t="str">
        <f t="shared" si="850"/>
        <v/>
      </c>
      <c r="F1083" s="88" t="str">
        <f t="shared" si="851"/>
        <v/>
      </c>
      <c r="G1083" s="89" t="str">
        <f t="shared" si="852"/>
        <v/>
      </c>
      <c r="H1083" s="90" t="str">
        <f t="shared" si="853"/>
        <v/>
      </c>
      <c r="I1083" s="97"/>
      <c r="J1083" s="87" t="str">
        <f t="shared" si="854"/>
        <v/>
      </c>
      <c r="K1083" s="87" t="str">
        <f t="shared" si="855"/>
        <v/>
      </c>
      <c r="L1083" s="87" t="str">
        <f t="shared" si="856"/>
        <v/>
      </c>
      <c r="M1083" s="87" t="str">
        <f t="shared" si="857"/>
        <v/>
      </c>
      <c r="N1083" s="92"/>
      <c r="P1083" s="223" t="str">
        <f>IF(OR(LEFT($A1083,1)="x",AND(Y1073+$AC1083=0,$AC1073&gt;0)),"",IFERROR(VLOOKUP($A1083,LedenZ,26,0),""))</f>
        <v/>
      </c>
      <c r="Q1083" s="223" t="str">
        <f>IF(OR(LEFT($A1083,1)="x",AND(Z1073+$AC1083=0,$AC1073&gt;0)),"",IFERROR(VLOOKUP($A1083,LedenZ,27,0),""))</f>
        <v/>
      </c>
      <c r="R1083" s="223" t="str">
        <f>IF(OR(LEFT($A1083,1)="x",AND(AA1073+$AC1083=0,$AC1073&gt;0)),"",IFERROR(VLOOKUP($A1083,LedenZ,28,0),""))</f>
        <v/>
      </c>
      <c r="S1083" s="223" t="str">
        <f>IF(OR(LEFT($A1083,1)="x",AND(AC1073+$AC1083=0,$AC1073&gt;0)),"",IFERROR(VLOOKUP($A1083,LedenZ,29,0),""))</f>
        <v/>
      </c>
      <c r="T1083" s="305"/>
      <c r="U1083" s="226"/>
      <c r="V1083" s="229" t="str">
        <f t="shared" si="863"/>
        <v/>
      </c>
      <c r="W1083" s="229" t="str">
        <f t="shared" si="863"/>
        <v/>
      </c>
      <c r="X1083" s="52">
        <v>14</v>
      </c>
      <c r="Y1083" s="87" t="str">
        <f t="shared" si="858"/>
        <v/>
      </c>
      <c r="Z1083" s="87" t="str">
        <f t="shared" si="859"/>
        <v/>
      </c>
      <c r="AA1083" s="87" t="str">
        <f t="shared" si="860"/>
        <v/>
      </c>
      <c r="AB1083" s="87" t="str">
        <f t="shared" si="861"/>
        <v/>
      </c>
      <c r="AC1083" s="34">
        <f t="shared" si="862"/>
        <v>0</v>
      </c>
    </row>
    <row r="1084" spans="1:29" x14ac:dyDescent="0.2">
      <c r="A1084" s="34" t="str">
        <f>C1071&amp;"x"&amp;B1084</f>
        <v>x11</v>
      </c>
      <c r="B1084" s="63">
        <v>11</v>
      </c>
      <c r="C1084" s="87" t="str">
        <f t="shared" si="848"/>
        <v/>
      </c>
      <c r="D1084" s="87" t="str">
        <f t="shared" si="849"/>
        <v/>
      </c>
      <c r="E1084" s="88" t="str">
        <f t="shared" si="850"/>
        <v/>
      </c>
      <c r="F1084" s="88" t="str">
        <f t="shared" si="851"/>
        <v/>
      </c>
      <c r="G1084" s="89" t="str">
        <f t="shared" si="852"/>
        <v/>
      </c>
      <c r="H1084" s="90" t="str">
        <f t="shared" si="853"/>
        <v/>
      </c>
      <c r="I1084" s="97"/>
      <c r="J1084" s="87" t="str">
        <f t="shared" si="854"/>
        <v/>
      </c>
      <c r="K1084" s="87" t="str">
        <f t="shared" si="855"/>
        <v/>
      </c>
      <c r="L1084" s="87" t="str">
        <f t="shared" si="856"/>
        <v/>
      </c>
      <c r="M1084" s="87" t="str">
        <f t="shared" si="857"/>
        <v/>
      </c>
      <c r="N1084" s="92"/>
      <c r="P1084" s="223" t="str">
        <f>IF(OR(LEFT($A1084,1)="x",AND(Y1073+$AC1084=0,$AC1073&gt;0)),"",IFERROR(VLOOKUP($A1084,LedenZ,26,0),""))</f>
        <v/>
      </c>
      <c r="Q1084" s="223" t="str">
        <f>IF(OR(LEFT($A1084,1)="x",AND(Z1073+$AC1084=0,$AC1073&gt;0)),"",IFERROR(VLOOKUP($A1084,LedenZ,27,0),""))</f>
        <v/>
      </c>
      <c r="R1084" s="223" t="str">
        <f>IF(OR(LEFT($A1084,1)="x",AND(AA1073+$AC1084=0,$AC1073&gt;0)),"",IFERROR(VLOOKUP($A1084,LedenZ,28,0),""))</f>
        <v/>
      </c>
      <c r="S1084" s="223" t="str">
        <f>IF(OR(LEFT($A1084,1)="x",AND(AC1073+$AC1084=0,$AC1073&gt;0)),"",IFERROR(VLOOKUP($A1084,LedenZ,29,0),""))</f>
        <v/>
      </c>
      <c r="V1084" s="229" t="str">
        <f t="shared" si="863"/>
        <v/>
      </c>
      <c r="W1084" s="229" t="str">
        <f t="shared" si="863"/>
        <v/>
      </c>
      <c r="X1084" s="52">
        <v>15</v>
      </c>
      <c r="Y1084" s="87" t="str">
        <f t="shared" si="858"/>
        <v/>
      </c>
      <c r="Z1084" s="87" t="str">
        <f t="shared" si="859"/>
        <v/>
      </c>
      <c r="AA1084" s="87" t="str">
        <f t="shared" si="860"/>
        <v/>
      </c>
      <c r="AB1084" s="87" t="str">
        <f t="shared" si="861"/>
        <v/>
      </c>
      <c r="AC1084" s="34">
        <f t="shared" si="862"/>
        <v>0</v>
      </c>
    </row>
    <row r="1085" spans="1:29" x14ac:dyDescent="0.2">
      <c r="A1085" s="34" t="str">
        <f>C1071&amp;"x"&amp;B1085</f>
        <v>x12</v>
      </c>
      <c r="B1085" s="63">
        <v>12</v>
      </c>
      <c r="C1085" s="87" t="str">
        <f t="shared" si="848"/>
        <v/>
      </c>
      <c r="D1085" s="87" t="str">
        <f t="shared" si="849"/>
        <v/>
      </c>
      <c r="E1085" s="88" t="str">
        <f t="shared" si="850"/>
        <v/>
      </c>
      <c r="F1085" s="88" t="str">
        <f t="shared" si="851"/>
        <v/>
      </c>
      <c r="G1085" s="89" t="str">
        <f t="shared" si="852"/>
        <v/>
      </c>
      <c r="H1085" s="90" t="str">
        <f t="shared" si="853"/>
        <v/>
      </c>
      <c r="I1085" s="97"/>
      <c r="J1085" s="87" t="str">
        <f t="shared" si="854"/>
        <v/>
      </c>
      <c r="K1085" s="87" t="str">
        <f t="shared" si="855"/>
        <v/>
      </c>
      <c r="L1085" s="87" t="str">
        <f t="shared" si="856"/>
        <v/>
      </c>
      <c r="M1085" s="87" t="str">
        <f t="shared" si="857"/>
        <v/>
      </c>
      <c r="N1085" s="92"/>
      <c r="P1085" s="223" t="str">
        <f>IF(OR(LEFT($A1085,1)="x",AND(Y1073+$AC1085=0,$AC1073&gt;0)),"",IFERROR(VLOOKUP($A1085,LedenZ,26,0),""))</f>
        <v/>
      </c>
      <c r="Q1085" s="223" t="str">
        <f>IF(OR(LEFT($A1085,1)="x",AND(Z1073+$AC1085=0,$AC1073&gt;0)),"",IFERROR(VLOOKUP($A1085,LedenZ,27,0),""))</f>
        <v/>
      </c>
      <c r="R1085" s="223" t="str">
        <f>IF(OR(LEFT($A1085,1)="x",AND(AA1073+$AC1085=0,$AC1073&gt;0)),"",IFERROR(VLOOKUP($A1085,LedenZ,28,0),""))</f>
        <v/>
      </c>
      <c r="S1085" s="223" t="str">
        <f>IF(OR(LEFT($A1085,1)="x",AND(AC1073+$AC1085=0,$AC1073&gt;0)),"",IFERROR(VLOOKUP($A1085,LedenZ,29,0),""))</f>
        <v/>
      </c>
      <c r="V1085" s="229" t="str">
        <f t="shared" si="863"/>
        <v/>
      </c>
      <c r="W1085" s="229" t="str">
        <f t="shared" si="863"/>
        <v/>
      </c>
      <c r="X1085" s="52">
        <v>16</v>
      </c>
      <c r="Y1085" s="87" t="str">
        <f t="shared" si="858"/>
        <v/>
      </c>
      <c r="Z1085" s="87" t="str">
        <f t="shared" si="859"/>
        <v/>
      </c>
      <c r="AA1085" s="87" t="str">
        <f t="shared" si="860"/>
        <v/>
      </c>
      <c r="AB1085" s="87" t="str">
        <f t="shared" si="861"/>
        <v/>
      </c>
      <c r="AC1085" s="34">
        <f t="shared" si="862"/>
        <v>0</v>
      </c>
    </row>
    <row r="1086" spans="1:29" x14ac:dyDescent="0.2">
      <c r="A1086" s="34" t="str">
        <f>C1071&amp;"x"&amp;B1086</f>
        <v>x13</v>
      </c>
      <c r="B1086" s="63">
        <v>13</v>
      </c>
      <c r="C1086" s="87" t="str">
        <f t="shared" si="848"/>
        <v/>
      </c>
      <c r="D1086" s="87" t="str">
        <f t="shared" si="849"/>
        <v/>
      </c>
      <c r="E1086" s="88" t="str">
        <f t="shared" si="850"/>
        <v/>
      </c>
      <c r="F1086" s="88" t="str">
        <f t="shared" si="851"/>
        <v/>
      </c>
      <c r="G1086" s="89" t="str">
        <f t="shared" si="852"/>
        <v/>
      </c>
      <c r="H1086" s="90" t="str">
        <f t="shared" si="853"/>
        <v/>
      </c>
      <c r="I1086" s="97"/>
      <c r="J1086" s="87" t="str">
        <f t="shared" si="854"/>
        <v/>
      </c>
      <c r="K1086" s="87" t="str">
        <f t="shared" si="855"/>
        <v/>
      </c>
      <c r="L1086" s="87" t="str">
        <f t="shared" si="856"/>
        <v/>
      </c>
      <c r="M1086" s="87" t="str">
        <f t="shared" si="857"/>
        <v/>
      </c>
      <c r="N1086" s="92"/>
      <c r="P1086" s="223" t="str">
        <f>IF(OR(LEFT($A1086,1)="x",AND(Y1073+$AC1086=0,$AC1073&gt;0)),"",IFERROR(VLOOKUP($A1086,LedenZ,26,0),""))</f>
        <v/>
      </c>
      <c r="Q1086" s="223" t="str">
        <f>IF(OR(LEFT($A1086,1)="x",AND(Z1073+$AC1086=0,$AC1073&gt;0)),"",IFERROR(VLOOKUP($A1086,LedenZ,27,0),""))</f>
        <v/>
      </c>
      <c r="R1086" s="223" t="str">
        <f>IF(OR(LEFT($A1086,1)="x",AND(AA1073+$AC1086=0,$AC1073&gt;0)),"",IFERROR(VLOOKUP($A1086,LedenZ,28,0),""))</f>
        <v/>
      </c>
      <c r="S1086" s="223" t="str">
        <f>IF(OR(LEFT($A1086,1)="x",AND(AC1073+$AC1086=0,$AC1073&gt;0)),"",IFERROR(VLOOKUP($A1086,LedenZ,29,0),""))</f>
        <v/>
      </c>
      <c r="V1086" s="229" t="str">
        <f t="shared" si="863"/>
        <v/>
      </c>
      <c r="W1086" s="229" t="str">
        <f t="shared" si="863"/>
        <v/>
      </c>
      <c r="X1086" s="52">
        <v>17</v>
      </c>
      <c r="Y1086" s="87" t="str">
        <f t="shared" si="858"/>
        <v/>
      </c>
      <c r="Z1086" s="87" t="str">
        <f t="shared" si="859"/>
        <v/>
      </c>
      <c r="AA1086" s="87" t="str">
        <f t="shared" si="860"/>
        <v/>
      </c>
      <c r="AB1086" s="87" t="str">
        <f t="shared" si="861"/>
        <v/>
      </c>
      <c r="AC1086" s="34">
        <f t="shared" si="862"/>
        <v>0</v>
      </c>
    </row>
    <row r="1087" spans="1:29" x14ac:dyDescent="0.2">
      <c r="A1087" s="34" t="str">
        <f>C1071&amp;"x"&amp;B1087</f>
        <v>x14</v>
      </c>
      <c r="B1087" s="63">
        <v>14</v>
      </c>
      <c r="C1087" s="87" t="str">
        <f t="shared" si="848"/>
        <v/>
      </c>
      <c r="D1087" s="87" t="str">
        <f t="shared" si="849"/>
        <v/>
      </c>
      <c r="E1087" s="88" t="str">
        <f t="shared" si="850"/>
        <v/>
      </c>
      <c r="F1087" s="88" t="str">
        <f t="shared" si="851"/>
        <v/>
      </c>
      <c r="G1087" s="89" t="str">
        <f t="shared" si="852"/>
        <v/>
      </c>
      <c r="H1087" s="90" t="str">
        <f t="shared" si="853"/>
        <v/>
      </c>
      <c r="I1087" s="97"/>
      <c r="J1087" s="87" t="str">
        <f t="shared" si="854"/>
        <v/>
      </c>
      <c r="K1087" s="87" t="str">
        <f t="shared" si="855"/>
        <v/>
      </c>
      <c r="L1087" s="87" t="str">
        <f t="shared" si="856"/>
        <v/>
      </c>
      <c r="M1087" s="87" t="str">
        <f t="shared" si="857"/>
        <v/>
      </c>
      <c r="N1087" s="92"/>
      <c r="P1087" s="223" t="str">
        <f>IF(OR(LEFT($A1087,1)="x",AND(Y1073+$AC1087=0,$AC1073&gt;0)),"",IFERROR(VLOOKUP($A1087,LedenZ,26,0),""))</f>
        <v/>
      </c>
      <c r="Q1087" s="223" t="str">
        <f>IF(OR(LEFT($A1087,1)="x",AND(Z1073+$AC1087=0,$AC1073&gt;0)),"",IFERROR(VLOOKUP($A1087,LedenZ,27,0),""))</f>
        <v/>
      </c>
      <c r="R1087" s="223" t="str">
        <f>IF(OR(LEFT($A1087,1)="x",AND(AA1073+$AC1087=0,$AC1073&gt;0)),"",IFERROR(VLOOKUP($A1087,LedenZ,28,0),""))</f>
        <v/>
      </c>
      <c r="S1087" s="223" t="str">
        <f>IF(OR(LEFT($A1087,1)="x",AND(AC1073+$AC1087=0,$AC1073&gt;0)),"",IFERROR(VLOOKUP($A1087,LedenZ,29,0),""))</f>
        <v/>
      </c>
      <c r="V1087" s="229" t="str">
        <f t="shared" si="863"/>
        <v/>
      </c>
      <c r="W1087" s="229" t="str">
        <f t="shared" si="863"/>
        <v/>
      </c>
      <c r="X1087" s="52">
        <v>18</v>
      </c>
      <c r="Y1087" s="87" t="str">
        <f t="shared" si="858"/>
        <v/>
      </c>
      <c r="Z1087" s="87" t="str">
        <f t="shared" si="859"/>
        <v/>
      </c>
      <c r="AA1087" s="87" t="str">
        <f t="shared" si="860"/>
        <v/>
      </c>
      <c r="AB1087" s="87" t="str">
        <f t="shared" si="861"/>
        <v/>
      </c>
      <c r="AC1087" s="34">
        <f t="shared" si="862"/>
        <v>0</v>
      </c>
    </row>
    <row r="1088" spans="1:29" x14ac:dyDescent="0.2">
      <c r="A1088" s="34" t="str">
        <f>C1071&amp;"x"&amp;B1088</f>
        <v>x15</v>
      </c>
      <c r="B1088" s="63">
        <v>15</v>
      </c>
      <c r="C1088" s="87" t="str">
        <f t="shared" si="848"/>
        <v/>
      </c>
      <c r="D1088" s="87" t="str">
        <f t="shared" si="849"/>
        <v/>
      </c>
      <c r="E1088" s="88" t="str">
        <f t="shared" si="850"/>
        <v/>
      </c>
      <c r="F1088" s="88" t="str">
        <f t="shared" si="851"/>
        <v/>
      </c>
      <c r="G1088" s="89" t="str">
        <f t="shared" si="852"/>
        <v/>
      </c>
      <c r="H1088" s="90" t="str">
        <f t="shared" si="853"/>
        <v/>
      </c>
      <c r="I1088" s="97"/>
      <c r="J1088" s="87" t="str">
        <f t="shared" si="854"/>
        <v/>
      </c>
      <c r="K1088" s="87" t="str">
        <f t="shared" si="855"/>
        <v/>
      </c>
      <c r="L1088" s="87" t="str">
        <f t="shared" si="856"/>
        <v/>
      </c>
      <c r="M1088" s="87" t="str">
        <f t="shared" si="857"/>
        <v/>
      </c>
      <c r="N1088" s="92"/>
      <c r="P1088" s="223" t="str">
        <f>IF(OR(LEFT($A1088,1)="x",AND(Y1073+$AC1088=0,$AC1073&gt;0)),"",IFERROR(VLOOKUP($A1088,LedenZ,26,0),""))</f>
        <v/>
      </c>
      <c r="Q1088" s="223" t="str">
        <f>IF(OR(LEFT($A1088,1)="x",AND(Z1073+$AC1088=0,$AC1073&gt;0)),"",IFERROR(VLOOKUP($A1088,LedenZ,27,0),""))</f>
        <v/>
      </c>
      <c r="R1088" s="223" t="str">
        <f>IF(OR(LEFT($A1088,1)="x",AND(AA1073+$AC1088=0,$AC1073&gt;0)),"",IFERROR(VLOOKUP($A1088,LedenZ,28,0),""))</f>
        <v/>
      </c>
      <c r="S1088" s="223" t="str">
        <f>IF(OR(LEFT($A1088,1)="x",AND(AC1073+$AC1088=0,$AC1073&gt;0)),"",IFERROR(VLOOKUP($A1088,LedenZ,29,0),""))</f>
        <v/>
      </c>
      <c r="V1088" s="229" t="str">
        <f t="shared" si="863"/>
        <v/>
      </c>
      <c r="W1088" s="229" t="str">
        <f t="shared" si="863"/>
        <v/>
      </c>
      <c r="X1088" s="52">
        <v>19</v>
      </c>
      <c r="Y1088" s="87" t="str">
        <f t="shared" si="858"/>
        <v/>
      </c>
      <c r="Z1088" s="87" t="str">
        <f t="shared" si="859"/>
        <v/>
      </c>
      <c r="AA1088" s="87" t="str">
        <f t="shared" si="860"/>
        <v/>
      </c>
      <c r="AB1088" s="87" t="str">
        <f t="shared" si="861"/>
        <v/>
      </c>
      <c r="AC1088" s="34">
        <f t="shared" si="862"/>
        <v>0</v>
      </c>
    </row>
    <row r="1089" spans="1:32" ht="13.5" thickBot="1" x14ac:dyDescent="0.25">
      <c r="B1089" s="93"/>
      <c r="C1089" s="94"/>
      <c r="D1089" s="93"/>
      <c r="E1089" s="93"/>
      <c r="F1089" s="93"/>
      <c r="G1089" s="95"/>
      <c r="H1089" s="95"/>
      <c r="I1089" s="95"/>
      <c r="J1089" s="94"/>
      <c r="K1089" s="94"/>
      <c r="L1089" s="94"/>
      <c r="M1089" s="92"/>
      <c r="N1089" s="92"/>
      <c r="X1089" s="52">
        <v>20</v>
      </c>
    </row>
    <row r="1090" spans="1:32" ht="13.5" thickTop="1" x14ac:dyDescent="0.2">
      <c r="A1090" s="62"/>
      <c r="B1090" s="63"/>
      <c r="C1090" s="392" t="s">
        <v>6547</v>
      </c>
      <c r="D1090" s="392"/>
      <c r="E1090" s="178" t="s">
        <v>6548</v>
      </c>
      <c r="F1090" s="178" t="s">
        <v>6549</v>
      </c>
      <c r="G1090" s="65" t="s">
        <v>6550</v>
      </c>
      <c r="H1090" s="66"/>
      <c r="I1090" s="67"/>
      <c r="J1090" s="68" t="s">
        <v>6551</v>
      </c>
      <c r="K1090" s="68" t="s">
        <v>6552</v>
      </c>
      <c r="L1090" s="68" t="s">
        <v>6553</v>
      </c>
      <c r="M1090" s="69"/>
      <c r="N1090" s="69"/>
      <c r="O1090" s="70"/>
      <c r="P1090" s="71">
        <f>COUNT(P1094:P1108)</f>
        <v>0</v>
      </c>
      <c r="Q1090" s="71">
        <f>COUNT(Q1094:Q1108)</f>
        <v>0</v>
      </c>
      <c r="R1090" s="71">
        <f>COUNT(R1094:R1108)</f>
        <v>0</v>
      </c>
      <c r="S1090" s="71">
        <f>COUNT(S1094:S1108)</f>
        <v>0</v>
      </c>
      <c r="T1090" s="51">
        <f>S1090-(15-COUNTBLANK(AB1094:AB1108))</f>
        <v>0</v>
      </c>
      <c r="U1090" s="70"/>
      <c r="V1090" s="70"/>
      <c r="W1090" s="70"/>
      <c r="X1090" s="70">
        <v>1</v>
      </c>
      <c r="Y1090" s="62"/>
      <c r="Z1090" s="62"/>
      <c r="AA1090" s="62"/>
      <c r="AB1090" s="62"/>
      <c r="AC1090" s="62"/>
    </row>
    <row r="1091" spans="1:32" x14ac:dyDescent="0.2">
      <c r="A1091" s="43">
        <v>58</v>
      </c>
      <c r="B1091" s="73"/>
      <c r="C1091" s="391" t="str">
        <f>Leden!AR60</f>
        <v/>
      </c>
      <c r="D1091" s="391"/>
      <c r="E1091" s="177" t="str">
        <f>IF($C1091="","",LEFT(IFERROR(VLOOKUP($C1091,TeamsZ,2,0),"")&amp;"??",2))</f>
        <v/>
      </c>
      <c r="F1091" s="177" t="str">
        <f>IF($C1091="","",LEFT(IFERROR(VLOOKUP($C1091,TeamsZ,3,0),"")&amp;"??",2))</f>
        <v/>
      </c>
      <c r="G1091" s="177" t="str">
        <f>IF($C1091="","",LEFT(IFERROR(VLOOKUP($C1091,TeamsZ,4,0),"")&amp;"?",1))</f>
        <v/>
      </c>
      <c r="H1091" s="75"/>
      <c r="I1091" s="76"/>
      <c r="J1091" s="295">
        <f>COUNTIF(C1094:C1108,"V")</f>
        <v>0</v>
      </c>
      <c r="K1091" s="300">
        <f>COUNTIF(C1094:C1108,"M")</f>
        <v>0</v>
      </c>
      <c r="L1091" s="77" t="str">
        <f>IFERROR(AVERAGE(H1094:H1108),"")</f>
        <v/>
      </c>
      <c r="M1091" s="78"/>
      <c r="N1091" s="78"/>
      <c r="O1091" s="79" t="s">
        <v>6554</v>
      </c>
      <c r="P1091" s="223" t="str">
        <f>IF(COUNT(P1094:P1108)=0,"",TeamPunten(P1094:P1108,$V1091))</f>
        <v/>
      </c>
      <c r="Q1091" s="223" t="str">
        <f>IF(COUNT(Q1094:Q1108)=0,"",TeamPunten(Q1094:Q1108,$V1091))</f>
        <v/>
      </c>
      <c r="R1091" s="223" t="str">
        <f>IF(COUNT(R1094:R1108)=0,"",TeamPunten(R1094:R1108,$V1091))</f>
        <v/>
      </c>
      <c r="S1091" s="223" t="str">
        <f>IF(COUNT(S1094:S1108)=0,"",TeamPunten(S1094:S1108,$V1091))</f>
        <v/>
      </c>
      <c r="T1091" s="51"/>
      <c r="U1091" s="225" t="str">
        <f>MID($C1091,1,1)</f>
        <v/>
      </c>
      <c r="V1091" s="225" t="str">
        <f>MID($C1091,1,1)</f>
        <v/>
      </c>
      <c r="W1091" s="225" t="str">
        <f>MID($C1091,1,1)</f>
        <v/>
      </c>
      <c r="X1091" s="52">
        <v>2</v>
      </c>
      <c r="Y1091" s="43"/>
      <c r="Z1091" s="43"/>
      <c r="AA1091" s="43"/>
      <c r="AB1091" s="43"/>
      <c r="AC1091" s="43"/>
      <c r="AD1091" s="20" t="str">
        <f>IF($C1091="","",IFERROR(VLOOKUP($C1091,TeamsZ,6,0),""))</f>
        <v/>
      </c>
      <c r="AE1091" s="20" t="str">
        <f>IF($AD1091="","",VLOOKUP($AD1091,Teams!$J$4:$O$8,2,0))</f>
        <v/>
      </c>
      <c r="AF1091" s="20" t="str">
        <f>IF($AD1091="","",VLOOKUP($AD1091,Teams!$J$4:$O$8,4,0))</f>
        <v/>
      </c>
    </row>
    <row r="1092" spans="1:32" x14ac:dyDescent="0.2">
      <c r="B1092" s="63"/>
      <c r="C1092" s="178"/>
      <c r="D1092" s="63"/>
      <c r="E1092" s="63"/>
      <c r="F1092" s="63"/>
      <c r="G1092" s="67"/>
      <c r="H1092" s="67"/>
      <c r="I1092" s="67"/>
      <c r="J1092" s="296"/>
      <c r="K1092" s="296"/>
      <c r="L1092" s="296"/>
      <c r="M1092" s="80"/>
      <c r="N1092" s="80"/>
      <c r="P1092" s="224"/>
      <c r="Q1092" s="224"/>
      <c r="R1092" s="224"/>
      <c r="S1092" s="224"/>
      <c r="T1092" s="51"/>
      <c r="U1092" s="226"/>
      <c r="V1092" s="226"/>
      <c r="W1092" s="226"/>
      <c r="X1092" s="52">
        <v>3</v>
      </c>
    </row>
    <row r="1093" spans="1:32" x14ac:dyDescent="0.2">
      <c r="A1093" s="81"/>
      <c r="B1093" s="82"/>
      <c r="C1093" s="83" t="s">
        <v>6555</v>
      </c>
      <c r="D1093" s="83" t="s">
        <v>6556</v>
      </c>
      <c r="E1093" s="84" t="s">
        <v>6557</v>
      </c>
      <c r="F1093" s="84" t="s">
        <v>6558</v>
      </c>
      <c r="G1093" s="83" t="s">
        <v>6559</v>
      </c>
      <c r="H1093" s="83" t="s">
        <v>6560</v>
      </c>
      <c r="I1093" s="83" t="s">
        <v>6415</v>
      </c>
      <c r="J1093" s="83" t="s">
        <v>7321</v>
      </c>
      <c r="K1093" s="83" t="s">
        <v>8065</v>
      </c>
      <c r="L1093" s="83" t="s">
        <v>8195</v>
      </c>
      <c r="M1093" s="83" t="s">
        <v>8196</v>
      </c>
      <c r="N1093" s="85"/>
      <c r="O1093" s="86"/>
      <c r="P1093" s="227" t="s">
        <v>6425</v>
      </c>
      <c r="Q1093" s="227" t="s">
        <v>6424</v>
      </c>
      <c r="R1093" s="227" t="s">
        <v>6426</v>
      </c>
      <c r="S1093" s="227" t="s">
        <v>6425</v>
      </c>
      <c r="T1093" s="51"/>
      <c r="U1093" s="225" t="str">
        <f>IF(W1091="","",VLOOKUP(W1091,Leeftijdscat,2,FALSE))</f>
        <v/>
      </c>
      <c r="V1093" s="225" t="str">
        <f>IF(W1091="","",VLOOKUP(W1091,Leeftijdscat,3,FALSE))</f>
        <v/>
      </c>
      <c r="W1093" s="225"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LEN(AB1094&amp;AB1095&amp;AB1096&amp;AB1097&amp;AB1098&amp;AB1099&amp;AB1100&amp;AB1101&amp;AB1102&amp;AB1103&amp;AB1104&amp;AB1105&amp;AB1106&amp;AB1107&amp;AB1108)</f>
        <v>0</v>
      </c>
      <c r="AC1093" s="81">
        <f>SUM(Y1093:AA1093)</f>
        <v>0</v>
      </c>
    </row>
    <row r="1094" spans="1:32" x14ac:dyDescent="0.2">
      <c r="A1094" s="34" t="str">
        <f>C1091&amp;"x"&amp;B1094</f>
        <v>x1</v>
      </c>
      <c r="B1094" s="63">
        <v>1</v>
      </c>
      <c r="C1094" s="87" t="str">
        <f t="shared" ref="C1094:C1108" si="864">IF(LEFT($A1094,1)="x","",IFERROR(VLOOKUP($A1094,LedenZ,5,0),""))</f>
        <v/>
      </c>
      <c r="D1094" s="87" t="str">
        <f t="shared" ref="D1094:D1108" si="865">IF(LEFT($A1094,1)="x","",IFERROR(VLOOKUP($A1094,LedenZ,6,0),""))</f>
        <v/>
      </c>
      <c r="E1094" s="88" t="str">
        <f t="shared" ref="E1094:E1108" si="866">IF(LEFT($A1094,1)="x","",IFERROR(VLOOKUP($A1094,LedenZ,7,0),""))</f>
        <v/>
      </c>
      <c r="F1094" s="88" t="str">
        <f t="shared" ref="F1094:F1108" si="867">IF(LEFT($A1094,1)="x","",IFERROR(VLOOKUP($A1094,LedenZ,8,0),""))</f>
        <v/>
      </c>
      <c r="G1094" s="89" t="str">
        <f t="shared" ref="G1094:G1108" si="868">IF(LEFT($A1094,1)="x","",IFERROR(VLOOKUP($A1094,LedenZ,9,0),""))</f>
        <v/>
      </c>
      <c r="H1094" s="90" t="str">
        <f t="shared" ref="H1094:H1108" si="869">IF(AND(ISNUMBER(G1094),G1094&lt;&gt;0),DATEDIF(G1094,Peildatum,"Y"),"")</f>
        <v/>
      </c>
      <c r="I1094" s="97"/>
      <c r="J1094" s="87" t="str">
        <f t="shared" ref="J1094:J1108" si="870">IF(LEFT($A1094,1)="x","",IFERROR(VLOOKUP($A1094,LedenZ,15,0),""))</f>
        <v/>
      </c>
      <c r="K1094" s="87" t="str">
        <f t="shared" ref="K1094:K1108" si="871">IF(LEFT($A1094,1)="x","",IFERROR(VLOOKUP($A1094,LedenZ,16,0),""))</f>
        <v/>
      </c>
      <c r="L1094" s="87" t="str">
        <f t="shared" ref="L1094:L1108" si="872">IF(LEFT($A1094,1)="x","",IFERROR(VLOOKUP($A1094,LedenZ,17,0),""))</f>
        <v/>
      </c>
      <c r="M1094" s="87" t="str">
        <f t="shared" ref="M1094:M1108" si="873">IF(LEFT($A1094,1)="x","",IFERROR(VLOOKUP($A1094,LedenZ,18,0),""))</f>
        <v/>
      </c>
      <c r="N1094" s="92"/>
      <c r="P1094" s="223" t="str">
        <f>IF(OR(LEFT($A1094,1)="x",AND(Y1093+$AC1094=0,$AC1093&gt;0)),"",IFERROR(VLOOKUP($A1094,LedenZ,26,0),""))</f>
        <v/>
      </c>
      <c r="Q1094" s="223" t="str">
        <f>IF(OR(LEFT($A1094,1)="x",AND(Z1093+$AC1094=0,$AC1093&gt;0)),"",IFERROR(VLOOKUP($A1094,LedenZ,27,0),""))</f>
        <v/>
      </c>
      <c r="R1094" s="223" t="str">
        <f>IF(OR(LEFT($A1094,1)="x",AND(AA1093+$AC1094=0,$AC1093&gt;0)),"",IFERROR(VLOOKUP($A1094,LedenZ,28,0),""))</f>
        <v/>
      </c>
      <c r="S1094" s="223" t="str">
        <f>IF(OR(LEFT($A1094,1)="x",AND(AC1093+$AC1094=0,$AC1093&gt;0)),"",IFERROR(VLOOKUP($A1094,LedenZ,29,0),""))</f>
        <v/>
      </c>
      <c r="T1094" s="305"/>
      <c r="U1094" s="226"/>
      <c r="V1094" s="229" t="str">
        <f>V1093</f>
        <v/>
      </c>
      <c r="W1094" s="229" t="str">
        <f>W1093</f>
        <v/>
      </c>
      <c r="X1094" s="52">
        <v>5</v>
      </c>
      <c r="Y1094" s="87" t="str">
        <f t="shared" ref="Y1094:Y1108" si="874">IF(LEFT($A1094,1)="x","",IFERROR(VLOOKUP($A1094,LedenZ,33,0),""))</f>
        <v/>
      </c>
      <c r="Z1094" s="87" t="str">
        <f t="shared" ref="Z1094:Z1108" si="875">IF(LEFT($A1094,1)="x","",IFERROR(VLOOKUP($A1094,LedenZ,34,0),""))</f>
        <v/>
      </c>
      <c r="AA1094" s="87" t="str">
        <f t="shared" ref="AA1094:AA1108" si="876">IF(LEFT($A1094,1)="x","",IFERROR(VLOOKUP($A1094,LedenZ,35,0),""))</f>
        <v/>
      </c>
      <c r="AB1094" s="87" t="str">
        <f t="shared" ref="AB1094:AB1108" si="877">IF(LEFT($A1094,1)="x","",IFERROR(VLOOKUP($A1094,LedenZ,36,0),""))</f>
        <v/>
      </c>
      <c r="AC1094" s="34">
        <f t="shared" ref="AC1094:AC1108" si="878">LEN(Y1094&amp;Z1094&amp;AA1094&amp;AB1094)</f>
        <v>0</v>
      </c>
    </row>
    <row r="1095" spans="1:32" x14ac:dyDescent="0.2">
      <c r="A1095" s="34" t="str">
        <f>C1091&amp;"x"&amp;B1095</f>
        <v>x2</v>
      </c>
      <c r="B1095" s="63">
        <v>2</v>
      </c>
      <c r="C1095" s="87" t="str">
        <f t="shared" si="864"/>
        <v/>
      </c>
      <c r="D1095" s="87" t="str">
        <f t="shared" si="865"/>
        <v/>
      </c>
      <c r="E1095" s="88" t="str">
        <f t="shared" si="866"/>
        <v/>
      </c>
      <c r="F1095" s="88" t="str">
        <f t="shared" si="867"/>
        <v/>
      </c>
      <c r="G1095" s="89" t="str">
        <f t="shared" si="868"/>
        <v/>
      </c>
      <c r="H1095" s="90" t="str">
        <f t="shared" si="869"/>
        <v/>
      </c>
      <c r="I1095" s="97"/>
      <c r="J1095" s="87" t="str">
        <f t="shared" si="870"/>
        <v/>
      </c>
      <c r="K1095" s="87" t="str">
        <f t="shared" si="871"/>
        <v/>
      </c>
      <c r="L1095" s="87" t="str">
        <f t="shared" si="872"/>
        <v/>
      </c>
      <c r="M1095" s="87" t="str">
        <f t="shared" si="873"/>
        <v/>
      </c>
      <c r="N1095" s="92"/>
      <c r="P1095" s="223" t="str">
        <f>IF(OR(LEFT($A1095,1)="x",AND(Y1093+$AC1095=0,$AC1093&gt;0)),"",IFERROR(VLOOKUP($A1095,LedenZ,26,0),""))</f>
        <v/>
      </c>
      <c r="Q1095" s="223" t="str">
        <f>IF(OR(LEFT($A1095,1)="x",AND(Z1093+$AC1095=0,$AC1093&gt;0)),"",IFERROR(VLOOKUP($A1095,LedenZ,27,0),""))</f>
        <v/>
      </c>
      <c r="R1095" s="223" t="str">
        <f>IF(OR(LEFT($A1095,1)="x",AND(AA1093+$AC1095=0,$AC1093&gt;0)),"",IFERROR(VLOOKUP($A1095,LedenZ,28,0),""))</f>
        <v/>
      </c>
      <c r="S1095" s="223" t="str">
        <f>IF(OR(LEFT($A1095,1)="x",AND(AC1093+$AC1095=0,$AC1093&gt;0)),"",IFERROR(VLOOKUP($A1095,LedenZ,29,0),""))</f>
        <v/>
      </c>
      <c r="T1095" s="305"/>
      <c r="U1095" s="226"/>
      <c r="V1095" s="229" t="str">
        <f t="shared" ref="V1095:W1108" si="879">V1094</f>
        <v/>
      </c>
      <c r="W1095" s="229" t="str">
        <f t="shared" si="879"/>
        <v/>
      </c>
      <c r="X1095" s="52">
        <v>6</v>
      </c>
      <c r="Y1095" s="87" t="str">
        <f t="shared" si="874"/>
        <v/>
      </c>
      <c r="Z1095" s="87" t="str">
        <f t="shared" si="875"/>
        <v/>
      </c>
      <c r="AA1095" s="87" t="str">
        <f t="shared" si="876"/>
        <v/>
      </c>
      <c r="AB1095" s="87" t="str">
        <f t="shared" si="877"/>
        <v/>
      </c>
      <c r="AC1095" s="34">
        <f t="shared" si="878"/>
        <v>0</v>
      </c>
    </row>
    <row r="1096" spans="1:32" x14ac:dyDescent="0.2">
      <c r="A1096" s="34" t="str">
        <f>C1091&amp;"x"&amp;B1096</f>
        <v>x3</v>
      </c>
      <c r="B1096" s="63">
        <v>3</v>
      </c>
      <c r="C1096" s="87" t="str">
        <f t="shared" si="864"/>
        <v/>
      </c>
      <c r="D1096" s="87" t="str">
        <f t="shared" si="865"/>
        <v/>
      </c>
      <c r="E1096" s="88" t="str">
        <f t="shared" si="866"/>
        <v/>
      </c>
      <c r="F1096" s="88" t="str">
        <f t="shared" si="867"/>
        <v/>
      </c>
      <c r="G1096" s="89" t="str">
        <f t="shared" si="868"/>
        <v/>
      </c>
      <c r="H1096" s="90" t="str">
        <f t="shared" si="869"/>
        <v/>
      </c>
      <c r="I1096" s="97"/>
      <c r="J1096" s="87" t="str">
        <f t="shared" si="870"/>
        <v/>
      </c>
      <c r="K1096" s="87" t="str">
        <f t="shared" si="871"/>
        <v/>
      </c>
      <c r="L1096" s="87" t="str">
        <f t="shared" si="872"/>
        <v/>
      </c>
      <c r="M1096" s="87" t="str">
        <f t="shared" si="873"/>
        <v/>
      </c>
      <c r="N1096" s="92"/>
      <c r="P1096" s="223" t="str">
        <f>IF(OR(LEFT($A1096,1)="x",AND(Y1093+$AC1096=0,$AC1093&gt;0)),"",IFERROR(VLOOKUP($A1096,LedenZ,26,0),""))</f>
        <v/>
      </c>
      <c r="Q1096" s="223" t="str">
        <f>IF(OR(LEFT($A1096,1)="x",AND(Z1093+$AC1096=0,$AC1093&gt;0)),"",IFERROR(VLOOKUP($A1096,LedenZ,27,0),""))</f>
        <v/>
      </c>
      <c r="R1096" s="223" t="str">
        <f>IF(OR(LEFT($A1096,1)="x",AND(AA1093+$AC1096=0,$AC1093&gt;0)),"",IFERROR(VLOOKUP($A1096,LedenZ,28,0),""))</f>
        <v/>
      </c>
      <c r="S1096" s="223" t="str">
        <f>IF(OR(LEFT($A1096,1)="x",AND(AC1093+$AC1096=0,$AC1093&gt;0)),"",IFERROR(VLOOKUP($A1096,LedenZ,29,0),""))</f>
        <v/>
      </c>
      <c r="T1096" s="305"/>
      <c r="U1096" s="226"/>
      <c r="V1096" s="229" t="str">
        <f t="shared" si="879"/>
        <v/>
      </c>
      <c r="W1096" s="229" t="str">
        <f t="shared" si="879"/>
        <v/>
      </c>
      <c r="X1096" s="52">
        <v>7</v>
      </c>
      <c r="Y1096" s="87" t="str">
        <f t="shared" si="874"/>
        <v/>
      </c>
      <c r="Z1096" s="87" t="str">
        <f t="shared" si="875"/>
        <v/>
      </c>
      <c r="AA1096" s="87" t="str">
        <f t="shared" si="876"/>
        <v/>
      </c>
      <c r="AB1096" s="87" t="str">
        <f t="shared" si="877"/>
        <v/>
      </c>
      <c r="AC1096" s="34">
        <f t="shared" si="878"/>
        <v>0</v>
      </c>
    </row>
    <row r="1097" spans="1:32" x14ac:dyDescent="0.2">
      <c r="A1097" s="34" t="str">
        <f>C1091&amp;"x"&amp;B1097</f>
        <v>x4</v>
      </c>
      <c r="B1097" s="63">
        <v>4</v>
      </c>
      <c r="C1097" s="87" t="str">
        <f t="shared" si="864"/>
        <v/>
      </c>
      <c r="D1097" s="87" t="str">
        <f t="shared" si="865"/>
        <v/>
      </c>
      <c r="E1097" s="88" t="str">
        <f t="shared" si="866"/>
        <v/>
      </c>
      <c r="F1097" s="88" t="str">
        <f t="shared" si="867"/>
        <v/>
      </c>
      <c r="G1097" s="89" t="str">
        <f t="shared" si="868"/>
        <v/>
      </c>
      <c r="H1097" s="90" t="str">
        <f t="shared" si="869"/>
        <v/>
      </c>
      <c r="I1097" s="97"/>
      <c r="J1097" s="87" t="str">
        <f t="shared" si="870"/>
        <v/>
      </c>
      <c r="K1097" s="87" t="str">
        <f t="shared" si="871"/>
        <v/>
      </c>
      <c r="L1097" s="87" t="str">
        <f t="shared" si="872"/>
        <v/>
      </c>
      <c r="M1097" s="87" t="str">
        <f t="shared" si="873"/>
        <v/>
      </c>
      <c r="N1097" s="92"/>
      <c r="P1097" s="223" t="str">
        <f>IF(OR(LEFT($A1097,1)="x",AND(Y1093+$AC1097=0,$AC1093&gt;0)),"",IFERROR(VLOOKUP($A1097,LedenZ,26,0),""))</f>
        <v/>
      </c>
      <c r="Q1097" s="223" t="str">
        <f>IF(OR(LEFT($A1097,1)="x",AND(Z1093+$AC1097=0,$AC1093&gt;0)),"",IFERROR(VLOOKUP($A1097,LedenZ,27,0),""))</f>
        <v/>
      </c>
      <c r="R1097" s="223" t="str">
        <f>IF(OR(LEFT($A1097,1)="x",AND(AA1093+$AC1097=0,$AC1093&gt;0)),"",IFERROR(VLOOKUP($A1097,LedenZ,28,0),""))</f>
        <v/>
      </c>
      <c r="S1097" s="223" t="str">
        <f>IF(OR(LEFT($A1097,1)="x",AND(AC1093+$AC1097=0,$AC1093&gt;0)),"",IFERROR(VLOOKUP($A1097,LedenZ,29,0),""))</f>
        <v/>
      </c>
      <c r="T1097" s="305"/>
      <c r="U1097" s="226"/>
      <c r="V1097" s="229" t="str">
        <f t="shared" si="879"/>
        <v/>
      </c>
      <c r="W1097" s="229" t="str">
        <f t="shared" si="879"/>
        <v/>
      </c>
      <c r="X1097" s="52">
        <v>8</v>
      </c>
      <c r="Y1097" s="87" t="str">
        <f t="shared" si="874"/>
        <v/>
      </c>
      <c r="Z1097" s="87" t="str">
        <f t="shared" si="875"/>
        <v/>
      </c>
      <c r="AA1097" s="87" t="str">
        <f t="shared" si="876"/>
        <v/>
      </c>
      <c r="AB1097" s="87" t="str">
        <f t="shared" si="877"/>
        <v/>
      </c>
      <c r="AC1097" s="34">
        <f t="shared" si="878"/>
        <v>0</v>
      </c>
    </row>
    <row r="1098" spans="1:32" x14ac:dyDescent="0.2">
      <c r="A1098" s="34" t="str">
        <f>C1091&amp;"x"&amp;B1098</f>
        <v>x5</v>
      </c>
      <c r="B1098" s="63">
        <v>5</v>
      </c>
      <c r="C1098" s="87" t="str">
        <f t="shared" si="864"/>
        <v/>
      </c>
      <c r="D1098" s="87" t="str">
        <f t="shared" si="865"/>
        <v/>
      </c>
      <c r="E1098" s="88" t="str">
        <f t="shared" si="866"/>
        <v/>
      </c>
      <c r="F1098" s="88" t="str">
        <f t="shared" si="867"/>
        <v/>
      </c>
      <c r="G1098" s="89" t="str">
        <f t="shared" si="868"/>
        <v/>
      </c>
      <c r="H1098" s="90" t="str">
        <f t="shared" si="869"/>
        <v/>
      </c>
      <c r="I1098" s="97"/>
      <c r="J1098" s="87" t="str">
        <f t="shared" si="870"/>
        <v/>
      </c>
      <c r="K1098" s="87" t="str">
        <f t="shared" si="871"/>
        <v/>
      </c>
      <c r="L1098" s="87" t="str">
        <f t="shared" si="872"/>
        <v/>
      </c>
      <c r="M1098" s="87" t="str">
        <f t="shared" si="873"/>
        <v/>
      </c>
      <c r="N1098" s="92"/>
      <c r="P1098" s="223" t="str">
        <f>IF(OR(LEFT($A1098,1)="x",AND(Y1093+$AC1098=0,$AC1093&gt;0)),"",IFERROR(VLOOKUP($A1098,LedenZ,26,0),""))</f>
        <v/>
      </c>
      <c r="Q1098" s="223" t="str">
        <f>IF(OR(LEFT($A1098,1)="x",AND(Z1093+$AC1098=0,$AC1093&gt;0)),"",IFERROR(VLOOKUP($A1098,LedenZ,27,0),""))</f>
        <v/>
      </c>
      <c r="R1098" s="223" t="str">
        <f>IF(OR(LEFT($A1098,1)="x",AND(AA1093+$AC1098=0,$AC1093&gt;0)),"",IFERROR(VLOOKUP($A1098,LedenZ,28,0),""))</f>
        <v/>
      </c>
      <c r="S1098" s="223" t="str">
        <f>IF(OR(LEFT($A1098,1)="x",AND(AC1093+$AC1098=0,$AC1093&gt;0)),"",IFERROR(VLOOKUP($A1098,LedenZ,29,0),""))</f>
        <v/>
      </c>
      <c r="T1098" s="305"/>
      <c r="U1098" s="226"/>
      <c r="V1098" s="229" t="str">
        <f t="shared" si="879"/>
        <v/>
      </c>
      <c r="W1098" s="229" t="str">
        <f t="shared" si="879"/>
        <v/>
      </c>
      <c r="X1098" s="52">
        <v>9</v>
      </c>
      <c r="Y1098" s="87" t="str">
        <f t="shared" si="874"/>
        <v/>
      </c>
      <c r="Z1098" s="87" t="str">
        <f t="shared" si="875"/>
        <v/>
      </c>
      <c r="AA1098" s="87" t="str">
        <f t="shared" si="876"/>
        <v/>
      </c>
      <c r="AB1098" s="87" t="str">
        <f t="shared" si="877"/>
        <v/>
      </c>
      <c r="AC1098" s="34">
        <f t="shared" si="878"/>
        <v>0</v>
      </c>
    </row>
    <row r="1099" spans="1:32" x14ac:dyDescent="0.2">
      <c r="A1099" s="34" t="str">
        <f>C1091&amp;"x"&amp;B1099</f>
        <v>x6</v>
      </c>
      <c r="B1099" s="63">
        <v>6</v>
      </c>
      <c r="C1099" s="87" t="str">
        <f t="shared" si="864"/>
        <v/>
      </c>
      <c r="D1099" s="87" t="str">
        <f t="shared" si="865"/>
        <v/>
      </c>
      <c r="E1099" s="88" t="str">
        <f t="shared" si="866"/>
        <v/>
      </c>
      <c r="F1099" s="88" t="str">
        <f t="shared" si="867"/>
        <v/>
      </c>
      <c r="G1099" s="89" t="str">
        <f t="shared" si="868"/>
        <v/>
      </c>
      <c r="H1099" s="90" t="str">
        <f t="shared" si="869"/>
        <v/>
      </c>
      <c r="I1099" s="97"/>
      <c r="J1099" s="87" t="str">
        <f t="shared" si="870"/>
        <v/>
      </c>
      <c r="K1099" s="87" t="str">
        <f t="shared" si="871"/>
        <v/>
      </c>
      <c r="L1099" s="87" t="str">
        <f t="shared" si="872"/>
        <v/>
      </c>
      <c r="M1099" s="87" t="str">
        <f t="shared" si="873"/>
        <v/>
      </c>
      <c r="N1099" s="92"/>
      <c r="P1099" s="223" t="str">
        <f>IF(OR(LEFT($A1099,1)="x",AND(Y1093+$AC1099=0,$AC1093&gt;0)),"",IFERROR(VLOOKUP($A1099,LedenZ,26,0),""))</f>
        <v/>
      </c>
      <c r="Q1099" s="223" t="str">
        <f>IF(OR(LEFT($A1099,1)="x",AND(Z1093+$AC1099=0,$AC1093&gt;0)),"",IFERROR(VLOOKUP($A1099,LedenZ,27,0),""))</f>
        <v/>
      </c>
      <c r="R1099" s="223" t="str">
        <f>IF(OR(LEFT($A1099,1)="x",AND(AA1093+$AC1099=0,$AC1093&gt;0)),"",IFERROR(VLOOKUP($A1099,LedenZ,28,0),""))</f>
        <v/>
      </c>
      <c r="S1099" s="223" t="str">
        <f>IF(OR(LEFT($A1099,1)="x",AND(AC1093+$AC1099=0,$AC1093&gt;0)),"",IFERROR(VLOOKUP($A1099,LedenZ,29,0),""))</f>
        <v/>
      </c>
      <c r="T1099" s="305"/>
      <c r="U1099" s="226"/>
      <c r="V1099" s="229" t="str">
        <f t="shared" si="879"/>
        <v/>
      </c>
      <c r="W1099" s="229" t="str">
        <f t="shared" si="879"/>
        <v/>
      </c>
      <c r="X1099" s="52">
        <v>10</v>
      </c>
      <c r="Y1099" s="87" t="str">
        <f t="shared" si="874"/>
        <v/>
      </c>
      <c r="Z1099" s="87" t="str">
        <f t="shared" si="875"/>
        <v/>
      </c>
      <c r="AA1099" s="87" t="str">
        <f t="shared" si="876"/>
        <v/>
      </c>
      <c r="AB1099" s="87" t="str">
        <f t="shared" si="877"/>
        <v/>
      </c>
      <c r="AC1099" s="34">
        <f t="shared" si="878"/>
        <v>0</v>
      </c>
    </row>
    <row r="1100" spans="1:32" x14ac:dyDescent="0.2">
      <c r="A1100" s="34" t="str">
        <f>C1091&amp;"x"&amp;B1100</f>
        <v>x7</v>
      </c>
      <c r="B1100" s="63">
        <v>7</v>
      </c>
      <c r="C1100" s="87" t="str">
        <f t="shared" si="864"/>
        <v/>
      </c>
      <c r="D1100" s="87" t="str">
        <f t="shared" si="865"/>
        <v/>
      </c>
      <c r="E1100" s="88" t="str">
        <f t="shared" si="866"/>
        <v/>
      </c>
      <c r="F1100" s="88" t="str">
        <f t="shared" si="867"/>
        <v/>
      </c>
      <c r="G1100" s="89" t="str">
        <f t="shared" si="868"/>
        <v/>
      </c>
      <c r="H1100" s="90" t="str">
        <f t="shared" si="869"/>
        <v/>
      </c>
      <c r="I1100" s="97"/>
      <c r="J1100" s="87" t="str">
        <f t="shared" si="870"/>
        <v/>
      </c>
      <c r="K1100" s="87" t="str">
        <f t="shared" si="871"/>
        <v/>
      </c>
      <c r="L1100" s="87" t="str">
        <f t="shared" si="872"/>
        <v/>
      </c>
      <c r="M1100" s="87" t="str">
        <f t="shared" si="873"/>
        <v/>
      </c>
      <c r="N1100" s="92"/>
      <c r="P1100" s="223" t="str">
        <f>IF(OR(LEFT($A1100,1)="x",AND(Y1093+$AC1100=0,$AC1093&gt;0)),"",IFERROR(VLOOKUP($A1100,LedenZ,26,0),""))</f>
        <v/>
      </c>
      <c r="Q1100" s="223" t="str">
        <f>IF(OR(LEFT($A1100,1)="x",AND(Z1093+$AC1100=0,$AC1093&gt;0)),"",IFERROR(VLOOKUP($A1100,LedenZ,27,0),""))</f>
        <v/>
      </c>
      <c r="R1100" s="223" t="str">
        <f>IF(OR(LEFT($A1100,1)="x",AND(AA1093+$AC1100=0,$AC1093&gt;0)),"",IFERROR(VLOOKUP($A1100,LedenZ,28,0),""))</f>
        <v/>
      </c>
      <c r="S1100" s="223" t="str">
        <f>IF(OR(LEFT($A1100,1)="x",AND(AC1093+$AC1100=0,$AC1093&gt;0)),"",IFERROR(VLOOKUP($A1100,LedenZ,29,0),""))</f>
        <v/>
      </c>
      <c r="T1100" s="305"/>
      <c r="U1100" s="226"/>
      <c r="V1100" s="229" t="str">
        <f t="shared" si="879"/>
        <v/>
      </c>
      <c r="W1100" s="229" t="str">
        <f t="shared" si="879"/>
        <v/>
      </c>
      <c r="X1100" s="52">
        <v>11</v>
      </c>
      <c r="Y1100" s="87" t="str">
        <f t="shared" si="874"/>
        <v/>
      </c>
      <c r="Z1100" s="87" t="str">
        <f t="shared" si="875"/>
        <v/>
      </c>
      <c r="AA1100" s="87" t="str">
        <f t="shared" si="876"/>
        <v/>
      </c>
      <c r="AB1100" s="87" t="str">
        <f t="shared" si="877"/>
        <v/>
      </c>
      <c r="AC1100" s="34">
        <f t="shared" si="878"/>
        <v>0</v>
      </c>
    </row>
    <row r="1101" spans="1:32" x14ac:dyDescent="0.2">
      <c r="A1101" s="34" t="str">
        <f>C1091&amp;"x"&amp;B1101</f>
        <v>x8</v>
      </c>
      <c r="B1101" s="63">
        <v>8</v>
      </c>
      <c r="C1101" s="87" t="str">
        <f t="shared" si="864"/>
        <v/>
      </c>
      <c r="D1101" s="87" t="str">
        <f t="shared" si="865"/>
        <v/>
      </c>
      <c r="E1101" s="88" t="str">
        <f t="shared" si="866"/>
        <v/>
      </c>
      <c r="F1101" s="88" t="str">
        <f t="shared" si="867"/>
        <v/>
      </c>
      <c r="G1101" s="89" t="str">
        <f t="shared" si="868"/>
        <v/>
      </c>
      <c r="H1101" s="90" t="str">
        <f t="shared" si="869"/>
        <v/>
      </c>
      <c r="I1101" s="97"/>
      <c r="J1101" s="87" t="str">
        <f t="shared" si="870"/>
        <v/>
      </c>
      <c r="K1101" s="87" t="str">
        <f t="shared" si="871"/>
        <v/>
      </c>
      <c r="L1101" s="87" t="str">
        <f t="shared" si="872"/>
        <v/>
      </c>
      <c r="M1101" s="87" t="str">
        <f t="shared" si="873"/>
        <v/>
      </c>
      <c r="N1101" s="92"/>
      <c r="P1101" s="223" t="str">
        <f>IF(OR(LEFT($A1101,1)="x",AND(Y1093+$AC1101=0,$AC1093&gt;0)),"",IFERROR(VLOOKUP($A1101,LedenZ,26,0),""))</f>
        <v/>
      </c>
      <c r="Q1101" s="223" t="str">
        <f>IF(OR(LEFT($A1101,1)="x",AND(Z1093+$AC1101=0,$AC1093&gt;0)),"",IFERROR(VLOOKUP($A1101,LedenZ,27,0),""))</f>
        <v/>
      </c>
      <c r="R1101" s="223" t="str">
        <f>IF(OR(LEFT($A1101,1)="x",AND(AA1093+$AC1101=0,$AC1093&gt;0)),"",IFERROR(VLOOKUP($A1101,LedenZ,28,0),""))</f>
        <v/>
      </c>
      <c r="S1101" s="223" t="str">
        <f>IF(OR(LEFT($A1101,1)="x",AND(AC1093+$AC1101=0,$AC1093&gt;0)),"",IFERROR(VLOOKUP($A1101,LedenZ,29,0),""))</f>
        <v/>
      </c>
      <c r="T1101" s="305"/>
      <c r="U1101" s="226"/>
      <c r="V1101" s="229" t="str">
        <f t="shared" si="879"/>
        <v/>
      </c>
      <c r="W1101" s="229" t="str">
        <f t="shared" si="879"/>
        <v/>
      </c>
      <c r="X1101" s="52">
        <v>12</v>
      </c>
      <c r="Y1101" s="87" t="str">
        <f t="shared" si="874"/>
        <v/>
      </c>
      <c r="Z1101" s="87" t="str">
        <f t="shared" si="875"/>
        <v/>
      </c>
      <c r="AA1101" s="87" t="str">
        <f t="shared" si="876"/>
        <v/>
      </c>
      <c r="AB1101" s="87" t="str">
        <f t="shared" si="877"/>
        <v/>
      </c>
      <c r="AC1101" s="34">
        <f t="shared" si="878"/>
        <v>0</v>
      </c>
    </row>
    <row r="1102" spans="1:32" x14ac:dyDescent="0.2">
      <c r="A1102" s="34" t="str">
        <f>C1091&amp;"x"&amp;B1102</f>
        <v>x9</v>
      </c>
      <c r="B1102" s="63">
        <v>9</v>
      </c>
      <c r="C1102" s="87" t="str">
        <f t="shared" si="864"/>
        <v/>
      </c>
      <c r="D1102" s="87" t="str">
        <f t="shared" si="865"/>
        <v/>
      </c>
      <c r="E1102" s="88" t="str">
        <f t="shared" si="866"/>
        <v/>
      </c>
      <c r="F1102" s="88" t="str">
        <f t="shared" si="867"/>
        <v/>
      </c>
      <c r="G1102" s="89" t="str">
        <f t="shared" si="868"/>
        <v/>
      </c>
      <c r="H1102" s="90" t="str">
        <f t="shared" si="869"/>
        <v/>
      </c>
      <c r="I1102" s="97"/>
      <c r="J1102" s="87" t="str">
        <f t="shared" si="870"/>
        <v/>
      </c>
      <c r="K1102" s="87" t="str">
        <f t="shared" si="871"/>
        <v/>
      </c>
      <c r="L1102" s="87" t="str">
        <f t="shared" si="872"/>
        <v/>
      </c>
      <c r="M1102" s="87" t="str">
        <f t="shared" si="873"/>
        <v/>
      </c>
      <c r="N1102" s="92"/>
      <c r="P1102" s="223" t="str">
        <f>IF(OR(LEFT($A1102,1)="x",AND(Y1093+$AC1102=0,$AC1093&gt;0)),"",IFERROR(VLOOKUP($A1102,LedenZ,26,0),""))</f>
        <v/>
      </c>
      <c r="Q1102" s="223" t="str">
        <f>IF(OR(LEFT($A1102,1)="x",AND(Z1093+$AC1102=0,$AC1093&gt;0)),"",IFERROR(VLOOKUP($A1102,LedenZ,27,0),""))</f>
        <v/>
      </c>
      <c r="R1102" s="223" t="str">
        <f>IF(OR(LEFT($A1102,1)="x",AND(AA1093+$AC1102=0,$AC1093&gt;0)),"",IFERROR(VLOOKUP($A1102,LedenZ,28,0),""))</f>
        <v/>
      </c>
      <c r="S1102" s="223" t="str">
        <f>IF(OR(LEFT($A1102,1)="x",AND(AC1093+$AC1102=0,$AC1093&gt;0)),"",IFERROR(VLOOKUP($A1102,LedenZ,29,0),""))</f>
        <v/>
      </c>
      <c r="T1102" s="305"/>
      <c r="U1102" s="226"/>
      <c r="V1102" s="229" t="str">
        <f t="shared" si="879"/>
        <v/>
      </c>
      <c r="W1102" s="229" t="str">
        <f t="shared" si="879"/>
        <v/>
      </c>
      <c r="X1102" s="52">
        <v>13</v>
      </c>
      <c r="Y1102" s="87" t="str">
        <f t="shared" si="874"/>
        <v/>
      </c>
      <c r="Z1102" s="87" t="str">
        <f t="shared" si="875"/>
        <v/>
      </c>
      <c r="AA1102" s="87" t="str">
        <f t="shared" si="876"/>
        <v/>
      </c>
      <c r="AB1102" s="87" t="str">
        <f t="shared" si="877"/>
        <v/>
      </c>
      <c r="AC1102" s="34">
        <f t="shared" si="878"/>
        <v>0</v>
      </c>
    </row>
    <row r="1103" spans="1:32" x14ac:dyDescent="0.2">
      <c r="A1103" s="34" t="str">
        <f>C1091&amp;"x"&amp;B1103</f>
        <v>x10</v>
      </c>
      <c r="B1103" s="63">
        <v>10</v>
      </c>
      <c r="C1103" s="87" t="str">
        <f t="shared" si="864"/>
        <v/>
      </c>
      <c r="D1103" s="87" t="str">
        <f t="shared" si="865"/>
        <v/>
      </c>
      <c r="E1103" s="88" t="str">
        <f t="shared" si="866"/>
        <v/>
      </c>
      <c r="F1103" s="88" t="str">
        <f t="shared" si="867"/>
        <v/>
      </c>
      <c r="G1103" s="89" t="str">
        <f t="shared" si="868"/>
        <v/>
      </c>
      <c r="H1103" s="90" t="str">
        <f t="shared" si="869"/>
        <v/>
      </c>
      <c r="I1103" s="97"/>
      <c r="J1103" s="87" t="str">
        <f t="shared" si="870"/>
        <v/>
      </c>
      <c r="K1103" s="87" t="str">
        <f t="shared" si="871"/>
        <v/>
      </c>
      <c r="L1103" s="87" t="str">
        <f t="shared" si="872"/>
        <v/>
      </c>
      <c r="M1103" s="87" t="str">
        <f t="shared" si="873"/>
        <v/>
      </c>
      <c r="N1103" s="92"/>
      <c r="P1103" s="223" t="str">
        <f>IF(OR(LEFT($A1103,1)="x",AND(Y1093+$AC1103=0,$AC1093&gt;0)),"",IFERROR(VLOOKUP($A1103,LedenZ,26,0),""))</f>
        <v/>
      </c>
      <c r="Q1103" s="223" t="str">
        <f>IF(OR(LEFT($A1103,1)="x",AND(Z1093+$AC1103=0,$AC1093&gt;0)),"",IFERROR(VLOOKUP($A1103,LedenZ,27,0),""))</f>
        <v/>
      </c>
      <c r="R1103" s="223" t="str">
        <f>IF(OR(LEFT($A1103,1)="x",AND(AA1093+$AC1103=0,$AC1093&gt;0)),"",IFERROR(VLOOKUP($A1103,LedenZ,28,0),""))</f>
        <v/>
      </c>
      <c r="S1103" s="223" t="str">
        <f>IF(OR(LEFT($A1103,1)="x",AND(AC1093+$AC1103=0,$AC1093&gt;0)),"",IFERROR(VLOOKUP($A1103,LedenZ,29,0),""))</f>
        <v/>
      </c>
      <c r="T1103" s="305"/>
      <c r="U1103" s="226"/>
      <c r="V1103" s="229" t="str">
        <f t="shared" si="879"/>
        <v/>
      </c>
      <c r="W1103" s="229" t="str">
        <f t="shared" si="879"/>
        <v/>
      </c>
      <c r="X1103" s="52">
        <v>14</v>
      </c>
      <c r="Y1103" s="87" t="str">
        <f t="shared" si="874"/>
        <v/>
      </c>
      <c r="Z1103" s="87" t="str">
        <f t="shared" si="875"/>
        <v/>
      </c>
      <c r="AA1103" s="87" t="str">
        <f t="shared" si="876"/>
        <v/>
      </c>
      <c r="AB1103" s="87" t="str">
        <f t="shared" si="877"/>
        <v/>
      </c>
      <c r="AC1103" s="34">
        <f t="shared" si="878"/>
        <v>0</v>
      </c>
    </row>
    <row r="1104" spans="1:32" x14ac:dyDescent="0.2">
      <c r="A1104" s="34" t="str">
        <f>C1091&amp;"x"&amp;B1104</f>
        <v>x11</v>
      </c>
      <c r="B1104" s="63">
        <v>11</v>
      </c>
      <c r="C1104" s="87" t="str">
        <f t="shared" si="864"/>
        <v/>
      </c>
      <c r="D1104" s="87" t="str">
        <f t="shared" si="865"/>
        <v/>
      </c>
      <c r="E1104" s="88" t="str">
        <f t="shared" si="866"/>
        <v/>
      </c>
      <c r="F1104" s="88" t="str">
        <f t="shared" si="867"/>
        <v/>
      </c>
      <c r="G1104" s="89" t="str">
        <f t="shared" si="868"/>
        <v/>
      </c>
      <c r="H1104" s="90" t="str">
        <f t="shared" si="869"/>
        <v/>
      </c>
      <c r="I1104" s="97"/>
      <c r="J1104" s="87" t="str">
        <f t="shared" si="870"/>
        <v/>
      </c>
      <c r="K1104" s="87" t="str">
        <f t="shared" si="871"/>
        <v/>
      </c>
      <c r="L1104" s="87" t="str">
        <f t="shared" si="872"/>
        <v/>
      </c>
      <c r="M1104" s="87" t="str">
        <f t="shared" si="873"/>
        <v/>
      </c>
      <c r="N1104" s="92"/>
      <c r="P1104" s="223" t="str">
        <f>IF(OR(LEFT($A1104,1)="x",AND(Y1093+$AC1104=0,$AC1093&gt;0)),"",IFERROR(VLOOKUP($A1104,LedenZ,26,0),""))</f>
        <v/>
      </c>
      <c r="Q1104" s="223" t="str">
        <f>IF(OR(LEFT($A1104,1)="x",AND(Z1093+$AC1104=0,$AC1093&gt;0)),"",IFERROR(VLOOKUP($A1104,LedenZ,27,0),""))</f>
        <v/>
      </c>
      <c r="R1104" s="223" t="str">
        <f>IF(OR(LEFT($A1104,1)="x",AND(AA1093+$AC1104=0,$AC1093&gt;0)),"",IFERROR(VLOOKUP($A1104,LedenZ,28,0),""))</f>
        <v/>
      </c>
      <c r="S1104" s="223" t="str">
        <f>IF(OR(LEFT($A1104,1)="x",AND(AC1093+$AC1104=0,$AC1093&gt;0)),"",IFERROR(VLOOKUP($A1104,LedenZ,29,0),""))</f>
        <v/>
      </c>
      <c r="V1104" s="229" t="str">
        <f t="shared" si="879"/>
        <v/>
      </c>
      <c r="W1104" s="229" t="str">
        <f t="shared" si="879"/>
        <v/>
      </c>
      <c r="X1104" s="52">
        <v>15</v>
      </c>
      <c r="Y1104" s="87" t="str">
        <f t="shared" si="874"/>
        <v/>
      </c>
      <c r="Z1104" s="87" t="str">
        <f t="shared" si="875"/>
        <v/>
      </c>
      <c r="AA1104" s="87" t="str">
        <f t="shared" si="876"/>
        <v/>
      </c>
      <c r="AB1104" s="87" t="str">
        <f t="shared" si="877"/>
        <v/>
      </c>
      <c r="AC1104" s="34">
        <f t="shared" si="878"/>
        <v>0</v>
      </c>
    </row>
    <row r="1105" spans="1:32" x14ac:dyDescent="0.2">
      <c r="A1105" s="34" t="str">
        <f>C1091&amp;"x"&amp;B1105</f>
        <v>x12</v>
      </c>
      <c r="B1105" s="63">
        <v>12</v>
      </c>
      <c r="C1105" s="87" t="str">
        <f t="shared" si="864"/>
        <v/>
      </c>
      <c r="D1105" s="87" t="str">
        <f t="shared" si="865"/>
        <v/>
      </c>
      <c r="E1105" s="88" t="str">
        <f t="shared" si="866"/>
        <v/>
      </c>
      <c r="F1105" s="88" t="str">
        <f t="shared" si="867"/>
        <v/>
      </c>
      <c r="G1105" s="89" t="str">
        <f t="shared" si="868"/>
        <v/>
      </c>
      <c r="H1105" s="90" t="str">
        <f t="shared" si="869"/>
        <v/>
      </c>
      <c r="I1105" s="97"/>
      <c r="J1105" s="87" t="str">
        <f t="shared" si="870"/>
        <v/>
      </c>
      <c r="K1105" s="87" t="str">
        <f t="shared" si="871"/>
        <v/>
      </c>
      <c r="L1105" s="87" t="str">
        <f t="shared" si="872"/>
        <v/>
      </c>
      <c r="M1105" s="87" t="str">
        <f t="shared" si="873"/>
        <v/>
      </c>
      <c r="N1105" s="92"/>
      <c r="P1105" s="223" t="str">
        <f>IF(OR(LEFT($A1105,1)="x",AND(Y1093+$AC1105=0,$AC1093&gt;0)),"",IFERROR(VLOOKUP($A1105,LedenZ,26,0),""))</f>
        <v/>
      </c>
      <c r="Q1105" s="223" t="str">
        <f>IF(OR(LEFT($A1105,1)="x",AND(Z1093+$AC1105=0,$AC1093&gt;0)),"",IFERROR(VLOOKUP($A1105,LedenZ,27,0),""))</f>
        <v/>
      </c>
      <c r="R1105" s="223" t="str">
        <f>IF(OR(LEFT($A1105,1)="x",AND(AA1093+$AC1105=0,$AC1093&gt;0)),"",IFERROR(VLOOKUP($A1105,LedenZ,28,0),""))</f>
        <v/>
      </c>
      <c r="S1105" s="223" t="str">
        <f>IF(OR(LEFT($A1105,1)="x",AND(AC1093+$AC1105=0,$AC1093&gt;0)),"",IFERROR(VLOOKUP($A1105,LedenZ,29,0),""))</f>
        <v/>
      </c>
      <c r="V1105" s="229" t="str">
        <f t="shared" si="879"/>
        <v/>
      </c>
      <c r="W1105" s="229" t="str">
        <f t="shared" si="879"/>
        <v/>
      </c>
      <c r="X1105" s="52">
        <v>16</v>
      </c>
      <c r="Y1105" s="87" t="str">
        <f t="shared" si="874"/>
        <v/>
      </c>
      <c r="Z1105" s="87" t="str">
        <f t="shared" si="875"/>
        <v/>
      </c>
      <c r="AA1105" s="87" t="str">
        <f t="shared" si="876"/>
        <v/>
      </c>
      <c r="AB1105" s="87" t="str">
        <f t="shared" si="877"/>
        <v/>
      </c>
      <c r="AC1105" s="34">
        <f t="shared" si="878"/>
        <v>0</v>
      </c>
    </row>
    <row r="1106" spans="1:32" x14ac:dyDescent="0.2">
      <c r="A1106" s="34" t="str">
        <f>C1091&amp;"x"&amp;B1106</f>
        <v>x13</v>
      </c>
      <c r="B1106" s="63">
        <v>13</v>
      </c>
      <c r="C1106" s="87" t="str">
        <f t="shared" si="864"/>
        <v/>
      </c>
      <c r="D1106" s="87" t="str">
        <f t="shared" si="865"/>
        <v/>
      </c>
      <c r="E1106" s="88" t="str">
        <f t="shared" si="866"/>
        <v/>
      </c>
      <c r="F1106" s="88" t="str">
        <f t="shared" si="867"/>
        <v/>
      </c>
      <c r="G1106" s="89" t="str">
        <f t="shared" si="868"/>
        <v/>
      </c>
      <c r="H1106" s="90" t="str">
        <f t="shared" si="869"/>
        <v/>
      </c>
      <c r="I1106" s="97"/>
      <c r="J1106" s="87" t="str">
        <f t="shared" si="870"/>
        <v/>
      </c>
      <c r="K1106" s="87" t="str">
        <f t="shared" si="871"/>
        <v/>
      </c>
      <c r="L1106" s="87" t="str">
        <f t="shared" si="872"/>
        <v/>
      </c>
      <c r="M1106" s="87" t="str">
        <f t="shared" si="873"/>
        <v/>
      </c>
      <c r="N1106" s="92"/>
      <c r="P1106" s="223" t="str">
        <f>IF(OR(LEFT($A1106,1)="x",AND(Y1093+$AC1106=0,$AC1093&gt;0)),"",IFERROR(VLOOKUP($A1106,LedenZ,26,0),""))</f>
        <v/>
      </c>
      <c r="Q1106" s="223" t="str">
        <f>IF(OR(LEFT($A1106,1)="x",AND(Z1093+$AC1106=0,$AC1093&gt;0)),"",IFERROR(VLOOKUP($A1106,LedenZ,27,0),""))</f>
        <v/>
      </c>
      <c r="R1106" s="223" t="str">
        <f>IF(OR(LEFT($A1106,1)="x",AND(AA1093+$AC1106=0,$AC1093&gt;0)),"",IFERROR(VLOOKUP($A1106,LedenZ,28,0),""))</f>
        <v/>
      </c>
      <c r="S1106" s="223" t="str">
        <f>IF(OR(LEFT($A1106,1)="x",AND(AC1093+$AC1106=0,$AC1093&gt;0)),"",IFERROR(VLOOKUP($A1106,LedenZ,29,0),""))</f>
        <v/>
      </c>
      <c r="V1106" s="229" t="str">
        <f t="shared" si="879"/>
        <v/>
      </c>
      <c r="W1106" s="229" t="str">
        <f t="shared" si="879"/>
        <v/>
      </c>
      <c r="X1106" s="52">
        <v>17</v>
      </c>
      <c r="Y1106" s="87" t="str">
        <f t="shared" si="874"/>
        <v/>
      </c>
      <c r="Z1106" s="87" t="str">
        <f t="shared" si="875"/>
        <v/>
      </c>
      <c r="AA1106" s="87" t="str">
        <f t="shared" si="876"/>
        <v/>
      </c>
      <c r="AB1106" s="87" t="str">
        <f t="shared" si="877"/>
        <v/>
      </c>
      <c r="AC1106" s="34">
        <f t="shared" si="878"/>
        <v>0</v>
      </c>
    </row>
    <row r="1107" spans="1:32" x14ac:dyDescent="0.2">
      <c r="A1107" s="34" t="str">
        <f>C1091&amp;"x"&amp;B1107</f>
        <v>x14</v>
      </c>
      <c r="B1107" s="63">
        <v>14</v>
      </c>
      <c r="C1107" s="87" t="str">
        <f t="shared" si="864"/>
        <v/>
      </c>
      <c r="D1107" s="87" t="str">
        <f t="shared" si="865"/>
        <v/>
      </c>
      <c r="E1107" s="88" t="str">
        <f t="shared" si="866"/>
        <v/>
      </c>
      <c r="F1107" s="88" t="str">
        <f t="shared" si="867"/>
        <v/>
      </c>
      <c r="G1107" s="89" t="str">
        <f t="shared" si="868"/>
        <v/>
      </c>
      <c r="H1107" s="90" t="str">
        <f t="shared" si="869"/>
        <v/>
      </c>
      <c r="I1107" s="97"/>
      <c r="J1107" s="87" t="str">
        <f t="shared" si="870"/>
        <v/>
      </c>
      <c r="K1107" s="87" t="str">
        <f t="shared" si="871"/>
        <v/>
      </c>
      <c r="L1107" s="87" t="str">
        <f t="shared" si="872"/>
        <v/>
      </c>
      <c r="M1107" s="87" t="str">
        <f t="shared" si="873"/>
        <v/>
      </c>
      <c r="N1107" s="92"/>
      <c r="P1107" s="223" t="str">
        <f>IF(OR(LEFT($A1107,1)="x",AND(Y1093+$AC1107=0,$AC1093&gt;0)),"",IFERROR(VLOOKUP($A1107,LedenZ,26,0),""))</f>
        <v/>
      </c>
      <c r="Q1107" s="223" t="str">
        <f>IF(OR(LEFT($A1107,1)="x",AND(Z1093+$AC1107=0,$AC1093&gt;0)),"",IFERROR(VLOOKUP($A1107,LedenZ,27,0),""))</f>
        <v/>
      </c>
      <c r="R1107" s="223" t="str">
        <f>IF(OR(LEFT($A1107,1)="x",AND(AA1093+$AC1107=0,$AC1093&gt;0)),"",IFERROR(VLOOKUP($A1107,LedenZ,28,0),""))</f>
        <v/>
      </c>
      <c r="S1107" s="223" t="str">
        <f>IF(OR(LEFT($A1107,1)="x",AND(AC1093+$AC1107=0,$AC1093&gt;0)),"",IFERROR(VLOOKUP($A1107,LedenZ,29,0),""))</f>
        <v/>
      </c>
      <c r="V1107" s="229" t="str">
        <f t="shared" si="879"/>
        <v/>
      </c>
      <c r="W1107" s="229" t="str">
        <f t="shared" si="879"/>
        <v/>
      </c>
      <c r="X1107" s="52">
        <v>18</v>
      </c>
      <c r="Y1107" s="87" t="str">
        <f t="shared" si="874"/>
        <v/>
      </c>
      <c r="Z1107" s="87" t="str">
        <f t="shared" si="875"/>
        <v/>
      </c>
      <c r="AA1107" s="87" t="str">
        <f t="shared" si="876"/>
        <v/>
      </c>
      <c r="AB1107" s="87" t="str">
        <f t="shared" si="877"/>
        <v/>
      </c>
      <c r="AC1107" s="34">
        <f t="shared" si="878"/>
        <v>0</v>
      </c>
    </row>
    <row r="1108" spans="1:32" x14ac:dyDescent="0.2">
      <c r="A1108" s="34" t="str">
        <f>C1091&amp;"x"&amp;B1108</f>
        <v>x15</v>
      </c>
      <c r="B1108" s="63">
        <v>15</v>
      </c>
      <c r="C1108" s="87" t="str">
        <f t="shared" si="864"/>
        <v/>
      </c>
      <c r="D1108" s="87" t="str">
        <f t="shared" si="865"/>
        <v/>
      </c>
      <c r="E1108" s="88" t="str">
        <f t="shared" si="866"/>
        <v/>
      </c>
      <c r="F1108" s="88" t="str">
        <f t="shared" si="867"/>
        <v/>
      </c>
      <c r="G1108" s="89" t="str">
        <f t="shared" si="868"/>
        <v/>
      </c>
      <c r="H1108" s="90" t="str">
        <f t="shared" si="869"/>
        <v/>
      </c>
      <c r="I1108" s="97"/>
      <c r="J1108" s="87" t="str">
        <f t="shared" si="870"/>
        <v/>
      </c>
      <c r="K1108" s="87" t="str">
        <f t="shared" si="871"/>
        <v/>
      </c>
      <c r="L1108" s="87" t="str">
        <f t="shared" si="872"/>
        <v/>
      </c>
      <c r="M1108" s="87" t="str">
        <f t="shared" si="873"/>
        <v/>
      </c>
      <c r="N1108" s="92"/>
      <c r="P1108" s="223" t="str">
        <f>IF(OR(LEFT($A1108,1)="x",AND(Y1093+$AC1108=0,$AC1093&gt;0)),"",IFERROR(VLOOKUP($A1108,LedenZ,26,0),""))</f>
        <v/>
      </c>
      <c r="Q1108" s="223" t="str">
        <f>IF(OR(LEFT($A1108,1)="x",AND(Z1093+$AC1108=0,$AC1093&gt;0)),"",IFERROR(VLOOKUP($A1108,LedenZ,27,0),""))</f>
        <v/>
      </c>
      <c r="R1108" s="223" t="str">
        <f>IF(OR(LEFT($A1108,1)="x",AND(AA1093+$AC1108=0,$AC1093&gt;0)),"",IFERROR(VLOOKUP($A1108,LedenZ,28,0),""))</f>
        <v/>
      </c>
      <c r="S1108" s="223" t="str">
        <f>IF(OR(LEFT($A1108,1)="x",AND(AC1093+$AC1108=0,$AC1093&gt;0)),"",IFERROR(VLOOKUP($A1108,LedenZ,29,0),""))</f>
        <v/>
      </c>
      <c r="V1108" s="229" t="str">
        <f t="shared" si="879"/>
        <v/>
      </c>
      <c r="W1108" s="229" t="str">
        <f t="shared" si="879"/>
        <v/>
      </c>
      <c r="X1108" s="52">
        <v>19</v>
      </c>
      <c r="Y1108" s="87" t="str">
        <f t="shared" si="874"/>
        <v/>
      </c>
      <c r="Z1108" s="87" t="str">
        <f t="shared" si="875"/>
        <v/>
      </c>
      <c r="AA1108" s="87" t="str">
        <f t="shared" si="876"/>
        <v/>
      </c>
      <c r="AB1108" s="87" t="str">
        <f t="shared" si="877"/>
        <v/>
      </c>
      <c r="AC1108" s="34">
        <f t="shared" si="878"/>
        <v>0</v>
      </c>
    </row>
    <row r="1109" spans="1:32" ht="13.5" thickBot="1" x14ac:dyDescent="0.25">
      <c r="B1109" s="93"/>
      <c r="C1109" s="94"/>
      <c r="D1109" s="93"/>
      <c r="E1109" s="93"/>
      <c r="F1109" s="93"/>
      <c r="G1109" s="95"/>
      <c r="H1109" s="95"/>
      <c r="I1109" s="95"/>
      <c r="J1109" s="94"/>
      <c r="K1109" s="94"/>
      <c r="L1109" s="94"/>
      <c r="M1109" s="92"/>
      <c r="N1109" s="92"/>
      <c r="X1109" s="52">
        <v>20</v>
      </c>
    </row>
    <row r="1110" spans="1:32" ht="13.5" thickTop="1" x14ac:dyDescent="0.2">
      <c r="A1110" s="62"/>
      <c r="B1110" s="63"/>
      <c r="C1110" s="392" t="s">
        <v>6547</v>
      </c>
      <c r="D1110" s="392"/>
      <c r="E1110" s="178" t="s">
        <v>6548</v>
      </c>
      <c r="F1110" s="178" t="s">
        <v>6549</v>
      </c>
      <c r="G1110" s="65" t="s">
        <v>6550</v>
      </c>
      <c r="H1110" s="66"/>
      <c r="I1110" s="67"/>
      <c r="J1110" s="68" t="s">
        <v>6551</v>
      </c>
      <c r="K1110" s="68" t="s">
        <v>6552</v>
      </c>
      <c r="L1110" s="68" t="s">
        <v>6553</v>
      </c>
      <c r="M1110" s="69"/>
      <c r="N1110" s="69"/>
      <c r="O1110" s="70"/>
      <c r="P1110" s="71">
        <f>COUNT(P1114:P1128)</f>
        <v>0</v>
      </c>
      <c r="Q1110" s="71">
        <f>COUNT(Q1114:Q1128)</f>
        <v>0</v>
      </c>
      <c r="R1110" s="71">
        <f>COUNT(R1114:R1128)</f>
        <v>0</v>
      </c>
      <c r="S1110" s="71">
        <f>COUNT(S1114:S1128)</f>
        <v>0</v>
      </c>
      <c r="T1110" s="51">
        <f>S1110-(15-COUNTBLANK(AB1114:AB1128))</f>
        <v>0</v>
      </c>
      <c r="U1110" s="70"/>
      <c r="V1110" s="70"/>
      <c r="W1110" s="70"/>
      <c r="X1110" s="70">
        <v>1</v>
      </c>
      <c r="Y1110" s="62"/>
      <c r="Z1110" s="62"/>
      <c r="AA1110" s="62"/>
      <c r="AB1110" s="62"/>
      <c r="AC1110" s="62"/>
    </row>
    <row r="1111" spans="1:32" x14ac:dyDescent="0.2">
      <c r="A1111" s="43">
        <v>59</v>
      </c>
      <c r="B1111" s="73"/>
      <c r="C1111" s="391" t="str">
        <f>Leden!AR61</f>
        <v/>
      </c>
      <c r="D1111" s="391"/>
      <c r="E1111" s="177" t="str">
        <f>IF($C1111="","",LEFT(IFERROR(VLOOKUP($C1111,TeamsZ,2,0),"")&amp;"??",2))</f>
        <v/>
      </c>
      <c r="F1111" s="177" t="str">
        <f>IF($C1111="","",LEFT(IFERROR(VLOOKUP($C1111,TeamsZ,3,0),"")&amp;"??",2))</f>
        <v/>
      </c>
      <c r="G1111" s="177" t="str">
        <f>IF($C1111="","",LEFT(IFERROR(VLOOKUP($C1111,TeamsZ,4,0),"")&amp;"?",1))</f>
        <v/>
      </c>
      <c r="H1111" s="75"/>
      <c r="I1111" s="76"/>
      <c r="J1111" s="295">
        <f>COUNTIF(C1114:C1128,"V")</f>
        <v>0</v>
      </c>
      <c r="K1111" s="300">
        <f>COUNTIF(C1114:C1128,"M")</f>
        <v>0</v>
      </c>
      <c r="L1111" s="77" t="str">
        <f>IFERROR(AVERAGE(H1114:H1128),"")</f>
        <v/>
      </c>
      <c r="M1111" s="78"/>
      <c r="N1111" s="78"/>
      <c r="O1111" s="79" t="s">
        <v>6554</v>
      </c>
      <c r="P1111" s="223" t="str">
        <f>IF(COUNT(P1114:P1128)=0,"",TeamPunten(P1114:P1128,$V1111))</f>
        <v/>
      </c>
      <c r="Q1111" s="223" t="str">
        <f>IF(COUNT(Q1114:Q1128)=0,"",TeamPunten(Q1114:Q1128,$V1111))</f>
        <v/>
      </c>
      <c r="R1111" s="223" t="str">
        <f>IF(COUNT(R1114:R1128)=0,"",TeamPunten(R1114:R1128,$V1111))</f>
        <v/>
      </c>
      <c r="S1111" s="223" t="str">
        <f>IF(COUNT(S1114:S1128)=0,"",TeamPunten(S1114:S1128,$V1111))</f>
        <v/>
      </c>
      <c r="T1111" s="51"/>
      <c r="U1111" s="225" t="str">
        <f>MID($C1111,1,1)</f>
        <v/>
      </c>
      <c r="V1111" s="225" t="str">
        <f>MID($C1111,1,1)</f>
        <v/>
      </c>
      <c r="W1111" s="225" t="str">
        <f>MID($C1111,1,1)</f>
        <v/>
      </c>
      <c r="X1111" s="52">
        <v>2</v>
      </c>
      <c r="Y1111" s="43"/>
      <c r="Z1111" s="43"/>
      <c r="AA1111" s="43"/>
      <c r="AB1111" s="43"/>
      <c r="AC1111" s="43"/>
      <c r="AD1111" s="20" t="str">
        <f>IF($C1111="","",IFERROR(VLOOKUP($C1111,TeamsZ,6,0),""))</f>
        <v/>
      </c>
      <c r="AE1111" s="20" t="str">
        <f>IF($AD1111="","",VLOOKUP($AD1111,Teams!$J$4:$O$8,2,0))</f>
        <v/>
      </c>
      <c r="AF1111" s="20" t="str">
        <f>IF($AD1111="","",VLOOKUP($AD1111,Teams!$J$4:$O$8,4,0))</f>
        <v/>
      </c>
    </row>
    <row r="1112" spans="1:32" x14ac:dyDescent="0.2">
      <c r="B1112" s="63"/>
      <c r="C1112" s="178"/>
      <c r="D1112" s="63"/>
      <c r="E1112" s="63"/>
      <c r="F1112" s="63"/>
      <c r="G1112" s="67"/>
      <c r="H1112" s="67"/>
      <c r="I1112" s="67"/>
      <c r="J1112" s="296"/>
      <c r="K1112" s="296"/>
      <c r="L1112" s="296"/>
      <c r="M1112" s="80"/>
      <c r="N1112" s="80"/>
      <c r="P1112" s="224"/>
      <c r="Q1112" s="224"/>
      <c r="R1112" s="224"/>
      <c r="S1112" s="224"/>
      <c r="T1112" s="51"/>
      <c r="U1112" s="226"/>
      <c r="V1112" s="226"/>
      <c r="W1112" s="226"/>
      <c r="X1112" s="52">
        <v>3</v>
      </c>
    </row>
    <row r="1113" spans="1:32" x14ac:dyDescent="0.2">
      <c r="A1113" s="81"/>
      <c r="B1113" s="82"/>
      <c r="C1113" s="83" t="s">
        <v>6555</v>
      </c>
      <c r="D1113" s="83" t="s">
        <v>6556</v>
      </c>
      <c r="E1113" s="84" t="s">
        <v>6557</v>
      </c>
      <c r="F1113" s="84" t="s">
        <v>6558</v>
      </c>
      <c r="G1113" s="83" t="s">
        <v>6559</v>
      </c>
      <c r="H1113" s="83" t="s">
        <v>6560</v>
      </c>
      <c r="I1113" s="83" t="s">
        <v>6415</v>
      </c>
      <c r="J1113" s="83" t="s">
        <v>7321</v>
      </c>
      <c r="K1113" s="83" t="s">
        <v>8065</v>
      </c>
      <c r="L1113" s="83" t="s">
        <v>8195</v>
      </c>
      <c r="M1113" s="83" t="s">
        <v>8196</v>
      </c>
      <c r="N1113" s="85"/>
      <c r="O1113" s="86"/>
      <c r="P1113" s="227" t="s">
        <v>6425</v>
      </c>
      <c r="Q1113" s="227" t="s">
        <v>6424</v>
      </c>
      <c r="R1113" s="227" t="s">
        <v>6426</v>
      </c>
      <c r="S1113" s="227" t="s">
        <v>6425</v>
      </c>
      <c r="T1113" s="51"/>
      <c r="U1113" s="225" t="str">
        <f>IF(W1111="","",VLOOKUP(W1111,Leeftijdscat,2,FALSE))</f>
        <v/>
      </c>
      <c r="V1113" s="225" t="str">
        <f>IF(W1111="","",VLOOKUP(W1111,Leeftijdscat,3,FALSE))</f>
        <v/>
      </c>
      <c r="W1113" s="225"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LEN(AB1114&amp;AB1115&amp;AB1116&amp;AB1117&amp;AB1118&amp;AB1119&amp;AB1120&amp;AB1121&amp;AB1122&amp;AB1123&amp;AB1124&amp;AB1125&amp;AB1126&amp;AB1127&amp;AB1128)</f>
        <v>0</v>
      </c>
      <c r="AC1113" s="81">
        <f>SUM(Y1113:AA1113)</f>
        <v>0</v>
      </c>
    </row>
    <row r="1114" spans="1:32" x14ac:dyDescent="0.2">
      <c r="A1114" s="34" t="str">
        <f>C1111&amp;"x"&amp;B1114</f>
        <v>x1</v>
      </c>
      <c r="B1114" s="63">
        <v>1</v>
      </c>
      <c r="C1114" s="87" t="str">
        <f t="shared" ref="C1114:C1128" si="880">IF(LEFT($A1114,1)="x","",IFERROR(VLOOKUP($A1114,LedenZ,5,0),""))</f>
        <v/>
      </c>
      <c r="D1114" s="87" t="str">
        <f t="shared" ref="D1114:D1128" si="881">IF(LEFT($A1114,1)="x","",IFERROR(VLOOKUP($A1114,LedenZ,6,0),""))</f>
        <v/>
      </c>
      <c r="E1114" s="88" t="str">
        <f t="shared" ref="E1114:E1128" si="882">IF(LEFT($A1114,1)="x","",IFERROR(VLOOKUP($A1114,LedenZ,7,0),""))</f>
        <v/>
      </c>
      <c r="F1114" s="88" t="str">
        <f t="shared" ref="F1114:F1128" si="883">IF(LEFT($A1114,1)="x","",IFERROR(VLOOKUP($A1114,LedenZ,8,0),""))</f>
        <v/>
      </c>
      <c r="G1114" s="89" t="str">
        <f t="shared" ref="G1114:G1128" si="884">IF(LEFT($A1114,1)="x","",IFERROR(VLOOKUP($A1114,LedenZ,9,0),""))</f>
        <v/>
      </c>
      <c r="H1114" s="90" t="str">
        <f t="shared" ref="H1114:H1128" si="885">IF(AND(ISNUMBER(G1114),G1114&lt;&gt;0),DATEDIF(G1114,Peildatum,"Y"),"")</f>
        <v/>
      </c>
      <c r="I1114" s="97"/>
      <c r="J1114" s="87" t="str">
        <f t="shared" ref="J1114:J1128" si="886">IF(LEFT($A1114,1)="x","",IFERROR(VLOOKUP($A1114,LedenZ,15,0),""))</f>
        <v/>
      </c>
      <c r="K1114" s="87" t="str">
        <f t="shared" ref="K1114:K1128" si="887">IF(LEFT($A1114,1)="x","",IFERROR(VLOOKUP($A1114,LedenZ,16,0),""))</f>
        <v/>
      </c>
      <c r="L1114" s="87" t="str">
        <f t="shared" ref="L1114:L1128" si="888">IF(LEFT($A1114,1)="x","",IFERROR(VLOOKUP($A1114,LedenZ,17,0),""))</f>
        <v/>
      </c>
      <c r="M1114" s="87" t="str">
        <f t="shared" ref="M1114:M1128" si="889">IF(LEFT($A1114,1)="x","",IFERROR(VLOOKUP($A1114,LedenZ,18,0),""))</f>
        <v/>
      </c>
      <c r="N1114" s="92"/>
      <c r="P1114" s="223" t="str">
        <f>IF(OR(LEFT($A1114,1)="x",AND(Y1113+$AC1114=0,$AC1113&gt;0)),"",IFERROR(VLOOKUP($A1114,LedenZ,26,0),""))</f>
        <v/>
      </c>
      <c r="Q1114" s="223" t="str">
        <f>IF(OR(LEFT($A1114,1)="x",AND(Z1113+$AC1114=0,$AC1113&gt;0)),"",IFERROR(VLOOKUP($A1114,LedenZ,27,0),""))</f>
        <v/>
      </c>
      <c r="R1114" s="223" t="str">
        <f>IF(OR(LEFT($A1114,1)="x",AND(AA1113+$AC1114=0,$AC1113&gt;0)),"",IFERROR(VLOOKUP($A1114,LedenZ,28,0),""))</f>
        <v/>
      </c>
      <c r="S1114" s="223" t="str">
        <f>IF(OR(LEFT($A1114,1)="x",AND(AC1113+$AC1114=0,$AC1113&gt;0)),"",IFERROR(VLOOKUP($A1114,LedenZ,29,0),""))</f>
        <v/>
      </c>
      <c r="T1114" s="305"/>
      <c r="U1114" s="226"/>
      <c r="V1114" s="229" t="str">
        <f>V1113</f>
        <v/>
      </c>
      <c r="W1114" s="229" t="str">
        <f>W1113</f>
        <v/>
      </c>
      <c r="X1114" s="52">
        <v>5</v>
      </c>
      <c r="Y1114" s="87" t="str">
        <f t="shared" ref="Y1114:Y1128" si="890">IF(LEFT($A1114,1)="x","",IFERROR(VLOOKUP($A1114,LedenZ,33,0),""))</f>
        <v/>
      </c>
      <c r="Z1114" s="87" t="str">
        <f t="shared" ref="Z1114:Z1128" si="891">IF(LEFT($A1114,1)="x","",IFERROR(VLOOKUP($A1114,LedenZ,34,0),""))</f>
        <v/>
      </c>
      <c r="AA1114" s="87" t="str">
        <f t="shared" ref="AA1114:AA1128" si="892">IF(LEFT($A1114,1)="x","",IFERROR(VLOOKUP($A1114,LedenZ,35,0),""))</f>
        <v/>
      </c>
      <c r="AB1114" s="87" t="str">
        <f t="shared" ref="AB1114:AB1128" si="893">IF(LEFT($A1114,1)="x","",IFERROR(VLOOKUP($A1114,LedenZ,36,0),""))</f>
        <v/>
      </c>
      <c r="AC1114" s="34">
        <f t="shared" ref="AC1114:AC1128" si="894">LEN(Y1114&amp;Z1114&amp;AA1114&amp;AB1114)</f>
        <v>0</v>
      </c>
    </row>
    <row r="1115" spans="1:32" x14ac:dyDescent="0.2">
      <c r="A1115" s="34" t="str">
        <f>C1111&amp;"x"&amp;B1115</f>
        <v>x2</v>
      </c>
      <c r="B1115" s="63">
        <v>2</v>
      </c>
      <c r="C1115" s="87" t="str">
        <f t="shared" si="880"/>
        <v/>
      </c>
      <c r="D1115" s="87" t="str">
        <f t="shared" si="881"/>
        <v/>
      </c>
      <c r="E1115" s="88" t="str">
        <f t="shared" si="882"/>
        <v/>
      </c>
      <c r="F1115" s="88" t="str">
        <f t="shared" si="883"/>
        <v/>
      </c>
      <c r="G1115" s="89" t="str">
        <f t="shared" si="884"/>
        <v/>
      </c>
      <c r="H1115" s="90" t="str">
        <f t="shared" si="885"/>
        <v/>
      </c>
      <c r="I1115" s="97"/>
      <c r="J1115" s="87" t="str">
        <f t="shared" si="886"/>
        <v/>
      </c>
      <c r="K1115" s="87" t="str">
        <f t="shared" si="887"/>
        <v/>
      </c>
      <c r="L1115" s="87" t="str">
        <f t="shared" si="888"/>
        <v/>
      </c>
      <c r="M1115" s="87" t="str">
        <f t="shared" si="889"/>
        <v/>
      </c>
      <c r="N1115" s="92"/>
      <c r="P1115" s="223" t="str">
        <f>IF(OR(LEFT($A1115,1)="x",AND(Y1113+$AC1115=0,$AC1113&gt;0)),"",IFERROR(VLOOKUP($A1115,LedenZ,26,0),""))</f>
        <v/>
      </c>
      <c r="Q1115" s="223" t="str">
        <f>IF(OR(LEFT($A1115,1)="x",AND(Z1113+$AC1115=0,$AC1113&gt;0)),"",IFERROR(VLOOKUP($A1115,LedenZ,27,0),""))</f>
        <v/>
      </c>
      <c r="R1115" s="223" t="str">
        <f>IF(OR(LEFT($A1115,1)="x",AND(AA1113+$AC1115=0,$AC1113&gt;0)),"",IFERROR(VLOOKUP($A1115,LedenZ,28,0),""))</f>
        <v/>
      </c>
      <c r="S1115" s="223" t="str">
        <f>IF(OR(LEFT($A1115,1)="x",AND(AC1113+$AC1115=0,$AC1113&gt;0)),"",IFERROR(VLOOKUP($A1115,LedenZ,29,0),""))</f>
        <v/>
      </c>
      <c r="T1115" s="305"/>
      <c r="U1115" s="226"/>
      <c r="V1115" s="229" t="str">
        <f t="shared" ref="V1115:W1128" si="895">V1114</f>
        <v/>
      </c>
      <c r="W1115" s="229" t="str">
        <f t="shared" si="895"/>
        <v/>
      </c>
      <c r="X1115" s="52">
        <v>6</v>
      </c>
      <c r="Y1115" s="87" t="str">
        <f t="shared" si="890"/>
        <v/>
      </c>
      <c r="Z1115" s="87" t="str">
        <f t="shared" si="891"/>
        <v/>
      </c>
      <c r="AA1115" s="87" t="str">
        <f t="shared" si="892"/>
        <v/>
      </c>
      <c r="AB1115" s="87" t="str">
        <f t="shared" si="893"/>
        <v/>
      </c>
      <c r="AC1115" s="34">
        <f t="shared" si="894"/>
        <v>0</v>
      </c>
    </row>
    <row r="1116" spans="1:32" x14ac:dyDescent="0.2">
      <c r="A1116" s="34" t="str">
        <f>C1111&amp;"x"&amp;B1116</f>
        <v>x3</v>
      </c>
      <c r="B1116" s="63">
        <v>3</v>
      </c>
      <c r="C1116" s="87" t="str">
        <f t="shared" si="880"/>
        <v/>
      </c>
      <c r="D1116" s="87" t="str">
        <f t="shared" si="881"/>
        <v/>
      </c>
      <c r="E1116" s="88" t="str">
        <f t="shared" si="882"/>
        <v/>
      </c>
      <c r="F1116" s="88" t="str">
        <f t="shared" si="883"/>
        <v/>
      </c>
      <c r="G1116" s="89" t="str">
        <f t="shared" si="884"/>
        <v/>
      </c>
      <c r="H1116" s="90" t="str">
        <f t="shared" si="885"/>
        <v/>
      </c>
      <c r="I1116" s="97"/>
      <c r="J1116" s="87" t="str">
        <f t="shared" si="886"/>
        <v/>
      </c>
      <c r="K1116" s="87" t="str">
        <f t="shared" si="887"/>
        <v/>
      </c>
      <c r="L1116" s="87" t="str">
        <f t="shared" si="888"/>
        <v/>
      </c>
      <c r="M1116" s="87" t="str">
        <f t="shared" si="889"/>
        <v/>
      </c>
      <c r="N1116" s="92"/>
      <c r="P1116" s="223" t="str">
        <f>IF(OR(LEFT($A1116,1)="x",AND(Y1113+$AC1116=0,$AC1113&gt;0)),"",IFERROR(VLOOKUP($A1116,LedenZ,26,0),""))</f>
        <v/>
      </c>
      <c r="Q1116" s="223" t="str">
        <f>IF(OR(LEFT($A1116,1)="x",AND(Z1113+$AC1116=0,$AC1113&gt;0)),"",IFERROR(VLOOKUP($A1116,LedenZ,27,0),""))</f>
        <v/>
      </c>
      <c r="R1116" s="223" t="str">
        <f>IF(OR(LEFT($A1116,1)="x",AND(AA1113+$AC1116=0,$AC1113&gt;0)),"",IFERROR(VLOOKUP($A1116,LedenZ,28,0),""))</f>
        <v/>
      </c>
      <c r="S1116" s="223" t="str">
        <f>IF(OR(LEFT($A1116,1)="x",AND(AC1113+$AC1116=0,$AC1113&gt;0)),"",IFERROR(VLOOKUP($A1116,LedenZ,29,0),""))</f>
        <v/>
      </c>
      <c r="T1116" s="305"/>
      <c r="U1116" s="226"/>
      <c r="V1116" s="229" t="str">
        <f t="shared" si="895"/>
        <v/>
      </c>
      <c r="W1116" s="229" t="str">
        <f t="shared" si="895"/>
        <v/>
      </c>
      <c r="X1116" s="52">
        <v>7</v>
      </c>
      <c r="Y1116" s="87" t="str">
        <f t="shared" si="890"/>
        <v/>
      </c>
      <c r="Z1116" s="87" t="str">
        <f t="shared" si="891"/>
        <v/>
      </c>
      <c r="AA1116" s="87" t="str">
        <f t="shared" si="892"/>
        <v/>
      </c>
      <c r="AB1116" s="87" t="str">
        <f t="shared" si="893"/>
        <v/>
      </c>
      <c r="AC1116" s="34">
        <f t="shared" si="894"/>
        <v>0</v>
      </c>
    </row>
    <row r="1117" spans="1:32" x14ac:dyDescent="0.2">
      <c r="A1117" s="34" t="str">
        <f>C1111&amp;"x"&amp;B1117</f>
        <v>x4</v>
      </c>
      <c r="B1117" s="63">
        <v>4</v>
      </c>
      <c r="C1117" s="87" t="str">
        <f t="shared" si="880"/>
        <v/>
      </c>
      <c r="D1117" s="87" t="str">
        <f t="shared" si="881"/>
        <v/>
      </c>
      <c r="E1117" s="88" t="str">
        <f t="shared" si="882"/>
        <v/>
      </c>
      <c r="F1117" s="88" t="str">
        <f t="shared" si="883"/>
        <v/>
      </c>
      <c r="G1117" s="89" t="str">
        <f t="shared" si="884"/>
        <v/>
      </c>
      <c r="H1117" s="90" t="str">
        <f t="shared" si="885"/>
        <v/>
      </c>
      <c r="I1117" s="97"/>
      <c r="J1117" s="87" t="str">
        <f t="shared" si="886"/>
        <v/>
      </c>
      <c r="K1117" s="87" t="str">
        <f t="shared" si="887"/>
        <v/>
      </c>
      <c r="L1117" s="87" t="str">
        <f t="shared" si="888"/>
        <v/>
      </c>
      <c r="M1117" s="87" t="str">
        <f t="shared" si="889"/>
        <v/>
      </c>
      <c r="N1117" s="92"/>
      <c r="P1117" s="223" t="str">
        <f>IF(OR(LEFT($A1117,1)="x",AND(Y1113+$AC1117=0,$AC1113&gt;0)),"",IFERROR(VLOOKUP($A1117,LedenZ,26,0),""))</f>
        <v/>
      </c>
      <c r="Q1117" s="223" t="str">
        <f>IF(OR(LEFT($A1117,1)="x",AND(Z1113+$AC1117=0,$AC1113&gt;0)),"",IFERROR(VLOOKUP($A1117,LedenZ,27,0),""))</f>
        <v/>
      </c>
      <c r="R1117" s="223" t="str">
        <f>IF(OR(LEFT($A1117,1)="x",AND(AA1113+$AC1117=0,$AC1113&gt;0)),"",IFERROR(VLOOKUP($A1117,LedenZ,28,0),""))</f>
        <v/>
      </c>
      <c r="S1117" s="223" t="str">
        <f>IF(OR(LEFT($A1117,1)="x",AND(AC1113+$AC1117=0,$AC1113&gt;0)),"",IFERROR(VLOOKUP($A1117,LedenZ,29,0),""))</f>
        <v/>
      </c>
      <c r="T1117" s="305"/>
      <c r="U1117" s="226"/>
      <c r="V1117" s="229" t="str">
        <f t="shared" si="895"/>
        <v/>
      </c>
      <c r="W1117" s="229" t="str">
        <f t="shared" si="895"/>
        <v/>
      </c>
      <c r="X1117" s="52">
        <v>8</v>
      </c>
      <c r="Y1117" s="87" t="str">
        <f t="shared" si="890"/>
        <v/>
      </c>
      <c r="Z1117" s="87" t="str">
        <f t="shared" si="891"/>
        <v/>
      </c>
      <c r="AA1117" s="87" t="str">
        <f t="shared" si="892"/>
        <v/>
      </c>
      <c r="AB1117" s="87" t="str">
        <f t="shared" si="893"/>
        <v/>
      </c>
      <c r="AC1117" s="34">
        <f t="shared" si="894"/>
        <v>0</v>
      </c>
    </row>
    <row r="1118" spans="1:32" x14ac:dyDescent="0.2">
      <c r="A1118" s="34" t="str">
        <f>C1111&amp;"x"&amp;B1118</f>
        <v>x5</v>
      </c>
      <c r="B1118" s="63">
        <v>5</v>
      </c>
      <c r="C1118" s="87" t="str">
        <f t="shared" si="880"/>
        <v/>
      </c>
      <c r="D1118" s="87" t="str">
        <f t="shared" si="881"/>
        <v/>
      </c>
      <c r="E1118" s="88" t="str">
        <f t="shared" si="882"/>
        <v/>
      </c>
      <c r="F1118" s="88" t="str">
        <f t="shared" si="883"/>
        <v/>
      </c>
      <c r="G1118" s="89" t="str">
        <f t="shared" si="884"/>
        <v/>
      </c>
      <c r="H1118" s="90" t="str">
        <f t="shared" si="885"/>
        <v/>
      </c>
      <c r="I1118" s="97"/>
      <c r="J1118" s="87" t="str">
        <f t="shared" si="886"/>
        <v/>
      </c>
      <c r="K1118" s="87" t="str">
        <f t="shared" si="887"/>
        <v/>
      </c>
      <c r="L1118" s="87" t="str">
        <f t="shared" si="888"/>
        <v/>
      </c>
      <c r="M1118" s="87" t="str">
        <f t="shared" si="889"/>
        <v/>
      </c>
      <c r="N1118" s="92"/>
      <c r="P1118" s="223" t="str">
        <f>IF(OR(LEFT($A1118,1)="x",AND(Y1113+$AC1118=0,$AC1113&gt;0)),"",IFERROR(VLOOKUP($A1118,LedenZ,26,0),""))</f>
        <v/>
      </c>
      <c r="Q1118" s="223" t="str">
        <f>IF(OR(LEFT($A1118,1)="x",AND(Z1113+$AC1118=0,$AC1113&gt;0)),"",IFERROR(VLOOKUP($A1118,LedenZ,27,0),""))</f>
        <v/>
      </c>
      <c r="R1118" s="223" t="str">
        <f>IF(OR(LEFT($A1118,1)="x",AND(AA1113+$AC1118=0,$AC1113&gt;0)),"",IFERROR(VLOOKUP($A1118,LedenZ,28,0),""))</f>
        <v/>
      </c>
      <c r="S1118" s="223" t="str">
        <f>IF(OR(LEFT($A1118,1)="x",AND(AC1113+$AC1118=0,$AC1113&gt;0)),"",IFERROR(VLOOKUP($A1118,LedenZ,29,0),""))</f>
        <v/>
      </c>
      <c r="T1118" s="305"/>
      <c r="U1118" s="226"/>
      <c r="V1118" s="229" t="str">
        <f t="shared" si="895"/>
        <v/>
      </c>
      <c r="W1118" s="229" t="str">
        <f t="shared" si="895"/>
        <v/>
      </c>
      <c r="X1118" s="52">
        <v>9</v>
      </c>
      <c r="Y1118" s="87" t="str">
        <f t="shared" si="890"/>
        <v/>
      </c>
      <c r="Z1118" s="87" t="str">
        <f t="shared" si="891"/>
        <v/>
      </c>
      <c r="AA1118" s="87" t="str">
        <f t="shared" si="892"/>
        <v/>
      </c>
      <c r="AB1118" s="87" t="str">
        <f t="shared" si="893"/>
        <v/>
      </c>
      <c r="AC1118" s="34">
        <f t="shared" si="894"/>
        <v>0</v>
      </c>
    </row>
    <row r="1119" spans="1:32" x14ac:dyDescent="0.2">
      <c r="A1119" s="34" t="str">
        <f>C1111&amp;"x"&amp;B1119</f>
        <v>x6</v>
      </c>
      <c r="B1119" s="63">
        <v>6</v>
      </c>
      <c r="C1119" s="87" t="str">
        <f t="shared" si="880"/>
        <v/>
      </c>
      <c r="D1119" s="87" t="str">
        <f t="shared" si="881"/>
        <v/>
      </c>
      <c r="E1119" s="88" t="str">
        <f t="shared" si="882"/>
        <v/>
      </c>
      <c r="F1119" s="88" t="str">
        <f t="shared" si="883"/>
        <v/>
      </c>
      <c r="G1119" s="89" t="str">
        <f t="shared" si="884"/>
        <v/>
      </c>
      <c r="H1119" s="90" t="str">
        <f t="shared" si="885"/>
        <v/>
      </c>
      <c r="I1119" s="97"/>
      <c r="J1119" s="87" t="str">
        <f t="shared" si="886"/>
        <v/>
      </c>
      <c r="K1119" s="87" t="str">
        <f t="shared" si="887"/>
        <v/>
      </c>
      <c r="L1119" s="87" t="str">
        <f t="shared" si="888"/>
        <v/>
      </c>
      <c r="M1119" s="87" t="str">
        <f t="shared" si="889"/>
        <v/>
      </c>
      <c r="N1119" s="92"/>
      <c r="P1119" s="223" t="str">
        <f>IF(OR(LEFT($A1119,1)="x",AND(Y1113+$AC1119=0,$AC1113&gt;0)),"",IFERROR(VLOOKUP($A1119,LedenZ,26,0),""))</f>
        <v/>
      </c>
      <c r="Q1119" s="223" t="str">
        <f>IF(OR(LEFT($A1119,1)="x",AND(Z1113+$AC1119=0,$AC1113&gt;0)),"",IFERROR(VLOOKUP($A1119,LedenZ,27,0),""))</f>
        <v/>
      </c>
      <c r="R1119" s="223" t="str">
        <f>IF(OR(LEFT($A1119,1)="x",AND(AA1113+$AC1119=0,$AC1113&gt;0)),"",IFERROR(VLOOKUP($A1119,LedenZ,28,0),""))</f>
        <v/>
      </c>
      <c r="S1119" s="223" t="str">
        <f>IF(OR(LEFT($A1119,1)="x",AND(AC1113+$AC1119=0,$AC1113&gt;0)),"",IFERROR(VLOOKUP($A1119,LedenZ,29,0),""))</f>
        <v/>
      </c>
      <c r="T1119" s="305"/>
      <c r="U1119" s="226"/>
      <c r="V1119" s="229" t="str">
        <f t="shared" si="895"/>
        <v/>
      </c>
      <c r="W1119" s="229" t="str">
        <f t="shared" si="895"/>
        <v/>
      </c>
      <c r="X1119" s="52">
        <v>10</v>
      </c>
      <c r="Y1119" s="87" t="str">
        <f t="shared" si="890"/>
        <v/>
      </c>
      <c r="Z1119" s="87" t="str">
        <f t="shared" si="891"/>
        <v/>
      </c>
      <c r="AA1119" s="87" t="str">
        <f t="shared" si="892"/>
        <v/>
      </c>
      <c r="AB1119" s="87" t="str">
        <f t="shared" si="893"/>
        <v/>
      </c>
      <c r="AC1119" s="34">
        <f t="shared" si="894"/>
        <v>0</v>
      </c>
    </row>
    <row r="1120" spans="1:32" x14ac:dyDescent="0.2">
      <c r="A1120" s="34" t="str">
        <f>C1111&amp;"x"&amp;B1120</f>
        <v>x7</v>
      </c>
      <c r="B1120" s="63">
        <v>7</v>
      </c>
      <c r="C1120" s="87" t="str">
        <f t="shared" si="880"/>
        <v/>
      </c>
      <c r="D1120" s="87" t="str">
        <f t="shared" si="881"/>
        <v/>
      </c>
      <c r="E1120" s="88" t="str">
        <f t="shared" si="882"/>
        <v/>
      </c>
      <c r="F1120" s="88" t="str">
        <f t="shared" si="883"/>
        <v/>
      </c>
      <c r="G1120" s="89" t="str">
        <f t="shared" si="884"/>
        <v/>
      </c>
      <c r="H1120" s="90" t="str">
        <f t="shared" si="885"/>
        <v/>
      </c>
      <c r="I1120" s="97"/>
      <c r="J1120" s="87" t="str">
        <f t="shared" si="886"/>
        <v/>
      </c>
      <c r="K1120" s="87" t="str">
        <f t="shared" si="887"/>
        <v/>
      </c>
      <c r="L1120" s="87" t="str">
        <f t="shared" si="888"/>
        <v/>
      </c>
      <c r="M1120" s="87" t="str">
        <f t="shared" si="889"/>
        <v/>
      </c>
      <c r="N1120" s="92"/>
      <c r="P1120" s="223" t="str">
        <f>IF(OR(LEFT($A1120,1)="x",AND(Y1113+$AC1120=0,$AC1113&gt;0)),"",IFERROR(VLOOKUP($A1120,LedenZ,26,0),""))</f>
        <v/>
      </c>
      <c r="Q1120" s="223" t="str">
        <f>IF(OR(LEFT($A1120,1)="x",AND(Z1113+$AC1120=0,$AC1113&gt;0)),"",IFERROR(VLOOKUP($A1120,LedenZ,27,0),""))</f>
        <v/>
      </c>
      <c r="R1120" s="223" t="str">
        <f>IF(OR(LEFT($A1120,1)="x",AND(AA1113+$AC1120=0,$AC1113&gt;0)),"",IFERROR(VLOOKUP($A1120,LedenZ,28,0),""))</f>
        <v/>
      </c>
      <c r="S1120" s="223" t="str">
        <f>IF(OR(LEFT($A1120,1)="x",AND(AC1113+$AC1120=0,$AC1113&gt;0)),"",IFERROR(VLOOKUP($A1120,LedenZ,29,0),""))</f>
        <v/>
      </c>
      <c r="T1120" s="305"/>
      <c r="U1120" s="226"/>
      <c r="V1120" s="229" t="str">
        <f t="shared" si="895"/>
        <v/>
      </c>
      <c r="W1120" s="229" t="str">
        <f t="shared" si="895"/>
        <v/>
      </c>
      <c r="X1120" s="52">
        <v>11</v>
      </c>
      <c r="Y1120" s="87" t="str">
        <f t="shared" si="890"/>
        <v/>
      </c>
      <c r="Z1120" s="87" t="str">
        <f t="shared" si="891"/>
        <v/>
      </c>
      <c r="AA1120" s="87" t="str">
        <f t="shared" si="892"/>
        <v/>
      </c>
      <c r="AB1120" s="87" t="str">
        <f t="shared" si="893"/>
        <v/>
      </c>
      <c r="AC1120" s="34">
        <f t="shared" si="894"/>
        <v>0</v>
      </c>
    </row>
    <row r="1121" spans="1:32" x14ac:dyDescent="0.2">
      <c r="A1121" s="34" t="str">
        <f>C1111&amp;"x"&amp;B1121</f>
        <v>x8</v>
      </c>
      <c r="B1121" s="63">
        <v>8</v>
      </c>
      <c r="C1121" s="87" t="str">
        <f t="shared" si="880"/>
        <v/>
      </c>
      <c r="D1121" s="87" t="str">
        <f t="shared" si="881"/>
        <v/>
      </c>
      <c r="E1121" s="88" t="str">
        <f t="shared" si="882"/>
        <v/>
      </c>
      <c r="F1121" s="88" t="str">
        <f t="shared" si="883"/>
        <v/>
      </c>
      <c r="G1121" s="89" t="str">
        <f t="shared" si="884"/>
        <v/>
      </c>
      <c r="H1121" s="90" t="str">
        <f t="shared" si="885"/>
        <v/>
      </c>
      <c r="I1121" s="97"/>
      <c r="J1121" s="87" t="str">
        <f t="shared" si="886"/>
        <v/>
      </c>
      <c r="K1121" s="87" t="str">
        <f t="shared" si="887"/>
        <v/>
      </c>
      <c r="L1121" s="87" t="str">
        <f t="shared" si="888"/>
        <v/>
      </c>
      <c r="M1121" s="87" t="str">
        <f t="shared" si="889"/>
        <v/>
      </c>
      <c r="N1121" s="92"/>
      <c r="P1121" s="223" t="str">
        <f>IF(OR(LEFT($A1121,1)="x",AND(Y1113+$AC1121=0,$AC1113&gt;0)),"",IFERROR(VLOOKUP($A1121,LedenZ,26,0),""))</f>
        <v/>
      </c>
      <c r="Q1121" s="223" t="str">
        <f>IF(OR(LEFT($A1121,1)="x",AND(Z1113+$AC1121=0,$AC1113&gt;0)),"",IFERROR(VLOOKUP($A1121,LedenZ,27,0),""))</f>
        <v/>
      </c>
      <c r="R1121" s="223" t="str">
        <f>IF(OR(LEFT($A1121,1)="x",AND(AA1113+$AC1121=0,$AC1113&gt;0)),"",IFERROR(VLOOKUP($A1121,LedenZ,28,0),""))</f>
        <v/>
      </c>
      <c r="S1121" s="223" t="str">
        <f>IF(OR(LEFT($A1121,1)="x",AND(AC1113+$AC1121=0,$AC1113&gt;0)),"",IFERROR(VLOOKUP($A1121,LedenZ,29,0),""))</f>
        <v/>
      </c>
      <c r="T1121" s="305"/>
      <c r="U1121" s="226"/>
      <c r="V1121" s="229" t="str">
        <f t="shared" si="895"/>
        <v/>
      </c>
      <c r="W1121" s="229" t="str">
        <f t="shared" si="895"/>
        <v/>
      </c>
      <c r="X1121" s="52">
        <v>12</v>
      </c>
      <c r="Y1121" s="87" t="str">
        <f t="shared" si="890"/>
        <v/>
      </c>
      <c r="Z1121" s="87" t="str">
        <f t="shared" si="891"/>
        <v/>
      </c>
      <c r="AA1121" s="87" t="str">
        <f t="shared" si="892"/>
        <v/>
      </c>
      <c r="AB1121" s="87" t="str">
        <f t="shared" si="893"/>
        <v/>
      </c>
      <c r="AC1121" s="34">
        <f t="shared" si="894"/>
        <v>0</v>
      </c>
    </row>
    <row r="1122" spans="1:32" x14ac:dyDescent="0.2">
      <c r="A1122" s="34" t="str">
        <f>C1111&amp;"x"&amp;B1122</f>
        <v>x9</v>
      </c>
      <c r="B1122" s="63">
        <v>9</v>
      </c>
      <c r="C1122" s="87" t="str">
        <f t="shared" si="880"/>
        <v/>
      </c>
      <c r="D1122" s="87" t="str">
        <f t="shared" si="881"/>
        <v/>
      </c>
      <c r="E1122" s="88" t="str">
        <f t="shared" si="882"/>
        <v/>
      </c>
      <c r="F1122" s="88" t="str">
        <f t="shared" si="883"/>
        <v/>
      </c>
      <c r="G1122" s="89" t="str">
        <f t="shared" si="884"/>
        <v/>
      </c>
      <c r="H1122" s="90" t="str">
        <f t="shared" si="885"/>
        <v/>
      </c>
      <c r="I1122" s="97"/>
      <c r="J1122" s="87" t="str">
        <f t="shared" si="886"/>
        <v/>
      </c>
      <c r="K1122" s="87" t="str">
        <f t="shared" si="887"/>
        <v/>
      </c>
      <c r="L1122" s="87" t="str">
        <f t="shared" si="888"/>
        <v/>
      </c>
      <c r="M1122" s="87" t="str">
        <f t="shared" si="889"/>
        <v/>
      </c>
      <c r="N1122" s="92"/>
      <c r="P1122" s="223" t="str">
        <f>IF(OR(LEFT($A1122,1)="x",AND(Y1113+$AC1122=0,$AC1113&gt;0)),"",IFERROR(VLOOKUP($A1122,LedenZ,26,0),""))</f>
        <v/>
      </c>
      <c r="Q1122" s="223" t="str">
        <f>IF(OR(LEFT($A1122,1)="x",AND(Z1113+$AC1122=0,$AC1113&gt;0)),"",IFERROR(VLOOKUP($A1122,LedenZ,27,0),""))</f>
        <v/>
      </c>
      <c r="R1122" s="223" t="str">
        <f>IF(OR(LEFT($A1122,1)="x",AND(AA1113+$AC1122=0,$AC1113&gt;0)),"",IFERROR(VLOOKUP($A1122,LedenZ,28,0),""))</f>
        <v/>
      </c>
      <c r="S1122" s="223" t="str">
        <f>IF(OR(LEFT($A1122,1)="x",AND(AC1113+$AC1122=0,$AC1113&gt;0)),"",IFERROR(VLOOKUP($A1122,LedenZ,29,0),""))</f>
        <v/>
      </c>
      <c r="T1122" s="305"/>
      <c r="U1122" s="226"/>
      <c r="V1122" s="229" t="str">
        <f t="shared" si="895"/>
        <v/>
      </c>
      <c r="W1122" s="229" t="str">
        <f t="shared" si="895"/>
        <v/>
      </c>
      <c r="X1122" s="52">
        <v>13</v>
      </c>
      <c r="Y1122" s="87" t="str">
        <f t="shared" si="890"/>
        <v/>
      </c>
      <c r="Z1122" s="87" t="str">
        <f t="shared" si="891"/>
        <v/>
      </c>
      <c r="AA1122" s="87" t="str">
        <f t="shared" si="892"/>
        <v/>
      </c>
      <c r="AB1122" s="87" t="str">
        <f t="shared" si="893"/>
        <v/>
      </c>
      <c r="AC1122" s="34">
        <f t="shared" si="894"/>
        <v>0</v>
      </c>
    </row>
    <row r="1123" spans="1:32" x14ac:dyDescent="0.2">
      <c r="A1123" s="34" t="str">
        <f>C1111&amp;"x"&amp;B1123</f>
        <v>x10</v>
      </c>
      <c r="B1123" s="63">
        <v>10</v>
      </c>
      <c r="C1123" s="87" t="str">
        <f t="shared" si="880"/>
        <v/>
      </c>
      <c r="D1123" s="87" t="str">
        <f t="shared" si="881"/>
        <v/>
      </c>
      <c r="E1123" s="88" t="str">
        <f t="shared" si="882"/>
        <v/>
      </c>
      <c r="F1123" s="88" t="str">
        <f t="shared" si="883"/>
        <v/>
      </c>
      <c r="G1123" s="89" t="str">
        <f t="shared" si="884"/>
        <v/>
      </c>
      <c r="H1123" s="90" t="str">
        <f t="shared" si="885"/>
        <v/>
      </c>
      <c r="I1123" s="97"/>
      <c r="J1123" s="87" t="str">
        <f t="shared" si="886"/>
        <v/>
      </c>
      <c r="K1123" s="87" t="str">
        <f t="shared" si="887"/>
        <v/>
      </c>
      <c r="L1123" s="87" t="str">
        <f t="shared" si="888"/>
        <v/>
      </c>
      <c r="M1123" s="87" t="str">
        <f t="shared" si="889"/>
        <v/>
      </c>
      <c r="N1123" s="92"/>
      <c r="P1123" s="223" t="str">
        <f>IF(OR(LEFT($A1123,1)="x",AND(Y1113+$AC1123=0,$AC1113&gt;0)),"",IFERROR(VLOOKUP($A1123,LedenZ,26,0),""))</f>
        <v/>
      </c>
      <c r="Q1123" s="223" t="str">
        <f>IF(OR(LEFT($A1123,1)="x",AND(Z1113+$AC1123=0,$AC1113&gt;0)),"",IFERROR(VLOOKUP($A1123,LedenZ,27,0),""))</f>
        <v/>
      </c>
      <c r="R1123" s="223" t="str">
        <f>IF(OR(LEFT($A1123,1)="x",AND(AA1113+$AC1123=0,$AC1113&gt;0)),"",IFERROR(VLOOKUP($A1123,LedenZ,28,0),""))</f>
        <v/>
      </c>
      <c r="S1123" s="223" t="str">
        <f>IF(OR(LEFT($A1123,1)="x",AND(AC1113+$AC1123=0,$AC1113&gt;0)),"",IFERROR(VLOOKUP($A1123,LedenZ,29,0),""))</f>
        <v/>
      </c>
      <c r="T1123" s="305"/>
      <c r="U1123" s="226"/>
      <c r="V1123" s="229" t="str">
        <f t="shared" si="895"/>
        <v/>
      </c>
      <c r="W1123" s="229" t="str">
        <f t="shared" si="895"/>
        <v/>
      </c>
      <c r="X1123" s="52">
        <v>14</v>
      </c>
      <c r="Y1123" s="87" t="str">
        <f t="shared" si="890"/>
        <v/>
      </c>
      <c r="Z1123" s="87" t="str">
        <f t="shared" si="891"/>
        <v/>
      </c>
      <c r="AA1123" s="87" t="str">
        <f t="shared" si="892"/>
        <v/>
      </c>
      <c r="AB1123" s="87" t="str">
        <f t="shared" si="893"/>
        <v/>
      </c>
      <c r="AC1123" s="34">
        <f t="shared" si="894"/>
        <v>0</v>
      </c>
    </row>
    <row r="1124" spans="1:32" x14ac:dyDescent="0.2">
      <c r="A1124" s="34" t="str">
        <f>C1111&amp;"x"&amp;B1124</f>
        <v>x11</v>
      </c>
      <c r="B1124" s="63">
        <v>11</v>
      </c>
      <c r="C1124" s="87" t="str">
        <f t="shared" si="880"/>
        <v/>
      </c>
      <c r="D1124" s="87" t="str">
        <f t="shared" si="881"/>
        <v/>
      </c>
      <c r="E1124" s="88" t="str">
        <f t="shared" si="882"/>
        <v/>
      </c>
      <c r="F1124" s="88" t="str">
        <f t="shared" si="883"/>
        <v/>
      </c>
      <c r="G1124" s="89" t="str">
        <f t="shared" si="884"/>
        <v/>
      </c>
      <c r="H1124" s="90" t="str">
        <f t="shared" si="885"/>
        <v/>
      </c>
      <c r="I1124" s="97"/>
      <c r="J1124" s="87" t="str">
        <f t="shared" si="886"/>
        <v/>
      </c>
      <c r="K1124" s="87" t="str">
        <f t="shared" si="887"/>
        <v/>
      </c>
      <c r="L1124" s="87" t="str">
        <f t="shared" si="888"/>
        <v/>
      </c>
      <c r="M1124" s="87" t="str">
        <f t="shared" si="889"/>
        <v/>
      </c>
      <c r="N1124" s="92"/>
      <c r="P1124" s="223" t="str">
        <f>IF(OR(LEFT($A1124,1)="x",AND(Y1113+$AC1124=0,$AC1113&gt;0)),"",IFERROR(VLOOKUP($A1124,LedenZ,26,0),""))</f>
        <v/>
      </c>
      <c r="Q1124" s="223" t="str">
        <f>IF(OR(LEFT($A1124,1)="x",AND(Z1113+$AC1124=0,$AC1113&gt;0)),"",IFERROR(VLOOKUP($A1124,LedenZ,27,0),""))</f>
        <v/>
      </c>
      <c r="R1124" s="223" t="str">
        <f>IF(OR(LEFT($A1124,1)="x",AND(AA1113+$AC1124=0,$AC1113&gt;0)),"",IFERROR(VLOOKUP($A1124,LedenZ,28,0),""))</f>
        <v/>
      </c>
      <c r="S1124" s="223" t="str">
        <f>IF(OR(LEFT($A1124,1)="x",AND(AC1113+$AC1124=0,$AC1113&gt;0)),"",IFERROR(VLOOKUP($A1124,LedenZ,29,0),""))</f>
        <v/>
      </c>
      <c r="V1124" s="229" t="str">
        <f t="shared" si="895"/>
        <v/>
      </c>
      <c r="W1124" s="229" t="str">
        <f t="shared" si="895"/>
        <v/>
      </c>
      <c r="X1124" s="52">
        <v>15</v>
      </c>
      <c r="Y1124" s="87" t="str">
        <f t="shared" si="890"/>
        <v/>
      </c>
      <c r="Z1124" s="87" t="str">
        <f t="shared" si="891"/>
        <v/>
      </c>
      <c r="AA1124" s="87" t="str">
        <f t="shared" si="892"/>
        <v/>
      </c>
      <c r="AB1124" s="87" t="str">
        <f t="shared" si="893"/>
        <v/>
      </c>
      <c r="AC1124" s="34">
        <f t="shared" si="894"/>
        <v>0</v>
      </c>
    </row>
    <row r="1125" spans="1:32" x14ac:dyDescent="0.2">
      <c r="A1125" s="34" t="str">
        <f>C1111&amp;"x"&amp;B1125</f>
        <v>x12</v>
      </c>
      <c r="B1125" s="63">
        <v>12</v>
      </c>
      <c r="C1125" s="87" t="str">
        <f t="shared" si="880"/>
        <v/>
      </c>
      <c r="D1125" s="87" t="str">
        <f t="shared" si="881"/>
        <v/>
      </c>
      <c r="E1125" s="88" t="str">
        <f t="shared" si="882"/>
        <v/>
      </c>
      <c r="F1125" s="88" t="str">
        <f t="shared" si="883"/>
        <v/>
      </c>
      <c r="G1125" s="89" t="str">
        <f t="shared" si="884"/>
        <v/>
      </c>
      <c r="H1125" s="90" t="str">
        <f t="shared" si="885"/>
        <v/>
      </c>
      <c r="I1125" s="97"/>
      <c r="J1125" s="87" t="str">
        <f t="shared" si="886"/>
        <v/>
      </c>
      <c r="K1125" s="87" t="str">
        <f t="shared" si="887"/>
        <v/>
      </c>
      <c r="L1125" s="87" t="str">
        <f t="shared" si="888"/>
        <v/>
      </c>
      <c r="M1125" s="87" t="str">
        <f t="shared" si="889"/>
        <v/>
      </c>
      <c r="N1125" s="92"/>
      <c r="P1125" s="223" t="str">
        <f>IF(OR(LEFT($A1125,1)="x",AND(Y1113+$AC1125=0,$AC1113&gt;0)),"",IFERROR(VLOOKUP($A1125,LedenZ,26,0),""))</f>
        <v/>
      </c>
      <c r="Q1125" s="223" t="str">
        <f>IF(OR(LEFT($A1125,1)="x",AND(Z1113+$AC1125=0,$AC1113&gt;0)),"",IFERROR(VLOOKUP($A1125,LedenZ,27,0),""))</f>
        <v/>
      </c>
      <c r="R1125" s="223" t="str">
        <f>IF(OR(LEFT($A1125,1)="x",AND(AA1113+$AC1125=0,$AC1113&gt;0)),"",IFERROR(VLOOKUP($A1125,LedenZ,28,0),""))</f>
        <v/>
      </c>
      <c r="S1125" s="223" t="str">
        <f>IF(OR(LEFT($A1125,1)="x",AND(AC1113+$AC1125=0,$AC1113&gt;0)),"",IFERROR(VLOOKUP($A1125,LedenZ,29,0),""))</f>
        <v/>
      </c>
      <c r="V1125" s="229" t="str">
        <f t="shared" si="895"/>
        <v/>
      </c>
      <c r="W1125" s="229" t="str">
        <f t="shared" si="895"/>
        <v/>
      </c>
      <c r="X1125" s="52">
        <v>16</v>
      </c>
      <c r="Y1125" s="87" t="str">
        <f t="shared" si="890"/>
        <v/>
      </c>
      <c r="Z1125" s="87" t="str">
        <f t="shared" si="891"/>
        <v/>
      </c>
      <c r="AA1125" s="87" t="str">
        <f t="shared" si="892"/>
        <v/>
      </c>
      <c r="AB1125" s="87" t="str">
        <f t="shared" si="893"/>
        <v/>
      </c>
      <c r="AC1125" s="34">
        <f t="shared" si="894"/>
        <v>0</v>
      </c>
    </row>
    <row r="1126" spans="1:32" x14ac:dyDescent="0.2">
      <c r="A1126" s="34" t="str">
        <f>C1111&amp;"x"&amp;B1126</f>
        <v>x13</v>
      </c>
      <c r="B1126" s="63">
        <v>13</v>
      </c>
      <c r="C1126" s="87" t="str">
        <f t="shared" si="880"/>
        <v/>
      </c>
      <c r="D1126" s="87" t="str">
        <f t="shared" si="881"/>
        <v/>
      </c>
      <c r="E1126" s="88" t="str">
        <f t="shared" si="882"/>
        <v/>
      </c>
      <c r="F1126" s="88" t="str">
        <f t="shared" si="883"/>
        <v/>
      </c>
      <c r="G1126" s="89" t="str">
        <f t="shared" si="884"/>
        <v/>
      </c>
      <c r="H1126" s="90" t="str">
        <f t="shared" si="885"/>
        <v/>
      </c>
      <c r="I1126" s="97"/>
      <c r="J1126" s="87" t="str">
        <f t="shared" si="886"/>
        <v/>
      </c>
      <c r="K1126" s="87" t="str">
        <f t="shared" si="887"/>
        <v/>
      </c>
      <c r="L1126" s="87" t="str">
        <f t="shared" si="888"/>
        <v/>
      </c>
      <c r="M1126" s="87" t="str">
        <f t="shared" si="889"/>
        <v/>
      </c>
      <c r="N1126" s="92"/>
      <c r="P1126" s="223" t="str">
        <f>IF(OR(LEFT($A1126,1)="x",AND(Y1113+$AC1126=0,$AC1113&gt;0)),"",IFERROR(VLOOKUP($A1126,LedenZ,26,0),""))</f>
        <v/>
      </c>
      <c r="Q1126" s="223" t="str">
        <f>IF(OR(LEFT($A1126,1)="x",AND(Z1113+$AC1126=0,$AC1113&gt;0)),"",IFERROR(VLOOKUP($A1126,LedenZ,27,0),""))</f>
        <v/>
      </c>
      <c r="R1126" s="223" t="str">
        <f>IF(OR(LEFT($A1126,1)="x",AND(AA1113+$AC1126=0,$AC1113&gt;0)),"",IFERROR(VLOOKUP($A1126,LedenZ,28,0),""))</f>
        <v/>
      </c>
      <c r="S1126" s="223" t="str">
        <f>IF(OR(LEFT($A1126,1)="x",AND(AC1113+$AC1126=0,$AC1113&gt;0)),"",IFERROR(VLOOKUP($A1126,LedenZ,29,0),""))</f>
        <v/>
      </c>
      <c r="V1126" s="229" t="str">
        <f t="shared" si="895"/>
        <v/>
      </c>
      <c r="W1126" s="229" t="str">
        <f t="shared" si="895"/>
        <v/>
      </c>
      <c r="X1126" s="52">
        <v>17</v>
      </c>
      <c r="Y1126" s="87" t="str">
        <f t="shared" si="890"/>
        <v/>
      </c>
      <c r="Z1126" s="87" t="str">
        <f t="shared" si="891"/>
        <v/>
      </c>
      <c r="AA1126" s="87" t="str">
        <f t="shared" si="892"/>
        <v/>
      </c>
      <c r="AB1126" s="87" t="str">
        <f t="shared" si="893"/>
        <v/>
      </c>
      <c r="AC1126" s="34">
        <f t="shared" si="894"/>
        <v>0</v>
      </c>
    </row>
    <row r="1127" spans="1:32" x14ac:dyDescent="0.2">
      <c r="A1127" s="34" t="str">
        <f>C1111&amp;"x"&amp;B1127</f>
        <v>x14</v>
      </c>
      <c r="B1127" s="63">
        <v>14</v>
      </c>
      <c r="C1127" s="87" t="str">
        <f t="shared" si="880"/>
        <v/>
      </c>
      <c r="D1127" s="87" t="str">
        <f t="shared" si="881"/>
        <v/>
      </c>
      <c r="E1127" s="88" t="str">
        <f t="shared" si="882"/>
        <v/>
      </c>
      <c r="F1127" s="88" t="str">
        <f t="shared" si="883"/>
        <v/>
      </c>
      <c r="G1127" s="89" t="str">
        <f t="shared" si="884"/>
        <v/>
      </c>
      <c r="H1127" s="90" t="str">
        <f t="shared" si="885"/>
        <v/>
      </c>
      <c r="I1127" s="97"/>
      <c r="J1127" s="87" t="str">
        <f t="shared" si="886"/>
        <v/>
      </c>
      <c r="K1127" s="87" t="str">
        <f t="shared" si="887"/>
        <v/>
      </c>
      <c r="L1127" s="87" t="str">
        <f t="shared" si="888"/>
        <v/>
      </c>
      <c r="M1127" s="87" t="str">
        <f t="shared" si="889"/>
        <v/>
      </c>
      <c r="N1127" s="92"/>
      <c r="P1127" s="223" t="str">
        <f>IF(OR(LEFT($A1127,1)="x",AND(Y1113+$AC1127=0,$AC1113&gt;0)),"",IFERROR(VLOOKUP($A1127,LedenZ,26,0),""))</f>
        <v/>
      </c>
      <c r="Q1127" s="223" t="str">
        <f>IF(OR(LEFT($A1127,1)="x",AND(Z1113+$AC1127=0,$AC1113&gt;0)),"",IFERROR(VLOOKUP($A1127,LedenZ,27,0),""))</f>
        <v/>
      </c>
      <c r="R1127" s="223" t="str">
        <f>IF(OR(LEFT($A1127,1)="x",AND(AA1113+$AC1127=0,$AC1113&gt;0)),"",IFERROR(VLOOKUP($A1127,LedenZ,28,0),""))</f>
        <v/>
      </c>
      <c r="S1127" s="223" t="str">
        <f>IF(OR(LEFT($A1127,1)="x",AND(AC1113+$AC1127=0,$AC1113&gt;0)),"",IFERROR(VLOOKUP($A1127,LedenZ,29,0),""))</f>
        <v/>
      </c>
      <c r="V1127" s="229" t="str">
        <f t="shared" si="895"/>
        <v/>
      </c>
      <c r="W1127" s="229" t="str">
        <f t="shared" si="895"/>
        <v/>
      </c>
      <c r="X1127" s="52">
        <v>18</v>
      </c>
      <c r="Y1127" s="87" t="str">
        <f t="shared" si="890"/>
        <v/>
      </c>
      <c r="Z1127" s="87" t="str">
        <f t="shared" si="891"/>
        <v/>
      </c>
      <c r="AA1127" s="87" t="str">
        <f t="shared" si="892"/>
        <v/>
      </c>
      <c r="AB1127" s="87" t="str">
        <f t="shared" si="893"/>
        <v/>
      </c>
      <c r="AC1127" s="34">
        <f t="shared" si="894"/>
        <v>0</v>
      </c>
    </row>
    <row r="1128" spans="1:32" x14ac:dyDescent="0.2">
      <c r="A1128" s="34" t="str">
        <f>C1111&amp;"x"&amp;B1128</f>
        <v>x15</v>
      </c>
      <c r="B1128" s="63">
        <v>15</v>
      </c>
      <c r="C1128" s="87" t="str">
        <f t="shared" si="880"/>
        <v/>
      </c>
      <c r="D1128" s="87" t="str">
        <f t="shared" si="881"/>
        <v/>
      </c>
      <c r="E1128" s="88" t="str">
        <f t="shared" si="882"/>
        <v/>
      </c>
      <c r="F1128" s="88" t="str">
        <f t="shared" si="883"/>
        <v/>
      </c>
      <c r="G1128" s="89" t="str">
        <f t="shared" si="884"/>
        <v/>
      </c>
      <c r="H1128" s="90" t="str">
        <f t="shared" si="885"/>
        <v/>
      </c>
      <c r="I1128" s="97"/>
      <c r="J1128" s="87" t="str">
        <f t="shared" si="886"/>
        <v/>
      </c>
      <c r="K1128" s="87" t="str">
        <f t="shared" si="887"/>
        <v/>
      </c>
      <c r="L1128" s="87" t="str">
        <f t="shared" si="888"/>
        <v/>
      </c>
      <c r="M1128" s="87" t="str">
        <f t="shared" si="889"/>
        <v/>
      </c>
      <c r="N1128" s="92"/>
      <c r="P1128" s="223" t="str">
        <f>IF(OR(LEFT($A1128,1)="x",AND(Y1113+$AC1128=0,$AC1113&gt;0)),"",IFERROR(VLOOKUP($A1128,LedenZ,26,0),""))</f>
        <v/>
      </c>
      <c r="Q1128" s="223" t="str">
        <f>IF(OR(LEFT($A1128,1)="x",AND(Z1113+$AC1128=0,$AC1113&gt;0)),"",IFERROR(VLOOKUP($A1128,LedenZ,27,0),""))</f>
        <v/>
      </c>
      <c r="R1128" s="223" t="str">
        <f>IF(OR(LEFT($A1128,1)="x",AND(AA1113+$AC1128=0,$AC1113&gt;0)),"",IFERROR(VLOOKUP($A1128,LedenZ,28,0),""))</f>
        <v/>
      </c>
      <c r="S1128" s="223" t="str">
        <f>IF(OR(LEFT($A1128,1)="x",AND(AC1113+$AC1128=0,$AC1113&gt;0)),"",IFERROR(VLOOKUP($A1128,LedenZ,29,0),""))</f>
        <v/>
      </c>
      <c r="V1128" s="229" t="str">
        <f t="shared" si="895"/>
        <v/>
      </c>
      <c r="W1128" s="229" t="str">
        <f t="shared" si="895"/>
        <v/>
      </c>
      <c r="X1128" s="52">
        <v>19</v>
      </c>
      <c r="Y1128" s="87" t="str">
        <f t="shared" si="890"/>
        <v/>
      </c>
      <c r="Z1128" s="87" t="str">
        <f t="shared" si="891"/>
        <v/>
      </c>
      <c r="AA1128" s="87" t="str">
        <f t="shared" si="892"/>
        <v/>
      </c>
      <c r="AB1128" s="87" t="str">
        <f t="shared" si="893"/>
        <v/>
      </c>
      <c r="AC1128" s="34">
        <f t="shared" si="894"/>
        <v>0</v>
      </c>
    </row>
    <row r="1129" spans="1:32" ht="13.5" thickBot="1" x14ac:dyDescent="0.25">
      <c r="B1129" s="93"/>
      <c r="C1129" s="94"/>
      <c r="D1129" s="93"/>
      <c r="E1129" s="93"/>
      <c r="F1129" s="93"/>
      <c r="G1129" s="95"/>
      <c r="H1129" s="95"/>
      <c r="I1129" s="95"/>
      <c r="J1129" s="94"/>
      <c r="K1129" s="94"/>
      <c r="L1129" s="94"/>
      <c r="M1129" s="92"/>
      <c r="N1129" s="92"/>
      <c r="X1129" s="52">
        <v>20</v>
      </c>
    </row>
    <row r="1130" spans="1:32" ht="13.5" thickTop="1" x14ac:dyDescent="0.2">
      <c r="A1130" s="62"/>
      <c r="B1130" s="63"/>
      <c r="C1130" s="392" t="s">
        <v>6547</v>
      </c>
      <c r="D1130" s="392"/>
      <c r="E1130" s="178" t="s">
        <v>6548</v>
      </c>
      <c r="F1130" s="178" t="s">
        <v>6549</v>
      </c>
      <c r="G1130" s="65" t="s">
        <v>6550</v>
      </c>
      <c r="H1130" s="66"/>
      <c r="I1130" s="67"/>
      <c r="J1130" s="68" t="s">
        <v>6551</v>
      </c>
      <c r="K1130" s="68" t="s">
        <v>6552</v>
      </c>
      <c r="L1130" s="68" t="s">
        <v>6553</v>
      </c>
      <c r="M1130" s="69"/>
      <c r="N1130" s="69"/>
      <c r="O1130" s="70"/>
      <c r="P1130" s="71">
        <f>COUNT(P1134:P1148)</f>
        <v>0</v>
      </c>
      <c r="Q1130" s="71">
        <f>COUNT(Q1134:Q1148)</f>
        <v>0</v>
      </c>
      <c r="R1130" s="71">
        <f>COUNT(R1134:R1148)</f>
        <v>0</v>
      </c>
      <c r="S1130" s="71">
        <f>COUNT(S1134:S1148)</f>
        <v>0</v>
      </c>
      <c r="T1130" s="51">
        <f>S1130-(15-COUNTBLANK(AB1134:AB1148))</f>
        <v>0</v>
      </c>
      <c r="U1130" s="70"/>
      <c r="V1130" s="70"/>
      <c r="W1130" s="70"/>
      <c r="X1130" s="70">
        <v>1</v>
      </c>
      <c r="Y1130" s="62"/>
      <c r="Z1130" s="62"/>
      <c r="AA1130" s="62"/>
      <c r="AB1130" s="62"/>
      <c r="AC1130" s="62"/>
    </row>
    <row r="1131" spans="1:32" x14ac:dyDescent="0.2">
      <c r="A1131" s="43">
        <v>60</v>
      </c>
      <c r="B1131" s="73"/>
      <c r="C1131" s="391" t="str">
        <f>Leden!AR62</f>
        <v/>
      </c>
      <c r="D1131" s="391"/>
      <c r="E1131" s="177" t="str">
        <f>IF($C1131="","",LEFT(IFERROR(VLOOKUP($C1131,TeamsZ,2,0),"")&amp;"??",2))</f>
        <v/>
      </c>
      <c r="F1131" s="177" t="str">
        <f>IF($C1131="","",LEFT(IFERROR(VLOOKUP($C1131,TeamsZ,3,0),"")&amp;"??",2))</f>
        <v/>
      </c>
      <c r="G1131" s="177" t="str">
        <f>IF($C1131="","",LEFT(IFERROR(VLOOKUP($C1131,TeamsZ,4,0),"")&amp;"?",1))</f>
        <v/>
      </c>
      <c r="H1131" s="75"/>
      <c r="I1131" s="76"/>
      <c r="J1131" s="295">
        <f>COUNTIF(C1134:C1148,"V")</f>
        <v>0</v>
      </c>
      <c r="K1131" s="300">
        <f>COUNTIF(C1134:C1148,"M")</f>
        <v>0</v>
      </c>
      <c r="L1131" s="77" t="str">
        <f>IFERROR(AVERAGE(H1134:H1148),"")</f>
        <v/>
      </c>
      <c r="M1131" s="78"/>
      <c r="N1131" s="78"/>
      <c r="O1131" s="79" t="s">
        <v>6554</v>
      </c>
      <c r="P1131" s="223" t="str">
        <f>IF(COUNT(P1134:P1148)=0,"",TeamPunten(P1134:P1148,$V1131))</f>
        <v/>
      </c>
      <c r="Q1131" s="223" t="str">
        <f>IF(COUNT(Q1134:Q1148)=0,"",TeamPunten(Q1134:Q1148,$V1131))</f>
        <v/>
      </c>
      <c r="R1131" s="223" t="str">
        <f>IF(COUNT(R1134:R1148)=0,"",TeamPunten(R1134:R1148,$V1131))</f>
        <v/>
      </c>
      <c r="S1131" s="223" t="str">
        <f>IF(COUNT(S1134:S1148)=0,"",TeamPunten(S1134:S1148,$V1131))</f>
        <v/>
      </c>
      <c r="T1131" s="51"/>
      <c r="U1131" s="225" t="str">
        <f>MID($C1131,1,1)</f>
        <v/>
      </c>
      <c r="V1131" s="225" t="str">
        <f>MID($C1131,1,1)</f>
        <v/>
      </c>
      <c r="W1131" s="225" t="str">
        <f>MID($C1131,1,1)</f>
        <v/>
      </c>
      <c r="X1131" s="52">
        <v>2</v>
      </c>
      <c r="Y1131" s="43"/>
      <c r="Z1131" s="43"/>
      <c r="AA1131" s="43"/>
      <c r="AB1131" s="43"/>
      <c r="AC1131" s="43"/>
      <c r="AD1131" s="20" t="str">
        <f>IF($C1131="","",IFERROR(VLOOKUP($C1131,TeamsZ,6,0),""))</f>
        <v/>
      </c>
      <c r="AE1131" s="20" t="str">
        <f>IF($AD1131="","",VLOOKUP($AD1131,Teams!$J$4:$O$8,2,0))</f>
        <v/>
      </c>
      <c r="AF1131" s="20" t="str">
        <f>IF($AD1131="","",VLOOKUP($AD1131,Teams!$J$4:$O$8,4,0))</f>
        <v/>
      </c>
    </row>
    <row r="1132" spans="1:32" x14ac:dyDescent="0.2">
      <c r="B1132" s="63"/>
      <c r="C1132" s="178"/>
      <c r="D1132" s="63"/>
      <c r="E1132" s="63"/>
      <c r="F1132" s="63"/>
      <c r="G1132" s="67"/>
      <c r="H1132" s="67"/>
      <c r="I1132" s="67"/>
      <c r="J1132" s="296"/>
      <c r="K1132" s="296"/>
      <c r="L1132" s="296"/>
      <c r="M1132" s="80"/>
      <c r="N1132" s="80"/>
      <c r="P1132" s="224"/>
      <c r="Q1132" s="224"/>
      <c r="R1132" s="224"/>
      <c r="S1132" s="224"/>
      <c r="T1132" s="51"/>
      <c r="U1132" s="226"/>
      <c r="V1132" s="226"/>
      <c r="W1132" s="226"/>
      <c r="X1132" s="52">
        <v>3</v>
      </c>
    </row>
    <row r="1133" spans="1:32" x14ac:dyDescent="0.2">
      <c r="A1133" s="81"/>
      <c r="B1133" s="82"/>
      <c r="C1133" s="83" t="s">
        <v>6555</v>
      </c>
      <c r="D1133" s="83" t="s">
        <v>6556</v>
      </c>
      <c r="E1133" s="84" t="s">
        <v>6557</v>
      </c>
      <c r="F1133" s="84" t="s">
        <v>6558</v>
      </c>
      <c r="G1133" s="83" t="s">
        <v>6559</v>
      </c>
      <c r="H1133" s="83" t="s">
        <v>6560</v>
      </c>
      <c r="I1133" s="83" t="s">
        <v>6415</v>
      </c>
      <c r="J1133" s="83" t="s">
        <v>7321</v>
      </c>
      <c r="K1133" s="83" t="s">
        <v>8065</v>
      </c>
      <c r="L1133" s="83" t="s">
        <v>8195</v>
      </c>
      <c r="M1133" s="83" t="s">
        <v>8196</v>
      </c>
      <c r="N1133" s="85"/>
      <c r="O1133" s="86"/>
      <c r="P1133" s="227" t="s">
        <v>6425</v>
      </c>
      <c r="Q1133" s="227" t="s">
        <v>6424</v>
      </c>
      <c r="R1133" s="227" t="s">
        <v>6426</v>
      </c>
      <c r="S1133" s="227" t="s">
        <v>6425</v>
      </c>
      <c r="T1133" s="51"/>
      <c r="U1133" s="225" t="str">
        <f>IF(W1131="","",VLOOKUP(W1131,Leeftijdscat,2,FALSE))</f>
        <v/>
      </c>
      <c r="V1133" s="225" t="str">
        <f>IF(W1131="","",VLOOKUP(W1131,Leeftijdscat,3,FALSE))</f>
        <v/>
      </c>
      <c r="W1133" s="225"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LEN(AB1134&amp;AB1135&amp;AB1136&amp;AB1137&amp;AB1138&amp;AB1139&amp;AB1140&amp;AB1141&amp;AB1142&amp;AB1143&amp;AB1144&amp;AB1145&amp;AB1146&amp;AB1147&amp;AB1148)</f>
        <v>0</v>
      </c>
      <c r="AC1133" s="81">
        <f>SUM(Y1133:AA1133)</f>
        <v>0</v>
      </c>
    </row>
    <row r="1134" spans="1:32" x14ac:dyDescent="0.2">
      <c r="A1134" s="34" t="str">
        <f>C1131&amp;"x"&amp;B1134</f>
        <v>x1</v>
      </c>
      <c r="B1134" s="63">
        <v>1</v>
      </c>
      <c r="C1134" s="87" t="str">
        <f t="shared" ref="C1134:C1148" si="896">IF(LEFT($A1134,1)="x","",IFERROR(VLOOKUP($A1134,LedenZ,5,0),""))</f>
        <v/>
      </c>
      <c r="D1134" s="87" t="str">
        <f t="shared" ref="D1134:D1148" si="897">IF(LEFT($A1134,1)="x","",IFERROR(VLOOKUP($A1134,LedenZ,6,0),""))</f>
        <v/>
      </c>
      <c r="E1134" s="88" t="str">
        <f t="shared" ref="E1134:E1148" si="898">IF(LEFT($A1134,1)="x","",IFERROR(VLOOKUP($A1134,LedenZ,7,0),""))</f>
        <v/>
      </c>
      <c r="F1134" s="88" t="str">
        <f t="shared" ref="F1134:F1148" si="899">IF(LEFT($A1134,1)="x","",IFERROR(VLOOKUP($A1134,LedenZ,8,0),""))</f>
        <v/>
      </c>
      <c r="G1134" s="89" t="str">
        <f t="shared" ref="G1134:G1148" si="900">IF(LEFT($A1134,1)="x","",IFERROR(VLOOKUP($A1134,LedenZ,9,0),""))</f>
        <v/>
      </c>
      <c r="H1134" s="90" t="str">
        <f t="shared" ref="H1134:H1148" si="901">IF(AND(ISNUMBER(G1134),G1134&lt;&gt;0),DATEDIF(G1134,Peildatum,"Y"),"")</f>
        <v/>
      </c>
      <c r="I1134" s="97"/>
      <c r="J1134" s="87" t="str">
        <f t="shared" ref="J1134:J1148" si="902">IF(LEFT($A1134,1)="x","",IFERROR(VLOOKUP($A1134,LedenZ,15,0),""))</f>
        <v/>
      </c>
      <c r="K1134" s="87" t="str">
        <f t="shared" ref="K1134:K1148" si="903">IF(LEFT($A1134,1)="x","",IFERROR(VLOOKUP($A1134,LedenZ,16,0),""))</f>
        <v/>
      </c>
      <c r="L1134" s="87" t="str">
        <f t="shared" ref="L1134:L1148" si="904">IF(LEFT($A1134,1)="x","",IFERROR(VLOOKUP($A1134,LedenZ,17,0),""))</f>
        <v/>
      </c>
      <c r="M1134" s="87" t="str">
        <f t="shared" ref="M1134:M1148" si="905">IF(LEFT($A1134,1)="x","",IFERROR(VLOOKUP($A1134,LedenZ,18,0),""))</f>
        <v/>
      </c>
      <c r="N1134" s="92"/>
      <c r="P1134" s="223" t="str">
        <f>IF(OR(LEFT($A1134,1)="x",AND(Y1133+$AC1134=0,$AC1133&gt;0)),"",IFERROR(VLOOKUP($A1134,LedenZ,26,0),""))</f>
        <v/>
      </c>
      <c r="Q1134" s="223" t="str">
        <f>IF(OR(LEFT($A1134,1)="x",AND(Z1133+$AC1134=0,$AC1133&gt;0)),"",IFERROR(VLOOKUP($A1134,LedenZ,27,0),""))</f>
        <v/>
      </c>
      <c r="R1134" s="223" t="str">
        <f>IF(OR(LEFT($A1134,1)="x",AND(AA1133+$AC1134=0,$AC1133&gt;0)),"",IFERROR(VLOOKUP($A1134,LedenZ,28,0),""))</f>
        <v/>
      </c>
      <c r="S1134" s="223" t="str">
        <f>IF(OR(LEFT($A1134,1)="x",AND(AC1133+$AC1134=0,$AC1133&gt;0)),"",IFERROR(VLOOKUP($A1134,LedenZ,29,0),""))</f>
        <v/>
      </c>
      <c r="T1134" s="305"/>
      <c r="U1134" s="226"/>
      <c r="V1134" s="229" t="str">
        <f>V1133</f>
        <v/>
      </c>
      <c r="W1134" s="229" t="str">
        <f>W1133</f>
        <v/>
      </c>
      <c r="X1134" s="52">
        <v>5</v>
      </c>
      <c r="Y1134" s="87" t="str">
        <f t="shared" ref="Y1134:Y1148" si="906">IF(LEFT($A1134,1)="x","",IFERROR(VLOOKUP($A1134,LedenZ,33,0),""))</f>
        <v/>
      </c>
      <c r="Z1134" s="87" t="str">
        <f t="shared" ref="Z1134:Z1148" si="907">IF(LEFT($A1134,1)="x","",IFERROR(VLOOKUP($A1134,LedenZ,34,0),""))</f>
        <v/>
      </c>
      <c r="AA1134" s="87" t="str">
        <f t="shared" ref="AA1134:AA1148" si="908">IF(LEFT($A1134,1)="x","",IFERROR(VLOOKUP($A1134,LedenZ,35,0),""))</f>
        <v/>
      </c>
      <c r="AB1134" s="87" t="str">
        <f t="shared" ref="AB1134:AB1148" si="909">IF(LEFT($A1134,1)="x","",IFERROR(VLOOKUP($A1134,LedenZ,36,0),""))</f>
        <v/>
      </c>
      <c r="AC1134" s="34">
        <f t="shared" ref="AC1134:AC1148" si="910">LEN(Y1134&amp;Z1134&amp;AA1134&amp;AB1134)</f>
        <v>0</v>
      </c>
    </row>
    <row r="1135" spans="1:32" x14ac:dyDescent="0.2">
      <c r="A1135" s="34" t="str">
        <f>C1131&amp;"x"&amp;B1135</f>
        <v>x2</v>
      </c>
      <c r="B1135" s="63">
        <v>2</v>
      </c>
      <c r="C1135" s="87" t="str">
        <f t="shared" si="896"/>
        <v/>
      </c>
      <c r="D1135" s="87" t="str">
        <f t="shared" si="897"/>
        <v/>
      </c>
      <c r="E1135" s="88" t="str">
        <f t="shared" si="898"/>
        <v/>
      </c>
      <c r="F1135" s="88" t="str">
        <f t="shared" si="899"/>
        <v/>
      </c>
      <c r="G1135" s="89" t="str">
        <f t="shared" si="900"/>
        <v/>
      </c>
      <c r="H1135" s="90" t="str">
        <f t="shared" si="901"/>
        <v/>
      </c>
      <c r="I1135" s="97"/>
      <c r="J1135" s="87" t="str">
        <f t="shared" si="902"/>
        <v/>
      </c>
      <c r="K1135" s="87" t="str">
        <f t="shared" si="903"/>
        <v/>
      </c>
      <c r="L1135" s="87" t="str">
        <f t="shared" si="904"/>
        <v/>
      </c>
      <c r="M1135" s="87" t="str">
        <f t="shared" si="905"/>
        <v/>
      </c>
      <c r="N1135" s="92"/>
      <c r="P1135" s="223" t="str">
        <f>IF(OR(LEFT($A1135,1)="x",AND(Y1133+$AC1135=0,$AC1133&gt;0)),"",IFERROR(VLOOKUP($A1135,LedenZ,26,0),""))</f>
        <v/>
      </c>
      <c r="Q1135" s="223" t="str">
        <f>IF(OR(LEFT($A1135,1)="x",AND(Z1133+$AC1135=0,$AC1133&gt;0)),"",IFERROR(VLOOKUP($A1135,LedenZ,27,0),""))</f>
        <v/>
      </c>
      <c r="R1135" s="223" t="str">
        <f>IF(OR(LEFT($A1135,1)="x",AND(AA1133+$AC1135=0,$AC1133&gt;0)),"",IFERROR(VLOOKUP($A1135,LedenZ,28,0),""))</f>
        <v/>
      </c>
      <c r="S1135" s="223" t="str">
        <f>IF(OR(LEFT($A1135,1)="x",AND(AC1133+$AC1135=0,$AC1133&gt;0)),"",IFERROR(VLOOKUP($A1135,LedenZ,29,0),""))</f>
        <v/>
      </c>
      <c r="T1135" s="305"/>
      <c r="U1135" s="226"/>
      <c r="V1135" s="229" t="str">
        <f t="shared" ref="V1135:W1148" si="911">V1134</f>
        <v/>
      </c>
      <c r="W1135" s="229" t="str">
        <f t="shared" si="911"/>
        <v/>
      </c>
      <c r="X1135" s="52">
        <v>6</v>
      </c>
      <c r="Y1135" s="87" t="str">
        <f t="shared" si="906"/>
        <v/>
      </c>
      <c r="Z1135" s="87" t="str">
        <f t="shared" si="907"/>
        <v/>
      </c>
      <c r="AA1135" s="87" t="str">
        <f t="shared" si="908"/>
        <v/>
      </c>
      <c r="AB1135" s="87" t="str">
        <f t="shared" si="909"/>
        <v/>
      </c>
      <c r="AC1135" s="34">
        <f t="shared" si="910"/>
        <v>0</v>
      </c>
    </row>
    <row r="1136" spans="1:32" x14ac:dyDescent="0.2">
      <c r="A1136" s="34" t="str">
        <f>C1131&amp;"x"&amp;B1136</f>
        <v>x3</v>
      </c>
      <c r="B1136" s="63">
        <v>3</v>
      </c>
      <c r="C1136" s="87" t="str">
        <f t="shared" si="896"/>
        <v/>
      </c>
      <c r="D1136" s="87" t="str">
        <f t="shared" si="897"/>
        <v/>
      </c>
      <c r="E1136" s="88" t="str">
        <f t="shared" si="898"/>
        <v/>
      </c>
      <c r="F1136" s="88" t="str">
        <f t="shared" si="899"/>
        <v/>
      </c>
      <c r="G1136" s="89" t="str">
        <f t="shared" si="900"/>
        <v/>
      </c>
      <c r="H1136" s="90" t="str">
        <f t="shared" si="901"/>
        <v/>
      </c>
      <c r="I1136" s="97"/>
      <c r="J1136" s="87" t="str">
        <f t="shared" si="902"/>
        <v/>
      </c>
      <c r="K1136" s="87" t="str">
        <f t="shared" si="903"/>
        <v/>
      </c>
      <c r="L1136" s="87" t="str">
        <f t="shared" si="904"/>
        <v/>
      </c>
      <c r="M1136" s="87" t="str">
        <f t="shared" si="905"/>
        <v/>
      </c>
      <c r="N1136" s="92"/>
      <c r="P1136" s="223" t="str">
        <f>IF(OR(LEFT($A1136,1)="x",AND(Y1133+$AC1136=0,$AC1133&gt;0)),"",IFERROR(VLOOKUP($A1136,LedenZ,26,0),""))</f>
        <v/>
      </c>
      <c r="Q1136" s="223" t="str">
        <f>IF(OR(LEFT($A1136,1)="x",AND(Z1133+$AC1136=0,$AC1133&gt;0)),"",IFERROR(VLOOKUP($A1136,LedenZ,27,0),""))</f>
        <v/>
      </c>
      <c r="R1136" s="223" t="str">
        <f>IF(OR(LEFT($A1136,1)="x",AND(AA1133+$AC1136=0,$AC1133&gt;0)),"",IFERROR(VLOOKUP($A1136,LedenZ,28,0),""))</f>
        <v/>
      </c>
      <c r="S1136" s="223" t="str">
        <f>IF(OR(LEFT($A1136,1)="x",AND(AC1133+$AC1136=0,$AC1133&gt;0)),"",IFERROR(VLOOKUP($A1136,LedenZ,29,0),""))</f>
        <v/>
      </c>
      <c r="T1136" s="305"/>
      <c r="U1136" s="226"/>
      <c r="V1136" s="229" t="str">
        <f t="shared" si="911"/>
        <v/>
      </c>
      <c r="W1136" s="229" t="str">
        <f t="shared" si="911"/>
        <v/>
      </c>
      <c r="X1136" s="52">
        <v>7</v>
      </c>
      <c r="Y1136" s="87" t="str">
        <f t="shared" si="906"/>
        <v/>
      </c>
      <c r="Z1136" s="87" t="str">
        <f t="shared" si="907"/>
        <v/>
      </c>
      <c r="AA1136" s="87" t="str">
        <f t="shared" si="908"/>
        <v/>
      </c>
      <c r="AB1136" s="87" t="str">
        <f t="shared" si="909"/>
        <v/>
      </c>
      <c r="AC1136" s="34">
        <f t="shared" si="910"/>
        <v>0</v>
      </c>
    </row>
    <row r="1137" spans="1:32" x14ac:dyDescent="0.2">
      <c r="A1137" s="34" t="str">
        <f>C1131&amp;"x"&amp;B1137</f>
        <v>x4</v>
      </c>
      <c r="B1137" s="63">
        <v>4</v>
      </c>
      <c r="C1137" s="87" t="str">
        <f t="shared" si="896"/>
        <v/>
      </c>
      <c r="D1137" s="87" t="str">
        <f t="shared" si="897"/>
        <v/>
      </c>
      <c r="E1137" s="88" t="str">
        <f t="shared" si="898"/>
        <v/>
      </c>
      <c r="F1137" s="88" t="str">
        <f t="shared" si="899"/>
        <v/>
      </c>
      <c r="G1137" s="89" t="str">
        <f t="shared" si="900"/>
        <v/>
      </c>
      <c r="H1137" s="90" t="str">
        <f t="shared" si="901"/>
        <v/>
      </c>
      <c r="I1137" s="97"/>
      <c r="J1137" s="87" t="str">
        <f t="shared" si="902"/>
        <v/>
      </c>
      <c r="K1137" s="87" t="str">
        <f t="shared" si="903"/>
        <v/>
      </c>
      <c r="L1137" s="87" t="str">
        <f t="shared" si="904"/>
        <v/>
      </c>
      <c r="M1137" s="87" t="str">
        <f t="shared" si="905"/>
        <v/>
      </c>
      <c r="N1137" s="92"/>
      <c r="P1137" s="223" t="str">
        <f>IF(OR(LEFT($A1137,1)="x",AND(Y1133+$AC1137=0,$AC1133&gt;0)),"",IFERROR(VLOOKUP($A1137,LedenZ,26,0),""))</f>
        <v/>
      </c>
      <c r="Q1137" s="223" t="str">
        <f>IF(OR(LEFT($A1137,1)="x",AND(Z1133+$AC1137=0,$AC1133&gt;0)),"",IFERROR(VLOOKUP($A1137,LedenZ,27,0),""))</f>
        <v/>
      </c>
      <c r="R1137" s="223" t="str">
        <f>IF(OR(LEFT($A1137,1)="x",AND(AA1133+$AC1137=0,$AC1133&gt;0)),"",IFERROR(VLOOKUP($A1137,LedenZ,28,0),""))</f>
        <v/>
      </c>
      <c r="S1137" s="223" t="str">
        <f>IF(OR(LEFT($A1137,1)="x",AND(AC1133+$AC1137=0,$AC1133&gt;0)),"",IFERROR(VLOOKUP($A1137,LedenZ,29,0),""))</f>
        <v/>
      </c>
      <c r="T1137" s="305"/>
      <c r="U1137" s="226"/>
      <c r="V1137" s="229" t="str">
        <f t="shared" si="911"/>
        <v/>
      </c>
      <c r="W1137" s="229" t="str">
        <f t="shared" si="911"/>
        <v/>
      </c>
      <c r="X1137" s="52">
        <v>8</v>
      </c>
      <c r="Y1137" s="87" t="str">
        <f t="shared" si="906"/>
        <v/>
      </c>
      <c r="Z1137" s="87" t="str">
        <f t="shared" si="907"/>
        <v/>
      </c>
      <c r="AA1137" s="87" t="str">
        <f t="shared" si="908"/>
        <v/>
      </c>
      <c r="AB1137" s="87" t="str">
        <f t="shared" si="909"/>
        <v/>
      </c>
      <c r="AC1137" s="34">
        <f t="shared" si="910"/>
        <v>0</v>
      </c>
    </row>
    <row r="1138" spans="1:32" x14ac:dyDescent="0.2">
      <c r="A1138" s="34" t="str">
        <f>C1131&amp;"x"&amp;B1138</f>
        <v>x5</v>
      </c>
      <c r="B1138" s="63">
        <v>5</v>
      </c>
      <c r="C1138" s="87" t="str">
        <f t="shared" si="896"/>
        <v/>
      </c>
      <c r="D1138" s="87" t="str">
        <f t="shared" si="897"/>
        <v/>
      </c>
      <c r="E1138" s="88" t="str">
        <f t="shared" si="898"/>
        <v/>
      </c>
      <c r="F1138" s="88" t="str">
        <f t="shared" si="899"/>
        <v/>
      </c>
      <c r="G1138" s="89" t="str">
        <f t="shared" si="900"/>
        <v/>
      </c>
      <c r="H1138" s="90" t="str">
        <f t="shared" si="901"/>
        <v/>
      </c>
      <c r="I1138" s="97"/>
      <c r="J1138" s="87" t="str">
        <f t="shared" si="902"/>
        <v/>
      </c>
      <c r="K1138" s="87" t="str">
        <f t="shared" si="903"/>
        <v/>
      </c>
      <c r="L1138" s="87" t="str">
        <f t="shared" si="904"/>
        <v/>
      </c>
      <c r="M1138" s="87" t="str">
        <f t="shared" si="905"/>
        <v/>
      </c>
      <c r="N1138" s="92"/>
      <c r="P1138" s="223" t="str">
        <f>IF(OR(LEFT($A1138,1)="x",AND(Y1133+$AC1138=0,$AC1133&gt;0)),"",IFERROR(VLOOKUP($A1138,LedenZ,26,0),""))</f>
        <v/>
      </c>
      <c r="Q1138" s="223" t="str">
        <f>IF(OR(LEFT($A1138,1)="x",AND(Z1133+$AC1138=0,$AC1133&gt;0)),"",IFERROR(VLOOKUP($A1138,LedenZ,27,0),""))</f>
        <v/>
      </c>
      <c r="R1138" s="223" t="str">
        <f>IF(OR(LEFT($A1138,1)="x",AND(AA1133+$AC1138=0,$AC1133&gt;0)),"",IFERROR(VLOOKUP($A1138,LedenZ,28,0),""))</f>
        <v/>
      </c>
      <c r="S1138" s="223" t="str">
        <f>IF(OR(LEFT($A1138,1)="x",AND(AC1133+$AC1138=0,$AC1133&gt;0)),"",IFERROR(VLOOKUP($A1138,LedenZ,29,0),""))</f>
        <v/>
      </c>
      <c r="T1138" s="305"/>
      <c r="U1138" s="226"/>
      <c r="V1138" s="229" t="str">
        <f t="shared" si="911"/>
        <v/>
      </c>
      <c r="W1138" s="229" t="str">
        <f t="shared" si="911"/>
        <v/>
      </c>
      <c r="X1138" s="52">
        <v>9</v>
      </c>
      <c r="Y1138" s="87" t="str">
        <f t="shared" si="906"/>
        <v/>
      </c>
      <c r="Z1138" s="87" t="str">
        <f t="shared" si="907"/>
        <v/>
      </c>
      <c r="AA1138" s="87" t="str">
        <f t="shared" si="908"/>
        <v/>
      </c>
      <c r="AB1138" s="87" t="str">
        <f t="shared" si="909"/>
        <v/>
      </c>
      <c r="AC1138" s="34">
        <f t="shared" si="910"/>
        <v>0</v>
      </c>
    </row>
    <row r="1139" spans="1:32" x14ac:dyDescent="0.2">
      <c r="A1139" s="34" t="str">
        <f>C1131&amp;"x"&amp;B1139</f>
        <v>x6</v>
      </c>
      <c r="B1139" s="63">
        <v>6</v>
      </c>
      <c r="C1139" s="87" t="str">
        <f t="shared" si="896"/>
        <v/>
      </c>
      <c r="D1139" s="87" t="str">
        <f t="shared" si="897"/>
        <v/>
      </c>
      <c r="E1139" s="88" t="str">
        <f t="shared" si="898"/>
        <v/>
      </c>
      <c r="F1139" s="88" t="str">
        <f t="shared" si="899"/>
        <v/>
      </c>
      <c r="G1139" s="89" t="str">
        <f t="shared" si="900"/>
        <v/>
      </c>
      <c r="H1139" s="90" t="str">
        <f t="shared" si="901"/>
        <v/>
      </c>
      <c r="I1139" s="97"/>
      <c r="J1139" s="87" t="str">
        <f t="shared" si="902"/>
        <v/>
      </c>
      <c r="K1139" s="87" t="str">
        <f t="shared" si="903"/>
        <v/>
      </c>
      <c r="L1139" s="87" t="str">
        <f t="shared" si="904"/>
        <v/>
      </c>
      <c r="M1139" s="87" t="str">
        <f t="shared" si="905"/>
        <v/>
      </c>
      <c r="N1139" s="92"/>
      <c r="P1139" s="223" t="str">
        <f>IF(OR(LEFT($A1139,1)="x",AND(Y1133+$AC1139=0,$AC1133&gt;0)),"",IFERROR(VLOOKUP($A1139,LedenZ,26,0),""))</f>
        <v/>
      </c>
      <c r="Q1139" s="223" t="str">
        <f>IF(OR(LEFT($A1139,1)="x",AND(Z1133+$AC1139=0,$AC1133&gt;0)),"",IFERROR(VLOOKUP($A1139,LedenZ,27,0),""))</f>
        <v/>
      </c>
      <c r="R1139" s="223" t="str">
        <f>IF(OR(LEFT($A1139,1)="x",AND(AA1133+$AC1139=0,$AC1133&gt;0)),"",IFERROR(VLOOKUP($A1139,LedenZ,28,0),""))</f>
        <v/>
      </c>
      <c r="S1139" s="223" t="str">
        <f>IF(OR(LEFT($A1139,1)="x",AND(AC1133+$AC1139=0,$AC1133&gt;0)),"",IFERROR(VLOOKUP($A1139,LedenZ,29,0),""))</f>
        <v/>
      </c>
      <c r="T1139" s="305"/>
      <c r="U1139" s="226"/>
      <c r="V1139" s="229" t="str">
        <f t="shared" si="911"/>
        <v/>
      </c>
      <c r="W1139" s="229" t="str">
        <f t="shared" si="911"/>
        <v/>
      </c>
      <c r="X1139" s="52">
        <v>10</v>
      </c>
      <c r="Y1139" s="87" t="str">
        <f t="shared" si="906"/>
        <v/>
      </c>
      <c r="Z1139" s="87" t="str">
        <f t="shared" si="907"/>
        <v/>
      </c>
      <c r="AA1139" s="87" t="str">
        <f t="shared" si="908"/>
        <v/>
      </c>
      <c r="AB1139" s="87" t="str">
        <f t="shared" si="909"/>
        <v/>
      </c>
      <c r="AC1139" s="34">
        <f t="shared" si="910"/>
        <v>0</v>
      </c>
    </row>
    <row r="1140" spans="1:32" x14ac:dyDescent="0.2">
      <c r="A1140" s="34" t="str">
        <f>C1131&amp;"x"&amp;B1140</f>
        <v>x7</v>
      </c>
      <c r="B1140" s="63">
        <v>7</v>
      </c>
      <c r="C1140" s="87" t="str">
        <f t="shared" si="896"/>
        <v/>
      </c>
      <c r="D1140" s="87" t="str">
        <f t="shared" si="897"/>
        <v/>
      </c>
      <c r="E1140" s="88" t="str">
        <f t="shared" si="898"/>
        <v/>
      </c>
      <c r="F1140" s="88" t="str">
        <f t="shared" si="899"/>
        <v/>
      </c>
      <c r="G1140" s="89" t="str">
        <f t="shared" si="900"/>
        <v/>
      </c>
      <c r="H1140" s="90" t="str">
        <f t="shared" si="901"/>
        <v/>
      </c>
      <c r="I1140" s="97"/>
      <c r="J1140" s="87" t="str">
        <f t="shared" si="902"/>
        <v/>
      </c>
      <c r="K1140" s="87" t="str">
        <f t="shared" si="903"/>
        <v/>
      </c>
      <c r="L1140" s="87" t="str">
        <f t="shared" si="904"/>
        <v/>
      </c>
      <c r="M1140" s="87" t="str">
        <f t="shared" si="905"/>
        <v/>
      </c>
      <c r="N1140" s="92"/>
      <c r="P1140" s="223" t="str">
        <f>IF(OR(LEFT($A1140,1)="x",AND(Y1133+$AC1140=0,$AC1133&gt;0)),"",IFERROR(VLOOKUP($A1140,LedenZ,26,0),""))</f>
        <v/>
      </c>
      <c r="Q1140" s="223" t="str">
        <f>IF(OR(LEFT($A1140,1)="x",AND(Z1133+$AC1140=0,$AC1133&gt;0)),"",IFERROR(VLOOKUP($A1140,LedenZ,27,0),""))</f>
        <v/>
      </c>
      <c r="R1140" s="223" t="str">
        <f>IF(OR(LEFT($A1140,1)="x",AND(AA1133+$AC1140=0,$AC1133&gt;0)),"",IFERROR(VLOOKUP($A1140,LedenZ,28,0),""))</f>
        <v/>
      </c>
      <c r="S1140" s="223" t="str">
        <f>IF(OR(LEFT($A1140,1)="x",AND(AC1133+$AC1140=0,$AC1133&gt;0)),"",IFERROR(VLOOKUP($A1140,LedenZ,29,0),""))</f>
        <v/>
      </c>
      <c r="T1140" s="305"/>
      <c r="U1140" s="226"/>
      <c r="V1140" s="229" t="str">
        <f t="shared" si="911"/>
        <v/>
      </c>
      <c r="W1140" s="229" t="str">
        <f t="shared" si="911"/>
        <v/>
      </c>
      <c r="X1140" s="52">
        <v>11</v>
      </c>
      <c r="Y1140" s="87" t="str">
        <f t="shared" si="906"/>
        <v/>
      </c>
      <c r="Z1140" s="87" t="str">
        <f t="shared" si="907"/>
        <v/>
      </c>
      <c r="AA1140" s="87" t="str">
        <f t="shared" si="908"/>
        <v/>
      </c>
      <c r="AB1140" s="87" t="str">
        <f t="shared" si="909"/>
        <v/>
      </c>
      <c r="AC1140" s="34">
        <f t="shared" si="910"/>
        <v>0</v>
      </c>
    </row>
    <row r="1141" spans="1:32" x14ac:dyDescent="0.2">
      <c r="A1141" s="34" t="str">
        <f>C1131&amp;"x"&amp;B1141</f>
        <v>x8</v>
      </c>
      <c r="B1141" s="63">
        <v>8</v>
      </c>
      <c r="C1141" s="87" t="str">
        <f t="shared" si="896"/>
        <v/>
      </c>
      <c r="D1141" s="87" t="str">
        <f t="shared" si="897"/>
        <v/>
      </c>
      <c r="E1141" s="88" t="str">
        <f t="shared" si="898"/>
        <v/>
      </c>
      <c r="F1141" s="88" t="str">
        <f t="shared" si="899"/>
        <v/>
      </c>
      <c r="G1141" s="89" t="str">
        <f t="shared" si="900"/>
        <v/>
      </c>
      <c r="H1141" s="90" t="str">
        <f t="shared" si="901"/>
        <v/>
      </c>
      <c r="I1141" s="97"/>
      <c r="J1141" s="87" t="str">
        <f t="shared" si="902"/>
        <v/>
      </c>
      <c r="K1141" s="87" t="str">
        <f t="shared" si="903"/>
        <v/>
      </c>
      <c r="L1141" s="87" t="str">
        <f t="shared" si="904"/>
        <v/>
      </c>
      <c r="M1141" s="87" t="str">
        <f t="shared" si="905"/>
        <v/>
      </c>
      <c r="N1141" s="92"/>
      <c r="P1141" s="223" t="str">
        <f>IF(OR(LEFT($A1141,1)="x",AND(Y1133+$AC1141=0,$AC1133&gt;0)),"",IFERROR(VLOOKUP($A1141,LedenZ,26,0),""))</f>
        <v/>
      </c>
      <c r="Q1141" s="223" t="str">
        <f>IF(OR(LEFT($A1141,1)="x",AND(Z1133+$AC1141=0,$AC1133&gt;0)),"",IFERROR(VLOOKUP($A1141,LedenZ,27,0),""))</f>
        <v/>
      </c>
      <c r="R1141" s="223" t="str">
        <f>IF(OR(LEFT($A1141,1)="x",AND(AA1133+$AC1141=0,$AC1133&gt;0)),"",IFERROR(VLOOKUP($A1141,LedenZ,28,0),""))</f>
        <v/>
      </c>
      <c r="S1141" s="223" t="str">
        <f>IF(OR(LEFT($A1141,1)="x",AND(AC1133+$AC1141=0,$AC1133&gt;0)),"",IFERROR(VLOOKUP($A1141,LedenZ,29,0),""))</f>
        <v/>
      </c>
      <c r="T1141" s="305"/>
      <c r="U1141" s="226"/>
      <c r="V1141" s="229" t="str">
        <f t="shared" si="911"/>
        <v/>
      </c>
      <c r="W1141" s="229" t="str">
        <f t="shared" si="911"/>
        <v/>
      </c>
      <c r="X1141" s="52">
        <v>12</v>
      </c>
      <c r="Y1141" s="87" t="str">
        <f t="shared" si="906"/>
        <v/>
      </c>
      <c r="Z1141" s="87" t="str">
        <f t="shared" si="907"/>
        <v/>
      </c>
      <c r="AA1141" s="87" t="str">
        <f t="shared" si="908"/>
        <v/>
      </c>
      <c r="AB1141" s="87" t="str">
        <f t="shared" si="909"/>
        <v/>
      </c>
      <c r="AC1141" s="34">
        <f t="shared" si="910"/>
        <v>0</v>
      </c>
    </row>
    <row r="1142" spans="1:32" x14ac:dyDescent="0.2">
      <c r="A1142" s="34" t="str">
        <f>C1131&amp;"x"&amp;B1142</f>
        <v>x9</v>
      </c>
      <c r="B1142" s="63">
        <v>9</v>
      </c>
      <c r="C1142" s="87" t="str">
        <f t="shared" si="896"/>
        <v/>
      </c>
      <c r="D1142" s="87" t="str">
        <f t="shared" si="897"/>
        <v/>
      </c>
      <c r="E1142" s="88" t="str">
        <f t="shared" si="898"/>
        <v/>
      </c>
      <c r="F1142" s="88" t="str">
        <f t="shared" si="899"/>
        <v/>
      </c>
      <c r="G1142" s="89" t="str">
        <f t="shared" si="900"/>
        <v/>
      </c>
      <c r="H1142" s="90" t="str">
        <f t="shared" si="901"/>
        <v/>
      </c>
      <c r="I1142" s="97"/>
      <c r="J1142" s="87" t="str">
        <f t="shared" si="902"/>
        <v/>
      </c>
      <c r="K1142" s="87" t="str">
        <f t="shared" si="903"/>
        <v/>
      </c>
      <c r="L1142" s="87" t="str">
        <f t="shared" si="904"/>
        <v/>
      </c>
      <c r="M1142" s="87" t="str">
        <f t="shared" si="905"/>
        <v/>
      </c>
      <c r="N1142" s="92"/>
      <c r="P1142" s="223" t="str">
        <f>IF(OR(LEFT($A1142,1)="x",AND(Y1133+$AC1142=0,$AC1133&gt;0)),"",IFERROR(VLOOKUP($A1142,LedenZ,26,0),""))</f>
        <v/>
      </c>
      <c r="Q1142" s="223" t="str">
        <f>IF(OR(LEFT($A1142,1)="x",AND(Z1133+$AC1142=0,$AC1133&gt;0)),"",IFERROR(VLOOKUP($A1142,LedenZ,27,0),""))</f>
        <v/>
      </c>
      <c r="R1142" s="223" t="str">
        <f>IF(OR(LEFT($A1142,1)="x",AND(AA1133+$AC1142=0,$AC1133&gt;0)),"",IFERROR(VLOOKUP($A1142,LedenZ,28,0),""))</f>
        <v/>
      </c>
      <c r="S1142" s="223" t="str">
        <f>IF(OR(LEFT($A1142,1)="x",AND(AC1133+$AC1142=0,$AC1133&gt;0)),"",IFERROR(VLOOKUP($A1142,LedenZ,29,0),""))</f>
        <v/>
      </c>
      <c r="T1142" s="305"/>
      <c r="U1142" s="226"/>
      <c r="V1142" s="229" t="str">
        <f t="shared" si="911"/>
        <v/>
      </c>
      <c r="W1142" s="229" t="str">
        <f t="shared" si="911"/>
        <v/>
      </c>
      <c r="X1142" s="52">
        <v>13</v>
      </c>
      <c r="Y1142" s="87" t="str">
        <f t="shared" si="906"/>
        <v/>
      </c>
      <c r="Z1142" s="87" t="str">
        <f t="shared" si="907"/>
        <v/>
      </c>
      <c r="AA1142" s="87" t="str">
        <f t="shared" si="908"/>
        <v/>
      </c>
      <c r="AB1142" s="87" t="str">
        <f t="shared" si="909"/>
        <v/>
      </c>
      <c r="AC1142" s="34">
        <f t="shared" si="910"/>
        <v>0</v>
      </c>
    </row>
    <row r="1143" spans="1:32" x14ac:dyDescent="0.2">
      <c r="A1143" s="34" t="str">
        <f>C1131&amp;"x"&amp;B1143</f>
        <v>x10</v>
      </c>
      <c r="B1143" s="63">
        <v>10</v>
      </c>
      <c r="C1143" s="87" t="str">
        <f t="shared" si="896"/>
        <v/>
      </c>
      <c r="D1143" s="87" t="str">
        <f t="shared" si="897"/>
        <v/>
      </c>
      <c r="E1143" s="88" t="str">
        <f t="shared" si="898"/>
        <v/>
      </c>
      <c r="F1143" s="88" t="str">
        <f t="shared" si="899"/>
        <v/>
      </c>
      <c r="G1143" s="89" t="str">
        <f t="shared" si="900"/>
        <v/>
      </c>
      <c r="H1143" s="90" t="str">
        <f t="shared" si="901"/>
        <v/>
      </c>
      <c r="I1143" s="97"/>
      <c r="J1143" s="87" t="str">
        <f t="shared" si="902"/>
        <v/>
      </c>
      <c r="K1143" s="87" t="str">
        <f t="shared" si="903"/>
        <v/>
      </c>
      <c r="L1143" s="87" t="str">
        <f t="shared" si="904"/>
        <v/>
      </c>
      <c r="M1143" s="87" t="str">
        <f t="shared" si="905"/>
        <v/>
      </c>
      <c r="N1143" s="92"/>
      <c r="P1143" s="223" t="str">
        <f>IF(OR(LEFT($A1143,1)="x",AND(Y1133+$AC1143=0,$AC1133&gt;0)),"",IFERROR(VLOOKUP($A1143,LedenZ,26,0),""))</f>
        <v/>
      </c>
      <c r="Q1143" s="223" t="str">
        <f>IF(OR(LEFT($A1143,1)="x",AND(Z1133+$AC1143=0,$AC1133&gt;0)),"",IFERROR(VLOOKUP($A1143,LedenZ,27,0),""))</f>
        <v/>
      </c>
      <c r="R1143" s="223" t="str">
        <f>IF(OR(LEFT($A1143,1)="x",AND(AA1133+$AC1143=0,$AC1133&gt;0)),"",IFERROR(VLOOKUP($A1143,LedenZ,28,0),""))</f>
        <v/>
      </c>
      <c r="S1143" s="223" t="str">
        <f>IF(OR(LEFT($A1143,1)="x",AND(AC1133+$AC1143=0,$AC1133&gt;0)),"",IFERROR(VLOOKUP($A1143,LedenZ,29,0),""))</f>
        <v/>
      </c>
      <c r="T1143" s="305"/>
      <c r="U1143" s="226"/>
      <c r="V1143" s="229" t="str">
        <f t="shared" si="911"/>
        <v/>
      </c>
      <c r="W1143" s="229" t="str">
        <f t="shared" si="911"/>
        <v/>
      </c>
      <c r="X1143" s="52">
        <v>14</v>
      </c>
      <c r="Y1143" s="87" t="str">
        <f t="shared" si="906"/>
        <v/>
      </c>
      <c r="Z1143" s="87" t="str">
        <f t="shared" si="907"/>
        <v/>
      </c>
      <c r="AA1143" s="87" t="str">
        <f t="shared" si="908"/>
        <v/>
      </c>
      <c r="AB1143" s="87" t="str">
        <f t="shared" si="909"/>
        <v/>
      </c>
      <c r="AC1143" s="34">
        <f t="shared" si="910"/>
        <v>0</v>
      </c>
    </row>
    <row r="1144" spans="1:32" x14ac:dyDescent="0.2">
      <c r="A1144" s="34" t="str">
        <f>C1131&amp;"x"&amp;B1144</f>
        <v>x11</v>
      </c>
      <c r="B1144" s="63">
        <v>11</v>
      </c>
      <c r="C1144" s="87" t="str">
        <f t="shared" si="896"/>
        <v/>
      </c>
      <c r="D1144" s="87" t="str">
        <f t="shared" si="897"/>
        <v/>
      </c>
      <c r="E1144" s="88" t="str">
        <f t="shared" si="898"/>
        <v/>
      </c>
      <c r="F1144" s="88" t="str">
        <f t="shared" si="899"/>
        <v/>
      </c>
      <c r="G1144" s="89" t="str">
        <f t="shared" si="900"/>
        <v/>
      </c>
      <c r="H1144" s="90" t="str">
        <f t="shared" si="901"/>
        <v/>
      </c>
      <c r="I1144" s="97"/>
      <c r="J1144" s="87" t="str">
        <f t="shared" si="902"/>
        <v/>
      </c>
      <c r="K1144" s="87" t="str">
        <f t="shared" si="903"/>
        <v/>
      </c>
      <c r="L1144" s="87" t="str">
        <f t="shared" si="904"/>
        <v/>
      </c>
      <c r="M1144" s="87" t="str">
        <f t="shared" si="905"/>
        <v/>
      </c>
      <c r="N1144" s="92"/>
      <c r="P1144" s="223" t="str">
        <f>IF(OR(LEFT($A1144,1)="x",AND(Y1133+$AC1144=0,$AC1133&gt;0)),"",IFERROR(VLOOKUP($A1144,LedenZ,26,0),""))</f>
        <v/>
      </c>
      <c r="Q1144" s="223" t="str">
        <f>IF(OR(LEFT($A1144,1)="x",AND(Z1133+$AC1144=0,$AC1133&gt;0)),"",IFERROR(VLOOKUP($A1144,LedenZ,27,0),""))</f>
        <v/>
      </c>
      <c r="R1144" s="223" t="str">
        <f>IF(OR(LEFT($A1144,1)="x",AND(AA1133+$AC1144=0,$AC1133&gt;0)),"",IFERROR(VLOOKUP($A1144,LedenZ,28,0),""))</f>
        <v/>
      </c>
      <c r="S1144" s="223" t="str">
        <f>IF(OR(LEFT($A1144,1)="x",AND(AC1133+$AC1144=0,$AC1133&gt;0)),"",IFERROR(VLOOKUP($A1144,LedenZ,29,0),""))</f>
        <v/>
      </c>
      <c r="V1144" s="229" t="str">
        <f t="shared" si="911"/>
        <v/>
      </c>
      <c r="W1144" s="229" t="str">
        <f t="shared" si="911"/>
        <v/>
      </c>
      <c r="X1144" s="52">
        <v>15</v>
      </c>
      <c r="Y1144" s="87" t="str">
        <f t="shared" si="906"/>
        <v/>
      </c>
      <c r="Z1144" s="87" t="str">
        <f t="shared" si="907"/>
        <v/>
      </c>
      <c r="AA1144" s="87" t="str">
        <f t="shared" si="908"/>
        <v/>
      </c>
      <c r="AB1144" s="87" t="str">
        <f t="shared" si="909"/>
        <v/>
      </c>
      <c r="AC1144" s="34">
        <f t="shared" si="910"/>
        <v>0</v>
      </c>
    </row>
    <row r="1145" spans="1:32" x14ac:dyDescent="0.2">
      <c r="A1145" s="34" t="str">
        <f>C1131&amp;"x"&amp;B1145</f>
        <v>x12</v>
      </c>
      <c r="B1145" s="63">
        <v>12</v>
      </c>
      <c r="C1145" s="87" t="str">
        <f t="shared" si="896"/>
        <v/>
      </c>
      <c r="D1145" s="87" t="str">
        <f t="shared" si="897"/>
        <v/>
      </c>
      <c r="E1145" s="88" t="str">
        <f t="shared" si="898"/>
        <v/>
      </c>
      <c r="F1145" s="88" t="str">
        <f t="shared" si="899"/>
        <v/>
      </c>
      <c r="G1145" s="89" t="str">
        <f t="shared" si="900"/>
        <v/>
      </c>
      <c r="H1145" s="90" t="str">
        <f t="shared" si="901"/>
        <v/>
      </c>
      <c r="I1145" s="97"/>
      <c r="J1145" s="87" t="str">
        <f t="shared" si="902"/>
        <v/>
      </c>
      <c r="K1145" s="87" t="str">
        <f t="shared" si="903"/>
        <v/>
      </c>
      <c r="L1145" s="87" t="str">
        <f t="shared" si="904"/>
        <v/>
      </c>
      <c r="M1145" s="87" t="str">
        <f t="shared" si="905"/>
        <v/>
      </c>
      <c r="N1145" s="92"/>
      <c r="P1145" s="223" t="str">
        <f>IF(OR(LEFT($A1145,1)="x",AND(Y1133+$AC1145=0,$AC1133&gt;0)),"",IFERROR(VLOOKUP($A1145,LedenZ,26,0),""))</f>
        <v/>
      </c>
      <c r="Q1145" s="223" t="str">
        <f>IF(OR(LEFT($A1145,1)="x",AND(Z1133+$AC1145=0,$AC1133&gt;0)),"",IFERROR(VLOOKUP($A1145,LedenZ,27,0),""))</f>
        <v/>
      </c>
      <c r="R1145" s="223" t="str">
        <f>IF(OR(LEFT($A1145,1)="x",AND(AA1133+$AC1145=0,$AC1133&gt;0)),"",IFERROR(VLOOKUP($A1145,LedenZ,28,0),""))</f>
        <v/>
      </c>
      <c r="S1145" s="223" t="str">
        <f>IF(OR(LEFT($A1145,1)="x",AND(AC1133+$AC1145=0,$AC1133&gt;0)),"",IFERROR(VLOOKUP($A1145,LedenZ,29,0),""))</f>
        <v/>
      </c>
      <c r="V1145" s="229" t="str">
        <f t="shared" si="911"/>
        <v/>
      </c>
      <c r="W1145" s="229" t="str">
        <f t="shared" si="911"/>
        <v/>
      </c>
      <c r="X1145" s="52">
        <v>16</v>
      </c>
      <c r="Y1145" s="87" t="str">
        <f t="shared" si="906"/>
        <v/>
      </c>
      <c r="Z1145" s="87" t="str">
        <f t="shared" si="907"/>
        <v/>
      </c>
      <c r="AA1145" s="87" t="str">
        <f t="shared" si="908"/>
        <v/>
      </c>
      <c r="AB1145" s="87" t="str">
        <f t="shared" si="909"/>
        <v/>
      </c>
      <c r="AC1145" s="34">
        <f t="shared" si="910"/>
        <v>0</v>
      </c>
    </row>
    <row r="1146" spans="1:32" x14ac:dyDescent="0.2">
      <c r="A1146" s="34" t="str">
        <f>C1131&amp;"x"&amp;B1146</f>
        <v>x13</v>
      </c>
      <c r="B1146" s="63">
        <v>13</v>
      </c>
      <c r="C1146" s="87" t="str">
        <f t="shared" si="896"/>
        <v/>
      </c>
      <c r="D1146" s="87" t="str">
        <f t="shared" si="897"/>
        <v/>
      </c>
      <c r="E1146" s="88" t="str">
        <f t="shared" si="898"/>
        <v/>
      </c>
      <c r="F1146" s="88" t="str">
        <f t="shared" si="899"/>
        <v/>
      </c>
      <c r="G1146" s="89" t="str">
        <f t="shared" si="900"/>
        <v/>
      </c>
      <c r="H1146" s="90" t="str">
        <f t="shared" si="901"/>
        <v/>
      </c>
      <c r="I1146" s="97"/>
      <c r="J1146" s="87" t="str">
        <f t="shared" si="902"/>
        <v/>
      </c>
      <c r="K1146" s="87" t="str">
        <f t="shared" si="903"/>
        <v/>
      </c>
      <c r="L1146" s="87" t="str">
        <f t="shared" si="904"/>
        <v/>
      </c>
      <c r="M1146" s="87" t="str">
        <f t="shared" si="905"/>
        <v/>
      </c>
      <c r="N1146" s="92"/>
      <c r="P1146" s="223" t="str">
        <f>IF(OR(LEFT($A1146,1)="x",AND(Y1133+$AC1146=0,$AC1133&gt;0)),"",IFERROR(VLOOKUP($A1146,LedenZ,26,0),""))</f>
        <v/>
      </c>
      <c r="Q1146" s="223" t="str">
        <f>IF(OR(LEFT($A1146,1)="x",AND(Z1133+$AC1146=0,$AC1133&gt;0)),"",IFERROR(VLOOKUP($A1146,LedenZ,27,0),""))</f>
        <v/>
      </c>
      <c r="R1146" s="223" t="str">
        <f>IF(OR(LEFT($A1146,1)="x",AND(AA1133+$AC1146=0,$AC1133&gt;0)),"",IFERROR(VLOOKUP($A1146,LedenZ,28,0),""))</f>
        <v/>
      </c>
      <c r="S1146" s="223" t="str">
        <f>IF(OR(LEFT($A1146,1)="x",AND(AC1133+$AC1146=0,$AC1133&gt;0)),"",IFERROR(VLOOKUP($A1146,LedenZ,29,0),""))</f>
        <v/>
      </c>
      <c r="V1146" s="229" t="str">
        <f t="shared" si="911"/>
        <v/>
      </c>
      <c r="W1146" s="229" t="str">
        <f t="shared" si="911"/>
        <v/>
      </c>
      <c r="X1146" s="52">
        <v>17</v>
      </c>
      <c r="Y1146" s="87" t="str">
        <f t="shared" si="906"/>
        <v/>
      </c>
      <c r="Z1146" s="87" t="str">
        <f t="shared" si="907"/>
        <v/>
      </c>
      <c r="AA1146" s="87" t="str">
        <f t="shared" si="908"/>
        <v/>
      </c>
      <c r="AB1146" s="87" t="str">
        <f t="shared" si="909"/>
        <v/>
      </c>
      <c r="AC1146" s="34">
        <f t="shared" si="910"/>
        <v>0</v>
      </c>
    </row>
    <row r="1147" spans="1:32" x14ac:dyDescent="0.2">
      <c r="A1147" s="34" t="str">
        <f>C1131&amp;"x"&amp;B1147</f>
        <v>x14</v>
      </c>
      <c r="B1147" s="63">
        <v>14</v>
      </c>
      <c r="C1147" s="87" t="str">
        <f t="shared" si="896"/>
        <v/>
      </c>
      <c r="D1147" s="87" t="str">
        <f t="shared" si="897"/>
        <v/>
      </c>
      <c r="E1147" s="88" t="str">
        <f t="shared" si="898"/>
        <v/>
      </c>
      <c r="F1147" s="88" t="str">
        <f t="shared" si="899"/>
        <v/>
      </c>
      <c r="G1147" s="89" t="str">
        <f t="shared" si="900"/>
        <v/>
      </c>
      <c r="H1147" s="90" t="str">
        <f t="shared" si="901"/>
        <v/>
      </c>
      <c r="I1147" s="97"/>
      <c r="J1147" s="87" t="str">
        <f t="shared" si="902"/>
        <v/>
      </c>
      <c r="K1147" s="87" t="str">
        <f t="shared" si="903"/>
        <v/>
      </c>
      <c r="L1147" s="87" t="str">
        <f t="shared" si="904"/>
        <v/>
      </c>
      <c r="M1147" s="87" t="str">
        <f t="shared" si="905"/>
        <v/>
      </c>
      <c r="N1147" s="92"/>
      <c r="P1147" s="223" t="str">
        <f>IF(OR(LEFT($A1147,1)="x",AND(Y1133+$AC1147=0,$AC1133&gt;0)),"",IFERROR(VLOOKUP($A1147,LedenZ,26,0),""))</f>
        <v/>
      </c>
      <c r="Q1147" s="223" t="str">
        <f>IF(OR(LEFT($A1147,1)="x",AND(Z1133+$AC1147=0,$AC1133&gt;0)),"",IFERROR(VLOOKUP($A1147,LedenZ,27,0),""))</f>
        <v/>
      </c>
      <c r="R1147" s="223" t="str">
        <f>IF(OR(LEFT($A1147,1)="x",AND(AA1133+$AC1147=0,$AC1133&gt;0)),"",IFERROR(VLOOKUP($A1147,LedenZ,28,0),""))</f>
        <v/>
      </c>
      <c r="S1147" s="223" t="str">
        <f>IF(OR(LEFT($A1147,1)="x",AND(AC1133+$AC1147=0,$AC1133&gt;0)),"",IFERROR(VLOOKUP($A1147,LedenZ,29,0),""))</f>
        <v/>
      </c>
      <c r="V1147" s="229" t="str">
        <f t="shared" si="911"/>
        <v/>
      </c>
      <c r="W1147" s="229" t="str">
        <f t="shared" si="911"/>
        <v/>
      </c>
      <c r="X1147" s="52">
        <v>18</v>
      </c>
      <c r="Y1147" s="87" t="str">
        <f t="shared" si="906"/>
        <v/>
      </c>
      <c r="Z1147" s="87" t="str">
        <f t="shared" si="907"/>
        <v/>
      </c>
      <c r="AA1147" s="87" t="str">
        <f t="shared" si="908"/>
        <v/>
      </c>
      <c r="AB1147" s="87" t="str">
        <f t="shared" si="909"/>
        <v/>
      </c>
      <c r="AC1147" s="34">
        <f t="shared" si="910"/>
        <v>0</v>
      </c>
    </row>
    <row r="1148" spans="1:32" x14ac:dyDescent="0.2">
      <c r="A1148" s="34" t="str">
        <f>C1131&amp;"x"&amp;B1148</f>
        <v>x15</v>
      </c>
      <c r="B1148" s="63">
        <v>15</v>
      </c>
      <c r="C1148" s="87" t="str">
        <f t="shared" si="896"/>
        <v/>
      </c>
      <c r="D1148" s="87" t="str">
        <f t="shared" si="897"/>
        <v/>
      </c>
      <c r="E1148" s="88" t="str">
        <f t="shared" si="898"/>
        <v/>
      </c>
      <c r="F1148" s="88" t="str">
        <f t="shared" si="899"/>
        <v/>
      </c>
      <c r="G1148" s="89" t="str">
        <f t="shared" si="900"/>
        <v/>
      </c>
      <c r="H1148" s="90" t="str">
        <f t="shared" si="901"/>
        <v/>
      </c>
      <c r="I1148" s="97"/>
      <c r="J1148" s="87" t="str">
        <f t="shared" si="902"/>
        <v/>
      </c>
      <c r="K1148" s="87" t="str">
        <f t="shared" si="903"/>
        <v/>
      </c>
      <c r="L1148" s="87" t="str">
        <f t="shared" si="904"/>
        <v/>
      </c>
      <c r="M1148" s="87" t="str">
        <f t="shared" si="905"/>
        <v/>
      </c>
      <c r="N1148" s="92"/>
      <c r="P1148" s="223" t="str">
        <f>IF(OR(LEFT($A1148,1)="x",AND(Y1133+$AC1148=0,$AC1133&gt;0)),"",IFERROR(VLOOKUP($A1148,LedenZ,26,0),""))</f>
        <v/>
      </c>
      <c r="Q1148" s="223" t="str">
        <f>IF(OR(LEFT($A1148,1)="x",AND(Z1133+$AC1148=0,$AC1133&gt;0)),"",IFERROR(VLOOKUP($A1148,LedenZ,27,0),""))</f>
        <v/>
      </c>
      <c r="R1148" s="223" t="str">
        <f>IF(OR(LEFT($A1148,1)="x",AND(AA1133+$AC1148=0,$AC1133&gt;0)),"",IFERROR(VLOOKUP($A1148,LedenZ,28,0),""))</f>
        <v/>
      </c>
      <c r="S1148" s="223" t="str">
        <f>IF(OR(LEFT($A1148,1)="x",AND(AC1133+$AC1148=0,$AC1133&gt;0)),"",IFERROR(VLOOKUP($A1148,LedenZ,29,0),""))</f>
        <v/>
      </c>
      <c r="V1148" s="229" t="str">
        <f t="shared" si="911"/>
        <v/>
      </c>
      <c r="W1148" s="229" t="str">
        <f t="shared" si="911"/>
        <v/>
      </c>
      <c r="X1148" s="52">
        <v>19</v>
      </c>
      <c r="Y1148" s="87" t="str">
        <f t="shared" si="906"/>
        <v/>
      </c>
      <c r="Z1148" s="87" t="str">
        <f t="shared" si="907"/>
        <v/>
      </c>
      <c r="AA1148" s="87" t="str">
        <f t="shared" si="908"/>
        <v/>
      </c>
      <c r="AB1148" s="87" t="str">
        <f t="shared" si="909"/>
        <v/>
      </c>
      <c r="AC1148" s="34">
        <f t="shared" si="910"/>
        <v>0</v>
      </c>
    </row>
    <row r="1149" spans="1:32" ht="13.5" thickBot="1" x14ac:dyDescent="0.25">
      <c r="B1149" s="93"/>
      <c r="C1149" s="94"/>
      <c r="D1149" s="93"/>
      <c r="E1149" s="93"/>
      <c r="F1149" s="93"/>
      <c r="G1149" s="95"/>
      <c r="H1149" s="95"/>
      <c r="I1149" s="95"/>
      <c r="J1149" s="94"/>
      <c r="K1149" s="94"/>
      <c r="L1149" s="94"/>
      <c r="M1149" s="92"/>
      <c r="N1149" s="92"/>
      <c r="X1149" s="52">
        <v>20</v>
      </c>
    </row>
    <row r="1150" spans="1:32" ht="13.5" thickTop="1" x14ac:dyDescent="0.2">
      <c r="A1150" s="62"/>
      <c r="B1150" s="63"/>
      <c r="C1150" s="392" t="s">
        <v>6547</v>
      </c>
      <c r="D1150" s="392"/>
      <c r="E1150" s="178" t="s">
        <v>6548</v>
      </c>
      <c r="F1150" s="178" t="s">
        <v>6549</v>
      </c>
      <c r="G1150" s="65" t="s">
        <v>6550</v>
      </c>
      <c r="H1150" s="66"/>
      <c r="I1150" s="67"/>
      <c r="J1150" s="68" t="s">
        <v>6551</v>
      </c>
      <c r="K1150" s="68" t="s">
        <v>6552</v>
      </c>
      <c r="L1150" s="68" t="s">
        <v>6553</v>
      </c>
      <c r="M1150" s="69"/>
      <c r="N1150" s="69"/>
      <c r="O1150" s="70"/>
      <c r="P1150" s="71">
        <f>COUNT(P1154:P1168)</f>
        <v>0</v>
      </c>
      <c r="Q1150" s="71">
        <f>COUNT(Q1154:Q1168)</f>
        <v>0</v>
      </c>
      <c r="R1150" s="71">
        <f>COUNT(R1154:R1168)</f>
        <v>0</v>
      </c>
      <c r="S1150" s="71">
        <f>COUNT(S1154:S1168)</f>
        <v>0</v>
      </c>
      <c r="T1150" s="51">
        <f>S1150-(15-COUNTBLANK(AB1154:AB1168))</f>
        <v>0</v>
      </c>
      <c r="U1150" s="70"/>
      <c r="V1150" s="70"/>
      <c r="W1150" s="70"/>
      <c r="X1150" s="70">
        <v>1</v>
      </c>
      <c r="Y1150" s="62"/>
      <c r="Z1150" s="62"/>
      <c r="AA1150" s="62"/>
      <c r="AB1150" s="62"/>
      <c r="AC1150" s="62"/>
    </row>
    <row r="1151" spans="1:32" x14ac:dyDescent="0.2">
      <c r="A1151" s="43">
        <v>61</v>
      </c>
      <c r="B1151" s="73"/>
      <c r="C1151" s="391" t="str">
        <f>Leden!AR63</f>
        <v/>
      </c>
      <c r="D1151" s="391"/>
      <c r="E1151" s="177" t="str">
        <f>IF($C1151="","",LEFT(IFERROR(VLOOKUP($C1151,TeamsZ,2,0),"")&amp;"??",2))</f>
        <v/>
      </c>
      <c r="F1151" s="177" t="str">
        <f>IF($C1151="","",LEFT(IFERROR(VLOOKUP($C1151,TeamsZ,3,0),"")&amp;"??",2))</f>
        <v/>
      </c>
      <c r="G1151" s="177" t="str">
        <f>IF($C1151="","",LEFT(IFERROR(VLOOKUP($C1151,TeamsZ,4,0),"")&amp;"?",1))</f>
        <v/>
      </c>
      <c r="H1151" s="75"/>
      <c r="I1151" s="76"/>
      <c r="J1151" s="295">
        <f>COUNTIF(C1154:C1168,"V")</f>
        <v>0</v>
      </c>
      <c r="K1151" s="300">
        <f>COUNTIF(C1154:C1168,"M")</f>
        <v>0</v>
      </c>
      <c r="L1151" s="77" t="str">
        <f>IFERROR(AVERAGE(H1154:H1168),"")</f>
        <v/>
      </c>
      <c r="M1151" s="78"/>
      <c r="N1151" s="78"/>
      <c r="O1151" s="79" t="s">
        <v>6554</v>
      </c>
      <c r="P1151" s="223" t="str">
        <f>IF(COUNT(P1154:P1168)=0,"",TeamPunten(P1154:P1168,$V1151))</f>
        <v/>
      </c>
      <c r="Q1151" s="223" t="str">
        <f>IF(COUNT(Q1154:Q1168)=0,"",TeamPunten(Q1154:Q1168,$V1151))</f>
        <v/>
      </c>
      <c r="R1151" s="223" t="str">
        <f>IF(COUNT(R1154:R1168)=0,"",TeamPunten(R1154:R1168,$V1151))</f>
        <v/>
      </c>
      <c r="S1151" s="223" t="str">
        <f>IF(COUNT(S1154:S1168)=0,"",TeamPunten(S1154:S1168,$V1151))</f>
        <v/>
      </c>
      <c r="T1151" s="51"/>
      <c r="U1151" s="225" t="str">
        <f>MID($C1151,1,1)</f>
        <v/>
      </c>
      <c r="V1151" s="225" t="str">
        <f>MID($C1151,1,1)</f>
        <v/>
      </c>
      <c r="W1151" s="225" t="str">
        <f>MID($C1151,1,1)</f>
        <v/>
      </c>
      <c r="X1151" s="52">
        <v>2</v>
      </c>
      <c r="Y1151" s="43"/>
      <c r="Z1151" s="43"/>
      <c r="AA1151" s="43"/>
      <c r="AB1151" s="43"/>
      <c r="AC1151" s="43"/>
      <c r="AD1151" s="20" t="str">
        <f>IF($C1151="","",IFERROR(VLOOKUP($C1151,TeamsZ,6,0),""))</f>
        <v/>
      </c>
      <c r="AE1151" s="20" t="str">
        <f>IF($AD1151="","",VLOOKUP($AD1151,Teams!$J$4:$O$8,2,0))</f>
        <v/>
      </c>
      <c r="AF1151" s="20" t="str">
        <f>IF($AD1151="","",VLOOKUP($AD1151,Teams!$J$4:$O$8,4,0))</f>
        <v/>
      </c>
    </row>
    <row r="1152" spans="1:32" x14ac:dyDescent="0.2">
      <c r="B1152" s="63"/>
      <c r="C1152" s="178"/>
      <c r="D1152" s="63"/>
      <c r="E1152" s="63"/>
      <c r="F1152" s="63"/>
      <c r="G1152" s="67"/>
      <c r="H1152" s="67"/>
      <c r="I1152" s="67"/>
      <c r="J1152" s="296"/>
      <c r="K1152" s="296"/>
      <c r="L1152" s="296"/>
      <c r="M1152" s="80"/>
      <c r="N1152" s="80"/>
      <c r="P1152" s="224"/>
      <c r="Q1152" s="224"/>
      <c r="R1152" s="224"/>
      <c r="S1152" s="224"/>
      <c r="T1152" s="51"/>
      <c r="U1152" s="226"/>
      <c r="V1152" s="226"/>
      <c r="W1152" s="226"/>
      <c r="X1152" s="52">
        <v>3</v>
      </c>
    </row>
    <row r="1153" spans="1:29" x14ac:dyDescent="0.2">
      <c r="A1153" s="81"/>
      <c r="B1153" s="82"/>
      <c r="C1153" s="83" t="s">
        <v>6555</v>
      </c>
      <c r="D1153" s="83" t="s">
        <v>6556</v>
      </c>
      <c r="E1153" s="84" t="s">
        <v>6557</v>
      </c>
      <c r="F1153" s="84" t="s">
        <v>6558</v>
      </c>
      <c r="G1153" s="83" t="s">
        <v>6559</v>
      </c>
      <c r="H1153" s="83" t="s">
        <v>6560</v>
      </c>
      <c r="I1153" s="83" t="s">
        <v>6415</v>
      </c>
      <c r="J1153" s="83" t="s">
        <v>7321</v>
      </c>
      <c r="K1153" s="83" t="s">
        <v>8065</v>
      </c>
      <c r="L1153" s="83" t="s">
        <v>8195</v>
      </c>
      <c r="M1153" s="83" t="s">
        <v>8196</v>
      </c>
      <c r="N1153" s="85"/>
      <c r="O1153" s="86"/>
      <c r="P1153" s="227" t="s">
        <v>6425</v>
      </c>
      <c r="Q1153" s="227" t="s">
        <v>6424</v>
      </c>
      <c r="R1153" s="227" t="s">
        <v>6426</v>
      </c>
      <c r="S1153" s="227" t="s">
        <v>6425</v>
      </c>
      <c r="T1153" s="51"/>
      <c r="U1153" s="225" t="str">
        <f>IF(W1151="","",VLOOKUP(W1151,Leeftijdscat,2,FALSE))</f>
        <v/>
      </c>
      <c r="V1153" s="225" t="str">
        <f>IF(W1151="","",VLOOKUP(W1151,Leeftijdscat,3,FALSE))</f>
        <v/>
      </c>
      <c r="W1153" s="225"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LEN(AB1154&amp;AB1155&amp;AB1156&amp;AB1157&amp;AB1158&amp;AB1159&amp;AB1160&amp;AB1161&amp;AB1162&amp;AB1163&amp;AB1164&amp;AB1165&amp;AB1166&amp;AB1167&amp;AB1168)</f>
        <v>0</v>
      </c>
      <c r="AC1153" s="81">
        <f>SUM(Y1153:AA1153)</f>
        <v>0</v>
      </c>
    </row>
    <row r="1154" spans="1:29" x14ac:dyDescent="0.2">
      <c r="A1154" s="34" t="str">
        <f>C1151&amp;"x"&amp;B1154</f>
        <v>x1</v>
      </c>
      <c r="B1154" s="63">
        <v>1</v>
      </c>
      <c r="C1154" s="87" t="str">
        <f t="shared" ref="C1154:C1168" si="912">IF(LEFT($A1154,1)="x","",IFERROR(VLOOKUP($A1154,LedenZ,5,0),""))</f>
        <v/>
      </c>
      <c r="D1154" s="87" t="str">
        <f t="shared" ref="D1154:D1168" si="913">IF(LEFT($A1154,1)="x","",IFERROR(VLOOKUP($A1154,LedenZ,6,0),""))</f>
        <v/>
      </c>
      <c r="E1154" s="88" t="str">
        <f t="shared" ref="E1154:E1168" si="914">IF(LEFT($A1154,1)="x","",IFERROR(VLOOKUP($A1154,LedenZ,7,0),""))</f>
        <v/>
      </c>
      <c r="F1154" s="88" t="str">
        <f t="shared" ref="F1154:F1168" si="915">IF(LEFT($A1154,1)="x","",IFERROR(VLOOKUP($A1154,LedenZ,8,0),""))</f>
        <v/>
      </c>
      <c r="G1154" s="89" t="str">
        <f t="shared" ref="G1154:G1168" si="916">IF(LEFT($A1154,1)="x","",IFERROR(VLOOKUP($A1154,LedenZ,9,0),""))</f>
        <v/>
      </c>
      <c r="H1154" s="90" t="str">
        <f t="shared" ref="H1154:H1168" si="917">IF(AND(ISNUMBER(G1154),G1154&lt;&gt;0),DATEDIF(G1154,Peildatum,"Y"),"")</f>
        <v/>
      </c>
      <c r="I1154" s="97"/>
      <c r="J1154" s="87" t="str">
        <f t="shared" ref="J1154:J1168" si="918">IF(LEFT($A1154,1)="x","",IFERROR(VLOOKUP($A1154,LedenZ,15,0),""))</f>
        <v/>
      </c>
      <c r="K1154" s="87" t="str">
        <f t="shared" ref="K1154:K1168" si="919">IF(LEFT($A1154,1)="x","",IFERROR(VLOOKUP($A1154,LedenZ,16,0),""))</f>
        <v/>
      </c>
      <c r="L1154" s="87" t="str">
        <f t="shared" ref="L1154:L1168" si="920">IF(LEFT($A1154,1)="x","",IFERROR(VLOOKUP($A1154,LedenZ,17,0),""))</f>
        <v/>
      </c>
      <c r="M1154" s="87" t="str">
        <f t="shared" ref="M1154:M1168" si="921">IF(LEFT($A1154,1)="x","",IFERROR(VLOOKUP($A1154,LedenZ,18,0),""))</f>
        <v/>
      </c>
      <c r="N1154" s="92"/>
      <c r="P1154" s="223" t="str">
        <f>IF(OR(LEFT($A1154,1)="x",AND(Y1153+$AC1154=0,$AC1153&gt;0)),"",IFERROR(VLOOKUP($A1154,LedenZ,26,0),""))</f>
        <v/>
      </c>
      <c r="Q1154" s="223" t="str">
        <f>IF(OR(LEFT($A1154,1)="x",AND(Z1153+$AC1154=0,$AC1153&gt;0)),"",IFERROR(VLOOKUP($A1154,LedenZ,27,0),""))</f>
        <v/>
      </c>
      <c r="R1154" s="223" t="str">
        <f>IF(OR(LEFT($A1154,1)="x",AND(AA1153+$AC1154=0,$AC1153&gt;0)),"",IFERROR(VLOOKUP($A1154,LedenZ,28,0),""))</f>
        <v/>
      </c>
      <c r="S1154" s="223" t="str">
        <f>IF(OR(LEFT($A1154,1)="x",AND(AC1153+$AC1154=0,$AC1153&gt;0)),"",IFERROR(VLOOKUP($A1154,LedenZ,29,0),""))</f>
        <v/>
      </c>
      <c r="T1154" s="305"/>
      <c r="U1154" s="226"/>
      <c r="V1154" s="229" t="str">
        <f>V1153</f>
        <v/>
      </c>
      <c r="W1154" s="229" t="str">
        <f>W1153</f>
        <v/>
      </c>
      <c r="X1154" s="52">
        <v>5</v>
      </c>
      <c r="Y1154" s="87" t="str">
        <f t="shared" ref="Y1154:Y1168" si="922">IF(LEFT($A1154,1)="x","",IFERROR(VLOOKUP($A1154,LedenZ,33,0),""))</f>
        <v/>
      </c>
      <c r="Z1154" s="87" t="str">
        <f t="shared" ref="Z1154:Z1168" si="923">IF(LEFT($A1154,1)="x","",IFERROR(VLOOKUP($A1154,LedenZ,34,0),""))</f>
        <v/>
      </c>
      <c r="AA1154" s="87" t="str">
        <f t="shared" ref="AA1154:AA1168" si="924">IF(LEFT($A1154,1)="x","",IFERROR(VLOOKUP($A1154,LedenZ,35,0),""))</f>
        <v/>
      </c>
      <c r="AB1154" s="87" t="str">
        <f t="shared" ref="AB1154:AB1168" si="925">IF(LEFT($A1154,1)="x","",IFERROR(VLOOKUP($A1154,LedenZ,36,0),""))</f>
        <v/>
      </c>
      <c r="AC1154" s="34">
        <f t="shared" ref="AC1154:AC1168" si="926">LEN(Y1154&amp;Z1154&amp;AA1154&amp;AB1154)</f>
        <v>0</v>
      </c>
    </row>
    <row r="1155" spans="1:29" x14ac:dyDescent="0.2">
      <c r="A1155" s="34" t="str">
        <f>C1151&amp;"x"&amp;B1155</f>
        <v>x2</v>
      </c>
      <c r="B1155" s="63">
        <v>2</v>
      </c>
      <c r="C1155" s="87" t="str">
        <f t="shared" si="912"/>
        <v/>
      </c>
      <c r="D1155" s="87" t="str">
        <f t="shared" si="913"/>
        <v/>
      </c>
      <c r="E1155" s="88" t="str">
        <f t="shared" si="914"/>
        <v/>
      </c>
      <c r="F1155" s="88" t="str">
        <f t="shared" si="915"/>
        <v/>
      </c>
      <c r="G1155" s="89" t="str">
        <f t="shared" si="916"/>
        <v/>
      </c>
      <c r="H1155" s="90" t="str">
        <f t="shared" si="917"/>
        <v/>
      </c>
      <c r="I1155" s="97"/>
      <c r="J1155" s="87" t="str">
        <f t="shared" si="918"/>
        <v/>
      </c>
      <c r="K1155" s="87" t="str">
        <f t="shared" si="919"/>
        <v/>
      </c>
      <c r="L1155" s="87" t="str">
        <f t="shared" si="920"/>
        <v/>
      </c>
      <c r="M1155" s="87" t="str">
        <f t="shared" si="921"/>
        <v/>
      </c>
      <c r="N1155" s="92"/>
      <c r="P1155" s="223" t="str">
        <f>IF(OR(LEFT($A1155,1)="x",AND(Y1153+$AC1155=0,$AC1153&gt;0)),"",IFERROR(VLOOKUP($A1155,LedenZ,26,0),""))</f>
        <v/>
      </c>
      <c r="Q1155" s="223" t="str">
        <f>IF(OR(LEFT($A1155,1)="x",AND(Z1153+$AC1155=0,$AC1153&gt;0)),"",IFERROR(VLOOKUP($A1155,LedenZ,27,0),""))</f>
        <v/>
      </c>
      <c r="R1155" s="223" t="str">
        <f>IF(OR(LEFT($A1155,1)="x",AND(AA1153+$AC1155=0,$AC1153&gt;0)),"",IFERROR(VLOOKUP($A1155,LedenZ,28,0),""))</f>
        <v/>
      </c>
      <c r="S1155" s="223" t="str">
        <f>IF(OR(LEFT($A1155,1)="x",AND(AC1153+$AC1155=0,$AC1153&gt;0)),"",IFERROR(VLOOKUP($A1155,LedenZ,29,0),""))</f>
        <v/>
      </c>
      <c r="T1155" s="305"/>
      <c r="U1155" s="226"/>
      <c r="V1155" s="229" t="str">
        <f t="shared" ref="V1155:W1168" si="927">V1154</f>
        <v/>
      </c>
      <c r="W1155" s="229" t="str">
        <f t="shared" si="927"/>
        <v/>
      </c>
      <c r="X1155" s="52">
        <v>6</v>
      </c>
      <c r="Y1155" s="87" t="str">
        <f t="shared" si="922"/>
        <v/>
      </c>
      <c r="Z1155" s="87" t="str">
        <f t="shared" si="923"/>
        <v/>
      </c>
      <c r="AA1155" s="87" t="str">
        <f t="shared" si="924"/>
        <v/>
      </c>
      <c r="AB1155" s="87" t="str">
        <f t="shared" si="925"/>
        <v/>
      </c>
      <c r="AC1155" s="34">
        <f t="shared" si="926"/>
        <v>0</v>
      </c>
    </row>
    <row r="1156" spans="1:29" x14ac:dyDescent="0.2">
      <c r="A1156" s="34" t="str">
        <f>C1151&amp;"x"&amp;B1156</f>
        <v>x3</v>
      </c>
      <c r="B1156" s="63">
        <v>3</v>
      </c>
      <c r="C1156" s="87" t="str">
        <f t="shared" si="912"/>
        <v/>
      </c>
      <c r="D1156" s="87" t="str">
        <f t="shared" si="913"/>
        <v/>
      </c>
      <c r="E1156" s="88" t="str">
        <f t="shared" si="914"/>
        <v/>
      </c>
      <c r="F1156" s="88" t="str">
        <f t="shared" si="915"/>
        <v/>
      </c>
      <c r="G1156" s="89" t="str">
        <f t="shared" si="916"/>
        <v/>
      </c>
      <c r="H1156" s="90" t="str">
        <f t="shared" si="917"/>
        <v/>
      </c>
      <c r="I1156" s="97"/>
      <c r="J1156" s="87" t="str">
        <f t="shared" si="918"/>
        <v/>
      </c>
      <c r="K1156" s="87" t="str">
        <f t="shared" si="919"/>
        <v/>
      </c>
      <c r="L1156" s="87" t="str">
        <f t="shared" si="920"/>
        <v/>
      </c>
      <c r="M1156" s="87" t="str">
        <f t="shared" si="921"/>
        <v/>
      </c>
      <c r="N1156" s="92"/>
      <c r="P1156" s="223" t="str">
        <f>IF(OR(LEFT($A1156,1)="x",AND(Y1153+$AC1156=0,$AC1153&gt;0)),"",IFERROR(VLOOKUP($A1156,LedenZ,26,0),""))</f>
        <v/>
      </c>
      <c r="Q1156" s="223" t="str">
        <f>IF(OR(LEFT($A1156,1)="x",AND(Z1153+$AC1156=0,$AC1153&gt;0)),"",IFERROR(VLOOKUP($A1156,LedenZ,27,0),""))</f>
        <v/>
      </c>
      <c r="R1156" s="223" t="str">
        <f>IF(OR(LEFT($A1156,1)="x",AND(AA1153+$AC1156=0,$AC1153&gt;0)),"",IFERROR(VLOOKUP($A1156,LedenZ,28,0),""))</f>
        <v/>
      </c>
      <c r="S1156" s="223" t="str">
        <f>IF(OR(LEFT($A1156,1)="x",AND(AC1153+$AC1156=0,$AC1153&gt;0)),"",IFERROR(VLOOKUP($A1156,LedenZ,29,0),""))</f>
        <v/>
      </c>
      <c r="T1156" s="305"/>
      <c r="U1156" s="226"/>
      <c r="V1156" s="229" t="str">
        <f t="shared" si="927"/>
        <v/>
      </c>
      <c r="W1156" s="229" t="str">
        <f t="shared" si="927"/>
        <v/>
      </c>
      <c r="X1156" s="52">
        <v>7</v>
      </c>
      <c r="Y1156" s="87" t="str">
        <f t="shared" si="922"/>
        <v/>
      </c>
      <c r="Z1156" s="87" t="str">
        <f t="shared" si="923"/>
        <v/>
      </c>
      <c r="AA1156" s="87" t="str">
        <f t="shared" si="924"/>
        <v/>
      </c>
      <c r="AB1156" s="87" t="str">
        <f t="shared" si="925"/>
        <v/>
      </c>
      <c r="AC1156" s="34">
        <f t="shared" si="926"/>
        <v>0</v>
      </c>
    </row>
    <row r="1157" spans="1:29" x14ac:dyDescent="0.2">
      <c r="A1157" s="34" t="str">
        <f>C1151&amp;"x"&amp;B1157</f>
        <v>x4</v>
      </c>
      <c r="B1157" s="63">
        <v>4</v>
      </c>
      <c r="C1157" s="87" t="str">
        <f t="shared" si="912"/>
        <v/>
      </c>
      <c r="D1157" s="87" t="str">
        <f t="shared" si="913"/>
        <v/>
      </c>
      <c r="E1157" s="88" t="str">
        <f t="shared" si="914"/>
        <v/>
      </c>
      <c r="F1157" s="88" t="str">
        <f t="shared" si="915"/>
        <v/>
      </c>
      <c r="G1157" s="89" t="str">
        <f t="shared" si="916"/>
        <v/>
      </c>
      <c r="H1157" s="90" t="str">
        <f t="shared" si="917"/>
        <v/>
      </c>
      <c r="I1157" s="97"/>
      <c r="J1157" s="87" t="str">
        <f t="shared" si="918"/>
        <v/>
      </c>
      <c r="K1157" s="87" t="str">
        <f t="shared" si="919"/>
        <v/>
      </c>
      <c r="L1157" s="87" t="str">
        <f t="shared" si="920"/>
        <v/>
      </c>
      <c r="M1157" s="87" t="str">
        <f t="shared" si="921"/>
        <v/>
      </c>
      <c r="N1157" s="92"/>
      <c r="P1157" s="223" t="str">
        <f>IF(OR(LEFT($A1157,1)="x",AND(Y1153+$AC1157=0,$AC1153&gt;0)),"",IFERROR(VLOOKUP($A1157,LedenZ,26,0),""))</f>
        <v/>
      </c>
      <c r="Q1157" s="223" t="str">
        <f>IF(OR(LEFT($A1157,1)="x",AND(Z1153+$AC1157=0,$AC1153&gt;0)),"",IFERROR(VLOOKUP($A1157,LedenZ,27,0),""))</f>
        <v/>
      </c>
      <c r="R1157" s="223" t="str">
        <f>IF(OR(LEFT($A1157,1)="x",AND(AA1153+$AC1157=0,$AC1153&gt;0)),"",IFERROR(VLOOKUP($A1157,LedenZ,28,0),""))</f>
        <v/>
      </c>
      <c r="S1157" s="223" t="str">
        <f>IF(OR(LEFT($A1157,1)="x",AND(AC1153+$AC1157=0,$AC1153&gt;0)),"",IFERROR(VLOOKUP($A1157,LedenZ,29,0),""))</f>
        <v/>
      </c>
      <c r="T1157" s="305"/>
      <c r="U1157" s="226"/>
      <c r="V1157" s="229" t="str">
        <f t="shared" si="927"/>
        <v/>
      </c>
      <c r="W1157" s="229" t="str">
        <f t="shared" si="927"/>
        <v/>
      </c>
      <c r="X1157" s="52">
        <v>8</v>
      </c>
      <c r="Y1157" s="87" t="str">
        <f t="shared" si="922"/>
        <v/>
      </c>
      <c r="Z1157" s="87" t="str">
        <f t="shared" si="923"/>
        <v/>
      </c>
      <c r="AA1157" s="87" t="str">
        <f t="shared" si="924"/>
        <v/>
      </c>
      <c r="AB1157" s="87" t="str">
        <f t="shared" si="925"/>
        <v/>
      </c>
      <c r="AC1157" s="34">
        <f t="shared" si="926"/>
        <v>0</v>
      </c>
    </row>
    <row r="1158" spans="1:29" x14ac:dyDescent="0.2">
      <c r="A1158" s="34" t="str">
        <f>C1151&amp;"x"&amp;B1158</f>
        <v>x5</v>
      </c>
      <c r="B1158" s="63">
        <v>5</v>
      </c>
      <c r="C1158" s="87" t="str">
        <f t="shared" si="912"/>
        <v/>
      </c>
      <c r="D1158" s="87" t="str">
        <f t="shared" si="913"/>
        <v/>
      </c>
      <c r="E1158" s="88" t="str">
        <f t="shared" si="914"/>
        <v/>
      </c>
      <c r="F1158" s="88" t="str">
        <f t="shared" si="915"/>
        <v/>
      </c>
      <c r="G1158" s="89" t="str">
        <f t="shared" si="916"/>
        <v/>
      </c>
      <c r="H1158" s="90" t="str">
        <f t="shared" si="917"/>
        <v/>
      </c>
      <c r="I1158" s="97"/>
      <c r="J1158" s="87" t="str">
        <f t="shared" si="918"/>
        <v/>
      </c>
      <c r="K1158" s="87" t="str">
        <f t="shared" si="919"/>
        <v/>
      </c>
      <c r="L1158" s="87" t="str">
        <f t="shared" si="920"/>
        <v/>
      </c>
      <c r="M1158" s="87" t="str">
        <f t="shared" si="921"/>
        <v/>
      </c>
      <c r="N1158" s="92"/>
      <c r="P1158" s="223" t="str">
        <f>IF(OR(LEFT($A1158,1)="x",AND(Y1153+$AC1158=0,$AC1153&gt;0)),"",IFERROR(VLOOKUP($A1158,LedenZ,26,0),""))</f>
        <v/>
      </c>
      <c r="Q1158" s="223" t="str">
        <f>IF(OR(LEFT($A1158,1)="x",AND(Z1153+$AC1158=0,$AC1153&gt;0)),"",IFERROR(VLOOKUP($A1158,LedenZ,27,0),""))</f>
        <v/>
      </c>
      <c r="R1158" s="223" t="str">
        <f>IF(OR(LEFT($A1158,1)="x",AND(AA1153+$AC1158=0,$AC1153&gt;0)),"",IFERROR(VLOOKUP($A1158,LedenZ,28,0),""))</f>
        <v/>
      </c>
      <c r="S1158" s="223" t="str">
        <f>IF(OR(LEFT($A1158,1)="x",AND(AC1153+$AC1158=0,$AC1153&gt;0)),"",IFERROR(VLOOKUP($A1158,LedenZ,29,0),""))</f>
        <v/>
      </c>
      <c r="T1158" s="305"/>
      <c r="U1158" s="226"/>
      <c r="V1158" s="229" t="str">
        <f t="shared" si="927"/>
        <v/>
      </c>
      <c r="W1158" s="229" t="str">
        <f t="shared" si="927"/>
        <v/>
      </c>
      <c r="X1158" s="52">
        <v>9</v>
      </c>
      <c r="Y1158" s="87" t="str">
        <f t="shared" si="922"/>
        <v/>
      </c>
      <c r="Z1158" s="87" t="str">
        <f t="shared" si="923"/>
        <v/>
      </c>
      <c r="AA1158" s="87" t="str">
        <f t="shared" si="924"/>
        <v/>
      </c>
      <c r="AB1158" s="87" t="str">
        <f t="shared" si="925"/>
        <v/>
      </c>
      <c r="AC1158" s="34">
        <f t="shared" si="926"/>
        <v>0</v>
      </c>
    </row>
    <row r="1159" spans="1:29" x14ac:dyDescent="0.2">
      <c r="A1159" s="34" t="str">
        <f>C1151&amp;"x"&amp;B1159</f>
        <v>x6</v>
      </c>
      <c r="B1159" s="63">
        <v>6</v>
      </c>
      <c r="C1159" s="87" t="str">
        <f t="shared" si="912"/>
        <v/>
      </c>
      <c r="D1159" s="87" t="str">
        <f t="shared" si="913"/>
        <v/>
      </c>
      <c r="E1159" s="88" t="str">
        <f t="shared" si="914"/>
        <v/>
      </c>
      <c r="F1159" s="88" t="str">
        <f t="shared" si="915"/>
        <v/>
      </c>
      <c r="G1159" s="89" t="str">
        <f t="shared" si="916"/>
        <v/>
      </c>
      <c r="H1159" s="90" t="str">
        <f t="shared" si="917"/>
        <v/>
      </c>
      <c r="I1159" s="97"/>
      <c r="J1159" s="87" t="str">
        <f t="shared" si="918"/>
        <v/>
      </c>
      <c r="K1159" s="87" t="str">
        <f t="shared" si="919"/>
        <v/>
      </c>
      <c r="L1159" s="87" t="str">
        <f t="shared" si="920"/>
        <v/>
      </c>
      <c r="M1159" s="87" t="str">
        <f t="shared" si="921"/>
        <v/>
      </c>
      <c r="N1159" s="92"/>
      <c r="P1159" s="223" t="str">
        <f>IF(OR(LEFT($A1159,1)="x",AND(Y1153+$AC1159=0,$AC1153&gt;0)),"",IFERROR(VLOOKUP($A1159,LedenZ,26,0),""))</f>
        <v/>
      </c>
      <c r="Q1159" s="223" t="str">
        <f>IF(OR(LEFT($A1159,1)="x",AND(Z1153+$AC1159=0,$AC1153&gt;0)),"",IFERROR(VLOOKUP($A1159,LedenZ,27,0),""))</f>
        <v/>
      </c>
      <c r="R1159" s="223" t="str">
        <f>IF(OR(LEFT($A1159,1)="x",AND(AA1153+$AC1159=0,$AC1153&gt;0)),"",IFERROR(VLOOKUP($A1159,LedenZ,28,0),""))</f>
        <v/>
      </c>
      <c r="S1159" s="223" t="str">
        <f>IF(OR(LEFT($A1159,1)="x",AND(AC1153+$AC1159=0,$AC1153&gt;0)),"",IFERROR(VLOOKUP($A1159,LedenZ,29,0),""))</f>
        <v/>
      </c>
      <c r="T1159" s="305"/>
      <c r="U1159" s="226"/>
      <c r="V1159" s="229" t="str">
        <f t="shared" si="927"/>
        <v/>
      </c>
      <c r="W1159" s="229" t="str">
        <f t="shared" si="927"/>
        <v/>
      </c>
      <c r="X1159" s="52">
        <v>10</v>
      </c>
      <c r="Y1159" s="87" t="str">
        <f t="shared" si="922"/>
        <v/>
      </c>
      <c r="Z1159" s="87" t="str">
        <f t="shared" si="923"/>
        <v/>
      </c>
      <c r="AA1159" s="87" t="str">
        <f t="shared" si="924"/>
        <v/>
      </c>
      <c r="AB1159" s="87" t="str">
        <f t="shared" si="925"/>
        <v/>
      </c>
      <c r="AC1159" s="34">
        <f t="shared" si="926"/>
        <v>0</v>
      </c>
    </row>
    <row r="1160" spans="1:29" x14ac:dyDescent="0.2">
      <c r="A1160" s="34" t="str">
        <f>C1151&amp;"x"&amp;B1160</f>
        <v>x7</v>
      </c>
      <c r="B1160" s="63">
        <v>7</v>
      </c>
      <c r="C1160" s="87" t="str">
        <f t="shared" si="912"/>
        <v/>
      </c>
      <c r="D1160" s="87" t="str">
        <f t="shared" si="913"/>
        <v/>
      </c>
      <c r="E1160" s="88" t="str">
        <f t="shared" si="914"/>
        <v/>
      </c>
      <c r="F1160" s="88" t="str">
        <f t="shared" si="915"/>
        <v/>
      </c>
      <c r="G1160" s="89" t="str">
        <f t="shared" si="916"/>
        <v/>
      </c>
      <c r="H1160" s="90" t="str">
        <f t="shared" si="917"/>
        <v/>
      </c>
      <c r="I1160" s="97"/>
      <c r="J1160" s="87" t="str">
        <f t="shared" si="918"/>
        <v/>
      </c>
      <c r="K1160" s="87" t="str">
        <f t="shared" si="919"/>
        <v/>
      </c>
      <c r="L1160" s="87" t="str">
        <f t="shared" si="920"/>
        <v/>
      </c>
      <c r="M1160" s="87" t="str">
        <f t="shared" si="921"/>
        <v/>
      </c>
      <c r="N1160" s="92"/>
      <c r="P1160" s="223" t="str">
        <f>IF(OR(LEFT($A1160,1)="x",AND(Y1153+$AC1160=0,$AC1153&gt;0)),"",IFERROR(VLOOKUP($A1160,LedenZ,26,0),""))</f>
        <v/>
      </c>
      <c r="Q1160" s="223" t="str">
        <f>IF(OR(LEFT($A1160,1)="x",AND(Z1153+$AC1160=0,$AC1153&gt;0)),"",IFERROR(VLOOKUP($A1160,LedenZ,27,0),""))</f>
        <v/>
      </c>
      <c r="R1160" s="223" t="str">
        <f>IF(OR(LEFT($A1160,1)="x",AND(AA1153+$AC1160=0,$AC1153&gt;0)),"",IFERROR(VLOOKUP($A1160,LedenZ,28,0),""))</f>
        <v/>
      </c>
      <c r="S1160" s="223" t="str">
        <f>IF(OR(LEFT($A1160,1)="x",AND(AC1153+$AC1160=0,$AC1153&gt;0)),"",IFERROR(VLOOKUP($A1160,LedenZ,29,0),""))</f>
        <v/>
      </c>
      <c r="T1160" s="305"/>
      <c r="U1160" s="226"/>
      <c r="V1160" s="229" t="str">
        <f t="shared" si="927"/>
        <v/>
      </c>
      <c r="W1160" s="229" t="str">
        <f t="shared" si="927"/>
        <v/>
      </c>
      <c r="X1160" s="52">
        <v>11</v>
      </c>
      <c r="Y1160" s="87" t="str">
        <f t="shared" si="922"/>
        <v/>
      </c>
      <c r="Z1160" s="87" t="str">
        <f t="shared" si="923"/>
        <v/>
      </c>
      <c r="AA1160" s="87" t="str">
        <f t="shared" si="924"/>
        <v/>
      </c>
      <c r="AB1160" s="87" t="str">
        <f t="shared" si="925"/>
        <v/>
      </c>
      <c r="AC1160" s="34">
        <f t="shared" si="926"/>
        <v>0</v>
      </c>
    </row>
    <row r="1161" spans="1:29" x14ac:dyDescent="0.2">
      <c r="A1161" s="34" t="str">
        <f>C1151&amp;"x"&amp;B1161</f>
        <v>x8</v>
      </c>
      <c r="B1161" s="63">
        <v>8</v>
      </c>
      <c r="C1161" s="87" t="str">
        <f t="shared" si="912"/>
        <v/>
      </c>
      <c r="D1161" s="87" t="str">
        <f t="shared" si="913"/>
        <v/>
      </c>
      <c r="E1161" s="88" t="str">
        <f t="shared" si="914"/>
        <v/>
      </c>
      <c r="F1161" s="88" t="str">
        <f t="shared" si="915"/>
        <v/>
      </c>
      <c r="G1161" s="89" t="str">
        <f t="shared" si="916"/>
        <v/>
      </c>
      <c r="H1161" s="90" t="str">
        <f t="shared" si="917"/>
        <v/>
      </c>
      <c r="I1161" s="97"/>
      <c r="J1161" s="87" t="str">
        <f t="shared" si="918"/>
        <v/>
      </c>
      <c r="K1161" s="87" t="str">
        <f t="shared" si="919"/>
        <v/>
      </c>
      <c r="L1161" s="87" t="str">
        <f t="shared" si="920"/>
        <v/>
      </c>
      <c r="M1161" s="87" t="str">
        <f t="shared" si="921"/>
        <v/>
      </c>
      <c r="N1161" s="92"/>
      <c r="P1161" s="223" t="str">
        <f>IF(OR(LEFT($A1161,1)="x",AND(Y1153+$AC1161=0,$AC1153&gt;0)),"",IFERROR(VLOOKUP($A1161,LedenZ,26,0),""))</f>
        <v/>
      </c>
      <c r="Q1161" s="223" t="str">
        <f>IF(OR(LEFT($A1161,1)="x",AND(Z1153+$AC1161=0,$AC1153&gt;0)),"",IFERROR(VLOOKUP($A1161,LedenZ,27,0),""))</f>
        <v/>
      </c>
      <c r="R1161" s="223" t="str">
        <f>IF(OR(LEFT($A1161,1)="x",AND(AA1153+$AC1161=0,$AC1153&gt;0)),"",IFERROR(VLOOKUP($A1161,LedenZ,28,0),""))</f>
        <v/>
      </c>
      <c r="S1161" s="223" t="str">
        <f>IF(OR(LEFT($A1161,1)="x",AND(AC1153+$AC1161=0,$AC1153&gt;0)),"",IFERROR(VLOOKUP($A1161,LedenZ,29,0),""))</f>
        <v/>
      </c>
      <c r="T1161" s="305"/>
      <c r="U1161" s="226"/>
      <c r="V1161" s="229" t="str">
        <f t="shared" si="927"/>
        <v/>
      </c>
      <c r="W1161" s="229" t="str">
        <f t="shared" si="927"/>
        <v/>
      </c>
      <c r="X1161" s="52">
        <v>12</v>
      </c>
      <c r="Y1161" s="87" t="str">
        <f t="shared" si="922"/>
        <v/>
      </c>
      <c r="Z1161" s="87" t="str">
        <f t="shared" si="923"/>
        <v/>
      </c>
      <c r="AA1161" s="87" t="str">
        <f t="shared" si="924"/>
        <v/>
      </c>
      <c r="AB1161" s="87" t="str">
        <f t="shared" si="925"/>
        <v/>
      </c>
      <c r="AC1161" s="34">
        <f t="shared" si="926"/>
        <v>0</v>
      </c>
    </row>
    <row r="1162" spans="1:29" x14ac:dyDescent="0.2">
      <c r="A1162" s="34" t="str">
        <f>C1151&amp;"x"&amp;B1162</f>
        <v>x9</v>
      </c>
      <c r="B1162" s="63">
        <v>9</v>
      </c>
      <c r="C1162" s="87" t="str">
        <f t="shared" si="912"/>
        <v/>
      </c>
      <c r="D1162" s="87" t="str">
        <f t="shared" si="913"/>
        <v/>
      </c>
      <c r="E1162" s="88" t="str">
        <f t="shared" si="914"/>
        <v/>
      </c>
      <c r="F1162" s="88" t="str">
        <f t="shared" si="915"/>
        <v/>
      </c>
      <c r="G1162" s="89" t="str">
        <f t="shared" si="916"/>
        <v/>
      </c>
      <c r="H1162" s="90" t="str">
        <f t="shared" si="917"/>
        <v/>
      </c>
      <c r="I1162" s="97"/>
      <c r="J1162" s="87" t="str">
        <f t="shared" si="918"/>
        <v/>
      </c>
      <c r="K1162" s="87" t="str">
        <f t="shared" si="919"/>
        <v/>
      </c>
      <c r="L1162" s="87" t="str">
        <f t="shared" si="920"/>
        <v/>
      </c>
      <c r="M1162" s="87" t="str">
        <f t="shared" si="921"/>
        <v/>
      </c>
      <c r="N1162" s="92"/>
      <c r="P1162" s="223" t="str">
        <f>IF(OR(LEFT($A1162,1)="x",AND(Y1153+$AC1162=0,$AC1153&gt;0)),"",IFERROR(VLOOKUP($A1162,LedenZ,26,0),""))</f>
        <v/>
      </c>
      <c r="Q1162" s="223" t="str">
        <f>IF(OR(LEFT($A1162,1)="x",AND(Z1153+$AC1162=0,$AC1153&gt;0)),"",IFERROR(VLOOKUP($A1162,LedenZ,27,0),""))</f>
        <v/>
      </c>
      <c r="R1162" s="223" t="str">
        <f>IF(OR(LEFT($A1162,1)="x",AND(AA1153+$AC1162=0,$AC1153&gt;0)),"",IFERROR(VLOOKUP($A1162,LedenZ,28,0),""))</f>
        <v/>
      </c>
      <c r="S1162" s="223" t="str">
        <f>IF(OR(LEFT($A1162,1)="x",AND(AC1153+$AC1162=0,$AC1153&gt;0)),"",IFERROR(VLOOKUP($A1162,LedenZ,29,0),""))</f>
        <v/>
      </c>
      <c r="T1162" s="305"/>
      <c r="U1162" s="226"/>
      <c r="V1162" s="229" t="str">
        <f t="shared" si="927"/>
        <v/>
      </c>
      <c r="W1162" s="229" t="str">
        <f t="shared" si="927"/>
        <v/>
      </c>
      <c r="X1162" s="52">
        <v>13</v>
      </c>
      <c r="Y1162" s="87" t="str">
        <f t="shared" si="922"/>
        <v/>
      </c>
      <c r="Z1162" s="87" t="str">
        <f t="shared" si="923"/>
        <v/>
      </c>
      <c r="AA1162" s="87" t="str">
        <f t="shared" si="924"/>
        <v/>
      </c>
      <c r="AB1162" s="87" t="str">
        <f t="shared" si="925"/>
        <v/>
      </c>
      <c r="AC1162" s="34">
        <f t="shared" si="926"/>
        <v>0</v>
      </c>
    </row>
    <row r="1163" spans="1:29" x14ac:dyDescent="0.2">
      <c r="A1163" s="34" t="str">
        <f>C1151&amp;"x"&amp;B1163</f>
        <v>x10</v>
      </c>
      <c r="B1163" s="63">
        <v>10</v>
      </c>
      <c r="C1163" s="87" t="str">
        <f t="shared" si="912"/>
        <v/>
      </c>
      <c r="D1163" s="87" t="str">
        <f t="shared" si="913"/>
        <v/>
      </c>
      <c r="E1163" s="88" t="str">
        <f t="shared" si="914"/>
        <v/>
      </c>
      <c r="F1163" s="88" t="str">
        <f t="shared" si="915"/>
        <v/>
      </c>
      <c r="G1163" s="89" t="str">
        <f t="shared" si="916"/>
        <v/>
      </c>
      <c r="H1163" s="90" t="str">
        <f t="shared" si="917"/>
        <v/>
      </c>
      <c r="I1163" s="97"/>
      <c r="J1163" s="87" t="str">
        <f t="shared" si="918"/>
        <v/>
      </c>
      <c r="K1163" s="87" t="str">
        <f t="shared" si="919"/>
        <v/>
      </c>
      <c r="L1163" s="87" t="str">
        <f t="shared" si="920"/>
        <v/>
      </c>
      <c r="M1163" s="87" t="str">
        <f t="shared" si="921"/>
        <v/>
      </c>
      <c r="N1163" s="92"/>
      <c r="P1163" s="223" t="str">
        <f>IF(OR(LEFT($A1163,1)="x",AND(Y1153+$AC1163=0,$AC1153&gt;0)),"",IFERROR(VLOOKUP($A1163,LedenZ,26,0),""))</f>
        <v/>
      </c>
      <c r="Q1163" s="223" t="str">
        <f>IF(OR(LEFT($A1163,1)="x",AND(Z1153+$AC1163=0,$AC1153&gt;0)),"",IFERROR(VLOOKUP($A1163,LedenZ,27,0),""))</f>
        <v/>
      </c>
      <c r="R1163" s="223" t="str">
        <f>IF(OR(LEFT($A1163,1)="x",AND(AA1153+$AC1163=0,$AC1153&gt;0)),"",IFERROR(VLOOKUP($A1163,LedenZ,28,0),""))</f>
        <v/>
      </c>
      <c r="S1163" s="223" t="str">
        <f>IF(OR(LEFT($A1163,1)="x",AND(AC1153+$AC1163=0,$AC1153&gt;0)),"",IFERROR(VLOOKUP($A1163,LedenZ,29,0),""))</f>
        <v/>
      </c>
      <c r="T1163" s="305"/>
      <c r="U1163" s="226"/>
      <c r="V1163" s="229" t="str">
        <f t="shared" si="927"/>
        <v/>
      </c>
      <c r="W1163" s="229" t="str">
        <f t="shared" si="927"/>
        <v/>
      </c>
      <c r="X1163" s="52">
        <v>14</v>
      </c>
      <c r="Y1163" s="87" t="str">
        <f t="shared" si="922"/>
        <v/>
      </c>
      <c r="Z1163" s="87" t="str">
        <f t="shared" si="923"/>
        <v/>
      </c>
      <c r="AA1163" s="87" t="str">
        <f t="shared" si="924"/>
        <v/>
      </c>
      <c r="AB1163" s="87" t="str">
        <f t="shared" si="925"/>
        <v/>
      </c>
      <c r="AC1163" s="34">
        <f t="shared" si="926"/>
        <v>0</v>
      </c>
    </row>
    <row r="1164" spans="1:29" x14ac:dyDescent="0.2">
      <c r="A1164" s="34" t="str">
        <f>C1151&amp;"x"&amp;B1164</f>
        <v>x11</v>
      </c>
      <c r="B1164" s="63">
        <v>11</v>
      </c>
      <c r="C1164" s="87" t="str">
        <f t="shared" si="912"/>
        <v/>
      </c>
      <c r="D1164" s="87" t="str">
        <f t="shared" si="913"/>
        <v/>
      </c>
      <c r="E1164" s="88" t="str">
        <f t="shared" si="914"/>
        <v/>
      </c>
      <c r="F1164" s="88" t="str">
        <f t="shared" si="915"/>
        <v/>
      </c>
      <c r="G1164" s="89" t="str">
        <f t="shared" si="916"/>
        <v/>
      </c>
      <c r="H1164" s="90" t="str">
        <f t="shared" si="917"/>
        <v/>
      </c>
      <c r="I1164" s="97"/>
      <c r="J1164" s="87" t="str">
        <f t="shared" si="918"/>
        <v/>
      </c>
      <c r="K1164" s="87" t="str">
        <f t="shared" si="919"/>
        <v/>
      </c>
      <c r="L1164" s="87" t="str">
        <f t="shared" si="920"/>
        <v/>
      </c>
      <c r="M1164" s="87" t="str">
        <f t="shared" si="921"/>
        <v/>
      </c>
      <c r="N1164" s="92"/>
      <c r="P1164" s="223" t="str">
        <f>IF(OR(LEFT($A1164,1)="x",AND(Y1153+$AC1164=0,$AC1153&gt;0)),"",IFERROR(VLOOKUP($A1164,LedenZ,26,0),""))</f>
        <v/>
      </c>
      <c r="Q1164" s="223" t="str">
        <f>IF(OR(LEFT($A1164,1)="x",AND(Z1153+$AC1164=0,$AC1153&gt;0)),"",IFERROR(VLOOKUP($A1164,LedenZ,27,0),""))</f>
        <v/>
      </c>
      <c r="R1164" s="223" t="str">
        <f>IF(OR(LEFT($A1164,1)="x",AND(AA1153+$AC1164=0,$AC1153&gt;0)),"",IFERROR(VLOOKUP($A1164,LedenZ,28,0),""))</f>
        <v/>
      </c>
      <c r="S1164" s="223" t="str">
        <f>IF(OR(LEFT($A1164,1)="x",AND(AC1153+$AC1164=0,$AC1153&gt;0)),"",IFERROR(VLOOKUP($A1164,LedenZ,29,0),""))</f>
        <v/>
      </c>
      <c r="V1164" s="229" t="str">
        <f t="shared" si="927"/>
        <v/>
      </c>
      <c r="W1164" s="229" t="str">
        <f t="shared" si="927"/>
        <v/>
      </c>
      <c r="X1164" s="52">
        <v>15</v>
      </c>
      <c r="Y1164" s="87" t="str">
        <f t="shared" si="922"/>
        <v/>
      </c>
      <c r="Z1164" s="87" t="str">
        <f t="shared" si="923"/>
        <v/>
      </c>
      <c r="AA1164" s="87" t="str">
        <f t="shared" si="924"/>
        <v/>
      </c>
      <c r="AB1164" s="87" t="str">
        <f t="shared" si="925"/>
        <v/>
      </c>
      <c r="AC1164" s="34">
        <f t="shared" si="926"/>
        <v>0</v>
      </c>
    </row>
    <row r="1165" spans="1:29" x14ac:dyDescent="0.2">
      <c r="A1165" s="34" t="str">
        <f>C1151&amp;"x"&amp;B1165</f>
        <v>x12</v>
      </c>
      <c r="B1165" s="63">
        <v>12</v>
      </c>
      <c r="C1165" s="87" t="str">
        <f t="shared" si="912"/>
        <v/>
      </c>
      <c r="D1165" s="87" t="str">
        <f t="shared" si="913"/>
        <v/>
      </c>
      <c r="E1165" s="88" t="str">
        <f t="shared" si="914"/>
        <v/>
      </c>
      <c r="F1165" s="88" t="str">
        <f t="shared" si="915"/>
        <v/>
      </c>
      <c r="G1165" s="89" t="str">
        <f t="shared" si="916"/>
        <v/>
      </c>
      <c r="H1165" s="90" t="str">
        <f t="shared" si="917"/>
        <v/>
      </c>
      <c r="I1165" s="97"/>
      <c r="J1165" s="87" t="str">
        <f t="shared" si="918"/>
        <v/>
      </c>
      <c r="K1165" s="87" t="str">
        <f t="shared" si="919"/>
        <v/>
      </c>
      <c r="L1165" s="87" t="str">
        <f t="shared" si="920"/>
        <v/>
      </c>
      <c r="M1165" s="87" t="str">
        <f t="shared" si="921"/>
        <v/>
      </c>
      <c r="N1165" s="92"/>
      <c r="P1165" s="223" t="str">
        <f>IF(OR(LEFT($A1165,1)="x",AND(Y1153+$AC1165=0,$AC1153&gt;0)),"",IFERROR(VLOOKUP($A1165,LedenZ,26,0),""))</f>
        <v/>
      </c>
      <c r="Q1165" s="223" t="str">
        <f>IF(OR(LEFT($A1165,1)="x",AND(Z1153+$AC1165=0,$AC1153&gt;0)),"",IFERROR(VLOOKUP($A1165,LedenZ,27,0),""))</f>
        <v/>
      </c>
      <c r="R1165" s="223" t="str">
        <f>IF(OR(LEFT($A1165,1)="x",AND(AA1153+$AC1165=0,$AC1153&gt;0)),"",IFERROR(VLOOKUP($A1165,LedenZ,28,0),""))</f>
        <v/>
      </c>
      <c r="S1165" s="223" t="str">
        <f>IF(OR(LEFT($A1165,1)="x",AND(AC1153+$AC1165=0,$AC1153&gt;0)),"",IFERROR(VLOOKUP($A1165,LedenZ,29,0),""))</f>
        <v/>
      </c>
      <c r="V1165" s="229" t="str">
        <f t="shared" si="927"/>
        <v/>
      </c>
      <c r="W1165" s="229" t="str">
        <f t="shared" si="927"/>
        <v/>
      </c>
      <c r="X1165" s="52">
        <v>16</v>
      </c>
      <c r="Y1165" s="87" t="str">
        <f t="shared" si="922"/>
        <v/>
      </c>
      <c r="Z1165" s="87" t="str">
        <f t="shared" si="923"/>
        <v/>
      </c>
      <c r="AA1165" s="87" t="str">
        <f t="shared" si="924"/>
        <v/>
      </c>
      <c r="AB1165" s="87" t="str">
        <f t="shared" si="925"/>
        <v/>
      </c>
      <c r="AC1165" s="34">
        <f t="shared" si="926"/>
        <v>0</v>
      </c>
    </row>
    <row r="1166" spans="1:29" x14ac:dyDescent="0.2">
      <c r="A1166" s="34" t="str">
        <f>C1151&amp;"x"&amp;B1166</f>
        <v>x13</v>
      </c>
      <c r="B1166" s="63">
        <v>13</v>
      </c>
      <c r="C1166" s="87" t="str">
        <f t="shared" si="912"/>
        <v/>
      </c>
      <c r="D1166" s="87" t="str">
        <f t="shared" si="913"/>
        <v/>
      </c>
      <c r="E1166" s="88" t="str">
        <f t="shared" si="914"/>
        <v/>
      </c>
      <c r="F1166" s="88" t="str">
        <f t="shared" si="915"/>
        <v/>
      </c>
      <c r="G1166" s="89" t="str">
        <f t="shared" si="916"/>
        <v/>
      </c>
      <c r="H1166" s="90" t="str">
        <f t="shared" si="917"/>
        <v/>
      </c>
      <c r="I1166" s="97"/>
      <c r="J1166" s="87" t="str">
        <f t="shared" si="918"/>
        <v/>
      </c>
      <c r="K1166" s="87" t="str">
        <f t="shared" si="919"/>
        <v/>
      </c>
      <c r="L1166" s="87" t="str">
        <f t="shared" si="920"/>
        <v/>
      </c>
      <c r="M1166" s="87" t="str">
        <f t="shared" si="921"/>
        <v/>
      </c>
      <c r="N1166" s="92"/>
      <c r="P1166" s="223" t="str">
        <f>IF(OR(LEFT($A1166,1)="x",AND(Y1153+$AC1166=0,$AC1153&gt;0)),"",IFERROR(VLOOKUP($A1166,LedenZ,26,0),""))</f>
        <v/>
      </c>
      <c r="Q1166" s="223" t="str">
        <f>IF(OR(LEFT($A1166,1)="x",AND(Z1153+$AC1166=0,$AC1153&gt;0)),"",IFERROR(VLOOKUP($A1166,LedenZ,27,0),""))</f>
        <v/>
      </c>
      <c r="R1166" s="223" t="str">
        <f>IF(OR(LEFT($A1166,1)="x",AND(AA1153+$AC1166=0,$AC1153&gt;0)),"",IFERROR(VLOOKUP($A1166,LedenZ,28,0),""))</f>
        <v/>
      </c>
      <c r="S1166" s="223" t="str">
        <f>IF(OR(LEFT($A1166,1)="x",AND(AC1153+$AC1166=0,$AC1153&gt;0)),"",IFERROR(VLOOKUP($A1166,LedenZ,29,0),""))</f>
        <v/>
      </c>
      <c r="V1166" s="229" t="str">
        <f t="shared" si="927"/>
        <v/>
      </c>
      <c r="W1166" s="229" t="str">
        <f t="shared" si="927"/>
        <v/>
      </c>
      <c r="X1166" s="52">
        <v>17</v>
      </c>
      <c r="Y1166" s="87" t="str">
        <f t="shared" si="922"/>
        <v/>
      </c>
      <c r="Z1166" s="87" t="str">
        <f t="shared" si="923"/>
        <v/>
      </c>
      <c r="AA1166" s="87" t="str">
        <f t="shared" si="924"/>
        <v/>
      </c>
      <c r="AB1166" s="87" t="str">
        <f t="shared" si="925"/>
        <v/>
      </c>
      <c r="AC1166" s="34">
        <f t="shared" si="926"/>
        <v>0</v>
      </c>
    </row>
    <row r="1167" spans="1:29" x14ac:dyDescent="0.2">
      <c r="A1167" s="34" t="str">
        <f>C1151&amp;"x"&amp;B1167</f>
        <v>x14</v>
      </c>
      <c r="B1167" s="63">
        <v>14</v>
      </c>
      <c r="C1167" s="87" t="str">
        <f t="shared" si="912"/>
        <v/>
      </c>
      <c r="D1167" s="87" t="str">
        <f t="shared" si="913"/>
        <v/>
      </c>
      <c r="E1167" s="88" t="str">
        <f t="shared" si="914"/>
        <v/>
      </c>
      <c r="F1167" s="88" t="str">
        <f t="shared" si="915"/>
        <v/>
      </c>
      <c r="G1167" s="89" t="str">
        <f t="shared" si="916"/>
        <v/>
      </c>
      <c r="H1167" s="90" t="str">
        <f t="shared" si="917"/>
        <v/>
      </c>
      <c r="I1167" s="97"/>
      <c r="J1167" s="87" t="str">
        <f t="shared" si="918"/>
        <v/>
      </c>
      <c r="K1167" s="87" t="str">
        <f t="shared" si="919"/>
        <v/>
      </c>
      <c r="L1167" s="87" t="str">
        <f t="shared" si="920"/>
        <v/>
      </c>
      <c r="M1167" s="87" t="str">
        <f t="shared" si="921"/>
        <v/>
      </c>
      <c r="N1167" s="92"/>
      <c r="P1167" s="223" t="str">
        <f>IF(OR(LEFT($A1167,1)="x",AND(Y1153+$AC1167=0,$AC1153&gt;0)),"",IFERROR(VLOOKUP($A1167,LedenZ,26,0),""))</f>
        <v/>
      </c>
      <c r="Q1167" s="223" t="str">
        <f>IF(OR(LEFT($A1167,1)="x",AND(Z1153+$AC1167=0,$AC1153&gt;0)),"",IFERROR(VLOOKUP($A1167,LedenZ,27,0),""))</f>
        <v/>
      </c>
      <c r="R1167" s="223" t="str">
        <f>IF(OR(LEFT($A1167,1)="x",AND(AA1153+$AC1167=0,$AC1153&gt;0)),"",IFERROR(VLOOKUP($A1167,LedenZ,28,0),""))</f>
        <v/>
      </c>
      <c r="S1167" s="223" t="str">
        <f>IF(OR(LEFT($A1167,1)="x",AND(AC1153+$AC1167=0,$AC1153&gt;0)),"",IFERROR(VLOOKUP($A1167,LedenZ,29,0),""))</f>
        <v/>
      </c>
      <c r="V1167" s="229" t="str">
        <f t="shared" si="927"/>
        <v/>
      </c>
      <c r="W1167" s="229" t="str">
        <f t="shared" si="927"/>
        <v/>
      </c>
      <c r="X1167" s="52">
        <v>18</v>
      </c>
      <c r="Y1167" s="87" t="str">
        <f t="shared" si="922"/>
        <v/>
      </c>
      <c r="Z1167" s="87" t="str">
        <f t="shared" si="923"/>
        <v/>
      </c>
      <c r="AA1167" s="87" t="str">
        <f t="shared" si="924"/>
        <v/>
      </c>
      <c r="AB1167" s="87" t="str">
        <f t="shared" si="925"/>
        <v/>
      </c>
      <c r="AC1167" s="34">
        <f t="shared" si="926"/>
        <v>0</v>
      </c>
    </row>
    <row r="1168" spans="1:29" x14ac:dyDescent="0.2">
      <c r="A1168" s="34" t="str">
        <f>C1151&amp;"x"&amp;B1168</f>
        <v>x15</v>
      </c>
      <c r="B1168" s="63">
        <v>15</v>
      </c>
      <c r="C1168" s="87" t="str">
        <f t="shared" si="912"/>
        <v/>
      </c>
      <c r="D1168" s="87" t="str">
        <f t="shared" si="913"/>
        <v/>
      </c>
      <c r="E1168" s="88" t="str">
        <f t="shared" si="914"/>
        <v/>
      </c>
      <c r="F1168" s="88" t="str">
        <f t="shared" si="915"/>
        <v/>
      </c>
      <c r="G1168" s="89" t="str">
        <f t="shared" si="916"/>
        <v/>
      </c>
      <c r="H1168" s="90" t="str">
        <f t="shared" si="917"/>
        <v/>
      </c>
      <c r="I1168" s="97"/>
      <c r="J1168" s="87" t="str">
        <f t="shared" si="918"/>
        <v/>
      </c>
      <c r="K1168" s="87" t="str">
        <f t="shared" si="919"/>
        <v/>
      </c>
      <c r="L1168" s="87" t="str">
        <f t="shared" si="920"/>
        <v/>
      </c>
      <c r="M1168" s="87" t="str">
        <f t="shared" si="921"/>
        <v/>
      </c>
      <c r="N1168" s="92"/>
      <c r="P1168" s="223" t="str">
        <f>IF(OR(LEFT($A1168,1)="x",AND(Y1153+$AC1168=0,$AC1153&gt;0)),"",IFERROR(VLOOKUP($A1168,LedenZ,26,0),""))</f>
        <v/>
      </c>
      <c r="Q1168" s="223" t="str">
        <f>IF(OR(LEFT($A1168,1)="x",AND(Z1153+$AC1168=0,$AC1153&gt;0)),"",IFERROR(VLOOKUP($A1168,LedenZ,27,0),""))</f>
        <v/>
      </c>
      <c r="R1168" s="223" t="str">
        <f>IF(OR(LEFT($A1168,1)="x",AND(AA1153+$AC1168=0,$AC1153&gt;0)),"",IFERROR(VLOOKUP($A1168,LedenZ,28,0),""))</f>
        <v/>
      </c>
      <c r="S1168" s="223" t="str">
        <f>IF(OR(LEFT($A1168,1)="x",AND(AC1153+$AC1168=0,$AC1153&gt;0)),"",IFERROR(VLOOKUP($A1168,LedenZ,29,0),""))</f>
        <v/>
      </c>
      <c r="V1168" s="229" t="str">
        <f t="shared" si="927"/>
        <v/>
      </c>
      <c r="W1168" s="229" t="str">
        <f t="shared" si="927"/>
        <v/>
      </c>
      <c r="X1168" s="52">
        <v>19</v>
      </c>
      <c r="Y1168" s="87" t="str">
        <f t="shared" si="922"/>
        <v/>
      </c>
      <c r="Z1168" s="87" t="str">
        <f t="shared" si="923"/>
        <v/>
      </c>
      <c r="AA1168" s="87" t="str">
        <f t="shared" si="924"/>
        <v/>
      </c>
      <c r="AB1168" s="87" t="str">
        <f t="shared" si="925"/>
        <v/>
      </c>
      <c r="AC1168" s="34">
        <f t="shared" si="926"/>
        <v>0</v>
      </c>
    </row>
    <row r="1169" spans="1:32" ht="13.5" thickBot="1" x14ac:dyDescent="0.25">
      <c r="B1169" s="93"/>
      <c r="C1169" s="94"/>
      <c r="D1169" s="93"/>
      <c r="E1169" s="93"/>
      <c r="F1169" s="93"/>
      <c r="G1169" s="95"/>
      <c r="H1169" s="95"/>
      <c r="I1169" s="95"/>
      <c r="J1169" s="94"/>
      <c r="K1169" s="94"/>
      <c r="L1169" s="94"/>
      <c r="M1169" s="92"/>
      <c r="N1169" s="92"/>
      <c r="X1169" s="52">
        <v>20</v>
      </c>
    </row>
    <row r="1170" spans="1:32" ht="13.5" thickTop="1" x14ac:dyDescent="0.2">
      <c r="A1170" s="62"/>
      <c r="B1170" s="63"/>
      <c r="C1170" s="392" t="s">
        <v>6547</v>
      </c>
      <c r="D1170" s="392"/>
      <c r="E1170" s="178" t="s">
        <v>6548</v>
      </c>
      <c r="F1170" s="178" t="s">
        <v>6549</v>
      </c>
      <c r="G1170" s="65" t="s">
        <v>6550</v>
      </c>
      <c r="H1170" s="66"/>
      <c r="I1170" s="67"/>
      <c r="J1170" s="68" t="s">
        <v>6551</v>
      </c>
      <c r="K1170" s="68" t="s">
        <v>6552</v>
      </c>
      <c r="L1170" s="68" t="s">
        <v>6553</v>
      </c>
      <c r="M1170" s="69"/>
      <c r="N1170" s="69"/>
      <c r="O1170" s="70"/>
      <c r="P1170" s="71">
        <f>COUNT(P1174:P1188)</f>
        <v>0</v>
      </c>
      <c r="Q1170" s="71">
        <f>COUNT(Q1174:Q1188)</f>
        <v>0</v>
      </c>
      <c r="R1170" s="71">
        <f>COUNT(R1174:R1188)</f>
        <v>0</v>
      </c>
      <c r="S1170" s="71">
        <f>COUNT(S1174:S1188)</f>
        <v>0</v>
      </c>
      <c r="T1170" s="51">
        <f>S1170-(15-COUNTBLANK(AB1174:AB1188))</f>
        <v>0</v>
      </c>
      <c r="U1170" s="70"/>
      <c r="V1170" s="70"/>
      <c r="W1170" s="70"/>
      <c r="X1170" s="70">
        <v>1</v>
      </c>
      <c r="Y1170" s="62"/>
      <c r="Z1170" s="62"/>
      <c r="AA1170" s="62"/>
      <c r="AB1170" s="62"/>
      <c r="AC1170" s="62"/>
    </row>
    <row r="1171" spans="1:32" x14ac:dyDescent="0.2">
      <c r="A1171" s="43">
        <v>62</v>
      </c>
      <c r="B1171" s="73"/>
      <c r="C1171" s="391" t="str">
        <f>Leden!AR64</f>
        <v/>
      </c>
      <c r="D1171" s="391"/>
      <c r="E1171" s="177" t="str">
        <f>IF($C1171="","",LEFT(IFERROR(VLOOKUP($C1171,TeamsZ,2,0),"")&amp;"??",2))</f>
        <v/>
      </c>
      <c r="F1171" s="177" t="str">
        <f>IF($C1171="","",LEFT(IFERROR(VLOOKUP($C1171,TeamsZ,3,0),"")&amp;"??",2))</f>
        <v/>
      </c>
      <c r="G1171" s="177" t="str">
        <f>IF($C1171="","",LEFT(IFERROR(VLOOKUP($C1171,TeamsZ,4,0),"")&amp;"?",1))</f>
        <v/>
      </c>
      <c r="H1171" s="75"/>
      <c r="I1171" s="76"/>
      <c r="J1171" s="295">
        <f>COUNTIF(C1174:C1188,"V")</f>
        <v>0</v>
      </c>
      <c r="K1171" s="300">
        <f>COUNTIF(C1174:C1188,"M")</f>
        <v>0</v>
      </c>
      <c r="L1171" s="77" t="str">
        <f>IFERROR(AVERAGE(H1174:H1188),"")</f>
        <v/>
      </c>
      <c r="M1171" s="78"/>
      <c r="N1171" s="78"/>
      <c r="O1171" s="79" t="s">
        <v>6554</v>
      </c>
      <c r="P1171" s="223" t="str">
        <f>IF(COUNT(P1174:P1188)=0,"",TeamPunten(P1174:P1188,$V1171))</f>
        <v/>
      </c>
      <c r="Q1171" s="223" t="str">
        <f>IF(COUNT(Q1174:Q1188)=0,"",TeamPunten(Q1174:Q1188,$V1171))</f>
        <v/>
      </c>
      <c r="R1171" s="223" t="str">
        <f>IF(COUNT(R1174:R1188)=0,"",TeamPunten(R1174:R1188,$V1171))</f>
        <v/>
      </c>
      <c r="S1171" s="223" t="str">
        <f>IF(COUNT(S1174:S1188)=0,"",TeamPunten(S1174:S1188,$V1171))</f>
        <v/>
      </c>
      <c r="T1171" s="51"/>
      <c r="U1171" s="225" t="str">
        <f>MID($C1171,1,1)</f>
        <v/>
      </c>
      <c r="V1171" s="225" t="str">
        <f>MID($C1171,1,1)</f>
        <v/>
      </c>
      <c r="W1171" s="225" t="str">
        <f>MID($C1171,1,1)</f>
        <v/>
      </c>
      <c r="X1171" s="52">
        <v>2</v>
      </c>
      <c r="Y1171" s="43"/>
      <c r="Z1171" s="43"/>
      <c r="AA1171" s="43"/>
      <c r="AB1171" s="43"/>
      <c r="AC1171" s="43"/>
      <c r="AD1171" s="20" t="str">
        <f>IF($C1171="","",IFERROR(VLOOKUP($C1171,TeamsZ,6,0),""))</f>
        <v/>
      </c>
      <c r="AE1171" s="20" t="str">
        <f>IF($AD1171="","",VLOOKUP($AD1171,Teams!$J$4:$O$8,2,0))</f>
        <v/>
      </c>
      <c r="AF1171" s="20" t="str">
        <f>IF($AD1171="","",VLOOKUP($AD1171,Teams!$J$4:$O$8,4,0))</f>
        <v/>
      </c>
    </row>
    <row r="1172" spans="1:32" x14ac:dyDescent="0.2">
      <c r="B1172" s="63"/>
      <c r="C1172" s="178"/>
      <c r="D1172" s="63"/>
      <c r="E1172" s="63"/>
      <c r="F1172" s="63"/>
      <c r="G1172" s="67"/>
      <c r="H1172" s="67"/>
      <c r="I1172" s="67"/>
      <c r="J1172" s="296"/>
      <c r="K1172" s="296"/>
      <c r="L1172" s="296"/>
      <c r="M1172" s="80"/>
      <c r="N1172" s="80"/>
      <c r="P1172" s="224"/>
      <c r="Q1172" s="224"/>
      <c r="R1172" s="224"/>
      <c r="S1172" s="224"/>
      <c r="T1172" s="51"/>
      <c r="U1172" s="226"/>
      <c r="V1172" s="226"/>
      <c r="W1172" s="226"/>
      <c r="X1172" s="52">
        <v>3</v>
      </c>
    </row>
    <row r="1173" spans="1:32" x14ac:dyDescent="0.2">
      <c r="A1173" s="81"/>
      <c r="B1173" s="82"/>
      <c r="C1173" s="83" t="s">
        <v>6555</v>
      </c>
      <c r="D1173" s="83" t="s">
        <v>6556</v>
      </c>
      <c r="E1173" s="84" t="s">
        <v>6557</v>
      </c>
      <c r="F1173" s="84" t="s">
        <v>6558</v>
      </c>
      <c r="G1173" s="83" t="s">
        <v>6559</v>
      </c>
      <c r="H1173" s="83" t="s">
        <v>6560</v>
      </c>
      <c r="I1173" s="83" t="s">
        <v>6415</v>
      </c>
      <c r="J1173" s="83" t="s">
        <v>7321</v>
      </c>
      <c r="K1173" s="83" t="s">
        <v>8065</v>
      </c>
      <c r="L1173" s="83" t="s">
        <v>8195</v>
      </c>
      <c r="M1173" s="83" t="s">
        <v>8196</v>
      </c>
      <c r="N1173" s="85"/>
      <c r="O1173" s="86"/>
      <c r="P1173" s="227" t="s">
        <v>6425</v>
      </c>
      <c r="Q1173" s="227" t="s">
        <v>6424</v>
      </c>
      <c r="R1173" s="227" t="s">
        <v>6426</v>
      </c>
      <c r="S1173" s="227" t="s">
        <v>6425</v>
      </c>
      <c r="T1173" s="51"/>
      <c r="U1173" s="225" t="str">
        <f>IF(W1171="","",VLOOKUP(W1171,Leeftijdscat,2,FALSE))</f>
        <v/>
      </c>
      <c r="V1173" s="225" t="str">
        <f>IF(W1171="","",VLOOKUP(W1171,Leeftijdscat,3,FALSE))</f>
        <v/>
      </c>
      <c r="W1173" s="225"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LEN(AB1174&amp;AB1175&amp;AB1176&amp;AB1177&amp;AB1178&amp;AB1179&amp;AB1180&amp;AB1181&amp;AB1182&amp;AB1183&amp;AB1184&amp;AB1185&amp;AB1186&amp;AB1187&amp;AB1188)</f>
        <v>0</v>
      </c>
      <c r="AC1173" s="81">
        <f>SUM(Y1173:AA1173)</f>
        <v>0</v>
      </c>
    </row>
    <row r="1174" spans="1:32" x14ac:dyDescent="0.2">
      <c r="A1174" s="34" t="str">
        <f>C1171&amp;"x"&amp;B1174</f>
        <v>x1</v>
      </c>
      <c r="B1174" s="63">
        <v>1</v>
      </c>
      <c r="C1174" s="87" t="str">
        <f t="shared" ref="C1174:C1188" si="928">IF(LEFT($A1174,1)="x","",IFERROR(VLOOKUP($A1174,LedenZ,5,0),""))</f>
        <v/>
      </c>
      <c r="D1174" s="87" t="str">
        <f t="shared" ref="D1174:D1188" si="929">IF(LEFT($A1174,1)="x","",IFERROR(VLOOKUP($A1174,LedenZ,6,0),""))</f>
        <v/>
      </c>
      <c r="E1174" s="88" t="str">
        <f t="shared" ref="E1174:E1188" si="930">IF(LEFT($A1174,1)="x","",IFERROR(VLOOKUP($A1174,LedenZ,7,0),""))</f>
        <v/>
      </c>
      <c r="F1174" s="88" t="str">
        <f t="shared" ref="F1174:F1188" si="931">IF(LEFT($A1174,1)="x","",IFERROR(VLOOKUP($A1174,LedenZ,8,0),""))</f>
        <v/>
      </c>
      <c r="G1174" s="89" t="str">
        <f t="shared" ref="G1174:G1188" si="932">IF(LEFT($A1174,1)="x","",IFERROR(VLOOKUP($A1174,LedenZ,9,0),""))</f>
        <v/>
      </c>
      <c r="H1174" s="90" t="str">
        <f t="shared" ref="H1174:H1188" si="933">IF(AND(ISNUMBER(G1174),G1174&lt;&gt;0),DATEDIF(G1174,Peildatum,"Y"),"")</f>
        <v/>
      </c>
      <c r="I1174" s="97"/>
      <c r="J1174" s="87" t="str">
        <f t="shared" ref="J1174:J1188" si="934">IF(LEFT($A1174,1)="x","",IFERROR(VLOOKUP($A1174,LedenZ,15,0),""))</f>
        <v/>
      </c>
      <c r="K1174" s="87" t="str">
        <f t="shared" ref="K1174:K1188" si="935">IF(LEFT($A1174,1)="x","",IFERROR(VLOOKUP($A1174,LedenZ,16,0),""))</f>
        <v/>
      </c>
      <c r="L1174" s="87" t="str">
        <f t="shared" ref="L1174:L1188" si="936">IF(LEFT($A1174,1)="x","",IFERROR(VLOOKUP($A1174,LedenZ,17,0),""))</f>
        <v/>
      </c>
      <c r="M1174" s="87" t="str">
        <f t="shared" ref="M1174:M1188" si="937">IF(LEFT($A1174,1)="x","",IFERROR(VLOOKUP($A1174,LedenZ,18,0),""))</f>
        <v/>
      </c>
      <c r="N1174" s="92"/>
      <c r="P1174" s="223" t="str">
        <f>IF(OR(LEFT($A1174,1)="x",AND(Y1173+$AC1174=0,$AC1173&gt;0)),"",IFERROR(VLOOKUP($A1174,LedenZ,26,0),""))</f>
        <v/>
      </c>
      <c r="Q1174" s="223" t="str">
        <f>IF(OR(LEFT($A1174,1)="x",AND(Z1173+$AC1174=0,$AC1173&gt;0)),"",IFERROR(VLOOKUP($A1174,LedenZ,27,0),""))</f>
        <v/>
      </c>
      <c r="R1174" s="223" t="str">
        <f>IF(OR(LEFT($A1174,1)="x",AND(AA1173+$AC1174=0,$AC1173&gt;0)),"",IFERROR(VLOOKUP($A1174,LedenZ,28,0),""))</f>
        <v/>
      </c>
      <c r="S1174" s="223" t="str">
        <f>IF(OR(LEFT($A1174,1)="x",AND(AC1173+$AC1174=0,$AC1173&gt;0)),"",IFERROR(VLOOKUP($A1174,LedenZ,29,0),""))</f>
        <v/>
      </c>
      <c r="T1174" s="305"/>
      <c r="U1174" s="226"/>
      <c r="V1174" s="229" t="str">
        <f>V1173</f>
        <v/>
      </c>
      <c r="W1174" s="229" t="str">
        <f>W1173</f>
        <v/>
      </c>
      <c r="X1174" s="52">
        <v>5</v>
      </c>
      <c r="Y1174" s="87" t="str">
        <f t="shared" ref="Y1174:Y1188" si="938">IF(LEFT($A1174,1)="x","",IFERROR(VLOOKUP($A1174,LedenZ,33,0),""))</f>
        <v/>
      </c>
      <c r="Z1174" s="87" t="str">
        <f t="shared" ref="Z1174:Z1188" si="939">IF(LEFT($A1174,1)="x","",IFERROR(VLOOKUP($A1174,LedenZ,34,0),""))</f>
        <v/>
      </c>
      <c r="AA1174" s="87" t="str">
        <f t="shared" ref="AA1174:AA1188" si="940">IF(LEFT($A1174,1)="x","",IFERROR(VLOOKUP($A1174,LedenZ,35,0),""))</f>
        <v/>
      </c>
      <c r="AB1174" s="87" t="str">
        <f t="shared" ref="AB1174:AB1188" si="941">IF(LEFT($A1174,1)="x","",IFERROR(VLOOKUP($A1174,LedenZ,36,0),""))</f>
        <v/>
      </c>
      <c r="AC1174" s="34">
        <f t="shared" ref="AC1174:AC1188" si="942">LEN(Y1174&amp;Z1174&amp;AA1174&amp;AB1174)</f>
        <v>0</v>
      </c>
    </row>
    <row r="1175" spans="1:32" x14ac:dyDescent="0.2">
      <c r="A1175" s="34" t="str">
        <f>C1171&amp;"x"&amp;B1175</f>
        <v>x2</v>
      </c>
      <c r="B1175" s="63">
        <v>2</v>
      </c>
      <c r="C1175" s="87" t="str">
        <f t="shared" si="928"/>
        <v/>
      </c>
      <c r="D1175" s="87" t="str">
        <f t="shared" si="929"/>
        <v/>
      </c>
      <c r="E1175" s="88" t="str">
        <f t="shared" si="930"/>
        <v/>
      </c>
      <c r="F1175" s="88" t="str">
        <f t="shared" si="931"/>
        <v/>
      </c>
      <c r="G1175" s="89" t="str">
        <f t="shared" si="932"/>
        <v/>
      </c>
      <c r="H1175" s="90" t="str">
        <f t="shared" si="933"/>
        <v/>
      </c>
      <c r="I1175" s="97"/>
      <c r="J1175" s="87" t="str">
        <f t="shared" si="934"/>
        <v/>
      </c>
      <c r="K1175" s="87" t="str">
        <f t="shared" si="935"/>
        <v/>
      </c>
      <c r="L1175" s="87" t="str">
        <f t="shared" si="936"/>
        <v/>
      </c>
      <c r="M1175" s="87" t="str">
        <f t="shared" si="937"/>
        <v/>
      </c>
      <c r="N1175" s="92"/>
      <c r="P1175" s="223" t="str">
        <f>IF(OR(LEFT($A1175,1)="x",AND(Y1173+$AC1175=0,$AC1173&gt;0)),"",IFERROR(VLOOKUP($A1175,LedenZ,26,0),""))</f>
        <v/>
      </c>
      <c r="Q1175" s="223" t="str">
        <f>IF(OR(LEFT($A1175,1)="x",AND(Z1173+$AC1175=0,$AC1173&gt;0)),"",IFERROR(VLOOKUP($A1175,LedenZ,27,0),""))</f>
        <v/>
      </c>
      <c r="R1175" s="223" t="str">
        <f>IF(OR(LEFT($A1175,1)="x",AND(AA1173+$AC1175=0,$AC1173&gt;0)),"",IFERROR(VLOOKUP($A1175,LedenZ,28,0),""))</f>
        <v/>
      </c>
      <c r="S1175" s="223" t="str">
        <f>IF(OR(LEFT($A1175,1)="x",AND(AC1173+$AC1175=0,$AC1173&gt;0)),"",IFERROR(VLOOKUP($A1175,LedenZ,29,0),""))</f>
        <v/>
      </c>
      <c r="T1175" s="305"/>
      <c r="U1175" s="226"/>
      <c r="V1175" s="229" t="str">
        <f t="shared" ref="V1175:W1188" si="943">V1174</f>
        <v/>
      </c>
      <c r="W1175" s="229" t="str">
        <f t="shared" si="943"/>
        <v/>
      </c>
      <c r="X1175" s="52">
        <v>6</v>
      </c>
      <c r="Y1175" s="87" t="str">
        <f t="shared" si="938"/>
        <v/>
      </c>
      <c r="Z1175" s="87" t="str">
        <f t="shared" si="939"/>
        <v/>
      </c>
      <c r="AA1175" s="87" t="str">
        <f t="shared" si="940"/>
        <v/>
      </c>
      <c r="AB1175" s="87" t="str">
        <f t="shared" si="941"/>
        <v/>
      </c>
      <c r="AC1175" s="34">
        <f t="shared" si="942"/>
        <v>0</v>
      </c>
    </row>
    <row r="1176" spans="1:32" x14ac:dyDescent="0.2">
      <c r="A1176" s="34" t="str">
        <f>C1171&amp;"x"&amp;B1176</f>
        <v>x3</v>
      </c>
      <c r="B1176" s="63">
        <v>3</v>
      </c>
      <c r="C1176" s="87" t="str">
        <f t="shared" si="928"/>
        <v/>
      </c>
      <c r="D1176" s="87" t="str">
        <f t="shared" si="929"/>
        <v/>
      </c>
      <c r="E1176" s="88" t="str">
        <f t="shared" si="930"/>
        <v/>
      </c>
      <c r="F1176" s="88" t="str">
        <f t="shared" si="931"/>
        <v/>
      </c>
      <c r="G1176" s="89" t="str">
        <f t="shared" si="932"/>
        <v/>
      </c>
      <c r="H1176" s="90" t="str">
        <f t="shared" si="933"/>
        <v/>
      </c>
      <c r="I1176" s="97"/>
      <c r="J1176" s="87" t="str">
        <f t="shared" si="934"/>
        <v/>
      </c>
      <c r="K1176" s="87" t="str">
        <f t="shared" si="935"/>
        <v/>
      </c>
      <c r="L1176" s="87" t="str">
        <f t="shared" si="936"/>
        <v/>
      </c>
      <c r="M1176" s="87" t="str">
        <f t="shared" si="937"/>
        <v/>
      </c>
      <c r="N1176" s="92"/>
      <c r="P1176" s="223" t="str">
        <f>IF(OR(LEFT($A1176,1)="x",AND(Y1173+$AC1176=0,$AC1173&gt;0)),"",IFERROR(VLOOKUP($A1176,LedenZ,26,0),""))</f>
        <v/>
      </c>
      <c r="Q1176" s="223" t="str">
        <f>IF(OR(LEFT($A1176,1)="x",AND(Z1173+$AC1176=0,$AC1173&gt;0)),"",IFERROR(VLOOKUP($A1176,LedenZ,27,0),""))</f>
        <v/>
      </c>
      <c r="R1176" s="223" t="str">
        <f>IF(OR(LEFT($A1176,1)="x",AND(AA1173+$AC1176=0,$AC1173&gt;0)),"",IFERROR(VLOOKUP($A1176,LedenZ,28,0),""))</f>
        <v/>
      </c>
      <c r="S1176" s="223" t="str">
        <f>IF(OR(LEFT($A1176,1)="x",AND(AC1173+$AC1176=0,$AC1173&gt;0)),"",IFERROR(VLOOKUP($A1176,LedenZ,29,0),""))</f>
        <v/>
      </c>
      <c r="T1176" s="305"/>
      <c r="U1176" s="226"/>
      <c r="V1176" s="229" t="str">
        <f t="shared" si="943"/>
        <v/>
      </c>
      <c r="W1176" s="229" t="str">
        <f t="shared" si="943"/>
        <v/>
      </c>
      <c r="X1176" s="52">
        <v>7</v>
      </c>
      <c r="Y1176" s="87" t="str">
        <f t="shared" si="938"/>
        <v/>
      </c>
      <c r="Z1176" s="87" t="str">
        <f t="shared" si="939"/>
        <v/>
      </c>
      <c r="AA1176" s="87" t="str">
        <f t="shared" si="940"/>
        <v/>
      </c>
      <c r="AB1176" s="87" t="str">
        <f t="shared" si="941"/>
        <v/>
      </c>
      <c r="AC1176" s="34">
        <f t="shared" si="942"/>
        <v>0</v>
      </c>
    </row>
    <row r="1177" spans="1:32" x14ac:dyDescent="0.2">
      <c r="A1177" s="34" t="str">
        <f>C1171&amp;"x"&amp;B1177</f>
        <v>x4</v>
      </c>
      <c r="B1177" s="63">
        <v>4</v>
      </c>
      <c r="C1177" s="87" t="str">
        <f t="shared" si="928"/>
        <v/>
      </c>
      <c r="D1177" s="87" t="str">
        <f t="shared" si="929"/>
        <v/>
      </c>
      <c r="E1177" s="88" t="str">
        <f t="shared" si="930"/>
        <v/>
      </c>
      <c r="F1177" s="88" t="str">
        <f t="shared" si="931"/>
        <v/>
      </c>
      <c r="G1177" s="89" t="str">
        <f t="shared" si="932"/>
        <v/>
      </c>
      <c r="H1177" s="90" t="str">
        <f t="shared" si="933"/>
        <v/>
      </c>
      <c r="I1177" s="97"/>
      <c r="J1177" s="87" t="str">
        <f t="shared" si="934"/>
        <v/>
      </c>
      <c r="K1177" s="87" t="str">
        <f t="shared" si="935"/>
        <v/>
      </c>
      <c r="L1177" s="87" t="str">
        <f t="shared" si="936"/>
        <v/>
      </c>
      <c r="M1177" s="87" t="str">
        <f t="shared" si="937"/>
        <v/>
      </c>
      <c r="N1177" s="92"/>
      <c r="P1177" s="223" t="str">
        <f>IF(OR(LEFT($A1177,1)="x",AND(Y1173+$AC1177=0,$AC1173&gt;0)),"",IFERROR(VLOOKUP($A1177,LedenZ,26,0),""))</f>
        <v/>
      </c>
      <c r="Q1177" s="223" t="str">
        <f>IF(OR(LEFT($A1177,1)="x",AND(Z1173+$AC1177=0,$AC1173&gt;0)),"",IFERROR(VLOOKUP($A1177,LedenZ,27,0),""))</f>
        <v/>
      </c>
      <c r="R1177" s="223" t="str">
        <f>IF(OR(LEFT($A1177,1)="x",AND(AA1173+$AC1177=0,$AC1173&gt;0)),"",IFERROR(VLOOKUP($A1177,LedenZ,28,0),""))</f>
        <v/>
      </c>
      <c r="S1177" s="223" t="str">
        <f>IF(OR(LEFT($A1177,1)="x",AND(AC1173+$AC1177=0,$AC1173&gt;0)),"",IFERROR(VLOOKUP($A1177,LedenZ,29,0),""))</f>
        <v/>
      </c>
      <c r="T1177" s="305"/>
      <c r="U1177" s="226"/>
      <c r="V1177" s="229" t="str">
        <f t="shared" si="943"/>
        <v/>
      </c>
      <c r="W1177" s="229" t="str">
        <f t="shared" si="943"/>
        <v/>
      </c>
      <c r="X1177" s="52">
        <v>8</v>
      </c>
      <c r="Y1177" s="87" t="str">
        <f t="shared" si="938"/>
        <v/>
      </c>
      <c r="Z1177" s="87" t="str">
        <f t="shared" si="939"/>
        <v/>
      </c>
      <c r="AA1177" s="87" t="str">
        <f t="shared" si="940"/>
        <v/>
      </c>
      <c r="AB1177" s="87" t="str">
        <f t="shared" si="941"/>
        <v/>
      </c>
      <c r="AC1177" s="34">
        <f t="shared" si="942"/>
        <v>0</v>
      </c>
    </row>
    <row r="1178" spans="1:32" x14ac:dyDescent="0.2">
      <c r="A1178" s="34" t="str">
        <f>C1171&amp;"x"&amp;B1178</f>
        <v>x5</v>
      </c>
      <c r="B1178" s="63">
        <v>5</v>
      </c>
      <c r="C1178" s="87" t="str">
        <f t="shared" si="928"/>
        <v/>
      </c>
      <c r="D1178" s="87" t="str">
        <f t="shared" si="929"/>
        <v/>
      </c>
      <c r="E1178" s="88" t="str">
        <f t="shared" si="930"/>
        <v/>
      </c>
      <c r="F1178" s="88" t="str">
        <f t="shared" si="931"/>
        <v/>
      </c>
      <c r="G1178" s="89" t="str">
        <f t="shared" si="932"/>
        <v/>
      </c>
      <c r="H1178" s="90" t="str">
        <f t="shared" si="933"/>
        <v/>
      </c>
      <c r="I1178" s="97"/>
      <c r="J1178" s="87" t="str">
        <f t="shared" si="934"/>
        <v/>
      </c>
      <c r="K1178" s="87" t="str">
        <f t="shared" si="935"/>
        <v/>
      </c>
      <c r="L1178" s="87" t="str">
        <f t="shared" si="936"/>
        <v/>
      </c>
      <c r="M1178" s="87" t="str">
        <f t="shared" si="937"/>
        <v/>
      </c>
      <c r="N1178" s="92"/>
      <c r="P1178" s="223" t="str">
        <f>IF(OR(LEFT($A1178,1)="x",AND(Y1173+$AC1178=0,$AC1173&gt;0)),"",IFERROR(VLOOKUP($A1178,LedenZ,26,0),""))</f>
        <v/>
      </c>
      <c r="Q1178" s="223" t="str">
        <f>IF(OR(LEFT($A1178,1)="x",AND(Z1173+$AC1178=0,$AC1173&gt;0)),"",IFERROR(VLOOKUP($A1178,LedenZ,27,0),""))</f>
        <v/>
      </c>
      <c r="R1178" s="223" t="str">
        <f>IF(OR(LEFT($A1178,1)="x",AND(AA1173+$AC1178=0,$AC1173&gt;0)),"",IFERROR(VLOOKUP($A1178,LedenZ,28,0),""))</f>
        <v/>
      </c>
      <c r="S1178" s="223" t="str">
        <f>IF(OR(LEFT($A1178,1)="x",AND(AC1173+$AC1178=0,$AC1173&gt;0)),"",IFERROR(VLOOKUP($A1178,LedenZ,29,0),""))</f>
        <v/>
      </c>
      <c r="T1178" s="305"/>
      <c r="U1178" s="226"/>
      <c r="V1178" s="229" t="str">
        <f t="shared" si="943"/>
        <v/>
      </c>
      <c r="W1178" s="229" t="str">
        <f t="shared" si="943"/>
        <v/>
      </c>
      <c r="X1178" s="52">
        <v>9</v>
      </c>
      <c r="Y1178" s="87" t="str">
        <f t="shared" si="938"/>
        <v/>
      </c>
      <c r="Z1178" s="87" t="str">
        <f t="shared" si="939"/>
        <v/>
      </c>
      <c r="AA1178" s="87" t="str">
        <f t="shared" si="940"/>
        <v/>
      </c>
      <c r="AB1178" s="87" t="str">
        <f t="shared" si="941"/>
        <v/>
      </c>
      <c r="AC1178" s="34">
        <f t="shared" si="942"/>
        <v>0</v>
      </c>
    </row>
    <row r="1179" spans="1:32" x14ac:dyDescent="0.2">
      <c r="A1179" s="34" t="str">
        <f>C1171&amp;"x"&amp;B1179</f>
        <v>x6</v>
      </c>
      <c r="B1179" s="63">
        <v>6</v>
      </c>
      <c r="C1179" s="87" t="str">
        <f t="shared" si="928"/>
        <v/>
      </c>
      <c r="D1179" s="87" t="str">
        <f t="shared" si="929"/>
        <v/>
      </c>
      <c r="E1179" s="88" t="str">
        <f t="shared" si="930"/>
        <v/>
      </c>
      <c r="F1179" s="88" t="str">
        <f t="shared" si="931"/>
        <v/>
      </c>
      <c r="G1179" s="89" t="str">
        <f t="shared" si="932"/>
        <v/>
      </c>
      <c r="H1179" s="90" t="str">
        <f t="shared" si="933"/>
        <v/>
      </c>
      <c r="I1179" s="97"/>
      <c r="J1179" s="87" t="str">
        <f t="shared" si="934"/>
        <v/>
      </c>
      <c r="K1179" s="87" t="str">
        <f t="shared" si="935"/>
        <v/>
      </c>
      <c r="L1179" s="87" t="str">
        <f t="shared" si="936"/>
        <v/>
      </c>
      <c r="M1179" s="87" t="str">
        <f t="shared" si="937"/>
        <v/>
      </c>
      <c r="N1179" s="92"/>
      <c r="P1179" s="223" t="str">
        <f>IF(OR(LEFT($A1179,1)="x",AND(Y1173+$AC1179=0,$AC1173&gt;0)),"",IFERROR(VLOOKUP($A1179,LedenZ,26,0),""))</f>
        <v/>
      </c>
      <c r="Q1179" s="223" t="str">
        <f>IF(OR(LEFT($A1179,1)="x",AND(Z1173+$AC1179=0,$AC1173&gt;0)),"",IFERROR(VLOOKUP($A1179,LedenZ,27,0),""))</f>
        <v/>
      </c>
      <c r="R1179" s="223" t="str">
        <f>IF(OR(LEFT($A1179,1)="x",AND(AA1173+$AC1179=0,$AC1173&gt;0)),"",IFERROR(VLOOKUP($A1179,LedenZ,28,0),""))</f>
        <v/>
      </c>
      <c r="S1179" s="223" t="str">
        <f>IF(OR(LEFT($A1179,1)="x",AND(AC1173+$AC1179=0,$AC1173&gt;0)),"",IFERROR(VLOOKUP($A1179,LedenZ,29,0),""))</f>
        <v/>
      </c>
      <c r="T1179" s="305"/>
      <c r="U1179" s="226"/>
      <c r="V1179" s="229" t="str">
        <f t="shared" si="943"/>
        <v/>
      </c>
      <c r="W1179" s="229" t="str">
        <f t="shared" si="943"/>
        <v/>
      </c>
      <c r="X1179" s="52">
        <v>10</v>
      </c>
      <c r="Y1179" s="87" t="str">
        <f t="shared" si="938"/>
        <v/>
      </c>
      <c r="Z1179" s="87" t="str">
        <f t="shared" si="939"/>
        <v/>
      </c>
      <c r="AA1179" s="87" t="str">
        <f t="shared" si="940"/>
        <v/>
      </c>
      <c r="AB1179" s="87" t="str">
        <f t="shared" si="941"/>
        <v/>
      </c>
      <c r="AC1179" s="34">
        <f t="shared" si="942"/>
        <v>0</v>
      </c>
    </row>
    <row r="1180" spans="1:32" x14ac:dyDescent="0.2">
      <c r="A1180" s="34" t="str">
        <f>C1171&amp;"x"&amp;B1180</f>
        <v>x7</v>
      </c>
      <c r="B1180" s="63">
        <v>7</v>
      </c>
      <c r="C1180" s="87" t="str">
        <f t="shared" si="928"/>
        <v/>
      </c>
      <c r="D1180" s="87" t="str">
        <f t="shared" si="929"/>
        <v/>
      </c>
      <c r="E1180" s="88" t="str">
        <f t="shared" si="930"/>
        <v/>
      </c>
      <c r="F1180" s="88" t="str">
        <f t="shared" si="931"/>
        <v/>
      </c>
      <c r="G1180" s="89" t="str">
        <f t="shared" si="932"/>
        <v/>
      </c>
      <c r="H1180" s="90" t="str">
        <f t="shared" si="933"/>
        <v/>
      </c>
      <c r="I1180" s="97"/>
      <c r="J1180" s="87" t="str">
        <f t="shared" si="934"/>
        <v/>
      </c>
      <c r="K1180" s="87" t="str">
        <f t="shared" si="935"/>
        <v/>
      </c>
      <c r="L1180" s="87" t="str">
        <f t="shared" si="936"/>
        <v/>
      </c>
      <c r="M1180" s="87" t="str">
        <f t="shared" si="937"/>
        <v/>
      </c>
      <c r="N1180" s="92"/>
      <c r="P1180" s="223" t="str">
        <f>IF(OR(LEFT($A1180,1)="x",AND(Y1173+$AC1180=0,$AC1173&gt;0)),"",IFERROR(VLOOKUP($A1180,LedenZ,26,0),""))</f>
        <v/>
      </c>
      <c r="Q1180" s="223" t="str">
        <f>IF(OR(LEFT($A1180,1)="x",AND(Z1173+$AC1180=0,$AC1173&gt;0)),"",IFERROR(VLOOKUP($A1180,LedenZ,27,0),""))</f>
        <v/>
      </c>
      <c r="R1180" s="223" t="str">
        <f>IF(OR(LEFT($A1180,1)="x",AND(AA1173+$AC1180=0,$AC1173&gt;0)),"",IFERROR(VLOOKUP($A1180,LedenZ,28,0),""))</f>
        <v/>
      </c>
      <c r="S1180" s="223" t="str">
        <f>IF(OR(LEFT($A1180,1)="x",AND(AC1173+$AC1180=0,$AC1173&gt;0)),"",IFERROR(VLOOKUP($A1180,LedenZ,29,0),""))</f>
        <v/>
      </c>
      <c r="T1180" s="305"/>
      <c r="U1180" s="226"/>
      <c r="V1180" s="229" t="str">
        <f t="shared" si="943"/>
        <v/>
      </c>
      <c r="W1180" s="229" t="str">
        <f t="shared" si="943"/>
        <v/>
      </c>
      <c r="X1180" s="52">
        <v>11</v>
      </c>
      <c r="Y1180" s="87" t="str">
        <f t="shared" si="938"/>
        <v/>
      </c>
      <c r="Z1180" s="87" t="str">
        <f t="shared" si="939"/>
        <v/>
      </c>
      <c r="AA1180" s="87" t="str">
        <f t="shared" si="940"/>
        <v/>
      </c>
      <c r="AB1180" s="87" t="str">
        <f t="shared" si="941"/>
        <v/>
      </c>
      <c r="AC1180" s="34">
        <f t="shared" si="942"/>
        <v>0</v>
      </c>
    </row>
    <row r="1181" spans="1:32" x14ac:dyDescent="0.2">
      <c r="A1181" s="34" t="str">
        <f>C1171&amp;"x"&amp;B1181</f>
        <v>x8</v>
      </c>
      <c r="B1181" s="63">
        <v>8</v>
      </c>
      <c r="C1181" s="87" t="str">
        <f t="shared" si="928"/>
        <v/>
      </c>
      <c r="D1181" s="87" t="str">
        <f t="shared" si="929"/>
        <v/>
      </c>
      <c r="E1181" s="88" t="str">
        <f t="shared" si="930"/>
        <v/>
      </c>
      <c r="F1181" s="88" t="str">
        <f t="shared" si="931"/>
        <v/>
      </c>
      <c r="G1181" s="89" t="str">
        <f t="shared" si="932"/>
        <v/>
      </c>
      <c r="H1181" s="90" t="str">
        <f t="shared" si="933"/>
        <v/>
      </c>
      <c r="I1181" s="97"/>
      <c r="J1181" s="87" t="str">
        <f t="shared" si="934"/>
        <v/>
      </c>
      <c r="K1181" s="87" t="str">
        <f t="shared" si="935"/>
        <v/>
      </c>
      <c r="L1181" s="87" t="str">
        <f t="shared" si="936"/>
        <v/>
      </c>
      <c r="M1181" s="87" t="str">
        <f t="shared" si="937"/>
        <v/>
      </c>
      <c r="N1181" s="92"/>
      <c r="P1181" s="223" t="str">
        <f>IF(OR(LEFT($A1181,1)="x",AND(Y1173+$AC1181=0,$AC1173&gt;0)),"",IFERROR(VLOOKUP($A1181,LedenZ,26,0),""))</f>
        <v/>
      </c>
      <c r="Q1181" s="223" t="str">
        <f>IF(OR(LEFT($A1181,1)="x",AND(Z1173+$AC1181=0,$AC1173&gt;0)),"",IFERROR(VLOOKUP($A1181,LedenZ,27,0),""))</f>
        <v/>
      </c>
      <c r="R1181" s="223" t="str">
        <f>IF(OR(LEFT($A1181,1)="x",AND(AA1173+$AC1181=0,$AC1173&gt;0)),"",IFERROR(VLOOKUP($A1181,LedenZ,28,0),""))</f>
        <v/>
      </c>
      <c r="S1181" s="223" t="str">
        <f>IF(OR(LEFT($A1181,1)="x",AND(AC1173+$AC1181=0,$AC1173&gt;0)),"",IFERROR(VLOOKUP($A1181,LedenZ,29,0),""))</f>
        <v/>
      </c>
      <c r="T1181" s="305"/>
      <c r="U1181" s="226"/>
      <c r="V1181" s="229" t="str">
        <f t="shared" si="943"/>
        <v/>
      </c>
      <c r="W1181" s="229" t="str">
        <f t="shared" si="943"/>
        <v/>
      </c>
      <c r="X1181" s="52">
        <v>12</v>
      </c>
      <c r="Y1181" s="87" t="str">
        <f t="shared" si="938"/>
        <v/>
      </c>
      <c r="Z1181" s="87" t="str">
        <f t="shared" si="939"/>
        <v/>
      </c>
      <c r="AA1181" s="87" t="str">
        <f t="shared" si="940"/>
        <v/>
      </c>
      <c r="AB1181" s="87" t="str">
        <f t="shared" si="941"/>
        <v/>
      </c>
      <c r="AC1181" s="34">
        <f t="shared" si="942"/>
        <v>0</v>
      </c>
    </row>
    <row r="1182" spans="1:32" x14ac:dyDescent="0.2">
      <c r="A1182" s="34" t="str">
        <f>C1171&amp;"x"&amp;B1182</f>
        <v>x9</v>
      </c>
      <c r="B1182" s="63">
        <v>9</v>
      </c>
      <c r="C1182" s="87" t="str">
        <f t="shared" si="928"/>
        <v/>
      </c>
      <c r="D1182" s="87" t="str">
        <f t="shared" si="929"/>
        <v/>
      </c>
      <c r="E1182" s="88" t="str">
        <f t="shared" si="930"/>
        <v/>
      </c>
      <c r="F1182" s="88" t="str">
        <f t="shared" si="931"/>
        <v/>
      </c>
      <c r="G1182" s="89" t="str">
        <f t="shared" si="932"/>
        <v/>
      </c>
      <c r="H1182" s="90" t="str">
        <f t="shared" si="933"/>
        <v/>
      </c>
      <c r="I1182" s="97"/>
      <c r="J1182" s="87" t="str">
        <f t="shared" si="934"/>
        <v/>
      </c>
      <c r="K1182" s="87" t="str">
        <f t="shared" si="935"/>
        <v/>
      </c>
      <c r="L1182" s="87" t="str">
        <f t="shared" si="936"/>
        <v/>
      </c>
      <c r="M1182" s="87" t="str">
        <f t="shared" si="937"/>
        <v/>
      </c>
      <c r="N1182" s="92"/>
      <c r="P1182" s="223" t="str">
        <f>IF(OR(LEFT($A1182,1)="x",AND(Y1173+$AC1182=0,$AC1173&gt;0)),"",IFERROR(VLOOKUP($A1182,LedenZ,26,0),""))</f>
        <v/>
      </c>
      <c r="Q1182" s="223" t="str">
        <f>IF(OR(LEFT($A1182,1)="x",AND(Z1173+$AC1182=0,$AC1173&gt;0)),"",IFERROR(VLOOKUP($A1182,LedenZ,27,0),""))</f>
        <v/>
      </c>
      <c r="R1182" s="223" t="str">
        <f>IF(OR(LEFT($A1182,1)="x",AND(AA1173+$AC1182=0,$AC1173&gt;0)),"",IFERROR(VLOOKUP($A1182,LedenZ,28,0),""))</f>
        <v/>
      </c>
      <c r="S1182" s="223" t="str">
        <f>IF(OR(LEFT($A1182,1)="x",AND(AC1173+$AC1182=0,$AC1173&gt;0)),"",IFERROR(VLOOKUP($A1182,LedenZ,29,0),""))</f>
        <v/>
      </c>
      <c r="T1182" s="305"/>
      <c r="U1182" s="226"/>
      <c r="V1182" s="229" t="str">
        <f t="shared" si="943"/>
        <v/>
      </c>
      <c r="W1182" s="229" t="str">
        <f t="shared" si="943"/>
        <v/>
      </c>
      <c r="X1182" s="52">
        <v>13</v>
      </c>
      <c r="Y1182" s="87" t="str">
        <f t="shared" si="938"/>
        <v/>
      </c>
      <c r="Z1182" s="87" t="str">
        <f t="shared" si="939"/>
        <v/>
      </c>
      <c r="AA1182" s="87" t="str">
        <f t="shared" si="940"/>
        <v/>
      </c>
      <c r="AB1182" s="87" t="str">
        <f t="shared" si="941"/>
        <v/>
      </c>
      <c r="AC1182" s="34">
        <f t="shared" si="942"/>
        <v>0</v>
      </c>
    </row>
    <row r="1183" spans="1:32" x14ac:dyDescent="0.2">
      <c r="A1183" s="34" t="str">
        <f>C1171&amp;"x"&amp;B1183</f>
        <v>x10</v>
      </c>
      <c r="B1183" s="63">
        <v>10</v>
      </c>
      <c r="C1183" s="87" t="str">
        <f t="shared" si="928"/>
        <v/>
      </c>
      <c r="D1183" s="87" t="str">
        <f t="shared" si="929"/>
        <v/>
      </c>
      <c r="E1183" s="88" t="str">
        <f t="shared" si="930"/>
        <v/>
      </c>
      <c r="F1183" s="88" t="str">
        <f t="shared" si="931"/>
        <v/>
      </c>
      <c r="G1183" s="89" t="str">
        <f t="shared" si="932"/>
        <v/>
      </c>
      <c r="H1183" s="90" t="str">
        <f t="shared" si="933"/>
        <v/>
      </c>
      <c r="I1183" s="97"/>
      <c r="J1183" s="87" t="str">
        <f t="shared" si="934"/>
        <v/>
      </c>
      <c r="K1183" s="87" t="str">
        <f t="shared" si="935"/>
        <v/>
      </c>
      <c r="L1183" s="87" t="str">
        <f t="shared" si="936"/>
        <v/>
      </c>
      <c r="M1183" s="87" t="str">
        <f t="shared" si="937"/>
        <v/>
      </c>
      <c r="N1183" s="92"/>
      <c r="P1183" s="223" t="str">
        <f>IF(OR(LEFT($A1183,1)="x",AND(Y1173+$AC1183=0,$AC1173&gt;0)),"",IFERROR(VLOOKUP($A1183,LedenZ,26,0),""))</f>
        <v/>
      </c>
      <c r="Q1183" s="223" t="str">
        <f>IF(OR(LEFT($A1183,1)="x",AND(Z1173+$AC1183=0,$AC1173&gt;0)),"",IFERROR(VLOOKUP($A1183,LedenZ,27,0),""))</f>
        <v/>
      </c>
      <c r="R1183" s="223" t="str">
        <f>IF(OR(LEFT($A1183,1)="x",AND(AA1173+$AC1183=0,$AC1173&gt;0)),"",IFERROR(VLOOKUP($A1183,LedenZ,28,0),""))</f>
        <v/>
      </c>
      <c r="S1183" s="223" t="str">
        <f>IF(OR(LEFT($A1183,1)="x",AND(AC1173+$AC1183=0,$AC1173&gt;0)),"",IFERROR(VLOOKUP($A1183,LedenZ,29,0),""))</f>
        <v/>
      </c>
      <c r="T1183" s="305"/>
      <c r="U1183" s="226"/>
      <c r="V1183" s="229" t="str">
        <f t="shared" si="943"/>
        <v/>
      </c>
      <c r="W1183" s="229" t="str">
        <f t="shared" si="943"/>
        <v/>
      </c>
      <c r="X1183" s="52">
        <v>14</v>
      </c>
      <c r="Y1183" s="87" t="str">
        <f t="shared" si="938"/>
        <v/>
      </c>
      <c r="Z1183" s="87" t="str">
        <f t="shared" si="939"/>
        <v/>
      </c>
      <c r="AA1183" s="87" t="str">
        <f t="shared" si="940"/>
        <v/>
      </c>
      <c r="AB1183" s="87" t="str">
        <f t="shared" si="941"/>
        <v/>
      </c>
      <c r="AC1183" s="34">
        <f t="shared" si="942"/>
        <v>0</v>
      </c>
    </row>
    <row r="1184" spans="1:32" x14ac:dyDescent="0.2">
      <c r="A1184" s="34" t="str">
        <f>C1171&amp;"x"&amp;B1184</f>
        <v>x11</v>
      </c>
      <c r="B1184" s="63">
        <v>11</v>
      </c>
      <c r="C1184" s="87" t="str">
        <f t="shared" si="928"/>
        <v/>
      </c>
      <c r="D1184" s="87" t="str">
        <f t="shared" si="929"/>
        <v/>
      </c>
      <c r="E1184" s="88" t="str">
        <f t="shared" si="930"/>
        <v/>
      </c>
      <c r="F1184" s="88" t="str">
        <f t="shared" si="931"/>
        <v/>
      </c>
      <c r="G1184" s="89" t="str">
        <f t="shared" si="932"/>
        <v/>
      </c>
      <c r="H1184" s="90" t="str">
        <f t="shared" si="933"/>
        <v/>
      </c>
      <c r="I1184" s="97"/>
      <c r="J1184" s="87" t="str">
        <f t="shared" si="934"/>
        <v/>
      </c>
      <c r="K1184" s="87" t="str">
        <f t="shared" si="935"/>
        <v/>
      </c>
      <c r="L1184" s="87" t="str">
        <f t="shared" si="936"/>
        <v/>
      </c>
      <c r="M1184" s="87" t="str">
        <f t="shared" si="937"/>
        <v/>
      </c>
      <c r="N1184" s="92"/>
      <c r="P1184" s="223" t="str">
        <f>IF(OR(LEFT($A1184,1)="x",AND(Y1173+$AC1184=0,$AC1173&gt;0)),"",IFERROR(VLOOKUP($A1184,LedenZ,26,0),""))</f>
        <v/>
      </c>
      <c r="Q1184" s="223" t="str">
        <f>IF(OR(LEFT($A1184,1)="x",AND(Z1173+$AC1184=0,$AC1173&gt;0)),"",IFERROR(VLOOKUP($A1184,LedenZ,27,0),""))</f>
        <v/>
      </c>
      <c r="R1184" s="223" t="str">
        <f>IF(OR(LEFT($A1184,1)="x",AND(AA1173+$AC1184=0,$AC1173&gt;0)),"",IFERROR(VLOOKUP($A1184,LedenZ,28,0),""))</f>
        <v/>
      </c>
      <c r="S1184" s="223" t="str">
        <f>IF(OR(LEFT($A1184,1)="x",AND(AC1173+$AC1184=0,$AC1173&gt;0)),"",IFERROR(VLOOKUP($A1184,LedenZ,29,0),""))</f>
        <v/>
      </c>
      <c r="V1184" s="229" t="str">
        <f t="shared" si="943"/>
        <v/>
      </c>
      <c r="W1184" s="229" t="str">
        <f t="shared" si="943"/>
        <v/>
      </c>
      <c r="X1184" s="52">
        <v>15</v>
      </c>
      <c r="Y1184" s="87" t="str">
        <f t="shared" si="938"/>
        <v/>
      </c>
      <c r="Z1184" s="87" t="str">
        <f t="shared" si="939"/>
        <v/>
      </c>
      <c r="AA1184" s="87" t="str">
        <f t="shared" si="940"/>
        <v/>
      </c>
      <c r="AB1184" s="87" t="str">
        <f t="shared" si="941"/>
        <v/>
      </c>
      <c r="AC1184" s="34">
        <f t="shared" si="942"/>
        <v>0</v>
      </c>
    </row>
    <row r="1185" spans="1:32" x14ac:dyDescent="0.2">
      <c r="A1185" s="34" t="str">
        <f>C1171&amp;"x"&amp;B1185</f>
        <v>x12</v>
      </c>
      <c r="B1185" s="63">
        <v>12</v>
      </c>
      <c r="C1185" s="87" t="str">
        <f t="shared" si="928"/>
        <v/>
      </c>
      <c r="D1185" s="87" t="str">
        <f t="shared" si="929"/>
        <v/>
      </c>
      <c r="E1185" s="88" t="str">
        <f t="shared" si="930"/>
        <v/>
      </c>
      <c r="F1185" s="88" t="str">
        <f t="shared" si="931"/>
        <v/>
      </c>
      <c r="G1185" s="89" t="str">
        <f t="shared" si="932"/>
        <v/>
      </c>
      <c r="H1185" s="90" t="str">
        <f t="shared" si="933"/>
        <v/>
      </c>
      <c r="I1185" s="97"/>
      <c r="J1185" s="87" t="str">
        <f t="shared" si="934"/>
        <v/>
      </c>
      <c r="K1185" s="87" t="str">
        <f t="shared" si="935"/>
        <v/>
      </c>
      <c r="L1185" s="87" t="str">
        <f t="shared" si="936"/>
        <v/>
      </c>
      <c r="M1185" s="87" t="str">
        <f t="shared" si="937"/>
        <v/>
      </c>
      <c r="N1185" s="92"/>
      <c r="P1185" s="223" t="str">
        <f>IF(OR(LEFT($A1185,1)="x",AND(Y1173+$AC1185=0,$AC1173&gt;0)),"",IFERROR(VLOOKUP($A1185,LedenZ,26,0),""))</f>
        <v/>
      </c>
      <c r="Q1185" s="223" t="str">
        <f>IF(OR(LEFT($A1185,1)="x",AND(Z1173+$AC1185=0,$AC1173&gt;0)),"",IFERROR(VLOOKUP($A1185,LedenZ,27,0),""))</f>
        <v/>
      </c>
      <c r="R1185" s="223" t="str">
        <f>IF(OR(LEFT($A1185,1)="x",AND(AA1173+$AC1185=0,$AC1173&gt;0)),"",IFERROR(VLOOKUP($A1185,LedenZ,28,0),""))</f>
        <v/>
      </c>
      <c r="S1185" s="223" t="str">
        <f>IF(OR(LEFT($A1185,1)="x",AND(AC1173+$AC1185=0,$AC1173&gt;0)),"",IFERROR(VLOOKUP($A1185,LedenZ,29,0),""))</f>
        <v/>
      </c>
      <c r="V1185" s="229" t="str">
        <f t="shared" si="943"/>
        <v/>
      </c>
      <c r="W1185" s="229" t="str">
        <f t="shared" si="943"/>
        <v/>
      </c>
      <c r="X1185" s="52">
        <v>16</v>
      </c>
      <c r="Y1185" s="87" t="str">
        <f t="shared" si="938"/>
        <v/>
      </c>
      <c r="Z1185" s="87" t="str">
        <f t="shared" si="939"/>
        <v/>
      </c>
      <c r="AA1185" s="87" t="str">
        <f t="shared" si="940"/>
        <v/>
      </c>
      <c r="AB1185" s="87" t="str">
        <f t="shared" si="941"/>
        <v/>
      </c>
      <c r="AC1185" s="34">
        <f t="shared" si="942"/>
        <v>0</v>
      </c>
    </row>
    <row r="1186" spans="1:32" x14ac:dyDescent="0.2">
      <c r="A1186" s="34" t="str">
        <f>C1171&amp;"x"&amp;B1186</f>
        <v>x13</v>
      </c>
      <c r="B1186" s="63">
        <v>13</v>
      </c>
      <c r="C1186" s="87" t="str">
        <f t="shared" si="928"/>
        <v/>
      </c>
      <c r="D1186" s="87" t="str">
        <f t="shared" si="929"/>
        <v/>
      </c>
      <c r="E1186" s="88" t="str">
        <f t="shared" si="930"/>
        <v/>
      </c>
      <c r="F1186" s="88" t="str">
        <f t="shared" si="931"/>
        <v/>
      </c>
      <c r="G1186" s="89" t="str">
        <f t="shared" si="932"/>
        <v/>
      </c>
      <c r="H1186" s="90" t="str">
        <f t="shared" si="933"/>
        <v/>
      </c>
      <c r="I1186" s="97"/>
      <c r="J1186" s="87" t="str">
        <f t="shared" si="934"/>
        <v/>
      </c>
      <c r="K1186" s="87" t="str">
        <f t="shared" si="935"/>
        <v/>
      </c>
      <c r="L1186" s="87" t="str">
        <f t="shared" si="936"/>
        <v/>
      </c>
      <c r="M1186" s="87" t="str">
        <f t="shared" si="937"/>
        <v/>
      </c>
      <c r="N1186" s="92"/>
      <c r="P1186" s="223" t="str">
        <f>IF(OR(LEFT($A1186,1)="x",AND(Y1173+$AC1186=0,$AC1173&gt;0)),"",IFERROR(VLOOKUP($A1186,LedenZ,26,0),""))</f>
        <v/>
      </c>
      <c r="Q1186" s="223" t="str">
        <f>IF(OR(LEFT($A1186,1)="x",AND(Z1173+$AC1186=0,$AC1173&gt;0)),"",IFERROR(VLOOKUP($A1186,LedenZ,27,0),""))</f>
        <v/>
      </c>
      <c r="R1186" s="223" t="str">
        <f>IF(OR(LEFT($A1186,1)="x",AND(AA1173+$AC1186=0,$AC1173&gt;0)),"",IFERROR(VLOOKUP($A1186,LedenZ,28,0),""))</f>
        <v/>
      </c>
      <c r="S1186" s="223" t="str">
        <f>IF(OR(LEFT($A1186,1)="x",AND(AC1173+$AC1186=0,$AC1173&gt;0)),"",IFERROR(VLOOKUP($A1186,LedenZ,29,0),""))</f>
        <v/>
      </c>
      <c r="V1186" s="229" t="str">
        <f t="shared" si="943"/>
        <v/>
      </c>
      <c r="W1186" s="229" t="str">
        <f t="shared" si="943"/>
        <v/>
      </c>
      <c r="X1186" s="52">
        <v>17</v>
      </c>
      <c r="Y1186" s="87" t="str">
        <f t="shared" si="938"/>
        <v/>
      </c>
      <c r="Z1186" s="87" t="str">
        <f t="shared" si="939"/>
        <v/>
      </c>
      <c r="AA1186" s="87" t="str">
        <f t="shared" si="940"/>
        <v/>
      </c>
      <c r="AB1186" s="87" t="str">
        <f t="shared" si="941"/>
        <v/>
      </c>
      <c r="AC1186" s="34">
        <f t="shared" si="942"/>
        <v>0</v>
      </c>
    </row>
    <row r="1187" spans="1:32" x14ac:dyDescent="0.2">
      <c r="A1187" s="34" t="str">
        <f>C1171&amp;"x"&amp;B1187</f>
        <v>x14</v>
      </c>
      <c r="B1187" s="63">
        <v>14</v>
      </c>
      <c r="C1187" s="87" t="str">
        <f t="shared" si="928"/>
        <v/>
      </c>
      <c r="D1187" s="87" t="str">
        <f t="shared" si="929"/>
        <v/>
      </c>
      <c r="E1187" s="88" t="str">
        <f t="shared" si="930"/>
        <v/>
      </c>
      <c r="F1187" s="88" t="str">
        <f t="shared" si="931"/>
        <v/>
      </c>
      <c r="G1187" s="89" t="str">
        <f t="shared" si="932"/>
        <v/>
      </c>
      <c r="H1187" s="90" t="str">
        <f t="shared" si="933"/>
        <v/>
      </c>
      <c r="I1187" s="97"/>
      <c r="J1187" s="87" t="str">
        <f t="shared" si="934"/>
        <v/>
      </c>
      <c r="K1187" s="87" t="str">
        <f t="shared" si="935"/>
        <v/>
      </c>
      <c r="L1187" s="87" t="str">
        <f t="shared" si="936"/>
        <v/>
      </c>
      <c r="M1187" s="87" t="str">
        <f t="shared" si="937"/>
        <v/>
      </c>
      <c r="N1187" s="92"/>
      <c r="P1187" s="223" t="str">
        <f>IF(OR(LEFT($A1187,1)="x",AND(Y1173+$AC1187=0,$AC1173&gt;0)),"",IFERROR(VLOOKUP($A1187,LedenZ,26,0),""))</f>
        <v/>
      </c>
      <c r="Q1187" s="223" t="str">
        <f>IF(OR(LEFT($A1187,1)="x",AND(Z1173+$AC1187=0,$AC1173&gt;0)),"",IFERROR(VLOOKUP($A1187,LedenZ,27,0),""))</f>
        <v/>
      </c>
      <c r="R1187" s="223" t="str">
        <f>IF(OR(LEFT($A1187,1)="x",AND(AA1173+$AC1187=0,$AC1173&gt;0)),"",IFERROR(VLOOKUP($A1187,LedenZ,28,0),""))</f>
        <v/>
      </c>
      <c r="S1187" s="223" t="str">
        <f>IF(OR(LEFT($A1187,1)="x",AND(AC1173+$AC1187=0,$AC1173&gt;0)),"",IFERROR(VLOOKUP($A1187,LedenZ,29,0),""))</f>
        <v/>
      </c>
      <c r="V1187" s="229" t="str">
        <f t="shared" si="943"/>
        <v/>
      </c>
      <c r="W1187" s="229" t="str">
        <f t="shared" si="943"/>
        <v/>
      </c>
      <c r="X1187" s="52">
        <v>18</v>
      </c>
      <c r="Y1187" s="87" t="str">
        <f t="shared" si="938"/>
        <v/>
      </c>
      <c r="Z1187" s="87" t="str">
        <f t="shared" si="939"/>
        <v/>
      </c>
      <c r="AA1187" s="87" t="str">
        <f t="shared" si="940"/>
        <v/>
      </c>
      <c r="AB1187" s="87" t="str">
        <f t="shared" si="941"/>
        <v/>
      </c>
      <c r="AC1187" s="34">
        <f t="shared" si="942"/>
        <v>0</v>
      </c>
    </row>
    <row r="1188" spans="1:32" x14ac:dyDescent="0.2">
      <c r="A1188" s="34" t="str">
        <f>C1171&amp;"x"&amp;B1188</f>
        <v>x15</v>
      </c>
      <c r="B1188" s="63">
        <v>15</v>
      </c>
      <c r="C1188" s="87" t="str">
        <f t="shared" si="928"/>
        <v/>
      </c>
      <c r="D1188" s="87" t="str">
        <f t="shared" si="929"/>
        <v/>
      </c>
      <c r="E1188" s="88" t="str">
        <f t="shared" si="930"/>
        <v/>
      </c>
      <c r="F1188" s="88" t="str">
        <f t="shared" si="931"/>
        <v/>
      </c>
      <c r="G1188" s="89" t="str">
        <f t="shared" si="932"/>
        <v/>
      </c>
      <c r="H1188" s="90" t="str">
        <f t="shared" si="933"/>
        <v/>
      </c>
      <c r="I1188" s="97"/>
      <c r="J1188" s="87" t="str">
        <f t="shared" si="934"/>
        <v/>
      </c>
      <c r="K1188" s="87" t="str">
        <f t="shared" si="935"/>
        <v/>
      </c>
      <c r="L1188" s="87" t="str">
        <f t="shared" si="936"/>
        <v/>
      </c>
      <c r="M1188" s="87" t="str">
        <f t="shared" si="937"/>
        <v/>
      </c>
      <c r="N1188" s="92"/>
      <c r="P1188" s="223" t="str">
        <f>IF(OR(LEFT($A1188,1)="x",AND(Y1173+$AC1188=0,$AC1173&gt;0)),"",IFERROR(VLOOKUP($A1188,LedenZ,26,0),""))</f>
        <v/>
      </c>
      <c r="Q1188" s="223" t="str">
        <f>IF(OR(LEFT($A1188,1)="x",AND(Z1173+$AC1188=0,$AC1173&gt;0)),"",IFERROR(VLOOKUP($A1188,LedenZ,27,0),""))</f>
        <v/>
      </c>
      <c r="R1188" s="223" t="str">
        <f>IF(OR(LEFT($A1188,1)="x",AND(AA1173+$AC1188=0,$AC1173&gt;0)),"",IFERROR(VLOOKUP($A1188,LedenZ,28,0),""))</f>
        <v/>
      </c>
      <c r="S1188" s="223" t="str">
        <f>IF(OR(LEFT($A1188,1)="x",AND(AC1173+$AC1188=0,$AC1173&gt;0)),"",IFERROR(VLOOKUP($A1188,LedenZ,29,0),""))</f>
        <v/>
      </c>
      <c r="V1188" s="229" t="str">
        <f t="shared" si="943"/>
        <v/>
      </c>
      <c r="W1188" s="229" t="str">
        <f t="shared" si="943"/>
        <v/>
      </c>
      <c r="X1188" s="52">
        <v>19</v>
      </c>
      <c r="Y1188" s="87" t="str">
        <f t="shared" si="938"/>
        <v/>
      </c>
      <c r="Z1188" s="87" t="str">
        <f t="shared" si="939"/>
        <v/>
      </c>
      <c r="AA1188" s="87" t="str">
        <f t="shared" si="940"/>
        <v/>
      </c>
      <c r="AB1188" s="87" t="str">
        <f t="shared" si="941"/>
        <v/>
      </c>
      <c r="AC1188" s="34">
        <f t="shared" si="942"/>
        <v>0</v>
      </c>
    </row>
    <row r="1189" spans="1:32" ht="13.5" thickBot="1" x14ac:dyDescent="0.25">
      <c r="B1189" s="93"/>
      <c r="C1189" s="94"/>
      <c r="D1189" s="93"/>
      <c r="E1189" s="93"/>
      <c r="F1189" s="93"/>
      <c r="G1189" s="95"/>
      <c r="H1189" s="95"/>
      <c r="I1189" s="95"/>
      <c r="J1189" s="94"/>
      <c r="K1189" s="94"/>
      <c r="L1189" s="94"/>
      <c r="M1189" s="92"/>
      <c r="N1189" s="92"/>
      <c r="X1189" s="52">
        <v>20</v>
      </c>
    </row>
    <row r="1190" spans="1:32" ht="13.5" thickTop="1" x14ac:dyDescent="0.2">
      <c r="A1190" s="62"/>
      <c r="B1190" s="63"/>
      <c r="C1190" s="392" t="s">
        <v>6547</v>
      </c>
      <c r="D1190" s="392"/>
      <c r="E1190" s="178" t="s">
        <v>6548</v>
      </c>
      <c r="F1190" s="178" t="s">
        <v>6549</v>
      </c>
      <c r="G1190" s="65" t="s">
        <v>6550</v>
      </c>
      <c r="H1190" s="66"/>
      <c r="I1190" s="67"/>
      <c r="J1190" s="68" t="s">
        <v>6551</v>
      </c>
      <c r="K1190" s="68" t="s">
        <v>6552</v>
      </c>
      <c r="L1190" s="68" t="s">
        <v>6553</v>
      </c>
      <c r="M1190" s="69"/>
      <c r="N1190" s="69"/>
      <c r="O1190" s="70"/>
      <c r="P1190" s="71">
        <f>COUNT(P1194:P1208)</f>
        <v>0</v>
      </c>
      <c r="Q1190" s="71">
        <f>COUNT(Q1194:Q1208)</f>
        <v>0</v>
      </c>
      <c r="R1190" s="71">
        <f>COUNT(R1194:R1208)</f>
        <v>0</v>
      </c>
      <c r="S1190" s="71">
        <f>COUNT(S1194:S1208)</f>
        <v>0</v>
      </c>
      <c r="T1190" s="51">
        <f>S1190-(15-COUNTBLANK(AB1194:AB1208))</f>
        <v>0</v>
      </c>
      <c r="U1190" s="70"/>
      <c r="V1190" s="70"/>
      <c r="W1190" s="70"/>
      <c r="X1190" s="70">
        <v>1</v>
      </c>
      <c r="Y1190" s="62"/>
      <c r="Z1190" s="62"/>
      <c r="AA1190" s="62"/>
      <c r="AB1190" s="62"/>
      <c r="AC1190" s="62"/>
    </row>
    <row r="1191" spans="1:32" x14ac:dyDescent="0.2">
      <c r="A1191" s="43">
        <v>63</v>
      </c>
      <c r="B1191" s="73"/>
      <c r="C1191" s="391" t="str">
        <f>Leden!AR65</f>
        <v/>
      </c>
      <c r="D1191" s="391"/>
      <c r="E1191" s="177" t="str">
        <f>IF($C1191="","",LEFT(IFERROR(VLOOKUP($C1191,TeamsZ,2,0),"")&amp;"??",2))</f>
        <v/>
      </c>
      <c r="F1191" s="177" t="str">
        <f>IF($C1191="","",LEFT(IFERROR(VLOOKUP($C1191,TeamsZ,3,0),"")&amp;"??",2))</f>
        <v/>
      </c>
      <c r="G1191" s="177" t="str">
        <f>IF($C1191="","",LEFT(IFERROR(VLOOKUP($C1191,TeamsZ,4,0),"")&amp;"?",1))</f>
        <v/>
      </c>
      <c r="H1191" s="75"/>
      <c r="I1191" s="76"/>
      <c r="J1191" s="295">
        <f>COUNTIF(C1194:C1208,"V")</f>
        <v>0</v>
      </c>
      <c r="K1191" s="300">
        <f>COUNTIF(C1194:C1208,"M")</f>
        <v>0</v>
      </c>
      <c r="L1191" s="77" t="str">
        <f>IFERROR(AVERAGE(H1194:H1208),"")</f>
        <v/>
      </c>
      <c r="M1191" s="78"/>
      <c r="N1191" s="78"/>
      <c r="O1191" s="79" t="s">
        <v>6554</v>
      </c>
      <c r="P1191" s="223" t="str">
        <f>IF(COUNT(P1194:P1208)=0,"",TeamPunten(P1194:P1208,$V1191))</f>
        <v/>
      </c>
      <c r="Q1191" s="223" t="str">
        <f>IF(COUNT(Q1194:Q1208)=0,"",TeamPunten(Q1194:Q1208,$V1191))</f>
        <v/>
      </c>
      <c r="R1191" s="223" t="str">
        <f>IF(COUNT(R1194:R1208)=0,"",TeamPunten(R1194:R1208,$V1191))</f>
        <v/>
      </c>
      <c r="S1191" s="223" t="str">
        <f>IF(COUNT(S1194:S1208)=0,"",TeamPunten(S1194:S1208,$V1191))</f>
        <v/>
      </c>
      <c r="T1191" s="51"/>
      <c r="U1191" s="225" t="str">
        <f>MID($C1191,1,1)</f>
        <v/>
      </c>
      <c r="V1191" s="225" t="str">
        <f>MID($C1191,1,1)</f>
        <v/>
      </c>
      <c r="W1191" s="225" t="str">
        <f>MID($C1191,1,1)</f>
        <v/>
      </c>
      <c r="X1191" s="52">
        <v>2</v>
      </c>
      <c r="Y1191" s="43"/>
      <c r="Z1191" s="43"/>
      <c r="AA1191" s="43"/>
      <c r="AB1191" s="43"/>
      <c r="AC1191" s="43"/>
      <c r="AD1191" s="20" t="str">
        <f>IF($C1191="","",IFERROR(VLOOKUP($C1191,TeamsZ,6,0),""))</f>
        <v/>
      </c>
      <c r="AE1191" s="20" t="str">
        <f>IF($AD1191="","",VLOOKUP($AD1191,Teams!$J$4:$O$8,2,0))</f>
        <v/>
      </c>
      <c r="AF1191" s="20" t="str">
        <f>IF($AD1191="","",VLOOKUP($AD1191,Teams!$J$4:$O$8,4,0))</f>
        <v/>
      </c>
    </row>
    <row r="1192" spans="1:32" x14ac:dyDescent="0.2">
      <c r="B1192" s="63"/>
      <c r="C1192" s="178"/>
      <c r="D1192" s="63"/>
      <c r="E1192" s="63"/>
      <c r="F1192" s="63"/>
      <c r="G1192" s="67"/>
      <c r="H1192" s="67"/>
      <c r="I1192" s="67"/>
      <c r="J1192" s="296"/>
      <c r="K1192" s="296"/>
      <c r="L1192" s="296"/>
      <c r="M1192" s="80"/>
      <c r="N1192" s="80"/>
      <c r="P1192" s="224"/>
      <c r="Q1192" s="224"/>
      <c r="R1192" s="224"/>
      <c r="S1192" s="224"/>
      <c r="T1192" s="51"/>
      <c r="U1192" s="226"/>
      <c r="V1192" s="226"/>
      <c r="W1192" s="226"/>
      <c r="X1192" s="52">
        <v>3</v>
      </c>
    </row>
    <row r="1193" spans="1:32" x14ac:dyDescent="0.2">
      <c r="A1193" s="81"/>
      <c r="B1193" s="82"/>
      <c r="C1193" s="83" t="s">
        <v>6555</v>
      </c>
      <c r="D1193" s="83" t="s">
        <v>6556</v>
      </c>
      <c r="E1193" s="84" t="s">
        <v>6557</v>
      </c>
      <c r="F1193" s="84" t="s">
        <v>6558</v>
      </c>
      <c r="G1193" s="83" t="s">
        <v>6559</v>
      </c>
      <c r="H1193" s="83" t="s">
        <v>6560</v>
      </c>
      <c r="I1193" s="83" t="s">
        <v>6415</v>
      </c>
      <c r="J1193" s="83" t="s">
        <v>7321</v>
      </c>
      <c r="K1193" s="83" t="s">
        <v>8065</v>
      </c>
      <c r="L1193" s="83" t="s">
        <v>8195</v>
      </c>
      <c r="M1193" s="83" t="s">
        <v>8196</v>
      </c>
      <c r="N1193" s="85"/>
      <c r="O1193" s="86"/>
      <c r="P1193" s="227" t="s">
        <v>6425</v>
      </c>
      <c r="Q1193" s="227" t="s">
        <v>6424</v>
      </c>
      <c r="R1193" s="227" t="s">
        <v>6426</v>
      </c>
      <c r="S1193" s="227" t="s">
        <v>6425</v>
      </c>
      <c r="T1193" s="51"/>
      <c r="U1193" s="225" t="str">
        <f>IF(W1191="","",VLOOKUP(W1191,Leeftijdscat,2,FALSE))</f>
        <v/>
      </c>
      <c r="V1193" s="225" t="str">
        <f>IF(W1191="","",VLOOKUP(W1191,Leeftijdscat,3,FALSE))</f>
        <v/>
      </c>
      <c r="W1193" s="225"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LEN(AB1194&amp;AB1195&amp;AB1196&amp;AB1197&amp;AB1198&amp;AB1199&amp;AB1200&amp;AB1201&amp;AB1202&amp;AB1203&amp;AB1204&amp;AB1205&amp;AB1206&amp;AB1207&amp;AB1208)</f>
        <v>0</v>
      </c>
      <c r="AC1193" s="81">
        <f>SUM(Y1193:AA1193)</f>
        <v>0</v>
      </c>
    </row>
    <row r="1194" spans="1:32" x14ac:dyDescent="0.2">
      <c r="A1194" s="34" t="str">
        <f>C1191&amp;"x"&amp;B1194</f>
        <v>x1</v>
      </c>
      <c r="B1194" s="63">
        <v>1</v>
      </c>
      <c r="C1194" s="87" t="str">
        <f t="shared" ref="C1194:C1208" si="944">IF(LEFT($A1194,1)="x","",IFERROR(VLOOKUP($A1194,LedenZ,5,0),""))</f>
        <v/>
      </c>
      <c r="D1194" s="87" t="str">
        <f t="shared" ref="D1194:D1208" si="945">IF(LEFT($A1194,1)="x","",IFERROR(VLOOKUP($A1194,LedenZ,6,0),""))</f>
        <v/>
      </c>
      <c r="E1194" s="88" t="str">
        <f t="shared" ref="E1194:E1208" si="946">IF(LEFT($A1194,1)="x","",IFERROR(VLOOKUP($A1194,LedenZ,7,0),""))</f>
        <v/>
      </c>
      <c r="F1194" s="88" t="str">
        <f t="shared" ref="F1194:F1208" si="947">IF(LEFT($A1194,1)="x","",IFERROR(VLOOKUP($A1194,LedenZ,8,0),""))</f>
        <v/>
      </c>
      <c r="G1194" s="89" t="str">
        <f t="shared" ref="G1194:G1208" si="948">IF(LEFT($A1194,1)="x","",IFERROR(VLOOKUP($A1194,LedenZ,9,0),""))</f>
        <v/>
      </c>
      <c r="H1194" s="90" t="str">
        <f t="shared" ref="H1194:H1208" si="949">IF(AND(ISNUMBER(G1194),G1194&lt;&gt;0),DATEDIF(G1194,Peildatum,"Y"),"")</f>
        <v/>
      </c>
      <c r="I1194" s="97"/>
      <c r="J1194" s="87" t="str">
        <f t="shared" ref="J1194:J1208" si="950">IF(LEFT($A1194,1)="x","",IFERROR(VLOOKUP($A1194,LedenZ,15,0),""))</f>
        <v/>
      </c>
      <c r="K1194" s="87" t="str">
        <f t="shared" ref="K1194:K1208" si="951">IF(LEFT($A1194,1)="x","",IFERROR(VLOOKUP($A1194,LedenZ,16,0),""))</f>
        <v/>
      </c>
      <c r="L1194" s="87" t="str">
        <f t="shared" ref="L1194:L1208" si="952">IF(LEFT($A1194,1)="x","",IFERROR(VLOOKUP($A1194,LedenZ,17,0),""))</f>
        <v/>
      </c>
      <c r="M1194" s="87" t="str">
        <f t="shared" ref="M1194:M1208" si="953">IF(LEFT($A1194,1)="x","",IFERROR(VLOOKUP($A1194,LedenZ,18,0),""))</f>
        <v/>
      </c>
      <c r="N1194" s="92"/>
      <c r="P1194" s="223" t="str">
        <f>IF(OR(LEFT($A1194,1)="x",AND(Y1193+$AC1194=0,$AC1193&gt;0)),"",IFERROR(VLOOKUP($A1194,LedenZ,26,0),""))</f>
        <v/>
      </c>
      <c r="Q1194" s="223" t="str">
        <f>IF(OR(LEFT($A1194,1)="x",AND(Z1193+$AC1194=0,$AC1193&gt;0)),"",IFERROR(VLOOKUP($A1194,LedenZ,27,0),""))</f>
        <v/>
      </c>
      <c r="R1194" s="223" t="str">
        <f>IF(OR(LEFT($A1194,1)="x",AND(AA1193+$AC1194=0,$AC1193&gt;0)),"",IFERROR(VLOOKUP($A1194,LedenZ,28,0),""))</f>
        <v/>
      </c>
      <c r="S1194" s="223" t="str">
        <f>IF(OR(LEFT($A1194,1)="x",AND(AC1193+$AC1194=0,$AC1193&gt;0)),"",IFERROR(VLOOKUP($A1194,LedenZ,29,0),""))</f>
        <v/>
      </c>
      <c r="T1194" s="305"/>
      <c r="U1194" s="226"/>
      <c r="V1194" s="229" t="str">
        <f>V1193</f>
        <v/>
      </c>
      <c r="W1194" s="229" t="str">
        <f>W1193</f>
        <v/>
      </c>
      <c r="X1194" s="52">
        <v>5</v>
      </c>
      <c r="Y1194" s="87" t="str">
        <f t="shared" ref="Y1194:Y1208" si="954">IF(LEFT($A1194,1)="x","",IFERROR(VLOOKUP($A1194,LedenZ,33,0),""))</f>
        <v/>
      </c>
      <c r="Z1194" s="87" t="str">
        <f t="shared" ref="Z1194:Z1208" si="955">IF(LEFT($A1194,1)="x","",IFERROR(VLOOKUP($A1194,LedenZ,34,0),""))</f>
        <v/>
      </c>
      <c r="AA1194" s="87" t="str">
        <f t="shared" ref="AA1194:AA1208" si="956">IF(LEFT($A1194,1)="x","",IFERROR(VLOOKUP($A1194,LedenZ,35,0),""))</f>
        <v/>
      </c>
      <c r="AB1194" s="87" t="str">
        <f t="shared" ref="AB1194:AB1208" si="957">IF(LEFT($A1194,1)="x","",IFERROR(VLOOKUP($A1194,LedenZ,36,0),""))</f>
        <v/>
      </c>
      <c r="AC1194" s="34">
        <f t="shared" ref="AC1194:AC1208" si="958">LEN(Y1194&amp;Z1194&amp;AA1194&amp;AB1194)</f>
        <v>0</v>
      </c>
    </row>
    <row r="1195" spans="1:32" x14ac:dyDescent="0.2">
      <c r="A1195" s="34" t="str">
        <f>C1191&amp;"x"&amp;B1195</f>
        <v>x2</v>
      </c>
      <c r="B1195" s="63">
        <v>2</v>
      </c>
      <c r="C1195" s="87" t="str">
        <f t="shared" si="944"/>
        <v/>
      </c>
      <c r="D1195" s="87" t="str">
        <f t="shared" si="945"/>
        <v/>
      </c>
      <c r="E1195" s="88" t="str">
        <f t="shared" si="946"/>
        <v/>
      </c>
      <c r="F1195" s="88" t="str">
        <f t="shared" si="947"/>
        <v/>
      </c>
      <c r="G1195" s="89" t="str">
        <f t="shared" si="948"/>
        <v/>
      </c>
      <c r="H1195" s="90" t="str">
        <f t="shared" si="949"/>
        <v/>
      </c>
      <c r="I1195" s="97"/>
      <c r="J1195" s="87" t="str">
        <f t="shared" si="950"/>
        <v/>
      </c>
      <c r="K1195" s="87" t="str">
        <f t="shared" si="951"/>
        <v/>
      </c>
      <c r="L1195" s="87" t="str">
        <f t="shared" si="952"/>
        <v/>
      </c>
      <c r="M1195" s="87" t="str">
        <f t="shared" si="953"/>
        <v/>
      </c>
      <c r="N1195" s="92"/>
      <c r="P1195" s="223" t="str">
        <f>IF(OR(LEFT($A1195,1)="x",AND(Y1193+$AC1195=0,$AC1193&gt;0)),"",IFERROR(VLOOKUP($A1195,LedenZ,26,0),""))</f>
        <v/>
      </c>
      <c r="Q1195" s="223" t="str">
        <f>IF(OR(LEFT($A1195,1)="x",AND(Z1193+$AC1195=0,$AC1193&gt;0)),"",IFERROR(VLOOKUP($A1195,LedenZ,27,0),""))</f>
        <v/>
      </c>
      <c r="R1195" s="223" t="str">
        <f>IF(OR(LEFT($A1195,1)="x",AND(AA1193+$AC1195=0,$AC1193&gt;0)),"",IFERROR(VLOOKUP($A1195,LedenZ,28,0),""))</f>
        <v/>
      </c>
      <c r="S1195" s="223" t="str">
        <f>IF(OR(LEFT($A1195,1)="x",AND(AC1193+$AC1195=0,$AC1193&gt;0)),"",IFERROR(VLOOKUP($A1195,LedenZ,29,0),""))</f>
        <v/>
      </c>
      <c r="T1195" s="305"/>
      <c r="U1195" s="226"/>
      <c r="V1195" s="229" t="str">
        <f t="shared" ref="V1195:W1208" si="959">V1194</f>
        <v/>
      </c>
      <c r="W1195" s="229" t="str">
        <f t="shared" si="959"/>
        <v/>
      </c>
      <c r="X1195" s="52">
        <v>6</v>
      </c>
      <c r="Y1195" s="87" t="str">
        <f t="shared" si="954"/>
        <v/>
      </c>
      <c r="Z1195" s="87" t="str">
        <f t="shared" si="955"/>
        <v/>
      </c>
      <c r="AA1195" s="87" t="str">
        <f t="shared" si="956"/>
        <v/>
      </c>
      <c r="AB1195" s="87" t="str">
        <f t="shared" si="957"/>
        <v/>
      </c>
      <c r="AC1195" s="34">
        <f t="shared" si="958"/>
        <v>0</v>
      </c>
    </row>
    <row r="1196" spans="1:32" x14ac:dyDescent="0.2">
      <c r="A1196" s="34" t="str">
        <f>C1191&amp;"x"&amp;B1196</f>
        <v>x3</v>
      </c>
      <c r="B1196" s="63">
        <v>3</v>
      </c>
      <c r="C1196" s="87" t="str">
        <f t="shared" si="944"/>
        <v/>
      </c>
      <c r="D1196" s="87" t="str">
        <f t="shared" si="945"/>
        <v/>
      </c>
      <c r="E1196" s="88" t="str">
        <f t="shared" si="946"/>
        <v/>
      </c>
      <c r="F1196" s="88" t="str">
        <f t="shared" si="947"/>
        <v/>
      </c>
      <c r="G1196" s="89" t="str">
        <f t="shared" si="948"/>
        <v/>
      </c>
      <c r="H1196" s="90" t="str">
        <f t="shared" si="949"/>
        <v/>
      </c>
      <c r="I1196" s="97"/>
      <c r="J1196" s="87" t="str">
        <f t="shared" si="950"/>
        <v/>
      </c>
      <c r="K1196" s="87" t="str">
        <f t="shared" si="951"/>
        <v/>
      </c>
      <c r="L1196" s="87" t="str">
        <f t="shared" si="952"/>
        <v/>
      </c>
      <c r="M1196" s="87" t="str">
        <f t="shared" si="953"/>
        <v/>
      </c>
      <c r="N1196" s="92"/>
      <c r="P1196" s="223" t="str">
        <f>IF(OR(LEFT($A1196,1)="x",AND(Y1193+$AC1196=0,$AC1193&gt;0)),"",IFERROR(VLOOKUP($A1196,LedenZ,26,0),""))</f>
        <v/>
      </c>
      <c r="Q1196" s="223" t="str">
        <f>IF(OR(LEFT($A1196,1)="x",AND(Z1193+$AC1196=0,$AC1193&gt;0)),"",IFERROR(VLOOKUP($A1196,LedenZ,27,0),""))</f>
        <v/>
      </c>
      <c r="R1196" s="223" t="str">
        <f>IF(OR(LEFT($A1196,1)="x",AND(AA1193+$AC1196=0,$AC1193&gt;0)),"",IFERROR(VLOOKUP($A1196,LedenZ,28,0),""))</f>
        <v/>
      </c>
      <c r="S1196" s="223" t="str">
        <f>IF(OR(LEFT($A1196,1)="x",AND(AC1193+$AC1196=0,$AC1193&gt;0)),"",IFERROR(VLOOKUP($A1196,LedenZ,29,0),""))</f>
        <v/>
      </c>
      <c r="T1196" s="305"/>
      <c r="U1196" s="226"/>
      <c r="V1196" s="229" t="str">
        <f t="shared" si="959"/>
        <v/>
      </c>
      <c r="W1196" s="229" t="str">
        <f t="shared" si="959"/>
        <v/>
      </c>
      <c r="X1196" s="52">
        <v>7</v>
      </c>
      <c r="Y1196" s="87" t="str">
        <f t="shared" si="954"/>
        <v/>
      </c>
      <c r="Z1196" s="87" t="str">
        <f t="shared" si="955"/>
        <v/>
      </c>
      <c r="AA1196" s="87" t="str">
        <f t="shared" si="956"/>
        <v/>
      </c>
      <c r="AB1196" s="87" t="str">
        <f t="shared" si="957"/>
        <v/>
      </c>
      <c r="AC1196" s="34">
        <f t="shared" si="958"/>
        <v>0</v>
      </c>
    </row>
    <row r="1197" spans="1:32" x14ac:dyDescent="0.2">
      <c r="A1197" s="34" t="str">
        <f>C1191&amp;"x"&amp;B1197</f>
        <v>x4</v>
      </c>
      <c r="B1197" s="63">
        <v>4</v>
      </c>
      <c r="C1197" s="87" t="str">
        <f t="shared" si="944"/>
        <v/>
      </c>
      <c r="D1197" s="87" t="str">
        <f t="shared" si="945"/>
        <v/>
      </c>
      <c r="E1197" s="88" t="str">
        <f t="shared" si="946"/>
        <v/>
      </c>
      <c r="F1197" s="88" t="str">
        <f t="shared" si="947"/>
        <v/>
      </c>
      <c r="G1197" s="89" t="str">
        <f t="shared" si="948"/>
        <v/>
      </c>
      <c r="H1197" s="90" t="str">
        <f t="shared" si="949"/>
        <v/>
      </c>
      <c r="I1197" s="97"/>
      <c r="J1197" s="87" t="str">
        <f t="shared" si="950"/>
        <v/>
      </c>
      <c r="K1197" s="87" t="str">
        <f t="shared" si="951"/>
        <v/>
      </c>
      <c r="L1197" s="87" t="str">
        <f t="shared" si="952"/>
        <v/>
      </c>
      <c r="M1197" s="87" t="str">
        <f t="shared" si="953"/>
        <v/>
      </c>
      <c r="N1197" s="92"/>
      <c r="P1197" s="223" t="str">
        <f>IF(OR(LEFT($A1197,1)="x",AND(Y1193+$AC1197=0,$AC1193&gt;0)),"",IFERROR(VLOOKUP($A1197,LedenZ,26,0),""))</f>
        <v/>
      </c>
      <c r="Q1197" s="223" t="str">
        <f>IF(OR(LEFT($A1197,1)="x",AND(Z1193+$AC1197=0,$AC1193&gt;0)),"",IFERROR(VLOOKUP($A1197,LedenZ,27,0),""))</f>
        <v/>
      </c>
      <c r="R1197" s="223" t="str">
        <f>IF(OR(LEFT($A1197,1)="x",AND(AA1193+$AC1197=0,$AC1193&gt;0)),"",IFERROR(VLOOKUP($A1197,LedenZ,28,0),""))</f>
        <v/>
      </c>
      <c r="S1197" s="223" t="str">
        <f>IF(OR(LEFT($A1197,1)="x",AND(AC1193+$AC1197=0,$AC1193&gt;0)),"",IFERROR(VLOOKUP($A1197,LedenZ,29,0),""))</f>
        <v/>
      </c>
      <c r="T1197" s="305"/>
      <c r="U1197" s="226"/>
      <c r="V1197" s="229" t="str">
        <f t="shared" si="959"/>
        <v/>
      </c>
      <c r="W1197" s="229" t="str">
        <f t="shared" si="959"/>
        <v/>
      </c>
      <c r="X1197" s="52">
        <v>8</v>
      </c>
      <c r="Y1197" s="87" t="str">
        <f t="shared" si="954"/>
        <v/>
      </c>
      <c r="Z1197" s="87" t="str">
        <f t="shared" si="955"/>
        <v/>
      </c>
      <c r="AA1197" s="87" t="str">
        <f t="shared" si="956"/>
        <v/>
      </c>
      <c r="AB1197" s="87" t="str">
        <f t="shared" si="957"/>
        <v/>
      </c>
      <c r="AC1197" s="34">
        <f t="shared" si="958"/>
        <v>0</v>
      </c>
    </row>
    <row r="1198" spans="1:32" x14ac:dyDescent="0.2">
      <c r="A1198" s="34" t="str">
        <f>C1191&amp;"x"&amp;B1198</f>
        <v>x5</v>
      </c>
      <c r="B1198" s="63">
        <v>5</v>
      </c>
      <c r="C1198" s="87" t="str">
        <f t="shared" si="944"/>
        <v/>
      </c>
      <c r="D1198" s="87" t="str">
        <f t="shared" si="945"/>
        <v/>
      </c>
      <c r="E1198" s="88" t="str">
        <f t="shared" si="946"/>
        <v/>
      </c>
      <c r="F1198" s="88" t="str">
        <f t="shared" si="947"/>
        <v/>
      </c>
      <c r="G1198" s="89" t="str">
        <f t="shared" si="948"/>
        <v/>
      </c>
      <c r="H1198" s="90" t="str">
        <f t="shared" si="949"/>
        <v/>
      </c>
      <c r="I1198" s="97"/>
      <c r="J1198" s="87" t="str">
        <f t="shared" si="950"/>
        <v/>
      </c>
      <c r="K1198" s="87" t="str">
        <f t="shared" si="951"/>
        <v/>
      </c>
      <c r="L1198" s="87" t="str">
        <f t="shared" si="952"/>
        <v/>
      </c>
      <c r="M1198" s="87" t="str">
        <f t="shared" si="953"/>
        <v/>
      </c>
      <c r="N1198" s="92"/>
      <c r="P1198" s="223" t="str">
        <f>IF(OR(LEFT($A1198,1)="x",AND(Y1193+$AC1198=0,$AC1193&gt;0)),"",IFERROR(VLOOKUP($A1198,LedenZ,26,0),""))</f>
        <v/>
      </c>
      <c r="Q1198" s="223" t="str">
        <f>IF(OR(LEFT($A1198,1)="x",AND(Z1193+$AC1198=0,$AC1193&gt;0)),"",IFERROR(VLOOKUP($A1198,LedenZ,27,0),""))</f>
        <v/>
      </c>
      <c r="R1198" s="223" t="str">
        <f>IF(OR(LEFT($A1198,1)="x",AND(AA1193+$AC1198=0,$AC1193&gt;0)),"",IFERROR(VLOOKUP($A1198,LedenZ,28,0),""))</f>
        <v/>
      </c>
      <c r="S1198" s="223" t="str">
        <f>IF(OR(LEFT($A1198,1)="x",AND(AC1193+$AC1198=0,$AC1193&gt;0)),"",IFERROR(VLOOKUP($A1198,LedenZ,29,0),""))</f>
        <v/>
      </c>
      <c r="T1198" s="305"/>
      <c r="U1198" s="226"/>
      <c r="V1198" s="229" t="str">
        <f t="shared" si="959"/>
        <v/>
      </c>
      <c r="W1198" s="229" t="str">
        <f t="shared" si="959"/>
        <v/>
      </c>
      <c r="X1198" s="52">
        <v>9</v>
      </c>
      <c r="Y1198" s="87" t="str">
        <f t="shared" si="954"/>
        <v/>
      </c>
      <c r="Z1198" s="87" t="str">
        <f t="shared" si="955"/>
        <v/>
      </c>
      <c r="AA1198" s="87" t="str">
        <f t="shared" si="956"/>
        <v/>
      </c>
      <c r="AB1198" s="87" t="str">
        <f t="shared" si="957"/>
        <v/>
      </c>
      <c r="AC1198" s="34">
        <f t="shared" si="958"/>
        <v>0</v>
      </c>
    </row>
    <row r="1199" spans="1:32" x14ac:dyDescent="0.2">
      <c r="A1199" s="34" t="str">
        <f>C1191&amp;"x"&amp;B1199</f>
        <v>x6</v>
      </c>
      <c r="B1199" s="63">
        <v>6</v>
      </c>
      <c r="C1199" s="87" t="str">
        <f t="shared" si="944"/>
        <v/>
      </c>
      <c r="D1199" s="87" t="str">
        <f t="shared" si="945"/>
        <v/>
      </c>
      <c r="E1199" s="88" t="str">
        <f t="shared" si="946"/>
        <v/>
      </c>
      <c r="F1199" s="88" t="str">
        <f t="shared" si="947"/>
        <v/>
      </c>
      <c r="G1199" s="89" t="str">
        <f t="shared" si="948"/>
        <v/>
      </c>
      <c r="H1199" s="90" t="str">
        <f t="shared" si="949"/>
        <v/>
      </c>
      <c r="I1199" s="97"/>
      <c r="J1199" s="87" t="str">
        <f t="shared" si="950"/>
        <v/>
      </c>
      <c r="K1199" s="87" t="str">
        <f t="shared" si="951"/>
        <v/>
      </c>
      <c r="L1199" s="87" t="str">
        <f t="shared" si="952"/>
        <v/>
      </c>
      <c r="M1199" s="87" t="str">
        <f t="shared" si="953"/>
        <v/>
      </c>
      <c r="N1199" s="92"/>
      <c r="P1199" s="223" t="str">
        <f>IF(OR(LEFT($A1199,1)="x",AND(Y1193+$AC1199=0,$AC1193&gt;0)),"",IFERROR(VLOOKUP($A1199,LedenZ,26,0),""))</f>
        <v/>
      </c>
      <c r="Q1199" s="223" t="str">
        <f>IF(OR(LEFT($A1199,1)="x",AND(Z1193+$AC1199=0,$AC1193&gt;0)),"",IFERROR(VLOOKUP($A1199,LedenZ,27,0),""))</f>
        <v/>
      </c>
      <c r="R1199" s="223" t="str">
        <f>IF(OR(LEFT($A1199,1)="x",AND(AA1193+$AC1199=0,$AC1193&gt;0)),"",IFERROR(VLOOKUP($A1199,LedenZ,28,0),""))</f>
        <v/>
      </c>
      <c r="S1199" s="223" t="str">
        <f>IF(OR(LEFT($A1199,1)="x",AND(AC1193+$AC1199=0,$AC1193&gt;0)),"",IFERROR(VLOOKUP($A1199,LedenZ,29,0),""))</f>
        <v/>
      </c>
      <c r="T1199" s="305"/>
      <c r="U1199" s="226"/>
      <c r="V1199" s="229" t="str">
        <f t="shared" si="959"/>
        <v/>
      </c>
      <c r="W1199" s="229" t="str">
        <f t="shared" si="959"/>
        <v/>
      </c>
      <c r="X1199" s="52">
        <v>10</v>
      </c>
      <c r="Y1199" s="87" t="str">
        <f t="shared" si="954"/>
        <v/>
      </c>
      <c r="Z1199" s="87" t="str">
        <f t="shared" si="955"/>
        <v/>
      </c>
      <c r="AA1199" s="87" t="str">
        <f t="shared" si="956"/>
        <v/>
      </c>
      <c r="AB1199" s="87" t="str">
        <f t="shared" si="957"/>
        <v/>
      </c>
      <c r="AC1199" s="34">
        <f t="shared" si="958"/>
        <v>0</v>
      </c>
    </row>
    <row r="1200" spans="1:32" x14ac:dyDescent="0.2">
      <c r="A1200" s="34" t="str">
        <f>C1191&amp;"x"&amp;B1200</f>
        <v>x7</v>
      </c>
      <c r="B1200" s="63">
        <v>7</v>
      </c>
      <c r="C1200" s="87" t="str">
        <f t="shared" si="944"/>
        <v/>
      </c>
      <c r="D1200" s="87" t="str">
        <f t="shared" si="945"/>
        <v/>
      </c>
      <c r="E1200" s="88" t="str">
        <f t="shared" si="946"/>
        <v/>
      </c>
      <c r="F1200" s="88" t="str">
        <f t="shared" si="947"/>
        <v/>
      </c>
      <c r="G1200" s="89" t="str">
        <f t="shared" si="948"/>
        <v/>
      </c>
      <c r="H1200" s="90" t="str">
        <f t="shared" si="949"/>
        <v/>
      </c>
      <c r="I1200" s="97"/>
      <c r="J1200" s="87" t="str">
        <f t="shared" si="950"/>
        <v/>
      </c>
      <c r="K1200" s="87" t="str">
        <f t="shared" si="951"/>
        <v/>
      </c>
      <c r="L1200" s="87" t="str">
        <f t="shared" si="952"/>
        <v/>
      </c>
      <c r="M1200" s="87" t="str">
        <f t="shared" si="953"/>
        <v/>
      </c>
      <c r="N1200" s="92"/>
      <c r="P1200" s="223" t="str">
        <f>IF(OR(LEFT($A1200,1)="x",AND(Y1193+$AC1200=0,$AC1193&gt;0)),"",IFERROR(VLOOKUP($A1200,LedenZ,26,0),""))</f>
        <v/>
      </c>
      <c r="Q1200" s="223" t="str">
        <f>IF(OR(LEFT($A1200,1)="x",AND(Z1193+$AC1200=0,$AC1193&gt;0)),"",IFERROR(VLOOKUP($A1200,LedenZ,27,0),""))</f>
        <v/>
      </c>
      <c r="R1200" s="223" t="str">
        <f>IF(OR(LEFT($A1200,1)="x",AND(AA1193+$AC1200=0,$AC1193&gt;0)),"",IFERROR(VLOOKUP($A1200,LedenZ,28,0),""))</f>
        <v/>
      </c>
      <c r="S1200" s="223" t="str">
        <f>IF(OR(LEFT($A1200,1)="x",AND(AC1193+$AC1200=0,$AC1193&gt;0)),"",IFERROR(VLOOKUP($A1200,LedenZ,29,0),""))</f>
        <v/>
      </c>
      <c r="T1200" s="305"/>
      <c r="U1200" s="226"/>
      <c r="V1200" s="229" t="str">
        <f t="shared" si="959"/>
        <v/>
      </c>
      <c r="W1200" s="229" t="str">
        <f t="shared" si="959"/>
        <v/>
      </c>
      <c r="X1200" s="52">
        <v>11</v>
      </c>
      <c r="Y1200" s="87" t="str">
        <f t="shared" si="954"/>
        <v/>
      </c>
      <c r="Z1200" s="87" t="str">
        <f t="shared" si="955"/>
        <v/>
      </c>
      <c r="AA1200" s="87" t="str">
        <f t="shared" si="956"/>
        <v/>
      </c>
      <c r="AB1200" s="87" t="str">
        <f t="shared" si="957"/>
        <v/>
      </c>
      <c r="AC1200" s="34">
        <f t="shared" si="958"/>
        <v>0</v>
      </c>
    </row>
    <row r="1201" spans="1:32" x14ac:dyDescent="0.2">
      <c r="A1201" s="34" t="str">
        <f>C1191&amp;"x"&amp;B1201</f>
        <v>x8</v>
      </c>
      <c r="B1201" s="63">
        <v>8</v>
      </c>
      <c r="C1201" s="87" t="str">
        <f t="shared" si="944"/>
        <v/>
      </c>
      <c r="D1201" s="87" t="str">
        <f t="shared" si="945"/>
        <v/>
      </c>
      <c r="E1201" s="88" t="str">
        <f t="shared" si="946"/>
        <v/>
      </c>
      <c r="F1201" s="88" t="str">
        <f t="shared" si="947"/>
        <v/>
      </c>
      <c r="G1201" s="89" t="str">
        <f t="shared" si="948"/>
        <v/>
      </c>
      <c r="H1201" s="90" t="str">
        <f t="shared" si="949"/>
        <v/>
      </c>
      <c r="I1201" s="97"/>
      <c r="J1201" s="87" t="str">
        <f t="shared" si="950"/>
        <v/>
      </c>
      <c r="K1201" s="87" t="str">
        <f t="shared" si="951"/>
        <v/>
      </c>
      <c r="L1201" s="87" t="str">
        <f t="shared" si="952"/>
        <v/>
      </c>
      <c r="M1201" s="87" t="str">
        <f t="shared" si="953"/>
        <v/>
      </c>
      <c r="N1201" s="92"/>
      <c r="P1201" s="223" t="str">
        <f>IF(OR(LEFT($A1201,1)="x",AND(Y1193+$AC1201=0,$AC1193&gt;0)),"",IFERROR(VLOOKUP($A1201,LedenZ,26,0),""))</f>
        <v/>
      </c>
      <c r="Q1201" s="223" t="str">
        <f>IF(OR(LEFT($A1201,1)="x",AND(Z1193+$AC1201=0,$AC1193&gt;0)),"",IFERROR(VLOOKUP($A1201,LedenZ,27,0),""))</f>
        <v/>
      </c>
      <c r="R1201" s="223" t="str">
        <f>IF(OR(LEFT($A1201,1)="x",AND(AA1193+$AC1201=0,$AC1193&gt;0)),"",IFERROR(VLOOKUP($A1201,LedenZ,28,0),""))</f>
        <v/>
      </c>
      <c r="S1201" s="223" t="str">
        <f>IF(OR(LEFT($A1201,1)="x",AND(AC1193+$AC1201=0,$AC1193&gt;0)),"",IFERROR(VLOOKUP($A1201,LedenZ,29,0),""))</f>
        <v/>
      </c>
      <c r="T1201" s="305"/>
      <c r="U1201" s="226"/>
      <c r="V1201" s="229" t="str">
        <f t="shared" si="959"/>
        <v/>
      </c>
      <c r="W1201" s="229" t="str">
        <f t="shared" si="959"/>
        <v/>
      </c>
      <c r="X1201" s="52">
        <v>12</v>
      </c>
      <c r="Y1201" s="87" t="str">
        <f t="shared" si="954"/>
        <v/>
      </c>
      <c r="Z1201" s="87" t="str">
        <f t="shared" si="955"/>
        <v/>
      </c>
      <c r="AA1201" s="87" t="str">
        <f t="shared" si="956"/>
        <v/>
      </c>
      <c r="AB1201" s="87" t="str">
        <f t="shared" si="957"/>
        <v/>
      </c>
      <c r="AC1201" s="34">
        <f t="shared" si="958"/>
        <v>0</v>
      </c>
    </row>
    <row r="1202" spans="1:32" x14ac:dyDescent="0.2">
      <c r="A1202" s="34" t="str">
        <f>C1191&amp;"x"&amp;B1202</f>
        <v>x9</v>
      </c>
      <c r="B1202" s="63">
        <v>9</v>
      </c>
      <c r="C1202" s="87" t="str">
        <f t="shared" si="944"/>
        <v/>
      </c>
      <c r="D1202" s="87" t="str">
        <f t="shared" si="945"/>
        <v/>
      </c>
      <c r="E1202" s="88" t="str">
        <f t="shared" si="946"/>
        <v/>
      </c>
      <c r="F1202" s="88" t="str">
        <f t="shared" si="947"/>
        <v/>
      </c>
      <c r="G1202" s="89" t="str">
        <f t="shared" si="948"/>
        <v/>
      </c>
      <c r="H1202" s="90" t="str">
        <f t="shared" si="949"/>
        <v/>
      </c>
      <c r="I1202" s="97"/>
      <c r="J1202" s="87" t="str">
        <f t="shared" si="950"/>
        <v/>
      </c>
      <c r="K1202" s="87" t="str">
        <f t="shared" si="951"/>
        <v/>
      </c>
      <c r="L1202" s="87" t="str">
        <f t="shared" si="952"/>
        <v/>
      </c>
      <c r="M1202" s="87" t="str">
        <f t="shared" si="953"/>
        <v/>
      </c>
      <c r="N1202" s="92"/>
      <c r="P1202" s="223" t="str">
        <f>IF(OR(LEFT($A1202,1)="x",AND(Y1193+$AC1202=0,$AC1193&gt;0)),"",IFERROR(VLOOKUP($A1202,LedenZ,26,0),""))</f>
        <v/>
      </c>
      <c r="Q1202" s="223" t="str">
        <f>IF(OR(LEFT($A1202,1)="x",AND(Z1193+$AC1202=0,$AC1193&gt;0)),"",IFERROR(VLOOKUP($A1202,LedenZ,27,0),""))</f>
        <v/>
      </c>
      <c r="R1202" s="223" t="str">
        <f>IF(OR(LEFT($A1202,1)="x",AND(AA1193+$AC1202=0,$AC1193&gt;0)),"",IFERROR(VLOOKUP($A1202,LedenZ,28,0),""))</f>
        <v/>
      </c>
      <c r="S1202" s="223" t="str">
        <f>IF(OR(LEFT($A1202,1)="x",AND(AC1193+$AC1202=0,$AC1193&gt;0)),"",IFERROR(VLOOKUP($A1202,LedenZ,29,0),""))</f>
        <v/>
      </c>
      <c r="T1202" s="305"/>
      <c r="U1202" s="226"/>
      <c r="V1202" s="229" t="str">
        <f t="shared" si="959"/>
        <v/>
      </c>
      <c r="W1202" s="229" t="str">
        <f t="shared" si="959"/>
        <v/>
      </c>
      <c r="X1202" s="52">
        <v>13</v>
      </c>
      <c r="Y1202" s="87" t="str">
        <f t="shared" si="954"/>
        <v/>
      </c>
      <c r="Z1202" s="87" t="str">
        <f t="shared" si="955"/>
        <v/>
      </c>
      <c r="AA1202" s="87" t="str">
        <f t="shared" si="956"/>
        <v/>
      </c>
      <c r="AB1202" s="87" t="str">
        <f t="shared" si="957"/>
        <v/>
      </c>
      <c r="AC1202" s="34">
        <f t="shared" si="958"/>
        <v>0</v>
      </c>
    </row>
    <row r="1203" spans="1:32" x14ac:dyDescent="0.2">
      <c r="A1203" s="34" t="str">
        <f>C1191&amp;"x"&amp;B1203</f>
        <v>x10</v>
      </c>
      <c r="B1203" s="63">
        <v>10</v>
      </c>
      <c r="C1203" s="87" t="str">
        <f t="shared" si="944"/>
        <v/>
      </c>
      <c r="D1203" s="87" t="str">
        <f t="shared" si="945"/>
        <v/>
      </c>
      <c r="E1203" s="88" t="str">
        <f t="shared" si="946"/>
        <v/>
      </c>
      <c r="F1203" s="88" t="str">
        <f t="shared" si="947"/>
        <v/>
      </c>
      <c r="G1203" s="89" t="str">
        <f t="shared" si="948"/>
        <v/>
      </c>
      <c r="H1203" s="90" t="str">
        <f t="shared" si="949"/>
        <v/>
      </c>
      <c r="I1203" s="97"/>
      <c r="J1203" s="87" t="str">
        <f t="shared" si="950"/>
        <v/>
      </c>
      <c r="K1203" s="87" t="str">
        <f t="shared" si="951"/>
        <v/>
      </c>
      <c r="L1203" s="87" t="str">
        <f t="shared" si="952"/>
        <v/>
      </c>
      <c r="M1203" s="87" t="str">
        <f t="shared" si="953"/>
        <v/>
      </c>
      <c r="N1203" s="92"/>
      <c r="P1203" s="223" t="str">
        <f>IF(OR(LEFT($A1203,1)="x",AND(Y1193+$AC1203=0,$AC1193&gt;0)),"",IFERROR(VLOOKUP($A1203,LedenZ,26,0),""))</f>
        <v/>
      </c>
      <c r="Q1203" s="223" t="str">
        <f>IF(OR(LEFT($A1203,1)="x",AND(Z1193+$AC1203=0,$AC1193&gt;0)),"",IFERROR(VLOOKUP($A1203,LedenZ,27,0),""))</f>
        <v/>
      </c>
      <c r="R1203" s="223" t="str">
        <f>IF(OR(LEFT($A1203,1)="x",AND(AA1193+$AC1203=0,$AC1193&gt;0)),"",IFERROR(VLOOKUP($A1203,LedenZ,28,0),""))</f>
        <v/>
      </c>
      <c r="S1203" s="223" t="str">
        <f>IF(OR(LEFT($A1203,1)="x",AND(AC1193+$AC1203=0,$AC1193&gt;0)),"",IFERROR(VLOOKUP($A1203,LedenZ,29,0),""))</f>
        <v/>
      </c>
      <c r="T1203" s="305"/>
      <c r="U1203" s="226"/>
      <c r="V1203" s="229" t="str">
        <f t="shared" si="959"/>
        <v/>
      </c>
      <c r="W1203" s="229" t="str">
        <f t="shared" si="959"/>
        <v/>
      </c>
      <c r="X1203" s="52">
        <v>14</v>
      </c>
      <c r="Y1203" s="87" t="str">
        <f t="shared" si="954"/>
        <v/>
      </c>
      <c r="Z1203" s="87" t="str">
        <f t="shared" si="955"/>
        <v/>
      </c>
      <c r="AA1203" s="87" t="str">
        <f t="shared" si="956"/>
        <v/>
      </c>
      <c r="AB1203" s="87" t="str">
        <f t="shared" si="957"/>
        <v/>
      </c>
      <c r="AC1203" s="34">
        <f t="shared" si="958"/>
        <v>0</v>
      </c>
    </row>
    <row r="1204" spans="1:32" x14ac:dyDescent="0.2">
      <c r="A1204" s="34" t="str">
        <f>C1191&amp;"x"&amp;B1204</f>
        <v>x11</v>
      </c>
      <c r="B1204" s="63">
        <v>11</v>
      </c>
      <c r="C1204" s="87" t="str">
        <f t="shared" si="944"/>
        <v/>
      </c>
      <c r="D1204" s="87" t="str">
        <f t="shared" si="945"/>
        <v/>
      </c>
      <c r="E1204" s="88" t="str">
        <f t="shared" si="946"/>
        <v/>
      </c>
      <c r="F1204" s="88" t="str">
        <f t="shared" si="947"/>
        <v/>
      </c>
      <c r="G1204" s="89" t="str">
        <f t="shared" si="948"/>
        <v/>
      </c>
      <c r="H1204" s="90" t="str">
        <f t="shared" si="949"/>
        <v/>
      </c>
      <c r="I1204" s="97"/>
      <c r="J1204" s="87" t="str">
        <f t="shared" si="950"/>
        <v/>
      </c>
      <c r="K1204" s="87" t="str">
        <f t="shared" si="951"/>
        <v/>
      </c>
      <c r="L1204" s="87" t="str">
        <f t="shared" si="952"/>
        <v/>
      </c>
      <c r="M1204" s="87" t="str">
        <f t="shared" si="953"/>
        <v/>
      </c>
      <c r="N1204" s="92"/>
      <c r="P1204" s="223" t="str">
        <f>IF(OR(LEFT($A1204,1)="x",AND(Y1193+$AC1204=0,$AC1193&gt;0)),"",IFERROR(VLOOKUP($A1204,LedenZ,26,0),""))</f>
        <v/>
      </c>
      <c r="Q1204" s="223" t="str">
        <f>IF(OR(LEFT($A1204,1)="x",AND(Z1193+$AC1204=0,$AC1193&gt;0)),"",IFERROR(VLOOKUP($A1204,LedenZ,27,0),""))</f>
        <v/>
      </c>
      <c r="R1204" s="223" t="str">
        <f>IF(OR(LEFT($A1204,1)="x",AND(AA1193+$AC1204=0,$AC1193&gt;0)),"",IFERROR(VLOOKUP($A1204,LedenZ,28,0),""))</f>
        <v/>
      </c>
      <c r="S1204" s="223" t="str">
        <f>IF(OR(LEFT($A1204,1)="x",AND(AC1193+$AC1204=0,$AC1193&gt;0)),"",IFERROR(VLOOKUP($A1204,LedenZ,29,0),""))</f>
        <v/>
      </c>
      <c r="V1204" s="229" t="str">
        <f t="shared" si="959"/>
        <v/>
      </c>
      <c r="W1204" s="229" t="str">
        <f t="shared" si="959"/>
        <v/>
      </c>
      <c r="X1204" s="52">
        <v>15</v>
      </c>
      <c r="Y1204" s="87" t="str">
        <f t="shared" si="954"/>
        <v/>
      </c>
      <c r="Z1204" s="87" t="str">
        <f t="shared" si="955"/>
        <v/>
      </c>
      <c r="AA1204" s="87" t="str">
        <f t="shared" si="956"/>
        <v/>
      </c>
      <c r="AB1204" s="87" t="str">
        <f t="shared" si="957"/>
        <v/>
      </c>
      <c r="AC1204" s="34">
        <f t="shared" si="958"/>
        <v>0</v>
      </c>
    </row>
    <row r="1205" spans="1:32" x14ac:dyDescent="0.2">
      <c r="A1205" s="34" t="str">
        <f>C1191&amp;"x"&amp;B1205</f>
        <v>x12</v>
      </c>
      <c r="B1205" s="63">
        <v>12</v>
      </c>
      <c r="C1205" s="87" t="str">
        <f t="shared" si="944"/>
        <v/>
      </c>
      <c r="D1205" s="87" t="str">
        <f t="shared" si="945"/>
        <v/>
      </c>
      <c r="E1205" s="88" t="str">
        <f t="shared" si="946"/>
        <v/>
      </c>
      <c r="F1205" s="88" t="str">
        <f t="shared" si="947"/>
        <v/>
      </c>
      <c r="G1205" s="89" t="str">
        <f t="shared" si="948"/>
        <v/>
      </c>
      <c r="H1205" s="90" t="str">
        <f t="shared" si="949"/>
        <v/>
      </c>
      <c r="I1205" s="97"/>
      <c r="J1205" s="87" t="str">
        <f t="shared" si="950"/>
        <v/>
      </c>
      <c r="K1205" s="87" t="str">
        <f t="shared" si="951"/>
        <v/>
      </c>
      <c r="L1205" s="87" t="str">
        <f t="shared" si="952"/>
        <v/>
      </c>
      <c r="M1205" s="87" t="str">
        <f t="shared" si="953"/>
        <v/>
      </c>
      <c r="N1205" s="92"/>
      <c r="P1205" s="223" t="str">
        <f>IF(OR(LEFT($A1205,1)="x",AND(Y1193+$AC1205=0,$AC1193&gt;0)),"",IFERROR(VLOOKUP($A1205,LedenZ,26,0),""))</f>
        <v/>
      </c>
      <c r="Q1205" s="223" t="str">
        <f>IF(OR(LEFT($A1205,1)="x",AND(Z1193+$AC1205=0,$AC1193&gt;0)),"",IFERROR(VLOOKUP($A1205,LedenZ,27,0),""))</f>
        <v/>
      </c>
      <c r="R1205" s="223" t="str">
        <f>IF(OR(LEFT($A1205,1)="x",AND(AA1193+$AC1205=0,$AC1193&gt;0)),"",IFERROR(VLOOKUP($A1205,LedenZ,28,0),""))</f>
        <v/>
      </c>
      <c r="S1205" s="223" t="str">
        <f>IF(OR(LEFT($A1205,1)="x",AND(AC1193+$AC1205=0,$AC1193&gt;0)),"",IFERROR(VLOOKUP($A1205,LedenZ,29,0),""))</f>
        <v/>
      </c>
      <c r="V1205" s="229" t="str">
        <f t="shared" si="959"/>
        <v/>
      </c>
      <c r="W1205" s="229" t="str">
        <f t="shared" si="959"/>
        <v/>
      </c>
      <c r="X1205" s="52">
        <v>16</v>
      </c>
      <c r="Y1205" s="87" t="str">
        <f t="shared" si="954"/>
        <v/>
      </c>
      <c r="Z1205" s="87" t="str">
        <f t="shared" si="955"/>
        <v/>
      </c>
      <c r="AA1205" s="87" t="str">
        <f t="shared" si="956"/>
        <v/>
      </c>
      <c r="AB1205" s="87" t="str">
        <f t="shared" si="957"/>
        <v/>
      </c>
      <c r="AC1205" s="34">
        <f t="shared" si="958"/>
        <v>0</v>
      </c>
    </row>
    <row r="1206" spans="1:32" x14ac:dyDescent="0.2">
      <c r="A1206" s="34" t="str">
        <f>C1191&amp;"x"&amp;B1206</f>
        <v>x13</v>
      </c>
      <c r="B1206" s="63">
        <v>13</v>
      </c>
      <c r="C1206" s="87" t="str">
        <f t="shared" si="944"/>
        <v/>
      </c>
      <c r="D1206" s="87" t="str">
        <f t="shared" si="945"/>
        <v/>
      </c>
      <c r="E1206" s="88" t="str">
        <f t="shared" si="946"/>
        <v/>
      </c>
      <c r="F1206" s="88" t="str">
        <f t="shared" si="947"/>
        <v/>
      </c>
      <c r="G1206" s="89" t="str">
        <f t="shared" si="948"/>
        <v/>
      </c>
      <c r="H1206" s="90" t="str">
        <f t="shared" si="949"/>
        <v/>
      </c>
      <c r="I1206" s="97"/>
      <c r="J1206" s="87" t="str">
        <f t="shared" si="950"/>
        <v/>
      </c>
      <c r="K1206" s="87" t="str">
        <f t="shared" si="951"/>
        <v/>
      </c>
      <c r="L1206" s="87" t="str">
        <f t="shared" si="952"/>
        <v/>
      </c>
      <c r="M1206" s="87" t="str">
        <f t="shared" si="953"/>
        <v/>
      </c>
      <c r="N1206" s="92"/>
      <c r="P1206" s="223" t="str">
        <f>IF(OR(LEFT($A1206,1)="x",AND(Y1193+$AC1206=0,$AC1193&gt;0)),"",IFERROR(VLOOKUP($A1206,LedenZ,26,0),""))</f>
        <v/>
      </c>
      <c r="Q1206" s="223" t="str">
        <f>IF(OR(LEFT($A1206,1)="x",AND(Z1193+$AC1206=0,$AC1193&gt;0)),"",IFERROR(VLOOKUP($A1206,LedenZ,27,0),""))</f>
        <v/>
      </c>
      <c r="R1206" s="223" t="str">
        <f>IF(OR(LEFT($A1206,1)="x",AND(AA1193+$AC1206=0,$AC1193&gt;0)),"",IFERROR(VLOOKUP($A1206,LedenZ,28,0),""))</f>
        <v/>
      </c>
      <c r="S1206" s="223" t="str">
        <f>IF(OR(LEFT($A1206,1)="x",AND(AC1193+$AC1206=0,$AC1193&gt;0)),"",IFERROR(VLOOKUP($A1206,LedenZ,29,0),""))</f>
        <v/>
      </c>
      <c r="V1206" s="229" t="str">
        <f t="shared" si="959"/>
        <v/>
      </c>
      <c r="W1206" s="229" t="str">
        <f t="shared" si="959"/>
        <v/>
      </c>
      <c r="X1206" s="52">
        <v>17</v>
      </c>
      <c r="Y1206" s="87" t="str">
        <f t="shared" si="954"/>
        <v/>
      </c>
      <c r="Z1206" s="87" t="str">
        <f t="shared" si="955"/>
        <v/>
      </c>
      <c r="AA1206" s="87" t="str">
        <f t="shared" si="956"/>
        <v/>
      </c>
      <c r="AB1206" s="87" t="str">
        <f t="shared" si="957"/>
        <v/>
      </c>
      <c r="AC1206" s="34">
        <f t="shared" si="958"/>
        <v>0</v>
      </c>
    </row>
    <row r="1207" spans="1:32" x14ac:dyDescent="0.2">
      <c r="A1207" s="34" t="str">
        <f>C1191&amp;"x"&amp;B1207</f>
        <v>x14</v>
      </c>
      <c r="B1207" s="63">
        <v>14</v>
      </c>
      <c r="C1207" s="87" t="str">
        <f t="shared" si="944"/>
        <v/>
      </c>
      <c r="D1207" s="87" t="str">
        <f t="shared" si="945"/>
        <v/>
      </c>
      <c r="E1207" s="88" t="str">
        <f t="shared" si="946"/>
        <v/>
      </c>
      <c r="F1207" s="88" t="str">
        <f t="shared" si="947"/>
        <v/>
      </c>
      <c r="G1207" s="89" t="str">
        <f t="shared" si="948"/>
        <v/>
      </c>
      <c r="H1207" s="90" t="str">
        <f t="shared" si="949"/>
        <v/>
      </c>
      <c r="I1207" s="97"/>
      <c r="J1207" s="87" t="str">
        <f t="shared" si="950"/>
        <v/>
      </c>
      <c r="K1207" s="87" t="str">
        <f t="shared" si="951"/>
        <v/>
      </c>
      <c r="L1207" s="87" t="str">
        <f t="shared" si="952"/>
        <v/>
      </c>
      <c r="M1207" s="87" t="str">
        <f t="shared" si="953"/>
        <v/>
      </c>
      <c r="N1207" s="92"/>
      <c r="P1207" s="223" t="str">
        <f>IF(OR(LEFT($A1207,1)="x",AND(Y1193+$AC1207=0,$AC1193&gt;0)),"",IFERROR(VLOOKUP($A1207,LedenZ,26,0),""))</f>
        <v/>
      </c>
      <c r="Q1207" s="223" t="str">
        <f>IF(OR(LEFT($A1207,1)="x",AND(Z1193+$AC1207=0,$AC1193&gt;0)),"",IFERROR(VLOOKUP($A1207,LedenZ,27,0),""))</f>
        <v/>
      </c>
      <c r="R1207" s="223" t="str">
        <f>IF(OR(LEFT($A1207,1)="x",AND(AA1193+$AC1207=0,$AC1193&gt;0)),"",IFERROR(VLOOKUP($A1207,LedenZ,28,0),""))</f>
        <v/>
      </c>
      <c r="S1207" s="223" t="str">
        <f>IF(OR(LEFT($A1207,1)="x",AND(AC1193+$AC1207=0,$AC1193&gt;0)),"",IFERROR(VLOOKUP($A1207,LedenZ,29,0),""))</f>
        <v/>
      </c>
      <c r="V1207" s="229" t="str">
        <f t="shared" si="959"/>
        <v/>
      </c>
      <c r="W1207" s="229" t="str">
        <f t="shared" si="959"/>
        <v/>
      </c>
      <c r="X1207" s="52">
        <v>18</v>
      </c>
      <c r="Y1207" s="87" t="str">
        <f t="shared" si="954"/>
        <v/>
      </c>
      <c r="Z1207" s="87" t="str">
        <f t="shared" si="955"/>
        <v/>
      </c>
      <c r="AA1207" s="87" t="str">
        <f t="shared" si="956"/>
        <v/>
      </c>
      <c r="AB1207" s="87" t="str">
        <f t="shared" si="957"/>
        <v/>
      </c>
      <c r="AC1207" s="34">
        <f t="shared" si="958"/>
        <v>0</v>
      </c>
    </row>
    <row r="1208" spans="1:32" x14ac:dyDescent="0.2">
      <c r="A1208" s="34" t="str">
        <f>C1191&amp;"x"&amp;B1208</f>
        <v>x15</v>
      </c>
      <c r="B1208" s="63">
        <v>15</v>
      </c>
      <c r="C1208" s="87" t="str">
        <f t="shared" si="944"/>
        <v/>
      </c>
      <c r="D1208" s="87" t="str">
        <f t="shared" si="945"/>
        <v/>
      </c>
      <c r="E1208" s="88" t="str">
        <f t="shared" si="946"/>
        <v/>
      </c>
      <c r="F1208" s="88" t="str">
        <f t="shared" si="947"/>
        <v/>
      </c>
      <c r="G1208" s="89" t="str">
        <f t="shared" si="948"/>
        <v/>
      </c>
      <c r="H1208" s="90" t="str">
        <f t="shared" si="949"/>
        <v/>
      </c>
      <c r="I1208" s="97"/>
      <c r="J1208" s="87" t="str">
        <f t="shared" si="950"/>
        <v/>
      </c>
      <c r="K1208" s="87" t="str">
        <f t="shared" si="951"/>
        <v/>
      </c>
      <c r="L1208" s="87" t="str">
        <f t="shared" si="952"/>
        <v/>
      </c>
      <c r="M1208" s="87" t="str">
        <f t="shared" si="953"/>
        <v/>
      </c>
      <c r="N1208" s="92"/>
      <c r="P1208" s="223" t="str">
        <f>IF(OR(LEFT($A1208,1)="x",AND(Y1193+$AC1208=0,$AC1193&gt;0)),"",IFERROR(VLOOKUP($A1208,LedenZ,26,0),""))</f>
        <v/>
      </c>
      <c r="Q1208" s="223" t="str">
        <f>IF(OR(LEFT($A1208,1)="x",AND(Z1193+$AC1208=0,$AC1193&gt;0)),"",IFERROR(VLOOKUP($A1208,LedenZ,27,0),""))</f>
        <v/>
      </c>
      <c r="R1208" s="223" t="str">
        <f>IF(OR(LEFT($A1208,1)="x",AND(AA1193+$AC1208=0,$AC1193&gt;0)),"",IFERROR(VLOOKUP($A1208,LedenZ,28,0),""))</f>
        <v/>
      </c>
      <c r="S1208" s="223" t="str">
        <f>IF(OR(LEFT($A1208,1)="x",AND(AC1193+$AC1208=0,$AC1193&gt;0)),"",IFERROR(VLOOKUP($A1208,LedenZ,29,0),""))</f>
        <v/>
      </c>
      <c r="V1208" s="229" t="str">
        <f t="shared" si="959"/>
        <v/>
      </c>
      <c r="W1208" s="229" t="str">
        <f t="shared" si="959"/>
        <v/>
      </c>
      <c r="X1208" s="52">
        <v>19</v>
      </c>
      <c r="Y1208" s="87" t="str">
        <f t="shared" si="954"/>
        <v/>
      </c>
      <c r="Z1208" s="87" t="str">
        <f t="shared" si="955"/>
        <v/>
      </c>
      <c r="AA1208" s="87" t="str">
        <f t="shared" si="956"/>
        <v/>
      </c>
      <c r="AB1208" s="87" t="str">
        <f t="shared" si="957"/>
        <v/>
      </c>
      <c r="AC1208" s="34">
        <f t="shared" si="958"/>
        <v>0</v>
      </c>
    </row>
    <row r="1209" spans="1:32" ht="13.5" thickBot="1" x14ac:dyDescent="0.25">
      <c r="B1209" s="93"/>
      <c r="C1209" s="94"/>
      <c r="D1209" s="93"/>
      <c r="E1209" s="93"/>
      <c r="F1209" s="93"/>
      <c r="G1209" s="95"/>
      <c r="H1209" s="95"/>
      <c r="I1209" s="95"/>
      <c r="J1209" s="94"/>
      <c r="K1209" s="94"/>
      <c r="L1209" s="94"/>
      <c r="M1209" s="92"/>
      <c r="N1209" s="92"/>
      <c r="X1209" s="52">
        <v>20</v>
      </c>
    </row>
    <row r="1210" spans="1:32" ht="13.5" thickTop="1" x14ac:dyDescent="0.2">
      <c r="A1210" s="62"/>
      <c r="B1210" s="63"/>
      <c r="C1210" s="392" t="s">
        <v>6547</v>
      </c>
      <c r="D1210" s="392"/>
      <c r="E1210" s="178" t="s">
        <v>6548</v>
      </c>
      <c r="F1210" s="178" t="s">
        <v>6549</v>
      </c>
      <c r="G1210" s="65" t="s">
        <v>6550</v>
      </c>
      <c r="H1210" s="66"/>
      <c r="I1210" s="67"/>
      <c r="J1210" s="68" t="s">
        <v>6551</v>
      </c>
      <c r="K1210" s="68" t="s">
        <v>6552</v>
      </c>
      <c r="L1210" s="68" t="s">
        <v>6553</v>
      </c>
      <c r="M1210" s="69"/>
      <c r="N1210" s="69"/>
      <c r="O1210" s="70"/>
      <c r="P1210" s="71">
        <f>COUNT(P1214:P1228)</f>
        <v>0</v>
      </c>
      <c r="Q1210" s="71">
        <f>COUNT(Q1214:Q1228)</f>
        <v>0</v>
      </c>
      <c r="R1210" s="71">
        <f>COUNT(R1214:R1228)</f>
        <v>0</v>
      </c>
      <c r="S1210" s="71">
        <f>COUNT(S1214:S1228)</f>
        <v>0</v>
      </c>
      <c r="T1210" s="51">
        <f>S1210-(15-COUNTBLANK(AB1214:AB1228))</f>
        <v>0</v>
      </c>
      <c r="U1210" s="70"/>
      <c r="V1210" s="70"/>
      <c r="W1210" s="70"/>
      <c r="X1210" s="70">
        <v>1</v>
      </c>
      <c r="Y1210" s="62"/>
      <c r="Z1210" s="62"/>
      <c r="AA1210" s="62"/>
      <c r="AB1210" s="62"/>
      <c r="AC1210" s="62"/>
    </row>
    <row r="1211" spans="1:32" x14ac:dyDescent="0.2">
      <c r="A1211" s="43">
        <v>64</v>
      </c>
      <c r="B1211" s="73"/>
      <c r="C1211" s="391" t="str">
        <f>Leden!AR66</f>
        <v/>
      </c>
      <c r="D1211" s="391"/>
      <c r="E1211" s="177" t="str">
        <f>IF($C1211="","",LEFT(IFERROR(VLOOKUP($C1211,TeamsZ,2,0),"")&amp;"??",2))</f>
        <v/>
      </c>
      <c r="F1211" s="177" t="str">
        <f>IF($C1211="","",LEFT(IFERROR(VLOOKUP($C1211,TeamsZ,3,0),"")&amp;"??",2))</f>
        <v/>
      </c>
      <c r="G1211" s="177" t="str">
        <f>IF($C1211="","",LEFT(IFERROR(VLOOKUP($C1211,TeamsZ,4,0),"")&amp;"?",1))</f>
        <v/>
      </c>
      <c r="H1211" s="75"/>
      <c r="I1211" s="76"/>
      <c r="J1211" s="295">
        <f>COUNTIF(C1214:C1228,"V")</f>
        <v>0</v>
      </c>
      <c r="K1211" s="300">
        <f>COUNTIF(C1214:C1228,"M")</f>
        <v>0</v>
      </c>
      <c r="L1211" s="77" t="str">
        <f>IFERROR(AVERAGE(H1214:H1228),"")</f>
        <v/>
      </c>
      <c r="M1211" s="78"/>
      <c r="N1211" s="78"/>
      <c r="O1211" s="79" t="s">
        <v>6554</v>
      </c>
      <c r="P1211" s="223" t="str">
        <f>IF(COUNT(P1214:P1228)=0,"",TeamPunten(P1214:P1228,$V1211))</f>
        <v/>
      </c>
      <c r="Q1211" s="223" t="str">
        <f>IF(COUNT(Q1214:Q1228)=0,"",TeamPunten(Q1214:Q1228,$V1211))</f>
        <v/>
      </c>
      <c r="R1211" s="223" t="str">
        <f>IF(COUNT(R1214:R1228)=0,"",TeamPunten(R1214:R1228,$V1211))</f>
        <v/>
      </c>
      <c r="S1211" s="223" t="str">
        <f>IF(COUNT(S1214:S1228)=0,"",TeamPunten(S1214:S1228,$V1211))</f>
        <v/>
      </c>
      <c r="T1211" s="51"/>
      <c r="U1211" s="225" t="str">
        <f>MID($C1211,1,1)</f>
        <v/>
      </c>
      <c r="V1211" s="225" t="str">
        <f>MID($C1211,1,1)</f>
        <v/>
      </c>
      <c r="W1211" s="225" t="str">
        <f>MID($C1211,1,1)</f>
        <v/>
      </c>
      <c r="X1211" s="52">
        <v>2</v>
      </c>
      <c r="Y1211" s="43"/>
      <c r="Z1211" s="43"/>
      <c r="AA1211" s="43"/>
      <c r="AB1211" s="43"/>
      <c r="AC1211" s="43"/>
      <c r="AD1211" s="20" t="str">
        <f>IF($C1211="","",IFERROR(VLOOKUP($C1211,TeamsZ,6,0),""))</f>
        <v/>
      </c>
      <c r="AE1211" s="20" t="str">
        <f>IF($AD1211="","",VLOOKUP($AD1211,Teams!$J$4:$O$8,2,0))</f>
        <v/>
      </c>
      <c r="AF1211" s="20" t="str">
        <f>IF($AD1211="","",VLOOKUP($AD1211,Teams!$J$4:$O$8,4,0))</f>
        <v/>
      </c>
    </row>
    <row r="1212" spans="1:32" x14ac:dyDescent="0.2">
      <c r="B1212" s="63"/>
      <c r="C1212" s="178"/>
      <c r="D1212" s="63"/>
      <c r="E1212" s="63"/>
      <c r="F1212" s="63"/>
      <c r="G1212" s="67"/>
      <c r="H1212" s="67"/>
      <c r="I1212" s="67"/>
      <c r="J1212" s="296"/>
      <c r="K1212" s="296"/>
      <c r="L1212" s="296"/>
      <c r="M1212" s="80"/>
      <c r="N1212" s="80"/>
      <c r="P1212" s="224"/>
      <c r="Q1212" s="224"/>
      <c r="R1212" s="224"/>
      <c r="S1212" s="224"/>
      <c r="T1212" s="51"/>
      <c r="U1212" s="226"/>
      <c r="V1212" s="226"/>
      <c r="W1212" s="226"/>
      <c r="X1212" s="52">
        <v>3</v>
      </c>
    </row>
    <row r="1213" spans="1:32" x14ac:dyDescent="0.2">
      <c r="A1213" s="81"/>
      <c r="B1213" s="82"/>
      <c r="C1213" s="83" t="s">
        <v>6555</v>
      </c>
      <c r="D1213" s="83" t="s">
        <v>6556</v>
      </c>
      <c r="E1213" s="84" t="s">
        <v>6557</v>
      </c>
      <c r="F1213" s="84" t="s">
        <v>6558</v>
      </c>
      <c r="G1213" s="83" t="s">
        <v>6559</v>
      </c>
      <c r="H1213" s="83" t="s">
        <v>6560</v>
      </c>
      <c r="I1213" s="83" t="s">
        <v>6415</v>
      </c>
      <c r="J1213" s="83" t="s">
        <v>7321</v>
      </c>
      <c r="K1213" s="83" t="s">
        <v>8065</v>
      </c>
      <c r="L1213" s="83" t="s">
        <v>8195</v>
      </c>
      <c r="M1213" s="83" t="s">
        <v>8196</v>
      </c>
      <c r="N1213" s="85"/>
      <c r="O1213" s="86"/>
      <c r="P1213" s="227" t="s">
        <v>6425</v>
      </c>
      <c r="Q1213" s="227" t="s">
        <v>6424</v>
      </c>
      <c r="R1213" s="227" t="s">
        <v>6426</v>
      </c>
      <c r="S1213" s="227" t="s">
        <v>6425</v>
      </c>
      <c r="T1213" s="51"/>
      <c r="U1213" s="225" t="str">
        <f>IF(W1211="","",VLOOKUP(W1211,Leeftijdscat,2,FALSE))</f>
        <v/>
      </c>
      <c r="V1213" s="225" t="str">
        <f>IF(W1211="","",VLOOKUP(W1211,Leeftijdscat,3,FALSE))</f>
        <v/>
      </c>
      <c r="W1213" s="225"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LEN(AB1214&amp;AB1215&amp;AB1216&amp;AB1217&amp;AB1218&amp;AB1219&amp;AB1220&amp;AB1221&amp;AB1222&amp;AB1223&amp;AB1224&amp;AB1225&amp;AB1226&amp;AB1227&amp;AB1228)</f>
        <v>0</v>
      </c>
      <c r="AC1213" s="81">
        <f>SUM(Y1213:AA1213)</f>
        <v>0</v>
      </c>
    </row>
    <row r="1214" spans="1:32" x14ac:dyDescent="0.2">
      <c r="A1214" s="34" t="str">
        <f>C1211&amp;"x"&amp;B1214</f>
        <v>x1</v>
      </c>
      <c r="B1214" s="63">
        <v>1</v>
      </c>
      <c r="C1214" s="87" t="str">
        <f t="shared" ref="C1214:C1228" si="960">IF(LEFT($A1214,1)="x","",IFERROR(VLOOKUP($A1214,LedenZ,5,0),""))</f>
        <v/>
      </c>
      <c r="D1214" s="87" t="str">
        <f t="shared" ref="D1214:D1228" si="961">IF(LEFT($A1214,1)="x","",IFERROR(VLOOKUP($A1214,LedenZ,6,0),""))</f>
        <v/>
      </c>
      <c r="E1214" s="88" t="str">
        <f t="shared" ref="E1214:E1228" si="962">IF(LEFT($A1214,1)="x","",IFERROR(VLOOKUP($A1214,LedenZ,7,0),""))</f>
        <v/>
      </c>
      <c r="F1214" s="88" t="str">
        <f t="shared" ref="F1214:F1228" si="963">IF(LEFT($A1214,1)="x","",IFERROR(VLOOKUP($A1214,LedenZ,8,0),""))</f>
        <v/>
      </c>
      <c r="G1214" s="89" t="str">
        <f t="shared" ref="G1214:G1228" si="964">IF(LEFT($A1214,1)="x","",IFERROR(VLOOKUP($A1214,LedenZ,9,0),""))</f>
        <v/>
      </c>
      <c r="H1214" s="90" t="str">
        <f t="shared" ref="H1214:H1228" si="965">IF(AND(ISNUMBER(G1214),G1214&lt;&gt;0),DATEDIF(G1214,Peildatum,"Y"),"")</f>
        <v/>
      </c>
      <c r="I1214" s="97"/>
      <c r="J1214" s="87" t="str">
        <f t="shared" ref="J1214:J1228" si="966">IF(LEFT($A1214,1)="x","",IFERROR(VLOOKUP($A1214,LedenZ,15,0),""))</f>
        <v/>
      </c>
      <c r="K1214" s="87" t="str">
        <f t="shared" ref="K1214:K1228" si="967">IF(LEFT($A1214,1)="x","",IFERROR(VLOOKUP($A1214,LedenZ,16,0),""))</f>
        <v/>
      </c>
      <c r="L1214" s="87" t="str">
        <f t="shared" ref="L1214:L1228" si="968">IF(LEFT($A1214,1)="x","",IFERROR(VLOOKUP($A1214,LedenZ,17,0),""))</f>
        <v/>
      </c>
      <c r="M1214" s="87" t="str">
        <f t="shared" ref="M1214:M1228" si="969">IF(LEFT($A1214,1)="x","",IFERROR(VLOOKUP($A1214,LedenZ,18,0),""))</f>
        <v/>
      </c>
      <c r="N1214" s="92"/>
      <c r="P1214" s="223" t="str">
        <f>IF(OR(LEFT($A1214,1)="x",AND(Y1213+$AC1214=0,$AC1213&gt;0)),"",IFERROR(VLOOKUP($A1214,LedenZ,26,0),""))</f>
        <v/>
      </c>
      <c r="Q1214" s="223" t="str">
        <f>IF(OR(LEFT($A1214,1)="x",AND(Z1213+$AC1214=0,$AC1213&gt;0)),"",IFERROR(VLOOKUP($A1214,LedenZ,27,0),""))</f>
        <v/>
      </c>
      <c r="R1214" s="223" t="str">
        <f>IF(OR(LEFT($A1214,1)="x",AND(AA1213+$AC1214=0,$AC1213&gt;0)),"",IFERROR(VLOOKUP($A1214,LedenZ,28,0),""))</f>
        <v/>
      </c>
      <c r="S1214" s="223" t="str">
        <f>IF(OR(LEFT($A1214,1)="x",AND(AC1213+$AC1214=0,$AC1213&gt;0)),"",IFERROR(VLOOKUP($A1214,LedenZ,29,0),""))</f>
        <v/>
      </c>
      <c r="T1214" s="305"/>
      <c r="U1214" s="226"/>
      <c r="V1214" s="229" t="str">
        <f>V1213</f>
        <v/>
      </c>
      <c r="W1214" s="229" t="str">
        <f>W1213</f>
        <v/>
      </c>
      <c r="X1214" s="52">
        <v>5</v>
      </c>
      <c r="Y1214" s="87" t="str">
        <f t="shared" ref="Y1214:Y1228" si="970">IF(LEFT($A1214,1)="x","",IFERROR(VLOOKUP($A1214,LedenZ,33,0),""))</f>
        <v/>
      </c>
      <c r="Z1214" s="87" t="str">
        <f t="shared" ref="Z1214:Z1228" si="971">IF(LEFT($A1214,1)="x","",IFERROR(VLOOKUP($A1214,LedenZ,34,0),""))</f>
        <v/>
      </c>
      <c r="AA1214" s="87" t="str">
        <f t="shared" ref="AA1214:AA1228" si="972">IF(LEFT($A1214,1)="x","",IFERROR(VLOOKUP($A1214,LedenZ,35,0),""))</f>
        <v/>
      </c>
      <c r="AB1214" s="87" t="str">
        <f t="shared" ref="AB1214:AB1228" si="973">IF(LEFT($A1214,1)="x","",IFERROR(VLOOKUP($A1214,LedenZ,36,0),""))</f>
        <v/>
      </c>
      <c r="AC1214" s="34">
        <f t="shared" ref="AC1214:AC1228" si="974">LEN(Y1214&amp;Z1214&amp;AA1214&amp;AB1214)</f>
        <v>0</v>
      </c>
    </row>
    <row r="1215" spans="1:32" x14ac:dyDescent="0.2">
      <c r="A1215" s="34" t="str">
        <f>C1211&amp;"x"&amp;B1215</f>
        <v>x2</v>
      </c>
      <c r="B1215" s="63">
        <v>2</v>
      </c>
      <c r="C1215" s="87" t="str">
        <f t="shared" si="960"/>
        <v/>
      </c>
      <c r="D1215" s="87" t="str">
        <f t="shared" si="961"/>
        <v/>
      </c>
      <c r="E1215" s="88" t="str">
        <f t="shared" si="962"/>
        <v/>
      </c>
      <c r="F1215" s="88" t="str">
        <f t="shared" si="963"/>
        <v/>
      </c>
      <c r="G1215" s="89" t="str">
        <f t="shared" si="964"/>
        <v/>
      </c>
      <c r="H1215" s="90" t="str">
        <f t="shared" si="965"/>
        <v/>
      </c>
      <c r="I1215" s="97"/>
      <c r="J1215" s="87" t="str">
        <f t="shared" si="966"/>
        <v/>
      </c>
      <c r="K1215" s="87" t="str">
        <f t="shared" si="967"/>
        <v/>
      </c>
      <c r="L1215" s="87" t="str">
        <f t="shared" si="968"/>
        <v/>
      </c>
      <c r="M1215" s="87" t="str">
        <f t="shared" si="969"/>
        <v/>
      </c>
      <c r="N1215" s="92"/>
      <c r="P1215" s="223" t="str">
        <f>IF(OR(LEFT($A1215,1)="x",AND(Y1213+$AC1215=0,$AC1213&gt;0)),"",IFERROR(VLOOKUP($A1215,LedenZ,26,0),""))</f>
        <v/>
      </c>
      <c r="Q1215" s="223" t="str">
        <f>IF(OR(LEFT($A1215,1)="x",AND(Z1213+$AC1215=0,$AC1213&gt;0)),"",IFERROR(VLOOKUP($A1215,LedenZ,27,0),""))</f>
        <v/>
      </c>
      <c r="R1215" s="223" t="str">
        <f>IF(OR(LEFT($A1215,1)="x",AND(AA1213+$AC1215=0,$AC1213&gt;0)),"",IFERROR(VLOOKUP($A1215,LedenZ,28,0),""))</f>
        <v/>
      </c>
      <c r="S1215" s="223" t="str">
        <f>IF(OR(LEFT($A1215,1)="x",AND(AC1213+$AC1215=0,$AC1213&gt;0)),"",IFERROR(VLOOKUP($A1215,LedenZ,29,0),""))</f>
        <v/>
      </c>
      <c r="T1215" s="305"/>
      <c r="U1215" s="226"/>
      <c r="V1215" s="229" t="str">
        <f t="shared" ref="V1215:W1228" si="975">V1214</f>
        <v/>
      </c>
      <c r="W1215" s="229" t="str">
        <f t="shared" si="975"/>
        <v/>
      </c>
      <c r="X1215" s="52">
        <v>6</v>
      </c>
      <c r="Y1215" s="87" t="str">
        <f t="shared" si="970"/>
        <v/>
      </c>
      <c r="Z1215" s="87" t="str">
        <f t="shared" si="971"/>
        <v/>
      </c>
      <c r="AA1215" s="87" t="str">
        <f t="shared" si="972"/>
        <v/>
      </c>
      <c r="AB1215" s="87" t="str">
        <f t="shared" si="973"/>
        <v/>
      </c>
      <c r="AC1215" s="34">
        <f t="shared" si="974"/>
        <v>0</v>
      </c>
    </row>
    <row r="1216" spans="1:32" x14ac:dyDescent="0.2">
      <c r="A1216" s="34" t="str">
        <f>C1211&amp;"x"&amp;B1216</f>
        <v>x3</v>
      </c>
      <c r="B1216" s="63">
        <v>3</v>
      </c>
      <c r="C1216" s="87" t="str">
        <f t="shared" si="960"/>
        <v/>
      </c>
      <c r="D1216" s="87" t="str">
        <f t="shared" si="961"/>
        <v/>
      </c>
      <c r="E1216" s="88" t="str">
        <f t="shared" si="962"/>
        <v/>
      </c>
      <c r="F1216" s="88" t="str">
        <f t="shared" si="963"/>
        <v/>
      </c>
      <c r="G1216" s="89" t="str">
        <f t="shared" si="964"/>
        <v/>
      </c>
      <c r="H1216" s="90" t="str">
        <f t="shared" si="965"/>
        <v/>
      </c>
      <c r="I1216" s="97"/>
      <c r="J1216" s="87" t="str">
        <f t="shared" si="966"/>
        <v/>
      </c>
      <c r="K1216" s="87" t="str">
        <f t="shared" si="967"/>
        <v/>
      </c>
      <c r="L1216" s="87" t="str">
        <f t="shared" si="968"/>
        <v/>
      </c>
      <c r="M1216" s="87" t="str">
        <f t="shared" si="969"/>
        <v/>
      </c>
      <c r="N1216" s="92"/>
      <c r="P1216" s="223" t="str">
        <f>IF(OR(LEFT($A1216,1)="x",AND(Y1213+$AC1216=0,$AC1213&gt;0)),"",IFERROR(VLOOKUP($A1216,LedenZ,26,0),""))</f>
        <v/>
      </c>
      <c r="Q1216" s="223" t="str">
        <f>IF(OR(LEFT($A1216,1)="x",AND(Z1213+$AC1216=0,$AC1213&gt;0)),"",IFERROR(VLOOKUP($A1216,LedenZ,27,0),""))</f>
        <v/>
      </c>
      <c r="R1216" s="223" t="str">
        <f>IF(OR(LEFT($A1216,1)="x",AND(AA1213+$AC1216=0,$AC1213&gt;0)),"",IFERROR(VLOOKUP($A1216,LedenZ,28,0),""))</f>
        <v/>
      </c>
      <c r="S1216" s="223" t="str">
        <f>IF(OR(LEFT($A1216,1)="x",AND(AC1213+$AC1216=0,$AC1213&gt;0)),"",IFERROR(VLOOKUP($A1216,LedenZ,29,0),""))</f>
        <v/>
      </c>
      <c r="T1216" s="305"/>
      <c r="U1216" s="226"/>
      <c r="V1216" s="229" t="str">
        <f t="shared" si="975"/>
        <v/>
      </c>
      <c r="W1216" s="229" t="str">
        <f t="shared" si="975"/>
        <v/>
      </c>
      <c r="X1216" s="52">
        <v>7</v>
      </c>
      <c r="Y1216" s="87" t="str">
        <f t="shared" si="970"/>
        <v/>
      </c>
      <c r="Z1216" s="87" t="str">
        <f t="shared" si="971"/>
        <v/>
      </c>
      <c r="AA1216" s="87" t="str">
        <f t="shared" si="972"/>
        <v/>
      </c>
      <c r="AB1216" s="87" t="str">
        <f t="shared" si="973"/>
        <v/>
      </c>
      <c r="AC1216" s="34">
        <f t="shared" si="974"/>
        <v>0</v>
      </c>
    </row>
    <row r="1217" spans="1:32" x14ac:dyDescent="0.2">
      <c r="A1217" s="34" t="str">
        <f>C1211&amp;"x"&amp;B1217</f>
        <v>x4</v>
      </c>
      <c r="B1217" s="63">
        <v>4</v>
      </c>
      <c r="C1217" s="87" t="str">
        <f t="shared" si="960"/>
        <v/>
      </c>
      <c r="D1217" s="87" t="str">
        <f t="shared" si="961"/>
        <v/>
      </c>
      <c r="E1217" s="88" t="str">
        <f t="shared" si="962"/>
        <v/>
      </c>
      <c r="F1217" s="88" t="str">
        <f t="shared" si="963"/>
        <v/>
      </c>
      <c r="G1217" s="89" t="str">
        <f t="shared" si="964"/>
        <v/>
      </c>
      <c r="H1217" s="90" t="str">
        <f t="shared" si="965"/>
        <v/>
      </c>
      <c r="I1217" s="97"/>
      <c r="J1217" s="87" t="str">
        <f t="shared" si="966"/>
        <v/>
      </c>
      <c r="K1217" s="87" t="str">
        <f t="shared" si="967"/>
        <v/>
      </c>
      <c r="L1217" s="87" t="str">
        <f t="shared" si="968"/>
        <v/>
      </c>
      <c r="M1217" s="87" t="str">
        <f t="shared" si="969"/>
        <v/>
      </c>
      <c r="N1217" s="92"/>
      <c r="P1217" s="223" t="str">
        <f>IF(OR(LEFT($A1217,1)="x",AND(Y1213+$AC1217=0,$AC1213&gt;0)),"",IFERROR(VLOOKUP($A1217,LedenZ,26,0),""))</f>
        <v/>
      </c>
      <c r="Q1217" s="223" t="str">
        <f>IF(OR(LEFT($A1217,1)="x",AND(Z1213+$AC1217=0,$AC1213&gt;0)),"",IFERROR(VLOOKUP($A1217,LedenZ,27,0),""))</f>
        <v/>
      </c>
      <c r="R1217" s="223" t="str">
        <f>IF(OR(LEFT($A1217,1)="x",AND(AA1213+$AC1217=0,$AC1213&gt;0)),"",IFERROR(VLOOKUP($A1217,LedenZ,28,0),""))</f>
        <v/>
      </c>
      <c r="S1217" s="223" t="str">
        <f>IF(OR(LEFT($A1217,1)="x",AND(AC1213+$AC1217=0,$AC1213&gt;0)),"",IFERROR(VLOOKUP($A1217,LedenZ,29,0),""))</f>
        <v/>
      </c>
      <c r="T1217" s="305"/>
      <c r="U1217" s="226"/>
      <c r="V1217" s="229" t="str">
        <f t="shared" si="975"/>
        <v/>
      </c>
      <c r="W1217" s="229" t="str">
        <f t="shared" si="975"/>
        <v/>
      </c>
      <c r="X1217" s="52">
        <v>8</v>
      </c>
      <c r="Y1217" s="87" t="str">
        <f t="shared" si="970"/>
        <v/>
      </c>
      <c r="Z1217" s="87" t="str">
        <f t="shared" si="971"/>
        <v/>
      </c>
      <c r="AA1217" s="87" t="str">
        <f t="shared" si="972"/>
        <v/>
      </c>
      <c r="AB1217" s="87" t="str">
        <f t="shared" si="973"/>
        <v/>
      </c>
      <c r="AC1217" s="34">
        <f t="shared" si="974"/>
        <v>0</v>
      </c>
    </row>
    <row r="1218" spans="1:32" x14ac:dyDescent="0.2">
      <c r="A1218" s="34" t="str">
        <f>C1211&amp;"x"&amp;B1218</f>
        <v>x5</v>
      </c>
      <c r="B1218" s="63">
        <v>5</v>
      </c>
      <c r="C1218" s="87" t="str">
        <f t="shared" si="960"/>
        <v/>
      </c>
      <c r="D1218" s="87" t="str">
        <f t="shared" si="961"/>
        <v/>
      </c>
      <c r="E1218" s="88" t="str">
        <f t="shared" si="962"/>
        <v/>
      </c>
      <c r="F1218" s="88" t="str">
        <f t="shared" si="963"/>
        <v/>
      </c>
      <c r="G1218" s="89" t="str">
        <f t="shared" si="964"/>
        <v/>
      </c>
      <c r="H1218" s="90" t="str">
        <f t="shared" si="965"/>
        <v/>
      </c>
      <c r="I1218" s="97"/>
      <c r="J1218" s="87" t="str">
        <f t="shared" si="966"/>
        <v/>
      </c>
      <c r="K1218" s="87" t="str">
        <f t="shared" si="967"/>
        <v/>
      </c>
      <c r="L1218" s="87" t="str">
        <f t="shared" si="968"/>
        <v/>
      </c>
      <c r="M1218" s="87" t="str">
        <f t="shared" si="969"/>
        <v/>
      </c>
      <c r="N1218" s="92"/>
      <c r="P1218" s="223" t="str">
        <f>IF(OR(LEFT($A1218,1)="x",AND(Y1213+$AC1218=0,$AC1213&gt;0)),"",IFERROR(VLOOKUP($A1218,LedenZ,26,0),""))</f>
        <v/>
      </c>
      <c r="Q1218" s="223" t="str">
        <f>IF(OR(LEFT($A1218,1)="x",AND(Z1213+$AC1218=0,$AC1213&gt;0)),"",IFERROR(VLOOKUP($A1218,LedenZ,27,0),""))</f>
        <v/>
      </c>
      <c r="R1218" s="223" t="str">
        <f>IF(OR(LEFT($A1218,1)="x",AND(AA1213+$AC1218=0,$AC1213&gt;0)),"",IFERROR(VLOOKUP($A1218,LedenZ,28,0),""))</f>
        <v/>
      </c>
      <c r="S1218" s="223" t="str">
        <f>IF(OR(LEFT($A1218,1)="x",AND(AC1213+$AC1218=0,$AC1213&gt;0)),"",IFERROR(VLOOKUP($A1218,LedenZ,29,0),""))</f>
        <v/>
      </c>
      <c r="T1218" s="305"/>
      <c r="U1218" s="226"/>
      <c r="V1218" s="229" t="str">
        <f t="shared" si="975"/>
        <v/>
      </c>
      <c r="W1218" s="229" t="str">
        <f t="shared" si="975"/>
        <v/>
      </c>
      <c r="X1218" s="52">
        <v>9</v>
      </c>
      <c r="Y1218" s="87" t="str">
        <f t="shared" si="970"/>
        <v/>
      </c>
      <c r="Z1218" s="87" t="str">
        <f t="shared" si="971"/>
        <v/>
      </c>
      <c r="AA1218" s="87" t="str">
        <f t="shared" si="972"/>
        <v/>
      </c>
      <c r="AB1218" s="87" t="str">
        <f t="shared" si="973"/>
        <v/>
      </c>
      <c r="AC1218" s="34">
        <f t="shared" si="974"/>
        <v>0</v>
      </c>
    </row>
    <row r="1219" spans="1:32" x14ac:dyDescent="0.2">
      <c r="A1219" s="34" t="str">
        <f>C1211&amp;"x"&amp;B1219</f>
        <v>x6</v>
      </c>
      <c r="B1219" s="63">
        <v>6</v>
      </c>
      <c r="C1219" s="87" t="str">
        <f t="shared" si="960"/>
        <v/>
      </c>
      <c r="D1219" s="87" t="str">
        <f t="shared" si="961"/>
        <v/>
      </c>
      <c r="E1219" s="88" t="str">
        <f t="shared" si="962"/>
        <v/>
      </c>
      <c r="F1219" s="88" t="str">
        <f t="shared" si="963"/>
        <v/>
      </c>
      <c r="G1219" s="89" t="str">
        <f t="shared" si="964"/>
        <v/>
      </c>
      <c r="H1219" s="90" t="str">
        <f t="shared" si="965"/>
        <v/>
      </c>
      <c r="I1219" s="97"/>
      <c r="J1219" s="87" t="str">
        <f t="shared" si="966"/>
        <v/>
      </c>
      <c r="K1219" s="87" t="str">
        <f t="shared" si="967"/>
        <v/>
      </c>
      <c r="L1219" s="87" t="str">
        <f t="shared" si="968"/>
        <v/>
      </c>
      <c r="M1219" s="87" t="str">
        <f t="shared" si="969"/>
        <v/>
      </c>
      <c r="N1219" s="92"/>
      <c r="P1219" s="223" t="str">
        <f>IF(OR(LEFT($A1219,1)="x",AND(Y1213+$AC1219=0,$AC1213&gt;0)),"",IFERROR(VLOOKUP($A1219,LedenZ,26,0),""))</f>
        <v/>
      </c>
      <c r="Q1219" s="223" t="str">
        <f>IF(OR(LEFT($A1219,1)="x",AND(Z1213+$AC1219=0,$AC1213&gt;0)),"",IFERROR(VLOOKUP($A1219,LedenZ,27,0),""))</f>
        <v/>
      </c>
      <c r="R1219" s="223" t="str">
        <f>IF(OR(LEFT($A1219,1)="x",AND(AA1213+$AC1219=0,$AC1213&gt;0)),"",IFERROR(VLOOKUP($A1219,LedenZ,28,0),""))</f>
        <v/>
      </c>
      <c r="S1219" s="223" t="str">
        <f>IF(OR(LEFT($A1219,1)="x",AND(AC1213+$AC1219=0,$AC1213&gt;0)),"",IFERROR(VLOOKUP($A1219,LedenZ,29,0),""))</f>
        <v/>
      </c>
      <c r="T1219" s="305"/>
      <c r="U1219" s="226"/>
      <c r="V1219" s="229" t="str">
        <f t="shared" si="975"/>
        <v/>
      </c>
      <c r="W1219" s="229" t="str">
        <f t="shared" si="975"/>
        <v/>
      </c>
      <c r="X1219" s="52">
        <v>10</v>
      </c>
      <c r="Y1219" s="87" t="str">
        <f t="shared" si="970"/>
        <v/>
      </c>
      <c r="Z1219" s="87" t="str">
        <f t="shared" si="971"/>
        <v/>
      </c>
      <c r="AA1219" s="87" t="str">
        <f t="shared" si="972"/>
        <v/>
      </c>
      <c r="AB1219" s="87" t="str">
        <f t="shared" si="973"/>
        <v/>
      </c>
      <c r="AC1219" s="34">
        <f t="shared" si="974"/>
        <v>0</v>
      </c>
    </row>
    <row r="1220" spans="1:32" x14ac:dyDescent="0.2">
      <c r="A1220" s="34" t="str">
        <f>C1211&amp;"x"&amp;B1220</f>
        <v>x7</v>
      </c>
      <c r="B1220" s="63">
        <v>7</v>
      </c>
      <c r="C1220" s="87" t="str">
        <f t="shared" si="960"/>
        <v/>
      </c>
      <c r="D1220" s="87" t="str">
        <f t="shared" si="961"/>
        <v/>
      </c>
      <c r="E1220" s="88" t="str">
        <f t="shared" si="962"/>
        <v/>
      </c>
      <c r="F1220" s="88" t="str">
        <f t="shared" si="963"/>
        <v/>
      </c>
      <c r="G1220" s="89" t="str">
        <f t="shared" si="964"/>
        <v/>
      </c>
      <c r="H1220" s="90" t="str">
        <f t="shared" si="965"/>
        <v/>
      </c>
      <c r="I1220" s="97"/>
      <c r="J1220" s="87" t="str">
        <f t="shared" si="966"/>
        <v/>
      </c>
      <c r="K1220" s="87" t="str">
        <f t="shared" si="967"/>
        <v/>
      </c>
      <c r="L1220" s="87" t="str">
        <f t="shared" si="968"/>
        <v/>
      </c>
      <c r="M1220" s="87" t="str">
        <f t="shared" si="969"/>
        <v/>
      </c>
      <c r="N1220" s="92"/>
      <c r="P1220" s="223" t="str">
        <f>IF(OR(LEFT($A1220,1)="x",AND(Y1213+$AC1220=0,$AC1213&gt;0)),"",IFERROR(VLOOKUP($A1220,LedenZ,26,0),""))</f>
        <v/>
      </c>
      <c r="Q1220" s="223" t="str">
        <f>IF(OR(LEFT($A1220,1)="x",AND(Z1213+$AC1220=0,$AC1213&gt;0)),"",IFERROR(VLOOKUP($A1220,LedenZ,27,0),""))</f>
        <v/>
      </c>
      <c r="R1220" s="223" t="str">
        <f>IF(OR(LEFT($A1220,1)="x",AND(AA1213+$AC1220=0,$AC1213&gt;0)),"",IFERROR(VLOOKUP($A1220,LedenZ,28,0),""))</f>
        <v/>
      </c>
      <c r="S1220" s="223" t="str">
        <f>IF(OR(LEFT($A1220,1)="x",AND(AC1213+$AC1220=0,$AC1213&gt;0)),"",IFERROR(VLOOKUP($A1220,LedenZ,29,0),""))</f>
        <v/>
      </c>
      <c r="T1220" s="305"/>
      <c r="U1220" s="226"/>
      <c r="V1220" s="229" t="str">
        <f t="shared" si="975"/>
        <v/>
      </c>
      <c r="W1220" s="229" t="str">
        <f t="shared" si="975"/>
        <v/>
      </c>
      <c r="X1220" s="52">
        <v>11</v>
      </c>
      <c r="Y1220" s="87" t="str">
        <f t="shared" si="970"/>
        <v/>
      </c>
      <c r="Z1220" s="87" t="str">
        <f t="shared" si="971"/>
        <v/>
      </c>
      <c r="AA1220" s="87" t="str">
        <f t="shared" si="972"/>
        <v/>
      </c>
      <c r="AB1220" s="87" t="str">
        <f t="shared" si="973"/>
        <v/>
      </c>
      <c r="AC1220" s="34">
        <f t="shared" si="974"/>
        <v>0</v>
      </c>
    </row>
    <row r="1221" spans="1:32" x14ac:dyDescent="0.2">
      <c r="A1221" s="34" t="str">
        <f>C1211&amp;"x"&amp;B1221</f>
        <v>x8</v>
      </c>
      <c r="B1221" s="63">
        <v>8</v>
      </c>
      <c r="C1221" s="87" t="str">
        <f t="shared" si="960"/>
        <v/>
      </c>
      <c r="D1221" s="87" t="str">
        <f t="shared" si="961"/>
        <v/>
      </c>
      <c r="E1221" s="88" t="str">
        <f t="shared" si="962"/>
        <v/>
      </c>
      <c r="F1221" s="88" t="str">
        <f t="shared" si="963"/>
        <v/>
      </c>
      <c r="G1221" s="89" t="str">
        <f t="shared" si="964"/>
        <v/>
      </c>
      <c r="H1221" s="90" t="str">
        <f t="shared" si="965"/>
        <v/>
      </c>
      <c r="I1221" s="97"/>
      <c r="J1221" s="87" t="str">
        <f t="shared" si="966"/>
        <v/>
      </c>
      <c r="K1221" s="87" t="str">
        <f t="shared" si="967"/>
        <v/>
      </c>
      <c r="L1221" s="87" t="str">
        <f t="shared" si="968"/>
        <v/>
      </c>
      <c r="M1221" s="87" t="str">
        <f t="shared" si="969"/>
        <v/>
      </c>
      <c r="N1221" s="92"/>
      <c r="P1221" s="223" t="str">
        <f>IF(OR(LEFT($A1221,1)="x",AND(Y1213+$AC1221=0,$AC1213&gt;0)),"",IFERROR(VLOOKUP($A1221,LedenZ,26,0),""))</f>
        <v/>
      </c>
      <c r="Q1221" s="223" t="str">
        <f>IF(OR(LEFT($A1221,1)="x",AND(Z1213+$AC1221=0,$AC1213&gt;0)),"",IFERROR(VLOOKUP($A1221,LedenZ,27,0),""))</f>
        <v/>
      </c>
      <c r="R1221" s="223" t="str">
        <f>IF(OR(LEFT($A1221,1)="x",AND(AA1213+$AC1221=0,$AC1213&gt;0)),"",IFERROR(VLOOKUP($A1221,LedenZ,28,0),""))</f>
        <v/>
      </c>
      <c r="S1221" s="223" t="str">
        <f>IF(OR(LEFT($A1221,1)="x",AND(AC1213+$AC1221=0,$AC1213&gt;0)),"",IFERROR(VLOOKUP($A1221,LedenZ,29,0),""))</f>
        <v/>
      </c>
      <c r="T1221" s="305"/>
      <c r="U1221" s="226"/>
      <c r="V1221" s="229" t="str">
        <f t="shared" si="975"/>
        <v/>
      </c>
      <c r="W1221" s="229" t="str">
        <f t="shared" si="975"/>
        <v/>
      </c>
      <c r="X1221" s="52">
        <v>12</v>
      </c>
      <c r="Y1221" s="87" t="str">
        <f t="shared" si="970"/>
        <v/>
      </c>
      <c r="Z1221" s="87" t="str">
        <f t="shared" si="971"/>
        <v/>
      </c>
      <c r="AA1221" s="87" t="str">
        <f t="shared" si="972"/>
        <v/>
      </c>
      <c r="AB1221" s="87" t="str">
        <f t="shared" si="973"/>
        <v/>
      </c>
      <c r="AC1221" s="34">
        <f t="shared" si="974"/>
        <v>0</v>
      </c>
    </row>
    <row r="1222" spans="1:32" x14ac:dyDescent="0.2">
      <c r="A1222" s="34" t="str">
        <f>C1211&amp;"x"&amp;B1222</f>
        <v>x9</v>
      </c>
      <c r="B1222" s="63">
        <v>9</v>
      </c>
      <c r="C1222" s="87" t="str">
        <f t="shared" si="960"/>
        <v/>
      </c>
      <c r="D1222" s="87" t="str">
        <f t="shared" si="961"/>
        <v/>
      </c>
      <c r="E1222" s="88" t="str">
        <f t="shared" si="962"/>
        <v/>
      </c>
      <c r="F1222" s="88" t="str">
        <f t="shared" si="963"/>
        <v/>
      </c>
      <c r="G1222" s="89" t="str">
        <f t="shared" si="964"/>
        <v/>
      </c>
      <c r="H1222" s="90" t="str">
        <f t="shared" si="965"/>
        <v/>
      </c>
      <c r="I1222" s="97"/>
      <c r="J1222" s="87" t="str">
        <f t="shared" si="966"/>
        <v/>
      </c>
      <c r="K1222" s="87" t="str">
        <f t="shared" si="967"/>
        <v/>
      </c>
      <c r="L1222" s="87" t="str">
        <f t="shared" si="968"/>
        <v/>
      </c>
      <c r="M1222" s="87" t="str">
        <f t="shared" si="969"/>
        <v/>
      </c>
      <c r="N1222" s="92"/>
      <c r="P1222" s="223" t="str">
        <f>IF(OR(LEFT($A1222,1)="x",AND(Y1213+$AC1222=0,$AC1213&gt;0)),"",IFERROR(VLOOKUP($A1222,LedenZ,26,0),""))</f>
        <v/>
      </c>
      <c r="Q1222" s="223" t="str">
        <f>IF(OR(LEFT($A1222,1)="x",AND(Z1213+$AC1222=0,$AC1213&gt;0)),"",IFERROR(VLOOKUP($A1222,LedenZ,27,0),""))</f>
        <v/>
      </c>
      <c r="R1222" s="223" t="str">
        <f>IF(OR(LEFT($A1222,1)="x",AND(AA1213+$AC1222=0,$AC1213&gt;0)),"",IFERROR(VLOOKUP($A1222,LedenZ,28,0),""))</f>
        <v/>
      </c>
      <c r="S1222" s="223" t="str">
        <f>IF(OR(LEFT($A1222,1)="x",AND(AC1213+$AC1222=0,$AC1213&gt;0)),"",IFERROR(VLOOKUP($A1222,LedenZ,29,0),""))</f>
        <v/>
      </c>
      <c r="T1222" s="305"/>
      <c r="U1222" s="226"/>
      <c r="V1222" s="229" t="str">
        <f t="shared" si="975"/>
        <v/>
      </c>
      <c r="W1222" s="229" t="str">
        <f t="shared" si="975"/>
        <v/>
      </c>
      <c r="X1222" s="52">
        <v>13</v>
      </c>
      <c r="Y1222" s="87" t="str">
        <f t="shared" si="970"/>
        <v/>
      </c>
      <c r="Z1222" s="87" t="str">
        <f t="shared" si="971"/>
        <v/>
      </c>
      <c r="AA1222" s="87" t="str">
        <f t="shared" si="972"/>
        <v/>
      </c>
      <c r="AB1222" s="87" t="str">
        <f t="shared" si="973"/>
        <v/>
      </c>
      <c r="AC1222" s="34">
        <f t="shared" si="974"/>
        <v>0</v>
      </c>
    </row>
    <row r="1223" spans="1:32" x14ac:dyDescent="0.2">
      <c r="A1223" s="34" t="str">
        <f>C1211&amp;"x"&amp;B1223</f>
        <v>x10</v>
      </c>
      <c r="B1223" s="63">
        <v>10</v>
      </c>
      <c r="C1223" s="87" t="str">
        <f t="shared" si="960"/>
        <v/>
      </c>
      <c r="D1223" s="87" t="str">
        <f t="shared" si="961"/>
        <v/>
      </c>
      <c r="E1223" s="88" t="str">
        <f t="shared" si="962"/>
        <v/>
      </c>
      <c r="F1223" s="88" t="str">
        <f t="shared" si="963"/>
        <v/>
      </c>
      <c r="G1223" s="89" t="str">
        <f t="shared" si="964"/>
        <v/>
      </c>
      <c r="H1223" s="90" t="str">
        <f t="shared" si="965"/>
        <v/>
      </c>
      <c r="I1223" s="97"/>
      <c r="J1223" s="87" t="str">
        <f t="shared" si="966"/>
        <v/>
      </c>
      <c r="K1223" s="87" t="str">
        <f t="shared" si="967"/>
        <v/>
      </c>
      <c r="L1223" s="87" t="str">
        <f t="shared" si="968"/>
        <v/>
      </c>
      <c r="M1223" s="87" t="str">
        <f t="shared" si="969"/>
        <v/>
      </c>
      <c r="N1223" s="92"/>
      <c r="P1223" s="223" t="str">
        <f>IF(OR(LEFT($A1223,1)="x",AND(Y1213+$AC1223=0,$AC1213&gt;0)),"",IFERROR(VLOOKUP($A1223,LedenZ,26,0),""))</f>
        <v/>
      </c>
      <c r="Q1223" s="223" t="str">
        <f>IF(OR(LEFT($A1223,1)="x",AND(Z1213+$AC1223=0,$AC1213&gt;0)),"",IFERROR(VLOOKUP($A1223,LedenZ,27,0),""))</f>
        <v/>
      </c>
      <c r="R1223" s="223" t="str">
        <f>IF(OR(LEFT($A1223,1)="x",AND(AA1213+$AC1223=0,$AC1213&gt;0)),"",IFERROR(VLOOKUP($A1223,LedenZ,28,0),""))</f>
        <v/>
      </c>
      <c r="S1223" s="223" t="str">
        <f>IF(OR(LEFT($A1223,1)="x",AND(AC1213+$AC1223=0,$AC1213&gt;0)),"",IFERROR(VLOOKUP($A1223,LedenZ,29,0),""))</f>
        <v/>
      </c>
      <c r="T1223" s="305"/>
      <c r="U1223" s="226"/>
      <c r="V1223" s="229" t="str">
        <f t="shared" si="975"/>
        <v/>
      </c>
      <c r="W1223" s="229" t="str">
        <f t="shared" si="975"/>
        <v/>
      </c>
      <c r="X1223" s="52">
        <v>14</v>
      </c>
      <c r="Y1223" s="87" t="str">
        <f t="shared" si="970"/>
        <v/>
      </c>
      <c r="Z1223" s="87" t="str">
        <f t="shared" si="971"/>
        <v/>
      </c>
      <c r="AA1223" s="87" t="str">
        <f t="shared" si="972"/>
        <v/>
      </c>
      <c r="AB1223" s="87" t="str">
        <f t="shared" si="973"/>
        <v/>
      </c>
      <c r="AC1223" s="34">
        <f t="shared" si="974"/>
        <v>0</v>
      </c>
    </row>
    <row r="1224" spans="1:32" x14ac:dyDescent="0.2">
      <c r="A1224" s="34" t="str">
        <f>C1211&amp;"x"&amp;B1224</f>
        <v>x11</v>
      </c>
      <c r="B1224" s="63">
        <v>11</v>
      </c>
      <c r="C1224" s="87" t="str">
        <f t="shared" si="960"/>
        <v/>
      </c>
      <c r="D1224" s="87" t="str">
        <f t="shared" si="961"/>
        <v/>
      </c>
      <c r="E1224" s="88" t="str">
        <f t="shared" si="962"/>
        <v/>
      </c>
      <c r="F1224" s="88" t="str">
        <f t="shared" si="963"/>
        <v/>
      </c>
      <c r="G1224" s="89" t="str">
        <f t="shared" si="964"/>
        <v/>
      </c>
      <c r="H1224" s="90" t="str">
        <f t="shared" si="965"/>
        <v/>
      </c>
      <c r="I1224" s="97"/>
      <c r="J1224" s="87" t="str">
        <f t="shared" si="966"/>
        <v/>
      </c>
      <c r="K1224" s="87" t="str">
        <f t="shared" si="967"/>
        <v/>
      </c>
      <c r="L1224" s="87" t="str">
        <f t="shared" si="968"/>
        <v/>
      </c>
      <c r="M1224" s="87" t="str">
        <f t="shared" si="969"/>
        <v/>
      </c>
      <c r="N1224" s="92"/>
      <c r="P1224" s="223" t="str">
        <f>IF(OR(LEFT($A1224,1)="x",AND(Y1213+$AC1224=0,$AC1213&gt;0)),"",IFERROR(VLOOKUP($A1224,LedenZ,26,0),""))</f>
        <v/>
      </c>
      <c r="Q1224" s="223" t="str">
        <f>IF(OR(LEFT($A1224,1)="x",AND(Z1213+$AC1224=0,$AC1213&gt;0)),"",IFERROR(VLOOKUP($A1224,LedenZ,27,0),""))</f>
        <v/>
      </c>
      <c r="R1224" s="223" t="str">
        <f>IF(OR(LEFT($A1224,1)="x",AND(AA1213+$AC1224=0,$AC1213&gt;0)),"",IFERROR(VLOOKUP($A1224,LedenZ,28,0),""))</f>
        <v/>
      </c>
      <c r="S1224" s="223" t="str">
        <f>IF(OR(LEFT($A1224,1)="x",AND(AC1213+$AC1224=0,$AC1213&gt;0)),"",IFERROR(VLOOKUP($A1224,LedenZ,29,0),""))</f>
        <v/>
      </c>
      <c r="V1224" s="229" t="str">
        <f t="shared" si="975"/>
        <v/>
      </c>
      <c r="W1224" s="229" t="str">
        <f t="shared" si="975"/>
        <v/>
      </c>
      <c r="X1224" s="52">
        <v>15</v>
      </c>
      <c r="Y1224" s="87" t="str">
        <f t="shared" si="970"/>
        <v/>
      </c>
      <c r="Z1224" s="87" t="str">
        <f t="shared" si="971"/>
        <v/>
      </c>
      <c r="AA1224" s="87" t="str">
        <f t="shared" si="972"/>
        <v/>
      </c>
      <c r="AB1224" s="87" t="str">
        <f t="shared" si="973"/>
        <v/>
      </c>
      <c r="AC1224" s="34">
        <f t="shared" si="974"/>
        <v>0</v>
      </c>
    </row>
    <row r="1225" spans="1:32" x14ac:dyDescent="0.2">
      <c r="A1225" s="34" t="str">
        <f>C1211&amp;"x"&amp;B1225</f>
        <v>x12</v>
      </c>
      <c r="B1225" s="63">
        <v>12</v>
      </c>
      <c r="C1225" s="87" t="str">
        <f t="shared" si="960"/>
        <v/>
      </c>
      <c r="D1225" s="87" t="str">
        <f t="shared" si="961"/>
        <v/>
      </c>
      <c r="E1225" s="88" t="str">
        <f t="shared" si="962"/>
        <v/>
      </c>
      <c r="F1225" s="88" t="str">
        <f t="shared" si="963"/>
        <v/>
      </c>
      <c r="G1225" s="89" t="str">
        <f t="shared" si="964"/>
        <v/>
      </c>
      <c r="H1225" s="90" t="str">
        <f t="shared" si="965"/>
        <v/>
      </c>
      <c r="I1225" s="97"/>
      <c r="J1225" s="87" t="str">
        <f t="shared" si="966"/>
        <v/>
      </c>
      <c r="K1225" s="87" t="str">
        <f t="shared" si="967"/>
        <v/>
      </c>
      <c r="L1225" s="87" t="str">
        <f t="shared" si="968"/>
        <v/>
      </c>
      <c r="M1225" s="87" t="str">
        <f t="shared" si="969"/>
        <v/>
      </c>
      <c r="N1225" s="92"/>
      <c r="P1225" s="223" t="str">
        <f>IF(OR(LEFT($A1225,1)="x",AND(Y1213+$AC1225=0,$AC1213&gt;0)),"",IFERROR(VLOOKUP($A1225,LedenZ,26,0),""))</f>
        <v/>
      </c>
      <c r="Q1225" s="223" t="str">
        <f>IF(OR(LEFT($A1225,1)="x",AND(Z1213+$AC1225=0,$AC1213&gt;0)),"",IFERROR(VLOOKUP($A1225,LedenZ,27,0),""))</f>
        <v/>
      </c>
      <c r="R1225" s="223" t="str">
        <f>IF(OR(LEFT($A1225,1)="x",AND(AA1213+$AC1225=0,$AC1213&gt;0)),"",IFERROR(VLOOKUP($A1225,LedenZ,28,0),""))</f>
        <v/>
      </c>
      <c r="S1225" s="223" t="str">
        <f>IF(OR(LEFT($A1225,1)="x",AND(AC1213+$AC1225=0,$AC1213&gt;0)),"",IFERROR(VLOOKUP($A1225,LedenZ,29,0),""))</f>
        <v/>
      </c>
      <c r="V1225" s="229" t="str">
        <f t="shared" si="975"/>
        <v/>
      </c>
      <c r="W1225" s="229" t="str">
        <f t="shared" si="975"/>
        <v/>
      </c>
      <c r="X1225" s="52">
        <v>16</v>
      </c>
      <c r="Y1225" s="87" t="str">
        <f t="shared" si="970"/>
        <v/>
      </c>
      <c r="Z1225" s="87" t="str">
        <f t="shared" si="971"/>
        <v/>
      </c>
      <c r="AA1225" s="87" t="str">
        <f t="shared" si="972"/>
        <v/>
      </c>
      <c r="AB1225" s="87" t="str">
        <f t="shared" si="973"/>
        <v/>
      </c>
      <c r="AC1225" s="34">
        <f t="shared" si="974"/>
        <v>0</v>
      </c>
    </row>
    <row r="1226" spans="1:32" x14ac:dyDescent="0.2">
      <c r="A1226" s="34" t="str">
        <f>C1211&amp;"x"&amp;B1226</f>
        <v>x13</v>
      </c>
      <c r="B1226" s="63">
        <v>13</v>
      </c>
      <c r="C1226" s="87" t="str">
        <f t="shared" si="960"/>
        <v/>
      </c>
      <c r="D1226" s="87" t="str">
        <f t="shared" si="961"/>
        <v/>
      </c>
      <c r="E1226" s="88" t="str">
        <f t="shared" si="962"/>
        <v/>
      </c>
      <c r="F1226" s="88" t="str">
        <f t="shared" si="963"/>
        <v/>
      </c>
      <c r="G1226" s="89" t="str">
        <f t="shared" si="964"/>
        <v/>
      </c>
      <c r="H1226" s="90" t="str">
        <f t="shared" si="965"/>
        <v/>
      </c>
      <c r="I1226" s="97"/>
      <c r="J1226" s="87" t="str">
        <f t="shared" si="966"/>
        <v/>
      </c>
      <c r="K1226" s="87" t="str">
        <f t="shared" si="967"/>
        <v/>
      </c>
      <c r="L1226" s="87" t="str">
        <f t="shared" si="968"/>
        <v/>
      </c>
      <c r="M1226" s="87" t="str">
        <f t="shared" si="969"/>
        <v/>
      </c>
      <c r="N1226" s="92"/>
      <c r="P1226" s="223" t="str">
        <f>IF(OR(LEFT($A1226,1)="x",AND(Y1213+$AC1226=0,$AC1213&gt;0)),"",IFERROR(VLOOKUP($A1226,LedenZ,26,0),""))</f>
        <v/>
      </c>
      <c r="Q1226" s="223" t="str">
        <f>IF(OR(LEFT($A1226,1)="x",AND(Z1213+$AC1226=0,$AC1213&gt;0)),"",IFERROR(VLOOKUP($A1226,LedenZ,27,0),""))</f>
        <v/>
      </c>
      <c r="R1226" s="223" t="str">
        <f>IF(OR(LEFT($A1226,1)="x",AND(AA1213+$AC1226=0,$AC1213&gt;0)),"",IFERROR(VLOOKUP($A1226,LedenZ,28,0),""))</f>
        <v/>
      </c>
      <c r="S1226" s="223" t="str">
        <f>IF(OR(LEFT($A1226,1)="x",AND(AC1213+$AC1226=0,$AC1213&gt;0)),"",IFERROR(VLOOKUP($A1226,LedenZ,29,0),""))</f>
        <v/>
      </c>
      <c r="V1226" s="229" t="str">
        <f t="shared" si="975"/>
        <v/>
      </c>
      <c r="W1226" s="229" t="str">
        <f t="shared" si="975"/>
        <v/>
      </c>
      <c r="X1226" s="52">
        <v>17</v>
      </c>
      <c r="Y1226" s="87" t="str">
        <f t="shared" si="970"/>
        <v/>
      </c>
      <c r="Z1226" s="87" t="str">
        <f t="shared" si="971"/>
        <v/>
      </c>
      <c r="AA1226" s="87" t="str">
        <f t="shared" si="972"/>
        <v/>
      </c>
      <c r="AB1226" s="87" t="str">
        <f t="shared" si="973"/>
        <v/>
      </c>
      <c r="AC1226" s="34">
        <f t="shared" si="974"/>
        <v>0</v>
      </c>
    </row>
    <row r="1227" spans="1:32" x14ac:dyDescent="0.2">
      <c r="A1227" s="34" t="str">
        <f>C1211&amp;"x"&amp;B1227</f>
        <v>x14</v>
      </c>
      <c r="B1227" s="63">
        <v>14</v>
      </c>
      <c r="C1227" s="87" t="str">
        <f t="shared" si="960"/>
        <v/>
      </c>
      <c r="D1227" s="87" t="str">
        <f t="shared" si="961"/>
        <v/>
      </c>
      <c r="E1227" s="88" t="str">
        <f t="shared" si="962"/>
        <v/>
      </c>
      <c r="F1227" s="88" t="str">
        <f t="shared" si="963"/>
        <v/>
      </c>
      <c r="G1227" s="89" t="str">
        <f t="shared" si="964"/>
        <v/>
      </c>
      <c r="H1227" s="90" t="str">
        <f t="shared" si="965"/>
        <v/>
      </c>
      <c r="I1227" s="97"/>
      <c r="J1227" s="87" t="str">
        <f t="shared" si="966"/>
        <v/>
      </c>
      <c r="K1227" s="87" t="str">
        <f t="shared" si="967"/>
        <v/>
      </c>
      <c r="L1227" s="87" t="str">
        <f t="shared" si="968"/>
        <v/>
      </c>
      <c r="M1227" s="87" t="str">
        <f t="shared" si="969"/>
        <v/>
      </c>
      <c r="N1227" s="92"/>
      <c r="P1227" s="223" t="str">
        <f>IF(OR(LEFT($A1227,1)="x",AND(Y1213+$AC1227=0,$AC1213&gt;0)),"",IFERROR(VLOOKUP($A1227,LedenZ,26,0),""))</f>
        <v/>
      </c>
      <c r="Q1227" s="223" t="str">
        <f>IF(OR(LEFT($A1227,1)="x",AND(Z1213+$AC1227=0,$AC1213&gt;0)),"",IFERROR(VLOOKUP($A1227,LedenZ,27,0),""))</f>
        <v/>
      </c>
      <c r="R1227" s="223" t="str">
        <f>IF(OR(LEFT($A1227,1)="x",AND(AA1213+$AC1227=0,$AC1213&gt;0)),"",IFERROR(VLOOKUP($A1227,LedenZ,28,0),""))</f>
        <v/>
      </c>
      <c r="S1227" s="223" t="str">
        <f>IF(OR(LEFT($A1227,1)="x",AND(AC1213+$AC1227=0,$AC1213&gt;0)),"",IFERROR(VLOOKUP($A1227,LedenZ,29,0),""))</f>
        <v/>
      </c>
      <c r="V1227" s="229" t="str">
        <f t="shared" si="975"/>
        <v/>
      </c>
      <c r="W1227" s="229" t="str">
        <f t="shared" si="975"/>
        <v/>
      </c>
      <c r="X1227" s="52">
        <v>18</v>
      </c>
      <c r="Y1227" s="87" t="str">
        <f t="shared" si="970"/>
        <v/>
      </c>
      <c r="Z1227" s="87" t="str">
        <f t="shared" si="971"/>
        <v/>
      </c>
      <c r="AA1227" s="87" t="str">
        <f t="shared" si="972"/>
        <v/>
      </c>
      <c r="AB1227" s="87" t="str">
        <f t="shared" si="973"/>
        <v/>
      </c>
      <c r="AC1227" s="34">
        <f t="shared" si="974"/>
        <v>0</v>
      </c>
    </row>
    <row r="1228" spans="1:32" x14ac:dyDescent="0.2">
      <c r="A1228" s="34" t="str">
        <f>C1211&amp;"x"&amp;B1228</f>
        <v>x15</v>
      </c>
      <c r="B1228" s="63">
        <v>15</v>
      </c>
      <c r="C1228" s="87" t="str">
        <f t="shared" si="960"/>
        <v/>
      </c>
      <c r="D1228" s="87" t="str">
        <f t="shared" si="961"/>
        <v/>
      </c>
      <c r="E1228" s="88" t="str">
        <f t="shared" si="962"/>
        <v/>
      </c>
      <c r="F1228" s="88" t="str">
        <f t="shared" si="963"/>
        <v/>
      </c>
      <c r="G1228" s="89" t="str">
        <f t="shared" si="964"/>
        <v/>
      </c>
      <c r="H1228" s="90" t="str">
        <f t="shared" si="965"/>
        <v/>
      </c>
      <c r="I1228" s="97"/>
      <c r="J1228" s="87" t="str">
        <f t="shared" si="966"/>
        <v/>
      </c>
      <c r="K1228" s="87" t="str">
        <f t="shared" si="967"/>
        <v/>
      </c>
      <c r="L1228" s="87" t="str">
        <f t="shared" si="968"/>
        <v/>
      </c>
      <c r="M1228" s="87" t="str">
        <f t="shared" si="969"/>
        <v/>
      </c>
      <c r="N1228" s="92"/>
      <c r="P1228" s="223" t="str">
        <f>IF(OR(LEFT($A1228,1)="x",AND(Y1213+$AC1228=0,$AC1213&gt;0)),"",IFERROR(VLOOKUP($A1228,LedenZ,26,0),""))</f>
        <v/>
      </c>
      <c r="Q1228" s="223" t="str">
        <f>IF(OR(LEFT($A1228,1)="x",AND(Z1213+$AC1228=0,$AC1213&gt;0)),"",IFERROR(VLOOKUP($A1228,LedenZ,27,0),""))</f>
        <v/>
      </c>
      <c r="R1228" s="223" t="str">
        <f>IF(OR(LEFT($A1228,1)="x",AND(AA1213+$AC1228=0,$AC1213&gt;0)),"",IFERROR(VLOOKUP($A1228,LedenZ,28,0),""))</f>
        <v/>
      </c>
      <c r="S1228" s="223" t="str">
        <f>IF(OR(LEFT($A1228,1)="x",AND(AC1213+$AC1228=0,$AC1213&gt;0)),"",IFERROR(VLOOKUP($A1228,LedenZ,29,0),""))</f>
        <v/>
      </c>
      <c r="V1228" s="229" t="str">
        <f t="shared" si="975"/>
        <v/>
      </c>
      <c r="W1228" s="229" t="str">
        <f t="shared" si="975"/>
        <v/>
      </c>
      <c r="X1228" s="52">
        <v>19</v>
      </c>
      <c r="Y1228" s="87" t="str">
        <f t="shared" si="970"/>
        <v/>
      </c>
      <c r="Z1228" s="87" t="str">
        <f t="shared" si="971"/>
        <v/>
      </c>
      <c r="AA1228" s="87" t="str">
        <f t="shared" si="972"/>
        <v/>
      </c>
      <c r="AB1228" s="87" t="str">
        <f t="shared" si="973"/>
        <v/>
      </c>
      <c r="AC1228" s="34">
        <f t="shared" si="974"/>
        <v>0</v>
      </c>
    </row>
    <row r="1229" spans="1:32" ht="13.5" thickBot="1" x14ac:dyDescent="0.25">
      <c r="B1229" s="93"/>
      <c r="C1229" s="94"/>
      <c r="D1229" s="93"/>
      <c r="E1229" s="93"/>
      <c r="F1229" s="93"/>
      <c r="G1229" s="95"/>
      <c r="H1229" s="95"/>
      <c r="I1229" s="95"/>
      <c r="J1229" s="94"/>
      <c r="K1229" s="94"/>
      <c r="L1229" s="94"/>
      <c r="M1229" s="92"/>
      <c r="N1229" s="92"/>
      <c r="X1229" s="52">
        <v>20</v>
      </c>
    </row>
    <row r="1230" spans="1:32" ht="13.5" thickTop="1" x14ac:dyDescent="0.2">
      <c r="A1230" s="62"/>
      <c r="B1230" s="63"/>
      <c r="C1230" s="392" t="s">
        <v>6547</v>
      </c>
      <c r="D1230" s="392"/>
      <c r="E1230" s="178" t="s">
        <v>6548</v>
      </c>
      <c r="F1230" s="178" t="s">
        <v>6549</v>
      </c>
      <c r="G1230" s="65" t="s">
        <v>6550</v>
      </c>
      <c r="H1230" s="66"/>
      <c r="I1230" s="67"/>
      <c r="J1230" s="68" t="s">
        <v>6551</v>
      </c>
      <c r="K1230" s="68" t="s">
        <v>6552</v>
      </c>
      <c r="L1230" s="68" t="s">
        <v>6553</v>
      </c>
      <c r="M1230" s="69"/>
      <c r="N1230" s="69"/>
      <c r="O1230" s="70"/>
      <c r="P1230" s="71">
        <f>COUNT(P1234:P1248)</f>
        <v>0</v>
      </c>
      <c r="Q1230" s="71">
        <f>COUNT(Q1234:Q1248)</f>
        <v>0</v>
      </c>
      <c r="R1230" s="71">
        <f>COUNT(R1234:R1248)</f>
        <v>0</v>
      </c>
      <c r="S1230" s="71">
        <f>COUNT(S1234:S1248)</f>
        <v>0</v>
      </c>
      <c r="T1230" s="51">
        <f>S1230-(15-COUNTBLANK(AB1234:AB1248))</f>
        <v>0</v>
      </c>
      <c r="U1230" s="70"/>
      <c r="V1230" s="70"/>
      <c r="W1230" s="70"/>
      <c r="X1230" s="70">
        <v>1</v>
      </c>
      <c r="Y1230" s="62"/>
      <c r="Z1230" s="62"/>
      <c r="AA1230" s="62"/>
      <c r="AB1230" s="62"/>
      <c r="AC1230" s="62"/>
    </row>
    <row r="1231" spans="1:32" x14ac:dyDescent="0.2">
      <c r="A1231" s="43">
        <v>65</v>
      </c>
      <c r="B1231" s="73"/>
      <c r="C1231" s="391" t="str">
        <f>Leden!AR67</f>
        <v/>
      </c>
      <c r="D1231" s="391"/>
      <c r="E1231" s="177" t="str">
        <f>IF($C1231="","",LEFT(IFERROR(VLOOKUP($C1231,TeamsZ,2,0),"")&amp;"??",2))</f>
        <v/>
      </c>
      <c r="F1231" s="177" t="str">
        <f>IF($C1231="","",LEFT(IFERROR(VLOOKUP($C1231,TeamsZ,3,0),"")&amp;"??",2))</f>
        <v/>
      </c>
      <c r="G1231" s="177" t="str">
        <f>IF($C1231="","",LEFT(IFERROR(VLOOKUP($C1231,TeamsZ,4,0),"")&amp;"?",1))</f>
        <v/>
      </c>
      <c r="H1231" s="75"/>
      <c r="I1231" s="76"/>
      <c r="J1231" s="295">
        <f>COUNTIF(C1234:C1248,"V")</f>
        <v>0</v>
      </c>
      <c r="K1231" s="300">
        <f>COUNTIF(C1234:C1248,"M")</f>
        <v>0</v>
      </c>
      <c r="L1231" s="77" t="str">
        <f>IFERROR(AVERAGE(H1234:H1248),"")</f>
        <v/>
      </c>
      <c r="M1231" s="78"/>
      <c r="N1231" s="78"/>
      <c r="O1231" s="79" t="s">
        <v>6554</v>
      </c>
      <c r="P1231" s="223" t="str">
        <f>IF(COUNT(P1234:P1248)=0,"",TeamPunten(P1234:P1248,$V1231))</f>
        <v/>
      </c>
      <c r="Q1231" s="223" t="str">
        <f>IF(COUNT(Q1234:Q1248)=0,"",TeamPunten(Q1234:Q1248,$V1231))</f>
        <v/>
      </c>
      <c r="R1231" s="223" t="str">
        <f>IF(COUNT(R1234:R1248)=0,"",TeamPunten(R1234:R1248,$V1231))</f>
        <v/>
      </c>
      <c r="S1231" s="223" t="str">
        <f>IF(COUNT(S1234:S1248)=0,"",TeamPunten(S1234:S1248,$V1231))</f>
        <v/>
      </c>
      <c r="T1231" s="51"/>
      <c r="U1231" s="225" t="str">
        <f>MID($C1231,1,1)</f>
        <v/>
      </c>
      <c r="V1231" s="225" t="str">
        <f>MID($C1231,1,1)</f>
        <v/>
      </c>
      <c r="W1231" s="225" t="str">
        <f>MID($C1231,1,1)</f>
        <v/>
      </c>
      <c r="X1231" s="52">
        <v>2</v>
      </c>
      <c r="Y1231" s="43"/>
      <c r="Z1231" s="43"/>
      <c r="AA1231" s="43"/>
      <c r="AB1231" s="43"/>
      <c r="AC1231" s="43"/>
      <c r="AD1231" s="20" t="str">
        <f>IF($C1231="","",IFERROR(VLOOKUP($C1231,TeamsZ,6,0),""))</f>
        <v/>
      </c>
      <c r="AE1231" s="20" t="str">
        <f>IF($AD1231="","",VLOOKUP($AD1231,Teams!$J$4:$O$8,2,0))</f>
        <v/>
      </c>
      <c r="AF1231" s="20" t="str">
        <f>IF($AD1231="","",VLOOKUP($AD1231,Teams!$J$4:$O$8,4,0))</f>
        <v/>
      </c>
    </row>
    <row r="1232" spans="1:32" x14ac:dyDescent="0.2">
      <c r="B1232" s="63"/>
      <c r="C1232" s="178"/>
      <c r="D1232" s="63"/>
      <c r="E1232" s="63"/>
      <c r="F1232" s="63"/>
      <c r="G1232" s="67"/>
      <c r="H1232" s="67"/>
      <c r="I1232" s="67"/>
      <c r="J1232" s="296"/>
      <c r="K1232" s="296"/>
      <c r="L1232" s="296"/>
      <c r="M1232" s="80"/>
      <c r="N1232" s="80"/>
      <c r="P1232" s="224"/>
      <c r="Q1232" s="224"/>
      <c r="R1232" s="224"/>
      <c r="S1232" s="224"/>
      <c r="T1232" s="51"/>
      <c r="U1232" s="226"/>
      <c r="V1232" s="226"/>
      <c r="W1232" s="226"/>
      <c r="X1232" s="52">
        <v>3</v>
      </c>
    </row>
    <row r="1233" spans="1:29" x14ac:dyDescent="0.2">
      <c r="A1233" s="81"/>
      <c r="B1233" s="82"/>
      <c r="C1233" s="83" t="s">
        <v>6555</v>
      </c>
      <c r="D1233" s="83" t="s">
        <v>6556</v>
      </c>
      <c r="E1233" s="84" t="s">
        <v>6557</v>
      </c>
      <c r="F1233" s="84" t="s">
        <v>6558</v>
      </c>
      <c r="G1233" s="83" t="s">
        <v>6559</v>
      </c>
      <c r="H1233" s="83" t="s">
        <v>6560</v>
      </c>
      <c r="I1233" s="83" t="s">
        <v>6415</v>
      </c>
      <c r="J1233" s="83" t="s">
        <v>7321</v>
      </c>
      <c r="K1233" s="83" t="s">
        <v>8065</v>
      </c>
      <c r="L1233" s="83" t="s">
        <v>8195</v>
      </c>
      <c r="M1233" s="83" t="s">
        <v>8196</v>
      </c>
      <c r="N1233" s="85"/>
      <c r="O1233" s="86"/>
      <c r="P1233" s="227" t="s">
        <v>6425</v>
      </c>
      <c r="Q1233" s="227" t="s">
        <v>6424</v>
      </c>
      <c r="R1233" s="227" t="s">
        <v>6426</v>
      </c>
      <c r="S1233" s="227" t="s">
        <v>6425</v>
      </c>
      <c r="T1233" s="51"/>
      <c r="U1233" s="225" t="str">
        <f>IF(W1231="","",VLOOKUP(W1231,Leeftijdscat,2,FALSE))</f>
        <v/>
      </c>
      <c r="V1233" s="225" t="str">
        <f>IF(W1231="","",VLOOKUP(W1231,Leeftijdscat,3,FALSE))</f>
        <v/>
      </c>
      <c r="W1233" s="225"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LEN(AB1234&amp;AB1235&amp;AB1236&amp;AB1237&amp;AB1238&amp;AB1239&amp;AB1240&amp;AB1241&amp;AB1242&amp;AB1243&amp;AB1244&amp;AB1245&amp;AB1246&amp;AB1247&amp;AB1248)</f>
        <v>0</v>
      </c>
      <c r="AC1233" s="81">
        <f>SUM(Y1233:AA1233)</f>
        <v>0</v>
      </c>
    </row>
    <row r="1234" spans="1:29" x14ac:dyDescent="0.2">
      <c r="A1234" s="34" t="str">
        <f>C1231&amp;"x"&amp;B1234</f>
        <v>x1</v>
      </c>
      <c r="B1234" s="63">
        <v>1</v>
      </c>
      <c r="C1234" s="87" t="str">
        <f t="shared" ref="C1234:C1248" si="976">IF(LEFT($A1234,1)="x","",IFERROR(VLOOKUP($A1234,LedenZ,5,0),""))</f>
        <v/>
      </c>
      <c r="D1234" s="87" t="str">
        <f t="shared" ref="D1234:D1248" si="977">IF(LEFT($A1234,1)="x","",IFERROR(VLOOKUP($A1234,LedenZ,6,0),""))</f>
        <v/>
      </c>
      <c r="E1234" s="88" t="str">
        <f t="shared" ref="E1234:E1248" si="978">IF(LEFT($A1234,1)="x","",IFERROR(VLOOKUP($A1234,LedenZ,7,0),""))</f>
        <v/>
      </c>
      <c r="F1234" s="88" t="str">
        <f t="shared" ref="F1234:F1248" si="979">IF(LEFT($A1234,1)="x","",IFERROR(VLOOKUP($A1234,LedenZ,8,0),""))</f>
        <v/>
      </c>
      <c r="G1234" s="89" t="str">
        <f t="shared" ref="G1234:G1248" si="980">IF(LEFT($A1234,1)="x","",IFERROR(VLOOKUP($A1234,LedenZ,9,0),""))</f>
        <v/>
      </c>
      <c r="H1234" s="90" t="str">
        <f t="shared" ref="H1234:H1248" si="981">IF(AND(ISNUMBER(G1234),G1234&lt;&gt;0),DATEDIF(G1234,Peildatum,"Y"),"")</f>
        <v/>
      </c>
      <c r="I1234" s="97"/>
      <c r="J1234" s="87" t="str">
        <f t="shared" ref="J1234:J1248" si="982">IF(LEFT($A1234,1)="x","",IFERROR(VLOOKUP($A1234,LedenZ,15,0),""))</f>
        <v/>
      </c>
      <c r="K1234" s="87" t="str">
        <f t="shared" ref="K1234:K1248" si="983">IF(LEFT($A1234,1)="x","",IFERROR(VLOOKUP($A1234,LedenZ,16,0),""))</f>
        <v/>
      </c>
      <c r="L1234" s="87" t="str">
        <f t="shared" ref="L1234:L1248" si="984">IF(LEFT($A1234,1)="x","",IFERROR(VLOOKUP($A1234,LedenZ,17,0),""))</f>
        <v/>
      </c>
      <c r="M1234" s="87" t="str">
        <f t="shared" ref="M1234:M1248" si="985">IF(LEFT($A1234,1)="x","",IFERROR(VLOOKUP($A1234,LedenZ,18,0),""))</f>
        <v/>
      </c>
      <c r="N1234" s="92"/>
      <c r="P1234" s="223" t="str">
        <f>IF(OR(LEFT($A1234,1)="x",AND(Y1233+$AC1234=0,$AC1233&gt;0)),"",IFERROR(VLOOKUP($A1234,LedenZ,26,0),""))</f>
        <v/>
      </c>
      <c r="Q1234" s="223" t="str">
        <f>IF(OR(LEFT($A1234,1)="x",AND(Z1233+$AC1234=0,$AC1233&gt;0)),"",IFERROR(VLOOKUP($A1234,LedenZ,27,0),""))</f>
        <v/>
      </c>
      <c r="R1234" s="223" t="str">
        <f>IF(OR(LEFT($A1234,1)="x",AND(AA1233+$AC1234=0,$AC1233&gt;0)),"",IFERROR(VLOOKUP($A1234,LedenZ,28,0),""))</f>
        <v/>
      </c>
      <c r="S1234" s="223" t="str">
        <f>IF(OR(LEFT($A1234,1)="x",AND(AC1233+$AC1234=0,$AC1233&gt;0)),"",IFERROR(VLOOKUP($A1234,LedenZ,29,0),""))</f>
        <v/>
      </c>
      <c r="T1234" s="305"/>
      <c r="U1234" s="226"/>
      <c r="V1234" s="229" t="str">
        <f>V1233</f>
        <v/>
      </c>
      <c r="W1234" s="229" t="str">
        <f>W1233</f>
        <v/>
      </c>
      <c r="X1234" s="52">
        <v>5</v>
      </c>
      <c r="Y1234" s="87" t="str">
        <f t="shared" ref="Y1234:Y1248" si="986">IF(LEFT($A1234,1)="x","",IFERROR(VLOOKUP($A1234,LedenZ,33,0),""))</f>
        <v/>
      </c>
      <c r="Z1234" s="87" t="str">
        <f t="shared" ref="Z1234:Z1248" si="987">IF(LEFT($A1234,1)="x","",IFERROR(VLOOKUP($A1234,LedenZ,34,0),""))</f>
        <v/>
      </c>
      <c r="AA1234" s="87" t="str">
        <f t="shared" ref="AA1234:AA1248" si="988">IF(LEFT($A1234,1)="x","",IFERROR(VLOOKUP($A1234,LedenZ,35,0),""))</f>
        <v/>
      </c>
      <c r="AB1234" s="87" t="str">
        <f t="shared" ref="AB1234:AB1248" si="989">IF(LEFT($A1234,1)="x","",IFERROR(VLOOKUP($A1234,LedenZ,36,0),""))</f>
        <v/>
      </c>
      <c r="AC1234" s="34">
        <f t="shared" ref="AC1234:AC1248" si="990">LEN(Y1234&amp;Z1234&amp;AA1234&amp;AB1234)</f>
        <v>0</v>
      </c>
    </row>
    <row r="1235" spans="1:29" x14ac:dyDescent="0.2">
      <c r="A1235" s="34" t="str">
        <f>C1231&amp;"x"&amp;B1235</f>
        <v>x2</v>
      </c>
      <c r="B1235" s="63">
        <v>2</v>
      </c>
      <c r="C1235" s="87" t="str">
        <f t="shared" si="976"/>
        <v/>
      </c>
      <c r="D1235" s="87" t="str">
        <f t="shared" si="977"/>
        <v/>
      </c>
      <c r="E1235" s="88" t="str">
        <f t="shared" si="978"/>
        <v/>
      </c>
      <c r="F1235" s="88" t="str">
        <f t="shared" si="979"/>
        <v/>
      </c>
      <c r="G1235" s="89" t="str">
        <f t="shared" si="980"/>
        <v/>
      </c>
      <c r="H1235" s="90" t="str">
        <f t="shared" si="981"/>
        <v/>
      </c>
      <c r="I1235" s="97"/>
      <c r="J1235" s="87" t="str">
        <f t="shared" si="982"/>
        <v/>
      </c>
      <c r="K1235" s="87" t="str">
        <f t="shared" si="983"/>
        <v/>
      </c>
      <c r="L1235" s="87" t="str">
        <f t="shared" si="984"/>
        <v/>
      </c>
      <c r="M1235" s="87" t="str">
        <f t="shared" si="985"/>
        <v/>
      </c>
      <c r="N1235" s="92"/>
      <c r="P1235" s="223" t="str">
        <f>IF(OR(LEFT($A1235,1)="x",AND(Y1233+$AC1235=0,$AC1233&gt;0)),"",IFERROR(VLOOKUP($A1235,LedenZ,26,0),""))</f>
        <v/>
      </c>
      <c r="Q1235" s="223" t="str">
        <f>IF(OR(LEFT($A1235,1)="x",AND(Z1233+$AC1235=0,$AC1233&gt;0)),"",IFERROR(VLOOKUP($A1235,LedenZ,27,0),""))</f>
        <v/>
      </c>
      <c r="R1235" s="223" t="str">
        <f>IF(OR(LEFT($A1235,1)="x",AND(AA1233+$AC1235=0,$AC1233&gt;0)),"",IFERROR(VLOOKUP($A1235,LedenZ,28,0),""))</f>
        <v/>
      </c>
      <c r="S1235" s="223" t="str">
        <f>IF(OR(LEFT($A1235,1)="x",AND(AC1233+$AC1235=0,$AC1233&gt;0)),"",IFERROR(VLOOKUP($A1235,LedenZ,29,0),""))</f>
        <v/>
      </c>
      <c r="T1235" s="305"/>
      <c r="U1235" s="226"/>
      <c r="V1235" s="229" t="str">
        <f t="shared" ref="V1235:W1248" si="991">V1234</f>
        <v/>
      </c>
      <c r="W1235" s="229" t="str">
        <f t="shared" si="991"/>
        <v/>
      </c>
      <c r="X1235" s="52">
        <v>6</v>
      </c>
      <c r="Y1235" s="87" t="str">
        <f t="shared" si="986"/>
        <v/>
      </c>
      <c r="Z1235" s="87" t="str">
        <f t="shared" si="987"/>
        <v/>
      </c>
      <c r="AA1235" s="87" t="str">
        <f t="shared" si="988"/>
        <v/>
      </c>
      <c r="AB1235" s="87" t="str">
        <f t="shared" si="989"/>
        <v/>
      </c>
      <c r="AC1235" s="34">
        <f t="shared" si="990"/>
        <v>0</v>
      </c>
    </row>
    <row r="1236" spans="1:29" x14ac:dyDescent="0.2">
      <c r="A1236" s="34" t="str">
        <f>C1231&amp;"x"&amp;B1236</f>
        <v>x3</v>
      </c>
      <c r="B1236" s="63">
        <v>3</v>
      </c>
      <c r="C1236" s="87" t="str">
        <f t="shared" si="976"/>
        <v/>
      </c>
      <c r="D1236" s="87" t="str">
        <f t="shared" si="977"/>
        <v/>
      </c>
      <c r="E1236" s="88" t="str">
        <f t="shared" si="978"/>
        <v/>
      </c>
      <c r="F1236" s="88" t="str">
        <f t="shared" si="979"/>
        <v/>
      </c>
      <c r="G1236" s="89" t="str">
        <f t="shared" si="980"/>
        <v/>
      </c>
      <c r="H1236" s="90" t="str">
        <f t="shared" si="981"/>
        <v/>
      </c>
      <c r="I1236" s="97"/>
      <c r="J1236" s="87" t="str">
        <f t="shared" si="982"/>
        <v/>
      </c>
      <c r="K1236" s="87" t="str">
        <f t="shared" si="983"/>
        <v/>
      </c>
      <c r="L1236" s="87" t="str">
        <f t="shared" si="984"/>
        <v/>
      </c>
      <c r="M1236" s="87" t="str">
        <f t="shared" si="985"/>
        <v/>
      </c>
      <c r="N1236" s="92"/>
      <c r="P1236" s="223" t="str">
        <f>IF(OR(LEFT($A1236,1)="x",AND(Y1233+$AC1236=0,$AC1233&gt;0)),"",IFERROR(VLOOKUP($A1236,LedenZ,26,0),""))</f>
        <v/>
      </c>
      <c r="Q1236" s="223" t="str">
        <f>IF(OR(LEFT($A1236,1)="x",AND(Z1233+$AC1236=0,$AC1233&gt;0)),"",IFERROR(VLOOKUP($A1236,LedenZ,27,0),""))</f>
        <v/>
      </c>
      <c r="R1236" s="223" t="str">
        <f>IF(OR(LEFT($A1236,1)="x",AND(AA1233+$AC1236=0,$AC1233&gt;0)),"",IFERROR(VLOOKUP($A1236,LedenZ,28,0),""))</f>
        <v/>
      </c>
      <c r="S1236" s="223" t="str">
        <f>IF(OR(LEFT($A1236,1)="x",AND(AC1233+$AC1236=0,$AC1233&gt;0)),"",IFERROR(VLOOKUP($A1236,LedenZ,29,0),""))</f>
        <v/>
      </c>
      <c r="T1236" s="305"/>
      <c r="U1236" s="226"/>
      <c r="V1236" s="229" t="str">
        <f t="shared" si="991"/>
        <v/>
      </c>
      <c r="W1236" s="229" t="str">
        <f t="shared" si="991"/>
        <v/>
      </c>
      <c r="X1236" s="52">
        <v>7</v>
      </c>
      <c r="Y1236" s="87" t="str">
        <f t="shared" si="986"/>
        <v/>
      </c>
      <c r="Z1236" s="87" t="str">
        <f t="shared" si="987"/>
        <v/>
      </c>
      <c r="AA1236" s="87" t="str">
        <f t="shared" si="988"/>
        <v/>
      </c>
      <c r="AB1236" s="87" t="str">
        <f t="shared" si="989"/>
        <v/>
      </c>
      <c r="AC1236" s="34">
        <f t="shared" si="990"/>
        <v>0</v>
      </c>
    </row>
    <row r="1237" spans="1:29" x14ac:dyDescent="0.2">
      <c r="A1237" s="34" t="str">
        <f>C1231&amp;"x"&amp;B1237</f>
        <v>x4</v>
      </c>
      <c r="B1237" s="63">
        <v>4</v>
      </c>
      <c r="C1237" s="87" t="str">
        <f t="shared" si="976"/>
        <v/>
      </c>
      <c r="D1237" s="87" t="str">
        <f t="shared" si="977"/>
        <v/>
      </c>
      <c r="E1237" s="88" t="str">
        <f t="shared" si="978"/>
        <v/>
      </c>
      <c r="F1237" s="88" t="str">
        <f t="shared" si="979"/>
        <v/>
      </c>
      <c r="G1237" s="89" t="str">
        <f t="shared" si="980"/>
        <v/>
      </c>
      <c r="H1237" s="90" t="str">
        <f t="shared" si="981"/>
        <v/>
      </c>
      <c r="I1237" s="97"/>
      <c r="J1237" s="87" t="str">
        <f t="shared" si="982"/>
        <v/>
      </c>
      <c r="K1237" s="87" t="str">
        <f t="shared" si="983"/>
        <v/>
      </c>
      <c r="L1237" s="87" t="str">
        <f t="shared" si="984"/>
        <v/>
      </c>
      <c r="M1237" s="87" t="str">
        <f t="shared" si="985"/>
        <v/>
      </c>
      <c r="N1237" s="92"/>
      <c r="P1237" s="223" t="str">
        <f>IF(OR(LEFT($A1237,1)="x",AND(Y1233+$AC1237=0,$AC1233&gt;0)),"",IFERROR(VLOOKUP($A1237,LedenZ,26,0),""))</f>
        <v/>
      </c>
      <c r="Q1237" s="223" t="str">
        <f>IF(OR(LEFT($A1237,1)="x",AND(Z1233+$AC1237=0,$AC1233&gt;0)),"",IFERROR(VLOOKUP($A1237,LedenZ,27,0),""))</f>
        <v/>
      </c>
      <c r="R1237" s="223" t="str">
        <f>IF(OR(LEFT($A1237,1)="x",AND(AA1233+$AC1237=0,$AC1233&gt;0)),"",IFERROR(VLOOKUP($A1237,LedenZ,28,0),""))</f>
        <v/>
      </c>
      <c r="S1237" s="223" t="str">
        <f>IF(OR(LEFT($A1237,1)="x",AND(AC1233+$AC1237=0,$AC1233&gt;0)),"",IFERROR(VLOOKUP($A1237,LedenZ,29,0),""))</f>
        <v/>
      </c>
      <c r="T1237" s="305"/>
      <c r="U1237" s="226"/>
      <c r="V1237" s="229" t="str">
        <f t="shared" si="991"/>
        <v/>
      </c>
      <c r="W1237" s="229" t="str">
        <f t="shared" si="991"/>
        <v/>
      </c>
      <c r="X1237" s="52">
        <v>8</v>
      </c>
      <c r="Y1237" s="87" t="str">
        <f t="shared" si="986"/>
        <v/>
      </c>
      <c r="Z1237" s="87" t="str">
        <f t="shared" si="987"/>
        <v/>
      </c>
      <c r="AA1237" s="87" t="str">
        <f t="shared" si="988"/>
        <v/>
      </c>
      <c r="AB1237" s="87" t="str">
        <f t="shared" si="989"/>
        <v/>
      </c>
      <c r="AC1237" s="34">
        <f t="shared" si="990"/>
        <v>0</v>
      </c>
    </row>
    <row r="1238" spans="1:29" x14ac:dyDescent="0.2">
      <c r="A1238" s="34" t="str">
        <f>C1231&amp;"x"&amp;B1238</f>
        <v>x5</v>
      </c>
      <c r="B1238" s="63">
        <v>5</v>
      </c>
      <c r="C1238" s="87" t="str">
        <f t="shared" si="976"/>
        <v/>
      </c>
      <c r="D1238" s="87" t="str">
        <f t="shared" si="977"/>
        <v/>
      </c>
      <c r="E1238" s="88" t="str">
        <f t="shared" si="978"/>
        <v/>
      </c>
      <c r="F1238" s="88" t="str">
        <f t="shared" si="979"/>
        <v/>
      </c>
      <c r="G1238" s="89" t="str">
        <f t="shared" si="980"/>
        <v/>
      </c>
      <c r="H1238" s="90" t="str">
        <f t="shared" si="981"/>
        <v/>
      </c>
      <c r="I1238" s="97"/>
      <c r="J1238" s="87" t="str">
        <f t="shared" si="982"/>
        <v/>
      </c>
      <c r="K1238" s="87" t="str">
        <f t="shared" si="983"/>
        <v/>
      </c>
      <c r="L1238" s="87" t="str">
        <f t="shared" si="984"/>
        <v/>
      </c>
      <c r="M1238" s="87" t="str">
        <f t="shared" si="985"/>
        <v/>
      </c>
      <c r="N1238" s="92"/>
      <c r="P1238" s="223" t="str">
        <f>IF(OR(LEFT($A1238,1)="x",AND(Y1233+$AC1238=0,$AC1233&gt;0)),"",IFERROR(VLOOKUP($A1238,LedenZ,26,0),""))</f>
        <v/>
      </c>
      <c r="Q1238" s="223" t="str">
        <f>IF(OR(LEFT($A1238,1)="x",AND(Z1233+$AC1238=0,$AC1233&gt;0)),"",IFERROR(VLOOKUP($A1238,LedenZ,27,0),""))</f>
        <v/>
      </c>
      <c r="R1238" s="223" t="str">
        <f>IF(OR(LEFT($A1238,1)="x",AND(AA1233+$AC1238=0,$AC1233&gt;0)),"",IFERROR(VLOOKUP($A1238,LedenZ,28,0),""))</f>
        <v/>
      </c>
      <c r="S1238" s="223" t="str">
        <f>IF(OR(LEFT($A1238,1)="x",AND(AC1233+$AC1238=0,$AC1233&gt;0)),"",IFERROR(VLOOKUP($A1238,LedenZ,29,0),""))</f>
        <v/>
      </c>
      <c r="T1238" s="305"/>
      <c r="U1238" s="226"/>
      <c r="V1238" s="229" t="str">
        <f t="shared" si="991"/>
        <v/>
      </c>
      <c r="W1238" s="229" t="str">
        <f t="shared" si="991"/>
        <v/>
      </c>
      <c r="X1238" s="52">
        <v>9</v>
      </c>
      <c r="Y1238" s="87" t="str">
        <f t="shared" si="986"/>
        <v/>
      </c>
      <c r="Z1238" s="87" t="str">
        <f t="shared" si="987"/>
        <v/>
      </c>
      <c r="AA1238" s="87" t="str">
        <f t="shared" si="988"/>
        <v/>
      </c>
      <c r="AB1238" s="87" t="str">
        <f t="shared" si="989"/>
        <v/>
      </c>
      <c r="AC1238" s="34">
        <f t="shared" si="990"/>
        <v>0</v>
      </c>
    </row>
    <row r="1239" spans="1:29" x14ac:dyDescent="0.2">
      <c r="A1239" s="34" t="str">
        <f>C1231&amp;"x"&amp;B1239</f>
        <v>x6</v>
      </c>
      <c r="B1239" s="63">
        <v>6</v>
      </c>
      <c r="C1239" s="87" t="str">
        <f t="shared" si="976"/>
        <v/>
      </c>
      <c r="D1239" s="87" t="str">
        <f t="shared" si="977"/>
        <v/>
      </c>
      <c r="E1239" s="88" t="str">
        <f t="shared" si="978"/>
        <v/>
      </c>
      <c r="F1239" s="88" t="str">
        <f t="shared" si="979"/>
        <v/>
      </c>
      <c r="G1239" s="89" t="str">
        <f t="shared" si="980"/>
        <v/>
      </c>
      <c r="H1239" s="90" t="str">
        <f t="shared" si="981"/>
        <v/>
      </c>
      <c r="I1239" s="97"/>
      <c r="J1239" s="87" t="str">
        <f t="shared" si="982"/>
        <v/>
      </c>
      <c r="K1239" s="87" t="str">
        <f t="shared" si="983"/>
        <v/>
      </c>
      <c r="L1239" s="87" t="str">
        <f t="shared" si="984"/>
        <v/>
      </c>
      <c r="M1239" s="87" t="str">
        <f t="shared" si="985"/>
        <v/>
      </c>
      <c r="N1239" s="92"/>
      <c r="P1239" s="223" t="str">
        <f>IF(OR(LEFT($A1239,1)="x",AND(Y1233+$AC1239=0,$AC1233&gt;0)),"",IFERROR(VLOOKUP($A1239,LedenZ,26,0),""))</f>
        <v/>
      </c>
      <c r="Q1239" s="223" t="str">
        <f>IF(OR(LEFT($A1239,1)="x",AND(Z1233+$AC1239=0,$AC1233&gt;0)),"",IFERROR(VLOOKUP($A1239,LedenZ,27,0),""))</f>
        <v/>
      </c>
      <c r="R1239" s="223" t="str">
        <f>IF(OR(LEFT($A1239,1)="x",AND(AA1233+$AC1239=0,$AC1233&gt;0)),"",IFERROR(VLOOKUP($A1239,LedenZ,28,0),""))</f>
        <v/>
      </c>
      <c r="S1239" s="223" t="str">
        <f>IF(OR(LEFT($A1239,1)="x",AND(AC1233+$AC1239=0,$AC1233&gt;0)),"",IFERROR(VLOOKUP($A1239,LedenZ,29,0),""))</f>
        <v/>
      </c>
      <c r="T1239" s="305"/>
      <c r="U1239" s="226"/>
      <c r="V1239" s="229" t="str">
        <f t="shared" si="991"/>
        <v/>
      </c>
      <c r="W1239" s="229" t="str">
        <f t="shared" si="991"/>
        <v/>
      </c>
      <c r="X1239" s="52">
        <v>10</v>
      </c>
      <c r="Y1239" s="87" t="str">
        <f t="shared" si="986"/>
        <v/>
      </c>
      <c r="Z1239" s="87" t="str">
        <f t="shared" si="987"/>
        <v/>
      </c>
      <c r="AA1239" s="87" t="str">
        <f t="shared" si="988"/>
        <v/>
      </c>
      <c r="AB1239" s="87" t="str">
        <f t="shared" si="989"/>
        <v/>
      </c>
      <c r="AC1239" s="34">
        <f t="shared" si="990"/>
        <v>0</v>
      </c>
    </row>
    <row r="1240" spans="1:29" x14ac:dyDescent="0.2">
      <c r="A1240" s="34" t="str">
        <f>C1231&amp;"x"&amp;B1240</f>
        <v>x7</v>
      </c>
      <c r="B1240" s="63">
        <v>7</v>
      </c>
      <c r="C1240" s="87" t="str">
        <f t="shared" si="976"/>
        <v/>
      </c>
      <c r="D1240" s="87" t="str">
        <f t="shared" si="977"/>
        <v/>
      </c>
      <c r="E1240" s="88" t="str">
        <f t="shared" si="978"/>
        <v/>
      </c>
      <c r="F1240" s="88" t="str">
        <f t="shared" si="979"/>
        <v/>
      </c>
      <c r="G1240" s="89" t="str">
        <f t="shared" si="980"/>
        <v/>
      </c>
      <c r="H1240" s="90" t="str">
        <f t="shared" si="981"/>
        <v/>
      </c>
      <c r="I1240" s="97"/>
      <c r="J1240" s="87" t="str">
        <f t="shared" si="982"/>
        <v/>
      </c>
      <c r="K1240" s="87" t="str">
        <f t="shared" si="983"/>
        <v/>
      </c>
      <c r="L1240" s="87" t="str">
        <f t="shared" si="984"/>
        <v/>
      </c>
      <c r="M1240" s="87" t="str">
        <f t="shared" si="985"/>
        <v/>
      </c>
      <c r="N1240" s="92"/>
      <c r="P1240" s="223" t="str">
        <f>IF(OR(LEFT($A1240,1)="x",AND(Y1233+$AC1240=0,$AC1233&gt;0)),"",IFERROR(VLOOKUP($A1240,LedenZ,26,0),""))</f>
        <v/>
      </c>
      <c r="Q1240" s="223" t="str">
        <f>IF(OR(LEFT($A1240,1)="x",AND(Z1233+$AC1240=0,$AC1233&gt;0)),"",IFERROR(VLOOKUP($A1240,LedenZ,27,0),""))</f>
        <v/>
      </c>
      <c r="R1240" s="223" t="str">
        <f>IF(OR(LEFT($A1240,1)="x",AND(AA1233+$AC1240=0,$AC1233&gt;0)),"",IFERROR(VLOOKUP($A1240,LedenZ,28,0),""))</f>
        <v/>
      </c>
      <c r="S1240" s="223" t="str">
        <f>IF(OR(LEFT($A1240,1)="x",AND(AC1233+$AC1240=0,$AC1233&gt;0)),"",IFERROR(VLOOKUP($A1240,LedenZ,29,0),""))</f>
        <v/>
      </c>
      <c r="T1240" s="305"/>
      <c r="U1240" s="226"/>
      <c r="V1240" s="229" t="str">
        <f t="shared" si="991"/>
        <v/>
      </c>
      <c r="W1240" s="229" t="str">
        <f t="shared" si="991"/>
        <v/>
      </c>
      <c r="X1240" s="52">
        <v>11</v>
      </c>
      <c r="Y1240" s="87" t="str">
        <f t="shared" si="986"/>
        <v/>
      </c>
      <c r="Z1240" s="87" t="str">
        <f t="shared" si="987"/>
        <v/>
      </c>
      <c r="AA1240" s="87" t="str">
        <f t="shared" si="988"/>
        <v/>
      </c>
      <c r="AB1240" s="87" t="str">
        <f t="shared" si="989"/>
        <v/>
      </c>
      <c r="AC1240" s="34">
        <f t="shared" si="990"/>
        <v>0</v>
      </c>
    </row>
    <row r="1241" spans="1:29" x14ac:dyDescent="0.2">
      <c r="A1241" s="34" t="str">
        <f>C1231&amp;"x"&amp;B1241</f>
        <v>x8</v>
      </c>
      <c r="B1241" s="63">
        <v>8</v>
      </c>
      <c r="C1241" s="87" t="str">
        <f t="shared" si="976"/>
        <v/>
      </c>
      <c r="D1241" s="87" t="str">
        <f t="shared" si="977"/>
        <v/>
      </c>
      <c r="E1241" s="88" t="str">
        <f t="shared" si="978"/>
        <v/>
      </c>
      <c r="F1241" s="88" t="str">
        <f t="shared" si="979"/>
        <v/>
      </c>
      <c r="G1241" s="89" t="str">
        <f t="shared" si="980"/>
        <v/>
      </c>
      <c r="H1241" s="90" t="str">
        <f t="shared" si="981"/>
        <v/>
      </c>
      <c r="I1241" s="97"/>
      <c r="J1241" s="87" t="str">
        <f t="shared" si="982"/>
        <v/>
      </c>
      <c r="K1241" s="87" t="str">
        <f t="shared" si="983"/>
        <v/>
      </c>
      <c r="L1241" s="87" t="str">
        <f t="shared" si="984"/>
        <v/>
      </c>
      <c r="M1241" s="87" t="str">
        <f t="shared" si="985"/>
        <v/>
      </c>
      <c r="N1241" s="92"/>
      <c r="P1241" s="223" t="str">
        <f>IF(OR(LEFT($A1241,1)="x",AND(Y1233+$AC1241=0,$AC1233&gt;0)),"",IFERROR(VLOOKUP($A1241,LedenZ,26,0),""))</f>
        <v/>
      </c>
      <c r="Q1241" s="223" t="str">
        <f>IF(OR(LEFT($A1241,1)="x",AND(Z1233+$AC1241=0,$AC1233&gt;0)),"",IFERROR(VLOOKUP($A1241,LedenZ,27,0),""))</f>
        <v/>
      </c>
      <c r="R1241" s="223" t="str">
        <f>IF(OR(LEFT($A1241,1)="x",AND(AA1233+$AC1241=0,$AC1233&gt;0)),"",IFERROR(VLOOKUP($A1241,LedenZ,28,0),""))</f>
        <v/>
      </c>
      <c r="S1241" s="223" t="str">
        <f>IF(OR(LEFT($A1241,1)="x",AND(AC1233+$AC1241=0,$AC1233&gt;0)),"",IFERROR(VLOOKUP($A1241,LedenZ,29,0),""))</f>
        <v/>
      </c>
      <c r="T1241" s="305"/>
      <c r="U1241" s="226"/>
      <c r="V1241" s="229" t="str">
        <f t="shared" si="991"/>
        <v/>
      </c>
      <c r="W1241" s="229" t="str">
        <f t="shared" si="991"/>
        <v/>
      </c>
      <c r="X1241" s="52">
        <v>12</v>
      </c>
      <c r="Y1241" s="87" t="str">
        <f t="shared" si="986"/>
        <v/>
      </c>
      <c r="Z1241" s="87" t="str">
        <f t="shared" si="987"/>
        <v/>
      </c>
      <c r="AA1241" s="87" t="str">
        <f t="shared" si="988"/>
        <v/>
      </c>
      <c r="AB1241" s="87" t="str">
        <f t="shared" si="989"/>
        <v/>
      </c>
      <c r="AC1241" s="34">
        <f t="shared" si="990"/>
        <v>0</v>
      </c>
    </row>
    <row r="1242" spans="1:29" x14ac:dyDescent="0.2">
      <c r="A1242" s="34" t="str">
        <f>C1231&amp;"x"&amp;B1242</f>
        <v>x9</v>
      </c>
      <c r="B1242" s="63">
        <v>9</v>
      </c>
      <c r="C1242" s="87" t="str">
        <f t="shared" si="976"/>
        <v/>
      </c>
      <c r="D1242" s="87" t="str">
        <f t="shared" si="977"/>
        <v/>
      </c>
      <c r="E1242" s="88" t="str">
        <f t="shared" si="978"/>
        <v/>
      </c>
      <c r="F1242" s="88" t="str">
        <f t="shared" si="979"/>
        <v/>
      </c>
      <c r="G1242" s="89" t="str">
        <f t="shared" si="980"/>
        <v/>
      </c>
      <c r="H1242" s="90" t="str">
        <f t="shared" si="981"/>
        <v/>
      </c>
      <c r="I1242" s="97"/>
      <c r="J1242" s="87" t="str">
        <f t="shared" si="982"/>
        <v/>
      </c>
      <c r="K1242" s="87" t="str">
        <f t="shared" si="983"/>
        <v/>
      </c>
      <c r="L1242" s="87" t="str">
        <f t="shared" si="984"/>
        <v/>
      </c>
      <c r="M1242" s="87" t="str">
        <f t="shared" si="985"/>
        <v/>
      </c>
      <c r="N1242" s="92"/>
      <c r="P1242" s="223" t="str">
        <f>IF(OR(LEFT($A1242,1)="x",AND(Y1233+$AC1242=0,$AC1233&gt;0)),"",IFERROR(VLOOKUP($A1242,LedenZ,26,0),""))</f>
        <v/>
      </c>
      <c r="Q1242" s="223" t="str">
        <f>IF(OR(LEFT($A1242,1)="x",AND(Z1233+$AC1242=0,$AC1233&gt;0)),"",IFERROR(VLOOKUP($A1242,LedenZ,27,0),""))</f>
        <v/>
      </c>
      <c r="R1242" s="223" t="str">
        <f>IF(OR(LEFT($A1242,1)="x",AND(AA1233+$AC1242=0,$AC1233&gt;0)),"",IFERROR(VLOOKUP($A1242,LedenZ,28,0),""))</f>
        <v/>
      </c>
      <c r="S1242" s="223" t="str">
        <f>IF(OR(LEFT($A1242,1)="x",AND(AC1233+$AC1242=0,$AC1233&gt;0)),"",IFERROR(VLOOKUP($A1242,LedenZ,29,0),""))</f>
        <v/>
      </c>
      <c r="T1242" s="305"/>
      <c r="U1242" s="226"/>
      <c r="V1242" s="229" t="str">
        <f t="shared" si="991"/>
        <v/>
      </c>
      <c r="W1242" s="229" t="str">
        <f t="shared" si="991"/>
        <v/>
      </c>
      <c r="X1242" s="52">
        <v>13</v>
      </c>
      <c r="Y1242" s="87" t="str">
        <f t="shared" si="986"/>
        <v/>
      </c>
      <c r="Z1242" s="87" t="str">
        <f t="shared" si="987"/>
        <v/>
      </c>
      <c r="AA1242" s="87" t="str">
        <f t="shared" si="988"/>
        <v/>
      </c>
      <c r="AB1242" s="87" t="str">
        <f t="shared" si="989"/>
        <v/>
      </c>
      <c r="AC1242" s="34">
        <f t="shared" si="990"/>
        <v>0</v>
      </c>
    </row>
    <row r="1243" spans="1:29" x14ac:dyDescent="0.2">
      <c r="A1243" s="34" t="str">
        <f>C1231&amp;"x"&amp;B1243</f>
        <v>x10</v>
      </c>
      <c r="B1243" s="63">
        <v>10</v>
      </c>
      <c r="C1243" s="87" t="str">
        <f t="shared" si="976"/>
        <v/>
      </c>
      <c r="D1243" s="87" t="str">
        <f t="shared" si="977"/>
        <v/>
      </c>
      <c r="E1243" s="88" t="str">
        <f t="shared" si="978"/>
        <v/>
      </c>
      <c r="F1243" s="88" t="str">
        <f t="shared" si="979"/>
        <v/>
      </c>
      <c r="G1243" s="89" t="str">
        <f t="shared" si="980"/>
        <v/>
      </c>
      <c r="H1243" s="90" t="str">
        <f t="shared" si="981"/>
        <v/>
      </c>
      <c r="I1243" s="97"/>
      <c r="J1243" s="87" t="str">
        <f t="shared" si="982"/>
        <v/>
      </c>
      <c r="K1243" s="87" t="str">
        <f t="shared" si="983"/>
        <v/>
      </c>
      <c r="L1243" s="87" t="str">
        <f t="shared" si="984"/>
        <v/>
      </c>
      <c r="M1243" s="87" t="str">
        <f t="shared" si="985"/>
        <v/>
      </c>
      <c r="N1243" s="92"/>
      <c r="P1243" s="223" t="str">
        <f>IF(OR(LEFT($A1243,1)="x",AND(Y1233+$AC1243=0,$AC1233&gt;0)),"",IFERROR(VLOOKUP($A1243,LedenZ,26,0),""))</f>
        <v/>
      </c>
      <c r="Q1243" s="223" t="str">
        <f>IF(OR(LEFT($A1243,1)="x",AND(Z1233+$AC1243=0,$AC1233&gt;0)),"",IFERROR(VLOOKUP($A1243,LedenZ,27,0),""))</f>
        <v/>
      </c>
      <c r="R1243" s="223" t="str">
        <f>IF(OR(LEFT($A1243,1)="x",AND(AA1233+$AC1243=0,$AC1233&gt;0)),"",IFERROR(VLOOKUP($A1243,LedenZ,28,0),""))</f>
        <v/>
      </c>
      <c r="S1243" s="223" t="str">
        <f>IF(OR(LEFT($A1243,1)="x",AND(AC1233+$AC1243=0,$AC1233&gt;0)),"",IFERROR(VLOOKUP($A1243,LedenZ,29,0),""))</f>
        <v/>
      </c>
      <c r="T1243" s="305"/>
      <c r="U1243" s="226"/>
      <c r="V1243" s="229" t="str">
        <f t="shared" si="991"/>
        <v/>
      </c>
      <c r="W1243" s="229" t="str">
        <f t="shared" si="991"/>
        <v/>
      </c>
      <c r="X1243" s="52">
        <v>14</v>
      </c>
      <c r="Y1243" s="87" t="str">
        <f t="shared" si="986"/>
        <v/>
      </c>
      <c r="Z1243" s="87" t="str">
        <f t="shared" si="987"/>
        <v/>
      </c>
      <c r="AA1243" s="87" t="str">
        <f t="shared" si="988"/>
        <v/>
      </c>
      <c r="AB1243" s="87" t="str">
        <f t="shared" si="989"/>
        <v/>
      </c>
      <c r="AC1243" s="34">
        <f t="shared" si="990"/>
        <v>0</v>
      </c>
    </row>
    <row r="1244" spans="1:29" x14ac:dyDescent="0.2">
      <c r="A1244" s="34" t="str">
        <f>C1231&amp;"x"&amp;B1244</f>
        <v>x11</v>
      </c>
      <c r="B1244" s="63">
        <v>11</v>
      </c>
      <c r="C1244" s="87" t="str">
        <f t="shared" si="976"/>
        <v/>
      </c>
      <c r="D1244" s="87" t="str">
        <f t="shared" si="977"/>
        <v/>
      </c>
      <c r="E1244" s="88" t="str">
        <f t="shared" si="978"/>
        <v/>
      </c>
      <c r="F1244" s="88" t="str">
        <f t="shared" si="979"/>
        <v/>
      </c>
      <c r="G1244" s="89" t="str">
        <f t="shared" si="980"/>
        <v/>
      </c>
      <c r="H1244" s="90" t="str">
        <f t="shared" si="981"/>
        <v/>
      </c>
      <c r="I1244" s="97"/>
      <c r="J1244" s="87" t="str">
        <f t="shared" si="982"/>
        <v/>
      </c>
      <c r="K1244" s="87" t="str">
        <f t="shared" si="983"/>
        <v/>
      </c>
      <c r="L1244" s="87" t="str">
        <f t="shared" si="984"/>
        <v/>
      </c>
      <c r="M1244" s="87" t="str">
        <f t="shared" si="985"/>
        <v/>
      </c>
      <c r="N1244" s="92"/>
      <c r="P1244" s="223" t="str">
        <f>IF(OR(LEFT($A1244,1)="x",AND(Y1233+$AC1244=0,$AC1233&gt;0)),"",IFERROR(VLOOKUP($A1244,LedenZ,26,0),""))</f>
        <v/>
      </c>
      <c r="Q1244" s="223" t="str">
        <f>IF(OR(LEFT($A1244,1)="x",AND(Z1233+$AC1244=0,$AC1233&gt;0)),"",IFERROR(VLOOKUP($A1244,LedenZ,27,0),""))</f>
        <v/>
      </c>
      <c r="R1244" s="223" t="str">
        <f>IF(OR(LEFT($A1244,1)="x",AND(AA1233+$AC1244=0,$AC1233&gt;0)),"",IFERROR(VLOOKUP($A1244,LedenZ,28,0),""))</f>
        <v/>
      </c>
      <c r="S1244" s="223" t="str">
        <f>IF(OR(LEFT($A1244,1)="x",AND(AC1233+$AC1244=0,$AC1233&gt;0)),"",IFERROR(VLOOKUP($A1244,LedenZ,29,0),""))</f>
        <v/>
      </c>
      <c r="V1244" s="229" t="str">
        <f t="shared" si="991"/>
        <v/>
      </c>
      <c r="W1244" s="229" t="str">
        <f t="shared" si="991"/>
        <v/>
      </c>
      <c r="X1244" s="52">
        <v>15</v>
      </c>
      <c r="Y1244" s="87" t="str">
        <f t="shared" si="986"/>
        <v/>
      </c>
      <c r="Z1244" s="87" t="str">
        <f t="shared" si="987"/>
        <v/>
      </c>
      <c r="AA1244" s="87" t="str">
        <f t="shared" si="988"/>
        <v/>
      </c>
      <c r="AB1244" s="87" t="str">
        <f t="shared" si="989"/>
        <v/>
      </c>
      <c r="AC1244" s="34">
        <f t="shared" si="990"/>
        <v>0</v>
      </c>
    </row>
    <row r="1245" spans="1:29" x14ac:dyDescent="0.2">
      <c r="A1245" s="34" t="str">
        <f>C1231&amp;"x"&amp;B1245</f>
        <v>x12</v>
      </c>
      <c r="B1245" s="63">
        <v>12</v>
      </c>
      <c r="C1245" s="87" t="str">
        <f t="shared" si="976"/>
        <v/>
      </c>
      <c r="D1245" s="87" t="str">
        <f t="shared" si="977"/>
        <v/>
      </c>
      <c r="E1245" s="88" t="str">
        <f t="shared" si="978"/>
        <v/>
      </c>
      <c r="F1245" s="88" t="str">
        <f t="shared" si="979"/>
        <v/>
      </c>
      <c r="G1245" s="89" t="str">
        <f t="shared" si="980"/>
        <v/>
      </c>
      <c r="H1245" s="90" t="str">
        <f t="shared" si="981"/>
        <v/>
      </c>
      <c r="I1245" s="97"/>
      <c r="J1245" s="87" t="str">
        <f t="shared" si="982"/>
        <v/>
      </c>
      <c r="K1245" s="87" t="str">
        <f t="shared" si="983"/>
        <v/>
      </c>
      <c r="L1245" s="87" t="str">
        <f t="shared" si="984"/>
        <v/>
      </c>
      <c r="M1245" s="87" t="str">
        <f t="shared" si="985"/>
        <v/>
      </c>
      <c r="N1245" s="92"/>
      <c r="P1245" s="223" t="str">
        <f>IF(OR(LEFT($A1245,1)="x",AND(Y1233+$AC1245=0,$AC1233&gt;0)),"",IFERROR(VLOOKUP($A1245,LedenZ,26,0),""))</f>
        <v/>
      </c>
      <c r="Q1245" s="223" t="str">
        <f>IF(OR(LEFT($A1245,1)="x",AND(Z1233+$AC1245=0,$AC1233&gt;0)),"",IFERROR(VLOOKUP($A1245,LedenZ,27,0),""))</f>
        <v/>
      </c>
      <c r="R1245" s="223" t="str">
        <f>IF(OR(LEFT($A1245,1)="x",AND(AA1233+$AC1245=0,$AC1233&gt;0)),"",IFERROR(VLOOKUP($A1245,LedenZ,28,0),""))</f>
        <v/>
      </c>
      <c r="S1245" s="223" t="str">
        <f>IF(OR(LEFT($A1245,1)="x",AND(AC1233+$AC1245=0,$AC1233&gt;0)),"",IFERROR(VLOOKUP($A1245,LedenZ,29,0),""))</f>
        <v/>
      </c>
      <c r="V1245" s="229" t="str">
        <f t="shared" si="991"/>
        <v/>
      </c>
      <c r="W1245" s="229" t="str">
        <f t="shared" si="991"/>
        <v/>
      </c>
      <c r="X1245" s="52">
        <v>16</v>
      </c>
      <c r="Y1245" s="87" t="str">
        <f t="shared" si="986"/>
        <v/>
      </c>
      <c r="Z1245" s="87" t="str">
        <f t="shared" si="987"/>
        <v/>
      </c>
      <c r="AA1245" s="87" t="str">
        <f t="shared" si="988"/>
        <v/>
      </c>
      <c r="AB1245" s="87" t="str">
        <f t="shared" si="989"/>
        <v/>
      </c>
      <c r="AC1245" s="34">
        <f t="shared" si="990"/>
        <v>0</v>
      </c>
    </row>
    <row r="1246" spans="1:29" x14ac:dyDescent="0.2">
      <c r="A1246" s="34" t="str">
        <f>C1231&amp;"x"&amp;B1246</f>
        <v>x13</v>
      </c>
      <c r="B1246" s="63">
        <v>13</v>
      </c>
      <c r="C1246" s="87" t="str">
        <f t="shared" si="976"/>
        <v/>
      </c>
      <c r="D1246" s="87" t="str">
        <f t="shared" si="977"/>
        <v/>
      </c>
      <c r="E1246" s="88" t="str">
        <f t="shared" si="978"/>
        <v/>
      </c>
      <c r="F1246" s="88" t="str">
        <f t="shared" si="979"/>
        <v/>
      </c>
      <c r="G1246" s="89" t="str">
        <f t="shared" si="980"/>
        <v/>
      </c>
      <c r="H1246" s="90" t="str">
        <f t="shared" si="981"/>
        <v/>
      </c>
      <c r="I1246" s="97"/>
      <c r="J1246" s="87" t="str">
        <f t="shared" si="982"/>
        <v/>
      </c>
      <c r="K1246" s="87" t="str">
        <f t="shared" si="983"/>
        <v/>
      </c>
      <c r="L1246" s="87" t="str">
        <f t="shared" si="984"/>
        <v/>
      </c>
      <c r="M1246" s="87" t="str">
        <f t="shared" si="985"/>
        <v/>
      </c>
      <c r="N1246" s="92"/>
      <c r="P1246" s="223" t="str">
        <f>IF(OR(LEFT($A1246,1)="x",AND(Y1233+$AC1246=0,$AC1233&gt;0)),"",IFERROR(VLOOKUP($A1246,LedenZ,26,0),""))</f>
        <v/>
      </c>
      <c r="Q1246" s="223" t="str">
        <f>IF(OR(LEFT($A1246,1)="x",AND(Z1233+$AC1246=0,$AC1233&gt;0)),"",IFERROR(VLOOKUP($A1246,LedenZ,27,0),""))</f>
        <v/>
      </c>
      <c r="R1246" s="223" t="str">
        <f>IF(OR(LEFT($A1246,1)="x",AND(AA1233+$AC1246=0,$AC1233&gt;0)),"",IFERROR(VLOOKUP($A1246,LedenZ,28,0),""))</f>
        <v/>
      </c>
      <c r="S1246" s="223" t="str">
        <f>IF(OR(LEFT($A1246,1)="x",AND(AC1233+$AC1246=0,$AC1233&gt;0)),"",IFERROR(VLOOKUP($A1246,LedenZ,29,0),""))</f>
        <v/>
      </c>
      <c r="V1246" s="229" t="str">
        <f t="shared" si="991"/>
        <v/>
      </c>
      <c r="W1246" s="229" t="str">
        <f t="shared" si="991"/>
        <v/>
      </c>
      <c r="X1246" s="52">
        <v>17</v>
      </c>
      <c r="Y1246" s="87" t="str">
        <f t="shared" si="986"/>
        <v/>
      </c>
      <c r="Z1246" s="87" t="str">
        <f t="shared" si="987"/>
        <v/>
      </c>
      <c r="AA1246" s="87" t="str">
        <f t="shared" si="988"/>
        <v/>
      </c>
      <c r="AB1246" s="87" t="str">
        <f t="shared" si="989"/>
        <v/>
      </c>
      <c r="AC1246" s="34">
        <f t="shared" si="990"/>
        <v>0</v>
      </c>
    </row>
    <row r="1247" spans="1:29" x14ac:dyDescent="0.2">
      <c r="A1247" s="34" t="str">
        <f>C1231&amp;"x"&amp;B1247</f>
        <v>x14</v>
      </c>
      <c r="B1247" s="63">
        <v>14</v>
      </c>
      <c r="C1247" s="87" t="str">
        <f t="shared" si="976"/>
        <v/>
      </c>
      <c r="D1247" s="87" t="str">
        <f t="shared" si="977"/>
        <v/>
      </c>
      <c r="E1247" s="88" t="str">
        <f t="shared" si="978"/>
        <v/>
      </c>
      <c r="F1247" s="88" t="str">
        <f t="shared" si="979"/>
        <v/>
      </c>
      <c r="G1247" s="89" t="str">
        <f t="shared" si="980"/>
        <v/>
      </c>
      <c r="H1247" s="90" t="str">
        <f t="shared" si="981"/>
        <v/>
      </c>
      <c r="I1247" s="97"/>
      <c r="J1247" s="87" t="str">
        <f t="shared" si="982"/>
        <v/>
      </c>
      <c r="K1247" s="87" t="str">
        <f t="shared" si="983"/>
        <v/>
      </c>
      <c r="L1247" s="87" t="str">
        <f t="shared" si="984"/>
        <v/>
      </c>
      <c r="M1247" s="87" t="str">
        <f t="shared" si="985"/>
        <v/>
      </c>
      <c r="N1247" s="92"/>
      <c r="P1247" s="223" t="str">
        <f>IF(OR(LEFT($A1247,1)="x",AND(Y1233+$AC1247=0,$AC1233&gt;0)),"",IFERROR(VLOOKUP($A1247,LedenZ,26,0),""))</f>
        <v/>
      </c>
      <c r="Q1247" s="223" t="str">
        <f>IF(OR(LEFT($A1247,1)="x",AND(Z1233+$AC1247=0,$AC1233&gt;0)),"",IFERROR(VLOOKUP($A1247,LedenZ,27,0),""))</f>
        <v/>
      </c>
      <c r="R1247" s="223" t="str">
        <f>IF(OR(LEFT($A1247,1)="x",AND(AA1233+$AC1247=0,$AC1233&gt;0)),"",IFERROR(VLOOKUP($A1247,LedenZ,28,0),""))</f>
        <v/>
      </c>
      <c r="S1247" s="223" t="str">
        <f>IF(OR(LEFT($A1247,1)="x",AND(AC1233+$AC1247=0,$AC1233&gt;0)),"",IFERROR(VLOOKUP($A1247,LedenZ,29,0),""))</f>
        <v/>
      </c>
      <c r="V1247" s="229" t="str">
        <f t="shared" si="991"/>
        <v/>
      </c>
      <c r="W1247" s="229" t="str">
        <f t="shared" si="991"/>
        <v/>
      </c>
      <c r="X1247" s="52">
        <v>18</v>
      </c>
      <c r="Y1247" s="87" t="str">
        <f t="shared" si="986"/>
        <v/>
      </c>
      <c r="Z1247" s="87" t="str">
        <f t="shared" si="987"/>
        <v/>
      </c>
      <c r="AA1247" s="87" t="str">
        <f t="shared" si="988"/>
        <v/>
      </c>
      <c r="AB1247" s="87" t="str">
        <f t="shared" si="989"/>
        <v/>
      </c>
      <c r="AC1247" s="34">
        <f t="shared" si="990"/>
        <v>0</v>
      </c>
    </row>
    <row r="1248" spans="1:29" x14ac:dyDescent="0.2">
      <c r="A1248" s="34" t="str">
        <f>C1231&amp;"x"&amp;B1248</f>
        <v>x15</v>
      </c>
      <c r="B1248" s="63">
        <v>15</v>
      </c>
      <c r="C1248" s="87" t="str">
        <f t="shared" si="976"/>
        <v/>
      </c>
      <c r="D1248" s="87" t="str">
        <f t="shared" si="977"/>
        <v/>
      </c>
      <c r="E1248" s="88" t="str">
        <f t="shared" si="978"/>
        <v/>
      </c>
      <c r="F1248" s="88" t="str">
        <f t="shared" si="979"/>
        <v/>
      </c>
      <c r="G1248" s="89" t="str">
        <f t="shared" si="980"/>
        <v/>
      </c>
      <c r="H1248" s="90" t="str">
        <f t="shared" si="981"/>
        <v/>
      </c>
      <c r="I1248" s="97"/>
      <c r="J1248" s="87" t="str">
        <f t="shared" si="982"/>
        <v/>
      </c>
      <c r="K1248" s="87" t="str">
        <f t="shared" si="983"/>
        <v/>
      </c>
      <c r="L1248" s="87" t="str">
        <f t="shared" si="984"/>
        <v/>
      </c>
      <c r="M1248" s="87" t="str">
        <f t="shared" si="985"/>
        <v/>
      </c>
      <c r="N1248" s="92"/>
      <c r="P1248" s="223" t="str">
        <f>IF(OR(LEFT($A1248,1)="x",AND(Y1233+$AC1248=0,$AC1233&gt;0)),"",IFERROR(VLOOKUP($A1248,LedenZ,26,0),""))</f>
        <v/>
      </c>
      <c r="Q1248" s="223" t="str">
        <f>IF(OR(LEFT($A1248,1)="x",AND(Z1233+$AC1248=0,$AC1233&gt;0)),"",IFERROR(VLOOKUP($A1248,LedenZ,27,0),""))</f>
        <v/>
      </c>
      <c r="R1248" s="223" t="str">
        <f>IF(OR(LEFT($A1248,1)="x",AND(AA1233+$AC1248=0,$AC1233&gt;0)),"",IFERROR(VLOOKUP($A1248,LedenZ,28,0),""))</f>
        <v/>
      </c>
      <c r="S1248" s="223" t="str">
        <f>IF(OR(LEFT($A1248,1)="x",AND(AC1233+$AC1248=0,$AC1233&gt;0)),"",IFERROR(VLOOKUP($A1248,LedenZ,29,0),""))</f>
        <v/>
      </c>
      <c r="V1248" s="229" t="str">
        <f t="shared" si="991"/>
        <v/>
      </c>
      <c r="W1248" s="229" t="str">
        <f t="shared" si="991"/>
        <v/>
      </c>
      <c r="X1248" s="52">
        <v>19</v>
      </c>
      <c r="Y1248" s="87" t="str">
        <f t="shared" si="986"/>
        <v/>
      </c>
      <c r="Z1248" s="87" t="str">
        <f t="shared" si="987"/>
        <v/>
      </c>
      <c r="AA1248" s="87" t="str">
        <f t="shared" si="988"/>
        <v/>
      </c>
      <c r="AB1248" s="87" t="str">
        <f t="shared" si="989"/>
        <v/>
      </c>
      <c r="AC1248" s="34">
        <f t="shared" si="990"/>
        <v>0</v>
      </c>
    </row>
    <row r="1249" spans="1:32" ht="13.5" thickBot="1" x14ac:dyDescent="0.25">
      <c r="B1249" s="93"/>
      <c r="C1249" s="94"/>
      <c r="D1249" s="93"/>
      <c r="E1249" s="93"/>
      <c r="F1249" s="93"/>
      <c r="G1249" s="95"/>
      <c r="H1249" s="95"/>
      <c r="I1249" s="95"/>
      <c r="J1249" s="94"/>
      <c r="K1249" s="94"/>
      <c r="L1249" s="94"/>
      <c r="M1249" s="92"/>
      <c r="N1249" s="92"/>
      <c r="X1249" s="52">
        <v>20</v>
      </c>
    </row>
    <row r="1250" spans="1:32" ht="13.5" thickTop="1" x14ac:dyDescent="0.2">
      <c r="A1250" s="62"/>
      <c r="B1250" s="63"/>
      <c r="C1250" s="392" t="s">
        <v>6547</v>
      </c>
      <c r="D1250" s="392"/>
      <c r="E1250" s="178" t="s">
        <v>6548</v>
      </c>
      <c r="F1250" s="178" t="s">
        <v>6549</v>
      </c>
      <c r="G1250" s="65" t="s">
        <v>6550</v>
      </c>
      <c r="H1250" s="66"/>
      <c r="I1250" s="67"/>
      <c r="J1250" s="68" t="s">
        <v>6551</v>
      </c>
      <c r="K1250" s="68" t="s">
        <v>6552</v>
      </c>
      <c r="L1250" s="68" t="s">
        <v>6553</v>
      </c>
      <c r="M1250" s="69"/>
      <c r="N1250" s="69"/>
      <c r="O1250" s="70"/>
      <c r="P1250" s="71">
        <f>COUNT(P1254:P1268)</f>
        <v>0</v>
      </c>
      <c r="Q1250" s="71">
        <f>COUNT(Q1254:Q1268)</f>
        <v>0</v>
      </c>
      <c r="R1250" s="71">
        <f>COUNT(R1254:R1268)</f>
        <v>0</v>
      </c>
      <c r="S1250" s="71">
        <f>COUNT(S1254:S1268)</f>
        <v>0</v>
      </c>
      <c r="T1250" s="51">
        <f>S1250-(15-COUNTBLANK(AB1254:AB1268))</f>
        <v>0</v>
      </c>
      <c r="U1250" s="70"/>
      <c r="V1250" s="70"/>
      <c r="W1250" s="70"/>
      <c r="X1250" s="70">
        <v>1</v>
      </c>
      <c r="Y1250" s="62"/>
      <c r="Z1250" s="62"/>
      <c r="AA1250" s="62"/>
      <c r="AB1250" s="62"/>
      <c r="AC1250" s="62"/>
    </row>
    <row r="1251" spans="1:32" x14ac:dyDescent="0.2">
      <c r="A1251" s="43">
        <v>66</v>
      </c>
      <c r="B1251" s="73"/>
      <c r="C1251" s="391" t="str">
        <f>Leden!AR68</f>
        <v/>
      </c>
      <c r="D1251" s="391"/>
      <c r="E1251" s="177" t="str">
        <f>IF($C1251="","",LEFT(IFERROR(VLOOKUP($C1251,TeamsZ,2,0),"")&amp;"??",2))</f>
        <v/>
      </c>
      <c r="F1251" s="177" t="str">
        <f>IF($C1251="","",LEFT(IFERROR(VLOOKUP($C1251,TeamsZ,3,0),"")&amp;"??",2))</f>
        <v/>
      </c>
      <c r="G1251" s="177" t="str">
        <f>IF($C1251="","",LEFT(IFERROR(VLOOKUP($C1251,TeamsZ,4,0),"")&amp;"?",1))</f>
        <v/>
      </c>
      <c r="H1251" s="75"/>
      <c r="I1251" s="76"/>
      <c r="J1251" s="295">
        <f>COUNTIF(C1254:C1268,"V")</f>
        <v>0</v>
      </c>
      <c r="K1251" s="300">
        <f>COUNTIF(C1254:C1268,"M")</f>
        <v>0</v>
      </c>
      <c r="L1251" s="77" t="str">
        <f>IFERROR(AVERAGE(H1254:H1268),"")</f>
        <v/>
      </c>
      <c r="M1251" s="78"/>
      <c r="N1251" s="78"/>
      <c r="O1251" s="79" t="s">
        <v>6554</v>
      </c>
      <c r="P1251" s="223" t="str">
        <f>IF(COUNT(P1254:P1268)=0,"",TeamPunten(P1254:P1268,$V1251))</f>
        <v/>
      </c>
      <c r="Q1251" s="223" t="str">
        <f>IF(COUNT(Q1254:Q1268)=0,"",TeamPunten(Q1254:Q1268,$V1251))</f>
        <v/>
      </c>
      <c r="R1251" s="223" t="str">
        <f>IF(COUNT(R1254:R1268)=0,"",TeamPunten(R1254:R1268,$V1251))</f>
        <v/>
      </c>
      <c r="S1251" s="223" t="str">
        <f>IF(COUNT(S1254:S1268)=0,"",TeamPunten(S1254:S1268,$V1251))</f>
        <v/>
      </c>
      <c r="T1251" s="51"/>
      <c r="U1251" s="225" t="str">
        <f>MID($C1251,1,1)</f>
        <v/>
      </c>
      <c r="V1251" s="225" t="str">
        <f>MID($C1251,1,1)</f>
        <v/>
      </c>
      <c r="W1251" s="225" t="str">
        <f>MID($C1251,1,1)</f>
        <v/>
      </c>
      <c r="X1251" s="52">
        <v>2</v>
      </c>
      <c r="Y1251" s="43"/>
      <c r="Z1251" s="43"/>
      <c r="AA1251" s="43"/>
      <c r="AB1251" s="43"/>
      <c r="AC1251" s="43"/>
      <c r="AD1251" s="20" t="str">
        <f>IF($C1251="","",IFERROR(VLOOKUP($C1251,TeamsZ,6,0),""))</f>
        <v/>
      </c>
      <c r="AE1251" s="20" t="str">
        <f>IF($AD1251="","",VLOOKUP($AD1251,Teams!$J$4:$O$8,2,0))</f>
        <v/>
      </c>
      <c r="AF1251" s="20" t="str">
        <f>IF($AD1251="","",VLOOKUP($AD1251,Teams!$J$4:$O$8,4,0))</f>
        <v/>
      </c>
    </row>
    <row r="1252" spans="1:32" x14ac:dyDescent="0.2">
      <c r="B1252" s="63"/>
      <c r="C1252" s="178"/>
      <c r="D1252" s="63"/>
      <c r="E1252" s="63"/>
      <c r="F1252" s="63"/>
      <c r="G1252" s="67"/>
      <c r="H1252" s="67"/>
      <c r="I1252" s="67"/>
      <c r="J1252" s="296"/>
      <c r="K1252" s="296"/>
      <c r="L1252" s="296"/>
      <c r="M1252" s="80"/>
      <c r="N1252" s="80"/>
      <c r="P1252" s="224"/>
      <c r="Q1252" s="224"/>
      <c r="R1252" s="224"/>
      <c r="S1252" s="224"/>
      <c r="T1252" s="51"/>
      <c r="U1252" s="226"/>
      <c r="V1252" s="226"/>
      <c r="W1252" s="226"/>
      <c r="X1252" s="52">
        <v>3</v>
      </c>
    </row>
    <row r="1253" spans="1:32" x14ac:dyDescent="0.2">
      <c r="A1253" s="81"/>
      <c r="B1253" s="82"/>
      <c r="C1253" s="83" t="s">
        <v>6555</v>
      </c>
      <c r="D1253" s="83" t="s">
        <v>6556</v>
      </c>
      <c r="E1253" s="84" t="s">
        <v>6557</v>
      </c>
      <c r="F1253" s="84" t="s">
        <v>6558</v>
      </c>
      <c r="G1253" s="83" t="s">
        <v>6559</v>
      </c>
      <c r="H1253" s="83" t="s">
        <v>6560</v>
      </c>
      <c r="I1253" s="83" t="s">
        <v>6415</v>
      </c>
      <c r="J1253" s="83" t="s">
        <v>7321</v>
      </c>
      <c r="K1253" s="83" t="s">
        <v>8065</v>
      </c>
      <c r="L1253" s="83" t="s">
        <v>8195</v>
      </c>
      <c r="M1253" s="83" t="s">
        <v>8196</v>
      </c>
      <c r="N1253" s="85"/>
      <c r="O1253" s="86"/>
      <c r="P1253" s="227" t="s">
        <v>6425</v>
      </c>
      <c r="Q1253" s="227" t="s">
        <v>6424</v>
      </c>
      <c r="R1253" s="227" t="s">
        <v>6426</v>
      </c>
      <c r="S1253" s="227" t="s">
        <v>6425</v>
      </c>
      <c r="T1253" s="51"/>
      <c r="U1253" s="225" t="str">
        <f>IF(W1251="","",VLOOKUP(W1251,Leeftijdscat,2,FALSE))</f>
        <v/>
      </c>
      <c r="V1253" s="225" t="str">
        <f>IF(W1251="","",VLOOKUP(W1251,Leeftijdscat,3,FALSE))</f>
        <v/>
      </c>
      <c r="W1253" s="225"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LEN(AB1254&amp;AB1255&amp;AB1256&amp;AB1257&amp;AB1258&amp;AB1259&amp;AB1260&amp;AB1261&amp;AB1262&amp;AB1263&amp;AB1264&amp;AB1265&amp;AB1266&amp;AB1267&amp;AB1268)</f>
        <v>0</v>
      </c>
      <c r="AC1253" s="81">
        <f>SUM(Y1253:AA1253)</f>
        <v>0</v>
      </c>
    </row>
    <row r="1254" spans="1:32" x14ac:dyDescent="0.2">
      <c r="A1254" s="34" t="str">
        <f>C1251&amp;"x"&amp;B1254</f>
        <v>x1</v>
      </c>
      <c r="B1254" s="63">
        <v>1</v>
      </c>
      <c r="C1254" s="87" t="str">
        <f t="shared" ref="C1254:C1268" si="992">IF(LEFT($A1254,1)="x","",IFERROR(VLOOKUP($A1254,LedenZ,5,0),""))</f>
        <v/>
      </c>
      <c r="D1254" s="87" t="str">
        <f t="shared" ref="D1254:D1268" si="993">IF(LEFT($A1254,1)="x","",IFERROR(VLOOKUP($A1254,LedenZ,6,0),""))</f>
        <v/>
      </c>
      <c r="E1254" s="88" t="str">
        <f t="shared" ref="E1254:E1268" si="994">IF(LEFT($A1254,1)="x","",IFERROR(VLOOKUP($A1254,LedenZ,7,0),""))</f>
        <v/>
      </c>
      <c r="F1254" s="88" t="str">
        <f t="shared" ref="F1254:F1268" si="995">IF(LEFT($A1254,1)="x","",IFERROR(VLOOKUP($A1254,LedenZ,8,0),""))</f>
        <v/>
      </c>
      <c r="G1254" s="89" t="str">
        <f t="shared" ref="G1254:G1268" si="996">IF(LEFT($A1254,1)="x","",IFERROR(VLOOKUP($A1254,LedenZ,9,0),""))</f>
        <v/>
      </c>
      <c r="H1254" s="90" t="str">
        <f t="shared" ref="H1254:H1268" si="997">IF(AND(ISNUMBER(G1254),G1254&lt;&gt;0),DATEDIF(G1254,Peildatum,"Y"),"")</f>
        <v/>
      </c>
      <c r="I1254" s="97"/>
      <c r="J1254" s="87" t="str">
        <f t="shared" ref="J1254:J1268" si="998">IF(LEFT($A1254,1)="x","",IFERROR(VLOOKUP($A1254,LedenZ,15,0),""))</f>
        <v/>
      </c>
      <c r="K1254" s="87" t="str">
        <f t="shared" ref="K1254:K1268" si="999">IF(LEFT($A1254,1)="x","",IFERROR(VLOOKUP($A1254,LedenZ,16,0),""))</f>
        <v/>
      </c>
      <c r="L1254" s="87" t="str">
        <f t="shared" ref="L1254:L1268" si="1000">IF(LEFT($A1254,1)="x","",IFERROR(VLOOKUP($A1254,LedenZ,17,0),""))</f>
        <v/>
      </c>
      <c r="M1254" s="87" t="str">
        <f t="shared" ref="M1254:M1268" si="1001">IF(LEFT($A1254,1)="x","",IFERROR(VLOOKUP($A1254,LedenZ,18,0),""))</f>
        <v/>
      </c>
      <c r="N1254" s="92"/>
      <c r="P1254" s="223" t="str">
        <f>IF(OR(LEFT($A1254,1)="x",AND(Y1253+$AC1254=0,$AC1253&gt;0)),"",IFERROR(VLOOKUP($A1254,LedenZ,26,0),""))</f>
        <v/>
      </c>
      <c r="Q1254" s="223" t="str">
        <f>IF(OR(LEFT($A1254,1)="x",AND(Z1253+$AC1254=0,$AC1253&gt;0)),"",IFERROR(VLOOKUP($A1254,LedenZ,27,0),""))</f>
        <v/>
      </c>
      <c r="R1254" s="223" t="str">
        <f>IF(OR(LEFT($A1254,1)="x",AND(AA1253+$AC1254=0,$AC1253&gt;0)),"",IFERROR(VLOOKUP($A1254,LedenZ,28,0),""))</f>
        <v/>
      </c>
      <c r="S1254" s="223" t="str">
        <f>IF(OR(LEFT($A1254,1)="x",AND(AC1253+$AC1254=0,$AC1253&gt;0)),"",IFERROR(VLOOKUP($A1254,LedenZ,29,0),""))</f>
        <v/>
      </c>
      <c r="T1254" s="305"/>
      <c r="U1254" s="226"/>
      <c r="V1254" s="229" t="str">
        <f>V1253</f>
        <v/>
      </c>
      <c r="W1254" s="229" t="str">
        <f>W1253</f>
        <v/>
      </c>
      <c r="X1254" s="52">
        <v>5</v>
      </c>
      <c r="Y1254" s="87" t="str">
        <f t="shared" ref="Y1254:Y1268" si="1002">IF(LEFT($A1254,1)="x","",IFERROR(VLOOKUP($A1254,LedenZ,33,0),""))</f>
        <v/>
      </c>
      <c r="Z1254" s="87" t="str">
        <f t="shared" ref="Z1254:Z1268" si="1003">IF(LEFT($A1254,1)="x","",IFERROR(VLOOKUP($A1254,LedenZ,34,0),""))</f>
        <v/>
      </c>
      <c r="AA1254" s="87" t="str">
        <f t="shared" ref="AA1254:AA1268" si="1004">IF(LEFT($A1254,1)="x","",IFERROR(VLOOKUP($A1254,LedenZ,35,0),""))</f>
        <v/>
      </c>
      <c r="AB1254" s="87" t="str">
        <f t="shared" ref="AB1254:AB1268" si="1005">IF(LEFT($A1254,1)="x","",IFERROR(VLOOKUP($A1254,LedenZ,36,0),""))</f>
        <v/>
      </c>
      <c r="AC1254" s="34">
        <f t="shared" ref="AC1254:AC1268" si="1006">LEN(Y1254&amp;Z1254&amp;AA1254&amp;AB1254)</f>
        <v>0</v>
      </c>
    </row>
    <row r="1255" spans="1:32" x14ac:dyDescent="0.2">
      <c r="A1255" s="34" t="str">
        <f>C1251&amp;"x"&amp;B1255</f>
        <v>x2</v>
      </c>
      <c r="B1255" s="63">
        <v>2</v>
      </c>
      <c r="C1255" s="87" t="str">
        <f t="shared" si="992"/>
        <v/>
      </c>
      <c r="D1255" s="87" t="str">
        <f t="shared" si="993"/>
        <v/>
      </c>
      <c r="E1255" s="88" t="str">
        <f t="shared" si="994"/>
        <v/>
      </c>
      <c r="F1255" s="88" t="str">
        <f t="shared" si="995"/>
        <v/>
      </c>
      <c r="G1255" s="89" t="str">
        <f t="shared" si="996"/>
        <v/>
      </c>
      <c r="H1255" s="90" t="str">
        <f t="shared" si="997"/>
        <v/>
      </c>
      <c r="I1255" s="97"/>
      <c r="J1255" s="87" t="str">
        <f t="shared" si="998"/>
        <v/>
      </c>
      <c r="K1255" s="87" t="str">
        <f t="shared" si="999"/>
        <v/>
      </c>
      <c r="L1255" s="87" t="str">
        <f t="shared" si="1000"/>
        <v/>
      </c>
      <c r="M1255" s="87" t="str">
        <f t="shared" si="1001"/>
        <v/>
      </c>
      <c r="N1255" s="92"/>
      <c r="P1255" s="223" t="str">
        <f>IF(OR(LEFT($A1255,1)="x",AND(Y1253+$AC1255=0,$AC1253&gt;0)),"",IFERROR(VLOOKUP($A1255,LedenZ,26,0),""))</f>
        <v/>
      </c>
      <c r="Q1255" s="223" t="str">
        <f>IF(OR(LEFT($A1255,1)="x",AND(Z1253+$AC1255=0,$AC1253&gt;0)),"",IFERROR(VLOOKUP($A1255,LedenZ,27,0),""))</f>
        <v/>
      </c>
      <c r="R1255" s="223" t="str">
        <f>IF(OR(LEFT($A1255,1)="x",AND(AA1253+$AC1255=0,$AC1253&gt;0)),"",IFERROR(VLOOKUP($A1255,LedenZ,28,0),""))</f>
        <v/>
      </c>
      <c r="S1255" s="223" t="str">
        <f>IF(OR(LEFT($A1255,1)="x",AND(AC1253+$AC1255=0,$AC1253&gt;0)),"",IFERROR(VLOOKUP($A1255,LedenZ,29,0),""))</f>
        <v/>
      </c>
      <c r="T1255" s="305"/>
      <c r="U1255" s="226"/>
      <c r="V1255" s="229" t="str">
        <f t="shared" ref="V1255:W1268" si="1007">V1254</f>
        <v/>
      </c>
      <c r="W1255" s="229" t="str">
        <f t="shared" si="1007"/>
        <v/>
      </c>
      <c r="X1255" s="52">
        <v>6</v>
      </c>
      <c r="Y1255" s="87" t="str">
        <f t="shared" si="1002"/>
        <v/>
      </c>
      <c r="Z1255" s="87" t="str">
        <f t="shared" si="1003"/>
        <v/>
      </c>
      <c r="AA1255" s="87" t="str">
        <f t="shared" si="1004"/>
        <v/>
      </c>
      <c r="AB1255" s="87" t="str">
        <f t="shared" si="1005"/>
        <v/>
      </c>
      <c r="AC1255" s="34">
        <f t="shared" si="1006"/>
        <v>0</v>
      </c>
    </row>
    <row r="1256" spans="1:32" x14ac:dyDescent="0.2">
      <c r="A1256" s="34" t="str">
        <f>C1251&amp;"x"&amp;B1256</f>
        <v>x3</v>
      </c>
      <c r="B1256" s="63">
        <v>3</v>
      </c>
      <c r="C1256" s="87" t="str">
        <f t="shared" si="992"/>
        <v/>
      </c>
      <c r="D1256" s="87" t="str">
        <f t="shared" si="993"/>
        <v/>
      </c>
      <c r="E1256" s="88" t="str">
        <f t="shared" si="994"/>
        <v/>
      </c>
      <c r="F1256" s="88" t="str">
        <f t="shared" si="995"/>
        <v/>
      </c>
      <c r="G1256" s="89" t="str">
        <f t="shared" si="996"/>
        <v/>
      </c>
      <c r="H1256" s="90" t="str">
        <f t="shared" si="997"/>
        <v/>
      </c>
      <c r="I1256" s="97"/>
      <c r="J1256" s="87" t="str">
        <f t="shared" si="998"/>
        <v/>
      </c>
      <c r="K1256" s="87" t="str">
        <f t="shared" si="999"/>
        <v/>
      </c>
      <c r="L1256" s="87" t="str">
        <f t="shared" si="1000"/>
        <v/>
      </c>
      <c r="M1256" s="87" t="str">
        <f t="shared" si="1001"/>
        <v/>
      </c>
      <c r="N1256" s="92"/>
      <c r="P1256" s="223" t="str">
        <f>IF(OR(LEFT($A1256,1)="x",AND(Y1253+$AC1256=0,$AC1253&gt;0)),"",IFERROR(VLOOKUP($A1256,LedenZ,26,0),""))</f>
        <v/>
      </c>
      <c r="Q1256" s="223" t="str">
        <f>IF(OR(LEFT($A1256,1)="x",AND(Z1253+$AC1256=0,$AC1253&gt;0)),"",IFERROR(VLOOKUP($A1256,LedenZ,27,0),""))</f>
        <v/>
      </c>
      <c r="R1256" s="223" t="str">
        <f>IF(OR(LEFT($A1256,1)="x",AND(AA1253+$AC1256=0,$AC1253&gt;0)),"",IFERROR(VLOOKUP($A1256,LedenZ,28,0),""))</f>
        <v/>
      </c>
      <c r="S1256" s="223" t="str">
        <f>IF(OR(LEFT($A1256,1)="x",AND(AC1253+$AC1256=0,$AC1253&gt;0)),"",IFERROR(VLOOKUP($A1256,LedenZ,29,0),""))</f>
        <v/>
      </c>
      <c r="T1256" s="305"/>
      <c r="U1256" s="226"/>
      <c r="V1256" s="229" t="str">
        <f t="shared" si="1007"/>
        <v/>
      </c>
      <c r="W1256" s="229" t="str">
        <f t="shared" si="1007"/>
        <v/>
      </c>
      <c r="X1256" s="52">
        <v>7</v>
      </c>
      <c r="Y1256" s="87" t="str">
        <f t="shared" si="1002"/>
        <v/>
      </c>
      <c r="Z1256" s="87" t="str">
        <f t="shared" si="1003"/>
        <v/>
      </c>
      <c r="AA1256" s="87" t="str">
        <f t="shared" si="1004"/>
        <v/>
      </c>
      <c r="AB1256" s="87" t="str">
        <f t="shared" si="1005"/>
        <v/>
      </c>
      <c r="AC1256" s="34">
        <f t="shared" si="1006"/>
        <v>0</v>
      </c>
    </row>
    <row r="1257" spans="1:32" x14ac:dyDescent="0.2">
      <c r="A1257" s="34" t="str">
        <f>C1251&amp;"x"&amp;B1257</f>
        <v>x4</v>
      </c>
      <c r="B1257" s="63">
        <v>4</v>
      </c>
      <c r="C1257" s="87" t="str">
        <f t="shared" si="992"/>
        <v/>
      </c>
      <c r="D1257" s="87" t="str">
        <f t="shared" si="993"/>
        <v/>
      </c>
      <c r="E1257" s="88" t="str">
        <f t="shared" si="994"/>
        <v/>
      </c>
      <c r="F1257" s="88" t="str">
        <f t="shared" si="995"/>
        <v/>
      </c>
      <c r="G1257" s="89" t="str">
        <f t="shared" si="996"/>
        <v/>
      </c>
      <c r="H1257" s="90" t="str">
        <f t="shared" si="997"/>
        <v/>
      </c>
      <c r="I1257" s="97"/>
      <c r="J1257" s="87" t="str">
        <f t="shared" si="998"/>
        <v/>
      </c>
      <c r="K1257" s="87" t="str">
        <f t="shared" si="999"/>
        <v/>
      </c>
      <c r="L1257" s="87" t="str">
        <f t="shared" si="1000"/>
        <v/>
      </c>
      <c r="M1257" s="87" t="str">
        <f t="shared" si="1001"/>
        <v/>
      </c>
      <c r="N1257" s="92"/>
      <c r="P1257" s="223" t="str">
        <f>IF(OR(LEFT($A1257,1)="x",AND(Y1253+$AC1257=0,$AC1253&gt;0)),"",IFERROR(VLOOKUP($A1257,LedenZ,26,0),""))</f>
        <v/>
      </c>
      <c r="Q1257" s="223" t="str">
        <f>IF(OR(LEFT($A1257,1)="x",AND(Z1253+$AC1257=0,$AC1253&gt;0)),"",IFERROR(VLOOKUP($A1257,LedenZ,27,0),""))</f>
        <v/>
      </c>
      <c r="R1257" s="223" t="str">
        <f>IF(OR(LEFT($A1257,1)="x",AND(AA1253+$AC1257=0,$AC1253&gt;0)),"",IFERROR(VLOOKUP($A1257,LedenZ,28,0),""))</f>
        <v/>
      </c>
      <c r="S1257" s="223" t="str">
        <f>IF(OR(LEFT($A1257,1)="x",AND(AC1253+$AC1257=0,$AC1253&gt;0)),"",IFERROR(VLOOKUP($A1257,LedenZ,29,0),""))</f>
        <v/>
      </c>
      <c r="T1257" s="305"/>
      <c r="U1257" s="226"/>
      <c r="V1257" s="229" t="str">
        <f t="shared" si="1007"/>
        <v/>
      </c>
      <c r="W1257" s="229" t="str">
        <f t="shared" si="1007"/>
        <v/>
      </c>
      <c r="X1257" s="52">
        <v>8</v>
      </c>
      <c r="Y1257" s="87" t="str">
        <f t="shared" si="1002"/>
        <v/>
      </c>
      <c r="Z1257" s="87" t="str">
        <f t="shared" si="1003"/>
        <v/>
      </c>
      <c r="AA1257" s="87" t="str">
        <f t="shared" si="1004"/>
        <v/>
      </c>
      <c r="AB1257" s="87" t="str">
        <f t="shared" si="1005"/>
        <v/>
      </c>
      <c r="AC1257" s="34">
        <f t="shared" si="1006"/>
        <v>0</v>
      </c>
    </row>
    <row r="1258" spans="1:32" x14ac:dyDescent="0.2">
      <c r="A1258" s="34" t="str">
        <f>C1251&amp;"x"&amp;B1258</f>
        <v>x5</v>
      </c>
      <c r="B1258" s="63">
        <v>5</v>
      </c>
      <c r="C1258" s="87" t="str">
        <f t="shared" si="992"/>
        <v/>
      </c>
      <c r="D1258" s="87" t="str">
        <f t="shared" si="993"/>
        <v/>
      </c>
      <c r="E1258" s="88" t="str">
        <f t="shared" si="994"/>
        <v/>
      </c>
      <c r="F1258" s="88" t="str">
        <f t="shared" si="995"/>
        <v/>
      </c>
      <c r="G1258" s="89" t="str">
        <f t="shared" si="996"/>
        <v/>
      </c>
      <c r="H1258" s="90" t="str">
        <f t="shared" si="997"/>
        <v/>
      </c>
      <c r="I1258" s="97"/>
      <c r="J1258" s="87" t="str">
        <f t="shared" si="998"/>
        <v/>
      </c>
      <c r="K1258" s="87" t="str">
        <f t="shared" si="999"/>
        <v/>
      </c>
      <c r="L1258" s="87" t="str">
        <f t="shared" si="1000"/>
        <v/>
      </c>
      <c r="M1258" s="87" t="str">
        <f t="shared" si="1001"/>
        <v/>
      </c>
      <c r="N1258" s="92"/>
      <c r="P1258" s="223" t="str">
        <f>IF(OR(LEFT($A1258,1)="x",AND(Y1253+$AC1258=0,$AC1253&gt;0)),"",IFERROR(VLOOKUP($A1258,LedenZ,26,0),""))</f>
        <v/>
      </c>
      <c r="Q1258" s="223" t="str">
        <f>IF(OR(LEFT($A1258,1)="x",AND(Z1253+$AC1258=0,$AC1253&gt;0)),"",IFERROR(VLOOKUP($A1258,LedenZ,27,0),""))</f>
        <v/>
      </c>
      <c r="R1258" s="223" t="str">
        <f>IF(OR(LEFT($A1258,1)="x",AND(AA1253+$AC1258=0,$AC1253&gt;0)),"",IFERROR(VLOOKUP($A1258,LedenZ,28,0),""))</f>
        <v/>
      </c>
      <c r="S1258" s="223" t="str">
        <f>IF(OR(LEFT($A1258,1)="x",AND(AC1253+$AC1258=0,$AC1253&gt;0)),"",IFERROR(VLOOKUP($A1258,LedenZ,29,0),""))</f>
        <v/>
      </c>
      <c r="T1258" s="305"/>
      <c r="U1258" s="226"/>
      <c r="V1258" s="229" t="str">
        <f t="shared" si="1007"/>
        <v/>
      </c>
      <c r="W1258" s="229" t="str">
        <f t="shared" si="1007"/>
        <v/>
      </c>
      <c r="X1258" s="52">
        <v>9</v>
      </c>
      <c r="Y1258" s="87" t="str">
        <f t="shared" si="1002"/>
        <v/>
      </c>
      <c r="Z1258" s="87" t="str">
        <f t="shared" si="1003"/>
        <v/>
      </c>
      <c r="AA1258" s="87" t="str">
        <f t="shared" si="1004"/>
        <v/>
      </c>
      <c r="AB1258" s="87" t="str">
        <f t="shared" si="1005"/>
        <v/>
      </c>
      <c r="AC1258" s="34">
        <f t="shared" si="1006"/>
        <v>0</v>
      </c>
    </row>
    <row r="1259" spans="1:32" x14ac:dyDescent="0.2">
      <c r="A1259" s="34" t="str">
        <f>C1251&amp;"x"&amp;B1259</f>
        <v>x6</v>
      </c>
      <c r="B1259" s="63">
        <v>6</v>
      </c>
      <c r="C1259" s="87" t="str">
        <f t="shared" si="992"/>
        <v/>
      </c>
      <c r="D1259" s="87" t="str">
        <f t="shared" si="993"/>
        <v/>
      </c>
      <c r="E1259" s="88" t="str">
        <f t="shared" si="994"/>
        <v/>
      </c>
      <c r="F1259" s="88" t="str">
        <f t="shared" si="995"/>
        <v/>
      </c>
      <c r="G1259" s="89" t="str">
        <f t="shared" si="996"/>
        <v/>
      </c>
      <c r="H1259" s="90" t="str">
        <f t="shared" si="997"/>
        <v/>
      </c>
      <c r="I1259" s="97"/>
      <c r="J1259" s="87" t="str">
        <f t="shared" si="998"/>
        <v/>
      </c>
      <c r="K1259" s="87" t="str">
        <f t="shared" si="999"/>
        <v/>
      </c>
      <c r="L1259" s="87" t="str">
        <f t="shared" si="1000"/>
        <v/>
      </c>
      <c r="M1259" s="87" t="str">
        <f t="shared" si="1001"/>
        <v/>
      </c>
      <c r="N1259" s="92"/>
      <c r="P1259" s="223" t="str">
        <f>IF(OR(LEFT($A1259,1)="x",AND(Y1253+$AC1259=0,$AC1253&gt;0)),"",IFERROR(VLOOKUP($A1259,LedenZ,26,0),""))</f>
        <v/>
      </c>
      <c r="Q1259" s="223" t="str">
        <f>IF(OR(LEFT($A1259,1)="x",AND(Z1253+$AC1259=0,$AC1253&gt;0)),"",IFERROR(VLOOKUP($A1259,LedenZ,27,0),""))</f>
        <v/>
      </c>
      <c r="R1259" s="223" t="str">
        <f>IF(OR(LEFT($A1259,1)="x",AND(AA1253+$AC1259=0,$AC1253&gt;0)),"",IFERROR(VLOOKUP($A1259,LedenZ,28,0),""))</f>
        <v/>
      </c>
      <c r="S1259" s="223" t="str">
        <f>IF(OR(LEFT($A1259,1)="x",AND(AC1253+$AC1259=0,$AC1253&gt;0)),"",IFERROR(VLOOKUP($A1259,LedenZ,29,0),""))</f>
        <v/>
      </c>
      <c r="T1259" s="305"/>
      <c r="U1259" s="226"/>
      <c r="V1259" s="229" t="str">
        <f t="shared" si="1007"/>
        <v/>
      </c>
      <c r="W1259" s="229" t="str">
        <f t="shared" si="1007"/>
        <v/>
      </c>
      <c r="X1259" s="52">
        <v>10</v>
      </c>
      <c r="Y1259" s="87" t="str">
        <f t="shared" si="1002"/>
        <v/>
      </c>
      <c r="Z1259" s="87" t="str">
        <f t="shared" si="1003"/>
        <v/>
      </c>
      <c r="AA1259" s="87" t="str">
        <f t="shared" si="1004"/>
        <v/>
      </c>
      <c r="AB1259" s="87" t="str">
        <f t="shared" si="1005"/>
        <v/>
      </c>
      <c r="AC1259" s="34">
        <f t="shared" si="1006"/>
        <v>0</v>
      </c>
    </row>
    <row r="1260" spans="1:32" x14ac:dyDescent="0.2">
      <c r="A1260" s="34" t="str">
        <f>C1251&amp;"x"&amp;B1260</f>
        <v>x7</v>
      </c>
      <c r="B1260" s="63">
        <v>7</v>
      </c>
      <c r="C1260" s="87" t="str">
        <f t="shared" si="992"/>
        <v/>
      </c>
      <c r="D1260" s="87" t="str">
        <f t="shared" si="993"/>
        <v/>
      </c>
      <c r="E1260" s="88" t="str">
        <f t="shared" si="994"/>
        <v/>
      </c>
      <c r="F1260" s="88" t="str">
        <f t="shared" si="995"/>
        <v/>
      </c>
      <c r="G1260" s="89" t="str">
        <f t="shared" si="996"/>
        <v/>
      </c>
      <c r="H1260" s="90" t="str">
        <f t="shared" si="997"/>
        <v/>
      </c>
      <c r="I1260" s="97"/>
      <c r="J1260" s="87" t="str">
        <f t="shared" si="998"/>
        <v/>
      </c>
      <c r="K1260" s="87" t="str">
        <f t="shared" si="999"/>
        <v/>
      </c>
      <c r="L1260" s="87" t="str">
        <f t="shared" si="1000"/>
        <v/>
      </c>
      <c r="M1260" s="87" t="str">
        <f t="shared" si="1001"/>
        <v/>
      </c>
      <c r="N1260" s="92"/>
      <c r="P1260" s="223" t="str">
        <f>IF(OR(LEFT($A1260,1)="x",AND(Y1253+$AC1260=0,$AC1253&gt;0)),"",IFERROR(VLOOKUP($A1260,LedenZ,26,0),""))</f>
        <v/>
      </c>
      <c r="Q1260" s="223" t="str">
        <f>IF(OR(LEFT($A1260,1)="x",AND(Z1253+$AC1260=0,$AC1253&gt;0)),"",IFERROR(VLOOKUP($A1260,LedenZ,27,0),""))</f>
        <v/>
      </c>
      <c r="R1260" s="223" t="str">
        <f>IF(OR(LEFT($A1260,1)="x",AND(AA1253+$AC1260=0,$AC1253&gt;0)),"",IFERROR(VLOOKUP($A1260,LedenZ,28,0),""))</f>
        <v/>
      </c>
      <c r="S1260" s="223" t="str">
        <f>IF(OR(LEFT($A1260,1)="x",AND(AC1253+$AC1260=0,$AC1253&gt;0)),"",IFERROR(VLOOKUP($A1260,LedenZ,29,0),""))</f>
        <v/>
      </c>
      <c r="T1260" s="305"/>
      <c r="U1260" s="226"/>
      <c r="V1260" s="229" t="str">
        <f t="shared" si="1007"/>
        <v/>
      </c>
      <c r="W1260" s="229" t="str">
        <f t="shared" si="1007"/>
        <v/>
      </c>
      <c r="X1260" s="52">
        <v>11</v>
      </c>
      <c r="Y1260" s="87" t="str">
        <f t="shared" si="1002"/>
        <v/>
      </c>
      <c r="Z1260" s="87" t="str">
        <f t="shared" si="1003"/>
        <v/>
      </c>
      <c r="AA1260" s="87" t="str">
        <f t="shared" si="1004"/>
        <v/>
      </c>
      <c r="AB1260" s="87" t="str">
        <f t="shared" si="1005"/>
        <v/>
      </c>
      <c r="AC1260" s="34">
        <f t="shared" si="1006"/>
        <v>0</v>
      </c>
    </row>
    <row r="1261" spans="1:32" x14ac:dyDescent="0.2">
      <c r="A1261" s="34" t="str">
        <f>C1251&amp;"x"&amp;B1261</f>
        <v>x8</v>
      </c>
      <c r="B1261" s="63">
        <v>8</v>
      </c>
      <c r="C1261" s="87" t="str">
        <f t="shared" si="992"/>
        <v/>
      </c>
      <c r="D1261" s="87" t="str">
        <f t="shared" si="993"/>
        <v/>
      </c>
      <c r="E1261" s="88" t="str">
        <f t="shared" si="994"/>
        <v/>
      </c>
      <c r="F1261" s="88" t="str">
        <f t="shared" si="995"/>
        <v/>
      </c>
      <c r="G1261" s="89" t="str">
        <f t="shared" si="996"/>
        <v/>
      </c>
      <c r="H1261" s="90" t="str">
        <f t="shared" si="997"/>
        <v/>
      </c>
      <c r="I1261" s="97"/>
      <c r="J1261" s="87" t="str">
        <f t="shared" si="998"/>
        <v/>
      </c>
      <c r="K1261" s="87" t="str">
        <f t="shared" si="999"/>
        <v/>
      </c>
      <c r="L1261" s="87" t="str">
        <f t="shared" si="1000"/>
        <v/>
      </c>
      <c r="M1261" s="87" t="str">
        <f t="shared" si="1001"/>
        <v/>
      </c>
      <c r="N1261" s="92"/>
      <c r="P1261" s="223" t="str">
        <f>IF(OR(LEFT($A1261,1)="x",AND(Y1253+$AC1261=0,$AC1253&gt;0)),"",IFERROR(VLOOKUP($A1261,LedenZ,26,0),""))</f>
        <v/>
      </c>
      <c r="Q1261" s="223" t="str">
        <f>IF(OR(LEFT($A1261,1)="x",AND(Z1253+$AC1261=0,$AC1253&gt;0)),"",IFERROR(VLOOKUP($A1261,LedenZ,27,0),""))</f>
        <v/>
      </c>
      <c r="R1261" s="223" t="str">
        <f>IF(OR(LEFT($A1261,1)="x",AND(AA1253+$AC1261=0,$AC1253&gt;0)),"",IFERROR(VLOOKUP($A1261,LedenZ,28,0),""))</f>
        <v/>
      </c>
      <c r="S1261" s="223" t="str">
        <f>IF(OR(LEFT($A1261,1)="x",AND(AC1253+$AC1261=0,$AC1253&gt;0)),"",IFERROR(VLOOKUP($A1261,LedenZ,29,0),""))</f>
        <v/>
      </c>
      <c r="T1261" s="305"/>
      <c r="U1261" s="226"/>
      <c r="V1261" s="229" t="str">
        <f t="shared" si="1007"/>
        <v/>
      </c>
      <c r="W1261" s="229" t="str">
        <f t="shared" si="1007"/>
        <v/>
      </c>
      <c r="X1261" s="52">
        <v>12</v>
      </c>
      <c r="Y1261" s="87" t="str">
        <f t="shared" si="1002"/>
        <v/>
      </c>
      <c r="Z1261" s="87" t="str">
        <f t="shared" si="1003"/>
        <v/>
      </c>
      <c r="AA1261" s="87" t="str">
        <f t="shared" si="1004"/>
        <v/>
      </c>
      <c r="AB1261" s="87" t="str">
        <f t="shared" si="1005"/>
        <v/>
      </c>
      <c r="AC1261" s="34">
        <f t="shared" si="1006"/>
        <v>0</v>
      </c>
    </row>
    <row r="1262" spans="1:32" x14ac:dyDescent="0.2">
      <c r="A1262" s="34" t="str">
        <f>C1251&amp;"x"&amp;B1262</f>
        <v>x9</v>
      </c>
      <c r="B1262" s="63">
        <v>9</v>
      </c>
      <c r="C1262" s="87" t="str">
        <f t="shared" si="992"/>
        <v/>
      </c>
      <c r="D1262" s="87" t="str">
        <f t="shared" si="993"/>
        <v/>
      </c>
      <c r="E1262" s="88" t="str">
        <f t="shared" si="994"/>
        <v/>
      </c>
      <c r="F1262" s="88" t="str">
        <f t="shared" si="995"/>
        <v/>
      </c>
      <c r="G1262" s="89" t="str">
        <f t="shared" si="996"/>
        <v/>
      </c>
      <c r="H1262" s="90" t="str">
        <f t="shared" si="997"/>
        <v/>
      </c>
      <c r="I1262" s="97"/>
      <c r="J1262" s="87" t="str">
        <f t="shared" si="998"/>
        <v/>
      </c>
      <c r="K1262" s="87" t="str">
        <f t="shared" si="999"/>
        <v/>
      </c>
      <c r="L1262" s="87" t="str">
        <f t="shared" si="1000"/>
        <v/>
      </c>
      <c r="M1262" s="87" t="str">
        <f t="shared" si="1001"/>
        <v/>
      </c>
      <c r="N1262" s="92"/>
      <c r="P1262" s="223" t="str">
        <f>IF(OR(LEFT($A1262,1)="x",AND(Y1253+$AC1262=0,$AC1253&gt;0)),"",IFERROR(VLOOKUP($A1262,LedenZ,26,0),""))</f>
        <v/>
      </c>
      <c r="Q1262" s="223" t="str">
        <f>IF(OR(LEFT($A1262,1)="x",AND(Z1253+$AC1262=0,$AC1253&gt;0)),"",IFERROR(VLOOKUP($A1262,LedenZ,27,0),""))</f>
        <v/>
      </c>
      <c r="R1262" s="223" t="str">
        <f>IF(OR(LEFT($A1262,1)="x",AND(AA1253+$AC1262=0,$AC1253&gt;0)),"",IFERROR(VLOOKUP($A1262,LedenZ,28,0),""))</f>
        <v/>
      </c>
      <c r="S1262" s="223" t="str">
        <f>IF(OR(LEFT($A1262,1)="x",AND(AC1253+$AC1262=0,$AC1253&gt;0)),"",IFERROR(VLOOKUP($A1262,LedenZ,29,0),""))</f>
        <v/>
      </c>
      <c r="T1262" s="305"/>
      <c r="U1262" s="226"/>
      <c r="V1262" s="229" t="str">
        <f t="shared" si="1007"/>
        <v/>
      </c>
      <c r="W1262" s="229" t="str">
        <f t="shared" si="1007"/>
        <v/>
      </c>
      <c r="X1262" s="52">
        <v>13</v>
      </c>
      <c r="Y1262" s="87" t="str">
        <f t="shared" si="1002"/>
        <v/>
      </c>
      <c r="Z1262" s="87" t="str">
        <f t="shared" si="1003"/>
        <v/>
      </c>
      <c r="AA1262" s="87" t="str">
        <f t="shared" si="1004"/>
        <v/>
      </c>
      <c r="AB1262" s="87" t="str">
        <f t="shared" si="1005"/>
        <v/>
      </c>
      <c r="AC1262" s="34">
        <f t="shared" si="1006"/>
        <v>0</v>
      </c>
    </row>
    <row r="1263" spans="1:32" x14ac:dyDescent="0.2">
      <c r="A1263" s="34" t="str">
        <f>C1251&amp;"x"&amp;B1263</f>
        <v>x10</v>
      </c>
      <c r="B1263" s="63">
        <v>10</v>
      </c>
      <c r="C1263" s="87" t="str">
        <f t="shared" si="992"/>
        <v/>
      </c>
      <c r="D1263" s="87" t="str">
        <f t="shared" si="993"/>
        <v/>
      </c>
      <c r="E1263" s="88" t="str">
        <f t="shared" si="994"/>
        <v/>
      </c>
      <c r="F1263" s="88" t="str">
        <f t="shared" si="995"/>
        <v/>
      </c>
      <c r="G1263" s="89" t="str">
        <f t="shared" si="996"/>
        <v/>
      </c>
      <c r="H1263" s="90" t="str">
        <f t="shared" si="997"/>
        <v/>
      </c>
      <c r="I1263" s="97"/>
      <c r="J1263" s="87" t="str">
        <f t="shared" si="998"/>
        <v/>
      </c>
      <c r="K1263" s="87" t="str">
        <f t="shared" si="999"/>
        <v/>
      </c>
      <c r="L1263" s="87" t="str">
        <f t="shared" si="1000"/>
        <v/>
      </c>
      <c r="M1263" s="87" t="str">
        <f t="shared" si="1001"/>
        <v/>
      </c>
      <c r="N1263" s="92"/>
      <c r="P1263" s="223" t="str">
        <f>IF(OR(LEFT($A1263,1)="x",AND(Y1253+$AC1263=0,$AC1253&gt;0)),"",IFERROR(VLOOKUP($A1263,LedenZ,26,0),""))</f>
        <v/>
      </c>
      <c r="Q1263" s="223" t="str">
        <f>IF(OR(LEFT($A1263,1)="x",AND(Z1253+$AC1263=0,$AC1253&gt;0)),"",IFERROR(VLOOKUP($A1263,LedenZ,27,0),""))</f>
        <v/>
      </c>
      <c r="R1263" s="223" t="str">
        <f>IF(OR(LEFT($A1263,1)="x",AND(AA1253+$AC1263=0,$AC1253&gt;0)),"",IFERROR(VLOOKUP($A1263,LedenZ,28,0),""))</f>
        <v/>
      </c>
      <c r="S1263" s="223" t="str">
        <f>IF(OR(LEFT($A1263,1)="x",AND(AC1253+$AC1263=0,$AC1253&gt;0)),"",IFERROR(VLOOKUP($A1263,LedenZ,29,0),""))</f>
        <v/>
      </c>
      <c r="T1263" s="305"/>
      <c r="U1263" s="226"/>
      <c r="V1263" s="229" t="str">
        <f t="shared" si="1007"/>
        <v/>
      </c>
      <c r="W1263" s="229" t="str">
        <f t="shared" si="1007"/>
        <v/>
      </c>
      <c r="X1263" s="52">
        <v>14</v>
      </c>
      <c r="Y1263" s="87" t="str">
        <f t="shared" si="1002"/>
        <v/>
      </c>
      <c r="Z1263" s="87" t="str">
        <f t="shared" si="1003"/>
        <v/>
      </c>
      <c r="AA1263" s="87" t="str">
        <f t="shared" si="1004"/>
        <v/>
      </c>
      <c r="AB1263" s="87" t="str">
        <f t="shared" si="1005"/>
        <v/>
      </c>
      <c r="AC1263" s="34">
        <f t="shared" si="1006"/>
        <v>0</v>
      </c>
    </row>
    <row r="1264" spans="1:32" x14ac:dyDescent="0.2">
      <c r="A1264" s="34" t="str">
        <f>C1251&amp;"x"&amp;B1264</f>
        <v>x11</v>
      </c>
      <c r="B1264" s="63">
        <v>11</v>
      </c>
      <c r="C1264" s="87" t="str">
        <f t="shared" si="992"/>
        <v/>
      </c>
      <c r="D1264" s="87" t="str">
        <f t="shared" si="993"/>
        <v/>
      </c>
      <c r="E1264" s="88" t="str">
        <f t="shared" si="994"/>
        <v/>
      </c>
      <c r="F1264" s="88" t="str">
        <f t="shared" si="995"/>
        <v/>
      </c>
      <c r="G1264" s="89" t="str">
        <f t="shared" si="996"/>
        <v/>
      </c>
      <c r="H1264" s="90" t="str">
        <f t="shared" si="997"/>
        <v/>
      </c>
      <c r="I1264" s="97"/>
      <c r="J1264" s="87" t="str">
        <f t="shared" si="998"/>
        <v/>
      </c>
      <c r="K1264" s="87" t="str">
        <f t="shared" si="999"/>
        <v/>
      </c>
      <c r="L1264" s="87" t="str">
        <f t="shared" si="1000"/>
        <v/>
      </c>
      <c r="M1264" s="87" t="str">
        <f t="shared" si="1001"/>
        <v/>
      </c>
      <c r="N1264" s="92"/>
      <c r="P1264" s="223" t="str">
        <f>IF(OR(LEFT($A1264,1)="x",AND(Y1253+$AC1264=0,$AC1253&gt;0)),"",IFERROR(VLOOKUP($A1264,LedenZ,26,0),""))</f>
        <v/>
      </c>
      <c r="Q1264" s="223" t="str">
        <f>IF(OR(LEFT($A1264,1)="x",AND(Z1253+$AC1264=0,$AC1253&gt;0)),"",IFERROR(VLOOKUP($A1264,LedenZ,27,0),""))</f>
        <v/>
      </c>
      <c r="R1264" s="223" t="str">
        <f>IF(OR(LEFT($A1264,1)="x",AND(AA1253+$AC1264=0,$AC1253&gt;0)),"",IFERROR(VLOOKUP($A1264,LedenZ,28,0),""))</f>
        <v/>
      </c>
      <c r="S1264" s="223" t="str">
        <f>IF(OR(LEFT($A1264,1)="x",AND(AC1253+$AC1264=0,$AC1253&gt;0)),"",IFERROR(VLOOKUP($A1264,LedenZ,29,0),""))</f>
        <v/>
      </c>
      <c r="V1264" s="229" t="str">
        <f t="shared" si="1007"/>
        <v/>
      </c>
      <c r="W1264" s="229" t="str">
        <f t="shared" si="1007"/>
        <v/>
      </c>
      <c r="X1264" s="52">
        <v>15</v>
      </c>
      <c r="Y1264" s="87" t="str">
        <f t="shared" si="1002"/>
        <v/>
      </c>
      <c r="Z1264" s="87" t="str">
        <f t="shared" si="1003"/>
        <v/>
      </c>
      <c r="AA1264" s="87" t="str">
        <f t="shared" si="1004"/>
        <v/>
      </c>
      <c r="AB1264" s="87" t="str">
        <f t="shared" si="1005"/>
        <v/>
      </c>
      <c r="AC1264" s="34">
        <f t="shared" si="1006"/>
        <v>0</v>
      </c>
    </row>
    <row r="1265" spans="1:32" x14ac:dyDescent="0.2">
      <c r="A1265" s="34" t="str">
        <f>C1251&amp;"x"&amp;B1265</f>
        <v>x12</v>
      </c>
      <c r="B1265" s="63">
        <v>12</v>
      </c>
      <c r="C1265" s="87" t="str">
        <f t="shared" si="992"/>
        <v/>
      </c>
      <c r="D1265" s="87" t="str">
        <f t="shared" si="993"/>
        <v/>
      </c>
      <c r="E1265" s="88" t="str">
        <f t="shared" si="994"/>
        <v/>
      </c>
      <c r="F1265" s="88" t="str">
        <f t="shared" si="995"/>
        <v/>
      </c>
      <c r="G1265" s="89" t="str">
        <f t="shared" si="996"/>
        <v/>
      </c>
      <c r="H1265" s="90" t="str">
        <f t="shared" si="997"/>
        <v/>
      </c>
      <c r="I1265" s="97"/>
      <c r="J1265" s="87" t="str">
        <f t="shared" si="998"/>
        <v/>
      </c>
      <c r="K1265" s="87" t="str">
        <f t="shared" si="999"/>
        <v/>
      </c>
      <c r="L1265" s="87" t="str">
        <f t="shared" si="1000"/>
        <v/>
      </c>
      <c r="M1265" s="87" t="str">
        <f t="shared" si="1001"/>
        <v/>
      </c>
      <c r="N1265" s="92"/>
      <c r="P1265" s="223" t="str">
        <f>IF(OR(LEFT($A1265,1)="x",AND(Y1253+$AC1265=0,$AC1253&gt;0)),"",IFERROR(VLOOKUP($A1265,LedenZ,26,0),""))</f>
        <v/>
      </c>
      <c r="Q1265" s="223" t="str">
        <f>IF(OR(LEFT($A1265,1)="x",AND(Z1253+$AC1265=0,$AC1253&gt;0)),"",IFERROR(VLOOKUP($A1265,LedenZ,27,0),""))</f>
        <v/>
      </c>
      <c r="R1265" s="223" t="str">
        <f>IF(OR(LEFT($A1265,1)="x",AND(AA1253+$AC1265=0,$AC1253&gt;0)),"",IFERROR(VLOOKUP($A1265,LedenZ,28,0),""))</f>
        <v/>
      </c>
      <c r="S1265" s="223" t="str">
        <f>IF(OR(LEFT($A1265,1)="x",AND(AC1253+$AC1265=0,$AC1253&gt;0)),"",IFERROR(VLOOKUP($A1265,LedenZ,29,0),""))</f>
        <v/>
      </c>
      <c r="V1265" s="229" t="str">
        <f t="shared" si="1007"/>
        <v/>
      </c>
      <c r="W1265" s="229" t="str">
        <f t="shared" si="1007"/>
        <v/>
      </c>
      <c r="X1265" s="52">
        <v>16</v>
      </c>
      <c r="Y1265" s="87" t="str">
        <f t="shared" si="1002"/>
        <v/>
      </c>
      <c r="Z1265" s="87" t="str">
        <f t="shared" si="1003"/>
        <v/>
      </c>
      <c r="AA1265" s="87" t="str">
        <f t="shared" si="1004"/>
        <v/>
      </c>
      <c r="AB1265" s="87" t="str">
        <f t="shared" si="1005"/>
        <v/>
      </c>
      <c r="AC1265" s="34">
        <f t="shared" si="1006"/>
        <v>0</v>
      </c>
    </row>
    <row r="1266" spans="1:32" x14ac:dyDescent="0.2">
      <c r="A1266" s="34" t="str">
        <f>C1251&amp;"x"&amp;B1266</f>
        <v>x13</v>
      </c>
      <c r="B1266" s="63">
        <v>13</v>
      </c>
      <c r="C1266" s="87" t="str">
        <f t="shared" si="992"/>
        <v/>
      </c>
      <c r="D1266" s="87" t="str">
        <f t="shared" si="993"/>
        <v/>
      </c>
      <c r="E1266" s="88" t="str">
        <f t="shared" si="994"/>
        <v/>
      </c>
      <c r="F1266" s="88" t="str">
        <f t="shared" si="995"/>
        <v/>
      </c>
      <c r="G1266" s="89" t="str">
        <f t="shared" si="996"/>
        <v/>
      </c>
      <c r="H1266" s="90" t="str">
        <f t="shared" si="997"/>
        <v/>
      </c>
      <c r="I1266" s="97"/>
      <c r="J1266" s="87" t="str">
        <f t="shared" si="998"/>
        <v/>
      </c>
      <c r="K1266" s="87" t="str">
        <f t="shared" si="999"/>
        <v/>
      </c>
      <c r="L1266" s="87" t="str">
        <f t="shared" si="1000"/>
        <v/>
      </c>
      <c r="M1266" s="87" t="str">
        <f t="shared" si="1001"/>
        <v/>
      </c>
      <c r="N1266" s="92"/>
      <c r="P1266" s="223" t="str">
        <f>IF(OR(LEFT($A1266,1)="x",AND(Y1253+$AC1266=0,$AC1253&gt;0)),"",IFERROR(VLOOKUP($A1266,LedenZ,26,0),""))</f>
        <v/>
      </c>
      <c r="Q1266" s="223" t="str">
        <f>IF(OR(LEFT($A1266,1)="x",AND(Z1253+$AC1266=0,$AC1253&gt;0)),"",IFERROR(VLOOKUP($A1266,LedenZ,27,0),""))</f>
        <v/>
      </c>
      <c r="R1266" s="223" t="str">
        <f>IF(OR(LEFT($A1266,1)="x",AND(AA1253+$AC1266=0,$AC1253&gt;0)),"",IFERROR(VLOOKUP($A1266,LedenZ,28,0),""))</f>
        <v/>
      </c>
      <c r="S1266" s="223" t="str">
        <f>IF(OR(LEFT($A1266,1)="x",AND(AC1253+$AC1266=0,$AC1253&gt;0)),"",IFERROR(VLOOKUP($A1266,LedenZ,29,0),""))</f>
        <v/>
      </c>
      <c r="V1266" s="229" t="str">
        <f t="shared" si="1007"/>
        <v/>
      </c>
      <c r="W1266" s="229" t="str">
        <f t="shared" si="1007"/>
        <v/>
      </c>
      <c r="X1266" s="52">
        <v>17</v>
      </c>
      <c r="Y1266" s="87" t="str">
        <f t="shared" si="1002"/>
        <v/>
      </c>
      <c r="Z1266" s="87" t="str">
        <f t="shared" si="1003"/>
        <v/>
      </c>
      <c r="AA1266" s="87" t="str">
        <f t="shared" si="1004"/>
        <v/>
      </c>
      <c r="AB1266" s="87" t="str">
        <f t="shared" si="1005"/>
        <v/>
      </c>
      <c r="AC1266" s="34">
        <f t="shared" si="1006"/>
        <v>0</v>
      </c>
    </row>
    <row r="1267" spans="1:32" x14ac:dyDescent="0.2">
      <c r="A1267" s="34" t="str">
        <f>C1251&amp;"x"&amp;B1267</f>
        <v>x14</v>
      </c>
      <c r="B1267" s="63">
        <v>14</v>
      </c>
      <c r="C1267" s="87" t="str">
        <f t="shared" si="992"/>
        <v/>
      </c>
      <c r="D1267" s="87" t="str">
        <f t="shared" si="993"/>
        <v/>
      </c>
      <c r="E1267" s="88" t="str">
        <f t="shared" si="994"/>
        <v/>
      </c>
      <c r="F1267" s="88" t="str">
        <f t="shared" si="995"/>
        <v/>
      </c>
      <c r="G1267" s="89" t="str">
        <f t="shared" si="996"/>
        <v/>
      </c>
      <c r="H1267" s="90" t="str">
        <f t="shared" si="997"/>
        <v/>
      </c>
      <c r="I1267" s="97"/>
      <c r="J1267" s="87" t="str">
        <f t="shared" si="998"/>
        <v/>
      </c>
      <c r="K1267" s="87" t="str">
        <f t="shared" si="999"/>
        <v/>
      </c>
      <c r="L1267" s="87" t="str">
        <f t="shared" si="1000"/>
        <v/>
      </c>
      <c r="M1267" s="87" t="str">
        <f t="shared" si="1001"/>
        <v/>
      </c>
      <c r="N1267" s="92"/>
      <c r="P1267" s="223" t="str">
        <f>IF(OR(LEFT($A1267,1)="x",AND(Y1253+$AC1267=0,$AC1253&gt;0)),"",IFERROR(VLOOKUP($A1267,LedenZ,26,0),""))</f>
        <v/>
      </c>
      <c r="Q1267" s="223" t="str">
        <f>IF(OR(LEFT($A1267,1)="x",AND(Z1253+$AC1267=0,$AC1253&gt;0)),"",IFERROR(VLOOKUP($A1267,LedenZ,27,0),""))</f>
        <v/>
      </c>
      <c r="R1267" s="223" t="str">
        <f>IF(OR(LEFT($A1267,1)="x",AND(AA1253+$AC1267=0,$AC1253&gt;0)),"",IFERROR(VLOOKUP($A1267,LedenZ,28,0),""))</f>
        <v/>
      </c>
      <c r="S1267" s="223" t="str">
        <f>IF(OR(LEFT($A1267,1)="x",AND(AC1253+$AC1267=0,$AC1253&gt;0)),"",IFERROR(VLOOKUP($A1267,LedenZ,29,0),""))</f>
        <v/>
      </c>
      <c r="V1267" s="229" t="str">
        <f t="shared" si="1007"/>
        <v/>
      </c>
      <c r="W1267" s="229" t="str">
        <f t="shared" si="1007"/>
        <v/>
      </c>
      <c r="X1267" s="52">
        <v>18</v>
      </c>
      <c r="Y1267" s="87" t="str">
        <f t="shared" si="1002"/>
        <v/>
      </c>
      <c r="Z1267" s="87" t="str">
        <f t="shared" si="1003"/>
        <v/>
      </c>
      <c r="AA1267" s="87" t="str">
        <f t="shared" si="1004"/>
        <v/>
      </c>
      <c r="AB1267" s="87" t="str">
        <f t="shared" si="1005"/>
        <v/>
      </c>
      <c r="AC1267" s="34">
        <f t="shared" si="1006"/>
        <v>0</v>
      </c>
    </row>
    <row r="1268" spans="1:32" x14ac:dyDescent="0.2">
      <c r="A1268" s="34" t="str">
        <f>C1251&amp;"x"&amp;B1268</f>
        <v>x15</v>
      </c>
      <c r="B1268" s="63">
        <v>15</v>
      </c>
      <c r="C1268" s="87" t="str">
        <f t="shared" si="992"/>
        <v/>
      </c>
      <c r="D1268" s="87" t="str">
        <f t="shared" si="993"/>
        <v/>
      </c>
      <c r="E1268" s="88" t="str">
        <f t="shared" si="994"/>
        <v/>
      </c>
      <c r="F1268" s="88" t="str">
        <f t="shared" si="995"/>
        <v/>
      </c>
      <c r="G1268" s="89" t="str">
        <f t="shared" si="996"/>
        <v/>
      </c>
      <c r="H1268" s="90" t="str">
        <f t="shared" si="997"/>
        <v/>
      </c>
      <c r="I1268" s="97"/>
      <c r="J1268" s="87" t="str">
        <f t="shared" si="998"/>
        <v/>
      </c>
      <c r="K1268" s="87" t="str">
        <f t="shared" si="999"/>
        <v/>
      </c>
      <c r="L1268" s="87" t="str">
        <f t="shared" si="1000"/>
        <v/>
      </c>
      <c r="M1268" s="87" t="str">
        <f t="shared" si="1001"/>
        <v/>
      </c>
      <c r="N1268" s="92"/>
      <c r="P1268" s="223" t="str">
        <f>IF(OR(LEFT($A1268,1)="x",AND(Y1253+$AC1268=0,$AC1253&gt;0)),"",IFERROR(VLOOKUP($A1268,LedenZ,26,0),""))</f>
        <v/>
      </c>
      <c r="Q1268" s="223" t="str">
        <f>IF(OR(LEFT($A1268,1)="x",AND(Z1253+$AC1268=0,$AC1253&gt;0)),"",IFERROR(VLOOKUP($A1268,LedenZ,27,0),""))</f>
        <v/>
      </c>
      <c r="R1268" s="223" t="str">
        <f>IF(OR(LEFT($A1268,1)="x",AND(AA1253+$AC1268=0,$AC1253&gt;0)),"",IFERROR(VLOOKUP($A1268,LedenZ,28,0),""))</f>
        <v/>
      </c>
      <c r="S1268" s="223" t="str">
        <f>IF(OR(LEFT($A1268,1)="x",AND(AC1253+$AC1268=0,$AC1253&gt;0)),"",IFERROR(VLOOKUP($A1268,LedenZ,29,0),""))</f>
        <v/>
      </c>
      <c r="V1268" s="229" t="str">
        <f t="shared" si="1007"/>
        <v/>
      </c>
      <c r="W1268" s="229" t="str">
        <f t="shared" si="1007"/>
        <v/>
      </c>
      <c r="X1268" s="52">
        <v>19</v>
      </c>
      <c r="Y1268" s="87" t="str">
        <f t="shared" si="1002"/>
        <v/>
      </c>
      <c r="Z1268" s="87" t="str">
        <f t="shared" si="1003"/>
        <v/>
      </c>
      <c r="AA1268" s="87" t="str">
        <f t="shared" si="1004"/>
        <v/>
      </c>
      <c r="AB1268" s="87" t="str">
        <f t="shared" si="1005"/>
        <v/>
      </c>
      <c r="AC1268" s="34">
        <f t="shared" si="1006"/>
        <v>0</v>
      </c>
    </row>
    <row r="1269" spans="1:32" ht="13.5" thickBot="1" x14ac:dyDescent="0.25">
      <c r="B1269" s="93"/>
      <c r="C1269" s="94"/>
      <c r="D1269" s="93"/>
      <c r="E1269" s="93"/>
      <c r="F1269" s="93"/>
      <c r="G1269" s="95"/>
      <c r="H1269" s="95"/>
      <c r="I1269" s="95"/>
      <c r="J1269" s="94"/>
      <c r="K1269" s="94"/>
      <c r="L1269" s="94"/>
      <c r="M1269" s="92"/>
      <c r="N1269" s="92"/>
      <c r="X1269" s="52">
        <v>20</v>
      </c>
    </row>
    <row r="1270" spans="1:32" ht="13.5" thickTop="1" x14ac:dyDescent="0.2">
      <c r="A1270" s="62"/>
      <c r="B1270" s="63"/>
      <c r="C1270" s="392" t="s">
        <v>6547</v>
      </c>
      <c r="D1270" s="392"/>
      <c r="E1270" s="178" t="s">
        <v>6548</v>
      </c>
      <c r="F1270" s="178" t="s">
        <v>6549</v>
      </c>
      <c r="G1270" s="65" t="s">
        <v>6550</v>
      </c>
      <c r="H1270" s="66"/>
      <c r="I1270" s="67"/>
      <c r="J1270" s="68" t="s">
        <v>6551</v>
      </c>
      <c r="K1270" s="68" t="s">
        <v>6552</v>
      </c>
      <c r="L1270" s="68" t="s">
        <v>6553</v>
      </c>
      <c r="M1270" s="69"/>
      <c r="N1270" s="69"/>
      <c r="O1270" s="70"/>
      <c r="P1270" s="71">
        <f>COUNT(P1274:P1288)</f>
        <v>0</v>
      </c>
      <c r="Q1270" s="71">
        <f>COUNT(Q1274:Q1288)</f>
        <v>0</v>
      </c>
      <c r="R1270" s="71">
        <f>COUNT(R1274:R1288)</f>
        <v>0</v>
      </c>
      <c r="S1270" s="71">
        <f>COUNT(S1274:S1288)</f>
        <v>0</v>
      </c>
      <c r="T1270" s="51">
        <f>S1270-(15-COUNTBLANK(AB1274:AB1288))</f>
        <v>0</v>
      </c>
      <c r="U1270" s="70"/>
      <c r="V1270" s="70"/>
      <c r="W1270" s="70"/>
      <c r="X1270" s="70">
        <v>1</v>
      </c>
      <c r="Y1270" s="62"/>
      <c r="Z1270" s="62"/>
      <c r="AA1270" s="62"/>
      <c r="AB1270" s="62"/>
      <c r="AC1270" s="62"/>
    </row>
    <row r="1271" spans="1:32" x14ac:dyDescent="0.2">
      <c r="A1271" s="43">
        <v>67</v>
      </c>
      <c r="B1271" s="73"/>
      <c r="C1271" s="391" t="str">
        <f>Leden!AR69</f>
        <v/>
      </c>
      <c r="D1271" s="391"/>
      <c r="E1271" s="177" t="str">
        <f>IF($C1271="","",LEFT(IFERROR(VLOOKUP($C1271,TeamsZ,2,0),"")&amp;"??",2))</f>
        <v/>
      </c>
      <c r="F1271" s="177" t="str">
        <f>IF($C1271="","",LEFT(IFERROR(VLOOKUP($C1271,TeamsZ,3,0),"")&amp;"??",2))</f>
        <v/>
      </c>
      <c r="G1271" s="177" t="str">
        <f>IF($C1271="","",LEFT(IFERROR(VLOOKUP($C1271,TeamsZ,4,0),"")&amp;"?",1))</f>
        <v/>
      </c>
      <c r="H1271" s="75"/>
      <c r="I1271" s="76"/>
      <c r="J1271" s="295">
        <f>COUNTIF(C1274:C1288,"V")</f>
        <v>0</v>
      </c>
      <c r="K1271" s="300">
        <f>COUNTIF(C1274:C1288,"M")</f>
        <v>0</v>
      </c>
      <c r="L1271" s="77" t="str">
        <f>IFERROR(AVERAGE(H1274:H1288),"")</f>
        <v/>
      </c>
      <c r="M1271" s="78"/>
      <c r="N1271" s="78"/>
      <c r="O1271" s="79" t="s">
        <v>6554</v>
      </c>
      <c r="P1271" s="223" t="str">
        <f>IF(COUNT(P1274:P1288)=0,"",TeamPunten(P1274:P1288,$V1271))</f>
        <v/>
      </c>
      <c r="Q1271" s="223" t="str">
        <f>IF(COUNT(Q1274:Q1288)=0,"",TeamPunten(Q1274:Q1288,$V1271))</f>
        <v/>
      </c>
      <c r="R1271" s="223" t="str">
        <f>IF(COUNT(R1274:R1288)=0,"",TeamPunten(R1274:R1288,$V1271))</f>
        <v/>
      </c>
      <c r="S1271" s="223" t="str">
        <f>IF(COUNT(S1274:S1288)=0,"",TeamPunten(S1274:S1288,$V1271))</f>
        <v/>
      </c>
      <c r="T1271" s="51"/>
      <c r="U1271" s="225" t="str">
        <f>MID($C1271,1,1)</f>
        <v/>
      </c>
      <c r="V1271" s="225" t="str">
        <f>MID($C1271,1,1)</f>
        <v/>
      </c>
      <c r="W1271" s="225" t="str">
        <f>MID($C1271,1,1)</f>
        <v/>
      </c>
      <c r="X1271" s="52">
        <v>2</v>
      </c>
      <c r="Y1271" s="43"/>
      <c r="Z1271" s="43"/>
      <c r="AA1271" s="43"/>
      <c r="AB1271" s="43"/>
      <c r="AC1271" s="43"/>
      <c r="AD1271" s="20" t="str">
        <f>IF($C1271="","",IFERROR(VLOOKUP($C1271,TeamsZ,6,0),""))</f>
        <v/>
      </c>
      <c r="AE1271" s="20" t="str">
        <f>IF($AD1271="","",VLOOKUP($AD1271,Teams!$J$4:$O$8,2,0))</f>
        <v/>
      </c>
      <c r="AF1271" s="20" t="str">
        <f>IF($AD1271="","",VLOOKUP($AD1271,Teams!$J$4:$O$8,4,0))</f>
        <v/>
      </c>
    </row>
    <row r="1272" spans="1:32" x14ac:dyDescent="0.2">
      <c r="B1272" s="63"/>
      <c r="C1272" s="178"/>
      <c r="D1272" s="63"/>
      <c r="E1272" s="63"/>
      <c r="F1272" s="63"/>
      <c r="G1272" s="67"/>
      <c r="H1272" s="67"/>
      <c r="I1272" s="67"/>
      <c r="J1272" s="296"/>
      <c r="K1272" s="296"/>
      <c r="L1272" s="296"/>
      <c r="M1272" s="80"/>
      <c r="N1272" s="80"/>
      <c r="P1272" s="224"/>
      <c r="Q1272" s="224"/>
      <c r="R1272" s="224"/>
      <c r="S1272" s="224"/>
      <c r="T1272" s="51"/>
      <c r="U1272" s="226"/>
      <c r="V1272" s="226"/>
      <c r="W1272" s="226"/>
      <c r="X1272" s="52">
        <v>3</v>
      </c>
    </row>
    <row r="1273" spans="1:32" x14ac:dyDescent="0.2">
      <c r="A1273" s="81"/>
      <c r="B1273" s="82"/>
      <c r="C1273" s="83" t="s">
        <v>6555</v>
      </c>
      <c r="D1273" s="83" t="s">
        <v>6556</v>
      </c>
      <c r="E1273" s="84" t="s">
        <v>6557</v>
      </c>
      <c r="F1273" s="84" t="s">
        <v>6558</v>
      </c>
      <c r="G1273" s="83" t="s">
        <v>6559</v>
      </c>
      <c r="H1273" s="83" t="s">
        <v>6560</v>
      </c>
      <c r="I1273" s="83" t="s">
        <v>6415</v>
      </c>
      <c r="J1273" s="83" t="s">
        <v>7321</v>
      </c>
      <c r="K1273" s="83" t="s">
        <v>8065</v>
      </c>
      <c r="L1273" s="83" t="s">
        <v>8195</v>
      </c>
      <c r="M1273" s="83" t="s">
        <v>8196</v>
      </c>
      <c r="N1273" s="85"/>
      <c r="O1273" s="86"/>
      <c r="P1273" s="227" t="s">
        <v>6425</v>
      </c>
      <c r="Q1273" s="227" t="s">
        <v>6424</v>
      </c>
      <c r="R1273" s="227" t="s">
        <v>6426</v>
      </c>
      <c r="S1273" s="227" t="s">
        <v>6425</v>
      </c>
      <c r="T1273" s="51"/>
      <c r="U1273" s="225" t="str">
        <f>IF(W1271="","",VLOOKUP(W1271,Leeftijdscat,2,FALSE))</f>
        <v/>
      </c>
      <c r="V1273" s="225" t="str">
        <f>IF(W1271="","",VLOOKUP(W1271,Leeftijdscat,3,FALSE))</f>
        <v/>
      </c>
      <c r="W1273" s="225"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LEN(AB1274&amp;AB1275&amp;AB1276&amp;AB1277&amp;AB1278&amp;AB1279&amp;AB1280&amp;AB1281&amp;AB1282&amp;AB1283&amp;AB1284&amp;AB1285&amp;AB1286&amp;AB1287&amp;AB1288)</f>
        <v>0</v>
      </c>
      <c r="AC1273" s="81">
        <f>SUM(Y1273:AA1273)</f>
        <v>0</v>
      </c>
    </row>
    <row r="1274" spans="1:32" x14ac:dyDescent="0.2">
      <c r="A1274" s="34" t="str">
        <f>C1271&amp;"x"&amp;B1274</f>
        <v>x1</v>
      </c>
      <c r="B1274" s="63">
        <v>1</v>
      </c>
      <c r="C1274" s="87" t="str">
        <f t="shared" ref="C1274:C1288" si="1008">IF(LEFT($A1274,1)="x","",IFERROR(VLOOKUP($A1274,LedenZ,5,0),""))</f>
        <v/>
      </c>
      <c r="D1274" s="87" t="str">
        <f t="shared" ref="D1274:D1288" si="1009">IF(LEFT($A1274,1)="x","",IFERROR(VLOOKUP($A1274,LedenZ,6,0),""))</f>
        <v/>
      </c>
      <c r="E1274" s="88" t="str">
        <f t="shared" ref="E1274:E1288" si="1010">IF(LEFT($A1274,1)="x","",IFERROR(VLOOKUP($A1274,LedenZ,7,0),""))</f>
        <v/>
      </c>
      <c r="F1274" s="88" t="str">
        <f t="shared" ref="F1274:F1288" si="1011">IF(LEFT($A1274,1)="x","",IFERROR(VLOOKUP($A1274,LedenZ,8,0),""))</f>
        <v/>
      </c>
      <c r="G1274" s="89" t="str">
        <f t="shared" ref="G1274:G1288" si="1012">IF(LEFT($A1274,1)="x","",IFERROR(VLOOKUP($A1274,LedenZ,9,0),""))</f>
        <v/>
      </c>
      <c r="H1274" s="90" t="str">
        <f t="shared" ref="H1274:H1288" si="1013">IF(AND(ISNUMBER(G1274),G1274&lt;&gt;0),DATEDIF(G1274,Peildatum,"Y"),"")</f>
        <v/>
      </c>
      <c r="I1274" s="97"/>
      <c r="J1274" s="87" t="str">
        <f t="shared" ref="J1274:J1288" si="1014">IF(LEFT($A1274,1)="x","",IFERROR(VLOOKUP($A1274,LedenZ,15,0),""))</f>
        <v/>
      </c>
      <c r="K1274" s="87" t="str">
        <f t="shared" ref="K1274:K1288" si="1015">IF(LEFT($A1274,1)="x","",IFERROR(VLOOKUP($A1274,LedenZ,16,0),""))</f>
        <v/>
      </c>
      <c r="L1274" s="87" t="str">
        <f t="shared" ref="L1274:L1288" si="1016">IF(LEFT($A1274,1)="x","",IFERROR(VLOOKUP($A1274,LedenZ,17,0),""))</f>
        <v/>
      </c>
      <c r="M1274" s="87" t="str">
        <f t="shared" ref="M1274:M1288" si="1017">IF(LEFT($A1274,1)="x","",IFERROR(VLOOKUP($A1274,LedenZ,18,0),""))</f>
        <v/>
      </c>
      <c r="N1274" s="92"/>
      <c r="P1274" s="223" t="str">
        <f>IF(OR(LEFT($A1274,1)="x",AND(Y1273+$AC1274=0,$AC1273&gt;0)),"",IFERROR(VLOOKUP($A1274,LedenZ,26,0),""))</f>
        <v/>
      </c>
      <c r="Q1274" s="223" t="str">
        <f>IF(OR(LEFT($A1274,1)="x",AND(Z1273+$AC1274=0,$AC1273&gt;0)),"",IFERROR(VLOOKUP($A1274,LedenZ,27,0),""))</f>
        <v/>
      </c>
      <c r="R1274" s="223" t="str">
        <f>IF(OR(LEFT($A1274,1)="x",AND(AA1273+$AC1274=0,$AC1273&gt;0)),"",IFERROR(VLOOKUP($A1274,LedenZ,28,0),""))</f>
        <v/>
      </c>
      <c r="S1274" s="223" t="str">
        <f>IF(OR(LEFT($A1274,1)="x",AND(AC1273+$AC1274=0,$AC1273&gt;0)),"",IFERROR(VLOOKUP($A1274,LedenZ,29,0),""))</f>
        <v/>
      </c>
      <c r="T1274" s="305"/>
      <c r="U1274" s="226"/>
      <c r="V1274" s="229" t="str">
        <f>V1273</f>
        <v/>
      </c>
      <c r="W1274" s="229" t="str">
        <f>W1273</f>
        <v/>
      </c>
      <c r="X1274" s="52">
        <v>5</v>
      </c>
      <c r="Y1274" s="87" t="str">
        <f t="shared" ref="Y1274:Y1288" si="1018">IF(LEFT($A1274,1)="x","",IFERROR(VLOOKUP($A1274,LedenZ,33,0),""))</f>
        <v/>
      </c>
      <c r="Z1274" s="87" t="str">
        <f t="shared" ref="Z1274:Z1288" si="1019">IF(LEFT($A1274,1)="x","",IFERROR(VLOOKUP($A1274,LedenZ,34,0),""))</f>
        <v/>
      </c>
      <c r="AA1274" s="87" t="str">
        <f t="shared" ref="AA1274:AA1288" si="1020">IF(LEFT($A1274,1)="x","",IFERROR(VLOOKUP($A1274,LedenZ,35,0),""))</f>
        <v/>
      </c>
      <c r="AB1274" s="87" t="str">
        <f t="shared" ref="AB1274:AB1288" si="1021">IF(LEFT($A1274,1)="x","",IFERROR(VLOOKUP($A1274,LedenZ,36,0),""))</f>
        <v/>
      </c>
      <c r="AC1274" s="34">
        <f t="shared" ref="AC1274:AC1288" si="1022">LEN(Y1274&amp;Z1274&amp;AA1274&amp;AB1274)</f>
        <v>0</v>
      </c>
    </row>
    <row r="1275" spans="1:32" x14ac:dyDescent="0.2">
      <c r="A1275" s="34" t="str">
        <f>C1271&amp;"x"&amp;B1275</f>
        <v>x2</v>
      </c>
      <c r="B1275" s="63">
        <v>2</v>
      </c>
      <c r="C1275" s="87" t="str">
        <f t="shared" si="1008"/>
        <v/>
      </c>
      <c r="D1275" s="87" t="str">
        <f t="shared" si="1009"/>
        <v/>
      </c>
      <c r="E1275" s="88" t="str">
        <f t="shared" si="1010"/>
        <v/>
      </c>
      <c r="F1275" s="88" t="str">
        <f t="shared" si="1011"/>
        <v/>
      </c>
      <c r="G1275" s="89" t="str">
        <f t="shared" si="1012"/>
        <v/>
      </c>
      <c r="H1275" s="90" t="str">
        <f t="shared" si="1013"/>
        <v/>
      </c>
      <c r="I1275" s="97"/>
      <c r="J1275" s="87" t="str">
        <f t="shared" si="1014"/>
        <v/>
      </c>
      <c r="K1275" s="87" t="str">
        <f t="shared" si="1015"/>
        <v/>
      </c>
      <c r="L1275" s="87" t="str">
        <f t="shared" si="1016"/>
        <v/>
      </c>
      <c r="M1275" s="87" t="str">
        <f t="shared" si="1017"/>
        <v/>
      </c>
      <c r="N1275" s="92"/>
      <c r="P1275" s="223" t="str">
        <f>IF(OR(LEFT($A1275,1)="x",AND(Y1273+$AC1275=0,$AC1273&gt;0)),"",IFERROR(VLOOKUP($A1275,LedenZ,26,0),""))</f>
        <v/>
      </c>
      <c r="Q1275" s="223" t="str">
        <f>IF(OR(LEFT($A1275,1)="x",AND(Z1273+$AC1275=0,$AC1273&gt;0)),"",IFERROR(VLOOKUP($A1275,LedenZ,27,0),""))</f>
        <v/>
      </c>
      <c r="R1275" s="223" t="str">
        <f>IF(OR(LEFT($A1275,1)="x",AND(AA1273+$AC1275=0,$AC1273&gt;0)),"",IFERROR(VLOOKUP($A1275,LedenZ,28,0),""))</f>
        <v/>
      </c>
      <c r="S1275" s="223" t="str">
        <f>IF(OR(LEFT($A1275,1)="x",AND(AC1273+$AC1275=0,$AC1273&gt;0)),"",IFERROR(VLOOKUP($A1275,LedenZ,29,0),""))</f>
        <v/>
      </c>
      <c r="T1275" s="305"/>
      <c r="U1275" s="226"/>
      <c r="V1275" s="229" t="str">
        <f t="shared" ref="V1275:W1288" si="1023">V1274</f>
        <v/>
      </c>
      <c r="W1275" s="229" t="str">
        <f t="shared" si="1023"/>
        <v/>
      </c>
      <c r="X1275" s="52">
        <v>6</v>
      </c>
      <c r="Y1275" s="87" t="str">
        <f t="shared" si="1018"/>
        <v/>
      </c>
      <c r="Z1275" s="87" t="str">
        <f t="shared" si="1019"/>
        <v/>
      </c>
      <c r="AA1275" s="87" t="str">
        <f t="shared" si="1020"/>
        <v/>
      </c>
      <c r="AB1275" s="87" t="str">
        <f t="shared" si="1021"/>
        <v/>
      </c>
      <c r="AC1275" s="34">
        <f t="shared" si="1022"/>
        <v>0</v>
      </c>
    </row>
    <row r="1276" spans="1:32" x14ac:dyDescent="0.2">
      <c r="A1276" s="34" t="str">
        <f>C1271&amp;"x"&amp;B1276</f>
        <v>x3</v>
      </c>
      <c r="B1276" s="63">
        <v>3</v>
      </c>
      <c r="C1276" s="87" t="str">
        <f t="shared" si="1008"/>
        <v/>
      </c>
      <c r="D1276" s="87" t="str">
        <f t="shared" si="1009"/>
        <v/>
      </c>
      <c r="E1276" s="88" t="str">
        <f t="shared" si="1010"/>
        <v/>
      </c>
      <c r="F1276" s="88" t="str">
        <f t="shared" si="1011"/>
        <v/>
      </c>
      <c r="G1276" s="89" t="str">
        <f t="shared" si="1012"/>
        <v/>
      </c>
      <c r="H1276" s="90" t="str">
        <f t="shared" si="1013"/>
        <v/>
      </c>
      <c r="I1276" s="97"/>
      <c r="J1276" s="87" t="str">
        <f t="shared" si="1014"/>
        <v/>
      </c>
      <c r="K1276" s="87" t="str">
        <f t="shared" si="1015"/>
        <v/>
      </c>
      <c r="L1276" s="87" t="str">
        <f t="shared" si="1016"/>
        <v/>
      </c>
      <c r="M1276" s="87" t="str">
        <f t="shared" si="1017"/>
        <v/>
      </c>
      <c r="N1276" s="92"/>
      <c r="P1276" s="223" t="str">
        <f>IF(OR(LEFT($A1276,1)="x",AND(Y1273+$AC1276=0,$AC1273&gt;0)),"",IFERROR(VLOOKUP($A1276,LedenZ,26,0),""))</f>
        <v/>
      </c>
      <c r="Q1276" s="223" t="str">
        <f>IF(OR(LEFT($A1276,1)="x",AND(Z1273+$AC1276=0,$AC1273&gt;0)),"",IFERROR(VLOOKUP($A1276,LedenZ,27,0),""))</f>
        <v/>
      </c>
      <c r="R1276" s="223" t="str">
        <f>IF(OR(LEFT($A1276,1)="x",AND(AA1273+$AC1276=0,$AC1273&gt;0)),"",IFERROR(VLOOKUP($A1276,LedenZ,28,0),""))</f>
        <v/>
      </c>
      <c r="S1276" s="223" t="str">
        <f>IF(OR(LEFT($A1276,1)="x",AND(AC1273+$AC1276=0,$AC1273&gt;0)),"",IFERROR(VLOOKUP($A1276,LedenZ,29,0),""))</f>
        <v/>
      </c>
      <c r="T1276" s="305"/>
      <c r="U1276" s="226"/>
      <c r="V1276" s="229" t="str">
        <f t="shared" si="1023"/>
        <v/>
      </c>
      <c r="W1276" s="229" t="str">
        <f t="shared" si="1023"/>
        <v/>
      </c>
      <c r="X1276" s="52">
        <v>7</v>
      </c>
      <c r="Y1276" s="87" t="str">
        <f t="shared" si="1018"/>
        <v/>
      </c>
      <c r="Z1276" s="87" t="str">
        <f t="shared" si="1019"/>
        <v/>
      </c>
      <c r="AA1276" s="87" t="str">
        <f t="shared" si="1020"/>
        <v/>
      </c>
      <c r="AB1276" s="87" t="str">
        <f t="shared" si="1021"/>
        <v/>
      </c>
      <c r="AC1276" s="34">
        <f t="shared" si="1022"/>
        <v>0</v>
      </c>
    </row>
    <row r="1277" spans="1:32" x14ac:dyDescent="0.2">
      <c r="A1277" s="34" t="str">
        <f>C1271&amp;"x"&amp;B1277</f>
        <v>x4</v>
      </c>
      <c r="B1277" s="63">
        <v>4</v>
      </c>
      <c r="C1277" s="87" t="str">
        <f t="shared" si="1008"/>
        <v/>
      </c>
      <c r="D1277" s="87" t="str">
        <f t="shared" si="1009"/>
        <v/>
      </c>
      <c r="E1277" s="88" t="str">
        <f t="shared" si="1010"/>
        <v/>
      </c>
      <c r="F1277" s="88" t="str">
        <f t="shared" si="1011"/>
        <v/>
      </c>
      <c r="G1277" s="89" t="str">
        <f t="shared" si="1012"/>
        <v/>
      </c>
      <c r="H1277" s="90" t="str">
        <f t="shared" si="1013"/>
        <v/>
      </c>
      <c r="I1277" s="97"/>
      <c r="J1277" s="87" t="str">
        <f t="shared" si="1014"/>
        <v/>
      </c>
      <c r="K1277" s="87" t="str">
        <f t="shared" si="1015"/>
        <v/>
      </c>
      <c r="L1277" s="87" t="str">
        <f t="shared" si="1016"/>
        <v/>
      </c>
      <c r="M1277" s="87" t="str">
        <f t="shared" si="1017"/>
        <v/>
      </c>
      <c r="N1277" s="92"/>
      <c r="P1277" s="223" t="str">
        <f>IF(OR(LEFT($A1277,1)="x",AND(Y1273+$AC1277=0,$AC1273&gt;0)),"",IFERROR(VLOOKUP($A1277,LedenZ,26,0),""))</f>
        <v/>
      </c>
      <c r="Q1277" s="223" t="str">
        <f>IF(OR(LEFT($A1277,1)="x",AND(Z1273+$AC1277=0,$AC1273&gt;0)),"",IFERROR(VLOOKUP($A1277,LedenZ,27,0),""))</f>
        <v/>
      </c>
      <c r="R1277" s="223" t="str">
        <f>IF(OR(LEFT($A1277,1)="x",AND(AA1273+$AC1277=0,$AC1273&gt;0)),"",IFERROR(VLOOKUP($A1277,LedenZ,28,0),""))</f>
        <v/>
      </c>
      <c r="S1277" s="223" t="str">
        <f>IF(OR(LEFT($A1277,1)="x",AND(AC1273+$AC1277=0,$AC1273&gt;0)),"",IFERROR(VLOOKUP($A1277,LedenZ,29,0),""))</f>
        <v/>
      </c>
      <c r="T1277" s="305"/>
      <c r="U1277" s="226"/>
      <c r="V1277" s="229" t="str">
        <f t="shared" si="1023"/>
        <v/>
      </c>
      <c r="W1277" s="229" t="str">
        <f t="shared" si="1023"/>
        <v/>
      </c>
      <c r="X1277" s="52">
        <v>8</v>
      </c>
      <c r="Y1277" s="87" t="str">
        <f t="shared" si="1018"/>
        <v/>
      </c>
      <c r="Z1277" s="87" t="str">
        <f t="shared" si="1019"/>
        <v/>
      </c>
      <c r="AA1277" s="87" t="str">
        <f t="shared" si="1020"/>
        <v/>
      </c>
      <c r="AB1277" s="87" t="str">
        <f t="shared" si="1021"/>
        <v/>
      </c>
      <c r="AC1277" s="34">
        <f t="shared" si="1022"/>
        <v>0</v>
      </c>
    </row>
    <row r="1278" spans="1:32" x14ac:dyDescent="0.2">
      <c r="A1278" s="34" t="str">
        <f>C1271&amp;"x"&amp;B1278</f>
        <v>x5</v>
      </c>
      <c r="B1278" s="63">
        <v>5</v>
      </c>
      <c r="C1278" s="87" t="str">
        <f t="shared" si="1008"/>
        <v/>
      </c>
      <c r="D1278" s="87" t="str">
        <f t="shared" si="1009"/>
        <v/>
      </c>
      <c r="E1278" s="88" t="str">
        <f t="shared" si="1010"/>
        <v/>
      </c>
      <c r="F1278" s="88" t="str">
        <f t="shared" si="1011"/>
        <v/>
      </c>
      <c r="G1278" s="89" t="str">
        <f t="shared" si="1012"/>
        <v/>
      </c>
      <c r="H1278" s="90" t="str">
        <f t="shared" si="1013"/>
        <v/>
      </c>
      <c r="I1278" s="97"/>
      <c r="J1278" s="87" t="str">
        <f t="shared" si="1014"/>
        <v/>
      </c>
      <c r="K1278" s="87" t="str">
        <f t="shared" si="1015"/>
        <v/>
      </c>
      <c r="L1278" s="87" t="str">
        <f t="shared" si="1016"/>
        <v/>
      </c>
      <c r="M1278" s="87" t="str">
        <f t="shared" si="1017"/>
        <v/>
      </c>
      <c r="N1278" s="92"/>
      <c r="P1278" s="223" t="str">
        <f>IF(OR(LEFT($A1278,1)="x",AND(Y1273+$AC1278=0,$AC1273&gt;0)),"",IFERROR(VLOOKUP($A1278,LedenZ,26,0),""))</f>
        <v/>
      </c>
      <c r="Q1278" s="223" t="str">
        <f>IF(OR(LEFT($A1278,1)="x",AND(Z1273+$AC1278=0,$AC1273&gt;0)),"",IFERROR(VLOOKUP($A1278,LedenZ,27,0),""))</f>
        <v/>
      </c>
      <c r="R1278" s="223" t="str">
        <f>IF(OR(LEFT($A1278,1)="x",AND(AA1273+$AC1278=0,$AC1273&gt;0)),"",IFERROR(VLOOKUP($A1278,LedenZ,28,0),""))</f>
        <v/>
      </c>
      <c r="S1278" s="223" t="str">
        <f>IF(OR(LEFT($A1278,1)="x",AND(AC1273+$AC1278=0,$AC1273&gt;0)),"",IFERROR(VLOOKUP($A1278,LedenZ,29,0),""))</f>
        <v/>
      </c>
      <c r="T1278" s="305"/>
      <c r="U1278" s="226"/>
      <c r="V1278" s="229" t="str">
        <f t="shared" si="1023"/>
        <v/>
      </c>
      <c r="W1278" s="229" t="str">
        <f t="shared" si="1023"/>
        <v/>
      </c>
      <c r="X1278" s="52">
        <v>9</v>
      </c>
      <c r="Y1278" s="87" t="str">
        <f t="shared" si="1018"/>
        <v/>
      </c>
      <c r="Z1278" s="87" t="str">
        <f t="shared" si="1019"/>
        <v/>
      </c>
      <c r="AA1278" s="87" t="str">
        <f t="shared" si="1020"/>
        <v/>
      </c>
      <c r="AB1278" s="87" t="str">
        <f t="shared" si="1021"/>
        <v/>
      </c>
      <c r="AC1278" s="34">
        <f t="shared" si="1022"/>
        <v>0</v>
      </c>
    </row>
    <row r="1279" spans="1:32" x14ac:dyDescent="0.2">
      <c r="A1279" s="34" t="str">
        <f>C1271&amp;"x"&amp;B1279</f>
        <v>x6</v>
      </c>
      <c r="B1279" s="63">
        <v>6</v>
      </c>
      <c r="C1279" s="87" t="str">
        <f t="shared" si="1008"/>
        <v/>
      </c>
      <c r="D1279" s="87" t="str">
        <f t="shared" si="1009"/>
        <v/>
      </c>
      <c r="E1279" s="88" t="str">
        <f t="shared" si="1010"/>
        <v/>
      </c>
      <c r="F1279" s="88" t="str">
        <f t="shared" si="1011"/>
        <v/>
      </c>
      <c r="G1279" s="89" t="str">
        <f t="shared" si="1012"/>
        <v/>
      </c>
      <c r="H1279" s="90" t="str">
        <f t="shared" si="1013"/>
        <v/>
      </c>
      <c r="I1279" s="97"/>
      <c r="J1279" s="87" t="str">
        <f t="shared" si="1014"/>
        <v/>
      </c>
      <c r="K1279" s="87" t="str">
        <f t="shared" si="1015"/>
        <v/>
      </c>
      <c r="L1279" s="87" t="str">
        <f t="shared" si="1016"/>
        <v/>
      </c>
      <c r="M1279" s="87" t="str">
        <f t="shared" si="1017"/>
        <v/>
      </c>
      <c r="N1279" s="92"/>
      <c r="P1279" s="223" t="str">
        <f>IF(OR(LEFT($A1279,1)="x",AND(Y1273+$AC1279=0,$AC1273&gt;0)),"",IFERROR(VLOOKUP($A1279,LedenZ,26,0),""))</f>
        <v/>
      </c>
      <c r="Q1279" s="223" t="str">
        <f>IF(OR(LEFT($A1279,1)="x",AND(Z1273+$AC1279=0,$AC1273&gt;0)),"",IFERROR(VLOOKUP($A1279,LedenZ,27,0),""))</f>
        <v/>
      </c>
      <c r="R1279" s="223" t="str">
        <f>IF(OR(LEFT($A1279,1)="x",AND(AA1273+$AC1279=0,$AC1273&gt;0)),"",IFERROR(VLOOKUP($A1279,LedenZ,28,0),""))</f>
        <v/>
      </c>
      <c r="S1279" s="223" t="str">
        <f>IF(OR(LEFT($A1279,1)="x",AND(AC1273+$AC1279=0,$AC1273&gt;0)),"",IFERROR(VLOOKUP($A1279,LedenZ,29,0),""))</f>
        <v/>
      </c>
      <c r="T1279" s="305"/>
      <c r="U1279" s="226"/>
      <c r="V1279" s="229" t="str">
        <f t="shared" si="1023"/>
        <v/>
      </c>
      <c r="W1279" s="229" t="str">
        <f t="shared" si="1023"/>
        <v/>
      </c>
      <c r="X1279" s="52">
        <v>10</v>
      </c>
      <c r="Y1279" s="87" t="str">
        <f t="shared" si="1018"/>
        <v/>
      </c>
      <c r="Z1279" s="87" t="str">
        <f t="shared" si="1019"/>
        <v/>
      </c>
      <c r="AA1279" s="87" t="str">
        <f t="shared" si="1020"/>
        <v/>
      </c>
      <c r="AB1279" s="87" t="str">
        <f t="shared" si="1021"/>
        <v/>
      </c>
      <c r="AC1279" s="34">
        <f t="shared" si="1022"/>
        <v>0</v>
      </c>
    </row>
    <row r="1280" spans="1:32" x14ac:dyDescent="0.2">
      <c r="A1280" s="34" t="str">
        <f>C1271&amp;"x"&amp;B1280</f>
        <v>x7</v>
      </c>
      <c r="B1280" s="63">
        <v>7</v>
      </c>
      <c r="C1280" s="87" t="str">
        <f t="shared" si="1008"/>
        <v/>
      </c>
      <c r="D1280" s="87" t="str">
        <f t="shared" si="1009"/>
        <v/>
      </c>
      <c r="E1280" s="88" t="str">
        <f t="shared" si="1010"/>
        <v/>
      </c>
      <c r="F1280" s="88" t="str">
        <f t="shared" si="1011"/>
        <v/>
      </c>
      <c r="G1280" s="89" t="str">
        <f t="shared" si="1012"/>
        <v/>
      </c>
      <c r="H1280" s="90" t="str">
        <f t="shared" si="1013"/>
        <v/>
      </c>
      <c r="I1280" s="97"/>
      <c r="J1280" s="87" t="str">
        <f t="shared" si="1014"/>
        <v/>
      </c>
      <c r="K1280" s="87" t="str">
        <f t="shared" si="1015"/>
        <v/>
      </c>
      <c r="L1280" s="87" t="str">
        <f t="shared" si="1016"/>
        <v/>
      </c>
      <c r="M1280" s="87" t="str">
        <f t="shared" si="1017"/>
        <v/>
      </c>
      <c r="N1280" s="92"/>
      <c r="P1280" s="223" t="str">
        <f>IF(OR(LEFT($A1280,1)="x",AND(Y1273+$AC1280=0,$AC1273&gt;0)),"",IFERROR(VLOOKUP($A1280,LedenZ,26,0),""))</f>
        <v/>
      </c>
      <c r="Q1280" s="223" t="str">
        <f>IF(OR(LEFT($A1280,1)="x",AND(Z1273+$AC1280=0,$AC1273&gt;0)),"",IFERROR(VLOOKUP($A1280,LedenZ,27,0),""))</f>
        <v/>
      </c>
      <c r="R1280" s="223" t="str">
        <f>IF(OR(LEFT($A1280,1)="x",AND(AA1273+$AC1280=0,$AC1273&gt;0)),"",IFERROR(VLOOKUP($A1280,LedenZ,28,0),""))</f>
        <v/>
      </c>
      <c r="S1280" s="223" t="str">
        <f>IF(OR(LEFT($A1280,1)="x",AND(AC1273+$AC1280=0,$AC1273&gt;0)),"",IFERROR(VLOOKUP($A1280,LedenZ,29,0),""))</f>
        <v/>
      </c>
      <c r="T1280" s="305"/>
      <c r="U1280" s="226"/>
      <c r="V1280" s="229" t="str">
        <f t="shared" si="1023"/>
        <v/>
      </c>
      <c r="W1280" s="229" t="str">
        <f t="shared" si="1023"/>
        <v/>
      </c>
      <c r="X1280" s="52">
        <v>11</v>
      </c>
      <c r="Y1280" s="87" t="str">
        <f t="shared" si="1018"/>
        <v/>
      </c>
      <c r="Z1280" s="87" t="str">
        <f t="shared" si="1019"/>
        <v/>
      </c>
      <c r="AA1280" s="87" t="str">
        <f t="shared" si="1020"/>
        <v/>
      </c>
      <c r="AB1280" s="87" t="str">
        <f t="shared" si="1021"/>
        <v/>
      </c>
      <c r="AC1280" s="34">
        <f t="shared" si="1022"/>
        <v>0</v>
      </c>
    </row>
    <row r="1281" spans="1:29" x14ac:dyDescent="0.2">
      <c r="A1281" s="34" t="str">
        <f>C1271&amp;"x"&amp;B1281</f>
        <v>x8</v>
      </c>
      <c r="B1281" s="63">
        <v>8</v>
      </c>
      <c r="C1281" s="87" t="str">
        <f t="shared" si="1008"/>
        <v/>
      </c>
      <c r="D1281" s="87" t="str">
        <f t="shared" si="1009"/>
        <v/>
      </c>
      <c r="E1281" s="88" t="str">
        <f t="shared" si="1010"/>
        <v/>
      </c>
      <c r="F1281" s="88" t="str">
        <f t="shared" si="1011"/>
        <v/>
      </c>
      <c r="G1281" s="89" t="str">
        <f t="shared" si="1012"/>
        <v/>
      </c>
      <c r="H1281" s="90" t="str">
        <f t="shared" si="1013"/>
        <v/>
      </c>
      <c r="I1281" s="97"/>
      <c r="J1281" s="87" t="str">
        <f t="shared" si="1014"/>
        <v/>
      </c>
      <c r="K1281" s="87" t="str">
        <f t="shared" si="1015"/>
        <v/>
      </c>
      <c r="L1281" s="87" t="str">
        <f t="shared" si="1016"/>
        <v/>
      </c>
      <c r="M1281" s="87" t="str">
        <f t="shared" si="1017"/>
        <v/>
      </c>
      <c r="N1281" s="92"/>
      <c r="P1281" s="223" t="str">
        <f>IF(OR(LEFT($A1281,1)="x",AND(Y1273+$AC1281=0,$AC1273&gt;0)),"",IFERROR(VLOOKUP($A1281,LedenZ,26,0),""))</f>
        <v/>
      </c>
      <c r="Q1281" s="223" t="str">
        <f>IF(OR(LEFT($A1281,1)="x",AND(Z1273+$AC1281=0,$AC1273&gt;0)),"",IFERROR(VLOOKUP($A1281,LedenZ,27,0),""))</f>
        <v/>
      </c>
      <c r="R1281" s="223" t="str">
        <f>IF(OR(LEFT($A1281,1)="x",AND(AA1273+$AC1281=0,$AC1273&gt;0)),"",IFERROR(VLOOKUP($A1281,LedenZ,28,0),""))</f>
        <v/>
      </c>
      <c r="S1281" s="223" t="str">
        <f>IF(OR(LEFT($A1281,1)="x",AND(AC1273+$AC1281=0,$AC1273&gt;0)),"",IFERROR(VLOOKUP($A1281,LedenZ,29,0),""))</f>
        <v/>
      </c>
      <c r="T1281" s="305"/>
      <c r="U1281" s="226"/>
      <c r="V1281" s="229" t="str">
        <f t="shared" si="1023"/>
        <v/>
      </c>
      <c r="W1281" s="229" t="str">
        <f t="shared" si="1023"/>
        <v/>
      </c>
      <c r="X1281" s="52">
        <v>12</v>
      </c>
      <c r="Y1281" s="87" t="str">
        <f t="shared" si="1018"/>
        <v/>
      </c>
      <c r="Z1281" s="87" t="str">
        <f t="shared" si="1019"/>
        <v/>
      </c>
      <c r="AA1281" s="87" t="str">
        <f t="shared" si="1020"/>
        <v/>
      </c>
      <c r="AB1281" s="87" t="str">
        <f t="shared" si="1021"/>
        <v/>
      </c>
      <c r="AC1281" s="34">
        <f t="shared" si="1022"/>
        <v>0</v>
      </c>
    </row>
    <row r="1282" spans="1:29" x14ac:dyDescent="0.2">
      <c r="A1282" s="34" t="str">
        <f>C1271&amp;"x"&amp;B1282</f>
        <v>x9</v>
      </c>
      <c r="B1282" s="63">
        <v>9</v>
      </c>
      <c r="C1282" s="87" t="str">
        <f t="shared" si="1008"/>
        <v/>
      </c>
      <c r="D1282" s="87" t="str">
        <f t="shared" si="1009"/>
        <v/>
      </c>
      <c r="E1282" s="88" t="str">
        <f t="shared" si="1010"/>
        <v/>
      </c>
      <c r="F1282" s="88" t="str">
        <f t="shared" si="1011"/>
        <v/>
      </c>
      <c r="G1282" s="89" t="str">
        <f t="shared" si="1012"/>
        <v/>
      </c>
      <c r="H1282" s="90" t="str">
        <f t="shared" si="1013"/>
        <v/>
      </c>
      <c r="I1282" s="97"/>
      <c r="J1282" s="87" t="str">
        <f t="shared" si="1014"/>
        <v/>
      </c>
      <c r="K1282" s="87" t="str">
        <f t="shared" si="1015"/>
        <v/>
      </c>
      <c r="L1282" s="87" t="str">
        <f t="shared" si="1016"/>
        <v/>
      </c>
      <c r="M1282" s="87" t="str">
        <f t="shared" si="1017"/>
        <v/>
      </c>
      <c r="N1282" s="92"/>
      <c r="P1282" s="223" t="str">
        <f>IF(OR(LEFT($A1282,1)="x",AND(Y1273+$AC1282=0,$AC1273&gt;0)),"",IFERROR(VLOOKUP($A1282,LedenZ,26,0),""))</f>
        <v/>
      </c>
      <c r="Q1282" s="223" t="str">
        <f>IF(OR(LEFT($A1282,1)="x",AND(Z1273+$AC1282=0,$AC1273&gt;0)),"",IFERROR(VLOOKUP($A1282,LedenZ,27,0),""))</f>
        <v/>
      </c>
      <c r="R1282" s="223" t="str">
        <f>IF(OR(LEFT($A1282,1)="x",AND(AA1273+$AC1282=0,$AC1273&gt;0)),"",IFERROR(VLOOKUP($A1282,LedenZ,28,0),""))</f>
        <v/>
      </c>
      <c r="S1282" s="223" t="str">
        <f>IF(OR(LEFT($A1282,1)="x",AND(AC1273+$AC1282=0,$AC1273&gt;0)),"",IFERROR(VLOOKUP($A1282,LedenZ,29,0),""))</f>
        <v/>
      </c>
      <c r="T1282" s="305"/>
      <c r="U1282" s="226"/>
      <c r="V1282" s="229" t="str">
        <f t="shared" si="1023"/>
        <v/>
      </c>
      <c r="W1282" s="229" t="str">
        <f t="shared" si="1023"/>
        <v/>
      </c>
      <c r="X1282" s="52">
        <v>13</v>
      </c>
      <c r="Y1282" s="87" t="str">
        <f t="shared" si="1018"/>
        <v/>
      </c>
      <c r="Z1282" s="87" t="str">
        <f t="shared" si="1019"/>
        <v/>
      </c>
      <c r="AA1282" s="87" t="str">
        <f t="shared" si="1020"/>
        <v/>
      </c>
      <c r="AB1282" s="87" t="str">
        <f t="shared" si="1021"/>
        <v/>
      </c>
      <c r="AC1282" s="34">
        <f t="shared" si="1022"/>
        <v>0</v>
      </c>
    </row>
    <row r="1283" spans="1:29" x14ac:dyDescent="0.2">
      <c r="A1283" s="34" t="str">
        <f>C1271&amp;"x"&amp;B1283</f>
        <v>x10</v>
      </c>
      <c r="B1283" s="63">
        <v>10</v>
      </c>
      <c r="C1283" s="87" t="str">
        <f t="shared" si="1008"/>
        <v/>
      </c>
      <c r="D1283" s="87" t="str">
        <f t="shared" si="1009"/>
        <v/>
      </c>
      <c r="E1283" s="88" t="str">
        <f t="shared" si="1010"/>
        <v/>
      </c>
      <c r="F1283" s="88" t="str">
        <f t="shared" si="1011"/>
        <v/>
      </c>
      <c r="G1283" s="89" t="str">
        <f t="shared" si="1012"/>
        <v/>
      </c>
      <c r="H1283" s="90" t="str">
        <f t="shared" si="1013"/>
        <v/>
      </c>
      <c r="I1283" s="97"/>
      <c r="J1283" s="87" t="str">
        <f t="shared" si="1014"/>
        <v/>
      </c>
      <c r="K1283" s="87" t="str">
        <f t="shared" si="1015"/>
        <v/>
      </c>
      <c r="L1283" s="87" t="str">
        <f t="shared" si="1016"/>
        <v/>
      </c>
      <c r="M1283" s="87" t="str">
        <f t="shared" si="1017"/>
        <v/>
      </c>
      <c r="N1283" s="92"/>
      <c r="P1283" s="223" t="str">
        <f>IF(OR(LEFT($A1283,1)="x",AND(Y1273+$AC1283=0,$AC1273&gt;0)),"",IFERROR(VLOOKUP($A1283,LedenZ,26,0),""))</f>
        <v/>
      </c>
      <c r="Q1283" s="223" t="str">
        <f>IF(OR(LEFT($A1283,1)="x",AND(Z1273+$AC1283=0,$AC1273&gt;0)),"",IFERROR(VLOOKUP($A1283,LedenZ,27,0),""))</f>
        <v/>
      </c>
      <c r="R1283" s="223" t="str">
        <f>IF(OR(LEFT($A1283,1)="x",AND(AA1273+$AC1283=0,$AC1273&gt;0)),"",IFERROR(VLOOKUP($A1283,LedenZ,28,0),""))</f>
        <v/>
      </c>
      <c r="S1283" s="223" t="str">
        <f>IF(OR(LEFT($A1283,1)="x",AND(AC1273+$AC1283=0,$AC1273&gt;0)),"",IFERROR(VLOOKUP($A1283,LedenZ,29,0),""))</f>
        <v/>
      </c>
      <c r="T1283" s="305"/>
      <c r="U1283" s="226"/>
      <c r="V1283" s="229" t="str">
        <f t="shared" si="1023"/>
        <v/>
      </c>
      <c r="W1283" s="229" t="str">
        <f t="shared" si="1023"/>
        <v/>
      </c>
      <c r="X1283" s="52">
        <v>14</v>
      </c>
      <c r="Y1283" s="87" t="str">
        <f t="shared" si="1018"/>
        <v/>
      </c>
      <c r="Z1283" s="87" t="str">
        <f t="shared" si="1019"/>
        <v/>
      </c>
      <c r="AA1283" s="87" t="str">
        <f t="shared" si="1020"/>
        <v/>
      </c>
      <c r="AB1283" s="87" t="str">
        <f t="shared" si="1021"/>
        <v/>
      </c>
      <c r="AC1283" s="34">
        <f t="shared" si="1022"/>
        <v>0</v>
      </c>
    </row>
    <row r="1284" spans="1:29" x14ac:dyDescent="0.2">
      <c r="A1284" s="34" t="str">
        <f>C1271&amp;"x"&amp;B1284</f>
        <v>x11</v>
      </c>
      <c r="B1284" s="63">
        <v>11</v>
      </c>
      <c r="C1284" s="87" t="str">
        <f t="shared" si="1008"/>
        <v/>
      </c>
      <c r="D1284" s="87" t="str">
        <f t="shared" si="1009"/>
        <v/>
      </c>
      <c r="E1284" s="88" t="str">
        <f t="shared" si="1010"/>
        <v/>
      </c>
      <c r="F1284" s="88" t="str">
        <f t="shared" si="1011"/>
        <v/>
      </c>
      <c r="G1284" s="89" t="str">
        <f t="shared" si="1012"/>
        <v/>
      </c>
      <c r="H1284" s="90" t="str">
        <f t="shared" si="1013"/>
        <v/>
      </c>
      <c r="I1284" s="97"/>
      <c r="J1284" s="87" t="str">
        <f t="shared" si="1014"/>
        <v/>
      </c>
      <c r="K1284" s="87" t="str">
        <f t="shared" si="1015"/>
        <v/>
      </c>
      <c r="L1284" s="87" t="str">
        <f t="shared" si="1016"/>
        <v/>
      </c>
      <c r="M1284" s="87" t="str">
        <f t="shared" si="1017"/>
        <v/>
      </c>
      <c r="N1284" s="92"/>
      <c r="P1284" s="223" t="str">
        <f>IF(OR(LEFT($A1284,1)="x",AND(Y1273+$AC1284=0,$AC1273&gt;0)),"",IFERROR(VLOOKUP($A1284,LedenZ,26,0),""))</f>
        <v/>
      </c>
      <c r="Q1284" s="223" t="str">
        <f>IF(OR(LEFT($A1284,1)="x",AND(Z1273+$AC1284=0,$AC1273&gt;0)),"",IFERROR(VLOOKUP($A1284,LedenZ,27,0),""))</f>
        <v/>
      </c>
      <c r="R1284" s="223" t="str">
        <f>IF(OR(LEFT($A1284,1)="x",AND(AA1273+$AC1284=0,$AC1273&gt;0)),"",IFERROR(VLOOKUP($A1284,LedenZ,28,0),""))</f>
        <v/>
      </c>
      <c r="S1284" s="223" t="str">
        <f>IF(OR(LEFT($A1284,1)="x",AND(AC1273+$AC1284=0,$AC1273&gt;0)),"",IFERROR(VLOOKUP($A1284,LedenZ,29,0),""))</f>
        <v/>
      </c>
      <c r="V1284" s="229" t="str">
        <f t="shared" si="1023"/>
        <v/>
      </c>
      <c r="W1284" s="229" t="str">
        <f t="shared" si="1023"/>
        <v/>
      </c>
      <c r="X1284" s="52">
        <v>15</v>
      </c>
      <c r="Y1284" s="87" t="str">
        <f t="shared" si="1018"/>
        <v/>
      </c>
      <c r="Z1284" s="87" t="str">
        <f t="shared" si="1019"/>
        <v/>
      </c>
      <c r="AA1284" s="87" t="str">
        <f t="shared" si="1020"/>
        <v/>
      </c>
      <c r="AB1284" s="87" t="str">
        <f t="shared" si="1021"/>
        <v/>
      </c>
      <c r="AC1284" s="34">
        <f t="shared" si="1022"/>
        <v>0</v>
      </c>
    </row>
    <row r="1285" spans="1:29" x14ac:dyDescent="0.2">
      <c r="A1285" s="34" t="str">
        <f>C1271&amp;"x"&amp;B1285</f>
        <v>x12</v>
      </c>
      <c r="B1285" s="63">
        <v>12</v>
      </c>
      <c r="C1285" s="87" t="str">
        <f t="shared" si="1008"/>
        <v/>
      </c>
      <c r="D1285" s="87" t="str">
        <f t="shared" si="1009"/>
        <v/>
      </c>
      <c r="E1285" s="88" t="str">
        <f t="shared" si="1010"/>
        <v/>
      </c>
      <c r="F1285" s="88" t="str">
        <f t="shared" si="1011"/>
        <v/>
      </c>
      <c r="G1285" s="89" t="str">
        <f t="shared" si="1012"/>
        <v/>
      </c>
      <c r="H1285" s="90" t="str">
        <f t="shared" si="1013"/>
        <v/>
      </c>
      <c r="I1285" s="97"/>
      <c r="J1285" s="87" t="str">
        <f t="shared" si="1014"/>
        <v/>
      </c>
      <c r="K1285" s="87" t="str">
        <f t="shared" si="1015"/>
        <v/>
      </c>
      <c r="L1285" s="87" t="str">
        <f t="shared" si="1016"/>
        <v/>
      </c>
      <c r="M1285" s="87" t="str">
        <f t="shared" si="1017"/>
        <v/>
      </c>
      <c r="N1285" s="92"/>
      <c r="P1285" s="223" t="str">
        <f>IF(OR(LEFT($A1285,1)="x",AND(Y1273+$AC1285=0,$AC1273&gt;0)),"",IFERROR(VLOOKUP($A1285,LedenZ,26,0),""))</f>
        <v/>
      </c>
      <c r="Q1285" s="223" t="str">
        <f>IF(OR(LEFT($A1285,1)="x",AND(Z1273+$AC1285=0,$AC1273&gt;0)),"",IFERROR(VLOOKUP($A1285,LedenZ,27,0),""))</f>
        <v/>
      </c>
      <c r="R1285" s="223" t="str">
        <f>IF(OR(LEFT($A1285,1)="x",AND(AA1273+$AC1285=0,$AC1273&gt;0)),"",IFERROR(VLOOKUP($A1285,LedenZ,28,0),""))</f>
        <v/>
      </c>
      <c r="S1285" s="223" t="str">
        <f>IF(OR(LEFT($A1285,1)="x",AND(AC1273+$AC1285=0,$AC1273&gt;0)),"",IFERROR(VLOOKUP($A1285,LedenZ,29,0),""))</f>
        <v/>
      </c>
      <c r="V1285" s="229" t="str">
        <f t="shared" si="1023"/>
        <v/>
      </c>
      <c r="W1285" s="229" t="str">
        <f t="shared" si="1023"/>
        <v/>
      </c>
      <c r="X1285" s="52">
        <v>16</v>
      </c>
      <c r="Y1285" s="87" t="str">
        <f t="shared" si="1018"/>
        <v/>
      </c>
      <c r="Z1285" s="87" t="str">
        <f t="shared" si="1019"/>
        <v/>
      </c>
      <c r="AA1285" s="87" t="str">
        <f t="shared" si="1020"/>
        <v/>
      </c>
      <c r="AB1285" s="87" t="str">
        <f t="shared" si="1021"/>
        <v/>
      </c>
      <c r="AC1285" s="34">
        <f t="shared" si="1022"/>
        <v>0</v>
      </c>
    </row>
    <row r="1286" spans="1:29" x14ac:dyDescent="0.2">
      <c r="A1286" s="34" t="str">
        <f>C1271&amp;"x"&amp;B1286</f>
        <v>x13</v>
      </c>
      <c r="B1286" s="63">
        <v>13</v>
      </c>
      <c r="C1286" s="87" t="str">
        <f t="shared" si="1008"/>
        <v/>
      </c>
      <c r="D1286" s="87" t="str">
        <f t="shared" si="1009"/>
        <v/>
      </c>
      <c r="E1286" s="88" t="str">
        <f t="shared" si="1010"/>
        <v/>
      </c>
      <c r="F1286" s="88" t="str">
        <f t="shared" si="1011"/>
        <v/>
      </c>
      <c r="G1286" s="89" t="str">
        <f t="shared" si="1012"/>
        <v/>
      </c>
      <c r="H1286" s="90" t="str">
        <f t="shared" si="1013"/>
        <v/>
      </c>
      <c r="I1286" s="97"/>
      <c r="J1286" s="87" t="str">
        <f t="shared" si="1014"/>
        <v/>
      </c>
      <c r="K1286" s="87" t="str">
        <f t="shared" si="1015"/>
        <v/>
      </c>
      <c r="L1286" s="87" t="str">
        <f t="shared" si="1016"/>
        <v/>
      </c>
      <c r="M1286" s="87" t="str">
        <f t="shared" si="1017"/>
        <v/>
      </c>
      <c r="N1286" s="92"/>
      <c r="P1286" s="223" t="str">
        <f>IF(OR(LEFT($A1286,1)="x",AND(Y1273+$AC1286=0,$AC1273&gt;0)),"",IFERROR(VLOOKUP($A1286,LedenZ,26,0),""))</f>
        <v/>
      </c>
      <c r="Q1286" s="223" t="str">
        <f>IF(OR(LEFT($A1286,1)="x",AND(Z1273+$AC1286=0,$AC1273&gt;0)),"",IFERROR(VLOOKUP($A1286,LedenZ,27,0),""))</f>
        <v/>
      </c>
      <c r="R1286" s="223" t="str">
        <f>IF(OR(LEFT($A1286,1)="x",AND(AA1273+$AC1286=0,$AC1273&gt;0)),"",IFERROR(VLOOKUP($A1286,LedenZ,28,0),""))</f>
        <v/>
      </c>
      <c r="S1286" s="223" t="str">
        <f>IF(OR(LEFT($A1286,1)="x",AND(AC1273+$AC1286=0,$AC1273&gt;0)),"",IFERROR(VLOOKUP($A1286,LedenZ,29,0),""))</f>
        <v/>
      </c>
      <c r="V1286" s="229" t="str">
        <f t="shared" si="1023"/>
        <v/>
      </c>
      <c r="W1286" s="229" t="str">
        <f t="shared" si="1023"/>
        <v/>
      </c>
      <c r="X1286" s="52">
        <v>17</v>
      </c>
      <c r="Y1286" s="87" t="str">
        <f t="shared" si="1018"/>
        <v/>
      </c>
      <c r="Z1286" s="87" t="str">
        <f t="shared" si="1019"/>
        <v/>
      </c>
      <c r="AA1286" s="87" t="str">
        <f t="shared" si="1020"/>
        <v/>
      </c>
      <c r="AB1286" s="87" t="str">
        <f t="shared" si="1021"/>
        <v/>
      </c>
      <c r="AC1286" s="34">
        <f t="shared" si="1022"/>
        <v>0</v>
      </c>
    </row>
    <row r="1287" spans="1:29" x14ac:dyDescent="0.2">
      <c r="A1287" s="34" t="str">
        <f>C1271&amp;"x"&amp;B1287</f>
        <v>x14</v>
      </c>
      <c r="B1287" s="63">
        <v>14</v>
      </c>
      <c r="C1287" s="87" t="str">
        <f t="shared" si="1008"/>
        <v/>
      </c>
      <c r="D1287" s="87" t="str">
        <f t="shared" si="1009"/>
        <v/>
      </c>
      <c r="E1287" s="88" t="str">
        <f t="shared" si="1010"/>
        <v/>
      </c>
      <c r="F1287" s="88" t="str">
        <f t="shared" si="1011"/>
        <v/>
      </c>
      <c r="G1287" s="89" t="str">
        <f t="shared" si="1012"/>
        <v/>
      </c>
      <c r="H1287" s="90" t="str">
        <f t="shared" si="1013"/>
        <v/>
      </c>
      <c r="I1287" s="97"/>
      <c r="J1287" s="87" t="str">
        <f t="shared" si="1014"/>
        <v/>
      </c>
      <c r="K1287" s="87" t="str">
        <f t="shared" si="1015"/>
        <v/>
      </c>
      <c r="L1287" s="87" t="str">
        <f t="shared" si="1016"/>
        <v/>
      </c>
      <c r="M1287" s="87" t="str">
        <f t="shared" si="1017"/>
        <v/>
      </c>
      <c r="N1287" s="92"/>
      <c r="P1287" s="223" t="str">
        <f>IF(OR(LEFT($A1287,1)="x",AND(Y1273+$AC1287=0,$AC1273&gt;0)),"",IFERROR(VLOOKUP($A1287,LedenZ,26,0),""))</f>
        <v/>
      </c>
      <c r="Q1287" s="223" t="str">
        <f>IF(OR(LEFT($A1287,1)="x",AND(Z1273+$AC1287=0,$AC1273&gt;0)),"",IFERROR(VLOOKUP($A1287,LedenZ,27,0),""))</f>
        <v/>
      </c>
      <c r="R1287" s="223" t="str">
        <f>IF(OR(LEFT($A1287,1)="x",AND(AA1273+$AC1287=0,$AC1273&gt;0)),"",IFERROR(VLOOKUP($A1287,LedenZ,28,0),""))</f>
        <v/>
      </c>
      <c r="S1287" s="223" t="str">
        <f>IF(OR(LEFT($A1287,1)="x",AND(AC1273+$AC1287=0,$AC1273&gt;0)),"",IFERROR(VLOOKUP($A1287,LedenZ,29,0),""))</f>
        <v/>
      </c>
      <c r="V1287" s="229" t="str">
        <f t="shared" si="1023"/>
        <v/>
      </c>
      <c r="W1287" s="229" t="str">
        <f t="shared" si="1023"/>
        <v/>
      </c>
      <c r="X1287" s="52">
        <v>18</v>
      </c>
      <c r="Y1287" s="87" t="str">
        <f t="shared" si="1018"/>
        <v/>
      </c>
      <c r="Z1287" s="87" t="str">
        <f t="shared" si="1019"/>
        <v/>
      </c>
      <c r="AA1287" s="87" t="str">
        <f t="shared" si="1020"/>
        <v/>
      </c>
      <c r="AB1287" s="87" t="str">
        <f t="shared" si="1021"/>
        <v/>
      </c>
      <c r="AC1287" s="34">
        <f t="shared" si="1022"/>
        <v>0</v>
      </c>
    </row>
    <row r="1288" spans="1:29" x14ac:dyDescent="0.2">
      <c r="A1288" s="34" t="str">
        <f>C1271&amp;"x"&amp;B1288</f>
        <v>x15</v>
      </c>
      <c r="B1288" s="63">
        <v>15</v>
      </c>
      <c r="C1288" s="87" t="str">
        <f t="shared" si="1008"/>
        <v/>
      </c>
      <c r="D1288" s="87" t="str">
        <f t="shared" si="1009"/>
        <v/>
      </c>
      <c r="E1288" s="88" t="str">
        <f t="shared" si="1010"/>
        <v/>
      </c>
      <c r="F1288" s="88" t="str">
        <f t="shared" si="1011"/>
        <v/>
      </c>
      <c r="G1288" s="89" t="str">
        <f t="shared" si="1012"/>
        <v/>
      </c>
      <c r="H1288" s="90" t="str">
        <f t="shared" si="1013"/>
        <v/>
      </c>
      <c r="I1288" s="97"/>
      <c r="J1288" s="87" t="str">
        <f t="shared" si="1014"/>
        <v/>
      </c>
      <c r="K1288" s="87" t="str">
        <f t="shared" si="1015"/>
        <v/>
      </c>
      <c r="L1288" s="87" t="str">
        <f t="shared" si="1016"/>
        <v/>
      </c>
      <c r="M1288" s="87" t="str">
        <f t="shared" si="1017"/>
        <v/>
      </c>
      <c r="N1288" s="92"/>
      <c r="P1288" s="223" t="str">
        <f>IF(OR(LEFT($A1288,1)="x",AND(Y1273+$AC1288=0,$AC1273&gt;0)),"",IFERROR(VLOOKUP($A1288,LedenZ,26,0),""))</f>
        <v/>
      </c>
      <c r="Q1288" s="223" t="str">
        <f>IF(OR(LEFT($A1288,1)="x",AND(Z1273+$AC1288=0,$AC1273&gt;0)),"",IFERROR(VLOOKUP($A1288,LedenZ,27,0),""))</f>
        <v/>
      </c>
      <c r="R1288" s="223" t="str">
        <f>IF(OR(LEFT($A1288,1)="x",AND(AA1273+$AC1288=0,$AC1273&gt;0)),"",IFERROR(VLOOKUP($A1288,LedenZ,28,0),""))</f>
        <v/>
      </c>
      <c r="S1288" s="223" t="str">
        <f>IF(OR(LEFT($A1288,1)="x",AND(AC1273+$AC1288=0,$AC1273&gt;0)),"",IFERROR(VLOOKUP($A1288,LedenZ,29,0),""))</f>
        <v/>
      </c>
      <c r="V1288" s="229" t="str">
        <f t="shared" si="1023"/>
        <v/>
      </c>
      <c r="W1288" s="229" t="str">
        <f t="shared" si="1023"/>
        <v/>
      </c>
      <c r="X1288" s="52">
        <v>19</v>
      </c>
      <c r="Y1288" s="87" t="str">
        <f t="shared" si="1018"/>
        <v/>
      </c>
      <c r="Z1288" s="87" t="str">
        <f t="shared" si="1019"/>
        <v/>
      </c>
      <c r="AA1288" s="87" t="str">
        <f t="shared" si="1020"/>
        <v/>
      </c>
      <c r="AB1288" s="87" t="str">
        <f t="shared" si="1021"/>
        <v/>
      </c>
      <c r="AC1288" s="34">
        <f t="shared" si="1022"/>
        <v>0</v>
      </c>
    </row>
    <row r="1289" spans="1:29" ht="13.5" thickBot="1" x14ac:dyDescent="0.25">
      <c r="B1289" s="93"/>
      <c r="C1289" s="94"/>
      <c r="D1289" s="93"/>
      <c r="E1289" s="93"/>
      <c r="F1289" s="93"/>
      <c r="G1289" s="95"/>
      <c r="H1289" s="95"/>
      <c r="I1289" s="95"/>
      <c r="J1289" s="94"/>
      <c r="K1289" s="94"/>
      <c r="L1289" s="94"/>
      <c r="M1289" s="92"/>
      <c r="N1289" s="92"/>
      <c r="X1289" s="52">
        <v>20</v>
      </c>
    </row>
    <row r="1290" spans="1:29" ht="13.5" thickTop="1" x14ac:dyDescent="0.2"/>
    <row r="1291" spans="1:29" x14ac:dyDescent="0.2">
      <c r="T1291" s="51"/>
    </row>
  </sheetData>
  <sheetProtection password="CA7A" sheet="1" objects="1" scenarios="1"/>
  <customSheetViews>
    <customSheetView guid="{1B185DFC-D55B-4228-8730-0095ADC6AB88}"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2"/>
    </customSheetView>
    <customSheetView guid="{CD87A05E-54C4-46A2-9ABD-17FE825C7DB4}" scale="80" zeroValues="0" hiddenColumns="1" topLeftCell="B1">
      <pane ySplit="9" topLeftCell="A10" activePane="bottomLeft" state="frozen"/>
      <selection pane="bottomLeft" activeCell="AF7" sqref="AF7"/>
      <pageMargins left="0.7" right="0.7" top="0.75" bottom="0.75" header="0.3" footer="0.3"/>
      <pageSetup paperSize="9" orientation="portrait" r:id="rId3"/>
    </customSheetView>
    <customSheetView guid="{31784761-D1EA-4590-8692-13B1749AE3CA}" scale="80" zeroValues="0" hiddenColumns="1" topLeftCell="B1">
      <selection activeCell="Z1" sqref="Z1:AC1048576"/>
      <pageMargins left="0.7" right="0.7" top="0.75" bottom="0.75" header="0.3" footer="0.3"/>
      <pageSetup paperSize="9" orientation="portrait" r:id="rId4"/>
    </customSheetView>
    <customSheetView guid="{9B880FFF-D6F2-498F-BCF4-A061799698C0}" scale="80" zeroValues="0" hiddenColumns="1">
      <pane ySplit="9" topLeftCell="A10" activePane="bottomLeft" state="frozen"/>
      <selection pane="bottomLeft" activeCell="R8" sqref="R8"/>
      <pageMargins left="0.7" right="0.7" top="0.75" bottom="0.75" header="0.3" footer="0.3"/>
      <pageSetup paperSize="9" orientation="portrait" r:id="rId5"/>
    </customSheetView>
  </customSheetViews>
  <mergeCells count="144">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 ref="C110:D110"/>
    <mergeCell ref="C111:D111"/>
    <mergeCell ref="C130:D130"/>
    <mergeCell ref="C50:D50"/>
    <mergeCell ref="C51:D51"/>
    <mergeCell ref="C70:D7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1050:D1050"/>
    <mergeCell ref="C1051:D1051"/>
    <mergeCell ref="C1070:D1070"/>
    <mergeCell ref="C1071:D1071"/>
    <mergeCell ref="C1090:D1090"/>
    <mergeCell ref="C971:D971"/>
    <mergeCell ref="C990:D990"/>
    <mergeCell ref="C991:D991"/>
    <mergeCell ref="C1010:D1010"/>
    <mergeCell ref="C1011:D1011"/>
    <mergeCell ref="C1030:D1030"/>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s>
  <conditionalFormatting sqref="H14:H28">
    <cfRule type="expression" dxfId="625" priority="841" stopIfTrue="1">
      <formula>AND(H14&gt;$W14,H14&lt;&gt;"")</formula>
    </cfRule>
    <cfRule type="expression" dxfId="624" priority="842" stopIfTrue="1">
      <formula>AND(H14&gt;$V14,H14&lt;&gt;"")</formula>
    </cfRule>
  </conditionalFormatting>
  <conditionalFormatting sqref="H34:H48">
    <cfRule type="expression" dxfId="623" priority="839" stopIfTrue="1">
      <formula>AND(H34&gt;$W34,H34&lt;&gt;"")</formula>
    </cfRule>
    <cfRule type="expression" dxfId="622" priority="840" stopIfTrue="1">
      <formula>AND(H34&gt;$V34,H34&lt;&gt;"")</formula>
    </cfRule>
  </conditionalFormatting>
  <conditionalFormatting sqref="H54:H68">
    <cfRule type="expression" dxfId="621" priority="837" stopIfTrue="1">
      <formula>AND(H54&gt;$W54,H54&lt;&gt;"")</formula>
    </cfRule>
    <cfRule type="expression" dxfId="620" priority="838" stopIfTrue="1">
      <formula>AND(H54&gt;$V54,H54&lt;&gt;"")</formula>
    </cfRule>
  </conditionalFormatting>
  <conditionalFormatting sqref="H74:H88">
    <cfRule type="expression" dxfId="619" priority="835" stopIfTrue="1">
      <formula>AND(H74&gt;$W74,H74&lt;&gt;"")</formula>
    </cfRule>
    <cfRule type="expression" dxfId="618" priority="836" stopIfTrue="1">
      <formula>AND(H74&gt;$V74,H74&lt;&gt;"")</formula>
    </cfRule>
  </conditionalFormatting>
  <conditionalFormatting sqref="H94:H108">
    <cfRule type="expression" dxfId="617" priority="833" stopIfTrue="1">
      <formula>AND(H94&gt;$W94,H94&lt;&gt;"")</formula>
    </cfRule>
    <cfRule type="expression" dxfId="616" priority="834" stopIfTrue="1">
      <formula>AND(H94&gt;$V94,H94&lt;&gt;"")</formula>
    </cfRule>
  </conditionalFormatting>
  <conditionalFormatting sqref="H114:H128">
    <cfRule type="expression" dxfId="615" priority="831" stopIfTrue="1">
      <formula>AND(H114&gt;$W114,H114&lt;&gt;"")</formula>
    </cfRule>
    <cfRule type="expression" dxfId="614" priority="832" stopIfTrue="1">
      <formula>AND(H114&gt;$V114,H114&lt;&gt;"")</formula>
    </cfRule>
  </conditionalFormatting>
  <conditionalFormatting sqref="H134:H148">
    <cfRule type="expression" dxfId="613" priority="829" stopIfTrue="1">
      <formula>AND(H134&gt;$W134,H134&lt;&gt;"")</formula>
    </cfRule>
    <cfRule type="expression" dxfId="612" priority="830" stopIfTrue="1">
      <formula>AND(H134&gt;$V134,H134&lt;&gt;"")</formula>
    </cfRule>
  </conditionalFormatting>
  <conditionalFormatting sqref="H154:H168">
    <cfRule type="expression" dxfId="611" priority="827" stopIfTrue="1">
      <formula>AND(H154&gt;$W154,H154&lt;&gt;"")</formula>
    </cfRule>
    <cfRule type="expression" dxfId="610" priority="828" stopIfTrue="1">
      <formula>AND(H154&gt;$V154,H154&lt;&gt;"")</formula>
    </cfRule>
  </conditionalFormatting>
  <conditionalFormatting sqref="H174:H188">
    <cfRule type="expression" dxfId="609" priority="825" stopIfTrue="1">
      <formula>AND(H174&gt;$W174,H174&lt;&gt;"")</formula>
    </cfRule>
    <cfRule type="expression" dxfId="608" priority="826" stopIfTrue="1">
      <formula>AND(H174&gt;$V174,H174&lt;&gt;"")</formula>
    </cfRule>
  </conditionalFormatting>
  <conditionalFormatting sqref="H194:H208">
    <cfRule type="expression" dxfId="607" priority="823" stopIfTrue="1">
      <formula>AND(H194&gt;$W194,H194&lt;&gt;"")</formula>
    </cfRule>
    <cfRule type="expression" dxfId="606" priority="824" stopIfTrue="1">
      <formula>AND(H194&gt;$V194,H194&lt;&gt;"")</formula>
    </cfRule>
  </conditionalFormatting>
  <conditionalFormatting sqref="H214:H228">
    <cfRule type="expression" dxfId="605" priority="821" stopIfTrue="1">
      <formula>AND(H214&gt;$W214,H214&lt;&gt;"")</formula>
    </cfRule>
    <cfRule type="expression" dxfId="604" priority="822" stopIfTrue="1">
      <formula>AND(H214&gt;$V214,H214&lt;&gt;"")</formula>
    </cfRule>
  </conditionalFormatting>
  <conditionalFormatting sqref="H234:H248">
    <cfRule type="expression" dxfId="603" priority="819" stopIfTrue="1">
      <formula>AND(H234&gt;$W234,H234&lt;&gt;"")</formula>
    </cfRule>
    <cfRule type="expression" dxfId="602" priority="820" stopIfTrue="1">
      <formula>AND(H234&gt;$V234,H234&lt;&gt;"")</formula>
    </cfRule>
  </conditionalFormatting>
  <conditionalFormatting sqref="H254:H268">
    <cfRule type="expression" dxfId="601" priority="817" stopIfTrue="1">
      <formula>AND(H254&gt;$W254,H254&lt;&gt;"")</formula>
    </cfRule>
    <cfRule type="expression" dxfId="600" priority="818" stopIfTrue="1">
      <formula>AND(H254&gt;$V254,H254&lt;&gt;"")</formula>
    </cfRule>
  </conditionalFormatting>
  <conditionalFormatting sqref="H274:H288">
    <cfRule type="expression" dxfId="599" priority="815" stopIfTrue="1">
      <formula>AND(H274&gt;$W274,H274&lt;&gt;"")</formula>
    </cfRule>
    <cfRule type="expression" dxfId="598" priority="816" stopIfTrue="1">
      <formula>AND(H274&gt;$V274,H274&lt;&gt;"")</formula>
    </cfRule>
  </conditionalFormatting>
  <conditionalFormatting sqref="H294:H308">
    <cfRule type="expression" dxfId="597" priority="813" stopIfTrue="1">
      <formula>AND(H294&gt;$W294,H294&lt;&gt;"")</formula>
    </cfRule>
    <cfRule type="expression" dxfId="596" priority="814" stopIfTrue="1">
      <formula>AND(H294&gt;$V294,H294&lt;&gt;"")</formula>
    </cfRule>
  </conditionalFormatting>
  <conditionalFormatting sqref="H314:H328">
    <cfRule type="expression" dxfId="595" priority="811" stopIfTrue="1">
      <formula>AND(H314&gt;$W314,H314&lt;&gt;"")</formula>
    </cfRule>
    <cfRule type="expression" dxfId="594" priority="812" stopIfTrue="1">
      <formula>AND(H314&gt;$V314,H314&lt;&gt;"")</formula>
    </cfRule>
  </conditionalFormatting>
  <conditionalFormatting sqref="H334:H348">
    <cfRule type="expression" dxfId="593" priority="809" stopIfTrue="1">
      <formula>AND(H334&gt;$W334,H334&lt;&gt;"")</formula>
    </cfRule>
    <cfRule type="expression" dxfId="592" priority="810" stopIfTrue="1">
      <formula>AND(H334&gt;$V334,H334&lt;&gt;"")</formula>
    </cfRule>
  </conditionalFormatting>
  <conditionalFormatting sqref="H354:H368">
    <cfRule type="expression" dxfId="591" priority="807" stopIfTrue="1">
      <formula>AND(H354&gt;$W354,H354&lt;&gt;"")</formula>
    </cfRule>
    <cfRule type="expression" dxfId="590" priority="808" stopIfTrue="1">
      <formula>AND(H354&gt;$V354,H354&lt;&gt;"")</formula>
    </cfRule>
  </conditionalFormatting>
  <conditionalFormatting sqref="H374:H388">
    <cfRule type="expression" dxfId="589" priority="805" stopIfTrue="1">
      <formula>AND(H374&gt;$W374,H374&lt;&gt;"")</formula>
    </cfRule>
    <cfRule type="expression" dxfId="588" priority="806" stopIfTrue="1">
      <formula>AND(H374&gt;$V374,H374&lt;&gt;"")</formula>
    </cfRule>
  </conditionalFormatting>
  <conditionalFormatting sqref="H394:H408">
    <cfRule type="expression" dxfId="587" priority="803" stopIfTrue="1">
      <formula>AND(H394&gt;$W394,H394&lt;&gt;"")</formula>
    </cfRule>
    <cfRule type="expression" dxfId="586" priority="804" stopIfTrue="1">
      <formula>AND(H394&gt;$V394,H394&lt;&gt;"")</formula>
    </cfRule>
  </conditionalFormatting>
  <conditionalFormatting sqref="H414:H428">
    <cfRule type="expression" dxfId="585" priority="801" stopIfTrue="1">
      <formula>AND(H414&gt;$W414,H414&lt;&gt;"")</formula>
    </cfRule>
    <cfRule type="expression" dxfId="584" priority="802" stopIfTrue="1">
      <formula>AND(H414&gt;$V414,H414&lt;&gt;"")</formula>
    </cfRule>
  </conditionalFormatting>
  <conditionalFormatting sqref="H434:H448">
    <cfRule type="expression" dxfId="583" priority="799" stopIfTrue="1">
      <formula>AND(H434&gt;$W434,H434&lt;&gt;"")</formula>
    </cfRule>
    <cfRule type="expression" dxfId="582" priority="800" stopIfTrue="1">
      <formula>AND(H434&gt;$V434,H434&lt;&gt;"")</formula>
    </cfRule>
  </conditionalFormatting>
  <conditionalFormatting sqref="H454:H468">
    <cfRule type="expression" dxfId="581" priority="797" stopIfTrue="1">
      <formula>AND(H454&gt;$W454,H454&lt;&gt;"")</formula>
    </cfRule>
    <cfRule type="expression" dxfId="580" priority="798" stopIfTrue="1">
      <formula>AND(H454&gt;$V454,H454&lt;&gt;"")</formula>
    </cfRule>
  </conditionalFormatting>
  <conditionalFormatting sqref="H474:H488">
    <cfRule type="expression" dxfId="579" priority="795" stopIfTrue="1">
      <formula>AND(H474&gt;$W474,H474&lt;&gt;"")</formula>
    </cfRule>
    <cfRule type="expression" dxfId="578" priority="796" stopIfTrue="1">
      <formula>AND(H474&gt;$V474,H474&lt;&gt;"")</formula>
    </cfRule>
  </conditionalFormatting>
  <conditionalFormatting sqref="H494:H508">
    <cfRule type="expression" dxfId="577" priority="793" stopIfTrue="1">
      <formula>AND(H494&gt;$W494,H494&lt;&gt;"")</formula>
    </cfRule>
    <cfRule type="expression" dxfId="576" priority="794" stopIfTrue="1">
      <formula>AND(H494&gt;$V494,H494&lt;&gt;"")</formula>
    </cfRule>
  </conditionalFormatting>
  <conditionalFormatting sqref="H514:H528">
    <cfRule type="expression" dxfId="575" priority="791" stopIfTrue="1">
      <formula>AND(H514&gt;$W514,H514&lt;&gt;"")</formula>
    </cfRule>
    <cfRule type="expression" dxfId="574" priority="792" stopIfTrue="1">
      <formula>AND(H514&gt;$V514,H514&lt;&gt;"")</formula>
    </cfRule>
  </conditionalFormatting>
  <conditionalFormatting sqref="H534:H548">
    <cfRule type="expression" dxfId="573" priority="789" stopIfTrue="1">
      <formula>AND(H534&gt;$W534,H534&lt;&gt;"")</formula>
    </cfRule>
    <cfRule type="expression" dxfId="572" priority="790" stopIfTrue="1">
      <formula>AND(H534&gt;$V534,H534&lt;&gt;"")</formula>
    </cfRule>
  </conditionalFormatting>
  <conditionalFormatting sqref="H554:H568">
    <cfRule type="expression" dxfId="571" priority="787" stopIfTrue="1">
      <formula>AND(H554&gt;$W554,H554&lt;&gt;"")</formula>
    </cfRule>
    <cfRule type="expression" dxfId="570" priority="788" stopIfTrue="1">
      <formula>AND(H554&gt;$V554,H554&lt;&gt;"")</formula>
    </cfRule>
  </conditionalFormatting>
  <conditionalFormatting sqref="H574:H588">
    <cfRule type="expression" dxfId="569" priority="785" stopIfTrue="1">
      <formula>AND(H574&gt;$W574,H574&lt;&gt;"")</formula>
    </cfRule>
    <cfRule type="expression" dxfId="568" priority="786" stopIfTrue="1">
      <formula>AND(H574&gt;$V574,H574&lt;&gt;"")</formula>
    </cfRule>
  </conditionalFormatting>
  <conditionalFormatting sqref="H594:H608">
    <cfRule type="expression" dxfId="567" priority="783" stopIfTrue="1">
      <formula>AND(H594&gt;$W594,H594&lt;&gt;"")</formula>
    </cfRule>
    <cfRule type="expression" dxfId="566" priority="784" stopIfTrue="1">
      <formula>AND(H594&gt;$V594,H594&lt;&gt;"")</formula>
    </cfRule>
  </conditionalFormatting>
  <conditionalFormatting sqref="H614:H628">
    <cfRule type="expression" dxfId="565" priority="781" stopIfTrue="1">
      <formula>AND(H614&gt;$W614,H614&lt;&gt;"")</formula>
    </cfRule>
    <cfRule type="expression" dxfId="564" priority="782" stopIfTrue="1">
      <formula>AND(H614&gt;$V614,H614&lt;&gt;"")</formula>
    </cfRule>
  </conditionalFormatting>
  <conditionalFormatting sqref="H634:H648">
    <cfRule type="expression" dxfId="563" priority="779" stopIfTrue="1">
      <formula>AND(H634&gt;$W634,H634&lt;&gt;"")</formula>
    </cfRule>
    <cfRule type="expression" dxfId="562" priority="780" stopIfTrue="1">
      <formula>AND(H634&gt;$V634,H634&lt;&gt;"")</formula>
    </cfRule>
  </conditionalFormatting>
  <conditionalFormatting sqref="H654:H668">
    <cfRule type="expression" dxfId="561" priority="777" stopIfTrue="1">
      <formula>AND(H654&gt;$W654,H654&lt;&gt;"")</formula>
    </cfRule>
    <cfRule type="expression" dxfId="560" priority="778" stopIfTrue="1">
      <formula>AND(H654&gt;$V654,H654&lt;&gt;"")</formula>
    </cfRule>
  </conditionalFormatting>
  <conditionalFormatting sqref="H674:H688">
    <cfRule type="expression" dxfId="559" priority="775" stopIfTrue="1">
      <formula>AND(H674&gt;$W674,H674&lt;&gt;"")</formula>
    </cfRule>
    <cfRule type="expression" dxfId="558" priority="776" stopIfTrue="1">
      <formula>AND(H674&gt;$V674,H674&lt;&gt;"")</formula>
    </cfRule>
  </conditionalFormatting>
  <conditionalFormatting sqref="H694:H708">
    <cfRule type="expression" dxfId="557" priority="773" stopIfTrue="1">
      <formula>AND(H694&gt;$W694,H694&lt;&gt;"")</formula>
    </cfRule>
    <cfRule type="expression" dxfId="556" priority="774" stopIfTrue="1">
      <formula>AND(H694&gt;$V694,H694&lt;&gt;"")</formula>
    </cfRule>
  </conditionalFormatting>
  <conditionalFormatting sqref="H714:H728">
    <cfRule type="expression" dxfId="555" priority="771" stopIfTrue="1">
      <formula>AND(H714&gt;$W714,H714&lt;&gt;"")</formula>
    </cfRule>
    <cfRule type="expression" dxfId="554" priority="772" stopIfTrue="1">
      <formula>AND(H714&gt;$V714,H714&lt;&gt;"")</formula>
    </cfRule>
  </conditionalFormatting>
  <conditionalFormatting sqref="H734:H748">
    <cfRule type="expression" dxfId="553" priority="769" stopIfTrue="1">
      <formula>AND(H734&gt;$W734,H734&lt;&gt;"")</formula>
    </cfRule>
    <cfRule type="expression" dxfId="552" priority="770" stopIfTrue="1">
      <formula>AND(H734&gt;$V734,H734&lt;&gt;"")</formula>
    </cfRule>
  </conditionalFormatting>
  <conditionalFormatting sqref="H754:H768">
    <cfRule type="expression" dxfId="551" priority="767" stopIfTrue="1">
      <formula>AND(H754&gt;$W754,H754&lt;&gt;"")</formula>
    </cfRule>
    <cfRule type="expression" dxfId="550" priority="768" stopIfTrue="1">
      <formula>AND(H754&gt;$V754,H754&lt;&gt;"")</formula>
    </cfRule>
  </conditionalFormatting>
  <conditionalFormatting sqref="H774:H788">
    <cfRule type="expression" dxfId="549" priority="765" stopIfTrue="1">
      <formula>AND(H774&gt;$W774,H774&lt;&gt;"")</formula>
    </cfRule>
    <cfRule type="expression" dxfId="548" priority="766" stopIfTrue="1">
      <formula>AND(H774&gt;$V774,H774&lt;&gt;"")</formula>
    </cfRule>
  </conditionalFormatting>
  <conditionalFormatting sqref="H794:H808">
    <cfRule type="expression" dxfId="547" priority="763" stopIfTrue="1">
      <formula>AND(H794&gt;$W794,H794&lt;&gt;"")</formula>
    </cfRule>
    <cfRule type="expression" dxfId="546" priority="764" stopIfTrue="1">
      <formula>AND(H794&gt;$V794,H794&lt;&gt;"")</formula>
    </cfRule>
  </conditionalFormatting>
  <conditionalFormatting sqref="H814:H828">
    <cfRule type="expression" dxfId="545" priority="761" stopIfTrue="1">
      <formula>AND(H814&gt;$W814,H814&lt;&gt;"")</formula>
    </cfRule>
    <cfRule type="expression" dxfId="544" priority="762" stopIfTrue="1">
      <formula>AND(H814&gt;$V814,H814&lt;&gt;"")</formula>
    </cfRule>
  </conditionalFormatting>
  <conditionalFormatting sqref="H834:H848">
    <cfRule type="expression" dxfId="543" priority="759" stopIfTrue="1">
      <formula>AND(H834&gt;$W834,H834&lt;&gt;"")</formula>
    </cfRule>
    <cfRule type="expression" dxfId="542" priority="760" stopIfTrue="1">
      <formula>AND(H834&gt;$V834,H834&lt;&gt;"")</formula>
    </cfRule>
  </conditionalFormatting>
  <conditionalFormatting sqref="H854:H868">
    <cfRule type="expression" dxfId="541" priority="757" stopIfTrue="1">
      <formula>AND(H854&gt;$W854,H854&lt;&gt;"")</formula>
    </cfRule>
    <cfRule type="expression" dxfId="540" priority="758" stopIfTrue="1">
      <formula>AND(H854&gt;$V854,H854&lt;&gt;"")</formula>
    </cfRule>
  </conditionalFormatting>
  <conditionalFormatting sqref="H874:H888">
    <cfRule type="expression" dxfId="539" priority="755" stopIfTrue="1">
      <formula>AND(H874&gt;$W874,H874&lt;&gt;"")</formula>
    </cfRule>
    <cfRule type="expression" dxfId="538" priority="756" stopIfTrue="1">
      <formula>AND(H874&gt;$V874,H874&lt;&gt;"")</formula>
    </cfRule>
  </conditionalFormatting>
  <conditionalFormatting sqref="H894:H908">
    <cfRule type="expression" dxfId="537" priority="753" stopIfTrue="1">
      <formula>AND(H894&gt;$W894,H894&lt;&gt;"")</formula>
    </cfRule>
    <cfRule type="expression" dxfId="536" priority="754" stopIfTrue="1">
      <formula>AND(H894&gt;$V894,H894&lt;&gt;"")</formula>
    </cfRule>
  </conditionalFormatting>
  <conditionalFormatting sqref="H914:H928">
    <cfRule type="expression" dxfId="535" priority="751" stopIfTrue="1">
      <formula>AND(H914&gt;$W914,H914&lt;&gt;"")</formula>
    </cfRule>
    <cfRule type="expression" dxfId="534" priority="752" stopIfTrue="1">
      <formula>AND(H914&gt;$V914,H914&lt;&gt;"")</formula>
    </cfRule>
  </conditionalFormatting>
  <conditionalFormatting sqref="H934:H948">
    <cfRule type="expression" dxfId="533" priority="749" stopIfTrue="1">
      <formula>AND(H934&gt;$W934,H934&lt;&gt;"")</formula>
    </cfRule>
    <cfRule type="expression" dxfId="532" priority="750" stopIfTrue="1">
      <formula>AND(H934&gt;$V934,H934&lt;&gt;"")</formula>
    </cfRule>
  </conditionalFormatting>
  <conditionalFormatting sqref="H954:H968">
    <cfRule type="expression" dxfId="531" priority="747" stopIfTrue="1">
      <formula>AND(H954&gt;$W954,H954&lt;&gt;"")</formula>
    </cfRule>
    <cfRule type="expression" dxfId="530" priority="748" stopIfTrue="1">
      <formula>AND(H954&gt;$V954,H954&lt;&gt;"")</formula>
    </cfRule>
  </conditionalFormatting>
  <conditionalFormatting sqref="H974:H988">
    <cfRule type="expression" dxfId="529" priority="745" stopIfTrue="1">
      <formula>AND(H974&gt;$W974,H974&lt;&gt;"")</formula>
    </cfRule>
    <cfRule type="expression" dxfId="528" priority="746" stopIfTrue="1">
      <formula>AND(H974&gt;$V974,H974&lt;&gt;"")</formula>
    </cfRule>
  </conditionalFormatting>
  <conditionalFormatting sqref="H994:H1008">
    <cfRule type="expression" dxfId="527" priority="743" stopIfTrue="1">
      <formula>AND(H994&gt;$W994,H994&lt;&gt;"")</formula>
    </cfRule>
    <cfRule type="expression" dxfId="526" priority="744" stopIfTrue="1">
      <formula>AND(H994&gt;$V994,H994&lt;&gt;"")</formula>
    </cfRule>
  </conditionalFormatting>
  <conditionalFormatting sqref="H1014:H1028">
    <cfRule type="expression" dxfId="525" priority="741" stopIfTrue="1">
      <formula>AND(H1014&gt;$W1014,H1014&lt;&gt;"")</formula>
    </cfRule>
    <cfRule type="expression" dxfId="524" priority="742" stopIfTrue="1">
      <formula>AND(H1014&gt;$V1014,H1014&lt;&gt;"")</formula>
    </cfRule>
  </conditionalFormatting>
  <conditionalFormatting sqref="H1034:H1048">
    <cfRule type="expression" dxfId="523" priority="739" stopIfTrue="1">
      <formula>AND(H1034&gt;$W1034,H1034&lt;&gt;"")</formula>
    </cfRule>
    <cfRule type="expression" dxfId="522" priority="740" stopIfTrue="1">
      <formula>AND(H1034&gt;$V1034,H1034&lt;&gt;"")</formula>
    </cfRule>
  </conditionalFormatting>
  <conditionalFormatting sqref="H1054:H1068">
    <cfRule type="expression" dxfId="521" priority="737" stopIfTrue="1">
      <formula>AND(H1054&gt;$W1054,H1054&lt;&gt;"")</formula>
    </cfRule>
    <cfRule type="expression" dxfId="520" priority="738" stopIfTrue="1">
      <formula>AND(H1054&gt;$V1054,H1054&lt;&gt;"")</formula>
    </cfRule>
  </conditionalFormatting>
  <conditionalFormatting sqref="H1074:H1088">
    <cfRule type="expression" dxfId="519" priority="735" stopIfTrue="1">
      <formula>AND(H1074&gt;$W1074,H1074&lt;&gt;"")</formula>
    </cfRule>
    <cfRule type="expression" dxfId="518" priority="736" stopIfTrue="1">
      <formula>AND(H1074&gt;$V1074,H1074&lt;&gt;"")</formula>
    </cfRule>
  </conditionalFormatting>
  <conditionalFormatting sqref="H1094:H1108">
    <cfRule type="expression" dxfId="517" priority="733" stopIfTrue="1">
      <formula>AND(H1094&gt;$W1094,H1094&lt;&gt;"")</formula>
    </cfRule>
    <cfRule type="expression" dxfId="516" priority="734" stopIfTrue="1">
      <formula>AND(H1094&gt;$V1094,H1094&lt;&gt;"")</formula>
    </cfRule>
  </conditionalFormatting>
  <conditionalFormatting sqref="H1114:H1128">
    <cfRule type="expression" dxfId="515" priority="731" stopIfTrue="1">
      <formula>AND(H1114&gt;$W1114,H1114&lt;&gt;"")</formula>
    </cfRule>
    <cfRule type="expression" dxfId="514" priority="732" stopIfTrue="1">
      <formula>AND(H1114&gt;$V1114,H1114&lt;&gt;"")</formula>
    </cfRule>
  </conditionalFormatting>
  <conditionalFormatting sqref="H1134:H1148">
    <cfRule type="expression" dxfId="513" priority="729" stopIfTrue="1">
      <formula>AND(H1134&gt;$W1134,H1134&lt;&gt;"")</formula>
    </cfRule>
    <cfRule type="expression" dxfId="512" priority="730" stopIfTrue="1">
      <formula>AND(H1134&gt;$V1134,H1134&lt;&gt;"")</formula>
    </cfRule>
  </conditionalFormatting>
  <conditionalFormatting sqref="H1154:H1168">
    <cfRule type="expression" dxfId="511" priority="727" stopIfTrue="1">
      <formula>AND(H1154&gt;$W1154,H1154&lt;&gt;"")</formula>
    </cfRule>
    <cfRule type="expression" dxfId="510" priority="728" stopIfTrue="1">
      <formula>AND(H1154&gt;$V1154,H1154&lt;&gt;"")</formula>
    </cfRule>
  </conditionalFormatting>
  <conditionalFormatting sqref="H1174:H1188">
    <cfRule type="expression" dxfId="509" priority="725" stopIfTrue="1">
      <formula>AND(H1174&gt;$W1174,H1174&lt;&gt;"")</formula>
    </cfRule>
    <cfRule type="expression" dxfId="508" priority="726" stopIfTrue="1">
      <formula>AND(H1174&gt;$V1174,H1174&lt;&gt;"")</formula>
    </cfRule>
  </conditionalFormatting>
  <conditionalFormatting sqref="H1194:H1208">
    <cfRule type="expression" dxfId="507" priority="723" stopIfTrue="1">
      <formula>AND(H1194&gt;$W1194,H1194&lt;&gt;"")</formula>
    </cfRule>
    <cfRule type="expression" dxfId="506" priority="724" stopIfTrue="1">
      <formula>AND(H1194&gt;$V1194,H1194&lt;&gt;"")</formula>
    </cfRule>
  </conditionalFormatting>
  <conditionalFormatting sqref="H1214:H1228">
    <cfRule type="expression" dxfId="505" priority="721" stopIfTrue="1">
      <formula>AND(H1214&gt;$W1214,H1214&lt;&gt;"")</formula>
    </cfRule>
    <cfRule type="expression" dxfId="504" priority="722" stopIfTrue="1">
      <formula>AND(H1214&gt;$V1214,H1214&lt;&gt;"")</formula>
    </cfRule>
  </conditionalFormatting>
  <conditionalFormatting sqref="H1234:H1248">
    <cfRule type="expression" dxfId="503" priority="719" stopIfTrue="1">
      <formula>AND(H1234&gt;$W1234,H1234&lt;&gt;"")</formula>
    </cfRule>
    <cfRule type="expression" dxfId="502" priority="720" stopIfTrue="1">
      <formula>AND(H1234&gt;$V1234,H1234&lt;&gt;"")</formula>
    </cfRule>
  </conditionalFormatting>
  <conditionalFormatting sqref="H1254:H1268">
    <cfRule type="expression" dxfId="501" priority="717" stopIfTrue="1">
      <formula>AND(H1254&gt;$W1254,H1254&lt;&gt;"")</formula>
    </cfRule>
    <cfRule type="expression" dxfId="500" priority="718" stopIfTrue="1">
      <formula>AND(H1254&gt;$V1254,H1254&lt;&gt;"")</formula>
    </cfRule>
  </conditionalFormatting>
  <conditionalFormatting sqref="H1274:H1288">
    <cfRule type="expression" dxfId="499" priority="715" stopIfTrue="1">
      <formula>AND(H1274&gt;$W1274,H1274&lt;&gt;"")</formula>
    </cfRule>
    <cfRule type="expression" dxfId="498" priority="716" stopIfTrue="1">
      <formula>AND(H1274&gt;$V1274,H1274&lt;&gt;"")</formula>
    </cfRule>
  </conditionalFormatting>
  <conditionalFormatting sqref="J14:L28">
    <cfRule type="expression" dxfId="497" priority="704">
      <formula>AND($D14&lt;&gt;"",$H14&gt;11,LEN(J14)&lt;2)</formula>
    </cfRule>
    <cfRule type="expression" dxfId="496" priority="705">
      <formula>AND($D14&lt;&gt;"",J14&lt;&gt;Y14)</formula>
    </cfRule>
  </conditionalFormatting>
  <conditionalFormatting sqref="L31">
    <cfRule type="expression" dxfId="495" priority="703">
      <formula>AND(J31+K31&gt;0,L31&gt;V33)</formula>
    </cfRule>
  </conditionalFormatting>
  <conditionalFormatting sqref="J31">
    <cfRule type="expression" priority="698" stopIfTrue="1">
      <formula>$W31=""</formula>
    </cfRule>
    <cfRule type="expression" dxfId="494" priority="699" stopIfTrue="1">
      <formula>($J31+$K31)&lt;IF($G31="?",8,(1*$G31))</formula>
    </cfRule>
    <cfRule type="expression" dxfId="493" priority="700" stopIfTrue="1">
      <formula>AND($L$2="Nee",$E31="WK",$J31&lt;IF($G31="?",8,(1*$G31))/2)</formula>
    </cfRule>
    <cfRule type="expression" dxfId="492" priority="701" stopIfTrue="1">
      <formula>AND($L$2="Ja",$E31="WK",$J31&lt;IF($G31="?",8,(1*$G31)))</formula>
    </cfRule>
    <cfRule type="expression" dxfId="491" priority="702" stopIfTrue="1">
      <formula>AND(OR($W31="E",$W31="F"),$J31=0)</formula>
    </cfRule>
  </conditionalFormatting>
  <conditionalFormatting sqref="J34:L48">
    <cfRule type="expression" dxfId="490" priority="693">
      <formula>AND($D34&lt;&gt;"",$H34&gt;11,LEN(J34)&lt;2)</formula>
    </cfRule>
    <cfRule type="expression" dxfId="489" priority="694">
      <formula>AND($D34&lt;&gt;"",J34&lt;&gt;Y34)</formula>
    </cfRule>
  </conditionalFormatting>
  <conditionalFormatting sqref="L51">
    <cfRule type="expression" dxfId="488" priority="692">
      <formula>AND(J51+K51&gt;0,L51&gt;V53)</formula>
    </cfRule>
  </conditionalFormatting>
  <conditionalFormatting sqref="J51">
    <cfRule type="expression" priority="687" stopIfTrue="1">
      <formula>$W51=""</formula>
    </cfRule>
    <cfRule type="expression" dxfId="487" priority="688" stopIfTrue="1">
      <formula>($J51+$K51)&lt;IF($G51="?",8,(1*$G51))</formula>
    </cfRule>
    <cfRule type="expression" dxfId="486" priority="689" stopIfTrue="1">
      <formula>AND($L$2="Nee",$E51="WK",$J51&lt;IF($G51="?",8,(1*$G51))/2)</formula>
    </cfRule>
    <cfRule type="expression" dxfId="485" priority="690" stopIfTrue="1">
      <formula>AND($L$2="Ja",$E51="WK",$J51&lt;IF($G51="?",8,(1*$G51)))</formula>
    </cfRule>
    <cfRule type="expression" dxfId="484" priority="691" stopIfTrue="1">
      <formula>AND(OR($W51="E",$W51="F"),$J51=0)</formula>
    </cfRule>
  </conditionalFormatting>
  <conditionalFormatting sqref="J54:L68">
    <cfRule type="expression" dxfId="483" priority="682">
      <formula>AND($D54&lt;&gt;"",$H54&gt;11,LEN(J54)&lt;2)</formula>
    </cfRule>
    <cfRule type="expression" dxfId="482" priority="683">
      <formula>AND($D54&lt;&gt;"",J54&lt;&gt;Y54)</formula>
    </cfRule>
  </conditionalFormatting>
  <conditionalFormatting sqref="L71">
    <cfRule type="expression" dxfId="481" priority="681">
      <formula>AND(J71+K71&gt;0,L71&gt;V73)</formula>
    </cfRule>
  </conditionalFormatting>
  <conditionalFormatting sqref="J71">
    <cfRule type="expression" priority="676" stopIfTrue="1">
      <formula>$W71=""</formula>
    </cfRule>
    <cfRule type="expression" dxfId="480" priority="677" stopIfTrue="1">
      <formula>($J71+$K71)&lt;IF($G71="?",8,(1*$G71))</formula>
    </cfRule>
    <cfRule type="expression" dxfId="479" priority="678" stopIfTrue="1">
      <formula>AND($L$2="Nee",$E71="WK",$J71&lt;IF($G71="?",8,(1*$G71))/2)</formula>
    </cfRule>
    <cfRule type="expression" dxfId="478" priority="679" stopIfTrue="1">
      <formula>AND($L$2="Ja",$E71="WK",$J71&lt;IF($G71="?",8,(1*$G71)))</formula>
    </cfRule>
    <cfRule type="expression" dxfId="477" priority="680" stopIfTrue="1">
      <formula>AND(OR($W71="E",$W71="F"),$J71=0)</formula>
    </cfRule>
  </conditionalFormatting>
  <conditionalFormatting sqref="J74:L88">
    <cfRule type="expression" dxfId="476" priority="671">
      <formula>AND($D74&lt;&gt;"",$H74&gt;11,LEN(J74)&lt;2)</formula>
    </cfRule>
    <cfRule type="expression" dxfId="475" priority="672">
      <formula>AND($D74&lt;&gt;"",J74&lt;&gt;Y74)</formula>
    </cfRule>
  </conditionalFormatting>
  <conditionalFormatting sqref="L91">
    <cfRule type="expression" dxfId="474" priority="670">
      <formula>AND(J91+K91&gt;0,L91&gt;V93)</formula>
    </cfRule>
  </conditionalFormatting>
  <conditionalFormatting sqref="J91">
    <cfRule type="expression" priority="665" stopIfTrue="1">
      <formula>$W91=""</formula>
    </cfRule>
    <cfRule type="expression" dxfId="473" priority="666" stopIfTrue="1">
      <formula>($J91+$K91)&lt;IF($G91="?",8,(1*$G91))</formula>
    </cfRule>
    <cfRule type="expression" dxfId="472" priority="667" stopIfTrue="1">
      <formula>AND($L$2="Nee",$E91="WK",$J91&lt;IF($G91="?",8,(1*$G91))/2)</formula>
    </cfRule>
    <cfRule type="expression" dxfId="471" priority="668" stopIfTrue="1">
      <formula>AND($L$2="Ja",$E91="WK",$J91&lt;IF($G91="?",8,(1*$G91)))</formula>
    </cfRule>
    <cfRule type="expression" dxfId="470" priority="669" stopIfTrue="1">
      <formula>AND(OR($W91="E",$W91="F"),$J91=0)</formula>
    </cfRule>
  </conditionalFormatting>
  <conditionalFormatting sqref="J94:L108">
    <cfRule type="expression" dxfId="469" priority="660">
      <formula>AND($D94&lt;&gt;"",$H94&gt;11,LEN(J94)&lt;2)</formula>
    </cfRule>
    <cfRule type="expression" dxfId="468" priority="661">
      <formula>AND($D94&lt;&gt;"",J94&lt;&gt;Y94)</formula>
    </cfRule>
  </conditionalFormatting>
  <conditionalFormatting sqref="L111">
    <cfRule type="expression" dxfId="467" priority="659">
      <formula>AND(J111+K111&gt;0,L111&gt;V113)</formula>
    </cfRule>
  </conditionalFormatting>
  <conditionalFormatting sqref="J111">
    <cfRule type="expression" priority="654" stopIfTrue="1">
      <formula>$W111=""</formula>
    </cfRule>
    <cfRule type="expression" dxfId="466" priority="655" stopIfTrue="1">
      <formula>($J111+$K111)&lt;IF($G111="?",8,(1*$G111))</formula>
    </cfRule>
    <cfRule type="expression" dxfId="465" priority="656" stopIfTrue="1">
      <formula>AND($L$2="Nee",$E111="WK",$J111&lt;IF($G111="?",8,(1*$G111))/2)</formula>
    </cfRule>
    <cfRule type="expression" dxfId="464" priority="657" stopIfTrue="1">
      <formula>AND($L$2="Ja",$E111="WK",$J111&lt;IF($G111="?",8,(1*$G111)))</formula>
    </cfRule>
    <cfRule type="expression" dxfId="463" priority="658" stopIfTrue="1">
      <formula>AND(OR($W111="E",$W111="F"),$J111=0)</formula>
    </cfRule>
  </conditionalFormatting>
  <conditionalFormatting sqref="J114:L128">
    <cfRule type="expression" dxfId="462" priority="649">
      <formula>AND($D114&lt;&gt;"",$H114&gt;11,LEN(J114)&lt;2)</formula>
    </cfRule>
    <cfRule type="expression" dxfId="461" priority="650">
      <formula>AND($D114&lt;&gt;"",J114&lt;&gt;Y114)</formula>
    </cfRule>
  </conditionalFormatting>
  <conditionalFormatting sqref="L131">
    <cfRule type="expression" dxfId="460" priority="648">
      <formula>AND(J131+K131&gt;0,L131&gt;V133)</formula>
    </cfRule>
  </conditionalFormatting>
  <conditionalFormatting sqref="J131">
    <cfRule type="expression" priority="643" stopIfTrue="1">
      <formula>$W131=""</formula>
    </cfRule>
    <cfRule type="expression" dxfId="459" priority="644" stopIfTrue="1">
      <formula>($J131+$K131)&lt;IF($G131="?",8,(1*$G131))</formula>
    </cfRule>
    <cfRule type="expression" dxfId="458" priority="645" stopIfTrue="1">
      <formula>AND($L$2="Nee",$E131="WK",$J131&lt;IF($G131="?",8,(1*$G131))/2)</formula>
    </cfRule>
    <cfRule type="expression" dxfId="457" priority="646" stopIfTrue="1">
      <formula>AND($L$2="Ja",$E131="WK",$J131&lt;IF($G131="?",8,(1*$G131)))</formula>
    </cfRule>
    <cfRule type="expression" dxfId="456" priority="647" stopIfTrue="1">
      <formula>AND(OR($W131="E",$W131="F"),$J131=0)</formula>
    </cfRule>
  </conditionalFormatting>
  <conditionalFormatting sqref="J134:L148">
    <cfRule type="expression" dxfId="455" priority="638">
      <formula>AND($D134&lt;&gt;"",$H134&gt;11,LEN(J134)&lt;2)</formula>
    </cfRule>
    <cfRule type="expression" dxfId="454" priority="639">
      <formula>AND($D134&lt;&gt;"",J134&lt;&gt;Y134)</formula>
    </cfRule>
  </conditionalFormatting>
  <conditionalFormatting sqref="L151">
    <cfRule type="expression" dxfId="453" priority="637">
      <formula>AND(J151+K151&gt;0,L151&gt;V153)</formula>
    </cfRule>
  </conditionalFormatting>
  <conditionalFormatting sqref="J151">
    <cfRule type="expression" priority="632" stopIfTrue="1">
      <formula>$W151=""</formula>
    </cfRule>
    <cfRule type="expression" dxfId="452" priority="633" stopIfTrue="1">
      <formula>($J151+$K151)&lt;IF($G151="?",8,(1*$G151))</formula>
    </cfRule>
    <cfRule type="expression" dxfId="451" priority="634" stopIfTrue="1">
      <formula>AND($L$2="Nee",$E151="WK",$J151&lt;IF($G151="?",8,(1*$G151))/2)</formula>
    </cfRule>
    <cfRule type="expression" dxfId="450" priority="635" stopIfTrue="1">
      <formula>AND($L$2="Ja",$E151="WK",$J151&lt;IF($G151="?",8,(1*$G151)))</formula>
    </cfRule>
    <cfRule type="expression" dxfId="449" priority="636" stopIfTrue="1">
      <formula>AND(OR($W151="E",$W151="F"),$J151=0)</formula>
    </cfRule>
  </conditionalFormatting>
  <conditionalFormatting sqref="J154:L168">
    <cfRule type="expression" dxfId="448" priority="627">
      <formula>AND($D154&lt;&gt;"",$H154&gt;11,LEN(J154)&lt;2)</formula>
    </cfRule>
    <cfRule type="expression" dxfId="447" priority="628">
      <formula>AND($D154&lt;&gt;"",J154&lt;&gt;Y154)</formula>
    </cfRule>
  </conditionalFormatting>
  <conditionalFormatting sqref="L171">
    <cfRule type="expression" dxfId="446" priority="626">
      <formula>AND(J171+K171&gt;0,L171&gt;V173)</formula>
    </cfRule>
  </conditionalFormatting>
  <conditionalFormatting sqref="J171">
    <cfRule type="expression" priority="621" stopIfTrue="1">
      <formula>$W171=""</formula>
    </cfRule>
    <cfRule type="expression" dxfId="445" priority="622" stopIfTrue="1">
      <formula>($J171+$K171)&lt;IF($G171="?",8,(1*$G171))</formula>
    </cfRule>
    <cfRule type="expression" dxfId="444" priority="623" stopIfTrue="1">
      <formula>AND($L$2="Nee",$E171="WK",$J171&lt;IF($G171="?",8,(1*$G171))/2)</formula>
    </cfRule>
    <cfRule type="expression" dxfId="443" priority="624" stopIfTrue="1">
      <formula>AND($L$2="Ja",$E171="WK",$J171&lt;IF($G171="?",8,(1*$G171)))</formula>
    </cfRule>
    <cfRule type="expression" dxfId="442" priority="625" stopIfTrue="1">
      <formula>AND(OR($W171="E",$W171="F"),$J171=0)</formula>
    </cfRule>
  </conditionalFormatting>
  <conditionalFormatting sqref="J174:L188">
    <cfRule type="expression" dxfId="441" priority="616">
      <formula>AND($D174&lt;&gt;"",$H174&gt;11,LEN(J174)&lt;2)</formula>
    </cfRule>
    <cfRule type="expression" dxfId="440" priority="617">
      <formula>AND($D174&lt;&gt;"",J174&lt;&gt;Y174)</formula>
    </cfRule>
  </conditionalFormatting>
  <conditionalFormatting sqref="L191">
    <cfRule type="expression" dxfId="439" priority="615">
      <formula>AND(J191+K191&gt;0,L191&gt;V193)</formula>
    </cfRule>
  </conditionalFormatting>
  <conditionalFormatting sqref="J191">
    <cfRule type="expression" priority="610" stopIfTrue="1">
      <formula>$W191=""</formula>
    </cfRule>
    <cfRule type="expression" dxfId="438" priority="611" stopIfTrue="1">
      <formula>($J191+$K191)&lt;IF($G191="?",8,(1*$G191))</formula>
    </cfRule>
    <cfRule type="expression" dxfId="437" priority="612" stopIfTrue="1">
      <formula>AND($L$2="Nee",$E191="WK",$J191&lt;IF($G191="?",8,(1*$G191))/2)</formula>
    </cfRule>
    <cfRule type="expression" dxfId="436" priority="613" stopIfTrue="1">
      <formula>AND($L$2="Ja",$E191="WK",$J191&lt;IF($G191="?",8,(1*$G191)))</formula>
    </cfRule>
    <cfRule type="expression" dxfId="435" priority="614" stopIfTrue="1">
      <formula>AND(OR($W191="E",$W191="F"),$J191=0)</formula>
    </cfRule>
  </conditionalFormatting>
  <conditionalFormatting sqref="J194:L208">
    <cfRule type="expression" dxfId="434" priority="605">
      <formula>AND($D194&lt;&gt;"",$H194&gt;11,LEN(J194)&lt;2)</formula>
    </cfRule>
    <cfRule type="expression" dxfId="433" priority="606">
      <formula>AND($D194&lt;&gt;"",J194&lt;&gt;Y194)</formula>
    </cfRule>
  </conditionalFormatting>
  <conditionalFormatting sqref="L211">
    <cfRule type="expression" dxfId="432" priority="604">
      <formula>AND(J211+K211&gt;0,L211&gt;V213)</formula>
    </cfRule>
  </conditionalFormatting>
  <conditionalFormatting sqref="J211">
    <cfRule type="expression" priority="599" stopIfTrue="1">
      <formula>$W211=""</formula>
    </cfRule>
    <cfRule type="expression" dxfId="431" priority="600" stopIfTrue="1">
      <formula>($J211+$K211)&lt;IF($G211="?",8,(1*$G211))</formula>
    </cfRule>
    <cfRule type="expression" dxfId="430" priority="601" stopIfTrue="1">
      <formula>AND($L$2="Nee",$E211="WK",$J211&lt;IF($G211="?",8,(1*$G211))/2)</formula>
    </cfRule>
    <cfRule type="expression" dxfId="429" priority="602" stopIfTrue="1">
      <formula>AND($L$2="Ja",$E211="WK",$J211&lt;IF($G211="?",8,(1*$G211)))</formula>
    </cfRule>
    <cfRule type="expression" dxfId="428" priority="603" stopIfTrue="1">
      <formula>AND(OR($W211="E",$W211="F"),$J211=0)</formula>
    </cfRule>
  </conditionalFormatting>
  <conditionalFormatting sqref="J214:L228">
    <cfRule type="expression" dxfId="427" priority="594">
      <formula>AND($D214&lt;&gt;"",$H214&gt;11,LEN(J214)&lt;2)</formula>
    </cfRule>
    <cfRule type="expression" dxfId="426" priority="595">
      <formula>AND($D214&lt;&gt;"",J214&lt;&gt;Y214)</formula>
    </cfRule>
  </conditionalFormatting>
  <conditionalFormatting sqref="L231">
    <cfRule type="expression" dxfId="425" priority="593">
      <formula>AND(J231+K231&gt;0,L231&gt;V233)</formula>
    </cfRule>
  </conditionalFormatting>
  <conditionalFormatting sqref="J231">
    <cfRule type="expression" priority="588" stopIfTrue="1">
      <formula>$W231=""</formula>
    </cfRule>
    <cfRule type="expression" dxfId="424" priority="589" stopIfTrue="1">
      <formula>($J231+$K231)&lt;IF($G231="?",8,(1*$G231))</formula>
    </cfRule>
    <cfRule type="expression" dxfId="423" priority="590" stopIfTrue="1">
      <formula>AND($L$2="Nee",$E231="WK",$J231&lt;IF($G231="?",8,(1*$G231))/2)</formula>
    </cfRule>
    <cfRule type="expression" dxfId="422" priority="591" stopIfTrue="1">
      <formula>AND($L$2="Ja",$E231="WK",$J231&lt;IF($G231="?",8,(1*$G231)))</formula>
    </cfRule>
    <cfRule type="expression" dxfId="421" priority="592" stopIfTrue="1">
      <formula>AND(OR($W231="E",$W231="F"),$J231=0)</formula>
    </cfRule>
  </conditionalFormatting>
  <conditionalFormatting sqref="J234:L248">
    <cfRule type="expression" dxfId="420" priority="583">
      <formula>AND($D234&lt;&gt;"",$H234&gt;11,LEN(J234)&lt;2)</formula>
    </cfRule>
    <cfRule type="expression" dxfId="419" priority="584">
      <formula>AND($D234&lt;&gt;"",J234&lt;&gt;Y234)</formula>
    </cfRule>
  </conditionalFormatting>
  <conditionalFormatting sqref="L251">
    <cfRule type="expression" dxfId="418" priority="582">
      <formula>AND(J251+K251&gt;0,L251&gt;V253)</formula>
    </cfRule>
  </conditionalFormatting>
  <conditionalFormatting sqref="J251">
    <cfRule type="expression" priority="577" stopIfTrue="1">
      <formula>$W251=""</formula>
    </cfRule>
    <cfRule type="expression" dxfId="417" priority="578" stopIfTrue="1">
      <formula>($J251+$K251)&lt;IF($G251="?",8,(1*$G251))</formula>
    </cfRule>
    <cfRule type="expression" dxfId="416" priority="579" stopIfTrue="1">
      <formula>AND($L$2="Nee",$E251="WK",$J251&lt;IF($G251="?",8,(1*$G251))/2)</formula>
    </cfRule>
    <cfRule type="expression" dxfId="415" priority="580" stopIfTrue="1">
      <formula>AND($L$2="Ja",$E251="WK",$J251&lt;IF($G251="?",8,(1*$G251)))</formula>
    </cfRule>
    <cfRule type="expression" dxfId="414" priority="581" stopIfTrue="1">
      <formula>AND(OR($W251="E",$W251="F"),$J251=0)</formula>
    </cfRule>
  </conditionalFormatting>
  <conditionalFormatting sqref="J254:L268">
    <cfRule type="expression" dxfId="413" priority="572">
      <formula>AND($D254&lt;&gt;"",$H254&gt;11,LEN(J254)&lt;2)</formula>
    </cfRule>
    <cfRule type="expression" dxfId="412" priority="573">
      <formula>AND($D254&lt;&gt;"",J254&lt;&gt;Y254)</formula>
    </cfRule>
  </conditionalFormatting>
  <conditionalFormatting sqref="L271">
    <cfRule type="expression" dxfId="411" priority="571">
      <formula>AND(J271+K271&gt;0,L271&gt;V273)</formula>
    </cfRule>
  </conditionalFormatting>
  <conditionalFormatting sqref="J271">
    <cfRule type="expression" priority="566" stopIfTrue="1">
      <formula>$W271=""</formula>
    </cfRule>
    <cfRule type="expression" dxfId="410" priority="567" stopIfTrue="1">
      <formula>($J271+$K271)&lt;IF($G271="?",8,(1*$G271))</formula>
    </cfRule>
    <cfRule type="expression" dxfId="409" priority="568" stopIfTrue="1">
      <formula>AND($L$2="Nee",$E271="WK",$J271&lt;IF($G271="?",8,(1*$G271))/2)</formula>
    </cfRule>
    <cfRule type="expression" dxfId="408" priority="569" stopIfTrue="1">
      <formula>AND($L$2="Ja",$E271="WK",$J271&lt;IF($G271="?",8,(1*$G271)))</formula>
    </cfRule>
    <cfRule type="expression" dxfId="407" priority="570" stopIfTrue="1">
      <formula>AND(OR($W271="E",$W271="F"),$J271=0)</formula>
    </cfRule>
  </conditionalFormatting>
  <conditionalFormatting sqref="J274:L288">
    <cfRule type="expression" dxfId="406" priority="561">
      <formula>AND($D274&lt;&gt;"",$H274&gt;11,LEN(J274)&lt;2)</formula>
    </cfRule>
    <cfRule type="expression" dxfId="405" priority="562">
      <formula>AND($D274&lt;&gt;"",J274&lt;&gt;Y274)</formula>
    </cfRule>
  </conditionalFormatting>
  <conditionalFormatting sqref="L291">
    <cfRule type="expression" dxfId="404" priority="560">
      <formula>AND(J291+K291&gt;0,L291&gt;V293)</formula>
    </cfRule>
  </conditionalFormatting>
  <conditionalFormatting sqref="J291">
    <cfRule type="expression" priority="555" stopIfTrue="1">
      <formula>$W291=""</formula>
    </cfRule>
    <cfRule type="expression" dxfId="403" priority="556" stopIfTrue="1">
      <formula>($J291+$K291)&lt;IF($G291="?",8,(1*$G291))</formula>
    </cfRule>
    <cfRule type="expression" dxfId="402" priority="557" stopIfTrue="1">
      <formula>AND($L$2="Nee",$E291="WK",$J291&lt;IF($G291="?",8,(1*$G291))/2)</formula>
    </cfRule>
    <cfRule type="expression" dxfId="401" priority="558" stopIfTrue="1">
      <formula>AND($L$2="Ja",$E291="WK",$J291&lt;IF($G291="?",8,(1*$G291)))</formula>
    </cfRule>
    <cfRule type="expression" dxfId="400" priority="559" stopIfTrue="1">
      <formula>AND(OR($W291="E",$W291="F"),$J291=0)</formula>
    </cfRule>
  </conditionalFormatting>
  <conditionalFormatting sqref="J294:L308">
    <cfRule type="expression" dxfId="399" priority="550">
      <formula>AND($D294&lt;&gt;"",$H294&gt;11,LEN(J294)&lt;2)</formula>
    </cfRule>
    <cfRule type="expression" dxfId="398" priority="551">
      <formula>AND($D294&lt;&gt;"",J294&lt;&gt;Y294)</formula>
    </cfRule>
  </conditionalFormatting>
  <conditionalFormatting sqref="L311">
    <cfRule type="expression" dxfId="397" priority="549">
      <formula>AND(J311+K311&gt;0,L311&gt;V313)</formula>
    </cfRule>
  </conditionalFormatting>
  <conditionalFormatting sqref="J311">
    <cfRule type="expression" priority="544" stopIfTrue="1">
      <formula>$W311=""</formula>
    </cfRule>
    <cfRule type="expression" dxfId="396" priority="545" stopIfTrue="1">
      <formula>($J311+$K311)&lt;IF($G311="?",8,(1*$G311))</formula>
    </cfRule>
    <cfRule type="expression" dxfId="395" priority="546" stopIfTrue="1">
      <formula>AND($L$2="Nee",$E311="WK",$J311&lt;IF($G311="?",8,(1*$G311))/2)</formula>
    </cfRule>
    <cfRule type="expression" dxfId="394" priority="547" stopIfTrue="1">
      <formula>AND($L$2="Ja",$E311="WK",$J311&lt;IF($G311="?",8,(1*$G311)))</formula>
    </cfRule>
    <cfRule type="expression" dxfId="393" priority="548" stopIfTrue="1">
      <formula>AND(OR($W311="E",$W311="F"),$J311=0)</formula>
    </cfRule>
  </conditionalFormatting>
  <conditionalFormatting sqref="J314:L328">
    <cfRule type="expression" dxfId="392" priority="539">
      <formula>AND($D314&lt;&gt;"",$H314&gt;11,LEN(J314)&lt;2)</formula>
    </cfRule>
    <cfRule type="expression" dxfId="391" priority="540">
      <formula>AND($D314&lt;&gt;"",J314&lt;&gt;Y314)</formula>
    </cfRule>
  </conditionalFormatting>
  <conditionalFormatting sqref="L331">
    <cfRule type="expression" dxfId="390" priority="538">
      <formula>AND(J331+K331&gt;0,L331&gt;V333)</formula>
    </cfRule>
  </conditionalFormatting>
  <conditionalFormatting sqref="J331">
    <cfRule type="expression" priority="533" stopIfTrue="1">
      <formula>$W331=""</formula>
    </cfRule>
    <cfRule type="expression" dxfId="389" priority="534" stopIfTrue="1">
      <formula>($J331+$K331)&lt;IF($G331="?",8,(1*$G331))</formula>
    </cfRule>
    <cfRule type="expression" dxfId="388" priority="535" stopIfTrue="1">
      <formula>AND($L$2="Nee",$E331="WK",$J331&lt;IF($G331="?",8,(1*$G331))/2)</formula>
    </cfRule>
    <cfRule type="expression" dxfId="387" priority="536" stopIfTrue="1">
      <formula>AND($L$2="Ja",$E331="WK",$J331&lt;IF($G331="?",8,(1*$G331)))</formula>
    </cfRule>
    <cfRule type="expression" dxfId="386" priority="537" stopIfTrue="1">
      <formula>AND(OR($W331="E",$W331="F"),$J331=0)</formula>
    </cfRule>
  </conditionalFormatting>
  <conditionalFormatting sqref="J334:L348">
    <cfRule type="expression" dxfId="385" priority="528">
      <formula>AND($D334&lt;&gt;"",$H334&gt;11,LEN(J334)&lt;2)</formula>
    </cfRule>
    <cfRule type="expression" dxfId="384" priority="529">
      <formula>AND($D334&lt;&gt;"",J334&lt;&gt;Y334)</formula>
    </cfRule>
  </conditionalFormatting>
  <conditionalFormatting sqref="L351">
    <cfRule type="expression" dxfId="383" priority="527">
      <formula>AND(J351+K351&gt;0,L351&gt;V353)</formula>
    </cfRule>
  </conditionalFormatting>
  <conditionalFormatting sqref="J351">
    <cfRule type="expression" priority="522" stopIfTrue="1">
      <formula>$W351=""</formula>
    </cfRule>
    <cfRule type="expression" dxfId="382" priority="523" stopIfTrue="1">
      <formula>($J351+$K351)&lt;IF($G351="?",8,(1*$G351))</formula>
    </cfRule>
    <cfRule type="expression" dxfId="381" priority="524" stopIfTrue="1">
      <formula>AND($L$2="Nee",$E351="WK",$J351&lt;IF($G351="?",8,(1*$G351))/2)</formula>
    </cfRule>
    <cfRule type="expression" dxfId="380" priority="525" stopIfTrue="1">
      <formula>AND($L$2="Ja",$E351="WK",$J351&lt;IF($G351="?",8,(1*$G351)))</formula>
    </cfRule>
    <cfRule type="expression" dxfId="379" priority="526" stopIfTrue="1">
      <formula>AND(OR($W351="E",$W351="F"),$J351=0)</formula>
    </cfRule>
  </conditionalFormatting>
  <conditionalFormatting sqref="J354:L368">
    <cfRule type="expression" dxfId="378" priority="517">
      <formula>AND($D354&lt;&gt;"",$H354&gt;11,LEN(J354)&lt;2)</formula>
    </cfRule>
    <cfRule type="expression" dxfId="377" priority="518">
      <formula>AND($D354&lt;&gt;"",J354&lt;&gt;Y354)</formula>
    </cfRule>
  </conditionalFormatting>
  <conditionalFormatting sqref="L371">
    <cfRule type="expression" dxfId="376" priority="516">
      <formula>AND(J371+K371&gt;0,L371&gt;V373)</formula>
    </cfRule>
  </conditionalFormatting>
  <conditionalFormatting sqref="J371">
    <cfRule type="expression" priority="511" stopIfTrue="1">
      <formula>$W371=""</formula>
    </cfRule>
    <cfRule type="expression" dxfId="375" priority="512" stopIfTrue="1">
      <formula>($J371+$K371)&lt;IF($G371="?",8,(1*$G371))</formula>
    </cfRule>
    <cfRule type="expression" dxfId="374" priority="513" stopIfTrue="1">
      <formula>AND($L$2="Nee",$E371="WK",$J371&lt;IF($G371="?",8,(1*$G371))/2)</formula>
    </cfRule>
    <cfRule type="expression" dxfId="373" priority="514" stopIfTrue="1">
      <formula>AND($L$2="Ja",$E371="WK",$J371&lt;IF($G371="?",8,(1*$G371)))</formula>
    </cfRule>
    <cfRule type="expression" dxfId="372" priority="515" stopIfTrue="1">
      <formula>AND(OR($W371="E",$W371="F"),$J371=0)</formula>
    </cfRule>
  </conditionalFormatting>
  <conditionalFormatting sqref="J374:L388">
    <cfRule type="expression" dxfId="371" priority="506">
      <formula>AND($D374&lt;&gt;"",$H374&gt;11,LEN(J374)&lt;2)</formula>
    </cfRule>
    <cfRule type="expression" dxfId="370" priority="507">
      <formula>AND($D374&lt;&gt;"",J374&lt;&gt;Y374)</formula>
    </cfRule>
  </conditionalFormatting>
  <conditionalFormatting sqref="L391">
    <cfRule type="expression" dxfId="369" priority="505">
      <formula>AND(J391+K391&gt;0,L391&gt;V393)</formula>
    </cfRule>
  </conditionalFormatting>
  <conditionalFormatting sqref="J391">
    <cfRule type="expression" priority="500" stopIfTrue="1">
      <formula>$W391=""</formula>
    </cfRule>
    <cfRule type="expression" dxfId="368" priority="501" stopIfTrue="1">
      <formula>($J391+$K391)&lt;IF($G391="?",8,(1*$G391))</formula>
    </cfRule>
    <cfRule type="expression" dxfId="367" priority="502" stopIfTrue="1">
      <formula>AND($L$2="Nee",$E391="WK",$J391&lt;IF($G391="?",8,(1*$G391))/2)</formula>
    </cfRule>
    <cfRule type="expression" dxfId="366" priority="503" stopIfTrue="1">
      <formula>AND($L$2="Ja",$E391="WK",$J391&lt;IF($G391="?",8,(1*$G391)))</formula>
    </cfRule>
    <cfRule type="expression" dxfId="365" priority="504" stopIfTrue="1">
      <formula>AND(OR($W391="E",$W391="F"),$J391=0)</formula>
    </cfRule>
  </conditionalFormatting>
  <conditionalFormatting sqref="J394:L408">
    <cfRule type="expression" dxfId="364" priority="495">
      <formula>AND($D394&lt;&gt;"",$H394&gt;11,LEN(J394)&lt;2)</formula>
    </cfRule>
    <cfRule type="expression" dxfId="363" priority="496">
      <formula>AND($D394&lt;&gt;"",J394&lt;&gt;Y394)</formula>
    </cfRule>
  </conditionalFormatting>
  <conditionalFormatting sqref="L411">
    <cfRule type="expression" dxfId="362" priority="494">
      <formula>AND(J411+K411&gt;0,L411&gt;V413)</formula>
    </cfRule>
  </conditionalFormatting>
  <conditionalFormatting sqref="J411">
    <cfRule type="expression" priority="489" stopIfTrue="1">
      <formula>$W411=""</formula>
    </cfRule>
    <cfRule type="expression" dxfId="361" priority="490" stopIfTrue="1">
      <formula>($J411+$K411)&lt;IF($G411="?",8,(1*$G411))</formula>
    </cfRule>
    <cfRule type="expression" dxfId="360" priority="491" stopIfTrue="1">
      <formula>AND($L$2="Nee",$E411="WK",$J411&lt;IF($G411="?",8,(1*$G411))/2)</formula>
    </cfRule>
    <cfRule type="expression" dxfId="359" priority="492" stopIfTrue="1">
      <formula>AND($L$2="Ja",$E411="WK",$J411&lt;IF($G411="?",8,(1*$G411)))</formula>
    </cfRule>
    <cfRule type="expression" dxfId="358" priority="493" stopIfTrue="1">
      <formula>AND(OR($W411="E",$W411="F"),$J411=0)</formula>
    </cfRule>
  </conditionalFormatting>
  <conditionalFormatting sqref="J414:L428">
    <cfRule type="expression" dxfId="357" priority="484">
      <formula>AND($D414&lt;&gt;"",$H414&gt;11,LEN(J414)&lt;2)</formula>
    </cfRule>
    <cfRule type="expression" dxfId="356" priority="485">
      <formula>AND($D414&lt;&gt;"",J414&lt;&gt;Y414)</formula>
    </cfRule>
  </conditionalFormatting>
  <conditionalFormatting sqref="L431">
    <cfRule type="expression" dxfId="355" priority="483">
      <formula>AND(J431+K431&gt;0,L431&gt;V433)</formula>
    </cfRule>
  </conditionalFormatting>
  <conditionalFormatting sqref="J431">
    <cfRule type="expression" priority="478" stopIfTrue="1">
      <formula>$W431=""</formula>
    </cfRule>
    <cfRule type="expression" dxfId="354" priority="479" stopIfTrue="1">
      <formula>($J431+$K431)&lt;IF($G431="?",8,(1*$G431))</formula>
    </cfRule>
    <cfRule type="expression" dxfId="353" priority="480" stopIfTrue="1">
      <formula>AND($L$2="Nee",$E431="WK",$J431&lt;IF($G431="?",8,(1*$G431))/2)</formula>
    </cfRule>
    <cfRule type="expression" dxfId="352" priority="481" stopIfTrue="1">
      <formula>AND($L$2="Ja",$E431="WK",$J431&lt;IF($G431="?",8,(1*$G431)))</formula>
    </cfRule>
    <cfRule type="expression" dxfId="351" priority="482" stopIfTrue="1">
      <formula>AND(OR($W431="E",$W431="F"),$J431=0)</formula>
    </cfRule>
  </conditionalFormatting>
  <conditionalFormatting sqref="J434:L448">
    <cfRule type="expression" dxfId="350" priority="473">
      <formula>AND($D434&lt;&gt;"",$H434&gt;11,LEN(J434)&lt;2)</formula>
    </cfRule>
    <cfRule type="expression" dxfId="349" priority="474">
      <formula>AND($D434&lt;&gt;"",J434&lt;&gt;Y434)</formula>
    </cfRule>
  </conditionalFormatting>
  <conditionalFormatting sqref="L451">
    <cfRule type="expression" dxfId="348" priority="472">
      <formula>AND(J451+K451&gt;0,L451&gt;V453)</formula>
    </cfRule>
  </conditionalFormatting>
  <conditionalFormatting sqref="J451">
    <cfRule type="expression" priority="467" stopIfTrue="1">
      <formula>$W451=""</formula>
    </cfRule>
    <cfRule type="expression" dxfId="347" priority="468" stopIfTrue="1">
      <formula>($J451+$K451)&lt;IF($G451="?",8,(1*$G451))</formula>
    </cfRule>
    <cfRule type="expression" dxfId="346" priority="469" stopIfTrue="1">
      <formula>AND($L$2="Nee",$E451="WK",$J451&lt;IF($G451="?",8,(1*$G451))/2)</formula>
    </cfRule>
    <cfRule type="expression" dxfId="345" priority="470" stopIfTrue="1">
      <formula>AND($L$2="Ja",$E451="WK",$J451&lt;IF($G451="?",8,(1*$G451)))</formula>
    </cfRule>
    <cfRule type="expression" dxfId="344" priority="471" stopIfTrue="1">
      <formula>AND(OR($W451="E",$W451="F"),$J451=0)</formula>
    </cfRule>
  </conditionalFormatting>
  <conditionalFormatting sqref="J454:L468">
    <cfRule type="expression" dxfId="343" priority="462">
      <formula>AND($D454&lt;&gt;"",$H454&gt;11,LEN(J454)&lt;2)</formula>
    </cfRule>
    <cfRule type="expression" dxfId="342" priority="463">
      <formula>AND($D454&lt;&gt;"",J454&lt;&gt;Y454)</formula>
    </cfRule>
  </conditionalFormatting>
  <conditionalFormatting sqref="L471">
    <cfRule type="expression" dxfId="341" priority="461">
      <formula>AND(J471+K471&gt;0,L471&gt;V473)</formula>
    </cfRule>
  </conditionalFormatting>
  <conditionalFormatting sqref="J471">
    <cfRule type="expression" priority="456" stopIfTrue="1">
      <formula>$W471=""</formula>
    </cfRule>
    <cfRule type="expression" dxfId="340" priority="457" stopIfTrue="1">
      <formula>($J471+$K471)&lt;IF($G471="?",8,(1*$G471))</formula>
    </cfRule>
    <cfRule type="expression" dxfId="339" priority="458" stopIfTrue="1">
      <formula>AND($L$2="Nee",$E471="WK",$J471&lt;IF($G471="?",8,(1*$G471))/2)</formula>
    </cfRule>
    <cfRule type="expression" dxfId="338" priority="459" stopIfTrue="1">
      <formula>AND($L$2="Ja",$E471="WK",$J471&lt;IF($G471="?",8,(1*$G471)))</formula>
    </cfRule>
    <cfRule type="expression" dxfId="337" priority="460" stopIfTrue="1">
      <formula>AND(OR($W471="E",$W471="F"),$J471=0)</formula>
    </cfRule>
  </conditionalFormatting>
  <conditionalFormatting sqref="J474:L488">
    <cfRule type="expression" dxfId="336" priority="451">
      <formula>AND($D474&lt;&gt;"",$H474&gt;11,LEN(J474)&lt;2)</formula>
    </cfRule>
    <cfRule type="expression" dxfId="335" priority="452">
      <formula>AND($D474&lt;&gt;"",J474&lt;&gt;Y474)</formula>
    </cfRule>
  </conditionalFormatting>
  <conditionalFormatting sqref="L491">
    <cfRule type="expression" dxfId="334" priority="450">
      <formula>AND(J491+K491&gt;0,L491&gt;V493)</formula>
    </cfRule>
  </conditionalFormatting>
  <conditionalFormatting sqref="J491">
    <cfRule type="expression" priority="445" stopIfTrue="1">
      <formula>$W491=""</formula>
    </cfRule>
    <cfRule type="expression" dxfId="333" priority="446" stopIfTrue="1">
      <formula>($J491+$K491)&lt;IF($G491="?",8,(1*$G491))</formula>
    </cfRule>
    <cfRule type="expression" dxfId="332" priority="447" stopIfTrue="1">
      <formula>AND($L$2="Nee",$E491="WK",$J491&lt;IF($G491="?",8,(1*$G491))/2)</formula>
    </cfRule>
    <cfRule type="expression" dxfId="331" priority="448" stopIfTrue="1">
      <formula>AND($L$2="Ja",$E491="WK",$J491&lt;IF($G491="?",8,(1*$G491)))</formula>
    </cfRule>
    <cfRule type="expression" dxfId="330" priority="449" stopIfTrue="1">
      <formula>AND(OR($W491="E",$W491="F"),$J491=0)</formula>
    </cfRule>
  </conditionalFormatting>
  <conditionalFormatting sqref="J494:L508">
    <cfRule type="expression" dxfId="329" priority="440">
      <formula>AND($D494&lt;&gt;"",$H494&gt;11,LEN(J494)&lt;2)</formula>
    </cfRule>
    <cfRule type="expression" dxfId="328" priority="441">
      <formula>AND($D494&lt;&gt;"",J494&lt;&gt;Y494)</formula>
    </cfRule>
  </conditionalFormatting>
  <conditionalFormatting sqref="L511">
    <cfRule type="expression" dxfId="327" priority="439">
      <formula>AND(J511+K511&gt;0,L511&gt;V513)</formula>
    </cfRule>
  </conditionalFormatting>
  <conditionalFormatting sqref="J511">
    <cfRule type="expression" priority="434" stopIfTrue="1">
      <formula>$W511=""</formula>
    </cfRule>
    <cfRule type="expression" dxfId="326" priority="435" stopIfTrue="1">
      <formula>($J511+$K511)&lt;IF($G511="?",8,(1*$G511))</formula>
    </cfRule>
    <cfRule type="expression" dxfId="325" priority="436" stopIfTrue="1">
      <formula>AND($L$2="Nee",$E511="WK",$J511&lt;IF($G511="?",8,(1*$G511))/2)</formula>
    </cfRule>
    <cfRule type="expression" dxfId="324" priority="437" stopIfTrue="1">
      <formula>AND($L$2="Ja",$E511="WK",$J511&lt;IF($G511="?",8,(1*$G511)))</formula>
    </cfRule>
    <cfRule type="expression" dxfId="323" priority="438" stopIfTrue="1">
      <formula>AND(OR($W511="E",$W511="F"),$J511=0)</formula>
    </cfRule>
  </conditionalFormatting>
  <conditionalFormatting sqref="J514:L528">
    <cfRule type="expression" dxfId="322" priority="429">
      <formula>AND($D514&lt;&gt;"",$H514&gt;11,LEN(J514)&lt;2)</formula>
    </cfRule>
    <cfRule type="expression" dxfId="321" priority="430">
      <formula>AND($D514&lt;&gt;"",J514&lt;&gt;Y514)</formula>
    </cfRule>
  </conditionalFormatting>
  <conditionalFormatting sqref="L531">
    <cfRule type="expression" dxfId="320" priority="428">
      <formula>AND(J531+K531&gt;0,L531&gt;V533)</formula>
    </cfRule>
  </conditionalFormatting>
  <conditionalFormatting sqref="J531">
    <cfRule type="expression" priority="423" stopIfTrue="1">
      <formula>$W531=""</formula>
    </cfRule>
    <cfRule type="expression" dxfId="319" priority="424" stopIfTrue="1">
      <formula>($J531+$K531)&lt;IF($G531="?",8,(1*$G531))</formula>
    </cfRule>
    <cfRule type="expression" dxfId="318" priority="425" stopIfTrue="1">
      <formula>AND($L$2="Nee",$E531="WK",$J531&lt;IF($G531="?",8,(1*$G531))/2)</formula>
    </cfRule>
    <cfRule type="expression" dxfId="317" priority="426" stopIfTrue="1">
      <formula>AND($L$2="Ja",$E531="WK",$J531&lt;IF($G531="?",8,(1*$G531)))</formula>
    </cfRule>
    <cfRule type="expression" dxfId="316" priority="427" stopIfTrue="1">
      <formula>AND(OR($W531="E",$W531="F"),$J531=0)</formula>
    </cfRule>
  </conditionalFormatting>
  <conditionalFormatting sqref="J534:L548">
    <cfRule type="expression" dxfId="315" priority="418">
      <formula>AND($D534&lt;&gt;"",$H534&gt;11,LEN(J534)&lt;2)</formula>
    </cfRule>
    <cfRule type="expression" dxfId="314" priority="419">
      <formula>AND($D534&lt;&gt;"",J534&lt;&gt;Y534)</formula>
    </cfRule>
  </conditionalFormatting>
  <conditionalFormatting sqref="L551">
    <cfRule type="expression" dxfId="313" priority="417">
      <formula>AND(J551+K551&gt;0,L551&gt;V553)</formula>
    </cfRule>
  </conditionalFormatting>
  <conditionalFormatting sqref="J551">
    <cfRule type="expression" priority="412" stopIfTrue="1">
      <formula>$W551=""</formula>
    </cfRule>
    <cfRule type="expression" dxfId="312" priority="413" stopIfTrue="1">
      <formula>($J551+$K551)&lt;IF($G551="?",8,(1*$G551))</formula>
    </cfRule>
    <cfRule type="expression" dxfId="311" priority="414" stopIfTrue="1">
      <formula>AND($L$2="Nee",$E551="WK",$J551&lt;IF($G551="?",8,(1*$G551))/2)</formula>
    </cfRule>
    <cfRule type="expression" dxfId="310" priority="415" stopIfTrue="1">
      <formula>AND($L$2="Ja",$E551="WK",$J551&lt;IF($G551="?",8,(1*$G551)))</formula>
    </cfRule>
    <cfRule type="expression" dxfId="309" priority="416" stopIfTrue="1">
      <formula>AND(OR($W551="E",$W551="F"),$J551=0)</formula>
    </cfRule>
  </conditionalFormatting>
  <conditionalFormatting sqref="J554:L568">
    <cfRule type="expression" dxfId="308" priority="407">
      <formula>AND($D554&lt;&gt;"",$H554&gt;11,LEN(J554)&lt;2)</formula>
    </cfRule>
    <cfRule type="expression" dxfId="307" priority="408">
      <formula>AND($D554&lt;&gt;"",J554&lt;&gt;Y554)</formula>
    </cfRule>
  </conditionalFormatting>
  <conditionalFormatting sqref="L571">
    <cfRule type="expression" dxfId="306" priority="406">
      <formula>AND(J571+K571&gt;0,L571&gt;V573)</formula>
    </cfRule>
  </conditionalFormatting>
  <conditionalFormatting sqref="J571">
    <cfRule type="expression" priority="401" stopIfTrue="1">
      <formula>$W571=""</formula>
    </cfRule>
    <cfRule type="expression" dxfId="305" priority="402" stopIfTrue="1">
      <formula>($J571+$K571)&lt;IF($G571="?",8,(1*$G571))</formula>
    </cfRule>
    <cfRule type="expression" dxfId="304" priority="403" stopIfTrue="1">
      <formula>AND($L$2="Nee",$E571="WK",$J571&lt;IF($G571="?",8,(1*$G571))/2)</formula>
    </cfRule>
    <cfRule type="expression" dxfId="303" priority="404" stopIfTrue="1">
      <formula>AND($L$2="Ja",$E571="WK",$J571&lt;IF($G571="?",8,(1*$G571)))</formula>
    </cfRule>
    <cfRule type="expression" dxfId="302" priority="405" stopIfTrue="1">
      <formula>AND(OR($W571="E",$W571="F"),$J571=0)</formula>
    </cfRule>
  </conditionalFormatting>
  <conditionalFormatting sqref="J574:L588">
    <cfRule type="expression" dxfId="301" priority="396">
      <formula>AND($D574&lt;&gt;"",$H574&gt;11,LEN(J574)&lt;2)</formula>
    </cfRule>
    <cfRule type="expression" dxfId="300" priority="397">
      <formula>AND($D574&lt;&gt;"",J574&lt;&gt;Y574)</formula>
    </cfRule>
  </conditionalFormatting>
  <conditionalFormatting sqref="L591">
    <cfRule type="expression" dxfId="299" priority="395">
      <formula>AND(J591+K591&gt;0,L591&gt;V593)</formula>
    </cfRule>
  </conditionalFormatting>
  <conditionalFormatting sqref="J591">
    <cfRule type="expression" priority="390" stopIfTrue="1">
      <formula>$W591=""</formula>
    </cfRule>
    <cfRule type="expression" dxfId="298" priority="391" stopIfTrue="1">
      <formula>($J591+$K591)&lt;IF($G591="?",8,(1*$G591))</formula>
    </cfRule>
    <cfRule type="expression" dxfId="297" priority="392" stopIfTrue="1">
      <formula>AND($L$2="Nee",$E591="WK",$J591&lt;IF($G591="?",8,(1*$G591))/2)</formula>
    </cfRule>
    <cfRule type="expression" dxfId="296" priority="393" stopIfTrue="1">
      <formula>AND($L$2="Ja",$E591="WK",$J591&lt;IF($G591="?",8,(1*$G591)))</formula>
    </cfRule>
    <cfRule type="expression" dxfId="295" priority="394" stopIfTrue="1">
      <formula>AND(OR($W591="E",$W591="F"),$J591=0)</formula>
    </cfRule>
  </conditionalFormatting>
  <conditionalFormatting sqref="J594:L608">
    <cfRule type="expression" dxfId="294" priority="385">
      <formula>AND($D594&lt;&gt;"",$H594&gt;11,LEN(J594)&lt;2)</formula>
    </cfRule>
    <cfRule type="expression" dxfId="293" priority="386">
      <formula>AND($D594&lt;&gt;"",J594&lt;&gt;Y594)</formula>
    </cfRule>
  </conditionalFormatting>
  <conditionalFormatting sqref="L611">
    <cfRule type="expression" dxfId="292" priority="384">
      <formula>AND(J611+K611&gt;0,L611&gt;V613)</formula>
    </cfRule>
  </conditionalFormatting>
  <conditionalFormatting sqref="J611">
    <cfRule type="expression" priority="379" stopIfTrue="1">
      <formula>$W611=""</formula>
    </cfRule>
    <cfRule type="expression" dxfId="291" priority="380" stopIfTrue="1">
      <formula>($J611+$K611)&lt;IF($G611="?",8,(1*$G611))</formula>
    </cfRule>
    <cfRule type="expression" dxfId="290" priority="381" stopIfTrue="1">
      <formula>AND($L$2="Nee",$E611="WK",$J611&lt;IF($G611="?",8,(1*$G611))/2)</formula>
    </cfRule>
    <cfRule type="expression" dxfId="289" priority="382" stopIfTrue="1">
      <formula>AND($L$2="Ja",$E611="WK",$J611&lt;IF($G611="?",8,(1*$G611)))</formula>
    </cfRule>
    <cfRule type="expression" dxfId="288" priority="383" stopIfTrue="1">
      <formula>AND(OR($W611="E",$W611="F"),$J611=0)</formula>
    </cfRule>
  </conditionalFormatting>
  <conditionalFormatting sqref="J614:L628">
    <cfRule type="expression" dxfId="287" priority="374">
      <formula>AND($D614&lt;&gt;"",$H614&gt;11,LEN(J614)&lt;2)</formula>
    </cfRule>
    <cfRule type="expression" dxfId="286" priority="375">
      <formula>AND($D614&lt;&gt;"",J614&lt;&gt;Y614)</formula>
    </cfRule>
  </conditionalFormatting>
  <conditionalFormatting sqref="L631">
    <cfRule type="expression" dxfId="285" priority="373">
      <formula>AND(J631+K631&gt;0,L631&gt;V633)</formula>
    </cfRule>
  </conditionalFormatting>
  <conditionalFormatting sqref="J631">
    <cfRule type="expression" priority="368" stopIfTrue="1">
      <formula>$W631=""</formula>
    </cfRule>
    <cfRule type="expression" dxfId="284" priority="369" stopIfTrue="1">
      <formula>($J631+$K631)&lt;IF($G631="?",8,(1*$G631))</formula>
    </cfRule>
    <cfRule type="expression" dxfId="283" priority="370" stopIfTrue="1">
      <formula>AND($L$2="Nee",$E631="WK",$J631&lt;IF($G631="?",8,(1*$G631))/2)</formula>
    </cfRule>
    <cfRule type="expression" dxfId="282" priority="371" stopIfTrue="1">
      <formula>AND($L$2="Ja",$E631="WK",$J631&lt;IF($G631="?",8,(1*$G631)))</formula>
    </cfRule>
    <cfRule type="expression" dxfId="281" priority="372" stopIfTrue="1">
      <formula>AND(OR($W631="E",$W631="F"),$J631=0)</formula>
    </cfRule>
  </conditionalFormatting>
  <conditionalFormatting sqref="J634:L648">
    <cfRule type="expression" dxfId="280" priority="363">
      <formula>AND($D634&lt;&gt;"",$H634&gt;11,LEN(J634)&lt;2)</formula>
    </cfRule>
    <cfRule type="expression" dxfId="279" priority="364">
      <formula>AND($D634&lt;&gt;"",J634&lt;&gt;Y634)</formula>
    </cfRule>
  </conditionalFormatting>
  <conditionalFormatting sqref="L651">
    <cfRule type="expression" dxfId="278" priority="362">
      <formula>AND(J651+K651&gt;0,L651&gt;V653)</formula>
    </cfRule>
  </conditionalFormatting>
  <conditionalFormatting sqref="J651">
    <cfRule type="expression" priority="357" stopIfTrue="1">
      <formula>$W651=""</formula>
    </cfRule>
    <cfRule type="expression" dxfId="277" priority="358" stopIfTrue="1">
      <formula>($J651+$K651)&lt;IF($G651="?",8,(1*$G651))</formula>
    </cfRule>
    <cfRule type="expression" dxfId="276" priority="359" stopIfTrue="1">
      <formula>AND($L$2="Nee",$E651="WK",$J651&lt;IF($G651="?",8,(1*$G651))/2)</formula>
    </cfRule>
    <cfRule type="expression" dxfId="275" priority="360" stopIfTrue="1">
      <formula>AND($L$2="Ja",$E651="WK",$J651&lt;IF($G651="?",8,(1*$G651)))</formula>
    </cfRule>
    <cfRule type="expression" dxfId="274" priority="361" stopIfTrue="1">
      <formula>AND(OR($W651="E",$W651="F"),$J651=0)</formula>
    </cfRule>
  </conditionalFormatting>
  <conditionalFormatting sqref="J654:L668">
    <cfRule type="expression" dxfId="273" priority="352">
      <formula>AND($D654&lt;&gt;"",$H654&gt;11,LEN(J654)&lt;2)</formula>
    </cfRule>
    <cfRule type="expression" dxfId="272" priority="353">
      <formula>AND($D654&lt;&gt;"",J654&lt;&gt;Y654)</formula>
    </cfRule>
  </conditionalFormatting>
  <conditionalFormatting sqref="L671">
    <cfRule type="expression" dxfId="271" priority="351">
      <formula>AND(J671+K671&gt;0,L671&gt;V673)</formula>
    </cfRule>
  </conditionalFormatting>
  <conditionalFormatting sqref="J671">
    <cfRule type="expression" priority="346" stopIfTrue="1">
      <formula>$W671=""</formula>
    </cfRule>
    <cfRule type="expression" dxfId="270" priority="347" stopIfTrue="1">
      <formula>($J671+$K671)&lt;IF($G671="?",8,(1*$G671))</formula>
    </cfRule>
    <cfRule type="expression" dxfId="269" priority="348" stopIfTrue="1">
      <formula>AND($L$2="Nee",$E671="WK",$J671&lt;IF($G671="?",8,(1*$G671))/2)</formula>
    </cfRule>
    <cfRule type="expression" dxfId="268" priority="349" stopIfTrue="1">
      <formula>AND($L$2="Ja",$E671="WK",$J671&lt;IF($G671="?",8,(1*$G671)))</formula>
    </cfRule>
    <cfRule type="expression" dxfId="267" priority="350" stopIfTrue="1">
      <formula>AND(OR($W671="E",$W671="F"),$J671=0)</formula>
    </cfRule>
  </conditionalFormatting>
  <conditionalFormatting sqref="J674:L688">
    <cfRule type="expression" dxfId="266" priority="341">
      <formula>AND($D674&lt;&gt;"",$H674&gt;11,LEN(J674)&lt;2)</formula>
    </cfRule>
    <cfRule type="expression" dxfId="265" priority="342">
      <formula>AND($D674&lt;&gt;"",J674&lt;&gt;Y674)</formula>
    </cfRule>
  </conditionalFormatting>
  <conditionalFormatting sqref="L691">
    <cfRule type="expression" dxfId="264" priority="340">
      <formula>AND(J691+K691&gt;0,L691&gt;V693)</formula>
    </cfRule>
  </conditionalFormatting>
  <conditionalFormatting sqref="J691">
    <cfRule type="expression" priority="335" stopIfTrue="1">
      <formula>$W691=""</formula>
    </cfRule>
    <cfRule type="expression" dxfId="263" priority="336" stopIfTrue="1">
      <formula>($J691+$K691)&lt;IF($G691="?",8,(1*$G691))</formula>
    </cfRule>
    <cfRule type="expression" dxfId="262" priority="337" stopIfTrue="1">
      <formula>AND($L$2="Nee",$E691="WK",$J691&lt;IF($G691="?",8,(1*$G691))/2)</formula>
    </cfRule>
    <cfRule type="expression" dxfId="261" priority="338" stopIfTrue="1">
      <formula>AND($L$2="Ja",$E691="WK",$J691&lt;IF($G691="?",8,(1*$G691)))</formula>
    </cfRule>
    <cfRule type="expression" dxfId="260" priority="339" stopIfTrue="1">
      <formula>AND(OR($W691="E",$W691="F"),$J691=0)</formula>
    </cfRule>
  </conditionalFormatting>
  <conditionalFormatting sqref="J694:L708">
    <cfRule type="expression" dxfId="259" priority="330">
      <formula>AND($D694&lt;&gt;"",$H694&gt;11,LEN(J694)&lt;2)</formula>
    </cfRule>
    <cfRule type="expression" dxfId="258" priority="331">
      <formula>AND($D694&lt;&gt;"",J694&lt;&gt;Y694)</formula>
    </cfRule>
  </conditionalFormatting>
  <conditionalFormatting sqref="L711">
    <cfRule type="expression" dxfId="257" priority="329">
      <formula>AND(J711+K711&gt;0,L711&gt;V713)</formula>
    </cfRule>
  </conditionalFormatting>
  <conditionalFormatting sqref="J711">
    <cfRule type="expression" priority="324" stopIfTrue="1">
      <formula>$W711=""</formula>
    </cfRule>
    <cfRule type="expression" dxfId="256" priority="325" stopIfTrue="1">
      <formula>($J711+$K711)&lt;IF($G711="?",8,(1*$G711))</formula>
    </cfRule>
    <cfRule type="expression" dxfId="255" priority="326" stopIfTrue="1">
      <formula>AND($L$2="Nee",$E711="WK",$J711&lt;IF($G711="?",8,(1*$G711))/2)</formula>
    </cfRule>
    <cfRule type="expression" dxfId="254" priority="327" stopIfTrue="1">
      <formula>AND($L$2="Ja",$E711="WK",$J711&lt;IF($G711="?",8,(1*$G711)))</formula>
    </cfRule>
    <cfRule type="expression" dxfId="253" priority="328" stopIfTrue="1">
      <formula>AND(OR($W711="E",$W711="F"),$J711=0)</formula>
    </cfRule>
  </conditionalFormatting>
  <conditionalFormatting sqref="J714:L728">
    <cfRule type="expression" dxfId="252" priority="319">
      <formula>AND($D714&lt;&gt;"",$H714&gt;11,LEN(J714)&lt;2)</formula>
    </cfRule>
    <cfRule type="expression" dxfId="251" priority="320">
      <formula>AND($D714&lt;&gt;"",J714&lt;&gt;Y714)</formula>
    </cfRule>
  </conditionalFormatting>
  <conditionalFormatting sqref="L731">
    <cfRule type="expression" dxfId="250" priority="318">
      <formula>AND(J731+K731&gt;0,L731&gt;V733)</formula>
    </cfRule>
  </conditionalFormatting>
  <conditionalFormatting sqref="J731">
    <cfRule type="expression" priority="313" stopIfTrue="1">
      <formula>$W731=""</formula>
    </cfRule>
    <cfRule type="expression" dxfId="249" priority="314" stopIfTrue="1">
      <formula>($J731+$K731)&lt;IF($G731="?",8,(1*$G731))</formula>
    </cfRule>
    <cfRule type="expression" dxfId="248" priority="315" stopIfTrue="1">
      <formula>AND($L$2="Nee",$E731="WK",$J731&lt;IF($G731="?",8,(1*$G731))/2)</formula>
    </cfRule>
    <cfRule type="expression" dxfId="247" priority="316" stopIfTrue="1">
      <formula>AND($L$2="Ja",$E731="WK",$J731&lt;IF($G731="?",8,(1*$G731)))</formula>
    </cfRule>
    <cfRule type="expression" dxfId="246" priority="317" stopIfTrue="1">
      <formula>AND(OR($W731="E",$W731="F"),$J731=0)</formula>
    </cfRule>
  </conditionalFormatting>
  <conditionalFormatting sqref="J734:L748">
    <cfRule type="expression" dxfId="245" priority="308">
      <formula>AND($D734&lt;&gt;"",$H734&gt;11,LEN(J734)&lt;2)</formula>
    </cfRule>
    <cfRule type="expression" dxfId="244" priority="309">
      <formula>AND($D734&lt;&gt;"",J734&lt;&gt;Y734)</formula>
    </cfRule>
  </conditionalFormatting>
  <conditionalFormatting sqref="L751">
    <cfRule type="expression" dxfId="243" priority="307">
      <formula>AND(J751+K751&gt;0,L751&gt;V753)</formula>
    </cfRule>
  </conditionalFormatting>
  <conditionalFormatting sqref="J751">
    <cfRule type="expression" priority="302" stopIfTrue="1">
      <formula>$W751=""</formula>
    </cfRule>
    <cfRule type="expression" dxfId="242" priority="303" stopIfTrue="1">
      <formula>($J751+$K751)&lt;IF($G751="?",8,(1*$G751))</formula>
    </cfRule>
    <cfRule type="expression" dxfId="241" priority="304" stopIfTrue="1">
      <formula>AND($L$2="Nee",$E751="WK",$J751&lt;IF($G751="?",8,(1*$G751))/2)</formula>
    </cfRule>
    <cfRule type="expression" dxfId="240" priority="305" stopIfTrue="1">
      <formula>AND($L$2="Ja",$E751="WK",$J751&lt;IF($G751="?",8,(1*$G751)))</formula>
    </cfRule>
    <cfRule type="expression" dxfId="239" priority="306" stopIfTrue="1">
      <formula>AND(OR($W751="E",$W751="F"),$J751=0)</formula>
    </cfRule>
  </conditionalFormatting>
  <conditionalFormatting sqref="J754:L768">
    <cfRule type="expression" dxfId="238" priority="297">
      <formula>AND($D754&lt;&gt;"",$H754&gt;11,LEN(J754)&lt;2)</formula>
    </cfRule>
    <cfRule type="expression" dxfId="237" priority="298">
      <formula>AND($D754&lt;&gt;"",J754&lt;&gt;Y754)</formula>
    </cfRule>
  </conditionalFormatting>
  <conditionalFormatting sqref="L771">
    <cfRule type="expression" dxfId="236" priority="296">
      <formula>AND(J771+K771&gt;0,L771&gt;V773)</formula>
    </cfRule>
  </conditionalFormatting>
  <conditionalFormatting sqref="J771">
    <cfRule type="expression" priority="291" stopIfTrue="1">
      <formula>$W771=""</formula>
    </cfRule>
    <cfRule type="expression" dxfId="235" priority="292" stopIfTrue="1">
      <formula>($J771+$K771)&lt;IF($G771="?",8,(1*$G771))</formula>
    </cfRule>
    <cfRule type="expression" dxfId="234" priority="293" stopIfTrue="1">
      <formula>AND($L$2="Nee",$E771="WK",$J771&lt;IF($G771="?",8,(1*$G771))/2)</formula>
    </cfRule>
    <cfRule type="expression" dxfId="233" priority="294" stopIfTrue="1">
      <formula>AND($L$2="Ja",$E771="WK",$J771&lt;IF($G771="?",8,(1*$G771)))</formula>
    </cfRule>
    <cfRule type="expression" dxfId="232" priority="295" stopIfTrue="1">
      <formula>AND(OR($W771="E",$W771="F"),$J771=0)</formula>
    </cfRule>
  </conditionalFormatting>
  <conditionalFormatting sqref="J774:L788">
    <cfRule type="expression" dxfId="231" priority="286">
      <formula>AND($D774&lt;&gt;"",$H774&gt;11,LEN(J774)&lt;2)</formula>
    </cfRule>
    <cfRule type="expression" dxfId="230" priority="287">
      <formula>AND($D774&lt;&gt;"",J774&lt;&gt;Y774)</formula>
    </cfRule>
  </conditionalFormatting>
  <conditionalFormatting sqref="L791">
    <cfRule type="expression" dxfId="229" priority="285">
      <formula>AND(J791+K791&gt;0,L791&gt;V793)</formula>
    </cfRule>
  </conditionalFormatting>
  <conditionalFormatting sqref="J791">
    <cfRule type="expression" priority="280" stopIfTrue="1">
      <formula>$W791=""</formula>
    </cfRule>
    <cfRule type="expression" dxfId="228" priority="281" stopIfTrue="1">
      <formula>($J791+$K791)&lt;IF($G791="?",8,(1*$G791))</formula>
    </cfRule>
    <cfRule type="expression" dxfId="227" priority="282" stopIfTrue="1">
      <formula>AND($L$2="Nee",$E791="WK",$J791&lt;IF($G791="?",8,(1*$G791))/2)</formula>
    </cfRule>
    <cfRule type="expression" dxfId="226" priority="283" stopIfTrue="1">
      <formula>AND($L$2="Ja",$E791="WK",$J791&lt;IF($G791="?",8,(1*$G791)))</formula>
    </cfRule>
    <cfRule type="expression" dxfId="225" priority="284" stopIfTrue="1">
      <formula>AND(OR($W791="E",$W791="F"),$J791=0)</formula>
    </cfRule>
  </conditionalFormatting>
  <conditionalFormatting sqref="J794:L808">
    <cfRule type="expression" dxfId="224" priority="275">
      <formula>AND($D794&lt;&gt;"",$H794&gt;11,LEN(J794)&lt;2)</formula>
    </cfRule>
    <cfRule type="expression" dxfId="223" priority="276">
      <formula>AND($D794&lt;&gt;"",J794&lt;&gt;Y794)</formula>
    </cfRule>
  </conditionalFormatting>
  <conditionalFormatting sqref="L811">
    <cfRule type="expression" dxfId="222" priority="274">
      <formula>AND(J811+K811&gt;0,L811&gt;V813)</formula>
    </cfRule>
  </conditionalFormatting>
  <conditionalFormatting sqref="J811">
    <cfRule type="expression" priority="269" stopIfTrue="1">
      <formula>$W811=""</formula>
    </cfRule>
    <cfRule type="expression" dxfId="221" priority="270" stopIfTrue="1">
      <formula>($J811+$K811)&lt;IF($G811="?",8,(1*$G811))</formula>
    </cfRule>
    <cfRule type="expression" dxfId="220" priority="271" stopIfTrue="1">
      <formula>AND($L$2="Nee",$E811="WK",$J811&lt;IF($G811="?",8,(1*$G811))/2)</formula>
    </cfRule>
    <cfRule type="expression" dxfId="219" priority="272" stopIfTrue="1">
      <formula>AND($L$2="Ja",$E811="WK",$J811&lt;IF($G811="?",8,(1*$G811)))</formula>
    </cfRule>
    <cfRule type="expression" dxfId="218" priority="273" stopIfTrue="1">
      <formula>AND(OR($W811="E",$W811="F"),$J811=0)</formula>
    </cfRule>
  </conditionalFormatting>
  <conditionalFormatting sqref="J814:L828">
    <cfRule type="expression" dxfId="217" priority="264">
      <formula>AND($D814&lt;&gt;"",$H814&gt;11,LEN(J814)&lt;2)</formula>
    </cfRule>
    <cfRule type="expression" dxfId="216" priority="265">
      <formula>AND($D814&lt;&gt;"",J814&lt;&gt;Y814)</formula>
    </cfRule>
  </conditionalFormatting>
  <conditionalFormatting sqref="L831">
    <cfRule type="expression" dxfId="215" priority="263">
      <formula>AND(J831+K831&gt;0,L831&gt;V833)</formula>
    </cfRule>
  </conditionalFormatting>
  <conditionalFormatting sqref="J831">
    <cfRule type="expression" priority="258" stopIfTrue="1">
      <formula>$W831=""</formula>
    </cfRule>
    <cfRule type="expression" dxfId="214" priority="259" stopIfTrue="1">
      <formula>($J831+$K831)&lt;IF($G831="?",8,(1*$G831))</formula>
    </cfRule>
    <cfRule type="expression" dxfId="213" priority="260" stopIfTrue="1">
      <formula>AND($L$2="Nee",$E831="WK",$J831&lt;IF($G831="?",8,(1*$G831))/2)</formula>
    </cfRule>
    <cfRule type="expression" dxfId="212" priority="261" stopIfTrue="1">
      <formula>AND($L$2="Ja",$E831="WK",$J831&lt;IF($G831="?",8,(1*$G831)))</formula>
    </cfRule>
    <cfRule type="expression" dxfId="211" priority="262" stopIfTrue="1">
      <formula>AND(OR($W831="E",$W831="F"),$J831=0)</formula>
    </cfRule>
  </conditionalFormatting>
  <conditionalFormatting sqref="J834:L848">
    <cfRule type="expression" dxfId="210" priority="253">
      <formula>AND($D834&lt;&gt;"",$H834&gt;11,LEN(J834)&lt;2)</formula>
    </cfRule>
    <cfRule type="expression" dxfId="209" priority="254">
      <formula>AND($D834&lt;&gt;"",J834&lt;&gt;Y834)</formula>
    </cfRule>
  </conditionalFormatting>
  <conditionalFormatting sqref="L851">
    <cfRule type="expression" dxfId="208" priority="252">
      <formula>AND(J851+K851&gt;0,L851&gt;V853)</formula>
    </cfRule>
  </conditionalFormatting>
  <conditionalFormatting sqref="J851">
    <cfRule type="expression" priority="247" stopIfTrue="1">
      <formula>$W851=""</formula>
    </cfRule>
    <cfRule type="expression" dxfId="207" priority="248" stopIfTrue="1">
      <formula>($J851+$K851)&lt;IF($G851="?",8,(1*$G851))</formula>
    </cfRule>
    <cfRule type="expression" dxfId="206" priority="249" stopIfTrue="1">
      <formula>AND($L$2="Nee",$E851="WK",$J851&lt;IF($G851="?",8,(1*$G851))/2)</formula>
    </cfRule>
    <cfRule type="expression" dxfId="205" priority="250" stopIfTrue="1">
      <formula>AND($L$2="Ja",$E851="WK",$J851&lt;IF($G851="?",8,(1*$G851)))</formula>
    </cfRule>
    <cfRule type="expression" dxfId="204" priority="251" stopIfTrue="1">
      <formula>AND(OR($W851="E",$W851="F"),$J851=0)</formula>
    </cfRule>
  </conditionalFormatting>
  <conditionalFormatting sqref="J854:L868">
    <cfRule type="expression" dxfId="203" priority="242">
      <formula>AND($D854&lt;&gt;"",$H854&gt;11,LEN(J854)&lt;2)</formula>
    </cfRule>
    <cfRule type="expression" dxfId="202" priority="243">
      <formula>AND($D854&lt;&gt;"",J854&lt;&gt;Y854)</formula>
    </cfRule>
  </conditionalFormatting>
  <conditionalFormatting sqref="L871">
    <cfRule type="expression" dxfId="201" priority="241">
      <formula>AND(J871+K871&gt;0,L871&gt;V873)</formula>
    </cfRule>
  </conditionalFormatting>
  <conditionalFormatting sqref="J871">
    <cfRule type="expression" priority="236" stopIfTrue="1">
      <formula>$W871=""</formula>
    </cfRule>
    <cfRule type="expression" dxfId="200" priority="237" stopIfTrue="1">
      <formula>($J871+$K871)&lt;IF($G871="?",8,(1*$G871))</formula>
    </cfRule>
    <cfRule type="expression" dxfId="199" priority="238" stopIfTrue="1">
      <formula>AND($L$2="Nee",$E871="WK",$J871&lt;IF($G871="?",8,(1*$G871))/2)</formula>
    </cfRule>
    <cfRule type="expression" dxfId="198" priority="239" stopIfTrue="1">
      <formula>AND($L$2="Ja",$E871="WK",$J871&lt;IF($G871="?",8,(1*$G871)))</formula>
    </cfRule>
    <cfRule type="expression" dxfId="197" priority="240" stopIfTrue="1">
      <formula>AND(OR($W871="E",$W871="F"),$J871=0)</formula>
    </cfRule>
  </conditionalFormatting>
  <conditionalFormatting sqref="J874:L888">
    <cfRule type="expression" dxfId="196" priority="231">
      <formula>AND($D874&lt;&gt;"",$H874&gt;11,LEN(J874)&lt;2)</formula>
    </cfRule>
    <cfRule type="expression" dxfId="195" priority="232">
      <formula>AND($D874&lt;&gt;"",J874&lt;&gt;Y874)</formula>
    </cfRule>
  </conditionalFormatting>
  <conditionalFormatting sqref="L891">
    <cfRule type="expression" dxfId="194" priority="230">
      <formula>AND(J891+K891&gt;0,L891&gt;V893)</formula>
    </cfRule>
  </conditionalFormatting>
  <conditionalFormatting sqref="J891">
    <cfRule type="expression" priority="225" stopIfTrue="1">
      <formula>$W891=""</formula>
    </cfRule>
    <cfRule type="expression" dxfId="193" priority="226" stopIfTrue="1">
      <formula>($J891+$K891)&lt;IF($G891="?",8,(1*$G891))</formula>
    </cfRule>
    <cfRule type="expression" dxfId="192" priority="227" stopIfTrue="1">
      <formula>AND($L$2="Nee",$E891="WK",$J891&lt;IF($G891="?",8,(1*$G891))/2)</formula>
    </cfRule>
    <cfRule type="expression" dxfId="191" priority="228" stopIfTrue="1">
      <formula>AND($L$2="Ja",$E891="WK",$J891&lt;IF($G891="?",8,(1*$G891)))</formula>
    </cfRule>
    <cfRule type="expression" dxfId="190" priority="229" stopIfTrue="1">
      <formula>AND(OR($W891="E",$W891="F"),$J891=0)</formula>
    </cfRule>
  </conditionalFormatting>
  <conditionalFormatting sqref="J894:L908">
    <cfRule type="expression" dxfId="189" priority="220">
      <formula>AND($D894&lt;&gt;"",$H894&gt;11,LEN(J894)&lt;2)</formula>
    </cfRule>
    <cfRule type="expression" dxfId="188" priority="221">
      <formula>AND($D894&lt;&gt;"",J894&lt;&gt;Y894)</formula>
    </cfRule>
  </conditionalFormatting>
  <conditionalFormatting sqref="L911">
    <cfRule type="expression" dxfId="187" priority="219">
      <formula>AND(J911+K911&gt;0,L911&gt;V913)</formula>
    </cfRule>
  </conditionalFormatting>
  <conditionalFormatting sqref="J911">
    <cfRule type="expression" priority="214" stopIfTrue="1">
      <formula>$W911=""</formula>
    </cfRule>
    <cfRule type="expression" dxfId="186" priority="215" stopIfTrue="1">
      <formula>($J911+$K911)&lt;IF($G911="?",8,(1*$G911))</formula>
    </cfRule>
    <cfRule type="expression" dxfId="185" priority="216" stopIfTrue="1">
      <formula>AND($L$2="Nee",$E911="WK",$J911&lt;IF($G911="?",8,(1*$G911))/2)</formula>
    </cfRule>
    <cfRule type="expression" dxfId="184" priority="217" stopIfTrue="1">
      <formula>AND($L$2="Ja",$E911="WK",$J911&lt;IF($G911="?",8,(1*$G911)))</formula>
    </cfRule>
    <cfRule type="expression" dxfId="183" priority="218" stopIfTrue="1">
      <formula>AND(OR($W911="E",$W911="F"),$J911=0)</formula>
    </cfRule>
  </conditionalFormatting>
  <conditionalFormatting sqref="J914:L928">
    <cfRule type="expression" dxfId="182" priority="209">
      <formula>AND($D914&lt;&gt;"",$H914&gt;11,LEN(J914)&lt;2)</formula>
    </cfRule>
    <cfRule type="expression" dxfId="181" priority="210">
      <formula>AND($D914&lt;&gt;"",J914&lt;&gt;Y914)</formula>
    </cfRule>
  </conditionalFormatting>
  <conditionalFormatting sqref="L931">
    <cfRule type="expression" dxfId="180" priority="208">
      <formula>AND(J931+K931&gt;0,L931&gt;V933)</formula>
    </cfRule>
  </conditionalFormatting>
  <conditionalFormatting sqref="J931">
    <cfRule type="expression" priority="203" stopIfTrue="1">
      <formula>$W931=""</formula>
    </cfRule>
    <cfRule type="expression" dxfId="179" priority="204" stopIfTrue="1">
      <formula>($J931+$K931)&lt;IF($G931="?",8,(1*$G931))</formula>
    </cfRule>
    <cfRule type="expression" dxfId="178" priority="205" stopIfTrue="1">
      <formula>AND($L$2="Nee",$E931="WK",$J931&lt;IF($G931="?",8,(1*$G931))/2)</formula>
    </cfRule>
    <cfRule type="expression" dxfId="177" priority="206" stopIfTrue="1">
      <formula>AND($L$2="Ja",$E931="WK",$J931&lt;IF($G931="?",8,(1*$G931)))</formula>
    </cfRule>
    <cfRule type="expression" dxfId="176" priority="207" stopIfTrue="1">
      <formula>AND(OR($W931="E",$W931="F"),$J931=0)</formula>
    </cfRule>
  </conditionalFormatting>
  <conditionalFormatting sqref="J934:L948">
    <cfRule type="expression" dxfId="175" priority="198">
      <formula>AND($D934&lt;&gt;"",$H934&gt;11,LEN(J934)&lt;2)</formula>
    </cfRule>
    <cfRule type="expression" dxfId="174" priority="199">
      <formula>AND($D934&lt;&gt;"",J934&lt;&gt;Y934)</formula>
    </cfRule>
  </conditionalFormatting>
  <conditionalFormatting sqref="L951">
    <cfRule type="expression" dxfId="173" priority="197">
      <formula>AND(J951+K951&gt;0,L951&gt;V953)</formula>
    </cfRule>
  </conditionalFormatting>
  <conditionalFormatting sqref="J951">
    <cfRule type="expression" priority="192" stopIfTrue="1">
      <formula>$W951=""</formula>
    </cfRule>
    <cfRule type="expression" dxfId="172" priority="193" stopIfTrue="1">
      <formula>($J951+$K951)&lt;IF($G951="?",8,(1*$G951))</formula>
    </cfRule>
    <cfRule type="expression" dxfId="171" priority="194" stopIfTrue="1">
      <formula>AND($L$2="Nee",$E951="WK",$J951&lt;IF($G951="?",8,(1*$G951))/2)</formula>
    </cfRule>
    <cfRule type="expression" dxfId="170" priority="195" stopIfTrue="1">
      <formula>AND($L$2="Ja",$E951="WK",$J951&lt;IF($G951="?",8,(1*$G951)))</formula>
    </cfRule>
    <cfRule type="expression" dxfId="169" priority="196" stopIfTrue="1">
      <formula>AND(OR($W951="E",$W951="F"),$J951=0)</formula>
    </cfRule>
  </conditionalFormatting>
  <conditionalFormatting sqref="J954:L968">
    <cfRule type="expression" dxfId="168" priority="187">
      <formula>AND($D954&lt;&gt;"",$H954&gt;11,LEN(J954)&lt;2)</formula>
    </cfRule>
    <cfRule type="expression" dxfId="167" priority="188">
      <formula>AND($D954&lt;&gt;"",J954&lt;&gt;Y954)</formula>
    </cfRule>
  </conditionalFormatting>
  <conditionalFormatting sqref="L971">
    <cfRule type="expression" dxfId="166" priority="186">
      <formula>AND(J971+K971&gt;0,L971&gt;V973)</formula>
    </cfRule>
  </conditionalFormatting>
  <conditionalFormatting sqref="J971">
    <cfRule type="expression" priority="181" stopIfTrue="1">
      <formula>$W971=""</formula>
    </cfRule>
    <cfRule type="expression" dxfId="165" priority="182" stopIfTrue="1">
      <formula>($J971+$K971)&lt;IF($G971="?",8,(1*$G971))</formula>
    </cfRule>
    <cfRule type="expression" dxfId="164" priority="183" stopIfTrue="1">
      <formula>AND($L$2="Nee",$E971="WK",$J971&lt;IF($G971="?",8,(1*$G971))/2)</formula>
    </cfRule>
    <cfRule type="expression" dxfId="163" priority="184" stopIfTrue="1">
      <formula>AND($L$2="Ja",$E971="WK",$J971&lt;IF($G971="?",8,(1*$G971)))</formula>
    </cfRule>
    <cfRule type="expression" dxfId="162" priority="185" stopIfTrue="1">
      <formula>AND(OR($W971="E",$W971="F"),$J971=0)</formula>
    </cfRule>
  </conditionalFormatting>
  <conditionalFormatting sqref="J974:L988">
    <cfRule type="expression" dxfId="161" priority="176">
      <formula>AND($D974&lt;&gt;"",$H974&gt;11,LEN(J974)&lt;2)</formula>
    </cfRule>
    <cfRule type="expression" dxfId="160" priority="177">
      <formula>AND($D974&lt;&gt;"",J974&lt;&gt;Y974)</formula>
    </cfRule>
  </conditionalFormatting>
  <conditionalFormatting sqref="L991">
    <cfRule type="expression" dxfId="159" priority="175">
      <formula>AND(J991+K991&gt;0,L991&gt;V993)</formula>
    </cfRule>
  </conditionalFormatting>
  <conditionalFormatting sqref="J991">
    <cfRule type="expression" priority="170" stopIfTrue="1">
      <formula>$W991=""</formula>
    </cfRule>
    <cfRule type="expression" dxfId="158" priority="171" stopIfTrue="1">
      <formula>($J991+$K991)&lt;IF($G991="?",8,(1*$G991))</formula>
    </cfRule>
    <cfRule type="expression" dxfId="157" priority="172" stopIfTrue="1">
      <formula>AND($L$2="Nee",$E991="WK",$J991&lt;IF($G991="?",8,(1*$G991))/2)</formula>
    </cfRule>
    <cfRule type="expression" dxfId="156" priority="173" stopIfTrue="1">
      <formula>AND($L$2="Ja",$E991="WK",$J991&lt;IF($G991="?",8,(1*$G991)))</formula>
    </cfRule>
    <cfRule type="expression" dxfId="155" priority="174" stopIfTrue="1">
      <formula>AND(OR($W991="E",$W991="F"),$J991=0)</formula>
    </cfRule>
  </conditionalFormatting>
  <conditionalFormatting sqref="J994:L1008">
    <cfRule type="expression" dxfId="154" priority="165">
      <formula>AND($D994&lt;&gt;"",$H994&gt;11,LEN(J994)&lt;2)</formula>
    </cfRule>
    <cfRule type="expression" dxfId="153" priority="166">
      <formula>AND($D994&lt;&gt;"",J994&lt;&gt;Y994)</formula>
    </cfRule>
  </conditionalFormatting>
  <conditionalFormatting sqref="L1011">
    <cfRule type="expression" dxfId="152" priority="164">
      <formula>AND(J1011+K1011&gt;0,L1011&gt;V1013)</formula>
    </cfRule>
  </conditionalFormatting>
  <conditionalFormatting sqref="J1011">
    <cfRule type="expression" priority="159" stopIfTrue="1">
      <formula>$W1011=""</formula>
    </cfRule>
    <cfRule type="expression" dxfId="151" priority="160" stopIfTrue="1">
      <formula>($J1011+$K1011)&lt;IF($G1011="?",8,(1*$G1011))</formula>
    </cfRule>
    <cfRule type="expression" dxfId="150" priority="161" stopIfTrue="1">
      <formula>AND($L$2="Nee",$E1011="WK",$J1011&lt;IF($G1011="?",8,(1*$G1011))/2)</formula>
    </cfRule>
    <cfRule type="expression" dxfId="149" priority="162" stopIfTrue="1">
      <formula>AND($L$2="Ja",$E1011="WK",$J1011&lt;IF($G1011="?",8,(1*$G1011)))</formula>
    </cfRule>
    <cfRule type="expression" dxfId="148" priority="163" stopIfTrue="1">
      <formula>AND(OR($W1011="E",$W1011="F"),$J1011=0)</formula>
    </cfRule>
  </conditionalFormatting>
  <conditionalFormatting sqref="J1014:L1028">
    <cfRule type="expression" dxfId="147" priority="154">
      <formula>AND($D1014&lt;&gt;"",$H1014&gt;11,LEN(J1014)&lt;2)</formula>
    </cfRule>
    <cfRule type="expression" dxfId="146" priority="155">
      <formula>AND($D1014&lt;&gt;"",J1014&lt;&gt;Y1014)</formula>
    </cfRule>
  </conditionalFormatting>
  <conditionalFormatting sqref="L1031">
    <cfRule type="expression" dxfId="145" priority="153">
      <formula>AND(J1031+K1031&gt;0,L1031&gt;V1033)</formula>
    </cfRule>
  </conditionalFormatting>
  <conditionalFormatting sqref="J1031">
    <cfRule type="expression" priority="148" stopIfTrue="1">
      <formula>$W1031=""</formula>
    </cfRule>
    <cfRule type="expression" dxfId="144" priority="149" stopIfTrue="1">
      <formula>($J1031+$K1031)&lt;IF($G1031="?",8,(1*$G1031))</formula>
    </cfRule>
    <cfRule type="expression" dxfId="143" priority="150" stopIfTrue="1">
      <formula>AND($L$2="Nee",$E1031="WK",$J1031&lt;IF($G1031="?",8,(1*$G1031))/2)</formula>
    </cfRule>
    <cfRule type="expression" dxfId="142" priority="151" stopIfTrue="1">
      <formula>AND($L$2="Ja",$E1031="WK",$J1031&lt;IF($G1031="?",8,(1*$G1031)))</formula>
    </cfRule>
    <cfRule type="expression" dxfId="141" priority="152" stopIfTrue="1">
      <formula>AND(OR($W1031="E",$W1031="F"),$J1031=0)</formula>
    </cfRule>
  </conditionalFormatting>
  <conditionalFormatting sqref="J1034:L1048">
    <cfRule type="expression" dxfId="140" priority="143">
      <formula>AND($D1034&lt;&gt;"",$H1034&gt;11,LEN(J1034)&lt;2)</formula>
    </cfRule>
    <cfRule type="expression" dxfId="139" priority="144">
      <formula>AND($D1034&lt;&gt;"",J1034&lt;&gt;Y1034)</formula>
    </cfRule>
  </conditionalFormatting>
  <conditionalFormatting sqref="L1051">
    <cfRule type="expression" dxfId="138" priority="142">
      <formula>AND(J1051+K1051&gt;0,L1051&gt;V1053)</formula>
    </cfRule>
  </conditionalFormatting>
  <conditionalFormatting sqref="J1051">
    <cfRule type="expression" priority="137" stopIfTrue="1">
      <formula>$W1051=""</formula>
    </cfRule>
    <cfRule type="expression" dxfId="137" priority="138" stopIfTrue="1">
      <formula>($J1051+$K1051)&lt;IF($G1051="?",8,(1*$G1051))</formula>
    </cfRule>
    <cfRule type="expression" dxfId="136" priority="139" stopIfTrue="1">
      <formula>AND($L$2="Nee",$E1051="WK",$J1051&lt;IF($G1051="?",8,(1*$G1051))/2)</formula>
    </cfRule>
    <cfRule type="expression" dxfId="135" priority="140" stopIfTrue="1">
      <formula>AND($L$2="Ja",$E1051="WK",$J1051&lt;IF($G1051="?",8,(1*$G1051)))</formula>
    </cfRule>
    <cfRule type="expression" dxfId="134" priority="141" stopIfTrue="1">
      <formula>AND(OR($W1051="E",$W1051="F"),$J1051=0)</formula>
    </cfRule>
  </conditionalFormatting>
  <conditionalFormatting sqref="J1054:L1068">
    <cfRule type="expression" dxfId="133" priority="132">
      <formula>AND($D1054&lt;&gt;"",$H1054&gt;11,LEN(J1054)&lt;2)</formula>
    </cfRule>
    <cfRule type="expression" dxfId="132" priority="133">
      <formula>AND($D1054&lt;&gt;"",J1054&lt;&gt;Y1054)</formula>
    </cfRule>
  </conditionalFormatting>
  <conditionalFormatting sqref="L1071">
    <cfRule type="expression" dxfId="131" priority="131">
      <formula>AND(J1071+K1071&gt;0,L1071&gt;V1073)</formula>
    </cfRule>
  </conditionalFormatting>
  <conditionalFormatting sqref="J1071">
    <cfRule type="expression" priority="126" stopIfTrue="1">
      <formula>$W1071=""</formula>
    </cfRule>
    <cfRule type="expression" dxfId="130" priority="127" stopIfTrue="1">
      <formula>($J1071+$K1071)&lt;IF($G1071="?",8,(1*$G1071))</formula>
    </cfRule>
    <cfRule type="expression" dxfId="129" priority="128" stopIfTrue="1">
      <formula>AND($L$2="Nee",$E1071="WK",$J1071&lt;IF($G1071="?",8,(1*$G1071))/2)</formula>
    </cfRule>
    <cfRule type="expression" dxfId="128" priority="129" stopIfTrue="1">
      <formula>AND($L$2="Ja",$E1071="WK",$J1071&lt;IF($G1071="?",8,(1*$G1071)))</formula>
    </cfRule>
    <cfRule type="expression" dxfId="127" priority="130" stopIfTrue="1">
      <formula>AND(OR($W1071="E",$W1071="F"),$J1071=0)</formula>
    </cfRule>
  </conditionalFormatting>
  <conditionalFormatting sqref="J1074:L1088">
    <cfRule type="expression" dxfId="126" priority="121">
      <formula>AND($D1074&lt;&gt;"",$H1074&gt;11,LEN(J1074)&lt;2)</formula>
    </cfRule>
    <cfRule type="expression" dxfId="125" priority="122">
      <formula>AND($D1074&lt;&gt;"",J1074&lt;&gt;Y1074)</formula>
    </cfRule>
  </conditionalFormatting>
  <conditionalFormatting sqref="L1091">
    <cfRule type="expression" dxfId="124" priority="120">
      <formula>AND(J1091+K1091&gt;0,L1091&gt;V1093)</formula>
    </cfRule>
  </conditionalFormatting>
  <conditionalFormatting sqref="J1091">
    <cfRule type="expression" priority="115" stopIfTrue="1">
      <formula>$W1091=""</formula>
    </cfRule>
    <cfRule type="expression" dxfId="123" priority="116" stopIfTrue="1">
      <formula>($J1091+$K1091)&lt;IF($G1091="?",8,(1*$G1091))</formula>
    </cfRule>
    <cfRule type="expression" dxfId="122" priority="117" stopIfTrue="1">
      <formula>AND($L$2="Nee",$E1091="WK",$J1091&lt;IF($G1091="?",8,(1*$G1091))/2)</formula>
    </cfRule>
    <cfRule type="expression" dxfId="121" priority="118" stopIfTrue="1">
      <formula>AND($L$2="Ja",$E1091="WK",$J1091&lt;IF($G1091="?",8,(1*$G1091)))</formula>
    </cfRule>
    <cfRule type="expression" dxfId="120" priority="119" stopIfTrue="1">
      <formula>AND(OR($W1091="E",$W1091="F"),$J1091=0)</formula>
    </cfRule>
  </conditionalFormatting>
  <conditionalFormatting sqref="J1094:L1108">
    <cfRule type="expression" dxfId="119" priority="110">
      <formula>AND($D1094&lt;&gt;"",$H1094&gt;11,LEN(J1094)&lt;2)</formula>
    </cfRule>
    <cfRule type="expression" dxfId="118" priority="111">
      <formula>AND($D1094&lt;&gt;"",J1094&lt;&gt;Y1094)</formula>
    </cfRule>
  </conditionalFormatting>
  <conditionalFormatting sqref="L1111">
    <cfRule type="expression" dxfId="117" priority="109">
      <formula>AND(J1111+K1111&gt;0,L1111&gt;V1113)</formula>
    </cfRule>
  </conditionalFormatting>
  <conditionalFormatting sqref="J1111">
    <cfRule type="expression" priority="104" stopIfTrue="1">
      <formula>$W1111=""</formula>
    </cfRule>
    <cfRule type="expression" dxfId="116" priority="105" stopIfTrue="1">
      <formula>($J1111+$K1111)&lt;IF($G1111="?",8,(1*$G1111))</formula>
    </cfRule>
    <cfRule type="expression" dxfId="115" priority="106" stopIfTrue="1">
      <formula>AND($L$2="Nee",$E1111="WK",$J1111&lt;IF($G1111="?",8,(1*$G1111))/2)</formula>
    </cfRule>
    <cfRule type="expression" dxfId="114" priority="107" stopIfTrue="1">
      <formula>AND($L$2="Ja",$E1111="WK",$J1111&lt;IF($G1111="?",8,(1*$G1111)))</formula>
    </cfRule>
    <cfRule type="expression" dxfId="113" priority="108" stopIfTrue="1">
      <formula>AND(OR($W1111="E",$W1111="F"),$J1111=0)</formula>
    </cfRule>
  </conditionalFormatting>
  <conditionalFormatting sqref="J1114:L1128">
    <cfRule type="expression" dxfId="112" priority="99">
      <formula>AND($D1114&lt;&gt;"",$H1114&gt;11,LEN(J1114)&lt;2)</formula>
    </cfRule>
    <cfRule type="expression" dxfId="111" priority="100">
      <formula>AND($D1114&lt;&gt;"",J1114&lt;&gt;Y1114)</formula>
    </cfRule>
  </conditionalFormatting>
  <conditionalFormatting sqref="L1131">
    <cfRule type="expression" dxfId="110" priority="98">
      <formula>AND(J1131+K1131&gt;0,L1131&gt;V1133)</formula>
    </cfRule>
  </conditionalFormatting>
  <conditionalFormatting sqref="J1131">
    <cfRule type="expression" priority="93" stopIfTrue="1">
      <formula>$W1131=""</formula>
    </cfRule>
    <cfRule type="expression" dxfId="109" priority="94" stopIfTrue="1">
      <formula>($J1131+$K1131)&lt;IF($G1131="?",8,(1*$G1131))</formula>
    </cfRule>
    <cfRule type="expression" dxfId="108" priority="95" stopIfTrue="1">
      <formula>AND($L$2="Nee",$E1131="WK",$J1131&lt;IF($G1131="?",8,(1*$G1131))/2)</formula>
    </cfRule>
    <cfRule type="expression" dxfId="107" priority="96" stopIfTrue="1">
      <formula>AND($L$2="Ja",$E1131="WK",$J1131&lt;IF($G1131="?",8,(1*$G1131)))</formula>
    </cfRule>
    <cfRule type="expression" dxfId="106" priority="97" stopIfTrue="1">
      <formula>AND(OR($W1131="E",$W1131="F"),$J1131=0)</formula>
    </cfRule>
  </conditionalFormatting>
  <conditionalFormatting sqref="J1134:L1148">
    <cfRule type="expression" dxfId="105" priority="88">
      <formula>AND($D1134&lt;&gt;"",$H1134&gt;11,LEN(J1134)&lt;2)</formula>
    </cfRule>
    <cfRule type="expression" dxfId="104" priority="89">
      <formula>AND($D1134&lt;&gt;"",J1134&lt;&gt;Y1134)</formula>
    </cfRule>
  </conditionalFormatting>
  <conditionalFormatting sqref="L1151">
    <cfRule type="expression" dxfId="103" priority="87">
      <formula>AND(J1151+K1151&gt;0,L1151&gt;V1153)</formula>
    </cfRule>
  </conditionalFormatting>
  <conditionalFormatting sqref="J1151">
    <cfRule type="expression" priority="82" stopIfTrue="1">
      <formula>$W1151=""</formula>
    </cfRule>
    <cfRule type="expression" dxfId="102" priority="83" stopIfTrue="1">
      <formula>($J1151+$K1151)&lt;IF($G1151="?",8,(1*$G1151))</formula>
    </cfRule>
    <cfRule type="expression" dxfId="101" priority="84" stopIfTrue="1">
      <formula>AND($L$2="Nee",$E1151="WK",$J1151&lt;IF($G1151="?",8,(1*$G1151))/2)</formula>
    </cfRule>
    <cfRule type="expression" dxfId="100" priority="85" stopIfTrue="1">
      <formula>AND($L$2="Ja",$E1151="WK",$J1151&lt;IF($G1151="?",8,(1*$G1151)))</formula>
    </cfRule>
    <cfRule type="expression" dxfId="99" priority="86" stopIfTrue="1">
      <formula>AND(OR($W1151="E",$W1151="F"),$J1151=0)</formula>
    </cfRule>
  </conditionalFormatting>
  <conditionalFormatting sqref="J1154:L1168">
    <cfRule type="expression" dxfId="98" priority="77">
      <formula>AND($D1154&lt;&gt;"",$H1154&gt;11,LEN(J1154)&lt;2)</formula>
    </cfRule>
    <cfRule type="expression" dxfId="97" priority="78">
      <formula>AND($D1154&lt;&gt;"",J1154&lt;&gt;Y1154)</formula>
    </cfRule>
  </conditionalFormatting>
  <conditionalFormatting sqref="L1171">
    <cfRule type="expression" dxfId="96" priority="76">
      <formula>AND(J1171+K1171&gt;0,L1171&gt;V1173)</formula>
    </cfRule>
  </conditionalFormatting>
  <conditionalFormatting sqref="J1171">
    <cfRule type="expression" priority="71" stopIfTrue="1">
      <formula>$W1171=""</formula>
    </cfRule>
    <cfRule type="expression" dxfId="95" priority="72" stopIfTrue="1">
      <formula>($J1171+$K1171)&lt;IF($G1171="?",8,(1*$G1171))</formula>
    </cfRule>
    <cfRule type="expression" dxfId="94" priority="73" stopIfTrue="1">
      <formula>AND($L$2="Nee",$E1171="WK",$J1171&lt;IF($G1171="?",8,(1*$G1171))/2)</formula>
    </cfRule>
    <cfRule type="expression" dxfId="93" priority="74" stopIfTrue="1">
      <formula>AND($L$2="Ja",$E1171="WK",$J1171&lt;IF($G1171="?",8,(1*$G1171)))</formula>
    </cfRule>
    <cfRule type="expression" dxfId="92" priority="75" stopIfTrue="1">
      <formula>AND(OR($W1171="E",$W1171="F"),$J1171=0)</formula>
    </cfRule>
  </conditionalFormatting>
  <conditionalFormatting sqref="J1174:L1188">
    <cfRule type="expression" dxfId="91" priority="66">
      <formula>AND($D1174&lt;&gt;"",$H1174&gt;11,LEN(J1174)&lt;2)</formula>
    </cfRule>
    <cfRule type="expression" dxfId="90" priority="67">
      <formula>AND($D1174&lt;&gt;"",J1174&lt;&gt;Y1174)</formula>
    </cfRule>
  </conditionalFormatting>
  <conditionalFormatting sqref="L1191">
    <cfRule type="expression" dxfId="89" priority="65">
      <formula>AND(J1191+K1191&gt;0,L1191&gt;V1193)</formula>
    </cfRule>
  </conditionalFormatting>
  <conditionalFormatting sqref="J1191">
    <cfRule type="expression" priority="60" stopIfTrue="1">
      <formula>$W1191=""</formula>
    </cfRule>
    <cfRule type="expression" dxfId="88" priority="61" stopIfTrue="1">
      <formula>($J1191+$K1191)&lt;IF($G1191="?",8,(1*$G1191))</formula>
    </cfRule>
    <cfRule type="expression" dxfId="87" priority="62" stopIfTrue="1">
      <formula>AND($L$2="Nee",$E1191="WK",$J1191&lt;IF($G1191="?",8,(1*$G1191))/2)</formula>
    </cfRule>
    <cfRule type="expression" dxfId="86" priority="63" stopIfTrue="1">
      <formula>AND($L$2="Ja",$E1191="WK",$J1191&lt;IF($G1191="?",8,(1*$G1191)))</formula>
    </cfRule>
    <cfRule type="expression" dxfId="85" priority="64" stopIfTrue="1">
      <formula>AND(OR($W1191="E",$W1191="F"),$J1191=0)</formula>
    </cfRule>
  </conditionalFormatting>
  <conditionalFormatting sqref="J1194:L1208">
    <cfRule type="expression" dxfId="84" priority="55">
      <formula>AND($D1194&lt;&gt;"",$H1194&gt;11,LEN(J1194)&lt;2)</formula>
    </cfRule>
    <cfRule type="expression" dxfId="83" priority="56">
      <formula>AND($D1194&lt;&gt;"",J1194&lt;&gt;Y1194)</formula>
    </cfRule>
  </conditionalFormatting>
  <conditionalFormatting sqref="L1211">
    <cfRule type="expression" dxfId="82" priority="54">
      <formula>AND(J1211+K1211&gt;0,L1211&gt;V1213)</formula>
    </cfRule>
  </conditionalFormatting>
  <conditionalFormatting sqref="J1211">
    <cfRule type="expression" priority="49" stopIfTrue="1">
      <formula>$W1211=""</formula>
    </cfRule>
    <cfRule type="expression" dxfId="81" priority="50" stopIfTrue="1">
      <formula>($J1211+$K1211)&lt;IF($G1211="?",8,(1*$G1211))</formula>
    </cfRule>
    <cfRule type="expression" dxfId="80" priority="51" stopIfTrue="1">
      <formula>AND($L$2="Nee",$E1211="WK",$J1211&lt;IF($G1211="?",8,(1*$G1211))/2)</formula>
    </cfRule>
    <cfRule type="expression" dxfId="79" priority="52" stopIfTrue="1">
      <formula>AND($L$2="Ja",$E1211="WK",$J1211&lt;IF($G1211="?",8,(1*$G1211)))</formula>
    </cfRule>
    <cfRule type="expression" dxfId="78" priority="53" stopIfTrue="1">
      <formula>AND(OR($W1211="E",$W1211="F"),$J1211=0)</formula>
    </cfRule>
  </conditionalFormatting>
  <conditionalFormatting sqref="J1214:L1228">
    <cfRule type="expression" dxfId="77" priority="44">
      <formula>AND($D1214&lt;&gt;"",$H1214&gt;11,LEN(J1214)&lt;2)</formula>
    </cfRule>
    <cfRule type="expression" dxfId="76" priority="45">
      <formula>AND($D1214&lt;&gt;"",J1214&lt;&gt;Y1214)</formula>
    </cfRule>
  </conditionalFormatting>
  <conditionalFormatting sqref="L1231">
    <cfRule type="expression" dxfId="75" priority="43">
      <formula>AND(J1231+K1231&gt;0,L1231&gt;V1233)</formula>
    </cfRule>
  </conditionalFormatting>
  <conditionalFormatting sqref="J1231">
    <cfRule type="expression" priority="38" stopIfTrue="1">
      <formula>$W1231=""</formula>
    </cfRule>
    <cfRule type="expression" dxfId="74" priority="39" stopIfTrue="1">
      <formula>($J1231+$K1231)&lt;IF($G1231="?",8,(1*$G1231))</formula>
    </cfRule>
    <cfRule type="expression" dxfId="73" priority="40" stopIfTrue="1">
      <formula>AND($L$2="Nee",$E1231="WK",$J1231&lt;IF($G1231="?",8,(1*$G1231))/2)</formula>
    </cfRule>
    <cfRule type="expression" dxfId="72" priority="41" stopIfTrue="1">
      <formula>AND($L$2="Ja",$E1231="WK",$J1231&lt;IF($G1231="?",8,(1*$G1231)))</formula>
    </cfRule>
    <cfRule type="expression" dxfId="71" priority="42" stopIfTrue="1">
      <formula>AND(OR($W1231="E",$W1231="F"),$J1231=0)</formula>
    </cfRule>
  </conditionalFormatting>
  <conditionalFormatting sqref="J1234:L1248">
    <cfRule type="expression" dxfId="70" priority="33">
      <formula>AND($D1234&lt;&gt;"",$H1234&gt;11,LEN(J1234)&lt;2)</formula>
    </cfRule>
    <cfRule type="expression" dxfId="69" priority="34">
      <formula>AND($D1234&lt;&gt;"",J1234&lt;&gt;Y1234)</formula>
    </cfRule>
  </conditionalFormatting>
  <conditionalFormatting sqref="L1251">
    <cfRule type="expression" dxfId="68" priority="32">
      <formula>AND(J1251+K1251&gt;0,L1251&gt;V1253)</formula>
    </cfRule>
  </conditionalFormatting>
  <conditionalFormatting sqref="J1251">
    <cfRule type="expression" priority="27" stopIfTrue="1">
      <formula>$W1251=""</formula>
    </cfRule>
    <cfRule type="expression" dxfId="67" priority="28" stopIfTrue="1">
      <formula>($J1251+$K1251)&lt;IF($G1251="?",8,(1*$G1251))</formula>
    </cfRule>
    <cfRule type="expression" dxfId="66" priority="29" stopIfTrue="1">
      <formula>AND($L$2="Nee",$E1251="WK",$J1251&lt;IF($G1251="?",8,(1*$G1251))/2)</formula>
    </cfRule>
    <cfRule type="expression" dxfId="65" priority="30" stopIfTrue="1">
      <formula>AND($L$2="Ja",$E1251="WK",$J1251&lt;IF($G1251="?",8,(1*$G1251)))</formula>
    </cfRule>
    <cfRule type="expression" dxfId="64" priority="31" stopIfTrue="1">
      <formula>AND(OR($W1251="E",$W1251="F"),$J1251=0)</formula>
    </cfRule>
  </conditionalFormatting>
  <conditionalFormatting sqref="J1254:L1268">
    <cfRule type="expression" dxfId="63" priority="22">
      <formula>AND($D1254&lt;&gt;"",$H1254&gt;11,LEN(J1254)&lt;2)</formula>
    </cfRule>
    <cfRule type="expression" dxfId="62" priority="23">
      <formula>AND($D1254&lt;&gt;"",J1254&lt;&gt;Y1254)</formula>
    </cfRule>
  </conditionalFormatting>
  <conditionalFormatting sqref="L1271">
    <cfRule type="expression" dxfId="61" priority="21">
      <formula>AND(J1271+K1271&gt;0,L1271&gt;V1273)</formula>
    </cfRule>
  </conditionalFormatting>
  <conditionalFormatting sqref="J1271">
    <cfRule type="expression" priority="16" stopIfTrue="1">
      <formula>$W1271=""</formula>
    </cfRule>
    <cfRule type="expression" dxfId="60" priority="17" stopIfTrue="1">
      <formula>($J1271+$K1271)&lt;IF($G1271="?",8,(1*$G1271))</formula>
    </cfRule>
    <cfRule type="expression" dxfId="59" priority="18" stopIfTrue="1">
      <formula>AND($L$2="Nee",$E1271="WK",$J1271&lt;IF($G1271="?",8,(1*$G1271))/2)</formula>
    </cfRule>
    <cfRule type="expression" dxfId="58" priority="19" stopIfTrue="1">
      <formula>AND($L$2="Ja",$E1271="WK",$J1271&lt;IF($G1271="?",8,(1*$G1271)))</formula>
    </cfRule>
    <cfRule type="expression" dxfId="57" priority="20" stopIfTrue="1">
      <formula>AND(OR($W1271="E",$W1271="F"),$J1271=0)</formula>
    </cfRule>
  </conditionalFormatting>
  <conditionalFormatting sqref="J1274:L1288">
    <cfRule type="expression" dxfId="56" priority="11">
      <formula>AND($D1274&lt;&gt;"",$H1274&gt;11,LEN(J1274)&lt;2)</formula>
    </cfRule>
    <cfRule type="expression" dxfId="55" priority="12">
      <formula>AND($D1274&lt;&gt;"",J1274&lt;&gt;Y1274)</formula>
    </cfRule>
  </conditionalFormatting>
  <conditionalFormatting sqref="L11">
    <cfRule type="expression" dxfId="54" priority="10">
      <formula>AND(J11+K11&gt;0,L11&gt;V13)</formula>
    </cfRule>
  </conditionalFormatting>
  <conditionalFormatting sqref="J11">
    <cfRule type="expression" priority="5" stopIfTrue="1">
      <formula>$W11=""</formula>
    </cfRule>
    <cfRule type="expression" dxfId="53" priority="6" stopIfTrue="1">
      <formula>($J11+$K11)&lt;IF($G11="?",8,(1*$G11))</formula>
    </cfRule>
    <cfRule type="expression" dxfId="52" priority="7" stopIfTrue="1">
      <formula>AND($L$2="Nee",$E11="WK",$J11&lt;IF($G11="?",8,(1*$G11))/2)</formula>
    </cfRule>
    <cfRule type="expression" dxfId="51" priority="8" stopIfTrue="1">
      <formula>AND($L$2="Ja",$E11="WK",$J11&lt;IF($G11="?",8,(1*$G11)))</formula>
    </cfRule>
    <cfRule type="expression" dxfId="50" priority="9"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 stopIfTrue="1">
      <formula>$W11=""</formula>
    </cfRule>
    <cfRule type="expression" dxfId="49" priority="2" stopIfTrue="1">
      <formula>($J11+$K11)&lt;IF($G11="?",8,(1*$G11))</formula>
    </cfRule>
    <cfRule type="expression" dxfId="48" priority="3" stopIfTrue="1">
      <formula>AND($L$2="Nee",$E11="WK",$K11&lt;IF($G11="?",8,(1*$G11))/2)</formula>
    </cfRule>
    <cfRule type="expression" dxfId="47" priority="4">
      <formula>AND($L$2="Ja",$K11&gt;0,IFERROR(SEARCH(U11,"SMABCG"),0)&gt;0)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AC273"/>
  <sheetViews>
    <sheetView showZeros="0" topLeftCell="B1" zoomScale="80" zoomScaleNormal="80" workbookViewId="0">
      <pane ySplit="9" topLeftCell="A10" activePane="bottomLeft" state="frozen"/>
      <selection activeCell="B1" sqref="B1"/>
      <selection pane="bottomLeft" activeCell="E37" sqref="E37:H37"/>
    </sheetView>
  </sheetViews>
  <sheetFormatPr defaultRowHeight="12.75" x14ac:dyDescent="0.2"/>
  <cols>
    <col min="1" max="1" width="8.42578125" style="34" hidden="1" customWidth="1"/>
    <col min="2" max="2" width="3" style="34" customWidth="1"/>
    <col min="3" max="3" width="5.85546875" style="220" bestFit="1" customWidth="1"/>
    <col min="4" max="4" width="10" style="34" bestFit="1" customWidth="1"/>
    <col min="5" max="5" width="34.5703125" style="34" customWidth="1"/>
    <col min="6" max="6" width="16.5703125" style="34" customWidth="1"/>
    <col min="7" max="7" width="12.85546875" style="37" bestFit="1" customWidth="1"/>
    <col min="8" max="8" width="10.85546875" style="37" bestFit="1" customWidth="1"/>
    <col min="9" max="9" width="1" style="36" bestFit="1" customWidth="1"/>
    <col min="10" max="10" width="7" style="231" bestFit="1" customWidth="1"/>
    <col min="11" max="11" width="6.28515625" style="231" bestFit="1" customWidth="1"/>
    <col min="12" max="12" width="7" style="231" bestFit="1" customWidth="1"/>
    <col min="13" max="14" width="1.85546875" style="39" customWidth="1"/>
    <col min="15" max="15" width="2" style="52" hidden="1" customWidth="1"/>
    <col min="16" max="18" width="10.85546875" style="53" hidden="1" customWidth="1"/>
    <col min="19" max="19" width="1.42578125" style="224" hidden="1" customWidth="1"/>
    <col min="20" max="20" width="1" style="53" hidden="1" customWidth="1"/>
    <col min="21" max="21" width="3.42578125" style="52" hidden="1" customWidth="1"/>
    <col min="22" max="23" width="4.42578125" style="52" hidden="1" customWidth="1"/>
    <col min="24" max="24" width="3" style="331" hidden="1" customWidth="1"/>
    <col min="25" max="25" width="9.140625" style="34" customWidth="1"/>
    <col min="26" max="26" width="4.42578125" style="34" customWidth="1"/>
    <col min="27" max="27" width="2.7109375" style="34" customWidth="1"/>
    <col min="28" max="29" width="14.42578125" style="34" bestFit="1" customWidth="1"/>
    <col min="30" max="30" width="6.7109375" style="34" customWidth="1"/>
    <col min="31" max="16384" width="9.140625" style="34"/>
  </cols>
  <sheetData>
    <row r="1" spans="1:29" ht="9" customHeight="1" x14ac:dyDescent="0.2">
      <c r="C1" s="389"/>
      <c r="D1" s="389"/>
      <c r="G1" s="402"/>
      <c r="H1" s="402"/>
      <c r="I1" s="402"/>
      <c r="J1" s="402"/>
      <c r="K1" s="402"/>
      <c r="L1" s="402"/>
      <c r="O1" s="60"/>
      <c r="P1" s="54"/>
      <c r="Q1" s="54"/>
    </row>
    <row r="2" spans="1:29" x14ac:dyDescent="0.2">
      <c r="C2" s="389" t="s">
        <v>6400</v>
      </c>
      <c r="D2" s="389"/>
      <c r="E2" s="200" t="str">
        <f>IF(ISBLANK(Basis!C5),"",Basis!C5)</f>
        <v>Oranje Wit (D)</v>
      </c>
      <c r="F2" s="55"/>
      <c r="G2" s="393" t="s">
        <v>6401</v>
      </c>
      <c r="H2" s="393"/>
      <c r="I2" s="393"/>
      <c r="J2" s="393"/>
      <c r="K2" s="393"/>
      <c r="L2" s="175" t="str">
        <f>Basis!E5</f>
        <v>Nee</v>
      </c>
      <c r="M2" s="222"/>
      <c r="N2" s="222"/>
      <c r="O2" s="60"/>
      <c r="P2" s="54"/>
      <c r="Q2" s="54"/>
    </row>
    <row r="3" spans="1:29" x14ac:dyDescent="0.2">
      <c r="C3" s="389" t="s">
        <v>6402</v>
      </c>
      <c r="D3" s="389"/>
      <c r="E3" s="174" t="str">
        <f>IF(ISBLANK(Basis!C6),"",Basis!C6)</f>
        <v>PE Wolff</v>
      </c>
      <c r="F3" s="219" t="s">
        <v>6403</v>
      </c>
      <c r="G3" s="394" t="str">
        <f>IFERROR(VLOOKUP(E$2,ClubTotaal,2,0),"")</f>
        <v>NCX19J3</v>
      </c>
      <c r="H3" s="394"/>
      <c r="I3" s="394"/>
      <c r="J3" s="394"/>
      <c r="K3" s="394"/>
      <c r="L3" s="394"/>
      <c r="M3" s="57"/>
      <c r="N3" s="57"/>
      <c r="O3" s="60"/>
      <c r="P3" s="54"/>
      <c r="Q3" s="54"/>
    </row>
    <row r="4" spans="1:29" x14ac:dyDescent="0.2">
      <c r="C4" s="389" t="s">
        <v>6404</v>
      </c>
      <c r="D4" s="389"/>
      <c r="E4" s="174" t="str">
        <f>IF(ISBLANK(Basis!C7),"",Basis!C7)</f>
        <v>Technische Commissie</v>
      </c>
      <c r="F4" s="219" t="s">
        <v>6405</v>
      </c>
      <c r="G4" s="394" t="str">
        <f>IFERROR(VLOOKUP(E$2,ClubTotaal,3,0),"")</f>
        <v>DORDRECHT</v>
      </c>
      <c r="H4" s="394"/>
      <c r="I4" s="394"/>
      <c r="J4" s="394"/>
      <c r="K4" s="394"/>
      <c r="L4" s="394"/>
      <c r="M4" s="57"/>
      <c r="N4" s="57"/>
      <c r="O4" s="60"/>
      <c r="P4" s="54"/>
      <c r="Q4" s="54"/>
    </row>
    <row r="5" spans="1:29" x14ac:dyDescent="0.2">
      <c r="C5" s="389" t="s">
        <v>6406</v>
      </c>
      <c r="D5" s="389"/>
      <c r="E5" s="174" t="str">
        <f>IF(ISBLANK(Basis!C8),"",Basis!C8)</f>
        <v>0645650818</v>
      </c>
      <c r="F5" s="219" t="s">
        <v>6407</v>
      </c>
      <c r="G5" s="394" t="str">
        <f>IFERROR(VLOOKUP(E$2,ClubTotaal,4,0),"")</f>
        <v>ZUIDWEST</v>
      </c>
      <c r="H5" s="394"/>
      <c r="I5" s="394"/>
      <c r="J5" s="394"/>
      <c r="K5" s="394"/>
      <c r="L5" s="394"/>
      <c r="M5" s="57"/>
      <c r="N5" s="57"/>
      <c r="O5" s="60"/>
      <c r="P5" s="54"/>
      <c r="Q5" s="54"/>
    </row>
    <row r="6" spans="1:29" x14ac:dyDescent="0.2">
      <c r="C6" s="389" t="s">
        <v>6408</v>
      </c>
      <c r="D6" s="389"/>
      <c r="E6" s="174" t="str">
        <f>IF(ISBLANK(Basis!C9),"",Basis!C9)</f>
        <v>pewolff@gmail.com</v>
      </c>
      <c r="F6" s="219" t="s">
        <v>6409</v>
      </c>
      <c r="G6" s="394" t="str">
        <f>IFERROR(VLOOKUP(E$2,ClubTotaal,5,0),"")</f>
        <v>Zuid-Hollandse Eilanden</v>
      </c>
      <c r="H6" s="394"/>
      <c r="I6" s="394"/>
      <c r="J6" s="394"/>
      <c r="K6" s="394"/>
      <c r="L6" s="394"/>
      <c r="M6" s="57"/>
      <c r="N6" s="57"/>
    </row>
    <row r="7" spans="1:29" x14ac:dyDescent="0.2">
      <c r="C7" s="399"/>
      <c r="D7" s="399"/>
      <c r="F7" s="219"/>
      <c r="G7" s="398"/>
      <c r="H7" s="398"/>
      <c r="I7" s="398"/>
      <c r="J7" s="398"/>
      <c r="K7" s="398"/>
      <c r="L7" s="398"/>
    </row>
    <row r="8" spans="1:29" s="41" customFormat="1" ht="62.25" customHeight="1" x14ac:dyDescent="0.2">
      <c r="B8" s="58"/>
      <c r="C8" s="395" t="s">
        <v>8209</v>
      </c>
      <c r="D8" s="396"/>
      <c r="E8" s="396"/>
      <c r="F8" s="396"/>
      <c r="G8" s="396"/>
      <c r="H8" s="396"/>
      <c r="I8" s="396"/>
      <c r="J8" s="396"/>
      <c r="K8" s="396"/>
      <c r="L8" s="397"/>
      <c r="M8" s="59"/>
      <c r="N8" s="59"/>
      <c r="O8" s="60"/>
      <c r="P8" s="54"/>
      <c r="Q8" s="54"/>
      <c r="R8" s="54"/>
      <c r="S8" s="263"/>
      <c r="T8" s="54"/>
      <c r="U8" s="60"/>
      <c r="V8" s="60"/>
      <c r="W8" s="60"/>
      <c r="X8" s="332"/>
    </row>
    <row r="9" spans="1:29" ht="12.75" customHeight="1" thickBot="1" x14ac:dyDescent="0.25">
      <c r="B9" s="61"/>
      <c r="C9" s="400"/>
      <c r="D9" s="400"/>
      <c r="E9" s="400"/>
      <c r="F9" s="400"/>
      <c r="G9" s="400"/>
      <c r="H9" s="400"/>
      <c r="I9" s="400"/>
      <c r="J9" s="400"/>
      <c r="K9" s="400"/>
      <c r="L9" s="400"/>
      <c r="M9" s="32"/>
      <c r="N9" s="32"/>
    </row>
    <row r="10" spans="1:29" ht="12.75" customHeight="1" thickTop="1" x14ac:dyDescent="0.2">
      <c r="B10" s="98"/>
      <c r="C10" s="92"/>
      <c r="D10" s="98"/>
      <c r="E10" s="98"/>
      <c r="F10" s="98"/>
      <c r="G10" s="99"/>
      <c r="H10" s="99"/>
      <c r="I10" s="99"/>
      <c r="J10" s="92"/>
      <c r="K10" s="92"/>
      <c r="L10" s="92"/>
      <c r="M10" s="92"/>
      <c r="N10" s="92"/>
      <c r="P10" s="136" t="str">
        <f>IF(C12="","",IF(LEFT(D12,1)="V","V",IF(LEFT(D12,1)="Z","Z","")))</f>
        <v/>
      </c>
      <c r="Q10" s="136" t="str">
        <f>IF($P10="","",LEFT(IFERROR(VLOOKUP($C12,IF(P10="V",TeamsV,TeamsZ),2,0),"")&amp;"??",2))</f>
        <v/>
      </c>
      <c r="R10" s="136" t="str">
        <f>IF(P10="","",LEFT(IFERROR(VLOOKUP(C12,IF(P10="V",TeamsV,TeamsZ),4,0),"")&amp;"?",1))</f>
        <v/>
      </c>
      <c r="X10" s="331" t="s">
        <v>6554</v>
      </c>
    </row>
    <row r="11" spans="1:29" ht="12.75" customHeight="1" x14ac:dyDescent="0.2">
      <c r="A11" s="62"/>
      <c r="B11" s="100"/>
      <c r="C11" s="101" t="s">
        <v>4</v>
      </c>
      <c r="D11" s="101" t="s">
        <v>6562</v>
      </c>
      <c r="E11" s="405" t="s">
        <v>7193</v>
      </c>
      <c r="F11" s="405"/>
      <c r="G11" s="405"/>
      <c r="H11" s="405"/>
      <c r="I11" s="102"/>
      <c r="J11" s="101" t="s">
        <v>6551</v>
      </c>
      <c r="K11" s="101" t="s">
        <v>6552</v>
      </c>
      <c r="L11" s="101" t="s">
        <v>6553</v>
      </c>
      <c r="M11" s="69"/>
      <c r="N11" s="69"/>
      <c r="O11" s="70"/>
      <c r="P11" s="71">
        <f>COUNT(P15:P29)</f>
        <v>0</v>
      </c>
      <c r="Q11" s="71">
        <f>COUNT(Q15:Q29)</f>
        <v>0</v>
      </c>
      <c r="R11" s="71">
        <f>COUNT(R15:R29)</f>
        <v>0</v>
      </c>
      <c r="S11" s="264"/>
      <c r="T11" s="72"/>
      <c r="U11" s="70">
        <f>15-COUNTBLANK(C15:C29)</f>
        <v>0</v>
      </c>
      <c r="V11" s="103" t="str">
        <f>IFERROR(IF(UPPER(D12)="VELD","V",IF(UPPER(D12)="ZAAL","Z","x")),"x")</f>
        <v>x</v>
      </c>
      <c r="W11" s="104">
        <f>IFERROR(IF(V11="V",0,IF(V11="Z",1,9)),9)</f>
        <v>9</v>
      </c>
      <c r="X11" s="333">
        <v>1</v>
      </c>
    </row>
    <row r="12" spans="1:29" x14ac:dyDescent="0.2">
      <c r="A12" s="43">
        <v>1</v>
      </c>
      <c r="B12" s="73"/>
      <c r="C12" s="105"/>
      <c r="D12" s="230"/>
      <c r="E12" s="406"/>
      <c r="F12" s="406" t="s">
        <v>19</v>
      </c>
      <c r="G12" s="406" t="s">
        <v>19</v>
      </c>
      <c r="H12" s="406" t="s">
        <v>19</v>
      </c>
      <c r="I12" s="76"/>
      <c r="J12" s="300">
        <f>COUNTIF(C15:C29,"V")</f>
        <v>0</v>
      </c>
      <c r="K12" s="300">
        <f>COUNTIF(C15:C29,"M")</f>
        <v>0</v>
      </c>
      <c r="L12" s="77" t="str">
        <f>IFERROR(AVERAGE(H15:H29),"")</f>
        <v/>
      </c>
      <c r="M12" s="78"/>
      <c r="N12" s="78"/>
      <c r="O12" s="79" t="str">
        <f>IF($C12="","",LEFT(IFERROR(VLOOKUP($C12,IF($D12="Veld",TeamsV,TeamsZ),4,0),"")&amp;"?",1))</f>
        <v/>
      </c>
      <c r="P12" s="223" t="str">
        <f>IF(COUNT(P15:P29)=0,"",TeamPunten(P15:P29,$V12))</f>
        <v/>
      </c>
      <c r="Q12" s="223" t="str">
        <f>IF(COUNT(Q15:Q29)=0,"",TeamPunten(Q15:Q29,$V12))</f>
        <v/>
      </c>
      <c r="R12" s="223" t="str">
        <f>IF(COUNT(R15:R29)=0,"",TeamPunten(R15:R29,$V12))</f>
        <v/>
      </c>
      <c r="S12" s="265"/>
      <c r="T12" s="224"/>
      <c r="U12" s="225" t="str">
        <f>MID($C12,1,1)</f>
        <v/>
      </c>
      <c r="V12" s="225" t="str">
        <f>MID($C12,1,1)</f>
        <v/>
      </c>
      <c r="W12" s="225" t="str">
        <f>MID($C12,1,1)</f>
        <v/>
      </c>
      <c r="X12" s="331">
        <v>2</v>
      </c>
    </row>
    <row r="13" spans="1:29" x14ac:dyDescent="0.2">
      <c r="B13" s="63"/>
      <c r="C13" s="221"/>
      <c r="D13" s="63"/>
      <c r="E13" s="63"/>
      <c r="F13" s="63"/>
      <c r="G13" s="67"/>
      <c r="H13" s="67"/>
      <c r="I13" s="67"/>
      <c r="J13" s="232"/>
      <c r="K13" s="232"/>
      <c r="L13" s="232"/>
      <c r="M13" s="80"/>
      <c r="N13" s="80"/>
      <c r="P13" s="224"/>
      <c r="Q13" s="224"/>
      <c r="R13" s="224"/>
      <c r="T13" s="224"/>
      <c r="U13" s="226"/>
      <c r="V13" s="226"/>
      <c r="W13" s="226"/>
      <c r="X13" s="331">
        <v>3</v>
      </c>
    </row>
    <row r="14" spans="1:29" x14ac:dyDescent="0.2">
      <c r="A14" s="81"/>
      <c r="B14" s="82"/>
      <c r="C14" s="83" t="s">
        <v>6555</v>
      </c>
      <c r="D14" s="83" t="s">
        <v>6556</v>
      </c>
      <c r="E14" s="84" t="s">
        <v>6557</v>
      </c>
      <c r="F14" s="84" t="s">
        <v>6558</v>
      </c>
      <c r="G14" s="83" t="s">
        <v>6559</v>
      </c>
      <c r="H14" s="83" t="s">
        <v>6560</v>
      </c>
      <c r="I14" s="83" t="s">
        <v>6415</v>
      </c>
      <c r="J14" s="83" t="s">
        <v>7321</v>
      </c>
      <c r="K14" s="83" t="s">
        <v>8065</v>
      </c>
      <c r="L14" s="83" t="s">
        <v>8195</v>
      </c>
      <c r="M14" s="85"/>
      <c r="N14" s="85"/>
      <c r="O14" s="86"/>
      <c r="P14" s="227" t="s">
        <v>6425</v>
      </c>
      <c r="Q14" s="227" t="s">
        <v>6424</v>
      </c>
      <c r="R14" s="227" t="s">
        <v>6426</v>
      </c>
      <c r="S14" s="227"/>
      <c r="T14" s="224"/>
      <c r="U14" s="225" t="str">
        <f>IF(W12="","",VLOOKUP(W12,Leeftijdscat,2,FALSE))</f>
        <v/>
      </c>
      <c r="V14" s="225" t="str">
        <f>IF(W12="","",VLOOKUP(W12,Leeftijdscat,3,FALSE))</f>
        <v/>
      </c>
      <c r="W14" s="225" t="str">
        <f>IF(W12="","",VLOOKUP(W12,Leeftijdscat,4,FALSE))</f>
        <v/>
      </c>
      <c r="X14" s="331">
        <v>4</v>
      </c>
    </row>
    <row r="15" spans="1:29" x14ac:dyDescent="0.2">
      <c r="A15" s="34" t="str">
        <f>C12&amp;"x"&amp;B15</f>
        <v>x1</v>
      </c>
      <c r="B15" s="63">
        <v>1</v>
      </c>
      <c r="C15" s="87" t="str">
        <f>IF(OR(LEFT($A15,1)="x",W$11=9),"",IFERROR(VLOOKUP($A15,IF(V$11="V",LedenV,LedenZ),6-W$11,0),""))</f>
        <v/>
      </c>
      <c r="D15" s="87" t="str">
        <f>IF(OR(LEFT($A15,1)="x",W$11=9),"",IFERROR(VLOOKUP($A15,IF(V$11="V",LedenV,LedenZ),7-W$11,0),""))</f>
        <v/>
      </c>
      <c r="E15" s="88" t="str">
        <f>IF(OR(LEFT($A15,1)="x",W$11=9),"",IFERROR(VLOOKUP($A15,IF(V$11="V",LedenV,LedenZ),8-W$11,0),""))</f>
        <v/>
      </c>
      <c r="F15" s="88" t="str">
        <f>IF(OR(LEFT($A15,1)="x",W$11=9),"",IFERROR(VLOOKUP($A15,IF(V$11="V",LedenV,LedenZ),9-W$11,0),""))</f>
        <v/>
      </c>
      <c r="G15" s="89" t="str">
        <f>IF(OR(LEFT($A15,1)="x",W$11=9),"",IFERROR(VLOOKUP($A15,IF(V$11="V",LedenV,LedenZ),10-W$11,0),""))</f>
        <v/>
      </c>
      <c r="H15" s="90" t="str">
        <f t="shared" ref="H15:H29" si="0">IF(AND(ISNUMBER(G15),G15&lt;&gt;0),IF(OR(MONTH(G15)&lt;MONTH(Peildatum),AND(MONTH(G15)&lt;=MONTH(Peildatum),DAY(G15)&lt;=DAY(Peildatum))),YEAR(Peildatum)-YEAR(G15),YEAR(Peildatum)-YEAR(G15)-1),"")</f>
        <v/>
      </c>
      <c r="I15" s="106"/>
      <c r="J15" s="87" t="str">
        <f t="shared" ref="J15:J29" si="1">IF(OR(LEFT($A15,1)="x",W$11=9),"",IFERROR(VLOOKUP($A15,IF(V$11="V",LedenV,LedenZ),16-W$11,0),""))</f>
        <v/>
      </c>
      <c r="K15" s="87" t="str">
        <f t="shared" ref="K15:K29" si="2">IF(OR(LEFT($A15,1)="x",W$11=9),"",IFERROR(VLOOKUP($A15,IF(V$11="V",LedenV,LedenZ),17-W$11,0),""))</f>
        <v/>
      </c>
      <c r="L15" s="87" t="str">
        <f t="shared" ref="L15:L29" si="3">IF(OR(LEFT($A15,1)="x",W$11=9),"",IFERROR(VLOOKUP($A15,IF(V$11="V",LedenV,LedenZ),18-W$11,0),""))</f>
        <v/>
      </c>
      <c r="M15" s="92"/>
      <c r="N15" s="92"/>
      <c r="P15" s="223" t="str">
        <f>IF(OR(LEFT($A15,1)="x",W11=9),"",IFERROR(VLOOKUP($A15,IF(V11="V",LedenV,LedenZ),27-W11,0),""))</f>
        <v/>
      </c>
      <c r="Q15" s="223" t="str">
        <f>IF(OR(LEFT($A15,1)="x",W11=9),"",IFERROR(VLOOKUP($A15,IF(V11="V",LedenV,LedenZ),28-W11,0),""))</f>
        <v/>
      </c>
      <c r="R15" s="223" t="str">
        <f>IF(OR(LEFT($A15,1)="x",W11=9),"",IFERROR(VLOOKUP($A15,IF(V11="V",LedenV,LedenZ),29-W11,0),""))</f>
        <v/>
      </c>
      <c r="S15" s="265"/>
      <c r="T15" s="228"/>
      <c r="U15" s="226"/>
      <c r="V15" s="229" t="str">
        <f>V14</f>
        <v/>
      </c>
      <c r="W15" s="229" t="str">
        <f>W14</f>
        <v/>
      </c>
      <c r="X15" s="331">
        <v>5</v>
      </c>
      <c r="AC15" s="34" t="str">
        <f ca="1">IFERROR(INDIRECT("" &amp; $D$12 &amp; "!e"&amp;$Z15),"")</f>
        <v/>
      </c>
    </row>
    <row r="16" spans="1:29" x14ac:dyDescent="0.2">
      <c r="A16" s="34" t="str">
        <f>C12&amp;"x"&amp;B16</f>
        <v>x2</v>
      </c>
      <c r="B16" s="63">
        <v>2</v>
      </c>
      <c r="C16" s="87" t="str">
        <f t="shared" ref="C16:C29" si="4">IF(OR(LEFT($A16,1)="x",W$11=9),"",IFERROR(VLOOKUP($A16,IF(V$11="V",LedenV,LedenZ),6-W$11,0),""))</f>
        <v/>
      </c>
      <c r="D16" s="87" t="str">
        <f t="shared" ref="D16:D29" si="5">IF(OR(LEFT($A16,1)="x",W$11=9),"",IFERROR(VLOOKUP($A16,IF(V$11="V",LedenV,LedenZ),7-W$11,0),""))</f>
        <v/>
      </c>
      <c r="E16" s="88" t="str">
        <f t="shared" ref="E16:E29" si="6">IF(OR(LEFT($A16,1)="x",W$11=9),"",IFERROR(VLOOKUP($A16,IF(V$11="V",LedenV,LedenZ),8-W$11,0),""))</f>
        <v/>
      </c>
      <c r="F16" s="88" t="str">
        <f t="shared" ref="F16:F29" si="7">IF(OR(LEFT($A16,1)="x",W$11=9),"",IFERROR(VLOOKUP($A16,IF(V$11="V",LedenV,LedenZ),9-W$11,0),""))</f>
        <v/>
      </c>
      <c r="G16" s="89" t="str">
        <f t="shared" ref="G16:G29" si="8">IF(OR(LEFT($A16,1)="x",W$11=9),"",IFERROR(VLOOKUP($A16,IF(V$11="V",LedenV,LedenZ),10-W$11,0),""))</f>
        <v/>
      </c>
      <c r="H16" s="90" t="str">
        <f t="shared" si="0"/>
        <v/>
      </c>
      <c r="I16" s="97"/>
      <c r="J16" s="87" t="str">
        <f t="shared" si="1"/>
        <v/>
      </c>
      <c r="K16" s="87" t="str">
        <f t="shared" si="2"/>
        <v/>
      </c>
      <c r="L16" s="87" t="str">
        <f t="shared" si="3"/>
        <v/>
      </c>
      <c r="M16" s="92"/>
      <c r="N16" s="92"/>
      <c r="P16" s="223" t="str">
        <f>IF(OR(LEFT($A16,1)="x",W11=9),"",IFERROR(VLOOKUP($A16,IF(V11="V",LedenV,LedenZ),27-W11,0),""))</f>
        <v/>
      </c>
      <c r="Q16" s="223" t="str">
        <f>IF(OR(LEFT($A16,1)="x",W11=9),"",IFERROR(VLOOKUP($A16,IF(V11="V",LedenV,LedenZ),28-W11,0),""))</f>
        <v/>
      </c>
      <c r="R16" s="223" t="str">
        <f>IF(OR(LEFT($A16,1)="x",W11=9),"",IFERROR(VLOOKUP($A16,IF(V11="V",LedenV,LedenZ),29-W11,0),""))</f>
        <v/>
      </c>
      <c r="S16" s="265"/>
      <c r="T16" s="228"/>
      <c r="U16" s="226"/>
      <c r="V16" s="229" t="str">
        <f t="shared" ref="V16:W29" si="9">V15</f>
        <v/>
      </c>
      <c r="W16" s="229" t="str">
        <f t="shared" si="9"/>
        <v/>
      </c>
      <c r="X16" s="331">
        <v>6</v>
      </c>
      <c r="AC16" s="34" t="str">
        <f ca="1">IFERROR(INDIRECT("" &amp; $D$12 &amp; "!e"&amp;$Z16),"")</f>
        <v/>
      </c>
    </row>
    <row r="17" spans="1:29" x14ac:dyDescent="0.2">
      <c r="A17" s="34" t="str">
        <f>IF(OR(D12="veld",D12="zaal"),C12&amp;"x"&amp;B17,"x0")</f>
        <v>x0</v>
      </c>
      <c r="B17" s="63">
        <v>3</v>
      </c>
      <c r="C17" s="87" t="str">
        <f t="shared" si="4"/>
        <v/>
      </c>
      <c r="D17" s="87" t="str">
        <f t="shared" si="5"/>
        <v/>
      </c>
      <c r="E17" s="88" t="str">
        <f t="shared" si="6"/>
        <v/>
      </c>
      <c r="F17" s="88" t="str">
        <f t="shared" si="7"/>
        <v/>
      </c>
      <c r="G17" s="89" t="str">
        <f t="shared" si="8"/>
        <v/>
      </c>
      <c r="H17" s="90" t="str">
        <f t="shared" si="0"/>
        <v/>
      </c>
      <c r="I17" s="97"/>
      <c r="J17" s="87" t="str">
        <f t="shared" si="1"/>
        <v/>
      </c>
      <c r="K17" s="87" t="str">
        <f t="shared" si="2"/>
        <v/>
      </c>
      <c r="L17" s="87" t="str">
        <f t="shared" si="3"/>
        <v/>
      </c>
      <c r="M17" s="92"/>
      <c r="N17" s="92"/>
      <c r="P17" s="223" t="str">
        <f>IF(OR(LEFT($A17,1)="x",W11=9),"",IFERROR(VLOOKUP($A17,IF(V11="V",LedenV,LedenZ),27-W11,0),""))</f>
        <v/>
      </c>
      <c r="Q17" s="223" t="str">
        <f>IF(OR(LEFT($A17,1)="x",W11=9),"",IFERROR(VLOOKUP($A17,IF(V11="V",LedenV,LedenZ),28-W11,0),""))</f>
        <v/>
      </c>
      <c r="R17" s="223" t="str">
        <f>IF(OR(LEFT($A17,1)="x",W11=9),"",IFERROR(VLOOKUP($A17,IF(V11="V",LedenV,LedenZ),29-W11,0),""))</f>
        <v/>
      </c>
      <c r="S17" s="265"/>
      <c r="T17" s="228"/>
      <c r="U17" s="226"/>
      <c r="V17" s="229" t="str">
        <f t="shared" si="9"/>
        <v/>
      </c>
      <c r="W17" s="229" t="str">
        <f t="shared" si="9"/>
        <v/>
      </c>
      <c r="X17" s="331">
        <v>7</v>
      </c>
      <c r="AC17" s="34" t="str">
        <f ca="1">IFERROR(INDIRECT("" &amp; $D$12 &amp; "!e"&amp;$Z17),"")</f>
        <v/>
      </c>
    </row>
    <row r="18" spans="1:29" x14ac:dyDescent="0.2">
      <c r="A18" s="34" t="str">
        <f>C12&amp;"x"&amp;B18</f>
        <v>x4</v>
      </c>
      <c r="B18" s="63">
        <v>4</v>
      </c>
      <c r="C18" s="87" t="str">
        <f t="shared" si="4"/>
        <v/>
      </c>
      <c r="D18" s="87" t="str">
        <f t="shared" si="5"/>
        <v/>
      </c>
      <c r="E18" s="88" t="str">
        <f t="shared" si="6"/>
        <v/>
      </c>
      <c r="F18" s="88" t="str">
        <f t="shared" si="7"/>
        <v/>
      </c>
      <c r="G18" s="89" t="str">
        <f t="shared" si="8"/>
        <v/>
      </c>
      <c r="H18" s="90" t="str">
        <f t="shared" si="0"/>
        <v/>
      </c>
      <c r="I18" s="97"/>
      <c r="J18" s="87" t="str">
        <f t="shared" si="1"/>
        <v/>
      </c>
      <c r="K18" s="87" t="str">
        <f t="shared" si="2"/>
        <v/>
      </c>
      <c r="L18" s="87" t="str">
        <f t="shared" si="3"/>
        <v/>
      </c>
      <c r="M18" s="92"/>
      <c r="N18" s="92"/>
      <c r="P18" s="223" t="str">
        <f>IF(OR(LEFT($A18,1)="x",W11=9),"",IFERROR(VLOOKUP($A18,IF(V11="V",LedenV,LedenZ),27-W11,0),""))</f>
        <v/>
      </c>
      <c r="Q18" s="223" t="str">
        <f>IF(OR(LEFT($A18,1)="x",W11=9),"",IFERROR(VLOOKUP($A18,IF(V11="V",LedenV,LedenZ),28-W11,0),""))</f>
        <v/>
      </c>
      <c r="R18" s="223" t="str">
        <f>IF(OR(LEFT($A18,1)="x",W11=9),"",IFERROR(VLOOKUP($A18,IF(V11="V",LedenV,LedenZ),29-W11,0),""))</f>
        <v/>
      </c>
      <c r="S18" s="265"/>
      <c r="T18" s="228"/>
      <c r="U18" s="226"/>
      <c r="V18" s="229" t="str">
        <f t="shared" si="9"/>
        <v/>
      </c>
      <c r="W18" s="229" t="str">
        <f t="shared" si="9"/>
        <v/>
      </c>
      <c r="X18" s="331">
        <v>8</v>
      </c>
    </row>
    <row r="19" spans="1:29" x14ac:dyDescent="0.2">
      <c r="A19" s="34" t="str">
        <f>C12&amp;"x"&amp;B19</f>
        <v>x5</v>
      </c>
      <c r="B19" s="63">
        <v>5</v>
      </c>
      <c r="C19" s="87" t="str">
        <f t="shared" si="4"/>
        <v/>
      </c>
      <c r="D19" s="87" t="str">
        <f t="shared" si="5"/>
        <v/>
      </c>
      <c r="E19" s="88" t="str">
        <f t="shared" si="6"/>
        <v/>
      </c>
      <c r="F19" s="88" t="str">
        <f t="shared" si="7"/>
        <v/>
      </c>
      <c r="G19" s="89" t="str">
        <f t="shared" si="8"/>
        <v/>
      </c>
      <c r="H19" s="90" t="str">
        <f t="shared" si="0"/>
        <v/>
      </c>
      <c r="I19" s="97"/>
      <c r="J19" s="87" t="str">
        <f t="shared" si="1"/>
        <v/>
      </c>
      <c r="K19" s="87" t="str">
        <f t="shared" si="2"/>
        <v/>
      </c>
      <c r="L19" s="87" t="str">
        <f t="shared" si="3"/>
        <v/>
      </c>
      <c r="M19" s="92"/>
      <c r="N19" s="92"/>
      <c r="P19" s="223" t="str">
        <f>IF(OR(LEFT($A19,1)="x",W11=9),"",IFERROR(VLOOKUP($A19,IF(V11="V",LedenV,LedenZ),27-W11,0),""))</f>
        <v/>
      </c>
      <c r="Q19" s="223" t="str">
        <f>IF(OR(LEFT($A19,1)="x",W11=9),"",IFERROR(VLOOKUP($A19,IF(V11="V",LedenV,LedenZ),28-W11,0),""))</f>
        <v/>
      </c>
      <c r="R19" s="223" t="str">
        <f>IF(OR(LEFT($A19,1)="x",W11=9),"",IFERROR(VLOOKUP($A19,IF(V11="V",LedenV,LedenZ),29-W11,0),""))</f>
        <v/>
      </c>
      <c r="S19" s="265"/>
      <c r="T19" s="228"/>
      <c r="U19" s="226"/>
      <c r="V19" s="229" t="str">
        <f t="shared" si="9"/>
        <v/>
      </c>
      <c r="W19" s="229" t="str">
        <f t="shared" si="9"/>
        <v/>
      </c>
      <c r="X19" s="331">
        <v>9</v>
      </c>
    </row>
    <row r="20" spans="1:29" x14ac:dyDescent="0.2">
      <c r="A20" s="34" t="str">
        <f>C12&amp;"x"&amp;B20</f>
        <v>x6</v>
      </c>
      <c r="B20" s="63">
        <v>6</v>
      </c>
      <c r="C20" s="87" t="str">
        <f t="shared" si="4"/>
        <v/>
      </c>
      <c r="D20" s="87" t="str">
        <f t="shared" si="5"/>
        <v/>
      </c>
      <c r="E20" s="88" t="str">
        <f t="shared" si="6"/>
        <v/>
      </c>
      <c r="F20" s="88" t="str">
        <f t="shared" si="7"/>
        <v/>
      </c>
      <c r="G20" s="89" t="str">
        <f t="shared" si="8"/>
        <v/>
      </c>
      <c r="H20" s="90" t="str">
        <f t="shared" si="0"/>
        <v/>
      </c>
      <c r="I20" s="97"/>
      <c r="J20" s="87" t="str">
        <f t="shared" si="1"/>
        <v/>
      </c>
      <c r="K20" s="87" t="str">
        <f t="shared" si="2"/>
        <v/>
      </c>
      <c r="L20" s="87" t="str">
        <f t="shared" si="3"/>
        <v/>
      </c>
      <c r="M20" s="92"/>
      <c r="N20" s="92"/>
      <c r="P20" s="223" t="str">
        <f>IF(OR(LEFT($A20,1)="x",W11=9),"",IFERROR(VLOOKUP($A20,IF(V11="V",LedenV,LedenZ),27-W11,0),""))</f>
        <v/>
      </c>
      <c r="Q20" s="223" t="str">
        <f>IF(OR(LEFT($A20,1)="x",W11=9),"",IFERROR(VLOOKUP($A20,IF(V11="V",LedenV,LedenZ),28-W11,0),""))</f>
        <v/>
      </c>
      <c r="R20" s="223" t="str">
        <f>IF(OR(LEFT($A20,1)="x",W11=9),"",IFERROR(VLOOKUP($A20,IF(V11="V",LedenV,LedenZ),29-W11,0),""))</f>
        <v/>
      </c>
      <c r="S20" s="265"/>
      <c r="T20" s="228"/>
      <c r="U20" s="226"/>
      <c r="V20" s="229" t="str">
        <f t="shared" si="9"/>
        <v/>
      </c>
      <c r="W20" s="229" t="str">
        <f t="shared" si="9"/>
        <v/>
      </c>
      <c r="X20" s="331">
        <v>10</v>
      </c>
    </row>
    <row r="21" spans="1:29" x14ac:dyDescent="0.2">
      <c r="A21" s="34" t="str">
        <f>C12&amp;"x"&amp;B21</f>
        <v>x7</v>
      </c>
      <c r="B21" s="63">
        <v>7</v>
      </c>
      <c r="C21" s="87" t="str">
        <f t="shared" si="4"/>
        <v/>
      </c>
      <c r="D21" s="87" t="str">
        <f t="shared" si="5"/>
        <v/>
      </c>
      <c r="E21" s="88" t="str">
        <f t="shared" si="6"/>
        <v/>
      </c>
      <c r="F21" s="88" t="str">
        <f t="shared" si="7"/>
        <v/>
      </c>
      <c r="G21" s="89" t="str">
        <f t="shared" si="8"/>
        <v/>
      </c>
      <c r="H21" s="90" t="str">
        <f t="shared" si="0"/>
        <v/>
      </c>
      <c r="I21" s="97"/>
      <c r="J21" s="87" t="str">
        <f t="shared" si="1"/>
        <v/>
      </c>
      <c r="K21" s="87" t="str">
        <f t="shared" si="2"/>
        <v/>
      </c>
      <c r="L21" s="87" t="str">
        <f t="shared" si="3"/>
        <v/>
      </c>
      <c r="M21" s="92"/>
      <c r="N21" s="92"/>
      <c r="P21" s="223" t="str">
        <f>IF(OR(LEFT($A21,1)="x",W11=9),"",IFERROR(VLOOKUP($A21,IF(V11="V",LedenV,LedenZ),27-W11,0),""))</f>
        <v/>
      </c>
      <c r="Q21" s="223" t="str">
        <f>IF(OR(LEFT($A21,1)="x",W11=9),"",IFERROR(VLOOKUP($A21,IF(V11="V",LedenV,LedenZ),28-W11,0),""))</f>
        <v/>
      </c>
      <c r="R21" s="223" t="str">
        <f>IF(OR(LEFT($A21,1)="x",W11=9),"",IFERROR(VLOOKUP($A21,IF(V11="V",LedenV,LedenZ),29-W11,0),""))</f>
        <v/>
      </c>
      <c r="S21" s="265"/>
      <c r="T21" s="228"/>
      <c r="U21" s="226"/>
      <c r="V21" s="229" t="str">
        <f t="shared" si="9"/>
        <v/>
      </c>
      <c r="W21" s="229" t="str">
        <f t="shared" si="9"/>
        <v/>
      </c>
      <c r="X21" s="331">
        <v>11</v>
      </c>
    </row>
    <row r="22" spans="1:29" x14ac:dyDescent="0.2">
      <c r="A22" s="34" t="str">
        <f>C12&amp;"x"&amp;B22</f>
        <v>x8</v>
      </c>
      <c r="B22" s="63">
        <v>8</v>
      </c>
      <c r="C22" s="87" t="str">
        <f t="shared" si="4"/>
        <v/>
      </c>
      <c r="D22" s="87" t="str">
        <f t="shared" si="5"/>
        <v/>
      </c>
      <c r="E22" s="88" t="str">
        <f t="shared" si="6"/>
        <v/>
      </c>
      <c r="F22" s="88" t="str">
        <f t="shared" si="7"/>
        <v/>
      </c>
      <c r="G22" s="89" t="str">
        <f t="shared" si="8"/>
        <v/>
      </c>
      <c r="H22" s="90" t="str">
        <f t="shared" si="0"/>
        <v/>
      </c>
      <c r="I22" s="97"/>
      <c r="J22" s="87" t="str">
        <f t="shared" si="1"/>
        <v/>
      </c>
      <c r="K22" s="87" t="str">
        <f t="shared" si="2"/>
        <v/>
      </c>
      <c r="L22" s="87" t="str">
        <f t="shared" si="3"/>
        <v/>
      </c>
      <c r="M22" s="92"/>
      <c r="N22" s="92"/>
      <c r="P22" s="223" t="str">
        <f>IF(OR(LEFT($A22,1)="x",W11=9),"",IFERROR(VLOOKUP($A22,IF(V11="V",LedenV,LedenZ),27-W11,0),""))</f>
        <v/>
      </c>
      <c r="Q22" s="223" t="str">
        <f>IF(OR(LEFT($A22,1)="x",W11=9),"",IFERROR(VLOOKUP($A22,IF(V11="V",LedenV,LedenZ),28-W11,0),""))</f>
        <v/>
      </c>
      <c r="R22" s="223" t="str">
        <f>IF(OR(LEFT($A22,1)="x",W11=9),"",IFERROR(VLOOKUP($A22,IF(V11="V",LedenV,LedenZ),29-W11,0),""))</f>
        <v/>
      </c>
      <c r="S22" s="265"/>
      <c r="T22" s="228"/>
      <c r="U22" s="226"/>
      <c r="V22" s="229" t="str">
        <f t="shared" si="9"/>
        <v/>
      </c>
      <c r="W22" s="229" t="str">
        <f t="shared" si="9"/>
        <v/>
      </c>
      <c r="X22" s="331">
        <v>12</v>
      </c>
    </row>
    <row r="23" spans="1:29" x14ac:dyDescent="0.2">
      <c r="A23" s="34" t="str">
        <f>C12&amp;"x"&amp;B23</f>
        <v>x9</v>
      </c>
      <c r="B23" s="63">
        <v>9</v>
      </c>
      <c r="C23" s="87" t="str">
        <f t="shared" si="4"/>
        <v/>
      </c>
      <c r="D23" s="87" t="str">
        <f t="shared" si="5"/>
        <v/>
      </c>
      <c r="E23" s="88" t="str">
        <f t="shared" si="6"/>
        <v/>
      </c>
      <c r="F23" s="88" t="str">
        <f t="shared" si="7"/>
        <v/>
      </c>
      <c r="G23" s="89" t="str">
        <f t="shared" si="8"/>
        <v/>
      </c>
      <c r="H23" s="90" t="str">
        <f t="shared" si="0"/>
        <v/>
      </c>
      <c r="I23" s="97"/>
      <c r="J23" s="87" t="str">
        <f t="shared" si="1"/>
        <v/>
      </c>
      <c r="K23" s="87" t="str">
        <f t="shared" si="2"/>
        <v/>
      </c>
      <c r="L23" s="87" t="str">
        <f t="shared" si="3"/>
        <v/>
      </c>
      <c r="M23" s="92"/>
      <c r="N23" s="92"/>
      <c r="P23" s="223" t="str">
        <f>IF(OR(LEFT($A23,1)="x",W11=9),"",IFERROR(VLOOKUP($A23,IF(V11="V",LedenV,LedenZ),27-W11,0),""))</f>
        <v/>
      </c>
      <c r="Q23" s="223" t="str">
        <f>IF(OR(LEFT($A23,1)="x",W11=9),"",IFERROR(VLOOKUP($A23,IF(V11="V",LedenV,LedenZ),28-W11,0),""))</f>
        <v/>
      </c>
      <c r="R23" s="223" t="str">
        <f>IF(OR(LEFT($A23,1)="x",W11=9),"",IFERROR(VLOOKUP($A23,IF(V11="V",LedenV,LedenZ),29-W11,0),""))</f>
        <v/>
      </c>
      <c r="S23" s="265"/>
      <c r="T23" s="228"/>
      <c r="U23" s="226"/>
      <c r="V23" s="229" t="str">
        <f t="shared" si="9"/>
        <v/>
      </c>
      <c r="W23" s="229" t="str">
        <f t="shared" si="9"/>
        <v/>
      </c>
      <c r="X23" s="331">
        <v>13</v>
      </c>
    </row>
    <row r="24" spans="1:29" x14ac:dyDescent="0.2">
      <c r="A24" s="34" t="str">
        <f>C12&amp;"x"&amp;B24</f>
        <v>x10</v>
      </c>
      <c r="B24" s="63">
        <v>10</v>
      </c>
      <c r="C24" s="87" t="str">
        <f t="shared" si="4"/>
        <v/>
      </c>
      <c r="D24" s="87" t="str">
        <f t="shared" si="5"/>
        <v/>
      </c>
      <c r="E24" s="88" t="str">
        <f t="shared" si="6"/>
        <v/>
      </c>
      <c r="F24" s="88" t="str">
        <f t="shared" si="7"/>
        <v/>
      </c>
      <c r="G24" s="89" t="str">
        <f t="shared" si="8"/>
        <v/>
      </c>
      <c r="H24" s="90" t="str">
        <f t="shared" si="0"/>
        <v/>
      </c>
      <c r="I24" s="97"/>
      <c r="J24" s="87" t="str">
        <f t="shared" si="1"/>
        <v/>
      </c>
      <c r="K24" s="87" t="str">
        <f t="shared" si="2"/>
        <v/>
      </c>
      <c r="L24" s="87" t="str">
        <f t="shared" si="3"/>
        <v/>
      </c>
      <c r="M24" s="92"/>
      <c r="N24" s="92"/>
      <c r="P24" s="223" t="str">
        <f>IF(OR(LEFT($A24,1)="x",W11=9),"",IFERROR(VLOOKUP($A24,IF(V11="V",LedenV,LedenZ),27-W11,0),""))</f>
        <v/>
      </c>
      <c r="Q24" s="223" t="str">
        <f>IF(OR(LEFT($A24,1)="x",W11=9),"",IFERROR(VLOOKUP($A24,IF(V11="V",LedenV,LedenZ),28-W11,0),""))</f>
        <v/>
      </c>
      <c r="R24" s="223" t="str">
        <f>IF(OR(LEFT($A24,1)="x",W11=9),"",IFERROR(VLOOKUP($A24,IF(V11="V",LedenV,LedenZ),29-W11,0),""))</f>
        <v/>
      </c>
      <c r="S24" s="265"/>
      <c r="T24" s="228"/>
      <c r="U24" s="226"/>
      <c r="V24" s="229" t="str">
        <f t="shared" si="9"/>
        <v/>
      </c>
      <c r="W24" s="229" t="str">
        <f t="shared" si="9"/>
        <v/>
      </c>
      <c r="X24" s="331">
        <v>14</v>
      </c>
    </row>
    <row r="25" spans="1:29" x14ac:dyDescent="0.2">
      <c r="A25" s="34" t="str">
        <f>C12&amp;"x"&amp;B25</f>
        <v>x11</v>
      </c>
      <c r="B25" s="63">
        <v>11</v>
      </c>
      <c r="C25" s="87" t="str">
        <f t="shared" si="4"/>
        <v/>
      </c>
      <c r="D25" s="87" t="str">
        <f t="shared" si="5"/>
        <v/>
      </c>
      <c r="E25" s="88" t="str">
        <f t="shared" si="6"/>
        <v/>
      </c>
      <c r="F25" s="88" t="str">
        <f t="shared" si="7"/>
        <v/>
      </c>
      <c r="G25" s="89" t="str">
        <f t="shared" si="8"/>
        <v/>
      </c>
      <c r="H25" s="90" t="str">
        <f t="shared" si="0"/>
        <v/>
      </c>
      <c r="I25" s="97"/>
      <c r="J25" s="87" t="str">
        <f t="shared" si="1"/>
        <v/>
      </c>
      <c r="K25" s="87" t="str">
        <f t="shared" si="2"/>
        <v/>
      </c>
      <c r="L25" s="87" t="str">
        <f t="shared" si="3"/>
        <v/>
      </c>
      <c r="M25" s="92"/>
      <c r="N25" s="92"/>
      <c r="P25" s="223" t="str">
        <f>IF(OR(LEFT($A25,1)="x",W11=9),"",IFERROR(VLOOKUP($A25,IF(V11="V",LedenV,LedenZ),27-W11,0),""))</f>
        <v/>
      </c>
      <c r="Q25" s="223" t="str">
        <f>IF(OR(LEFT($A25,1)="x",W11=9),"",IFERROR(VLOOKUP($A25,IF(V11="V",LedenV,LedenZ),28-W11,0),""))</f>
        <v/>
      </c>
      <c r="R25" s="223" t="str">
        <f>IF(OR(LEFT($A25,1)="x",W11=9),"",IFERROR(VLOOKUP($A25,IF(V11="V",LedenV,LedenZ),29-W11,0),""))</f>
        <v/>
      </c>
      <c r="S25" s="265"/>
      <c r="V25" s="229" t="str">
        <f t="shared" si="9"/>
        <v/>
      </c>
      <c r="W25" s="229" t="str">
        <f t="shared" si="9"/>
        <v/>
      </c>
      <c r="X25" s="331">
        <v>15</v>
      </c>
    </row>
    <row r="26" spans="1:29" x14ac:dyDescent="0.2">
      <c r="A26" s="34" t="str">
        <f>C12&amp;"x"&amp;B26</f>
        <v>x12</v>
      </c>
      <c r="B26" s="63">
        <v>12</v>
      </c>
      <c r="C26" s="87" t="str">
        <f t="shared" si="4"/>
        <v/>
      </c>
      <c r="D26" s="87" t="str">
        <f t="shared" si="5"/>
        <v/>
      </c>
      <c r="E26" s="88" t="str">
        <f t="shared" si="6"/>
        <v/>
      </c>
      <c r="F26" s="88" t="str">
        <f t="shared" si="7"/>
        <v/>
      </c>
      <c r="G26" s="89" t="str">
        <f t="shared" si="8"/>
        <v/>
      </c>
      <c r="H26" s="90" t="str">
        <f t="shared" si="0"/>
        <v/>
      </c>
      <c r="I26" s="97"/>
      <c r="J26" s="87" t="str">
        <f t="shared" si="1"/>
        <v/>
      </c>
      <c r="K26" s="87" t="str">
        <f t="shared" si="2"/>
        <v/>
      </c>
      <c r="L26" s="87" t="str">
        <f t="shared" si="3"/>
        <v/>
      </c>
      <c r="M26" s="92"/>
      <c r="N26" s="92"/>
      <c r="P26" s="223" t="str">
        <f>IF(OR(LEFT($A26,1)="x",W11=9),"",IFERROR(VLOOKUP($A26,IF(V11="V",LedenV,LedenZ),27-W11,0),""))</f>
        <v/>
      </c>
      <c r="Q26" s="223" t="str">
        <f>IF(OR(LEFT($A26,1)="x",W11=9),"",IFERROR(VLOOKUP($A26,IF(V11="V",LedenV,LedenZ),28-W11,0),""))</f>
        <v/>
      </c>
      <c r="R26" s="223" t="str">
        <f>IF(OR(LEFT($A26,1)="x",W11=9),"",IFERROR(VLOOKUP($A26,IF(V11="V",LedenV,LedenZ),29-W11,0),""))</f>
        <v/>
      </c>
      <c r="S26" s="265"/>
      <c r="V26" s="229" t="str">
        <f t="shared" si="9"/>
        <v/>
      </c>
      <c r="W26" s="229" t="str">
        <f t="shared" si="9"/>
        <v/>
      </c>
      <c r="X26" s="331">
        <v>16</v>
      </c>
    </row>
    <row r="27" spans="1:29" x14ac:dyDescent="0.2">
      <c r="A27" s="34" t="str">
        <f>C12&amp;"x"&amp;B27</f>
        <v>x13</v>
      </c>
      <c r="B27" s="63">
        <v>13</v>
      </c>
      <c r="C27" s="87" t="str">
        <f t="shared" si="4"/>
        <v/>
      </c>
      <c r="D27" s="87" t="str">
        <f t="shared" si="5"/>
        <v/>
      </c>
      <c r="E27" s="88" t="str">
        <f t="shared" si="6"/>
        <v/>
      </c>
      <c r="F27" s="88" t="str">
        <f t="shared" si="7"/>
        <v/>
      </c>
      <c r="G27" s="89" t="str">
        <f t="shared" si="8"/>
        <v/>
      </c>
      <c r="H27" s="90" t="str">
        <f t="shared" si="0"/>
        <v/>
      </c>
      <c r="I27" s="97"/>
      <c r="J27" s="87" t="str">
        <f t="shared" si="1"/>
        <v/>
      </c>
      <c r="K27" s="87" t="str">
        <f t="shared" si="2"/>
        <v/>
      </c>
      <c r="L27" s="87" t="str">
        <f t="shared" si="3"/>
        <v/>
      </c>
      <c r="M27" s="92"/>
      <c r="N27" s="92"/>
      <c r="P27" s="223" t="str">
        <f>IF(OR(LEFT($A27,1)="x",W11=9),"",IFERROR(VLOOKUP($A27,IF(V11="V",LedenV,LedenZ),27-W11,0),""))</f>
        <v/>
      </c>
      <c r="Q27" s="223" t="str">
        <f>IF(OR(LEFT($A27,1)="x",W11=9),"",IFERROR(VLOOKUP($A27,IF(V11="V",LedenV,LedenZ),28-W11,0),""))</f>
        <v/>
      </c>
      <c r="R27" s="223" t="str">
        <f>IF(OR(LEFT($A27,1)="x",W11=9),"",IFERROR(VLOOKUP($A27,IF(V11="V",LedenV,LedenZ),29-W11,0),""))</f>
        <v/>
      </c>
      <c r="S27" s="265"/>
      <c r="V27" s="229" t="str">
        <f t="shared" si="9"/>
        <v/>
      </c>
      <c r="W27" s="229" t="str">
        <f t="shared" si="9"/>
        <v/>
      </c>
      <c r="X27" s="331">
        <v>17</v>
      </c>
    </row>
    <row r="28" spans="1:29" x14ac:dyDescent="0.2">
      <c r="A28" s="34" t="str">
        <f>C12&amp;"x"&amp;B28</f>
        <v>x14</v>
      </c>
      <c r="B28" s="63">
        <v>14</v>
      </c>
      <c r="C28" s="87" t="str">
        <f t="shared" si="4"/>
        <v/>
      </c>
      <c r="D28" s="87" t="str">
        <f t="shared" si="5"/>
        <v/>
      </c>
      <c r="E28" s="88" t="str">
        <f t="shared" si="6"/>
        <v/>
      </c>
      <c r="F28" s="88" t="str">
        <f t="shared" si="7"/>
        <v/>
      </c>
      <c r="G28" s="89" t="str">
        <f t="shared" si="8"/>
        <v/>
      </c>
      <c r="H28" s="90" t="str">
        <f t="shared" si="0"/>
        <v/>
      </c>
      <c r="I28" s="97"/>
      <c r="J28" s="87" t="str">
        <f t="shared" si="1"/>
        <v/>
      </c>
      <c r="K28" s="87" t="str">
        <f t="shared" si="2"/>
        <v/>
      </c>
      <c r="L28" s="87" t="str">
        <f t="shared" si="3"/>
        <v/>
      </c>
      <c r="M28" s="92"/>
      <c r="N28" s="92"/>
      <c r="P28" s="223" t="str">
        <f>IF(OR(LEFT($A28,1)="x",W11=9),"",IFERROR(VLOOKUP($A28,IF(V11="V",LedenV,LedenZ),27-W11,0),""))</f>
        <v/>
      </c>
      <c r="Q28" s="223" t="str">
        <f>IF(OR(LEFT($A28,1)="x",W11=9),"",IFERROR(VLOOKUP($A28,IF(V11="V",LedenV,LedenZ),28-W11,0),""))</f>
        <v/>
      </c>
      <c r="R28" s="223" t="str">
        <f>IF(OR(LEFT($A28,1)="x",W11=9),"",IFERROR(VLOOKUP($A28,IF(V11="V",LedenV,LedenZ),29-W11,0),""))</f>
        <v/>
      </c>
      <c r="S28" s="265"/>
      <c r="V28" s="229" t="str">
        <f t="shared" si="9"/>
        <v/>
      </c>
      <c r="W28" s="229" t="str">
        <f t="shared" si="9"/>
        <v/>
      </c>
      <c r="X28" s="331">
        <v>18</v>
      </c>
    </row>
    <row r="29" spans="1:29" x14ac:dyDescent="0.2">
      <c r="A29" s="34" t="str">
        <f>C12&amp;"x"&amp;B29</f>
        <v>x15</v>
      </c>
      <c r="B29" s="63">
        <v>15</v>
      </c>
      <c r="C29" s="87" t="str">
        <f t="shared" si="4"/>
        <v/>
      </c>
      <c r="D29" s="87" t="str">
        <f t="shared" si="5"/>
        <v/>
      </c>
      <c r="E29" s="88" t="str">
        <f t="shared" si="6"/>
        <v/>
      </c>
      <c r="F29" s="88" t="str">
        <f t="shared" si="7"/>
        <v/>
      </c>
      <c r="G29" s="89" t="str">
        <f t="shared" si="8"/>
        <v/>
      </c>
      <c r="H29" s="90" t="str">
        <f t="shared" si="0"/>
        <v/>
      </c>
      <c r="I29" s="97"/>
      <c r="J29" s="87" t="str">
        <f t="shared" si="1"/>
        <v/>
      </c>
      <c r="K29" s="87" t="str">
        <f t="shared" si="2"/>
        <v/>
      </c>
      <c r="L29" s="87" t="str">
        <f t="shared" si="3"/>
        <v/>
      </c>
      <c r="M29" s="92"/>
      <c r="N29" s="92"/>
      <c r="P29" s="223" t="str">
        <f>IF(OR(LEFT($A29,1)="x",W11=9),"",IFERROR(VLOOKUP($A29,IF(V11="V",LedenV,LedenZ),27-W11,0),""))</f>
        <v/>
      </c>
      <c r="Q29" s="223" t="str">
        <f>IF(OR(LEFT($A29,1)="x",W11=9),"",IFERROR(VLOOKUP($A29,IF(V11="V",LedenV,LedenZ),28-W11,0),""))</f>
        <v/>
      </c>
      <c r="R29" s="223" t="str">
        <f>IF(OR(LEFT($A29,1)="x",W11=9),"",IFERROR(VLOOKUP($A29,IF(V11="V",LedenV,LedenZ),29-W11,0),""))</f>
        <v/>
      </c>
      <c r="S29" s="265"/>
      <c r="V29" s="229" t="str">
        <f t="shared" si="9"/>
        <v/>
      </c>
      <c r="W29" s="229" t="str">
        <f t="shared" si="9"/>
        <v/>
      </c>
      <c r="X29" s="331">
        <v>19</v>
      </c>
    </row>
    <row r="30" spans="1:29" ht="6" customHeight="1" x14ac:dyDescent="0.2">
      <c r="B30" s="107"/>
      <c r="C30" s="108"/>
      <c r="D30" s="108"/>
      <c r="E30" s="108"/>
      <c r="F30" s="108"/>
      <c r="G30" s="108"/>
      <c r="H30" s="108"/>
      <c r="I30" s="108"/>
      <c r="J30" s="108"/>
      <c r="K30" s="108"/>
      <c r="L30" s="108"/>
      <c r="M30" s="92"/>
      <c r="N30" s="92"/>
    </row>
    <row r="31" spans="1:29" x14ac:dyDescent="0.2">
      <c r="B31" s="100"/>
      <c r="C31" s="101"/>
      <c r="D31" s="100"/>
      <c r="E31" s="100"/>
      <c r="F31" s="100"/>
      <c r="G31" s="102"/>
      <c r="H31" s="109" t="s">
        <v>6563</v>
      </c>
      <c r="I31" s="102"/>
      <c r="J31" s="110" t="str">
        <f>P12</f>
        <v/>
      </c>
      <c r="K31" s="110" t="str">
        <f>Q12</f>
        <v/>
      </c>
      <c r="L31" s="110" t="str">
        <f>R12</f>
        <v/>
      </c>
      <c r="M31" s="92"/>
      <c r="N31" s="92"/>
    </row>
    <row r="32" spans="1:29" ht="12.75" customHeight="1" x14ac:dyDescent="0.2">
      <c r="B32" s="407" t="s">
        <v>6564</v>
      </c>
      <c r="C32" s="407"/>
      <c r="D32" s="407"/>
      <c r="E32" s="407"/>
      <c r="F32" s="407"/>
      <c r="G32" s="407"/>
      <c r="H32" s="407"/>
      <c r="I32" s="407"/>
      <c r="J32" s="407"/>
      <c r="K32" s="407"/>
      <c r="L32" s="407"/>
      <c r="M32" s="92"/>
      <c r="N32" s="92"/>
    </row>
    <row r="33" spans="1:24" ht="129.94999999999999" customHeight="1" x14ac:dyDescent="0.2">
      <c r="B33" s="404"/>
      <c r="C33" s="404"/>
      <c r="D33" s="404"/>
      <c r="E33" s="404"/>
      <c r="F33" s="404"/>
      <c r="G33" s="404"/>
      <c r="H33" s="404"/>
      <c r="I33" s="404"/>
      <c r="J33" s="404"/>
      <c r="K33" s="404"/>
      <c r="L33" s="404"/>
      <c r="M33" s="111"/>
      <c r="N33" s="111"/>
    </row>
    <row r="34" spans="1:24" ht="13.5" thickBot="1" x14ac:dyDescent="0.25">
      <c r="B34" s="112"/>
      <c r="C34" s="113"/>
      <c r="D34" s="112"/>
      <c r="E34" s="112"/>
      <c r="F34" s="112"/>
      <c r="G34" s="114"/>
      <c r="H34" s="114"/>
      <c r="I34" s="114"/>
      <c r="J34" s="113"/>
      <c r="K34" s="113"/>
      <c r="L34" s="113"/>
      <c r="M34" s="92"/>
      <c r="N34" s="92"/>
      <c r="O34" s="34"/>
      <c r="P34" s="34"/>
      <c r="Q34" s="34"/>
      <c r="R34" s="34"/>
      <c r="S34" s="134"/>
      <c r="T34" s="34"/>
      <c r="U34" s="34"/>
      <c r="V34" s="34"/>
      <c r="W34" s="34"/>
      <c r="X34" s="299"/>
    </row>
    <row r="35" spans="1:24" ht="13.5" thickTop="1" x14ac:dyDescent="0.2">
      <c r="B35" s="100"/>
      <c r="C35" s="101"/>
      <c r="D35" s="100"/>
      <c r="E35" s="100"/>
      <c r="F35" s="100"/>
      <c r="G35" s="102"/>
      <c r="H35" s="102"/>
      <c r="I35" s="102"/>
      <c r="J35" s="101"/>
      <c r="K35" s="101"/>
      <c r="L35" s="101"/>
      <c r="M35" s="92"/>
      <c r="N35" s="92"/>
      <c r="O35" s="34"/>
      <c r="P35" s="136" t="str">
        <f>IF(C37="","",IF(LEFT(D37,1)="V","V",IF(LEFT(D37,1)="Z","Z","")))</f>
        <v/>
      </c>
      <c r="Q35" s="136" t="str">
        <f>IF($P35="","",LEFT(IFERROR(VLOOKUP($C37,IF(P35="V",TeamsV,TeamsZ),2,0),"")&amp;"??",2))</f>
        <v/>
      </c>
      <c r="R35" s="136" t="str">
        <f>IF(P35="","",LEFT(IFERROR(VLOOKUP(C37,IF(P35="V",TeamsV,TeamsZ),4,0),"")&amp;"?",1))</f>
        <v/>
      </c>
      <c r="S35" s="134"/>
      <c r="T35" s="34"/>
      <c r="U35" s="34"/>
      <c r="V35" s="34"/>
      <c r="W35" s="34"/>
      <c r="X35" s="299" t="s">
        <v>6554</v>
      </c>
    </row>
    <row r="36" spans="1:24" x14ac:dyDescent="0.2">
      <c r="A36" s="62"/>
      <c r="B36" s="100"/>
      <c r="C36" s="101" t="s">
        <v>4</v>
      </c>
      <c r="D36" s="101" t="s">
        <v>6562</v>
      </c>
      <c r="E36" s="405" t="s">
        <v>7193</v>
      </c>
      <c r="F36" s="405"/>
      <c r="G36" s="405"/>
      <c r="H36" s="405"/>
      <c r="I36" s="102"/>
      <c r="J36" s="101" t="s">
        <v>6551</v>
      </c>
      <c r="K36" s="101" t="s">
        <v>6552</v>
      </c>
      <c r="L36" s="101" t="s">
        <v>6553</v>
      </c>
      <c r="M36" s="69"/>
      <c r="N36" s="69"/>
      <c r="O36" s="70"/>
      <c r="P36" s="71">
        <f>COUNT(P40:P54)</f>
        <v>0</v>
      </c>
      <c r="Q36" s="71">
        <f>COUNT(Q40:Q54)</f>
        <v>0</v>
      </c>
      <c r="R36" s="71">
        <f>COUNT(R40:R54)</f>
        <v>0</v>
      </c>
      <c r="S36" s="264"/>
      <c r="T36" s="72"/>
      <c r="U36" s="70">
        <f>15-COUNTBLANK(C40:C54)</f>
        <v>0</v>
      </c>
      <c r="V36" s="103" t="str">
        <f>IFERROR(UPPER(LEFT(D37,1)),"-")</f>
        <v/>
      </c>
      <c r="W36" s="104">
        <f>IFERROR(IF(V36="V",0,IF(V36="Z",1,9)),9)</f>
        <v>9</v>
      </c>
      <c r="X36" s="333">
        <v>1</v>
      </c>
    </row>
    <row r="37" spans="1:24" x14ac:dyDescent="0.2">
      <c r="A37" s="43">
        <v>2</v>
      </c>
      <c r="B37" s="73"/>
      <c r="C37" s="105"/>
      <c r="D37" s="230"/>
      <c r="E37" s="406"/>
      <c r="F37" s="406" t="s">
        <v>19</v>
      </c>
      <c r="G37" s="406" t="s">
        <v>19</v>
      </c>
      <c r="H37" s="406" t="s">
        <v>19</v>
      </c>
      <c r="I37" s="76"/>
      <c r="J37" s="300">
        <f>COUNTIF(C40:C54,"V")</f>
        <v>0</v>
      </c>
      <c r="K37" s="300">
        <f>COUNTIF(C40:C54,"M")</f>
        <v>0</v>
      </c>
      <c r="L37" s="77" t="str">
        <f>IFERROR(AVERAGE(H40:H54),"")</f>
        <v/>
      </c>
      <c r="M37" s="78"/>
      <c r="N37" s="78"/>
      <c r="O37" s="79" t="str">
        <f>IF($C37="","",LEFT(IFERROR(VLOOKUP($C37,IF($D37="Veld",TeamsV,TeamsZ),4,0),"")&amp;"?",1))</f>
        <v/>
      </c>
      <c r="P37" s="223" t="str">
        <f>IF(COUNT(P40:P54)=0,"",TeamPunten(P40:P54,$V37))</f>
        <v/>
      </c>
      <c r="Q37" s="223" t="str">
        <f>IF(COUNT(Q40:Q54)=0,"",TeamPunten(Q40:Q54,$V37))</f>
        <v/>
      </c>
      <c r="R37" s="223" t="str">
        <f>IF(COUNT(R40:R54)=0,"",TeamPunten(R40:R54,$V37))</f>
        <v/>
      </c>
      <c r="S37" s="265"/>
      <c r="T37" s="224"/>
      <c r="U37" s="225" t="str">
        <f>MID($C37,1,1)</f>
        <v/>
      </c>
      <c r="V37" s="225" t="str">
        <f>MID($C37,1,1)</f>
        <v/>
      </c>
      <c r="W37" s="225" t="str">
        <f>MID($C37,1,1)</f>
        <v/>
      </c>
      <c r="X37" s="331">
        <v>2</v>
      </c>
    </row>
    <row r="38" spans="1:24" x14ac:dyDescent="0.2">
      <c r="B38" s="63"/>
      <c r="C38" s="221"/>
      <c r="D38" s="63"/>
      <c r="E38" s="63"/>
      <c r="F38" s="63"/>
      <c r="G38" s="67"/>
      <c r="H38" s="67"/>
      <c r="I38" s="67"/>
      <c r="J38" s="232"/>
      <c r="K38" s="232"/>
      <c r="L38" s="232"/>
      <c r="M38" s="80"/>
      <c r="N38" s="80"/>
      <c r="P38" s="224"/>
      <c r="Q38" s="224"/>
      <c r="R38" s="224"/>
      <c r="T38" s="224"/>
      <c r="U38" s="226"/>
      <c r="V38" s="226"/>
      <c r="W38" s="226"/>
      <c r="X38" s="331">
        <v>3</v>
      </c>
    </row>
    <row r="39" spans="1:24" x14ac:dyDescent="0.2">
      <c r="A39" s="81"/>
      <c r="B39" s="82"/>
      <c r="C39" s="83" t="s">
        <v>6555</v>
      </c>
      <c r="D39" s="83" t="s">
        <v>6556</v>
      </c>
      <c r="E39" s="84" t="s">
        <v>6557</v>
      </c>
      <c r="F39" s="84" t="s">
        <v>6558</v>
      </c>
      <c r="G39" s="83" t="s">
        <v>6559</v>
      </c>
      <c r="H39" s="83" t="s">
        <v>6560</v>
      </c>
      <c r="I39" s="83" t="s">
        <v>6415</v>
      </c>
      <c r="J39" s="83" t="s">
        <v>7321</v>
      </c>
      <c r="K39" s="83" t="s">
        <v>8065</v>
      </c>
      <c r="L39" s="83" t="s">
        <v>8195</v>
      </c>
      <c r="M39" s="85"/>
      <c r="N39" s="85"/>
      <c r="O39" s="86"/>
      <c r="P39" s="227" t="s">
        <v>6425</v>
      </c>
      <c r="Q39" s="227" t="s">
        <v>6424</v>
      </c>
      <c r="R39" s="227" t="s">
        <v>6426</v>
      </c>
      <c r="S39" s="227"/>
      <c r="T39" s="224"/>
      <c r="U39" s="225" t="str">
        <f>IF(W37="","",VLOOKUP(W37,Leeftijdscat,2,FALSE))</f>
        <v/>
      </c>
      <c r="V39" s="225" t="str">
        <f>IF(W37="","",VLOOKUP(W37,Leeftijdscat,3,FALSE))</f>
        <v/>
      </c>
      <c r="W39" s="225" t="str">
        <f>IF(W37="","",VLOOKUP(W37,Leeftijdscat,4,FALSE))</f>
        <v/>
      </c>
      <c r="X39" s="331">
        <v>4</v>
      </c>
    </row>
    <row r="40" spans="1:24" x14ac:dyDescent="0.2">
      <c r="A40" s="34" t="str">
        <f>C37&amp;"x"&amp;B40</f>
        <v>x1</v>
      </c>
      <c r="B40" s="63">
        <v>1</v>
      </c>
      <c r="C40" s="87" t="str">
        <f>IF(OR(LEFT($A40,1)="x",W$36=9),"",IFERROR(VLOOKUP($A40,IF(V$36="V",LedenV,LedenZ),6-W$36,0),""))</f>
        <v/>
      </c>
      <c r="D40" s="87" t="str">
        <f>IF(OR(LEFT($A40,1)="x",W$36=9),"",IFERROR(VLOOKUP($A40,IF(V$36="V",LedenV,LedenZ),7-W$36,0),""))</f>
        <v/>
      </c>
      <c r="E40" s="88" t="str">
        <f>IF(OR(LEFT($A40,1)="x",W$36=9),"",IFERROR(VLOOKUP($A40,IF(V$36="V",LedenV,LedenZ),8-W$36,0),""))</f>
        <v/>
      </c>
      <c r="F40" s="88" t="str">
        <f>IF(OR(LEFT($A40,1)="x",W$36=9),"",IFERROR(VLOOKUP($A40,IF(V$36="V",LedenV,LedenZ),9-W$36,0),""))</f>
        <v/>
      </c>
      <c r="G40" s="89" t="str">
        <f>IF(OR(LEFT($A40,1)="x",W$36=9),"",IFERROR(VLOOKUP($A40,IF(V$36="V",LedenV,LedenZ),10-W$36,0),""))</f>
        <v/>
      </c>
      <c r="H40" s="90" t="str">
        <f>IF(AND(ISNUMBER(G40),G40&lt;&gt;0),IF(OR(MONTH(G40)&lt;MONTH(Peildatum),AND(MONTH(G40)&lt;=MONTH(Peildatum),DAY(G40)&lt;=DAY(Peildatum))),YEAR(Peildatum)-YEAR(G40),YEAR(Peildatum)-YEAR(G40)-1),"")</f>
        <v/>
      </c>
      <c r="I40" s="106"/>
      <c r="J40" s="87" t="str">
        <f t="shared" ref="J40:J54" si="10">IF(OR(LEFT($A40,1)="x",W$36=9),"",IFERROR(VLOOKUP($A40,IF(V$36="V",LedenV,LedenZ),16-W$36,0),""))</f>
        <v/>
      </c>
      <c r="K40" s="87" t="str">
        <f t="shared" ref="K40:K54" si="11">IF(OR(LEFT($A40,1)="x",W$36=9),"",IFERROR(VLOOKUP($A40,IF(V$36="V",LedenV,LedenZ),17-W$36,0),""))</f>
        <v/>
      </c>
      <c r="L40" s="87" t="str">
        <f t="shared" ref="L40:L54" si="12">IF(OR(LEFT($A40,1)="x",W$36=9),"",IFERROR(VLOOKUP($A40,IF(V$36="V",LedenV,LedenZ),18-W$36,0),""))</f>
        <v/>
      </c>
      <c r="M40" s="92"/>
      <c r="N40" s="92"/>
      <c r="P40" s="223" t="str">
        <f>IF(OR(LEFT($A40,1)="x",W36=9),"",IFERROR(VLOOKUP($A40,IF(V36="V",LedenV,LedenZ),27-W36,0),""))</f>
        <v/>
      </c>
      <c r="Q40" s="223" t="str">
        <f>IF(OR(LEFT($A40,1)="x",W36=9),"",IFERROR(VLOOKUP($A40,IF(V36="V",LedenV,LedenZ),28-W36,0),""))</f>
        <v/>
      </c>
      <c r="R40" s="223" t="str">
        <f>IF(OR(LEFT($A40,1)="x",W36=9),"",IFERROR(VLOOKUP($A40,IF(V36="V",LedenV,LedenZ),29-W36,0),""))</f>
        <v/>
      </c>
      <c r="S40" s="265"/>
      <c r="T40" s="228"/>
      <c r="U40" s="226"/>
      <c r="V40" s="229" t="str">
        <f>V39</f>
        <v/>
      </c>
      <c r="W40" s="229" t="str">
        <f>W39</f>
        <v/>
      </c>
      <c r="X40" s="331">
        <v>5</v>
      </c>
    </row>
    <row r="41" spans="1:24" x14ac:dyDescent="0.2">
      <c r="A41" s="34" t="str">
        <f>C37&amp;"x"&amp;B41</f>
        <v>x2</v>
      </c>
      <c r="B41" s="63">
        <v>2</v>
      </c>
      <c r="C41" s="87" t="str">
        <f t="shared" ref="C41:C54" si="13">IF(OR(LEFT($A41,1)="x",W$36=9),"",IFERROR(VLOOKUP($A41,IF(V$36="V",LedenV,LedenZ),6-W$36,0),""))</f>
        <v/>
      </c>
      <c r="D41" s="87" t="str">
        <f t="shared" ref="D41:D54" si="14">IF(OR(LEFT($A41,1)="x",W$36=9),"",IFERROR(VLOOKUP($A41,IF(V$36="V",LedenV,LedenZ),7-W$36,0),""))</f>
        <v/>
      </c>
      <c r="E41" s="88" t="str">
        <f t="shared" ref="E41:E54" si="15">IF(OR(LEFT($A41,1)="x",W$36=9),"",IFERROR(VLOOKUP($A41,IF(V$36="V",LedenV,LedenZ),8-W$36,0),""))</f>
        <v/>
      </c>
      <c r="F41" s="88" t="str">
        <f t="shared" ref="F41:F54" si="16">IF(OR(LEFT($A41,1)="x",W$36=9),"",IFERROR(VLOOKUP($A41,IF(V$36="V",LedenV,LedenZ),9-W$36,0),""))</f>
        <v/>
      </c>
      <c r="G41" s="89" t="str">
        <f t="shared" ref="G41:G54" si="17">IF(OR(LEFT($A41,1)="x",W$36=9),"",IFERROR(VLOOKUP($A41,IF(V$36="V",LedenV,LedenZ),10-W$36,0),""))</f>
        <v/>
      </c>
      <c r="H41" s="90" t="str">
        <f t="shared" ref="H41:H54" si="18">IF(AND(ISNUMBER(G41),G41&lt;&gt;0),IF(OR(MONTH(G41)&lt;MONTH(Peildatum),AND(MONTH(G41)&lt;=MONTH(Peildatum),DAY(G41)&lt;=DAY(Peildatum))),YEAR(Peildatum)-YEAR(G41),YEAR(Peildatum)-YEAR(G41)-1),"")</f>
        <v/>
      </c>
      <c r="I41" s="97"/>
      <c r="J41" s="87" t="str">
        <f t="shared" si="10"/>
        <v/>
      </c>
      <c r="K41" s="87" t="str">
        <f t="shared" si="11"/>
        <v/>
      </c>
      <c r="L41" s="87" t="str">
        <f t="shared" si="12"/>
        <v/>
      </c>
      <c r="M41" s="92"/>
      <c r="N41" s="92"/>
      <c r="P41" s="223" t="str">
        <f>IF(OR(LEFT($A41,1)="x",W36=9),"",IFERROR(VLOOKUP($A41,IF(V36="V",LedenV,LedenZ),27-W36,0),""))</f>
        <v/>
      </c>
      <c r="Q41" s="223" t="str">
        <f>IF(OR(LEFT($A41,1)="x",W36=9),"",IFERROR(VLOOKUP($A41,IF(V36="V",LedenV,LedenZ),28-W36,0),""))</f>
        <v/>
      </c>
      <c r="R41" s="223" t="str">
        <f>IF(OR(LEFT($A41,1)="x",W36=9),"",IFERROR(VLOOKUP($A41,IF(V36="V",LedenV,LedenZ),29-W36,0),""))</f>
        <v/>
      </c>
      <c r="S41" s="265"/>
      <c r="T41" s="228"/>
      <c r="U41" s="226"/>
      <c r="V41" s="229" t="str">
        <f t="shared" ref="V41:W54" si="19">V40</f>
        <v/>
      </c>
      <c r="W41" s="229" t="str">
        <f t="shared" si="19"/>
        <v/>
      </c>
      <c r="X41" s="331">
        <v>6</v>
      </c>
    </row>
    <row r="42" spans="1:24" x14ac:dyDescent="0.2">
      <c r="A42" s="34" t="str">
        <f>C37&amp;"x"&amp;B42</f>
        <v>x3</v>
      </c>
      <c r="B42" s="63">
        <v>3</v>
      </c>
      <c r="C42" s="87" t="str">
        <f t="shared" si="13"/>
        <v/>
      </c>
      <c r="D42" s="87" t="str">
        <f t="shared" si="14"/>
        <v/>
      </c>
      <c r="E42" s="88" t="str">
        <f t="shared" si="15"/>
        <v/>
      </c>
      <c r="F42" s="88" t="str">
        <f t="shared" si="16"/>
        <v/>
      </c>
      <c r="G42" s="89" t="str">
        <f t="shared" si="17"/>
        <v/>
      </c>
      <c r="H42" s="90" t="str">
        <f t="shared" si="18"/>
        <v/>
      </c>
      <c r="I42" s="97"/>
      <c r="J42" s="87" t="str">
        <f t="shared" si="10"/>
        <v/>
      </c>
      <c r="K42" s="87" t="str">
        <f t="shared" si="11"/>
        <v/>
      </c>
      <c r="L42" s="87" t="str">
        <f t="shared" si="12"/>
        <v/>
      </c>
      <c r="M42" s="92"/>
      <c r="N42" s="92"/>
      <c r="P42" s="223" t="str">
        <f>IF(OR(LEFT($A42,1)="x",W36=9),"",IFERROR(VLOOKUP($A42,IF(V36="V",LedenV,LedenZ),27-W36,0),""))</f>
        <v/>
      </c>
      <c r="Q42" s="223" t="str">
        <f>IF(OR(LEFT($A42,1)="x",W36=9),"",IFERROR(VLOOKUP($A42,IF(V36="V",LedenV,LedenZ),28-W36,0),""))</f>
        <v/>
      </c>
      <c r="R42" s="223" t="str">
        <f>IF(OR(LEFT($A42,1)="x",W36=9),"",IFERROR(VLOOKUP($A42,IF(V36="V",LedenV,LedenZ),29-W36,0),""))</f>
        <v/>
      </c>
      <c r="S42" s="265"/>
      <c r="T42" s="228"/>
      <c r="U42" s="226"/>
      <c r="V42" s="229" t="str">
        <f t="shared" si="19"/>
        <v/>
      </c>
      <c r="W42" s="229" t="str">
        <f t="shared" si="19"/>
        <v/>
      </c>
      <c r="X42" s="331">
        <v>7</v>
      </c>
    </row>
    <row r="43" spans="1:24" x14ac:dyDescent="0.2">
      <c r="A43" s="34" t="str">
        <f>C37&amp;"x"&amp;B43</f>
        <v>x4</v>
      </c>
      <c r="B43" s="63">
        <v>4</v>
      </c>
      <c r="C43" s="87" t="str">
        <f t="shared" si="13"/>
        <v/>
      </c>
      <c r="D43" s="87" t="str">
        <f t="shared" si="14"/>
        <v/>
      </c>
      <c r="E43" s="88" t="str">
        <f t="shared" si="15"/>
        <v/>
      </c>
      <c r="F43" s="88" t="str">
        <f t="shared" si="16"/>
        <v/>
      </c>
      <c r="G43" s="89" t="str">
        <f t="shared" si="17"/>
        <v/>
      </c>
      <c r="H43" s="90" t="str">
        <f t="shared" si="18"/>
        <v/>
      </c>
      <c r="I43" s="97"/>
      <c r="J43" s="87" t="str">
        <f t="shared" si="10"/>
        <v/>
      </c>
      <c r="K43" s="87" t="str">
        <f t="shared" si="11"/>
        <v/>
      </c>
      <c r="L43" s="87" t="str">
        <f t="shared" si="12"/>
        <v/>
      </c>
      <c r="M43" s="92"/>
      <c r="N43" s="92"/>
      <c r="P43" s="223" t="str">
        <f>IF(OR(LEFT($A43,1)="x",W36=9),"",IFERROR(VLOOKUP($A43,IF(V36="V",LedenV,LedenZ),27-W36,0),""))</f>
        <v/>
      </c>
      <c r="Q43" s="223" t="str">
        <f>IF(OR(LEFT($A43,1)="x",W36=9),"",IFERROR(VLOOKUP($A43,IF(V36="V",LedenV,LedenZ),28-W36,0),""))</f>
        <v/>
      </c>
      <c r="R43" s="223" t="str">
        <f>IF(OR(LEFT($A43,1)="x",W36=9),"",IFERROR(VLOOKUP($A43,IF(V36="V",LedenV,LedenZ),29-W36,0),""))</f>
        <v/>
      </c>
      <c r="S43" s="265"/>
      <c r="T43" s="228"/>
      <c r="U43" s="226"/>
      <c r="V43" s="229" t="str">
        <f t="shared" si="19"/>
        <v/>
      </c>
      <c r="W43" s="229" t="str">
        <f t="shared" si="19"/>
        <v/>
      </c>
      <c r="X43" s="331">
        <v>8</v>
      </c>
    </row>
    <row r="44" spans="1:24" x14ac:dyDescent="0.2">
      <c r="A44" s="34" t="str">
        <f>C37&amp;"x"&amp;B44</f>
        <v>x5</v>
      </c>
      <c r="B44" s="63">
        <v>5</v>
      </c>
      <c r="C44" s="87" t="str">
        <f t="shared" si="13"/>
        <v/>
      </c>
      <c r="D44" s="87" t="str">
        <f t="shared" si="14"/>
        <v/>
      </c>
      <c r="E44" s="88" t="str">
        <f t="shared" si="15"/>
        <v/>
      </c>
      <c r="F44" s="88" t="str">
        <f t="shared" si="16"/>
        <v/>
      </c>
      <c r="G44" s="89" t="str">
        <f t="shared" si="17"/>
        <v/>
      </c>
      <c r="H44" s="90" t="str">
        <f t="shared" si="18"/>
        <v/>
      </c>
      <c r="I44" s="97"/>
      <c r="J44" s="87" t="str">
        <f t="shared" si="10"/>
        <v/>
      </c>
      <c r="K44" s="87" t="str">
        <f t="shared" si="11"/>
        <v/>
      </c>
      <c r="L44" s="87" t="str">
        <f t="shared" si="12"/>
        <v/>
      </c>
      <c r="M44" s="92"/>
      <c r="N44" s="92"/>
      <c r="P44" s="223" t="str">
        <f>IF(OR(LEFT($A44,1)="x",W36=9),"",IFERROR(VLOOKUP($A44,IF(V36="V",LedenV,LedenZ),27-W36,0),""))</f>
        <v/>
      </c>
      <c r="Q44" s="223" t="str">
        <f>IF(OR(LEFT($A44,1)="x",W36=9),"",IFERROR(VLOOKUP($A44,IF(V36="V",LedenV,LedenZ),28-W36,0),""))</f>
        <v/>
      </c>
      <c r="R44" s="223" t="str">
        <f>IF(OR(LEFT($A44,1)="x",W36=9),"",IFERROR(VLOOKUP($A44,IF(V36="V",LedenV,LedenZ),29-W36,0),""))</f>
        <v/>
      </c>
      <c r="S44" s="265"/>
      <c r="T44" s="228"/>
      <c r="U44" s="226"/>
      <c r="V44" s="229" t="str">
        <f t="shared" si="19"/>
        <v/>
      </c>
      <c r="W44" s="229" t="str">
        <f t="shared" si="19"/>
        <v/>
      </c>
      <c r="X44" s="331">
        <v>9</v>
      </c>
    </row>
    <row r="45" spans="1:24" x14ac:dyDescent="0.2">
      <c r="A45" s="34" t="str">
        <f>C37&amp;"x"&amp;B45</f>
        <v>x6</v>
      </c>
      <c r="B45" s="63">
        <v>6</v>
      </c>
      <c r="C45" s="87" t="str">
        <f t="shared" si="13"/>
        <v/>
      </c>
      <c r="D45" s="87" t="str">
        <f t="shared" si="14"/>
        <v/>
      </c>
      <c r="E45" s="88" t="str">
        <f t="shared" si="15"/>
        <v/>
      </c>
      <c r="F45" s="88" t="str">
        <f t="shared" si="16"/>
        <v/>
      </c>
      <c r="G45" s="89" t="str">
        <f t="shared" si="17"/>
        <v/>
      </c>
      <c r="H45" s="90" t="str">
        <f t="shared" si="18"/>
        <v/>
      </c>
      <c r="I45" s="97"/>
      <c r="J45" s="87" t="str">
        <f t="shared" si="10"/>
        <v/>
      </c>
      <c r="K45" s="87" t="str">
        <f t="shared" si="11"/>
        <v/>
      </c>
      <c r="L45" s="87" t="str">
        <f t="shared" si="12"/>
        <v/>
      </c>
      <c r="M45" s="92"/>
      <c r="N45" s="92"/>
      <c r="P45" s="223" t="str">
        <f>IF(OR(LEFT($A45,1)="x",W36=9),"",IFERROR(VLOOKUP($A45,IF(V36="V",LedenV,LedenZ),27-W36,0),""))</f>
        <v/>
      </c>
      <c r="Q45" s="223" t="str">
        <f>IF(OR(LEFT($A45,1)="x",W36=9),"",IFERROR(VLOOKUP($A45,IF(V36="V",LedenV,LedenZ),28-W36,0),""))</f>
        <v/>
      </c>
      <c r="R45" s="223" t="str">
        <f>IF(OR(LEFT($A45,1)="x",W36=9),"",IFERROR(VLOOKUP($A45,IF(V36="V",LedenV,LedenZ),29-W36,0),""))</f>
        <v/>
      </c>
      <c r="S45" s="265"/>
      <c r="T45" s="228"/>
      <c r="U45" s="226"/>
      <c r="V45" s="229" t="str">
        <f t="shared" si="19"/>
        <v/>
      </c>
      <c r="W45" s="229" t="str">
        <f t="shared" si="19"/>
        <v/>
      </c>
      <c r="X45" s="331">
        <v>10</v>
      </c>
    </row>
    <row r="46" spans="1:24" x14ac:dyDescent="0.2">
      <c r="A46" s="34" t="str">
        <f>C37&amp;"x"&amp;B46</f>
        <v>x7</v>
      </c>
      <c r="B46" s="63">
        <v>7</v>
      </c>
      <c r="C46" s="87" t="str">
        <f t="shared" si="13"/>
        <v/>
      </c>
      <c r="D46" s="87" t="str">
        <f t="shared" si="14"/>
        <v/>
      </c>
      <c r="E46" s="88" t="str">
        <f t="shared" si="15"/>
        <v/>
      </c>
      <c r="F46" s="88" t="str">
        <f t="shared" si="16"/>
        <v/>
      </c>
      <c r="G46" s="89" t="str">
        <f t="shared" si="17"/>
        <v/>
      </c>
      <c r="H46" s="90" t="str">
        <f t="shared" si="18"/>
        <v/>
      </c>
      <c r="I46" s="97"/>
      <c r="J46" s="87" t="str">
        <f t="shared" si="10"/>
        <v/>
      </c>
      <c r="K46" s="87" t="str">
        <f t="shared" si="11"/>
        <v/>
      </c>
      <c r="L46" s="87" t="str">
        <f t="shared" si="12"/>
        <v/>
      </c>
      <c r="M46" s="92"/>
      <c r="N46" s="92"/>
      <c r="P46" s="223" t="str">
        <f>IF(OR(LEFT($A46,1)="x",W36=9),"",IFERROR(VLOOKUP($A46,IF(V36="V",LedenV,LedenZ),27-W36,0),""))</f>
        <v/>
      </c>
      <c r="Q46" s="223" t="str">
        <f>IF(OR(LEFT($A46,1)="x",W36=9),"",IFERROR(VLOOKUP($A46,IF(V36="V",LedenV,LedenZ),28-W36,0),""))</f>
        <v/>
      </c>
      <c r="R46" s="223" t="str">
        <f>IF(OR(LEFT($A46,1)="x",W36=9),"",IFERROR(VLOOKUP($A46,IF(V36="V",LedenV,LedenZ),29-W36,0),""))</f>
        <v/>
      </c>
      <c r="S46" s="265"/>
      <c r="T46" s="228"/>
      <c r="U46" s="226"/>
      <c r="V46" s="229" t="str">
        <f t="shared" si="19"/>
        <v/>
      </c>
      <c r="W46" s="229" t="str">
        <f t="shared" si="19"/>
        <v/>
      </c>
      <c r="X46" s="331">
        <v>11</v>
      </c>
    </row>
    <row r="47" spans="1:24" x14ac:dyDescent="0.2">
      <c r="A47" s="34" t="str">
        <f>C37&amp;"x"&amp;B47</f>
        <v>x8</v>
      </c>
      <c r="B47" s="63">
        <v>8</v>
      </c>
      <c r="C47" s="87" t="str">
        <f t="shared" si="13"/>
        <v/>
      </c>
      <c r="D47" s="87" t="str">
        <f t="shared" si="14"/>
        <v/>
      </c>
      <c r="E47" s="88" t="str">
        <f t="shared" si="15"/>
        <v/>
      </c>
      <c r="F47" s="88" t="str">
        <f t="shared" si="16"/>
        <v/>
      </c>
      <c r="G47" s="89" t="str">
        <f t="shared" si="17"/>
        <v/>
      </c>
      <c r="H47" s="90" t="str">
        <f t="shared" si="18"/>
        <v/>
      </c>
      <c r="I47" s="97"/>
      <c r="J47" s="87" t="str">
        <f t="shared" si="10"/>
        <v/>
      </c>
      <c r="K47" s="87" t="str">
        <f t="shared" si="11"/>
        <v/>
      </c>
      <c r="L47" s="87" t="str">
        <f t="shared" si="12"/>
        <v/>
      </c>
      <c r="M47" s="92"/>
      <c r="N47" s="92"/>
      <c r="P47" s="223" t="str">
        <f>IF(OR(LEFT($A47,1)="x",W36=9),"",IFERROR(VLOOKUP($A47,IF(V36="V",LedenV,LedenZ),27-W36,0),""))</f>
        <v/>
      </c>
      <c r="Q47" s="223" t="str">
        <f>IF(OR(LEFT($A47,1)="x",W36=9),"",IFERROR(VLOOKUP($A47,IF(V36="V",LedenV,LedenZ),28-W36,0),""))</f>
        <v/>
      </c>
      <c r="R47" s="223" t="str">
        <f>IF(OR(LEFT($A47,1)="x",W36=9),"",IFERROR(VLOOKUP($A47,IF(V36="V",LedenV,LedenZ),29-W36,0),""))</f>
        <v/>
      </c>
      <c r="S47" s="265"/>
      <c r="T47" s="228"/>
      <c r="U47" s="226"/>
      <c r="V47" s="229" t="str">
        <f t="shared" si="19"/>
        <v/>
      </c>
      <c r="W47" s="229" t="str">
        <f t="shared" si="19"/>
        <v/>
      </c>
      <c r="X47" s="331">
        <v>12</v>
      </c>
    </row>
    <row r="48" spans="1:24" x14ac:dyDescent="0.2">
      <c r="A48" s="34" t="str">
        <f>C37&amp;"x"&amp;B48</f>
        <v>x9</v>
      </c>
      <c r="B48" s="63">
        <v>9</v>
      </c>
      <c r="C48" s="87" t="str">
        <f t="shared" si="13"/>
        <v/>
      </c>
      <c r="D48" s="87" t="str">
        <f t="shared" si="14"/>
        <v/>
      </c>
      <c r="E48" s="88" t="str">
        <f t="shared" si="15"/>
        <v/>
      </c>
      <c r="F48" s="88" t="str">
        <f t="shared" si="16"/>
        <v/>
      </c>
      <c r="G48" s="89" t="str">
        <f t="shared" si="17"/>
        <v/>
      </c>
      <c r="H48" s="90" t="str">
        <f t="shared" si="18"/>
        <v/>
      </c>
      <c r="I48" s="97"/>
      <c r="J48" s="87" t="str">
        <f t="shared" si="10"/>
        <v/>
      </c>
      <c r="K48" s="87" t="str">
        <f t="shared" si="11"/>
        <v/>
      </c>
      <c r="L48" s="87" t="str">
        <f t="shared" si="12"/>
        <v/>
      </c>
      <c r="M48" s="92"/>
      <c r="N48" s="92"/>
      <c r="P48" s="223" t="str">
        <f>IF(OR(LEFT($A48,1)="x",W36=9),"",IFERROR(VLOOKUP($A48,IF(V36="V",LedenV,LedenZ),27-W36,0),""))</f>
        <v/>
      </c>
      <c r="Q48" s="223" t="str">
        <f>IF(OR(LEFT($A48,1)="x",W36=9),"",IFERROR(VLOOKUP($A48,IF(V36="V",LedenV,LedenZ),28-W36,0),""))</f>
        <v/>
      </c>
      <c r="R48" s="223" t="str">
        <f>IF(OR(LEFT($A48,1)="x",W36=9),"",IFERROR(VLOOKUP($A48,IF(V36="V",LedenV,LedenZ),29-W36,0),""))</f>
        <v/>
      </c>
      <c r="S48" s="265"/>
      <c r="T48" s="228"/>
      <c r="U48" s="226"/>
      <c r="V48" s="229" t="str">
        <f t="shared" si="19"/>
        <v/>
      </c>
      <c r="W48" s="229" t="str">
        <f t="shared" si="19"/>
        <v/>
      </c>
      <c r="X48" s="331">
        <v>13</v>
      </c>
    </row>
    <row r="49" spans="1:24" x14ac:dyDescent="0.2">
      <c r="A49" s="34" t="str">
        <f>C37&amp;"x"&amp;B49</f>
        <v>x10</v>
      </c>
      <c r="B49" s="63">
        <v>10</v>
      </c>
      <c r="C49" s="87" t="str">
        <f t="shared" si="13"/>
        <v/>
      </c>
      <c r="D49" s="87" t="str">
        <f t="shared" si="14"/>
        <v/>
      </c>
      <c r="E49" s="88" t="str">
        <f t="shared" si="15"/>
        <v/>
      </c>
      <c r="F49" s="88" t="str">
        <f t="shared" si="16"/>
        <v/>
      </c>
      <c r="G49" s="89" t="str">
        <f t="shared" si="17"/>
        <v/>
      </c>
      <c r="H49" s="90" t="str">
        <f t="shared" si="18"/>
        <v/>
      </c>
      <c r="I49" s="97"/>
      <c r="J49" s="87" t="str">
        <f t="shared" si="10"/>
        <v/>
      </c>
      <c r="K49" s="87" t="str">
        <f t="shared" si="11"/>
        <v/>
      </c>
      <c r="L49" s="87" t="str">
        <f t="shared" si="12"/>
        <v/>
      </c>
      <c r="M49" s="92"/>
      <c r="N49" s="92"/>
      <c r="P49" s="223" t="str">
        <f>IF(OR(LEFT($A49,1)="x",W36=9),"",IFERROR(VLOOKUP($A49,IF(V36="V",LedenV,LedenZ),27-W36,0),""))</f>
        <v/>
      </c>
      <c r="Q49" s="223" t="str">
        <f>IF(OR(LEFT($A49,1)="x",W36=9),"",IFERROR(VLOOKUP($A49,IF(V36="V",LedenV,LedenZ),28-W36,0),""))</f>
        <v/>
      </c>
      <c r="R49" s="223" t="str">
        <f>IF(OR(LEFT($A49,1)="x",W36=9),"",IFERROR(VLOOKUP($A49,IF(V36="V",LedenV,LedenZ),29-W36,0),""))</f>
        <v/>
      </c>
      <c r="S49" s="265"/>
      <c r="T49" s="228"/>
      <c r="U49" s="226"/>
      <c r="V49" s="229" t="str">
        <f t="shared" si="19"/>
        <v/>
      </c>
      <c r="W49" s="229" t="str">
        <f t="shared" si="19"/>
        <v/>
      </c>
      <c r="X49" s="331">
        <v>14</v>
      </c>
    </row>
    <row r="50" spans="1:24" x14ac:dyDescent="0.2">
      <c r="A50" s="34" t="str">
        <f>C37&amp;"x"&amp;B50</f>
        <v>x11</v>
      </c>
      <c r="B50" s="63">
        <v>11</v>
      </c>
      <c r="C50" s="87" t="str">
        <f t="shared" si="13"/>
        <v/>
      </c>
      <c r="D50" s="87" t="str">
        <f t="shared" si="14"/>
        <v/>
      </c>
      <c r="E50" s="88" t="str">
        <f t="shared" si="15"/>
        <v/>
      </c>
      <c r="F50" s="88" t="str">
        <f t="shared" si="16"/>
        <v/>
      </c>
      <c r="G50" s="89" t="str">
        <f t="shared" si="17"/>
        <v/>
      </c>
      <c r="H50" s="90" t="str">
        <f t="shared" si="18"/>
        <v/>
      </c>
      <c r="I50" s="97"/>
      <c r="J50" s="87" t="str">
        <f t="shared" si="10"/>
        <v/>
      </c>
      <c r="K50" s="87" t="str">
        <f t="shared" si="11"/>
        <v/>
      </c>
      <c r="L50" s="87" t="str">
        <f t="shared" si="12"/>
        <v/>
      </c>
      <c r="M50" s="92"/>
      <c r="N50" s="92"/>
      <c r="P50" s="223" t="str">
        <f>IF(OR(LEFT($A50,1)="x",W36=9),"",IFERROR(VLOOKUP($A50,IF(V36="V",LedenV,LedenZ),27-W36,0),""))</f>
        <v/>
      </c>
      <c r="Q50" s="223" t="str">
        <f>IF(OR(LEFT($A50,1)="x",W36=9),"",IFERROR(VLOOKUP($A50,IF(V36="V",LedenV,LedenZ),28-W36,0),""))</f>
        <v/>
      </c>
      <c r="R50" s="223" t="str">
        <f>IF(OR(LEFT($A50,1)="x",W36=9),"",IFERROR(VLOOKUP($A50,IF(V36="V",LedenV,LedenZ),29-W36,0),""))</f>
        <v/>
      </c>
      <c r="S50" s="265"/>
      <c r="V50" s="229" t="str">
        <f t="shared" si="19"/>
        <v/>
      </c>
      <c r="W50" s="229" t="str">
        <f t="shared" si="19"/>
        <v/>
      </c>
      <c r="X50" s="331">
        <v>15</v>
      </c>
    </row>
    <row r="51" spans="1:24" x14ac:dyDescent="0.2">
      <c r="A51" s="34" t="str">
        <f>C37&amp;"x"&amp;B51</f>
        <v>x12</v>
      </c>
      <c r="B51" s="63">
        <v>12</v>
      </c>
      <c r="C51" s="87" t="str">
        <f t="shared" si="13"/>
        <v/>
      </c>
      <c r="D51" s="87" t="str">
        <f t="shared" si="14"/>
        <v/>
      </c>
      <c r="E51" s="88" t="str">
        <f t="shared" si="15"/>
        <v/>
      </c>
      <c r="F51" s="88" t="str">
        <f t="shared" si="16"/>
        <v/>
      </c>
      <c r="G51" s="89" t="str">
        <f t="shared" si="17"/>
        <v/>
      </c>
      <c r="H51" s="90" t="str">
        <f t="shared" si="18"/>
        <v/>
      </c>
      <c r="I51" s="97"/>
      <c r="J51" s="87" t="str">
        <f t="shared" si="10"/>
        <v/>
      </c>
      <c r="K51" s="87" t="str">
        <f t="shared" si="11"/>
        <v/>
      </c>
      <c r="L51" s="87" t="str">
        <f t="shared" si="12"/>
        <v/>
      </c>
      <c r="M51" s="92"/>
      <c r="N51" s="92"/>
      <c r="P51" s="223" t="str">
        <f>IF(OR(LEFT($A51,1)="x",W36=9),"",IFERROR(VLOOKUP($A51,IF(V36="V",LedenV,LedenZ),27-W36,0),""))</f>
        <v/>
      </c>
      <c r="Q51" s="223" t="str">
        <f>IF(OR(LEFT($A51,1)="x",W36=9),"",IFERROR(VLOOKUP($A51,IF(V36="V",LedenV,LedenZ),28-W36,0),""))</f>
        <v/>
      </c>
      <c r="R51" s="223" t="str">
        <f>IF(OR(LEFT($A51,1)="x",W36=9),"",IFERROR(VLOOKUP($A51,IF(V36="V",LedenV,LedenZ),29-W36,0),""))</f>
        <v/>
      </c>
      <c r="S51" s="265"/>
      <c r="V51" s="229" t="str">
        <f t="shared" si="19"/>
        <v/>
      </c>
      <c r="W51" s="229" t="str">
        <f t="shared" si="19"/>
        <v/>
      </c>
      <c r="X51" s="331">
        <v>16</v>
      </c>
    </row>
    <row r="52" spans="1:24" x14ac:dyDescent="0.2">
      <c r="A52" s="34" t="str">
        <f>C37&amp;"x"&amp;B52</f>
        <v>x13</v>
      </c>
      <c r="B52" s="63">
        <v>13</v>
      </c>
      <c r="C52" s="87" t="str">
        <f t="shared" si="13"/>
        <v/>
      </c>
      <c r="D52" s="87" t="str">
        <f t="shared" si="14"/>
        <v/>
      </c>
      <c r="E52" s="88" t="str">
        <f t="shared" si="15"/>
        <v/>
      </c>
      <c r="F52" s="88" t="str">
        <f t="shared" si="16"/>
        <v/>
      </c>
      <c r="G52" s="89" t="str">
        <f t="shared" si="17"/>
        <v/>
      </c>
      <c r="H52" s="90" t="str">
        <f t="shared" si="18"/>
        <v/>
      </c>
      <c r="I52" s="97"/>
      <c r="J52" s="87" t="str">
        <f t="shared" si="10"/>
        <v/>
      </c>
      <c r="K52" s="87" t="str">
        <f t="shared" si="11"/>
        <v/>
      </c>
      <c r="L52" s="87" t="str">
        <f t="shared" si="12"/>
        <v/>
      </c>
      <c r="M52" s="92"/>
      <c r="N52" s="92"/>
      <c r="P52" s="223" t="str">
        <f>IF(OR(LEFT($A52,1)="x",W36=9),"",IFERROR(VLOOKUP($A52,IF(V36="V",LedenV,LedenZ),27-W36,0),""))</f>
        <v/>
      </c>
      <c r="Q52" s="223" t="str">
        <f>IF(OR(LEFT($A52,1)="x",W36=9),"",IFERROR(VLOOKUP($A52,IF(V36="V",LedenV,LedenZ),28-W36,0),""))</f>
        <v/>
      </c>
      <c r="R52" s="223" t="str">
        <f>IF(OR(LEFT($A52,1)="x",W36=9),"",IFERROR(VLOOKUP($A52,IF(V36="V",LedenV,LedenZ),29-W36,0),""))</f>
        <v/>
      </c>
      <c r="S52" s="265"/>
      <c r="V52" s="229" t="str">
        <f t="shared" si="19"/>
        <v/>
      </c>
      <c r="W52" s="229" t="str">
        <f t="shared" si="19"/>
        <v/>
      </c>
      <c r="X52" s="331">
        <v>17</v>
      </c>
    </row>
    <row r="53" spans="1:24" x14ac:dyDescent="0.2">
      <c r="A53" s="34" t="str">
        <f>C37&amp;"x"&amp;B53</f>
        <v>x14</v>
      </c>
      <c r="B53" s="63">
        <v>14</v>
      </c>
      <c r="C53" s="87" t="str">
        <f t="shared" si="13"/>
        <v/>
      </c>
      <c r="D53" s="87" t="str">
        <f t="shared" si="14"/>
        <v/>
      </c>
      <c r="E53" s="88" t="str">
        <f t="shared" si="15"/>
        <v/>
      </c>
      <c r="F53" s="88" t="str">
        <f t="shared" si="16"/>
        <v/>
      </c>
      <c r="G53" s="89" t="str">
        <f t="shared" si="17"/>
        <v/>
      </c>
      <c r="H53" s="90" t="str">
        <f t="shared" si="18"/>
        <v/>
      </c>
      <c r="I53" s="97"/>
      <c r="J53" s="87" t="str">
        <f t="shared" si="10"/>
        <v/>
      </c>
      <c r="K53" s="87" t="str">
        <f t="shared" si="11"/>
        <v/>
      </c>
      <c r="L53" s="87" t="str">
        <f t="shared" si="12"/>
        <v/>
      </c>
      <c r="M53" s="92"/>
      <c r="N53" s="92"/>
      <c r="P53" s="223" t="str">
        <f>IF(OR(LEFT($A53,1)="x",W36=9),"",IFERROR(VLOOKUP($A53,IF(V36="V",LedenV,LedenZ),27-W36,0),""))</f>
        <v/>
      </c>
      <c r="Q53" s="223" t="str">
        <f>IF(OR(LEFT($A53,1)="x",W36=9),"",IFERROR(VLOOKUP($A53,IF(V36="V",LedenV,LedenZ),28-W36,0),""))</f>
        <v/>
      </c>
      <c r="R53" s="223" t="str">
        <f>IF(OR(LEFT($A53,1)="x",W36=9),"",IFERROR(VLOOKUP($A53,IF(V36="V",LedenV,LedenZ),29-W36,0),""))</f>
        <v/>
      </c>
      <c r="S53" s="265"/>
      <c r="V53" s="229" t="str">
        <f t="shared" si="19"/>
        <v/>
      </c>
      <c r="W53" s="229" t="str">
        <f t="shared" si="19"/>
        <v/>
      </c>
      <c r="X53" s="331">
        <v>18</v>
      </c>
    </row>
    <row r="54" spans="1:24" x14ac:dyDescent="0.2">
      <c r="A54" s="34" t="str">
        <f>C37&amp;"x"&amp;B54</f>
        <v>x15</v>
      </c>
      <c r="B54" s="63">
        <v>15</v>
      </c>
      <c r="C54" s="87" t="str">
        <f t="shared" si="13"/>
        <v/>
      </c>
      <c r="D54" s="87" t="str">
        <f t="shared" si="14"/>
        <v/>
      </c>
      <c r="E54" s="88" t="str">
        <f t="shared" si="15"/>
        <v/>
      </c>
      <c r="F54" s="88" t="str">
        <f t="shared" si="16"/>
        <v/>
      </c>
      <c r="G54" s="89" t="str">
        <f t="shared" si="17"/>
        <v/>
      </c>
      <c r="H54" s="90" t="str">
        <f t="shared" si="18"/>
        <v/>
      </c>
      <c r="I54" s="97"/>
      <c r="J54" s="87" t="str">
        <f t="shared" si="10"/>
        <v/>
      </c>
      <c r="K54" s="87" t="str">
        <f t="shared" si="11"/>
        <v/>
      </c>
      <c r="L54" s="87" t="str">
        <f t="shared" si="12"/>
        <v/>
      </c>
      <c r="M54" s="92"/>
      <c r="N54" s="92"/>
      <c r="P54" s="223" t="str">
        <f>IF(OR(LEFT($A54,1)="x",W36=9),"",IFERROR(VLOOKUP($A54,IF(V36="V",LedenV,LedenZ),27-W36,0),""))</f>
        <v/>
      </c>
      <c r="Q54" s="223" t="str">
        <f>IF(OR(LEFT($A54,1)="x",W36=9),"",IFERROR(VLOOKUP($A54,IF(V36="V",LedenV,LedenZ),28-W36,0),""))</f>
        <v/>
      </c>
      <c r="R54" s="223" t="str">
        <f>IF(OR(LEFT($A54,1)="x",W36=9),"",IFERROR(VLOOKUP($A54,IF(V36="V",LedenV,LedenZ),29-W36,0),""))</f>
        <v/>
      </c>
      <c r="S54" s="265"/>
      <c r="V54" s="229" t="str">
        <f t="shared" si="19"/>
        <v/>
      </c>
      <c r="W54" s="229" t="str">
        <f t="shared" si="19"/>
        <v/>
      </c>
      <c r="X54" s="331">
        <v>19</v>
      </c>
    </row>
    <row r="55" spans="1:24" ht="6" customHeight="1" x14ac:dyDescent="0.2">
      <c r="B55" s="107"/>
      <c r="C55" s="108"/>
      <c r="D55" s="108"/>
      <c r="E55" s="108"/>
      <c r="F55" s="108"/>
      <c r="G55" s="108"/>
      <c r="H55" s="108"/>
      <c r="I55" s="108"/>
      <c r="J55" s="108"/>
      <c r="K55" s="108"/>
      <c r="L55" s="108"/>
      <c r="M55" s="92"/>
      <c r="N55" s="92"/>
    </row>
    <row r="56" spans="1:24" x14ac:dyDescent="0.2">
      <c r="B56" s="100"/>
      <c r="C56" s="101"/>
      <c r="D56" s="100"/>
      <c r="E56" s="100"/>
      <c r="F56" s="100"/>
      <c r="G56" s="102"/>
      <c r="H56" s="109" t="s">
        <v>6563</v>
      </c>
      <c r="I56" s="102"/>
      <c r="J56" s="110" t="str">
        <f>P37</f>
        <v/>
      </c>
      <c r="K56" s="110" t="str">
        <f>Q37</f>
        <v/>
      </c>
      <c r="L56" s="110" t="str">
        <f>R37</f>
        <v/>
      </c>
      <c r="M56" s="92"/>
      <c r="N56" s="92"/>
    </row>
    <row r="57" spans="1:24" ht="12.75" customHeight="1" x14ac:dyDescent="0.2">
      <c r="B57" s="407" t="s">
        <v>6564</v>
      </c>
      <c r="C57" s="407"/>
      <c r="D57" s="407"/>
      <c r="E57" s="407"/>
      <c r="F57" s="407"/>
      <c r="G57" s="407"/>
      <c r="H57" s="407"/>
      <c r="I57" s="407"/>
      <c r="J57" s="407"/>
      <c r="K57" s="407"/>
      <c r="L57" s="407"/>
      <c r="M57" s="92"/>
      <c r="N57" s="92"/>
    </row>
    <row r="58" spans="1:24" ht="129.94999999999999" customHeight="1" x14ac:dyDescent="0.2">
      <c r="B58" s="404"/>
      <c r="C58" s="404"/>
      <c r="D58" s="404"/>
      <c r="E58" s="404"/>
      <c r="F58" s="404"/>
      <c r="G58" s="404"/>
      <c r="H58" s="404"/>
      <c r="I58" s="404"/>
      <c r="J58" s="404"/>
      <c r="K58" s="404"/>
      <c r="L58" s="404"/>
      <c r="M58" s="111"/>
      <c r="N58" s="111"/>
    </row>
    <row r="59" spans="1:24" ht="13.5" thickBot="1" x14ac:dyDescent="0.25">
      <c r="B59" s="112"/>
      <c r="C59" s="113"/>
      <c r="D59" s="112"/>
      <c r="E59" s="112"/>
      <c r="F59" s="112"/>
      <c r="G59" s="114"/>
      <c r="H59" s="114"/>
      <c r="I59" s="114"/>
      <c r="J59" s="113"/>
      <c r="K59" s="113"/>
      <c r="L59" s="113"/>
      <c r="M59" s="92"/>
      <c r="N59" s="92"/>
      <c r="O59" s="34"/>
      <c r="P59" s="34"/>
      <c r="Q59" s="34"/>
      <c r="R59" s="34"/>
      <c r="S59" s="134"/>
      <c r="T59" s="34"/>
      <c r="U59" s="34"/>
      <c r="V59" s="34"/>
      <c r="W59" s="34"/>
      <c r="X59" s="299"/>
    </row>
    <row r="60" spans="1:24" ht="13.5" thickTop="1" x14ac:dyDescent="0.2">
      <c r="B60" s="100"/>
      <c r="C60" s="101"/>
      <c r="D60" s="100"/>
      <c r="E60" s="100"/>
      <c r="F60" s="100"/>
      <c r="G60" s="102"/>
      <c r="H60" s="102"/>
      <c r="I60" s="102"/>
      <c r="J60" s="101"/>
      <c r="K60" s="101"/>
      <c r="L60" s="101"/>
      <c r="M60" s="92"/>
      <c r="N60" s="92"/>
      <c r="O60" s="34"/>
      <c r="P60" s="136" t="str">
        <f>IF(C62="","",IF(LEFT(D62,1)="V","V",IF(LEFT(D62,1)="Z","Z","")))</f>
        <v/>
      </c>
      <c r="Q60" s="136" t="str">
        <f>IF($P60="","",LEFT(IFERROR(VLOOKUP($C62,IF(P60="V",TeamsV,TeamsZ),2,0),"")&amp;"??",2))</f>
        <v/>
      </c>
      <c r="R60" s="136" t="str">
        <f>IF(P60="","",LEFT(IFERROR(VLOOKUP(C62,IF(P60="V",TeamsV,TeamsZ),4,0),"")&amp;"?",1))</f>
        <v/>
      </c>
      <c r="S60" s="134"/>
      <c r="T60" s="34"/>
      <c r="U60" s="34"/>
      <c r="V60" s="34"/>
      <c r="W60" s="34"/>
      <c r="X60" s="299" t="s">
        <v>6554</v>
      </c>
    </row>
    <row r="61" spans="1:24" x14ac:dyDescent="0.2">
      <c r="A61" s="62"/>
      <c r="B61" s="100"/>
      <c r="C61" s="101" t="s">
        <v>4</v>
      </c>
      <c r="D61" s="101" t="s">
        <v>6562</v>
      </c>
      <c r="E61" s="405" t="s">
        <v>7193</v>
      </c>
      <c r="F61" s="405"/>
      <c r="G61" s="405"/>
      <c r="H61" s="405"/>
      <c r="I61" s="102"/>
      <c r="J61" s="101" t="s">
        <v>6551</v>
      </c>
      <c r="K61" s="101" t="s">
        <v>6552</v>
      </c>
      <c r="L61" s="101" t="s">
        <v>6553</v>
      </c>
      <c r="M61" s="69"/>
      <c r="N61" s="69"/>
      <c r="O61" s="70"/>
      <c r="P61" s="71">
        <f>COUNT(P65:P79)</f>
        <v>0</v>
      </c>
      <c r="Q61" s="71">
        <f>COUNT(Q65:Q79)</f>
        <v>0</v>
      </c>
      <c r="R61" s="71">
        <f>COUNT(R65:R79)</f>
        <v>0</v>
      </c>
      <c r="S61" s="264"/>
      <c r="T61" s="72"/>
      <c r="U61" s="70">
        <f>15-COUNTBLANK(C65:C79)</f>
        <v>0</v>
      </c>
      <c r="V61" s="103" t="str">
        <f>IFERROR(UPPER(LEFT(D62,1)),"-")</f>
        <v/>
      </c>
      <c r="W61" s="104">
        <f>IFERROR(IF(V61="V",0,IF(V61="Z",1,9)),9)</f>
        <v>9</v>
      </c>
      <c r="X61" s="333">
        <v>1</v>
      </c>
    </row>
    <row r="62" spans="1:24" x14ac:dyDescent="0.2">
      <c r="A62" s="43">
        <v>3</v>
      </c>
      <c r="B62" s="73"/>
      <c r="C62" s="105"/>
      <c r="D62" s="230"/>
      <c r="E62" s="406"/>
      <c r="F62" s="406" t="s">
        <v>19</v>
      </c>
      <c r="G62" s="406" t="s">
        <v>19</v>
      </c>
      <c r="H62" s="406" t="s">
        <v>19</v>
      </c>
      <c r="I62" s="76"/>
      <c r="J62" s="300">
        <f>COUNTIF(C65:C79,"V")</f>
        <v>0</v>
      </c>
      <c r="K62" s="300">
        <f>COUNTIF(C65:C79,"M")</f>
        <v>0</v>
      </c>
      <c r="L62" s="77" t="str">
        <f>IFERROR(AVERAGE(H65:H79),"")</f>
        <v/>
      </c>
      <c r="M62" s="78"/>
      <c r="N62" s="78"/>
      <c r="O62" s="79" t="str">
        <f>IF($C62="","",LEFT(IFERROR(VLOOKUP($C62,IF($D62="Veld",TeamsV,TeamsZ),4,0),"")&amp;"?",1))</f>
        <v/>
      </c>
      <c r="P62" s="223" t="str">
        <f>IF(COUNT(P65:P79)=0,"",TeamPunten(P65:P79,$V62))</f>
        <v/>
      </c>
      <c r="Q62" s="223" t="str">
        <f>IF(COUNT(Q65:Q79)=0,"",TeamPunten(Q65:Q79,$V62))</f>
        <v/>
      </c>
      <c r="R62" s="223" t="str">
        <f>IF(COUNT(R65:R79)=0,"",TeamPunten(R65:R79,$V62))</f>
        <v/>
      </c>
      <c r="S62" s="265"/>
      <c r="T62" s="224"/>
      <c r="U62" s="225" t="str">
        <f>MID($C62,1,1)</f>
        <v/>
      </c>
      <c r="V62" s="225" t="str">
        <f>MID($C62,1,1)</f>
        <v/>
      </c>
      <c r="W62" s="225" t="str">
        <f>MID($C62,1,1)</f>
        <v/>
      </c>
      <c r="X62" s="331">
        <v>2</v>
      </c>
    </row>
    <row r="63" spans="1:24" x14ac:dyDescent="0.2">
      <c r="B63" s="63"/>
      <c r="C63" s="221"/>
      <c r="D63" s="63"/>
      <c r="E63" s="63"/>
      <c r="F63" s="63"/>
      <c r="G63" s="67"/>
      <c r="H63" s="67"/>
      <c r="I63" s="67"/>
      <c r="J63" s="232"/>
      <c r="K63" s="232"/>
      <c r="L63" s="232"/>
      <c r="M63" s="80"/>
      <c r="N63" s="80"/>
      <c r="P63" s="224"/>
      <c r="Q63" s="224"/>
      <c r="R63" s="224"/>
      <c r="T63" s="224"/>
      <c r="U63" s="226"/>
      <c r="V63" s="226"/>
      <c r="W63" s="226"/>
      <c r="X63" s="331">
        <v>3</v>
      </c>
    </row>
    <row r="64" spans="1:24" x14ac:dyDescent="0.2">
      <c r="A64" s="81"/>
      <c r="B64" s="82"/>
      <c r="C64" s="83" t="s">
        <v>6555</v>
      </c>
      <c r="D64" s="83" t="s">
        <v>6556</v>
      </c>
      <c r="E64" s="84" t="s">
        <v>6557</v>
      </c>
      <c r="F64" s="84" t="s">
        <v>6558</v>
      </c>
      <c r="G64" s="83" t="s">
        <v>6559</v>
      </c>
      <c r="H64" s="83" t="s">
        <v>6560</v>
      </c>
      <c r="I64" s="83" t="s">
        <v>6415</v>
      </c>
      <c r="J64" s="83" t="s">
        <v>7321</v>
      </c>
      <c r="K64" s="83" t="s">
        <v>8065</v>
      </c>
      <c r="L64" s="83" t="s">
        <v>8195</v>
      </c>
      <c r="M64" s="85"/>
      <c r="N64" s="85"/>
      <c r="O64" s="86"/>
      <c r="P64" s="227" t="s">
        <v>6425</v>
      </c>
      <c r="Q64" s="227" t="s">
        <v>6424</v>
      </c>
      <c r="R64" s="227" t="s">
        <v>6426</v>
      </c>
      <c r="S64" s="227"/>
      <c r="T64" s="224"/>
      <c r="U64" s="225" t="str">
        <f>IF(W62="","",VLOOKUP(W62,Leeftijdscat,2,FALSE))</f>
        <v/>
      </c>
      <c r="V64" s="225" t="str">
        <f>IF(W62="","",VLOOKUP(W62,Leeftijdscat,3,FALSE))</f>
        <v/>
      </c>
      <c r="W64" s="225" t="str">
        <f>IF(W62="","",VLOOKUP(W62,Leeftijdscat,4,FALSE))</f>
        <v/>
      </c>
      <c r="X64" s="331">
        <v>4</v>
      </c>
    </row>
    <row r="65" spans="1:24" x14ac:dyDescent="0.2">
      <c r="A65" s="34" t="str">
        <f>C62&amp;"x"&amp;B65</f>
        <v>x1</v>
      </c>
      <c r="B65" s="63">
        <v>1</v>
      </c>
      <c r="C65" s="87" t="str">
        <f t="shared" ref="C65:C79" si="20">IF(OR(LEFT($A65,1)="x",W$61=9),"",IFERROR(VLOOKUP($A65,IF(V$61="V",LedenV,LedenZ),6-W$61,0),""))</f>
        <v/>
      </c>
      <c r="D65" s="87" t="str">
        <f t="shared" ref="D65:D79" si="21">IF(OR(LEFT($A65,1)="x",W$61=9),"",IFERROR(VLOOKUP($A65,IF(V$61="V",LedenV,LedenZ),7-W$61,0),""))</f>
        <v/>
      </c>
      <c r="E65" s="88" t="str">
        <f t="shared" ref="E65:E79" si="22">IF(OR(LEFT($A65,1)="x",W$61=9),"",IFERROR(VLOOKUP($A65,IF(V$61="V",LedenV,LedenZ),8-W$61,0),""))</f>
        <v/>
      </c>
      <c r="F65" s="88" t="str">
        <f t="shared" ref="F65:F79" si="23">IF(OR(LEFT($A65,1)="x",W$61=9),"",IFERROR(VLOOKUP($A65,IF(V$61="V",LedenV,LedenZ),9-W$61,0),""))</f>
        <v/>
      </c>
      <c r="G65" s="89" t="str">
        <f t="shared" ref="G65:G79" si="24">IF(OR(LEFT($A65,1)="x",W$61=9),"",IFERROR(VLOOKUP($A65,IF(V$61="V",LedenV,LedenZ),10-W$61,0),""))</f>
        <v/>
      </c>
      <c r="H65" s="90" t="str">
        <f t="shared" ref="H65:H79" si="25">IF(AND(ISNUMBER(G65),G65&lt;&gt;0),IF(OR(MONTH(G65)&lt;MONTH(Peildatum),AND(MONTH(G65)&lt;=MONTH(Peildatum),DAY(G65)&lt;=DAY(Peildatum))),YEAR(Peildatum)-YEAR(G65),YEAR(Peildatum)-YEAR(G65)-1),"")</f>
        <v/>
      </c>
      <c r="I65" s="106"/>
      <c r="J65" s="87" t="str">
        <f t="shared" ref="J65:J79" si="26">IF(OR(LEFT($A65,1)="x",W$61=9),"",IFERROR(VLOOKUP($A65,IF(V$61="V",LedenV,LedenZ),16-W$61,0),""))</f>
        <v/>
      </c>
      <c r="K65" s="87" t="str">
        <f t="shared" ref="K65:K79" si="27">IF(OR(LEFT($A65,1)="x",W$61=9),"",IFERROR(VLOOKUP($A65,IF(V$61="V",LedenV,LedenZ),17-W$61,0),""))</f>
        <v/>
      </c>
      <c r="L65" s="87" t="str">
        <f t="shared" ref="L65:L79" si="28">IF(OR(LEFT($A65,1)="x",W$61=9),"",IFERROR(VLOOKUP($A65,IF(V$61="V",LedenV,LedenZ),18-W$61,0),""))</f>
        <v/>
      </c>
      <c r="M65" s="92"/>
      <c r="N65" s="92"/>
      <c r="P65" s="223" t="str">
        <f>IF(OR(LEFT($A65,1)="x",W61=9),"",IFERROR(VLOOKUP($A65,IF(V61="V",LedenV,LedenZ),27-W61,0),""))</f>
        <v/>
      </c>
      <c r="Q65" s="223" t="str">
        <f>IF(OR(LEFT($A65,1)="x",W61=9),"",IFERROR(VLOOKUP($A65,IF(V61="V",LedenV,LedenZ),28-W61,0),""))</f>
        <v/>
      </c>
      <c r="R65" s="223" t="str">
        <f>IF(OR(LEFT($A65,1)="x",W61=9),"",IFERROR(VLOOKUP($A65,IF(V61="V",LedenV,LedenZ),29-W61,0),""))</f>
        <v/>
      </c>
      <c r="S65" s="265"/>
      <c r="T65" s="228"/>
      <c r="U65" s="226"/>
      <c r="V65" s="229" t="str">
        <f>V64</f>
        <v/>
      </c>
      <c r="W65" s="229" t="str">
        <f>W64</f>
        <v/>
      </c>
      <c r="X65" s="331">
        <v>5</v>
      </c>
    </row>
    <row r="66" spans="1:24" x14ac:dyDescent="0.2">
      <c r="A66" s="34" t="str">
        <f>C62&amp;"x"&amp;B66</f>
        <v>x2</v>
      </c>
      <c r="B66" s="63">
        <v>2</v>
      </c>
      <c r="C66" s="87" t="str">
        <f t="shared" si="20"/>
        <v/>
      </c>
      <c r="D66" s="87" t="str">
        <f t="shared" si="21"/>
        <v/>
      </c>
      <c r="E66" s="88" t="str">
        <f t="shared" si="22"/>
        <v/>
      </c>
      <c r="F66" s="88" t="str">
        <f t="shared" si="23"/>
        <v/>
      </c>
      <c r="G66" s="89" t="str">
        <f t="shared" si="24"/>
        <v/>
      </c>
      <c r="H66" s="90" t="str">
        <f t="shared" si="25"/>
        <v/>
      </c>
      <c r="I66" s="97"/>
      <c r="J66" s="87" t="str">
        <f t="shared" si="26"/>
        <v/>
      </c>
      <c r="K66" s="87" t="str">
        <f t="shared" si="27"/>
        <v/>
      </c>
      <c r="L66" s="87" t="str">
        <f t="shared" si="28"/>
        <v/>
      </c>
      <c r="M66" s="92"/>
      <c r="N66" s="92"/>
      <c r="P66" s="223" t="str">
        <f>IF(OR(LEFT($A66,1)="x",W61=9),"",IFERROR(VLOOKUP($A66,IF(V61="V",LedenV,LedenZ),27-W61,0),""))</f>
        <v/>
      </c>
      <c r="Q66" s="223" t="str">
        <f>IF(OR(LEFT($A66,1)="x",W61=9),"",IFERROR(VLOOKUP($A66,IF(V61="V",LedenV,LedenZ),28-W61,0),""))</f>
        <v/>
      </c>
      <c r="R66" s="223" t="str">
        <f>IF(OR(LEFT($A66,1)="x",W61=9),"",IFERROR(VLOOKUP($A66,IF(V61="V",LedenV,LedenZ),29-W61,0),""))</f>
        <v/>
      </c>
      <c r="S66" s="265"/>
      <c r="T66" s="228"/>
      <c r="U66" s="226"/>
      <c r="V66" s="229" t="str">
        <f t="shared" ref="V66:W79" si="29">V65</f>
        <v/>
      </c>
      <c r="W66" s="229" t="str">
        <f t="shared" si="29"/>
        <v/>
      </c>
      <c r="X66" s="331">
        <v>6</v>
      </c>
    </row>
    <row r="67" spans="1:24" x14ac:dyDescent="0.2">
      <c r="A67" s="34" t="str">
        <f>C62&amp;"x"&amp;B67</f>
        <v>x3</v>
      </c>
      <c r="B67" s="63">
        <v>3</v>
      </c>
      <c r="C67" s="87" t="str">
        <f t="shared" si="20"/>
        <v/>
      </c>
      <c r="D67" s="87" t="str">
        <f t="shared" si="21"/>
        <v/>
      </c>
      <c r="E67" s="88" t="str">
        <f t="shared" si="22"/>
        <v/>
      </c>
      <c r="F67" s="88" t="str">
        <f t="shared" si="23"/>
        <v/>
      </c>
      <c r="G67" s="89" t="str">
        <f t="shared" si="24"/>
        <v/>
      </c>
      <c r="H67" s="90" t="str">
        <f t="shared" si="25"/>
        <v/>
      </c>
      <c r="I67" s="97"/>
      <c r="J67" s="87" t="str">
        <f t="shared" si="26"/>
        <v/>
      </c>
      <c r="K67" s="87" t="str">
        <f t="shared" si="27"/>
        <v/>
      </c>
      <c r="L67" s="87" t="str">
        <f t="shared" si="28"/>
        <v/>
      </c>
      <c r="M67" s="92"/>
      <c r="N67" s="92"/>
      <c r="P67" s="223" t="str">
        <f>IF(OR(LEFT($A67,1)="x",W61=9),"",IFERROR(VLOOKUP($A67,IF(V61="V",LedenV,LedenZ),27-W61,0),""))</f>
        <v/>
      </c>
      <c r="Q67" s="223" t="str">
        <f>IF(OR(LEFT($A67,1)="x",W61=9),"",IFERROR(VLOOKUP($A67,IF(V61="V",LedenV,LedenZ),28-W61,0),""))</f>
        <v/>
      </c>
      <c r="R67" s="223" t="str">
        <f>IF(OR(LEFT($A67,1)="x",W61=9),"",IFERROR(VLOOKUP($A67,IF(V61="V",LedenV,LedenZ),29-W61,0),""))</f>
        <v/>
      </c>
      <c r="S67" s="265"/>
      <c r="T67" s="228"/>
      <c r="U67" s="226"/>
      <c r="V67" s="229" t="str">
        <f t="shared" si="29"/>
        <v/>
      </c>
      <c r="W67" s="229" t="str">
        <f t="shared" si="29"/>
        <v/>
      </c>
      <c r="X67" s="331">
        <v>7</v>
      </c>
    </row>
    <row r="68" spans="1:24" x14ac:dyDescent="0.2">
      <c r="A68" s="34" t="str">
        <f>C62&amp;"x"&amp;B68</f>
        <v>x4</v>
      </c>
      <c r="B68" s="63">
        <v>4</v>
      </c>
      <c r="C68" s="87" t="str">
        <f t="shared" si="20"/>
        <v/>
      </c>
      <c r="D68" s="87" t="str">
        <f t="shared" si="21"/>
        <v/>
      </c>
      <c r="E68" s="88" t="str">
        <f t="shared" si="22"/>
        <v/>
      </c>
      <c r="F68" s="88" t="str">
        <f t="shared" si="23"/>
        <v/>
      </c>
      <c r="G68" s="89" t="str">
        <f t="shared" si="24"/>
        <v/>
      </c>
      <c r="H68" s="90" t="str">
        <f t="shared" si="25"/>
        <v/>
      </c>
      <c r="I68" s="97"/>
      <c r="J68" s="87" t="str">
        <f t="shared" si="26"/>
        <v/>
      </c>
      <c r="K68" s="87" t="str">
        <f t="shared" si="27"/>
        <v/>
      </c>
      <c r="L68" s="87" t="str">
        <f t="shared" si="28"/>
        <v/>
      </c>
      <c r="M68" s="92"/>
      <c r="N68" s="92"/>
      <c r="P68" s="223" t="str">
        <f>IF(OR(LEFT($A68,1)="x",W61=9),"",IFERROR(VLOOKUP($A68,IF(V61="V",LedenV,LedenZ),27-W61,0),""))</f>
        <v/>
      </c>
      <c r="Q68" s="223" t="str">
        <f>IF(OR(LEFT($A68,1)="x",W61=9),"",IFERROR(VLOOKUP($A68,IF(V61="V",LedenV,LedenZ),28-W61,0),""))</f>
        <v/>
      </c>
      <c r="R68" s="223" t="str">
        <f>IF(OR(LEFT($A68,1)="x",W61=9),"",IFERROR(VLOOKUP($A68,IF(V61="V",LedenV,LedenZ),29-W61,0),""))</f>
        <v/>
      </c>
      <c r="S68" s="265"/>
      <c r="T68" s="228"/>
      <c r="U68" s="226"/>
      <c r="V68" s="229" t="str">
        <f t="shared" si="29"/>
        <v/>
      </c>
      <c r="W68" s="229" t="str">
        <f t="shared" si="29"/>
        <v/>
      </c>
      <c r="X68" s="331">
        <v>8</v>
      </c>
    </row>
    <row r="69" spans="1:24" x14ac:dyDescent="0.2">
      <c r="A69" s="34" t="str">
        <f>C62&amp;"x"&amp;B69</f>
        <v>x5</v>
      </c>
      <c r="B69" s="63">
        <v>5</v>
      </c>
      <c r="C69" s="87" t="str">
        <f t="shared" si="20"/>
        <v/>
      </c>
      <c r="D69" s="87" t="str">
        <f t="shared" si="21"/>
        <v/>
      </c>
      <c r="E69" s="88" t="str">
        <f t="shared" si="22"/>
        <v/>
      </c>
      <c r="F69" s="88" t="str">
        <f t="shared" si="23"/>
        <v/>
      </c>
      <c r="G69" s="89" t="str">
        <f t="shared" si="24"/>
        <v/>
      </c>
      <c r="H69" s="90" t="str">
        <f t="shared" si="25"/>
        <v/>
      </c>
      <c r="I69" s="97"/>
      <c r="J69" s="87" t="str">
        <f t="shared" si="26"/>
        <v/>
      </c>
      <c r="K69" s="87" t="str">
        <f t="shared" si="27"/>
        <v/>
      </c>
      <c r="L69" s="87" t="str">
        <f t="shared" si="28"/>
        <v/>
      </c>
      <c r="M69" s="92"/>
      <c r="N69" s="92"/>
      <c r="P69" s="223" t="str">
        <f>IF(OR(LEFT($A69,1)="x",W61=9),"",IFERROR(VLOOKUP($A69,IF(V61="V",LedenV,LedenZ),27-W61,0),""))</f>
        <v/>
      </c>
      <c r="Q69" s="223" t="str">
        <f>IF(OR(LEFT($A69,1)="x",W61=9),"",IFERROR(VLOOKUP($A69,IF(V61="V",LedenV,LedenZ),28-W61,0),""))</f>
        <v/>
      </c>
      <c r="R69" s="223" t="str">
        <f>IF(OR(LEFT($A69,1)="x",W61=9),"",IFERROR(VLOOKUP($A69,IF(V61="V",LedenV,LedenZ),29-W61,0),""))</f>
        <v/>
      </c>
      <c r="S69" s="265"/>
      <c r="T69" s="228"/>
      <c r="U69" s="226"/>
      <c r="V69" s="229" t="str">
        <f t="shared" si="29"/>
        <v/>
      </c>
      <c r="W69" s="229" t="str">
        <f t="shared" si="29"/>
        <v/>
      </c>
      <c r="X69" s="331">
        <v>9</v>
      </c>
    </row>
    <row r="70" spans="1:24" x14ac:dyDescent="0.2">
      <c r="A70" s="34" t="str">
        <f>C62&amp;"x"&amp;B70</f>
        <v>x6</v>
      </c>
      <c r="B70" s="63">
        <v>6</v>
      </c>
      <c r="C70" s="87" t="str">
        <f t="shared" si="20"/>
        <v/>
      </c>
      <c r="D70" s="87" t="str">
        <f t="shared" si="21"/>
        <v/>
      </c>
      <c r="E70" s="88" t="str">
        <f t="shared" si="22"/>
        <v/>
      </c>
      <c r="F70" s="88" t="str">
        <f t="shared" si="23"/>
        <v/>
      </c>
      <c r="G70" s="89" t="str">
        <f t="shared" si="24"/>
        <v/>
      </c>
      <c r="H70" s="90" t="str">
        <f t="shared" si="25"/>
        <v/>
      </c>
      <c r="I70" s="97"/>
      <c r="J70" s="87" t="str">
        <f t="shared" si="26"/>
        <v/>
      </c>
      <c r="K70" s="87" t="str">
        <f t="shared" si="27"/>
        <v/>
      </c>
      <c r="L70" s="87" t="str">
        <f t="shared" si="28"/>
        <v/>
      </c>
      <c r="M70" s="92"/>
      <c r="N70" s="92"/>
      <c r="P70" s="223" t="str">
        <f>IF(OR(LEFT($A70,1)="x",W61=9),"",IFERROR(VLOOKUP($A70,IF(V61="V",LedenV,LedenZ),27-W61,0),""))</f>
        <v/>
      </c>
      <c r="Q70" s="223" t="str">
        <f>IF(OR(LEFT($A70,1)="x",W61=9),"",IFERROR(VLOOKUP($A70,IF(V61="V",LedenV,LedenZ),28-W61,0),""))</f>
        <v/>
      </c>
      <c r="R70" s="223" t="str">
        <f>IF(OR(LEFT($A70,1)="x",W61=9),"",IFERROR(VLOOKUP($A70,IF(V61="V",LedenV,LedenZ),29-W61,0),""))</f>
        <v/>
      </c>
      <c r="S70" s="265"/>
      <c r="T70" s="228"/>
      <c r="U70" s="226"/>
      <c r="V70" s="229" t="str">
        <f t="shared" si="29"/>
        <v/>
      </c>
      <c r="W70" s="229" t="str">
        <f t="shared" si="29"/>
        <v/>
      </c>
      <c r="X70" s="331">
        <v>10</v>
      </c>
    </row>
    <row r="71" spans="1:24" x14ac:dyDescent="0.2">
      <c r="A71" s="34" t="str">
        <f>C62&amp;"x"&amp;B71</f>
        <v>x7</v>
      </c>
      <c r="B71" s="63">
        <v>7</v>
      </c>
      <c r="C71" s="87" t="str">
        <f t="shared" si="20"/>
        <v/>
      </c>
      <c r="D71" s="87" t="str">
        <f t="shared" si="21"/>
        <v/>
      </c>
      <c r="E71" s="88" t="str">
        <f t="shared" si="22"/>
        <v/>
      </c>
      <c r="F71" s="88" t="str">
        <f t="shared" si="23"/>
        <v/>
      </c>
      <c r="G71" s="89" t="str">
        <f t="shared" si="24"/>
        <v/>
      </c>
      <c r="H71" s="90" t="str">
        <f t="shared" si="25"/>
        <v/>
      </c>
      <c r="I71" s="97"/>
      <c r="J71" s="87" t="str">
        <f t="shared" si="26"/>
        <v/>
      </c>
      <c r="K71" s="87" t="str">
        <f t="shared" si="27"/>
        <v/>
      </c>
      <c r="L71" s="87" t="str">
        <f t="shared" si="28"/>
        <v/>
      </c>
      <c r="M71" s="92"/>
      <c r="N71" s="92"/>
      <c r="P71" s="223" t="str">
        <f>IF(OR(LEFT($A71,1)="x",W61=9),"",IFERROR(VLOOKUP($A71,IF(V61="V",LedenV,LedenZ),27-W61,0),""))</f>
        <v/>
      </c>
      <c r="Q71" s="223" t="str">
        <f>IF(OR(LEFT($A71,1)="x",W61=9),"",IFERROR(VLOOKUP($A71,IF(V61="V",LedenV,LedenZ),28-W61,0),""))</f>
        <v/>
      </c>
      <c r="R71" s="223" t="str">
        <f>IF(OR(LEFT($A71,1)="x",W61=9),"",IFERROR(VLOOKUP($A71,IF(V61="V",LedenV,LedenZ),29-W61,0),""))</f>
        <v/>
      </c>
      <c r="S71" s="265"/>
      <c r="T71" s="228"/>
      <c r="U71" s="226"/>
      <c r="V71" s="229" t="str">
        <f t="shared" si="29"/>
        <v/>
      </c>
      <c r="W71" s="229" t="str">
        <f t="shared" si="29"/>
        <v/>
      </c>
      <c r="X71" s="331">
        <v>11</v>
      </c>
    </row>
    <row r="72" spans="1:24" x14ac:dyDescent="0.2">
      <c r="A72" s="34" t="str">
        <f>C62&amp;"x"&amp;B72</f>
        <v>x8</v>
      </c>
      <c r="B72" s="63">
        <v>8</v>
      </c>
      <c r="C72" s="87" t="str">
        <f t="shared" si="20"/>
        <v/>
      </c>
      <c r="D72" s="87" t="str">
        <f t="shared" si="21"/>
        <v/>
      </c>
      <c r="E72" s="88" t="str">
        <f t="shared" si="22"/>
        <v/>
      </c>
      <c r="F72" s="88" t="str">
        <f t="shared" si="23"/>
        <v/>
      </c>
      <c r="G72" s="89" t="str">
        <f t="shared" si="24"/>
        <v/>
      </c>
      <c r="H72" s="90" t="str">
        <f t="shared" si="25"/>
        <v/>
      </c>
      <c r="I72" s="97"/>
      <c r="J72" s="87" t="str">
        <f t="shared" si="26"/>
        <v/>
      </c>
      <c r="K72" s="87" t="str">
        <f t="shared" si="27"/>
        <v/>
      </c>
      <c r="L72" s="87" t="str">
        <f t="shared" si="28"/>
        <v/>
      </c>
      <c r="M72" s="92"/>
      <c r="N72" s="92"/>
      <c r="P72" s="223" t="str">
        <f>IF(OR(LEFT($A72,1)="x",W61=9),"",IFERROR(VLOOKUP($A72,IF(V61="V",LedenV,LedenZ),27-W61,0),""))</f>
        <v/>
      </c>
      <c r="Q72" s="223" t="str">
        <f>IF(OR(LEFT($A72,1)="x",W61=9),"",IFERROR(VLOOKUP($A72,IF(V61="V",LedenV,LedenZ),28-W61,0),""))</f>
        <v/>
      </c>
      <c r="R72" s="223" t="str">
        <f>IF(OR(LEFT($A72,1)="x",W61=9),"",IFERROR(VLOOKUP($A72,IF(V61="V",LedenV,LedenZ),29-W61,0),""))</f>
        <v/>
      </c>
      <c r="S72" s="265"/>
      <c r="T72" s="228"/>
      <c r="U72" s="226"/>
      <c r="V72" s="229" t="str">
        <f t="shared" si="29"/>
        <v/>
      </c>
      <c r="W72" s="229" t="str">
        <f t="shared" si="29"/>
        <v/>
      </c>
      <c r="X72" s="331">
        <v>12</v>
      </c>
    </row>
    <row r="73" spans="1:24" x14ac:dyDescent="0.2">
      <c r="A73" s="34" t="str">
        <f>C62&amp;"x"&amp;B73</f>
        <v>x9</v>
      </c>
      <c r="B73" s="63">
        <v>9</v>
      </c>
      <c r="C73" s="87" t="str">
        <f t="shared" si="20"/>
        <v/>
      </c>
      <c r="D73" s="87" t="str">
        <f t="shared" si="21"/>
        <v/>
      </c>
      <c r="E73" s="88" t="str">
        <f t="shared" si="22"/>
        <v/>
      </c>
      <c r="F73" s="88" t="str">
        <f t="shared" si="23"/>
        <v/>
      </c>
      <c r="G73" s="89" t="str">
        <f t="shared" si="24"/>
        <v/>
      </c>
      <c r="H73" s="90" t="str">
        <f t="shared" si="25"/>
        <v/>
      </c>
      <c r="I73" s="97"/>
      <c r="J73" s="87" t="str">
        <f t="shared" si="26"/>
        <v/>
      </c>
      <c r="K73" s="87" t="str">
        <f t="shared" si="27"/>
        <v/>
      </c>
      <c r="L73" s="87" t="str">
        <f t="shared" si="28"/>
        <v/>
      </c>
      <c r="M73" s="92"/>
      <c r="N73" s="92"/>
      <c r="P73" s="223" t="str">
        <f>IF(OR(LEFT($A73,1)="x",W61=9),"",IFERROR(VLOOKUP($A73,IF(V61="V",LedenV,LedenZ),27-W61,0),""))</f>
        <v/>
      </c>
      <c r="Q73" s="223" t="str">
        <f>IF(OR(LEFT($A73,1)="x",W61=9),"",IFERROR(VLOOKUP($A73,IF(V61="V",LedenV,LedenZ),28-W61,0),""))</f>
        <v/>
      </c>
      <c r="R73" s="223" t="str">
        <f>IF(OR(LEFT($A73,1)="x",W61=9),"",IFERROR(VLOOKUP($A73,IF(V61="V",LedenV,LedenZ),29-W61,0),""))</f>
        <v/>
      </c>
      <c r="S73" s="265"/>
      <c r="T73" s="228"/>
      <c r="U73" s="226"/>
      <c r="V73" s="229" t="str">
        <f t="shared" si="29"/>
        <v/>
      </c>
      <c r="W73" s="229" t="str">
        <f t="shared" si="29"/>
        <v/>
      </c>
      <c r="X73" s="331">
        <v>13</v>
      </c>
    </row>
    <row r="74" spans="1:24" x14ac:dyDescent="0.2">
      <c r="A74" s="34" t="str">
        <f>C62&amp;"x"&amp;B74</f>
        <v>x10</v>
      </c>
      <c r="B74" s="63">
        <v>10</v>
      </c>
      <c r="C74" s="87" t="str">
        <f t="shared" si="20"/>
        <v/>
      </c>
      <c r="D74" s="87" t="str">
        <f t="shared" si="21"/>
        <v/>
      </c>
      <c r="E74" s="88" t="str">
        <f t="shared" si="22"/>
        <v/>
      </c>
      <c r="F74" s="88" t="str">
        <f t="shared" si="23"/>
        <v/>
      </c>
      <c r="G74" s="89" t="str">
        <f t="shared" si="24"/>
        <v/>
      </c>
      <c r="H74" s="90" t="str">
        <f t="shared" si="25"/>
        <v/>
      </c>
      <c r="I74" s="97"/>
      <c r="J74" s="87" t="str">
        <f t="shared" si="26"/>
        <v/>
      </c>
      <c r="K74" s="87" t="str">
        <f t="shared" si="27"/>
        <v/>
      </c>
      <c r="L74" s="87" t="str">
        <f t="shared" si="28"/>
        <v/>
      </c>
      <c r="M74" s="92"/>
      <c r="N74" s="92"/>
      <c r="P74" s="223" t="str">
        <f>IF(OR(LEFT($A74,1)="x",W61=9),"",IFERROR(VLOOKUP($A74,IF(V61="V",LedenV,LedenZ),27-W61,0),""))</f>
        <v/>
      </c>
      <c r="Q74" s="223" t="str">
        <f>IF(OR(LEFT($A74,1)="x",W61=9),"",IFERROR(VLOOKUP($A74,IF(V61="V",LedenV,LedenZ),28-W61,0),""))</f>
        <v/>
      </c>
      <c r="R74" s="223" t="str">
        <f>IF(OR(LEFT($A74,1)="x",W61=9),"",IFERROR(VLOOKUP($A74,IF(V61="V",LedenV,LedenZ),29-W61,0),""))</f>
        <v/>
      </c>
      <c r="S74" s="265"/>
      <c r="T74" s="228"/>
      <c r="U74" s="226"/>
      <c r="V74" s="229" t="str">
        <f t="shared" si="29"/>
        <v/>
      </c>
      <c r="W74" s="229" t="str">
        <f t="shared" si="29"/>
        <v/>
      </c>
      <c r="X74" s="331">
        <v>14</v>
      </c>
    </row>
    <row r="75" spans="1:24" x14ac:dyDescent="0.2">
      <c r="A75" s="34" t="str">
        <f>C62&amp;"x"&amp;B75</f>
        <v>x11</v>
      </c>
      <c r="B75" s="63">
        <v>11</v>
      </c>
      <c r="C75" s="87" t="str">
        <f t="shared" si="20"/>
        <v/>
      </c>
      <c r="D75" s="87" t="str">
        <f t="shared" si="21"/>
        <v/>
      </c>
      <c r="E75" s="88" t="str">
        <f t="shared" si="22"/>
        <v/>
      </c>
      <c r="F75" s="88" t="str">
        <f t="shared" si="23"/>
        <v/>
      </c>
      <c r="G75" s="89" t="str">
        <f t="shared" si="24"/>
        <v/>
      </c>
      <c r="H75" s="90" t="str">
        <f t="shared" si="25"/>
        <v/>
      </c>
      <c r="I75" s="97"/>
      <c r="J75" s="87" t="str">
        <f t="shared" si="26"/>
        <v/>
      </c>
      <c r="K75" s="87" t="str">
        <f t="shared" si="27"/>
        <v/>
      </c>
      <c r="L75" s="87" t="str">
        <f t="shared" si="28"/>
        <v/>
      </c>
      <c r="M75" s="92"/>
      <c r="N75" s="92"/>
      <c r="P75" s="223" t="str">
        <f>IF(OR(LEFT($A75,1)="x",W61=9),"",IFERROR(VLOOKUP($A75,IF(V61="V",LedenV,LedenZ),27-W61,0),""))</f>
        <v/>
      </c>
      <c r="Q75" s="223" t="str">
        <f>IF(OR(LEFT($A75,1)="x",W61=9),"",IFERROR(VLOOKUP($A75,IF(V61="V",LedenV,LedenZ),28-W61,0),""))</f>
        <v/>
      </c>
      <c r="R75" s="223" t="str">
        <f>IF(OR(LEFT($A75,1)="x",W61=9),"",IFERROR(VLOOKUP($A75,IF(V61="V",LedenV,LedenZ),29-W61,0),""))</f>
        <v/>
      </c>
      <c r="S75" s="265"/>
      <c r="V75" s="229" t="str">
        <f t="shared" si="29"/>
        <v/>
      </c>
      <c r="W75" s="229" t="str">
        <f t="shared" si="29"/>
        <v/>
      </c>
      <c r="X75" s="331">
        <v>15</v>
      </c>
    </row>
    <row r="76" spans="1:24" x14ac:dyDescent="0.2">
      <c r="A76" s="34" t="str">
        <f>C62&amp;"x"&amp;B76</f>
        <v>x12</v>
      </c>
      <c r="B76" s="63">
        <v>12</v>
      </c>
      <c r="C76" s="87" t="str">
        <f t="shared" si="20"/>
        <v/>
      </c>
      <c r="D76" s="87" t="str">
        <f t="shared" si="21"/>
        <v/>
      </c>
      <c r="E76" s="88" t="str">
        <f t="shared" si="22"/>
        <v/>
      </c>
      <c r="F76" s="88" t="str">
        <f t="shared" si="23"/>
        <v/>
      </c>
      <c r="G76" s="89" t="str">
        <f t="shared" si="24"/>
        <v/>
      </c>
      <c r="H76" s="90" t="str">
        <f t="shared" si="25"/>
        <v/>
      </c>
      <c r="I76" s="97"/>
      <c r="J76" s="87" t="str">
        <f t="shared" si="26"/>
        <v/>
      </c>
      <c r="K76" s="87" t="str">
        <f t="shared" si="27"/>
        <v/>
      </c>
      <c r="L76" s="87" t="str">
        <f t="shared" si="28"/>
        <v/>
      </c>
      <c r="M76" s="92"/>
      <c r="N76" s="92"/>
      <c r="P76" s="223" t="str">
        <f>IF(OR(LEFT($A76,1)="x",W61=9),"",IFERROR(VLOOKUP($A76,IF(V61="V",LedenV,LedenZ),27-W61,0),""))</f>
        <v/>
      </c>
      <c r="Q76" s="223" t="str">
        <f>IF(OR(LEFT($A76,1)="x",W61=9),"",IFERROR(VLOOKUP($A76,IF(V61="V",LedenV,LedenZ),28-W61,0),""))</f>
        <v/>
      </c>
      <c r="R76" s="223" t="str">
        <f>IF(OR(LEFT($A76,1)="x",W61=9),"",IFERROR(VLOOKUP($A76,IF(V61="V",LedenV,LedenZ),29-W61,0),""))</f>
        <v/>
      </c>
      <c r="S76" s="265"/>
      <c r="V76" s="229" t="str">
        <f t="shared" si="29"/>
        <v/>
      </c>
      <c r="W76" s="229" t="str">
        <f t="shared" si="29"/>
        <v/>
      </c>
      <c r="X76" s="331">
        <v>16</v>
      </c>
    </row>
    <row r="77" spans="1:24" x14ac:dyDescent="0.2">
      <c r="A77" s="34" t="str">
        <f>C62&amp;"x"&amp;B77</f>
        <v>x13</v>
      </c>
      <c r="B77" s="63">
        <v>13</v>
      </c>
      <c r="C77" s="87" t="str">
        <f t="shared" si="20"/>
        <v/>
      </c>
      <c r="D77" s="87" t="str">
        <f t="shared" si="21"/>
        <v/>
      </c>
      <c r="E77" s="88" t="str">
        <f t="shared" si="22"/>
        <v/>
      </c>
      <c r="F77" s="88" t="str">
        <f t="shared" si="23"/>
        <v/>
      </c>
      <c r="G77" s="89" t="str">
        <f t="shared" si="24"/>
        <v/>
      </c>
      <c r="H77" s="90" t="str">
        <f t="shared" si="25"/>
        <v/>
      </c>
      <c r="I77" s="97"/>
      <c r="J77" s="87" t="str">
        <f t="shared" si="26"/>
        <v/>
      </c>
      <c r="K77" s="87" t="str">
        <f t="shared" si="27"/>
        <v/>
      </c>
      <c r="L77" s="87" t="str">
        <f t="shared" si="28"/>
        <v/>
      </c>
      <c r="M77" s="92"/>
      <c r="N77" s="92"/>
      <c r="P77" s="223" t="str">
        <f>IF(OR(LEFT($A77,1)="x",W61=9),"",IFERROR(VLOOKUP($A77,IF(V61="V",LedenV,LedenZ),27-W61,0),""))</f>
        <v/>
      </c>
      <c r="Q77" s="223" t="str">
        <f>IF(OR(LEFT($A77,1)="x",W61=9),"",IFERROR(VLOOKUP($A77,IF(V61="V",LedenV,LedenZ),28-W61,0),""))</f>
        <v/>
      </c>
      <c r="R77" s="223" t="str">
        <f>IF(OR(LEFT($A77,1)="x",W61=9),"",IFERROR(VLOOKUP($A77,IF(V61="V",LedenV,LedenZ),29-W61,0),""))</f>
        <v/>
      </c>
      <c r="S77" s="265"/>
      <c r="V77" s="229" t="str">
        <f t="shared" si="29"/>
        <v/>
      </c>
      <c r="W77" s="229" t="str">
        <f t="shared" si="29"/>
        <v/>
      </c>
      <c r="X77" s="331">
        <v>17</v>
      </c>
    </row>
    <row r="78" spans="1:24" x14ac:dyDescent="0.2">
      <c r="A78" s="34" t="str">
        <f>C62&amp;"x"&amp;B78</f>
        <v>x14</v>
      </c>
      <c r="B78" s="63">
        <v>14</v>
      </c>
      <c r="C78" s="87" t="str">
        <f t="shared" si="20"/>
        <v/>
      </c>
      <c r="D78" s="87" t="str">
        <f t="shared" si="21"/>
        <v/>
      </c>
      <c r="E78" s="88" t="str">
        <f t="shared" si="22"/>
        <v/>
      </c>
      <c r="F78" s="88" t="str">
        <f t="shared" si="23"/>
        <v/>
      </c>
      <c r="G78" s="89" t="str">
        <f t="shared" si="24"/>
        <v/>
      </c>
      <c r="H78" s="90" t="str">
        <f t="shared" si="25"/>
        <v/>
      </c>
      <c r="I78" s="97"/>
      <c r="J78" s="87" t="str">
        <f t="shared" si="26"/>
        <v/>
      </c>
      <c r="K78" s="87" t="str">
        <f t="shared" si="27"/>
        <v/>
      </c>
      <c r="L78" s="87" t="str">
        <f t="shared" si="28"/>
        <v/>
      </c>
      <c r="M78" s="92"/>
      <c r="N78" s="92"/>
      <c r="P78" s="223" t="str">
        <f>IF(OR(LEFT($A78,1)="x",W61=9),"",IFERROR(VLOOKUP($A78,IF(V61="V",LedenV,LedenZ),27-W61,0),""))</f>
        <v/>
      </c>
      <c r="Q78" s="223" t="str">
        <f>IF(OR(LEFT($A78,1)="x",W61=9),"",IFERROR(VLOOKUP($A78,IF(V61="V",LedenV,LedenZ),28-W61,0),""))</f>
        <v/>
      </c>
      <c r="R78" s="223" t="str">
        <f>IF(OR(LEFT($A78,1)="x",W61=9),"",IFERROR(VLOOKUP($A78,IF(V61="V",LedenV,LedenZ),29-W61,0),""))</f>
        <v/>
      </c>
      <c r="S78" s="265"/>
      <c r="V78" s="229" t="str">
        <f t="shared" si="29"/>
        <v/>
      </c>
      <c r="W78" s="229" t="str">
        <f t="shared" si="29"/>
        <v/>
      </c>
      <c r="X78" s="331">
        <v>18</v>
      </c>
    </row>
    <row r="79" spans="1:24" x14ac:dyDescent="0.2">
      <c r="A79" s="34" t="str">
        <f>C62&amp;"x"&amp;B79</f>
        <v>x15</v>
      </c>
      <c r="B79" s="63">
        <v>15</v>
      </c>
      <c r="C79" s="87" t="str">
        <f t="shared" si="20"/>
        <v/>
      </c>
      <c r="D79" s="87" t="str">
        <f t="shared" si="21"/>
        <v/>
      </c>
      <c r="E79" s="88" t="str">
        <f t="shared" si="22"/>
        <v/>
      </c>
      <c r="F79" s="88" t="str">
        <f t="shared" si="23"/>
        <v/>
      </c>
      <c r="G79" s="89" t="str">
        <f t="shared" si="24"/>
        <v/>
      </c>
      <c r="H79" s="90" t="str">
        <f t="shared" si="25"/>
        <v/>
      </c>
      <c r="I79" s="97"/>
      <c r="J79" s="87" t="str">
        <f t="shared" si="26"/>
        <v/>
      </c>
      <c r="K79" s="87" t="str">
        <f t="shared" si="27"/>
        <v/>
      </c>
      <c r="L79" s="87" t="str">
        <f t="shared" si="28"/>
        <v/>
      </c>
      <c r="M79" s="92"/>
      <c r="N79" s="92"/>
      <c r="P79" s="223" t="str">
        <f>IF(OR(LEFT($A79,1)="x",W61=9),"",IFERROR(VLOOKUP($A79,IF(V61="V",LedenV,LedenZ),27-W61,0),""))</f>
        <v/>
      </c>
      <c r="Q79" s="223" t="str">
        <f>IF(OR(LEFT($A79,1)="x",W61=9),"",IFERROR(VLOOKUP($A79,IF(V61="V",LedenV,LedenZ),28-W61,0),""))</f>
        <v/>
      </c>
      <c r="R79" s="223" t="str">
        <f>IF(OR(LEFT($A79,1)="x",W61=9),"",IFERROR(VLOOKUP($A79,IF(V61="V",LedenV,LedenZ),29-W61,0),""))</f>
        <v/>
      </c>
      <c r="S79" s="265"/>
      <c r="V79" s="229" t="str">
        <f t="shared" si="29"/>
        <v/>
      </c>
      <c r="W79" s="229" t="str">
        <f t="shared" si="29"/>
        <v/>
      </c>
      <c r="X79" s="331">
        <v>19</v>
      </c>
    </row>
    <row r="80" spans="1:24" ht="6" customHeight="1" x14ac:dyDescent="0.2">
      <c r="B80" s="107"/>
      <c r="C80" s="108"/>
      <c r="D80" s="108"/>
      <c r="E80" s="108"/>
      <c r="F80" s="108"/>
      <c r="G80" s="108"/>
      <c r="H80" s="108"/>
      <c r="I80" s="108"/>
      <c r="J80" s="108"/>
      <c r="K80" s="108"/>
      <c r="L80" s="108"/>
      <c r="M80" s="92"/>
      <c r="N80" s="92"/>
    </row>
    <row r="81" spans="1:24" x14ac:dyDescent="0.2">
      <c r="B81" s="100"/>
      <c r="C81" s="101"/>
      <c r="D81" s="100"/>
      <c r="E81" s="100"/>
      <c r="F81" s="100"/>
      <c r="G81" s="102"/>
      <c r="H81" s="109" t="s">
        <v>6563</v>
      </c>
      <c r="I81" s="102"/>
      <c r="J81" s="110" t="str">
        <f>P62</f>
        <v/>
      </c>
      <c r="K81" s="110" t="str">
        <f>Q62</f>
        <v/>
      </c>
      <c r="L81" s="110" t="str">
        <f>R62</f>
        <v/>
      </c>
      <c r="M81" s="92"/>
      <c r="N81" s="92"/>
    </row>
    <row r="82" spans="1:24" ht="12.75" customHeight="1" x14ac:dyDescent="0.2">
      <c r="B82" s="407" t="s">
        <v>6564</v>
      </c>
      <c r="C82" s="407"/>
      <c r="D82" s="407"/>
      <c r="E82" s="407"/>
      <c r="F82" s="407"/>
      <c r="G82" s="407"/>
      <c r="H82" s="407"/>
      <c r="I82" s="407"/>
      <c r="J82" s="407"/>
      <c r="K82" s="407"/>
      <c r="L82" s="407"/>
      <c r="M82" s="92"/>
      <c r="N82" s="92"/>
    </row>
    <row r="83" spans="1:24" ht="129.94999999999999" customHeight="1" x14ac:dyDescent="0.2">
      <c r="B83" s="404"/>
      <c r="C83" s="404"/>
      <c r="D83" s="404"/>
      <c r="E83" s="404"/>
      <c r="F83" s="404"/>
      <c r="G83" s="404"/>
      <c r="H83" s="404"/>
      <c r="I83" s="404"/>
      <c r="J83" s="404"/>
      <c r="K83" s="404"/>
      <c r="L83" s="404"/>
      <c r="M83" s="111"/>
      <c r="N83" s="111"/>
    </row>
    <row r="84" spans="1:24" ht="13.5" thickBot="1" x14ac:dyDescent="0.25">
      <c r="B84" s="112"/>
      <c r="C84" s="113"/>
      <c r="D84" s="112"/>
      <c r="E84" s="112"/>
      <c r="F84" s="112"/>
      <c r="G84" s="114"/>
      <c r="H84" s="114"/>
      <c r="I84" s="114"/>
      <c r="J84" s="113"/>
      <c r="K84" s="113"/>
      <c r="L84" s="113"/>
      <c r="M84" s="92"/>
      <c r="N84" s="92"/>
      <c r="O84" s="34"/>
      <c r="P84" s="34"/>
      <c r="Q84" s="34"/>
      <c r="R84" s="34"/>
      <c r="S84" s="134"/>
      <c r="T84" s="34"/>
      <c r="U84" s="34"/>
      <c r="V84" s="34"/>
      <c r="W84" s="34"/>
      <c r="X84" s="299"/>
    </row>
    <row r="85" spans="1:24" ht="13.5" thickTop="1" x14ac:dyDescent="0.2">
      <c r="B85" s="100"/>
      <c r="C85" s="101"/>
      <c r="D85" s="100"/>
      <c r="E85" s="100"/>
      <c r="F85" s="100"/>
      <c r="G85" s="102"/>
      <c r="H85" s="102"/>
      <c r="I85" s="102"/>
      <c r="J85" s="101"/>
      <c r="K85" s="101"/>
      <c r="L85" s="101"/>
      <c r="M85" s="92"/>
      <c r="N85" s="92"/>
      <c r="O85" s="34"/>
      <c r="P85" s="136" t="str">
        <f>IF(C87="","",IF(LEFT(D87,1)="V","V",IF(LEFT(D87,1)="Z","Z","")))</f>
        <v/>
      </c>
      <c r="Q85" s="136" t="str">
        <f>IF($P85="","",LEFT(IFERROR(VLOOKUP($C87,IF(P85="V",TeamsV,TeamsZ),2,0),"")&amp;"??",2))</f>
        <v/>
      </c>
      <c r="R85" s="136" t="str">
        <f>IF(P85="","",LEFT(IFERROR(VLOOKUP(C87,IF(P85="V",TeamsV,TeamsZ),4,0),"")&amp;"?",1))</f>
        <v/>
      </c>
      <c r="S85" s="134"/>
      <c r="T85" s="34"/>
      <c r="U85" s="34"/>
      <c r="V85" s="34"/>
      <c r="W85" s="34"/>
      <c r="X85" s="299" t="s">
        <v>6554</v>
      </c>
    </row>
    <row r="86" spans="1:24" x14ac:dyDescent="0.2">
      <c r="A86" s="62"/>
      <c r="B86" s="100"/>
      <c r="C86" s="101" t="s">
        <v>4</v>
      </c>
      <c r="D86" s="101" t="s">
        <v>6562</v>
      </c>
      <c r="E86" s="405" t="s">
        <v>7193</v>
      </c>
      <c r="F86" s="405"/>
      <c r="G86" s="405"/>
      <c r="H86" s="405"/>
      <c r="I86" s="102"/>
      <c r="J86" s="101" t="s">
        <v>6551</v>
      </c>
      <c r="K86" s="101" t="s">
        <v>6552</v>
      </c>
      <c r="L86" s="101" t="s">
        <v>6553</v>
      </c>
      <c r="M86" s="69"/>
      <c r="N86" s="69"/>
      <c r="O86" s="70"/>
      <c r="P86" s="71">
        <f>COUNT(P90:P104)</f>
        <v>0</v>
      </c>
      <c r="Q86" s="71">
        <f>COUNT(Q90:Q104)</f>
        <v>0</v>
      </c>
      <c r="R86" s="71">
        <f>COUNT(R90:R104)</f>
        <v>0</v>
      </c>
      <c r="S86" s="264"/>
      <c r="T86" s="72"/>
      <c r="U86" s="70">
        <f>15-COUNTBLANK(C90:C104)</f>
        <v>0</v>
      </c>
      <c r="V86" s="103" t="str">
        <f>IFERROR(UPPER(LEFT(D87,1)),"-")</f>
        <v/>
      </c>
      <c r="W86" s="104">
        <f>IFERROR(IF(V86="V",0,IF(V86="Z",1,9)),9)</f>
        <v>9</v>
      </c>
      <c r="X86" s="333">
        <v>1</v>
      </c>
    </row>
    <row r="87" spans="1:24" x14ac:dyDescent="0.2">
      <c r="A87" s="43">
        <v>4</v>
      </c>
      <c r="B87" s="73"/>
      <c r="C87" s="105"/>
      <c r="D87" s="230"/>
      <c r="E87" s="406"/>
      <c r="F87" s="406" t="s">
        <v>19</v>
      </c>
      <c r="G87" s="406" t="s">
        <v>19</v>
      </c>
      <c r="H87" s="406" t="s">
        <v>19</v>
      </c>
      <c r="I87" s="76"/>
      <c r="J87" s="300">
        <f>COUNTIF(C90:C104,"V")</f>
        <v>0</v>
      </c>
      <c r="K87" s="300">
        <f>COUNTIF(C90:C104,"M")</f>
        <v>0</v>
      </c>
      <c r="L87" s="77" t="str">
        <f>IFERROR(AVERAGE(H90:H104),"")</f>
        <v/>
      </c>
      <c r="M87" s="78"/>
      <c r="N87" s="78"/>
      <c r="O87" s="79" t="str">
        <f>IF($C87="","",LEFT(IFERROR(VLOOKUP($C87,IF($D87="Veld",TeamsV,TeamsZ),4,0),"")&amp;"?",1))</f>
        <v/>
      </c>
      <c r="P87" s="223" t="str">
        <f>IF(COUNT(P90:P104)=0,"",TeamPunten(P90:P104,$V87))</f>
        <v/>
      </c>
      <c r="Q87" s="223" t="str">
        <f>IF(COUNT(Q90:Q104)=0,"",TeamPunten(Q90:Q104,$V87))</f>
        <v/>
      </c>
      <c r="R87" s="223" t="str">
        <f>IF(COUNT(R90:R104)=0,"",TeamPunten(R90:R104,$V87))</f>
        <v/>
      </c>
      <c r="S87" s="265"/>
      <c r="T87" s="224"/>
      <c r="U87" s="225" t="str">
        <f>MID($C87,1,1)</f>
        <v/>
      </c>
      <c r="V87" s="225" t="str">
        <f>MID($C87,1,1)</f>
        <v/>
      </c>
      <c r="W87" s="225" t="str">
        <f>MID($C87,1,1)</f>
        <v/>
      </c>
      <c r="X87" s="331">
        <v>2</v>
      </c>
    </row>
    <row r="88" spans="1:24" x14ac:dyDescent="0.2">
      <c r="B88" s="63"/>
      <c r="C88" s="221"/>
      <c r="D88" s="63"/>
      <c r="E88" s="63"/>
      <c r="F88" s="63"/>
      <c r="G88" s="67"/>
      <c r="H88" s="67"/>
      <c r="I88" s="67"/>
      <c r="J88" s="232"/>
      <c r="K88" s="232"/>
      <c r="L88" s="232"/>
      <c r="M88" s="80"/>
      <c r="N88" s="80"/>
      <c r="P88" s="224"/>
      <c r="Q88" s="224"/>
      <c r="R88" s="224"/>
      <c r="T88" s="224"/>
      <c r="U88" s="226"/>
      <c r="V88" s="226"/>
      <c r="W88" s="226"/>
      <c r="X88" s="331">
        <v>3</v>
      </c>
    </row>
    <row r="89" spans="1:24" x14ac:dyDescent="0.2">
      <c r="A89" s="81"/>
      <c r="B89" s="82"/>
      <c r="C89" s="83" t="s">
        <v>6555</v>
      </c>
      <c r="D89" s="83" t="s">
        <v>6556</v>
      </c>
      <c r="E89" s="84" t="s">
        <v>6557</v>
      </c>
      <c r="F89" s="84" t="s">
        <v>6558</v>
      </c>
      <c r="G89" s="83" t="s">
        <v>6559</v>
      </c>
      <c r="H89" s="83" t="s">
        <v>6560</v>
      </c>
      <c r="I89" s="83" t="s">
        <v>6415</v>
      </c>
      <c r="J89" s="83" t="s">
        <v>7321</v>
      </c>
      <c r="K89" s="83" t="s">
        <v>8065</v>
      </c>
      <c r="L89" s="83" t="s">
        <v>8195</v>
      </c>
      <c r="M89" s="85"/>
      <c r="N89" s="85"/>
      <c r="O89" s="86"/>
      <c r="P89" s="227" t="s">
        <v>6425</v>
      </c>
      <c r="Q89" s="227" t="s">
        <v>6424</v>
      </c>
      <c r="R89" s="227" t="s">
        <v>6426</v>
      </c>
      <c r="S89" s="227"/>
      <c r="T89" s="224"/>
      <c r="U89" s="225" t="str">
        <f>IF(W87="","",VLOOKUP(W87,Leeftijdscat,2,FALSE))</f>
        <v/>
      </c>
      <c r="V89" s="225" t="str">
        <f>IF(W87="","",VLOOKUP(W87,Leeftijdscat,3,FALSE))</f>
        <v/>
      </c>
      <c r="W89" s="225" t="str">
        <f>IF(W87="","",VLOOKUP(W87,Leeftijdscat,4,FALSE))</f>
        <v/>
      </c>
      <c r="X89" s="331">
        <v>4</v>
      </c>
    </row>
    <row r="90" spans="1:24" x14ac:dyDescent="0.2">
      <c r="A90" s="34" t="str">
        <f>C87&amp;"x"&amp;B90</f>
        <v>x1</v>
      </c>
      <c r="B90" s="63">
        <v>1</v>
      </c>
      <c r="C90" s="87" t="str">
        <f t="shared" ref="C90:C104" si="30">IF(OR(LEFT($A90,1)="x",W$86=9),"",IFERROR(VLOOKUP($A90,IF(V$86="V",LedenV,LedenZ),6-W$86,0),""))</f>
        <v/>
      </c>
      <c r="D90" s="87" t="str">
        <f t="shared" ref="D90:D104" si="31">IF(OR(LEFT($A90,1)="x",W$86=9),"",IFERROR(VLOOKUP($A90,IF(V$86="V",LedenV,LedenZ),7-W$86,0),""))</f>
        <v/>
      </c>
      <c r="E90" s="88" t="str">
        <f t="shared" ref="E90:E104" si="32">IF(OR(LEFT($A90,1)="x",W$86=9),"",IFERROR(VLOOKUP($A90,IF(V$86="V",LedenV,LedenZ),8-W$86,0),""))</f>
        <v/>
      </c>
      <c r="F90" s="88" t="str">
        <f t="shared" ref="F90:F104" si="33">IF(OR(LEFT($A90,1)="x",W$86=9),"",IFERROR(VLOOKUP($A90,IF(V$86="V",LedenV,LedenZ),9-W$86,0),""))</f>
        <v/>
      </c>
      <c r="G90" s="89" t="str">
        <f t="shared" ref="G90:G104" si="34">IF(OR(LEFT($A90,1)="x",W$86=9),"",IFERROR(VLOOKUP($A90,IF(V$86="V",LedenV,LedenZ),10-W$86,0),""))</f>
        <v/>
      </c>
      <c r="H90" s="90" t="str">
        <f t="shared" ref="H90:H104" si="35">IF(AND(ISNUMBER(G90),G90&lt;&gt;0),IF(OR(MONTH(G90)&lt;MONTH(Peildatum),AND(MONTH(G90)&lt;=MONTH(Peildatum),DAY(G90)&lt;=DAY(Peildatum))),YEAR(Peildatum)-YEAR(G90),YEAR(Peildatum)-YEAR(G90)-1),"")</f>
        <v/>
      </c>
      <c r="I90" s="106"/>
      <c r="J90" s="87" t="str">
        <f t="shared" ref="J90:J104" si="36">IF(OR(LEFT($A90,1)="x",W$86=9),"",IFERROR(VLOOKUP($A90,IF(V$86="V",LedenV,LedenZ),16-W$86,0),""))</f>
        <v/>
      </c>
      <c r="K90" s="87" t="str">
        <f t="shared" ref="K90:K104" si="37">IF(OR(LEFT($A90,1)="x",W$86=9),"",IFERROR(VLOOKUP($A90,IF(V$86="V",LedenV,LedenZ),17-W$86,0),""))</f>
        <v/>
      </c>
      <c r="L90" s="87" t="str">
        <f t="shared" ref="L90:L104" si="38">IF(OR(LEFT($A90,1)="x",W$86=9),"",IFERROR(VLOOKUP($A90,IF(V$86="V",LedenV,LedenZ),18-W$86,0),""))</f>
        <v/>
      </c>
      <c r="M90" s="92"/>
      <c r="N90" s="92"/>
      <c r="P90" s="223" t="str">
        <f>IF(OR(LEFT($A90,1)="x",W86=9),"",IFERROR(VLOOKUP($A90,IF(V86="V",LedenV,LedenZ),27-W86,0),""))</f>
        <v/>
      </c>
      <c r="Q90" s="223" t="str">
        <f>IF(OR(LEFT($A90,1)="x",W86=9),"",IFERROR(VLOOKUP($A90,IF(V86="V",LedenV,LedenZ),28-W86,0),""))</f>
        <v/>
      </c>
      <c r="R90" s="223" t="str">
        <f>IF(OR(LEFT($A90,1)="x",W86=9),"",IFERROR(VLOOKUP($A90,IF(V86="V",LedenV,LedenZ),29-W86,0),""))</f>
        <v/>
      </c>
      <c r="S90" s="265"/>
      <c r="T90" s="228"/>
      <c r="U90" s="226"/>
      <c r="V90" s="229" t="str">
        <f>V89</f>
        <v/>
      </c>
      <c r="W90" s="229" t="str">
        <f>W89</f>
        <v/>
      </c>
      <c r="X90" s="331">
        <v>5</v>
      </c>
    </row>
    <row r="91" spans="1:24" x14ac:dyDescent="0.2">
      <c r="A91" s="34" t="str">
        <f>C87&amp;"x"&amp;B91</f>
        <v>x2</v>
      </c>
      <c r="B91" s="63">
        <v>2</v>
      </c>
      <c r="C91" s="87" t="str">
        <f t="shared" si="30"/>
        <v/>
      </c>
      <c r="D91" s="87" t="str">
        <f t="shared" si="31"/>
        <v/>
      </c>
      <c r="E91" s="88" t="str">
        <f t="shared" si="32"/>
        <v/>
      </c>
      <c r="F91" s="88" t="str">
        <f t="shared" si="33"/>
        <v/>
      </c>
      <c r="G91" s="89" t="str">
        <f t="shared" si="34"/>
        <v/>
      </c>
      <c r="H91" s="90" t="str">
        <f t="shared" si="35"/>
        <v/>
      </c>
      <c r="I91" s="97"/>
      <c r="J91" s="87" t="str">
        <f t="shared" si="36"/>
        <v/>
      </c>
      <c r="K91" s="87" t="str">
        <f t="shared" si="37"/>
        <v/>
      </c>
      <c r="L91" s="87" t="str">
        <f t="shared" si="38"/>
        <v/>
      </c>
      <c r="M91" s="92"/>
      <c r="N91" s="92"/>
      <c r="P91" s="223" t="str">
        <f>IF(OR(LEFT($A91,1)="x",W86=9),"",IFERROR(VLOOKUP($A91,IF(V86="V",LedenV,LedenZ),27-W86,0),""))</f>
        <v/>
      </c>
      <c r="Q91" s="223" t="str">
        <f>IF(OR(LEFT($A91,1)="x",W86=9),"",IFERROR(VLOOKUP($A91,IF(V86="V",LedenV,LedenZ),28-W86,0),""))</f>
        <v/>
      </c>
      <c r="R91" s="223" t="str">
        <f>IF(OR(LEFT($A91,1)="x",W86=9),"",IFERROR(VLOOKUP($A91,IF(V86="V",LedenV,LedenZ),29-W86,0),""))</f>
        <v/>
      </c>
      <c r="S91" s="265"/>
      <c r="T91" s="228"/>
      <c r="U91" s="226"/>
      <c r="V91" s="229" t="str">
        <f t="shared" ref="V91:W104" si="39">V90</f>
        <v/>
      </c>
      <c r="W91" s="229" t="str">
        <f t="shared" si="39"/>
        <v/>
      </c>
      <c r="X91" s="331">
        <v>6</v>
      </c>
    </row>
    <row r="92" spans="1:24" x14ac:dyDescent="0.2">
      <c r="A92" s="34" t="str">
        <f>C87&amp;"x"&amp;B92</f>
        <v>x3</v>
      </c>
      <c r="B92" s="63">
        <v>3</v>
      </c>
      <c r="C92" s="87" t="str">
        <f t="shared" si="30"/>
        <v/>
      </c>
      <c r="D92" s="87" t="str">
        <f t="shared" si="31"/>
        <v/>
      </c>
      <c r="E92" s="88" t="str">
        <f t="shared" si="32"/>
        <v/>
      </c>
      <c r="F92" s="88" t="str">
        <f t="shared" si="33"/>
        <v/>
      </c>
      <c r="G92" s="89" t="str">
        <f t="shared" si="34"/>
        <v/>
      </c>
      <c r="H92" s="90" t="str">
        <f t="shared" si="35"/>
        <v/>
      </c>
      <c r="I92" s="97"/>
      <c r="J92" s="87" t="str">
        <f t="shared" si="36"/>
        <v/>
      </c>
      <c r="K92" s="87" t="str">
        <f t="shared" si="37"/>
        <v/>
      </c>
      <c r="L92" s="87" t="str">
        <f t="shared" si="38"/>
        <v/>
      </c>
      <c r="M92" s="92"/>
      <c r="N92" s="92"/>
      <c r="P92" s="223" t="str">
        <f>IF(OR(LEFT($A92,1)="x",W86=9),"",IFERROR(VLOOKUP($A92,IF(V86="V",LedenV,LedenZ),27-W86,0),""))</f>
        <v/>
      </c>
      <c r="Q92" s="223" t="str">
        <f>IF(OR(LEFT($A92,1)="x",W86=9),"",IFERROR(VLOOKUP($A92,IF(V86="V",LedenV,LedenZ),28-W86,0),""))</f>
        <v/>
      </c>
      <c r="R92" s="223" t="str">
        <f>IF(OR(LEFT($A92,1)="x",W86=9),"",IFERROR(VLOOKUP($A92,IF(V86="V",LedenV,LedenZ),29-W86,0),""))</f>
        <v/>
      </c>
      <c r="S92" s="265"/>
      <c r="T92" s="228"/>
      <c r="U92" s="226"/>
      <c r="V92" s="229" t="str">
        <f t="shared" si="39"/>
        <v/>
      </c>
      <c r="W92" s="229" t="str">
        <f t="shared" si="39"/>
        <v/>
      </c>
      <c r="X92" s="331">
        <v>7</v>
      </c>
    </row>
    <row r="93" spans="1:24" x14ac:dyDescent="0.2">
      <c r="A93" s="34" t="str">
        <f>C87&amp;"x"&amp;B93</f>
        <v>x4</v>
      </c>
      <c r="B93" s="63">
        <v>4</v>
      </c>
      <c r="C93" s="87" t="str">
        <f t="shared" si="30"/>
        <v/>
      </c>
      <c r="D93" s="87" t="str">
        <f t="shared" si="31"/>
        <v/>
      </c>
      <c r="E93" s="88" t="str">
        <f t="shared" si="32"/>
        <v/>
      </c>
      <c r="F93" s="88" t="str">
        <f t="shared" si="33"/>
        <v/>
      </c>
      <c r="G93" s="89" t="str">
        <f t="shared" si="34"/>
        <v/>
      </c>
      <c r="H93" s="90" t="str">
        <f t="shared" si="35"/>
        <v/>
      </c>
      <c r="I93" s="97"/>
      <c r="J93" s="87" t="str">
        <f t="shared" si="36"/>
        <v/>
      </c>
      <c r="K93" s="87" t="str">
        <f t="shared" si="37"/>
        <v/>
      </c>
      <c r="L93" s="87" t="str">
        <f t="shared" si="38"/>
        <v/>
      </c>
      <c r="M93" s="92"/>
      <c r="N93" s="92"/>
      <c r="P93" s="223" t="str">
        <f>IF(OR(LEFT($A93,1)="x",W86=9),"",IFERROR(VLOOKUP($A93,IF(V86="V",LedenV,LedenZ),27-W86,0),""))</f>
        <v/>
      </c>
      <c r="Q93" s="223" t="str">
        <f>IF(OR(LEFT($A93,1)="x",W86=9),"",IFERROR(VLOOKUP($A93,IF(V86="V",LedenV,LedenZ),28-W86,0),""))</f>
        <v/>
      </c>
      <c r="R93" s="223" t="str">
        <f>IF(OR(LEFT($A93,1)="x",W86=9),"",IFERROR(VLOOKUP($A93,IF(V86="V",LedenV,LedenZ),29-W86,0),""))</f>
        <v/>
      </c>
      <c r="S93" s="265"/>
      <c r="T93" s="228"/>
      <c r="U93" s="226"/>
      <c r="V93" s="229" t="str">
        <f t="shared" si="39"/>
        <v/>
      </c>
      <c r="W93" s="229" t="str">
        <f t="shared" si="39"/>
        <v/>
      </c>
      <c r="X93" s="331">
        <v>8</v>
      </c>
    </row>
    <row r="94" spans="1:24" x14ac:dyDescent="0.2">
      <c r="A94" s="34" t="str">
        <f>C87&amp;"x"&amp;B94</f>
        <v>x5</v>
      </c>
      <c r="B94" s="63">
        <v>5</v>
      </c>
      <c r="C94" s="87" t="str">
        <f t="shared" si="30"/>
        <v/>
      </c>
      <c r="D94" s="87" t="str">
        <f t="shared" si="31"/>
        <v/>
      </c>
      <c r="E94" s="88" t="str">
        <f t="shared" si="32"/>
        <v/>
      </c>
      <c r="F94" s="88" t="str">
        <f t="shared" si="33"/>
        <v/>
      </c>
      <c r="G94" s="89" t="str">
        <f t="shared" si="34"/>
        <v/>
      </c>
      <c r="H94" s="90" t="str">
        <f t="shared" si="35"/>
        <v/>
      </c>
      <c r="I94" s="97"/>
      <c r="J94" s="87" t="str">
        <f t="shared" si="36"/>
        <v/>
      </c>
      <c r="K94" s="87" t="str">
        <f t="shared" si="37"/>
        <v/>
      </c>
      <c r="L94" s="87" t="str">
        <f t="shared" si="38"/>
        <v/>
      </c>
      <c r="M94" s="92"/>
      <c r="N94" s="92"/>
      <c r="P94" s="223" t="str">
        <f>IF(OR(LEFT($A94,1)="x",W86=9),"",IFERROR(VLOOKUP($A94,IF(V86="V",LedenV,LedenZ),27-W86,0),""))</f>
        <v/>
      </c>
      <c r="Q94" s="223" t="str">
        <f>IF(OR(LEFT($A94,1)="x",W86=9),"",IFERROR(VLOOKUP($A94,IF(V86="V",LedenV,LedenZ),28-W86,0),""))</f>
        <v/>
      </c>
      <c r="R94" s="223" t="str">
        <f>IF(OR(LEFT($A94,1)="x",W86=9),"",IFERROR(VLOOKUP($A94,IF(V86="V",LedenV,LedenZ),29-W86,0),""))</f>
        <v/>
      </c>
      <c r="S94" s="265"/>
      <c r="T94" s="228"/>
      <c r="U94" s="226"/>
      <c r="V94" s="229" t="str">
        <f t="shared" si="39"/>
        <v/>
      </c>
      <c r="W94" s="229" t="str">
        <f t="shared" si="39"/>
        <v/>
      </c>
      <c r="X94" s="331">
        <v>9</v>
      </c>
    </row>
    <row r="95" spans="1:24" x14ac:dyDescent="0.2">
      <c r="A95" s="34" t="str">
        <f>C87&amp;"x"&amp;B95</f>
        <v>x6</v>
      </c>
      <c r="B95" s="63">
        <v>6</v>
      </c>
      <c r="C95" s="87" t="str">
        <f t="shared" si="30"/>
        <v/>
      </c>
      <c r="D95" s="87" t="str">
        <f t="shared" si="31"/>
        <v/>
      </c>
      <c r="E95" s="88" t="str">
        <f t="shared" si="32"/>
        <v/>
      </c>
      <c r="F95" s="88" t="str">
        <f t="shared" si="33"/>
        <v/>
      </c>
      <c r="G95" s="89" t="str">
        <f t="shared" si="34"/>
        <v/>
      </c>
      <c r="H95" s="90" t="str">
        <f t="shared" si="35"/>
        <v/>
      </c>
      <c r="I95" s="97"/>
      <c r="J95" s="87" t="str">
        <f t="shared" si="36"/>
        <v/>
      </c>
      <c r="K95" s="87" t="str">
        <f t="shared" si="37"/>
        <v/>
      </c>
      <c r="L95" s="87" t="str">
        <f t="shared" si="38"/>
        <v/>
      </c>
      <c r="M95" s="92"/>
      <c r="N95" s="92"/>
      <c r="P95" s="223" t="str">
        <f>IF(OR(LEFT($A95,1)="x",W86=9),"",IFERROR(VLOOKUP($A95,IF(V86="V",LedenV,LedenZ),27-W86,0),""))</f>
        <v/>
      </c>
      <c r="Q95" s="223" t="str">
        <f>IF(OR(LEFT($A95,1)="x",W86=9),"",IFERROR(VLOOKUP($A95,IF(V86="V",LedenV,LedenZ),28-W86,0),""))</f>
        <v/>
      </c>
      <c r="R95" s="223" t="str">
        <f>IF(OR(LEFT($A95,1)="x",W86=9),"",IFERROR(VLOOKUP($A95,IF(V86="V",LedenV,LedenZ),29-W86,0),""))</f>
        <v/>
      </c>
      <c r="S95" s="265"/>
      <c r="T95" s="228"/>
      <c r="U95" s="226"/>
      <c r="V95" s="229" t="str">
        <f t="shared" si="39"/>
        <v/>
      </c>
      <c r="W95" s="229" t="str">
        <f t="shared" si="39"/>
        <v/>
      </c>
      <c r="X95" s="331">
        <v>10</v>
      </c>
    </row>
    <row r="96" spans="1:24" x14ac:dyDescent="0.2">
      <c r="A96" s="34" t="str">
        <f>C87&amp;"x"&amp;B96</f>
        <v>x7</v>
      </c>
      <c r="B96" s="63">
        <v>7</v>
      </c>
      <c r="C96" s="87" t="str">
        <f t="shared" si="30"/>
        <v/>
      </c>
      <c r="D96" s="87" t="str">
        <f t="shared" si="31"/>
        <v/>
      </c>
      <c r="E96" s="88" t="str">
        <f t="shared" si="32"/>
        <v/>
      </c>
      <c r="F96" s="88" t="str">
        <f t="shared" si="33"/>
        <v/>
      </c>
      <c r="G96" s="89" t="str">
        <f t="shared" si="34"/>
        <v/>
      </c>
      <c r="H96" s="90" t="str">
        <f t="shared" si="35"/>
        <v/>
      </c>
      <c r="I96" s="97"/>
      <c r="J96" s="87" t="str">
        <f t="shared" si="36"/>
        <v/>
      </c>
      <c r="K96" s="87" t="str">
        <f t="shared" si="37"/>
        <v/>
      </c>
      <c r="L96" s="87" t="str">
        <f t="shared" si="38"/>
        <v/>
      </c>
      <c r="M96" s="92"/>
      <c r="N96" s="92"/>
      <c r="P96" s="223" t="str">
        <f>IF(OR(LEFT($A96,1)="x",W86=9),"",IFERROR(VLOOKUP($A96,IF(V86="V",LedenV,LedenZ),27-W86,0),""))</f>
        <v/>
      </c>
      <c r="Q96" s="223" t="str">
        <f>IF(OR(LEFT($A96,1)="x",W86=9),"",IFERROR(VLOOKUP($A96,IF(V86="V",LedenV,LedenZ),28-W86,0),""))</f>
        <v/>
      </c>
      <c r="R96" s="223" t="str">
        <f>IF(OR(LEFT($A96,1)="x",W86=9),"",IFERROR(VLOOKUP($A96,IF(V86="V",LedenV,LedenZ),29-W86,0),""))</f>
        <v/>
      </c>
      <c r="S96" s="265"/>
      <c r="T96" s="228"/>
      <c r="U96" s="226"/>
      <c r="V96" s="229" t="str">
        <f t="shared" si="39"/>
        <v/>
      </c>
      <c r="W96" s="229" t="str">
        <f t="shared" si="39"/>
        <v/>
      </c>
      <c r="X96" s="331">
        <v>11</v>
      </c>
    </row>
    <row r="97" spans="1:24" x14ac:dyDescent="0.2">
      <c r="A97" s="34" t="str">
        <f>C87&amp;"x"&amp;B97</f>
        <v>x8</v>
      </c>
      <c r="B97" s="63">
        <v>8</v>
      </c>
      <c r="C97" s="87" t="str">
        <f t="shared" si="30"/>
        <v/>
      </c>
      <c r="D97" s="87" t="str">
        <f t="shared" si="31"/>
        <v/>
      </c>
      <c r="E97" s="88" t="str">
        <f t="shared" si="32"/>
        <v/>
      </c>
      <c r="F97" s="88" t="str">
        <f t="shared" si="33"/>
        <v/>
      </c>
      <c r="G97" s="89" t="str">
        <f t="shared" si="34"/>
        <v/>
      </c>
      <c r="H97" s="90" t="str">
        <f t="shared" si="35"/>
        <v/>
      </c>
      <c r="I97" s="97"/>
      <c r="J97" s="87" t="str">
        <f t="shared" si="36"/>
        <v/>
      </c>
      <c r="K97" s="87" t="str">
        <f t="shared" si="37"/>
        <v/>
      </c>
      <c r="L97" s="87" t="str">
        <f t="shared" si="38"/>
        <v/>
      </c>
      <c r="M97" s="92"/>
      <c r="N97" s="92"/>
      <c r="P97" s="223" t="str">
        <f>IF(OR(LEFT($A97,1)="x",W86=9),"",IFERROR(VLOOKUP($A97,IF(V86="V",LedenV,LedenZ),27-W86,0),""))</f>
        <v/>
      </c>
      <c r="Q97" s="223" t="str">
        <f>IF(OR(LEFT($A97,1)="x",W86=9),"",IFERROR(VLOOKUP($A97,IF(V86="V",LedenV,LedenZ),28-W86,0),""))</f>
        <v/>
      </c>
      <c r="R97" s="223" t="str">
        <f>IF(OR(LEFT($A97,1)="x",W86=9),"",IFERROR(VLOOKUP($A97,IF(V86="V",LedenV,LedenZ),29-W86,0),""))</f>
        <v/>
      </c>
      <c r="S97" s="265"/>
      <c r="T97" s="228"/>
      <c r="U97" s="226"/>
      <c r="V97" s="229" t="str">
        <f t="shared" si="39"/>
        <v/>
      </c>
      <c r="W97" s="229" t="str">
        <f t="shared" si="39"/>
        <v/>
      </c>
      <c r="X97" s="331">
        <v>12</v>
      </c>
    </row>
    <row r="98" spans="1:24" x14ac:dyDescent="0.2">
      <c r="A98" s="34" t="str">
        <f>C87&amp;"x"&amp;B98</f>
        <v>x9</v>
      </c>
      <c r="B98" s="63">
        <v>9</v>
      </c>
      <c r="C98" s="87" t="str">
        <f t="shared" si="30"/>
        <v/>
      </c>
      <c r="D98" s="87" t="str">
        <f t="shared" si="31"/>
        <v/>
      </c>
      <c r="E98" s="88" t="str">
        <f t="shared" si="32"/>
        <v/>
      </c>
      <c r="F98" s="88" t="str">
        <f t="shared" si="33"/>
        <v/>
      </c>
      <c r="G98" s="89" t="str">
        <f t="shared" si="34"/>
        <v/>
      </c>
      <c r="H98" s="90" t="str">
        <f t="shared" si="35"/>
        <v/>
      </c>
      <c r="I98" s="97"/>
      <c r="J98" s="87" t="str">
        <f t="shared" si="36"/>
        <v/>
      </c>
      <c r="K98" s="87" t="str">
        <f t="shared" si="37"/>
        <v/>
      </c>
      <c r="L98" s="87" t="str">
        <f t="shared" si="38"/>
        <v/>
      </c>
      <c r="M98" s="92"/>
      <c r="N98" s="92"/>
      <c r="P98" s="223" t="str">
        <f>IF(OR(LEFT($A98,1)="x",W86=9),"",IFERROR(VLOOKUP($A98,IF(V86="V",LedenV,LedenZ),27-W86,0),""))</f>
        <v/>
      </c>
      <c r="Q98" s="223" t="str">
        <f>IF(OR(LEFT($A98,1)="x",W86=9),"",IFERROR(VLOOKUP($A98,IF(V86="V",LedenV,LedenZ),28-W86,0),""))</f>
        <v/>
      </c>
      <c r="R98" s="223" t="str">
        <f>IF(OR(LEFT($A98,1)="x",W86=9),"",IFERROR(VLOOKUP($A98,IF(V86="V",LedenV,LedenZ),29-W86,0),""))</f>
        <v/>
      </c>
      <c r="S98" s="265"/>
      <c r="T98" s="228"/>
      <c r="U98" s="226"/>
      <c r="V98" s="229" t="str">
        <f t="shared" si="39"/>
        <v/>
      </c>
      <c r="W98" s="229" t="str">
        <f t="shared" si="39"/>
        <v/>
      </c>
      <c r="X98" s="331">
        <v>13</v>
      </c>
    </row>
    <row r="99" spans="1:24" x14ac:dyDescent="0.2">
      <c r="A99" s="34" t="str">
        <f>C87&amp;"x"&amp;B99</f>
        <v>x10</v>
      </c>
      <c r="B99" s="63">
        <v>10</v>
      </c>
      <c r="C99" s="87" t="str">
        <f t="shared" si="30"/>
        <v/>
      </c>
      <c r="D99" s="87" t="str">
        <f t="shared" si="31"/>
        <v/>
      </c>
      <c r="E99" s="88" t="str">
        <f t="shared" si="32"/>
        <v/>
      </c>
      <c r="F99" s="88" t="str">
        <f t="shared" si="33"/>
        <v/>
      </c>
      <c r="G99" s="89" t="str">
        <f t="shared" si="34"/>
        <v/>
      </c>
      <c r="H99" s="90" t="str">
        <f t="shared" si="35"/>
        <v/>
      </c>
      <c r="I99" s="97"/>
      <c r="J99" s="87" t="str">
        <f t="shared" si="36"/>
        <v/>
      </c>
      <c r="K99" s="87" t="str">
        <f t="shared" si="37"/>
        <v/>
      </c>
      <c r="L99" s="87" t="str">
        <f t="shared" si="38"/>
        <v/>
      </c>
      <c r="M99" s="92"/>
      <c r="N99" s="92"/>
      <c r="P99" s="223" t="str">
        <f>IF(OR(LEFT($A99,1)="x",W86=9),"",IFERROR(VLOOKUP($A99,IF(V86="V",LedenV,LedenZ),27-W86,0),""))</f>
        <v/>
      </c>
      <c r="Q99" s="223" t="str">
        <f>IF(OR(LEFT($A99,1)="x",W86=9),"",IFERROR(VLOOKUP($A99,IF(V86="V",LedenV,LedenZ),28-W86,0),""))</f>
        <v/>
      </c>
      <c r="R99" s="223" t="str">
        <f>IF(OR(LEFT($A99,1)="x",W86=9),"",IFERROR(VLOOKUP($A99,IF(V86="V",LedenV,LedenZ),29-W86,0),""))</f>
        <v/>
      </c>
      <c r="S99" s="265"/>
      <c r="T99" s="228"/>
      <c r="U99" s="226"/>
      <c r="V99" s="229" t="str">
        <f t="shared" si="39"/>
        <v/>
      </c>
      <c r="W99" s="229" t="str">
        <f t="shared" si="39"/>
        <v/>
      </c>
      <c r="X99" s="331">
        <v>14</v>
      </c>
    </row>
    <row r="100" spans="1:24" x14ac:dyDescent="0.2">
      <c r="A100" s="34" t="str">
        <f>C87&amp;"x"&amp;B100</f>
        <v>x11</v>
      </c>
      <c r="B100" s="63">
        <v>11</v>
      </c>
      <c r="C100" s="87" t="str">
        <f t="shared" si="30"/>
        <v/>
      </c>
      <c r="D100" s="87" t="str">
        <f t="shared" si="31"/>
        <v/>
      </c>
      <c r="E100" s="88" t="str">
        <f t="shared" si="32"/>
        <v/>
      </c>
      <c r="F100" s="88" t="str">
        <f t="shared" si="33"/>
        <v/>
      </c>
      <c r="G100" s="89" t="str">
        <f t="shared" si="34"/>
        <v/>
      </c>
      <c r="H100" s="90" t="str">
        <f t="shared" si="35"/>
        <v/>
      </c>
      <c r="I100" s="97"/>
      <c r="J100" s="87" t="str">
        <f t="shared" si="36"/>
        <v/>
      </c>
      <c r="K100" s="87" t="str">
        <f t="shared" si="37"/>
        <v/>
      </c>
      <c r="L100" s="87" t="str">
        <f t="shared" si="38"/>
        <v/>
      </c>
      <c r="M100" s="92"/>
      <c r="N100" s="92"/>
      <c r="P100" s="223" t="str">
        <f>IF(OR(LEFT($A100,1)="x",W86=9),"",IFERROR(VLOOKUP($A100,IF(V86="V",LedenV,LedenZ),27-W86,0),""))</f>
        <v/>
      </c>
      <c r="Q100" s="223" t="str">
        <f>IF(OR(LEFT($A100,1)="x",W86=9),"",IFERROR(VLOOKUP($A100,IF(V86="V",LedenV,LedenZ),28-W86,0),""))</f>
        <v/>
      </c>
      <c r="R100" s="223" t="str">
        <f>IF(OR(LEFT($A100,1)="x",W86=9),"",IFERROR(VLOOKUP($A100,IF(V86="V",LedenV,LedenZ),29-W86,0),""))</f>
        <v/>
      </c>
      <c r="S100" s="265"/>
      <c r="V100" s="229" t="str">
        <f t="shared" si="39"/>
        <v/>
      </c>
      <c r="W100" s="229" t="str">
        <f t="shared" si="39"/>
        <v/>
      </c>
      <c r="X100" s="331">
        <v>15</v>
      </c>
    </row>
    <row r="101" spans="1:24" x14ac:dyDescent="0.2">
      <c r="A101" s="34" t="str">
        <f>C87&amp;"x"&amp;B101</f>
        <v>x12</v>
      </c>
      <c r="B101" s="63">
        <v>12</v>
      </c>
      <c r="C101" s="87" t="str">
        <f t="shared" si="30"/>
        <v/>
      </c>
      <c r="D101" s="87" t="str">
        <f t="shared" si="31"/>
        <v/>
      </c>
      <c r="E101" s="88" t="str">
        <f t="shared" si="32"/>
        <v/>
      </c>
      <c r="F101" s="88" t="str">
        <f t="shared" si="33"/>
        <v/>
      </c>
      <c r="G101" s="89" t="str">
        <f t="shared" si="34"/>
        <v/>
      </c>
      <c r="H101" s="90" t="str">
        <f t="shared" si="35"/>
        <v/>
      </c>
      <c r="I101" s="97"/>
      <c r="J101" s="87" t="str">
        <f t="shared" si="36"/>
        <v/>
      </c>
      <c r="K101" s="87" t="str">
        <f t="shared" si="37"/>
        <v/>
      </c>
      <c r="L101" s="87" t="str">
        <f t="shared" si="38"/>
        <v/>
      </c>
      <c r="M101" s="92"/>
      <c r="N101" s="92"/>
      <c r="P101" s="223" t="str">
        <f>IF(OR(LEFT($A101,1)="x",W86=9),"",IFERROR(VLOOKUP($A101,IF(V86="V",LedenV,LedenZ),27-W86,0),""))</f>
        <v/>
      </c>
      <c r="Q101" s="223" t="str">
        <f>IF(OR(LEFT($A101,1)="x",W86=9),"",IFERROR(VLOOKUP($A101,IF(V86="V",LedenV,LedenZ),28-W86,0),""))</f>
        <v/>
      </c>
      <c r="R101" s="223" t="str">
        <f>IF(OR(LEFT($A101,1)="x",W86=9),"",IFERROR(VLOOKUP($A101,IF(V86="V",LedenV,LedenZ),29-W86,0),""))</f>
        <v/>
      </c>
      <c r="S101" s="265"/>
      <c r="V101" s="229" t="str">
        <f t="shared" si="39"/>
        <v/>
      </c>
      <c r="W101" s="229" t="str">
        <f t="shared" si="39"/>
        <v/>
      </c>
      <c r="X101" s="331">
        <v>16</v>
      </c>
    </row>
    <row r="102" spans="1:24" x14ac:dyDescent="0.2">
      <c r="A102" s="34" t="str">
        <f>C87&amp;"x"&amp;B102</f>
        <v>x13</v>
      </c>
      <c r="B102" s="63">
        <v>13</v>
      </c>
      <c r="C102" s="87" t="str">
        <f t="shared" si="30"/>
        <v/>
      </c>
      <c r="D102" s="87" t="str">
        <f t="shared" si="31"/>
        <v/>
      </c>
      <c r="E102" s="88" t="str">
        <f t="shared" si="32"/>
        <v/>
      </c>
      <c r="F102" s="88" t="str">
        <f t="shared" si="33"/>
        <v/>
      </c>
      <c r="G102" s="89" t="str">
        <f t="shared" si="34"/>
        <v/>
      </c>
      <c r="H102" s="90" t="str">
        <f t="shared" si="35"/>
        <v/>
      </c>
      <c r="I102" s="97"/>
      <c r="J102" s="87" t="str">
        <f t="shared" si="36"/>
        <v/>
      </c>
      <c r="K102" s="87" t="str">
        <f t="shared" si="37"/>
        <v/>
      </c>
      <c r="L102" s="87" t="str">
        <f t="shared" si="38"/>
        <v/>
      </c>
      <c r="M102" s="92"/>
      <c r="N102" s="92"/>
      <c r="P102" s="223" t="str">
        <f>IF(OR(LEFT($A102,1)="x",W86=9),"",IFERROR(VLOOKUP($A102,IF(V86="V",LedenV,LedenZ),27-W86,0),""))</f>
        <v/>
      </c>
      <c r="Q102" s="223" t="str">
        <f>IF(OR(LEFT($A102,1)="x",W86=9),"",IFERROR(VLOOKUP($A102,IF(V86="V",LedenV,LedenZ),28-W86,0),""))</f>
        <v/>
      </c>
      <c r="R102" s="223" t="str">
        <f>IF(OR(LEFT($A102,1)="x",W86=9),"",IFERROR(VLOOKUP($A102,IF(V86="V",LedenV,LedenZ),29-W86,0),""))</f>
        <v/>
      </c>
      <c r="S102" s="265"/>
      <c r="V102" s="229" t="str">
        <f t="shared" si="39"/>
        <v/>
      </c>
      <c r="W102" s="229" t="str">
        <f t="shared" si="39"/>
        <v/>
      </c>
      <c r="X102" s="331">
        <v>17</v>
      </c>
    </row>
    <row r="103" spans="1:24" x14ac:dyDescent="0.2">
      <c r="A103" s="34" t="str">
        <f>C87&amp;"x"&amp;B103</f>
        <v>x14</v>
      </c>
      <c r="B103" s="63">
        <v>14</v>
      </c>
      <c r="C103" s="87" t="str">
        <f t="shared" si="30"/>
        <v/>
      </c>
      <c r="D103" s="87" t="str">
        <f t="shared" si="31"/>
        <v/>
      </c>
      <c r="E103" s="88" t="str">
        <f t="shared" si="32"/>
        <v/>
      </c>
      <c r="F103" s="88" t="str">
        <f t="shared" si="33"/>
        <v/>
      </c>
      <c r="G103" s="89" t="str">
        <f t="shared" si="34"/>
        <v/>
      </c>
      <c r="H103" s="90" t="str">
        <f t="shared" si="35"/>
        <v/>
      </c>
      <c r="I103" s="97"/>
      <c r="J103" s="87" t="str">
        <f t="shared" si="36"/>
        <v/>
      </c>
      <c r="K103" s="87" t="str">
        <f t="shared" si="37"/>
        <v/>
      </c>
      <c r="L103" s="87" t="str">
        <f t="shared" si="38"/>
        <v/>
      </c>
      <c r="M103" s="92"/>
      <c r="N103" s="92"/>
      <c r="P103" s="223" t="str">
        <f>IF(OR(LEFT($A103,1)="x",W86=9),"",IFERROR(VLOOKUP($A103,IF(V86="V",LedenV,LedenZ),27-W86,0),""))</f>
        <v/>
      </c>
      <c r="Q103" s="223" t="str">
        <f>IF(OR(LEFT($A103,1)="x",W86=9),"",IFERROR(VLOOKUP($A103,IF(V86="V",LedenV,LedenZ),28-W86,0),""))</f>
        <v/>
      </c>
      <c r="R103" s="223" t="str">
        <f>IF(OR(LEFT($A103,1)="x",W86=9),"",IFERROR(VLOOKUP($A103,IF(V86="V",LedenV,LedenZ),29-W86,0),""))</f>
        <v/>
      </c>
      <c r="S103" s="265"/>
      <c r="V103" s="229" t="str">
        <f t="shared" si="39"/>
        <v/>
      </c>
      <c r="W103" s="229" t="str">
        <f t="shared" si="39"/>
        <v/>
      </c>
      <c r="X103" s="331">
        <v>18</v>
      </c>
    </row>
    <row r="104" spans="1:24" x14ac:dyDescent="0.2">
      <c r="A104" s="34" t="str">
        <f>C87&amp;"x"&amp;B104</f>
        <v>x15</v>
      </c>
      <c r="B104" s="63">
        <v>15</v>
      </c>
      <c r="C104" s="87" t="str">
        <f t="shared" si="30"/>
        <v/>
      </c>
      <c r="D104" s="87" t="str">
        <f t="shared" si="31"/>
        <v/>
      </c>
      <c r="E104" s="88" t="str">
        <f t="shared" si="32"/>
        <v/>
      </c>
      <c r="F104" s="88" t="str">
        <f t="shared" si="33"/>
        <v/>
      </c>
      <c r="G104" s="89" t="str">
        <f t="shared" si="34"/>
        <v/>
      </c>
      <c r="H104" s="90" t="str">
        <f t="shared" si="35"/>
        <v/>
      </c>
      <c r="I104" s="97"/>
      <c r="J104" s="87" t="str">
        <f t="shared" si="36"/>
        <v/>
      </c>
      <c r="K104" s="87" t="str">
        <f t="shared" si="37"/>
        <v/>
      </c>
      <c r="L104" s="87" t="str">
        <f t="shared" si="38"/>
        <v/>
      </c>
      <c r="M104" s="92"/>
      <c r="N104" s="92"/>
      <c r="P104" s="223" t="str">
        <f>IF(OR(LEFT($A104,1)="x",W86=9),"",IFERROR(VLOOKUP($A104,IF(V86="V",LedenV,LedenZ),27-W86,0),""))</f>
        <v/>
      </c>
      <c r="Q104" s="223" t="str">
        <f>IF(OR(LEFT($A104,1)="x",W86=9),"",IFERROR(VLOOKUP($A104,IF(V86="V",LedenV,LedenZ),28-W86,0),""))</f>
        <v/>
      </c>
      <c r="R104" s="223" t="str">
        <f>IF(OR(LEFT($A104,1)="x",W86=9),"",IFERROR(VLOOKUP($A104,IF(V86="V",LedenV,LedenZ),29-W86,0),""))</f>
        <v/>
      </c>
      <c r="S104" s="265"/>
      <c r="V104" s="229" t="str">
        <f t="shared" si="39"/>
        <v/>
      </c>
      <c r="W104" s="229" t="str">
        <f t="shared" si="39"/>
        <v/>
      </c>
      <c r="X104" s="331">
        <v>19</v>
      </c>
    </row>
    <row r="105" spans="1:24" ht="6" customHeight="1" x14ac:dyDescent="0.2">
      <c r="B105" s="107"/>
      <c r="C105" s="108"/>
      <c r="D105" s="108"/>
      <c r="E105" s="108"/>
      <c r="F105" s="108"/>
      <c r="G105" s="108"/>
      <c r="H105" s="108"/>
      <c r="I105" s="108"/>
      <c r="J105" s="108"/>
      <c r="K105" s="108"/>
      <c r="L105" s="108"/>
      <c r="M105" s="92"/>
      <c r="N105" s="92"/>
    </row>
    <row r="106" spans="1:24" x14ac:dyDescent="0.2">
      <c r="B106" s="100"/>
      <c r="C106" s="101"/>
      <c r="D106" s="100"/>
      <c r="E106" s="100"/>
      <c r="F106" s="100"/>
      <c r="G106" s="102"/>
      <c r="H106" s="109" t="s">
        <v>6563</v>
      </c>
      <c r="I106" s="102"/>
      <c r="J106" s="110" t="str">
        <f>P87</f>
        <v/>
      </c>
      <c r="K106" s="110" t="str">
        <f>Q87</f>
        <v/>
      </c>
      <c r="L106" s="110" t="str">
        <f>R87</f>
        <v/>
      </c>
      <c r="M106" s="92"/>
      <c r="N106" s="92"/>
    </row>
    <row r="107" spans="1:24" ht="12.75" customHeight="1" x14ac:dyDescent="0.2">
      <c r="B107" s="407" t="s">
        <v>6564</v>
      </c>
      <c r="C107" s="407"/>
      <c r="D107" s="407"/>
      <c r="E107" s="407"/>
      <c r="F107" s="407"/>
      <c r="G107" s="407"/>
      <c r="H107" s="407"/>
      <c r="I107" s="407"/>
      <c r="J107" s="407"/>
      <c r="K107" s="407"/>
      <c r="L107" s="407"/>
      <c r="M107" s="92"/>
      <c r="N107" s="92"/>
    </row>
    <row r="108" spans="1:24" ht="129.94999999999999" customHeight="1" x14ac:dyDescent="0.2">
      <c r="B108" s="404"/>
      <c r="C108" s="404"/>
      <c r="D108" s="404"/>
      <c r="E108" s="404"/>
      <c r="F108" s="404"/>
      <c r="G108" s="404"/>
      <c r="H108" s="404"/>
      <c r="I108" s="404"/>
      <c r="J108" s="404"/>
      <c r="K108" s="404"/>
      <c r="L108" s="404"/>
      <c r="M108" s="111"/>
      <c r="N108" s="111"/>
    </row>
    <row r="109" spans="1:24" ht="13.5" thickBot="1" x14ac:dyDescent="0.25">
      <c r="B109" s="112"/>
      <c r="C109" s="113"/>
      <c r="D109" s="112"/>
      <c r="E109" s="112"/>
      <c r="F109" s="112"/>
      <c r="G109" s="114"/>
      <c r="H109" s="114"/>
      <c r="I109" s="114"/>
      <c r="J109" s="113"/>
      <c r="K109" s="113"/>
      <c r="L109" s="113"/>
      <c r="M109" s="92"/>
      <c r="N109" s="92"/>
      <c r="O109" s="34"/>
      <c r="P109" s="34"/>
      <c r="Q109" s="34"/>
      <c r="R109" s="34"/>
      <c r="S109" s="134"/>
      <c r="T109" s="34"/>
      <c r="U109" s="34"/>
      <c r="V109" s="34"/>
      <c r="W109" s="34"/>
      <c r="X109" s="299"/>
    </row>
    <row r="110" spans="1:24" ht="13.5" thickTop="1" x14ac:dyDescent="0.2">
      <c r="B110" s="100"/>
      <c r="C110" s="101"/>
      <c r="D110" s="100"/>
      <c r="E110" s="100"/>
      <c r="F110" s="100"/>
      <c r="G110" s="102"/>
      <c r="H110" s="102"/>
      <c r="I110" s="102"/>
      <c r="J110" s="101"/>
      <c r="K110" s="101"/>
      <c r="L110" s="101"/>
      <c r="M110" s="92"/>
      <c r="N110" s="92"/>
      <c r="O110" s="34"/>
      <c r="P110" s="136" t="str">
        <f>IF(C112="","",IF(LEFT(D112,1)="V","V",IF(LEFT(D112,1)="Z","Z","")))</f>
        <v/>
      </c>
      <c r="Q110" s="136" t="str">
        <f>IF($P110="","",LEFT(IFERROR(VLOOKUP($C112,IF(P110="V",TeamsV,TeamsZ),2,0),"")&amp;"??",2))</f>
        <v/>
      </c>
      <c r="R110" s="136" t="str">
        <f>IF(P110="","",LEFT(IFERROR(VLOOKUP(C112,IF(P110="V",TeamsV,TeamsZ),4,0),"")&amp;"?",1))</f>
        <v/>
      </c>
      <c r="S110" s="134"/>
      <c r="T110" s="34"/>
      <c r="U110" s="34"/>
      <c r="V110" s="34"/>
      <c r="W110" s="34"/>
      <c r="X110" s="299" t="s">
        <v>6554</v>
      </c>
    </row>
    <row r="111" spans="1:24" x14ac:dyDescent="0.2">
      <c r="A111" s="62"/>
      <c r="B111" s="100"/>
      <c r="C111" s="101" t="s">
        <v>4</v>
      </c>
      <c r="D111" s="101" t="s">
        <v>6562</v>
      </c>
      <c r="E111" s="405" t="s">
        <v>7193</v>
      </c>
      <c r="F111" s="405"/>
      <c r="G111" s="405"/>
      <c r="H111" s="405"/>
      <c r="I111" s="102"/>
      <c r="J111" s="101" t="s">
        <v>6551</v>
      </c>
      <c r="K111" s="101" t="s">
        <v>6552</v>
      </c>
      <c r="L111" s="101" t="s">
        <v>6553</v>
      </c>
      <c r="M111" s="69"/>
      <c r="N111" s="69"/>
      <c r="O111" s="70"/>
      <c r="P111" s="71">
        <f>COUNT(P115:P129)</f>
        <v>0</v>
      </c>
      <c r="Q111" s="71">
        <f>COUNT(Q115:Q129)</f>
        <v>0</v>
      </c>
      <c r="R111" s="71">
        <f>COUNT(R115:R129)</f>
        <v>0</v>
      </c>
      <c r="S111" s="264"/>
      <c r="T111" s="72"/>
      <c r="U111" s="70">
        <f>15-COUNTBLANK(C115:C129)</f>
        <v>0</v>
      </c>
      <c r="V111" s="103" t="str">
        <f>IFERROR(UPPER(LEFT(D112,1)),"-")</f>
        <v/>
      </c>
      <c r="W111" s="104">
        <f>IFERROR(IF(V111="V",0,IF(V111="Z",1,9)),9)</f>
        <v>9</v>
      </c>
      <c r="X111" s="333">
        <v>1</v>
      </c>
    </row>
    <row r="112" spans="1:24" x14ac:dyDescent="0.2">
      <c r="A112" s="43">
        <v>5</v>
      </c>
      <c r="B112" s="73"/>
      <c r="C112" s="105"/>
      <c r="D112" s="230"/>
      <c r="E112" s="406"/>
      <c r="F112" s="406" t="s">
        <v>19</v>
      </c>
      <c r="G112" s="406" t="s">
        <v>19</v>
      </c>
      <c r="H112" s="406" t="s">
        <v>19</v>
      </c>
      <c r="I112" s="76"/>
      <c r="J112" s="300">
        <f>COUNTIF(C115:C129,"V")</f>
        <v>0</v>
      </c>
      <c r="K112" s="300">
        <f>COUNTIF(C115:C129,"M")</f>
        <v>0</v>
      </c>
      <c r="L112" s="77" t="str">
        <f>IFERROR(AVERAGE(H115:H129),"")</f>
        <v/>
      </c>
      <c r="M112" s="78"/>
      <c r="N112" s="78"/>
      <c r="O112" s="79" t="str">
        <f>IF($C112="","",LEFT(IFERROR(VLOOKUP($C112,IF($D112="Veld",TeamsV,TeamsZ),4,0),"")&amp;"?",1))</f>
        <v/>
      </c>
      <c r="P112" s="223" t="str">
        <f>IF(COUNT(P115:P129)=0,"",TeamPunten(P115:P129,$V112))</f>
        <v/>
      </c>
      <c r="Q112" s="223" t="str">
        <f>IF(COUNT(Q115:Q129)=0,"",TeamPunten(Q115:Q129,$V112))</f>
        <v/>
      </c>
      <c r="R112" s="223" t="str">
        <f>IF(COUNT(R115:R129)=0,"",TeamPunten(R115:R129,$V112))</f>
        <v/>
      </c>
      <c r="S112" s="265"/>
      <c r="T112" s="224"/>
      <c r="U112" s="225" t="str">
        <f>MID($C112,1,1)</f>
        <v/>
      </c>
      <c r="V112" s="225" t="str">
        <f>MID($C112,1,1)</f>
        <v/>
      </c>
      <c r="W112" s="225" t="str">
        <f>MID($C112,1,1)</f>
        <v/>
      </c>
      <c r="X112" s="331">
        <v>2</v>
      </c>
    </row>
    <row r="113" spans="1:24" x14ac:dyDescent="0.2">
      <c r="B113" s="63"/>
      <c r="C113" s="221"/>
      <c r="D113" s="63"/>
      <c r="E113" s="63"/>
      <c r="F113" s="63"/>
      <c r="G113" s="67"/>
      <c r="H113" s="67"/>
      <c r="I113" s="67"/>
      <c r="J113" s="232"/>
      <c r="K113" s="232"/>
      <c r="L113" s="232"/>
      <c r="M113" s="80"/>
      <c r="N113" s="80"/>
      <c r="P113" s="224"/>
      <c r="Q113" s="224"/>
      <c r="R113" s="224"/>
      <c r="T113" s="224"/>
      <c r="U113" s="226"/>
      <c r="V113" s="226"/>
      <c r="W113" s="226"/>
      <c r="X113" s="331">
        <v>3</v>
      </c>
    </row>
    <row r="114" spans="1:24" x14ac:dyDescent="0.2">
      <c r="A114" s="81"/>
      <c r="B114" s="82"/>
      <c r="C114" s="83" t="s">
        <v>6555</v>
      </c>
      <c r="D114" s="83" t="s">
        <v>6556</v>
      </c>
      <c r="E114" s="84" t="s">
        <v>6557</v>
      </c>
      <c r="F114" s="84" t="s">
        <v>6558</v>
      </c>
      <c r="G114" s="83" t="s">
        <v>6559</v>
      </c>
      <c r="H114" s="83" t="s">
        <v>6560</v>
      </c>
      <c r="I114" s="83" t="s">
        <v>6415</v>
      </c>
      <c r="J114" s="83" t="s">
        <v>7321</v>
      </c>
      <c r="K114" s="83" t="s">
        <v>8065</v>
      </c>
      <c r="L114" s="83" t="s">
        <v>8195</v>
      </c>
      <c r="M114" s="85"/>
      <c r="N114" s="85"/>
      <c r="O114" s="86"/>
      <c r="P114" s="227" t="s">
        <v>6425</v>
      </c>
      <c r="Q114" s="227" t="s">
        <v>6424</v>
      </c>
      <c r="R114" s="227" t="s">
        <v>6426</v>
      </c>
      <c r="S114" s="227"/>
      <c r="T114" s="224"/>
      <c r="U114" s="225" t="str">
        <f>IF(W112="","",VLOOKUP(W112,Leeftijdscat,2,FALSE))</f>
        <v/>
      </c>
      <c r="V114" s="225" t="str">
        <f>IF(W112="","",VLOOKUP(W112,Leeftijdscat,3,FALSE))</f>
        <v/>
      </c>
      <c r="W114" s="225" t="str">
        <f>IF(W112="","",VLOOKUP(W112,Leeftijdscat,4,FALSE))</f>
        <v/>
      </c>
      <c r="X114" s="331">
        <v>4</v>
      </c>
    </row>
    <row r="115" spans="1:24" x14ac:dyDescent="0.2">
      <c r="A115" s="34" t="str">
        <f>C112&amp;"x"&amp;B115</f>
        <v>x1</v>
      </c>
      <c r="B115" s="63">
        <v>1</v>
      </c>
      <c r="C115" s="87" t="str">
        <f t="shared" ref="C115:C129" si="40">IF(OR(LEFT($A115,1)="x",W$111=9),"",IFERROR(VLOOKUP($A115,IF(V$111="V",LedenV,LedenZ),6-W$111,0),""))</f>
        <v/>
      </c>
      <c r="D115" s="87" t="str">
        <f t="shared" ref="D115:D129" si="41">IF(OR(LEFT($A115,1)="x",W$111=9),"",IFERROR(VLOOKUP($A115,IF(V$111="V",LedenV,LedenZ),7-W$111,0),""))</f>
        <v/>
      </c>
      <c r="E115" s="88" t="str">
        <f t="shared" ref="E115:E129" si="42">IF(OR(LEFT($A115,1)="x",W$111=9),"",IFERROR(VLOOKUP($A115,IF(V$111="V",LedenV,LedenZ),8-W$111,0),""))</f>
        <v/>
      </c>
      <c r="F115" s="88" t="str">
        <f t="shared" ref="F115:F129" si="43">IF(OR(LEFT($A115,1)="x",W$111=9),"",IFERROR(VLOOKUP($A115,IF(V$111="V",LedenV,LedenZ),9-W$111,0),""))</f>
        <v/>
      </c>
      <c r="G115" s="89" t="str">
        <f t="shared" ref="G115:G129" si="44">IF(OR(LEFT($A115,1)="x",W$111=9),"",IFERROR(VLOOKUP($A115,IF(V$111="V",LedenV,LedenZ),10-W$111,0),""))</f>
        <v/>
      </c>
      <c r="H115" s="90" t="str">
        <f t="shared" ref="H115:H129" si="45">IF(AND(ISNUMBER(G115),G115&lt;&gt;0),IF(OR(MONTH(G115)&lt;MONTH(Peildatum),AND(MONTH(G115)&lt;=MONTH(Peildatum),DAY(G115)&lt;=DAY(Peildatum))),YEAR(Peildatum)-YEAR(G115),YEAR(Peildatum)-YEAR(G115)-1),"")</f>
        <v/>
      </c>
      <c r="I115" s="106"/>
      <c r="J115" s="87" t="str">
        <f t="shared" ref="J115:J129" si="46">IF(OR(LEFT($A115,1)="x",W$111=9),"",IFERROR(VLOOKUP($A115,IF(V$111="V",LedenV,LedenZ),16-W$111,0),""))</f>
        <v/>
      </c>
      <c r="K115" s="87" t="str">
        <f t="shared" ref="K115:K129" si="47">IF(OR(LEFT($A115,1)="x",W$111=9),"",IFERROR(VLOOKUP($A115,IF(V$111="V",LedenV,LedenZ),17-W$111,0),""))</f>
        <v/>
      </c>
      <c r="L115" s="87" t="str">
        <f t="shared" ref="L115:L129" si="48">IF(OR(LEFT($A115,1)="x",W$111=9),"",IFERROR(VLOOKUP($A115,IF(V$111="V",LedenV,LedenZ),18-W$111,0),""))</f>
        <v/>
      </c>
      <c r="M115" s="92"/>
      <c r="N115" s="92"/>
      <c r="P115" s="223" t="str">
        <f>IF(OR(LEFT($A115,1)="x",W111=9),"",IFERROR(VLOOKUP($A115,IF(V111="V",LedenV,LedenZ),27-W111,0),""))</f>
        <v/>
      </c>
      <c r="Q115" s="223" t="str">
        <f>IF(OR(LEFT($A115,1)="x",W111=9),"",IFERROR(VLOOKUP($A115,IF(V111="V",LedenV,LedenZ),28-W111,0),""))</f>
        <v/>
      </c>
      <c r="R115" s="223" t="str">
        <f>IF(OR(LEFT($A115,1)="x",W111=9),"",IFERROR(VLOOKUP($A115,IF(V111="V",LedenV,LedenZ),29-W111,0),""))</f>
        <v/>
      </c>
      <c r="S115" s="265"/>
      <c r="T115" s="228"/>
      <c r="U115" s="226"/>
      <c r="V115" s="229" t="str">
        <f>V114</f>
        <v/>
      </c>
      <c r="W115" s="229" t="str">
        <f>W114</f>
        <v/>
      </c>
      <c r="X115" s="331">
        <v>5</v>
      </c>
    </row>
    <row r="116" spans="1:24" x14ac:dyDescent="0.2">
      <c r="A116" s="34" t="str">
        <f>C112&amp;"x"&amp;B116</f>
        <v>x2</v>
      </c>
      <c r="B116" s="63">
        <v>2</v>
      </c>
      <c r="C116" s="87" t="str">
        <f t="shared" si="40"/>
        <v/>
      </c>
      <c r="D116" s="87" t="str">
        <f t="shared" si="41"/>
        <v/>
      </c>
      <c r="E116" s="88" t="str">
        <f t="shared" si="42"/>
        <v/>
      </c>
      <c r="F116" s="88" t="str">
        <f t="shared" si="43"/>
        <v/>
      </c>
      <c r="G116" s="89" t="str">
        <f t="shared" si="44"/>
        <v/>
      </c>
      <c r="H116" s="90" t="str">
        <f t="shared" si="45"/>
        <v/>
      </c>
      <c r="I116" s="97"/>
      <c r="J116" s="87" t="str">
        <f t="shared" si="46"/>
        <v/>
      </c>
      <c r="K116" s="87" t="str">
        <f t="shared" si="47"/>
        <v/>
      </c>
      <c r="L116" s="87" t="str">
        <f t="shared" si="48"/>
        <v/>
      </c>
      <c r="M116" s="92"/>
      <c r="N116" s="92"/>
      <c r="P116" s="223" t="str">
        <f>IF(OR(LEFT($A116,1)="x",W111=9),"",IFERROR(VLOOKUP($A116,IF(V111="V",LedenV,LedenZ),27-W111,0),""))</f>
        <v/>
      </c>
      <c r="Q116" s="223" t="str">
        <f>IF(OR(LEFT($A116,1)="x",W111=9),"",IFERROR(VLOOKUP($A116,IF(V111="V",LedenV,LedenZ),28-W111,0),""))</f>
        <v/>
      </c>
      <c r="R116" s="223" t="str">
        <f>IF(OR(LEFT($A116,1)="x",W111=9),"",IFERROR(VLOOKUP($A116,IF(V111="V",LedenV,LedenZ),29-W111,0),""))</f>
        <v/>
      </c>
      <c r="S116" s="265"/>
      <c r="T116" s="228"/>
      <c r="U116" s="226"/>
      <c r="V116" s="229" t="str">
        <f t="shared" ref="V116:W129" si="49">V115</f>
        <v/>
      </c>
      <c r="W116" s="229" t="str">
        <f t="shared" si="49"/>
        <v/>
      </c>
      <c r="X116" s="331">
        <v>6</v>
      </c>
    </row>
    <row r="117" spans="1:24" x14ac:dyDescent="0.2">
      <c r="A117" s="34" t="str">
        <f>C112&amp;"x"&amp;B117</f>
        <v>x3</v>
      </c>
      <c r="B117" s="63">
        <v>3</v>
      </c>
      <c r="C117" s="87" t="str">
        <f t="shared" si="40"/>
        <v/>
      </c>
      <c r="D117" s="87" t="str">
        <f t="shared" si="41"/>
        <v/>
      </c>
      <c r="E117" s="88" t="str">
        <f t="shared" si="42"/>
        <v/>
      </c>
      <c r="F117" s="88" t="str">
        <f t="shared" si="43"/>
        <v/>
      </c>
      <c r="G117" s="89" t="str">
        <f t="shared" si="44"/>
        <v/>
      </c>
      <c r="H117" s="90" t="str">
        <f t="shared" si="45"/>
        <v/>
      </c>
      <c r="I117" s="97"/>
      <c r="J117" s="87" t="str">
        <f t="shared" si="46"/>
        <v/>
      </c>
      <c r="K117" s="87" t="str">
        <f t="shared" si="47"/>
        <v/>
      </c>
      <c r="L117" s="87" t="str">
        <f t="shared" si="48"/>
        <v/>
      </c>
      <c r="M117" s="92"/>
      <c r="N117" s="92"/>
      <c r="P117" s="223" t="str">
        <f>IF(OR(LEFT($A117,1)="x",W111=9),"",IFERROR(VLOOKUP($A117,IF(V111="V",LedenV,LedenZ),27-W111,0),""))</f>
        <v/>
      </c>
      <c r="Q117" s="223" t="str">
        <f>IF(OR(LEFT($A117,1)="x",W111=9),"",IFERROR(VLOOKUP($A117,IF(V111="V",LedenV,LedenZ),28-W111,0),""))</f>
        <v/>
      </c>
      <c r="R117" s="223" t="str">
        <f>IF(OR(LEFT($A117,1)="x",W111=9),"",IFERROR(VLOOKUP($A117,IF(V111="V",LedenV,LedenZ),29-W111,0),""))</f>
        <v/>
      </c>
      <c r="S117" s="265"/>
      <c r="T117" s="228"/>
      <c r="U117" s="226"/>
      <c r="V117" s="229" t="str">
        <f t="shared" si="49"/>
        <v/>
      </c>
      <c r="W117" s="229" t="str">
        <f t="shared" si="49"/>
        <v/>
      </c>
      <c r="X117" s="331">
        <v>7</v>
      </c>
    </row>
    <row r="118" spans="1:24" x14ac:dyDescent="0.2">
      <c r="A118" s="34" t="str">
        <f>C112&amp;"x"&amp;B118</f>
        <v>x4</v>
      </c>
      <c r="B118" s="63">
        <v>4</v>
      </c>
      <c r="C118" s="87" t="str">
        <f t="shared" si="40"/>
        <v/>
      </c>
      <c r="D118" s="87" t="str">
        <f t="shared" si="41"/>
        <v/>
      </c>
      <c r="E118" s="88" t="str">
        <f t="shared" si="42"/>
        <v/>
      </c>
      <c r="F118" s="88" t="str">
        <f t="shared" si="43"/>
        <v/>
      </c>
      <c r="G118" s="89" t="str">
        <f t="shared" si="44"/>
        <v/>
      </c>
      <c r="H118" s="90" t="str">
        <f t="shared" si="45"/>
        <v/>
      </c>
      <c r="I118" s="97"/>
      <c r="J118" s="87" t="str">
        <f t="shared" si="46"/>
        <v/>
      </c>
      <c r="K118" s="87" t="str">
        <f t="shared" si="47"/>
        <v/>
      </c>
      <c r="L118" s="87" t="str">
        <f t="shared" si="48"/>
        <v/>
      </c>
      <c r="M118" s="92"/>
      <c r="N118" s="92"/>
      <c r="P118" s="223" t="str">
        <f>IF(OR(LEFT($A118,1)="x",W111=9),"",IFERROR(VLOOKUP($A118,IF(V111="V",LedenV,LedenZ),27-W111,0),""))</f>
        <v/>
      </c>
      <c r="Q118" s="223" t="str">
        <f>IF(OR(LEFT($A118,1)="x",W111=9),"",IFERROR(VLOOKUP($A118,IF(V111="V",LedenV,LedenZ),28-W111,0),""))</f>
        <v/>
      </c>
      <c r="R118" s="223" t="str">
        <f>IF(OR(LEFT($A118,1)="x",W111=9),"",IFERROR(VLOOKUP($A118,IF(V111="V",LedenV,LedenZ),29-W111,0),""))</f>
        <v/>
      </c>
      <c r="S118" s="265"/>
      <c r="T118" s="228"/>
      <c r="U118" s="226"/>
      <c r="V118" s="229" t="str">
        <f t="shared" si="49"/>
        <v/>
      </c>
      <c r="W118" s="229" t="str">
        <f t="shared" si="49"/>
        <v/>
      </c>
      <c r="X118" s="331">
        <v>8</v>
      </c>
    </row>
    <row r="119" spans="1:24" x14ac:dyDescent="0.2">
      <c r="A119" s="34" t="str">
        <f>C112&amp;"x"&amp;B119</f>
        <v>x5</v>
      </c>
      <c r="B119" s="63">
        <v>5</v>
      </c>
      <c r="C119" s="87" t="str">
        <f t="shared" si="40"/>
        <v/>
      </c>
      <c r="D119" s="87" t="str">
        <f t="shared" si="41"/>
        <v/>
      </c>
      <c r="E119" s="88" t="str">
        <f t="shared" si="42"/>
        <v/>
      </c>
      <c r="F119" s="88" t="str">
        <f t="shared" si="43"/>
        <v/>
      </c>
      <c r="G119" s="89" t="str">
        <f t="shared" si="44"/>
        <v/>
      </c>
      <c r="H119" s="90" t="str">
        <f t="shared" si="45"/>
        <v/>
      </c>
      <c r="I119" s="97"/>
      <c r="J119" s="87" t="str">
        <f t="shared" si="46"/>
        <v/>
      </c>
      <c r="K119" s="87" t="str">
        <f t="shared" si="47"/>
        <v/>
      </c>
      <c r="L119" s="87" t="str">
        <f t="shared" si="48"/>
        <v/>
      </c>
      <c r="M119" s="92"/>
      <c r="N119" s="92"/>
      <c r="P119" s="223" t="str">
        <f>IF(OR(LEFT($A119,1)="x",W111=9),"",IFERROR(VLOOKUP($A119,IF(V111="V",LedenV,LedenZ),27-W111,0),""))</f>
        <v/>
      </c>
      <c r="Q119" s="223" t="str">
        <f>IF(OR(LEFT($A119,1)="x",W111=9),"",IFERROR(VLOOKUP($A119,IF(V111="V",LedenV,LedenZ),28-W111,0),""))</f>
        <v/>
      </c>
      <c r="R119" s="223" t="str">
        <f>IF(OR(LEFT($A119,1)="x",W111=9),"",IFERROR(VLOOKUP($A119,IF(V111="V",LedenV,LedenZ),29-W111,0),""))</f>
        <v/>
      </c>
      <c r="S119" s="265"/>
      <c r="T119" s="228"/>
      <c r="U119" s="226"/>
      <c r="V119" s="229" t="str">
        <f t="shared" si="49"/>
        <v/>
      </c>
      <c r="W119" s="229" t="str">
        <f t="shared" si="49"/>
        <v/>
      </c>
      <c r="X119" s="331">
        <v>9</v>
      </c>
    </row>
    <row r="120" spans="1:24" x14ac:dyDescent="0.2">
      <c r="A120" s="34" t="str">
        <f>C112&amp;"x"&amp;B120</f>
        <v>x6</v>
      </c>
      <c r="B120" s="63">
        <v>6</v>
      </c>
      <c r="C120" s="87" t="str">
        <f t="shared" si="40"/>
        <v/>
      </c>
      <c r="D120" s="87" t="str">
        <f t="shared" si="41"/>
        <v/>
      </c>
      <c r="E120" s="88" t="str">
        <f t="shared" si="42"/>
        <v/>
      </c>
      <c r="F120" s="88" t="str">
        <f t="shared" si="43"/>
        <v/>
      </c>
      <c r="G120" s="89" t="str">
        <f t="shared" si="44"/>
        <v/>
      </c>
      <c r="H120" s="90" t="str">
        <f t="shared" si="45"/>
        <v/>
      </c>
      <c r="I120" s="97"/>
      <c r="J120" s="87" t="str">
        <f t="shared" si="46"/>
        <v/>
      </c>
      <c r="K120" s="87" t="str">
        <f t="shared" si="47"/>
        <v/>
      </c>
      <c r="L120" s="87" t="str">
        <f t="shared" si="48"/>
        <v/>
      </c>
      <c r="M120" s="92"/>
      <c r="N120" s="92"/>
      <c r="P120" s="223" t="str">
        <f>IF(OR(LEFT($A120,1)="x",W111=9),"",IFERROR(VLOOKUP($A120,IF(V111="V",LedenV,LedenZ),27-W111,0),""))</f>
        <v/>
      </c>
      <c r="Q120" s="223" t="str">
        <f>IF(OR(LEFT($A120,1)="x",W111=9),"",IFERROR(VLOOKUP($A120,IF(V111="V",LedenV,LedenZ),28-W111,0),""))</f>
        <v/>
      </c>
      <c r="R120" s="223" t="str">
        <f>IF(OR(LEFT($A120,1)="x",W111=9),"",IFERROR(VLOOKUP($A120,IF(V111="V",LedenV,LedenZ),29-W111,0),""))</f>
        <v/>
      </c>
      <c r="S120" s="265"/>
      <c r="T120" s="228"/>
      <c r="U120" s="226"/>
      <c r="V120" s="229" t="str">
        <f t="shared" si="49"/>
        <v/>
      </c>
      <c r="W120" s="229" t="str">
        <f t="shared" si="49"/>
        <v/>
      </c>
      <c r="X120" s="331">
        <v>10</v>
      </c>
    </row>
    <row r="121" spans="1:24" x14ac:dyDescent="0.2">
      <c r="A121" s="34" t="str">
        <f>C112&amp;"x"&amp;B121</f>
        <v>x7</v>
      </c>
      <c r="B121" s="63">
        <v>7</v>
      </c>
      <c r="C121" s="87" t="str">
        <f t="shared" si="40"/>
        <v/>
      </c>
      <c r="D121" s="87" t="str">
        <f t="shared" si="41"/>
        <v/>
      </c>
      <c r="E121" s="88" t="str">
        <f t="shared" si="42"/>
        <v/>
      </c>
      <c r="F121" s="88" t="str">
        <f t="shared" si="43"/>
        <v/>
      </c>
      <c r="G121" s="89" t="str">
        <f t="shared" si="44"/>
        <v/>
      </c>
      <c r="H121" s="90" t="str">
        <f t="shared" si="45"/>
        <v/>
      </c>
      <c r="I121" s="97"/>
      <c r="J121" s="87" t="str">
        <f t="shared" si="46"/>
        <v/>
      </c>
      <c r="K121" s="87" t="str">
        <f t="shared" si="47"/>
        <v/>
      </c>
      <c r="L121" s="87" t="str">
        <f t="shared" si="48"/>
        <v/>
      </c>
      <c r="M121" s="92"/>
      <c r="N121" s="92"/>
      <c r="P121" s="223" t="str">
        <f>IF(OR(LEFT($A121,1)="x",W111=9),"",IFERROR(VLOOKUP($A121,IF(V111="V",LedenV,LedenZ),27-W111,0),""))</f>
        <v/>
      </c>
      <c r="Q121" s="223" t="str">
        <f>IF(OR(LEFT($A121,1)="x",W111=9),"",IFERROR(VLOOKUP($A121,IF(V111="V",LedenV,LedenZ),28-W111,0),""))</f>
        <v/>
      </c>
      <c r="R121" s="223" t="str">
        <f>IF(OR(LEFT($A121,1)="x",W111=9),"",IFERROR(VLOOKUP($A121,IF(V111="V",LedenV,LedenZ),29-W111,0),""))</f>
        <v/>
      </c>
      <c r="S121" s="265"/>
      <c r="T121" s="228"/>
      <c r="U121" s="226"/>
      <c r="V121" s="229" t="str">
        <f t="shared" si="49"/>
        <v/>
      </c>
      <c r="W121" s="229" t="str">
        <f t="shared" si="49"/>
        <v/>
      </c>
      <c r="X121" s="331">
        <v>11</v>
      </c>
    </row>
    <row r="122" spans="1:24" x14ac:dyDescent="0.2">
      <c r="A122" s="34" t="str">
        <f>C112&amp;"x"&amp;B122</f>
        <v>x8</v>
      </c>
      <c r="B122" s="63">
        <v>8</v>
      </c>
      <c r="C122" s="87" t="str">
        <f t="shared" si="40"/>
        <v/>
      </c>
      <c r="D122" s="87" t="str">
        <f t="shared" si="41"/>
        <v/>
      </c>
      <c r="E122" s="88" t="str">
        <f t="shared" si="42"/>
        <v/>
      </c>
      <c r="F122" s="88" t="str">
        <f t="shared" si="43"/>
        <v/>
      </c>
      <c r="G122" s="89" t="str">
        <f t="shared" si="44"/>
        <v/>
      </c>
      <c r="H122" s="90" t="str">
        <f t="shared" si="45"/>
        <v/>
      </c>
      <c r="I122" s="97"/>
      <c r="J122" s="87" t="str">
        <f t="shared" si="46"/>
        <v/>
      </c>
      <c r="K122" s="87" t="str">
        <f t="shared" si="47"/>
        <v/>
      </c>
      <c r="L122" s="87" t="str">
        <f t="shared" si="48"/>
        <v/>
      </c>
      <c r="M122" s="92"/>
      <c r="N122" s="92"/>
      <c r="P122" s="223" t="str">
        <f>IF(OR(LEFT($A122,1)="x",W111=9),"",IFERROR(VLOOKUP($A122,IF(V111="V",LedenV,LedenZ),27-W111,0),""))</f>
        <v/>
      </c>
      <c r="Q122" s="223" t="str">
        <f>IF(OR(LEFT($A122,1)="x",W111=9),"",IFERROR(VLOOKUP($A122,IF(V111="V",LedenV,LedenZ),28-W111,0),""))</f>
        <v/>
      </c>
      <c r="R122" s="223" t="str">
        <f>IF(OR(LEFT($A122,1)="x",W111=9),"",IFERROR(VLOOKUP($A122,IF(V111="V",LedenV,LedenZ),29-W111,0),""))</f>
        <v/>
      </c>
      <c r="S122" s="265"/>
      <c r="T122" s="228"/>
      <c r="U122" s="226"/>
      <c r="V122" s="229" t="str">
        <f t="shared" si="49"/>
        <v/>
      </c>
      <c r="W122" s="229" t="str">
        <f t="shared" si="49"/>
        <v/>
      </c>
      <c r="X122" s="331">
        <v>12</v>
      </c>
    </row>
    <row r="123" spans="1:24" x14ac:dyDescent="0.2">
      <c r="A123" s="34" t="str">
        <f>C112&amp;"x"&amp;B123</f>
        <v>x9</v>
      </c>
      <c r="B123" s="63">
        <v>9</v>
      </c>
      <c r="C123" s="87" t="str">
        <f t="shared" si="40"/>
        <v/>
      </c>
      <c r="D123" s="87" t="str">
        <f t="shared" si="41"/>
        <v/>
      </c>
      <c r="E123" s="88" t="str">
        <f t="shared" si="42"/>
        <v/>
      </c>
      <c r="F123" s="88" t="str">
        <f t="shared" si="43"/>
        <v/>
      </c>
      <c r="G123" s="89" t="str">
        <f t="shared" si="44"/>
        <v/>
      </c>
      <c r="H123" s="90" t="str">
        <f t="shared" si="45"/>
        <v/>
      </c>
      <c r="I123" s="97"/>
      <c r="J123" s="87" t="str">
        <f t="shared" si="46"/>
        <v/>
      </c>
      <c r="K123" s="87" t="str">
        <f t="shared" si="47"/>
        <v/>
      </c>
      <c r="L123" s="87" t="str">
        <f t="shared" si="48"/>
        <v/>
      </c>
      <c r="M123" s="92"/>
      <c r="N123" s="92"/>
      <c r="P123" s="223" t="str">
        <f>IF(OR(LEFT($A123,1)="x",W111=9),"",IFERROR(VLOOKUP($A123,IF(V111="V",LedenV,LedenZ),27-W111,0),""))</f>
        <v/>
      </c>
      <c r="Q123" s="223" t="str">
        <f>IF(OR(LEFT($A123,1)="x",W111=9),"",IFERROR(VLOOKUP($A123,IF(V111="V",LedenV,LedenZ),28-W111,0),""))</f>
        <v/>
      </c>
      <c r="R123" s="223" t="str">
        <f>IF(OR(LEFT($A123,1)="x",W111=9),"",IFERROR(VLOOKUP($A123,IF(V111="V",LedenV,LedenZ),29-W111,0),""))</f>
        <v/>
      </c>
      <c r="S123" s="265"/>
      <c r="T123" s="228"/>
      <c r="U123" s="226"/>
      <c r="V123" s="229" t="str">
        <f t="shared" si="49"/>
        <v/>
      </c>
      <c r="W123" s="229" t="str">
        <f t="shared" si="49"/>
        <v/>
      </c>
      <c r="X123" s="331">
        <v>13</v>
      </c>
    </row>
    <row r="124" spans="1:24" x14ac:dyDescent="0.2">
      <c r="A124" s="34" t="str">
        <f>C112&amp;"x"&amp;B124</f>
        <v>x10</v>
      </c>
      <c r="B124" s="63">
        <v>10</v>
      </c>
      <c r="C124" s="87" t="str">
        <f t="shared" si="40"/>
        <v/>
      </c>
      <c r="D124" s="87" t="str">
        <f t="shared" si="41"/>
        <v/>
      </c>
      <c r="E124" s="88" t="str">
        <f t="shared" si="42"/>
        <v/>
      </c>
      <c r="F124" s="88" t="str">
        <f t="shared" si="43"/>
        <v/>
      </c>
      <c r="G124" s="89" t="str">
        <f t="shared" si="44"/>
        <v/>
      </c>
      <c r="H124" s="90" t="str">
        <f t="shared" si="45"/>
        <v/>
      </c>
      <c r="I124" s="97"/>
      <c r="J124" s="87" t="str">
        <f t="shared" si="46"/>
        <v/>
      </c>
      <c r="K124" s="87" t="str">
        <f t="shared" si="47"/>
        <v/>
      </c>
      <c r="L124" s="87" t="str">
        <f t="shared" si="48"/>
        <v/>
      </c>
      <c r="M124" s="92"/>
      <c r="N124" s="92"/>
      <c r="P124" s="223" t="str">
        <f>IF(OR(LEFT($A124,1)="x",W111=9),"",IFERROR(VLOOKUP($A124,IF(V111="V",LedenV,LedenZ),27-W111,0),""))</f>
        <v/>
      </c>
      <c r="Q124" s="223" t="str">
        <f>IF(OR(LEFT($A124,1)="x",W111=9),"",IFERROR(VLOOKUP($A124,IF(V111="V",LedenV,LedenZ),28-W111,0),""))</f>
        <v/>
      </c>
      <c r="R124" s="223" t="str">
        <f>IF(OR(LEFT($A124,1)="x",W111=9),"",IFERROR(VLOOKUP($A124,IF(V111="V",LedenV,LedenZ),29-W111,0),""))</f>
        <v/>
      </c>
      <c r="S124" s="265"/>
      <c r="T124" s="228"/>
      <c r="U124" s="226"/>
      <c r="V124" s="229" t="str">
        <f t="shared" si="49"/>
        <v/>
      </c>
      <c r="W124" s="229" t="str">
        <f t="shared" si="49"/>
        <v/>
      </c>
      <c r="X124" s="331">
        <v>14</v>
      </c>
    </row>
    <row r="125" spans="1:24" x14ac:dyDescent="0.2">
      <c r="A125" s="34" t="str">
        <f>C112&amp;"x"&amp;B125</f>
        <v>x11</v>
      </c>
      <c r="B125" s="63">
        <v>11</v>
      </c>
      <c r="C125" s="87" t="str">
        <f t="shared" si="40"/>
        <v/>
      </c>
      <c r="D125" s="87" t="str">
        <f t="shared" si="41"/>
        <v/>
      </c>
      <c r="E125" s="88" t="str">
        <f t="shared" si="42"/>
        <v/>
      </c>
      <c r="F125" s="88" t="str">
        <f t="shared" si="43"/>
        <v/>
      </c>
      <c r="G125" s="89" t="str">
        <f t="shared" si="44"/>
        <v/>
      </c>
      <c r="H125" s="90" t="str">
        <f t="shared" si="45"/>
        <v/>
      </c>
      <c r="I125" s="97"/>
      <c r="J125" s="87" t="str">
        <f t="shared" si="46"/>
        <v/>
      </c>
      <c r="K125" s="87" t="str">
        <f t="shared" si="47"/>
        <v/>
      </c>
      <c r="L125" s="87" t="str">
        <f t="shared" si="48"/>
        <v/>
      </c>
      <c r="M125" s="92"/>
      <c r="N125" s="92"/>
      <c r="P125" s="223" t="str">
        <f>IF(OR(LEFT($A125,1)="x",W111=9),"",IFERROR(VLOOKUP($A125,IF(V111="V",LedenV,LedenZ),27-W111,0),""))</f>
        <v/>
      </c>
      <c r="Q125" s="223" t="str">
        <f>IF(OR(LEFT($A125,1)="x",W111=9),"",IFERROR(VLOOKUP($A125,IF(V111="V",LedenV,LedenZ),28-W111,0),""))</f>
        <v/>
      </c>
      <c r="R125" s="223" t="str">
        <f>IF(OR(LEFT($A125,1)="x",W111=9),"",IFERROR(VLOOKUP($A125,IF(V111="V",LedenV,LedenZ),29-W111,0),""))</f>
        <v/>
      </c>
      <c r="S125" s="265"/>
      <c r="V125" s="229" t="str">
        <f t="shared" si="49"/>
        <v/>
      </c>
      <c r="W125" s="229" t="str">
        <f t="shared" si="49"/>
        <v/>
      </c>
      <c r="X125" s="331">
        <v>15</v>
      </c>
    </row>
    <row r="126" spans="1:24" x14ac:dyDescent="0.2">
      <c r="A126" s="34" t="str">
        <f>C112&amp;"x"&amp;B126</f>
        <v>x12</v>
      </c>
      <c r="B126" s="63">
        <v>12</v>
      </c>
      <c r="C126" s="87" t="str">
        <f t="shared" si="40"/>
        <v/>
      </c>
      <c r="D126" s="87" t="str">
        <f t="shared" si="41"/>
        <v/>
      </c>
      <c r="E126" s="88" t="str">
        <f t="shared" si="42"/>
        <v/>
      </c>
      <c r="F126" s="88" t="str">
        <f t="shared" si="43"/>
        <v/>
      </c>
      <c r="G126" s="89" t="str">
        <f t="shared" si="44"/>
        <v/>
      </c>
      <c r="H126" s="90" t="str">
        <f t="shared" si="45"/>
        <v/>
      </c>
      <c r="I126" s="97"/>
      <c r="J126" s="87" t="str">
        <f t="shared" si="46"/>
        <v/>
      </c>
      <c r="K126" s="87" t="str">
        <f t="shared" si="47"/>
        <v/>
      </c>
      <c r="L126" s="87" t="str">
        <f t="shared" si="48"/>
        <v/>
      </c>
      <c r="M126" s="92"/>
      <c r="N126" s="92"/>
      <c r="P126" s="223" t="str">
        <f>IF(OR(LEFT($A126,1)="x",W111=9),"",IFERROR(VLOOKUP($A126,IF(V111="V",LedenV,LedenZ),27-W111,0),""))</f>
        <v/>
      </c>
      <c r="Q126" s="223" t="str">
        <f>IF(OR(LEFT($A126,1)="x",W111=9),"",IFERROR(VLOOKUP($A126,IF(V111="V",LedenV,LedenZ),28-W111,0),""))</f>
        <v/>
      </c>
      <c r="R126" s="223" t="str">
        <f>IF(OR(LEFT($A126,1)="x",W111=9),"",IFERROR(VLOOKUP($A126,IF(V111="V",LedenV,LedenZ),29-W111,0),""))</f>
        <v/>
      </c>
      <c r="S126" s="265"/>
      <c r="V126" s="229" t="str">
        <f t="shared" si="49"/>
        <v/>
      </c>
      <c r="W126" s="229" t="str">
        <f t="shared" si="49"/>
        <v/>
      </c>
      <c r="X126" s="331">
        <v>16</v>
      </c>
    </row>
    <row r="127" spans="1:24" x14ac:dyDescent="0.2">
      <c r="A127" s="34" t="str">
        <f>C112&amp;"x"&amp;B127</f>
        <v>x13</v>
      </c>
      <c r="B127" s="63">
        <v>13</v>
      </c>
      <c r="C127" s="87" t="str">
        <f t="shared" si="40"/>
        <v/>
      </c>
      <c r="D127" s="87" t="str">
        <f t="shared" si="41"/>
        <v/>
      </c>
      <c r="E127" s="88" t="str">
        <f t="shared" si="42"/>
        <v/>
      </c>
      <c r="F127" s="88" t="str">
        <f t="shared" si="43"/>
        <v/>
      </c>
      <c r="G127" s="89" t="str">
        <f t="shared" si="44"/>
        <v/>
      </c>
      <c r="H127" s="90" t="str">
        <f t="shared" si="45"/>
        <v/>
      </c>
      <c r="I127" s="97"/>
      <c r="J127" s="87" t="str">
        <f t="shared" si="46"/>
        <v/>
      </c>
      <c r="K127" s="87" t="str">
        <f t="shared" si="47"/>
        <v/>
      </c>
      <c r="L127" s="87" t="str">
        <f t="shared" si="48"/>
        <v/>
      </c>
      <c r="M127" s="92"/>
      <c r="N127" s="92"/>
      <c r="P127" s="223" t="str">
        <f>IF(OR(LEFT($A127,1)="x",W111=9),"",IFERROR(VLOOKUP($A127,IF(V111="V",LedenV,LedenZ),27-W111,0),""))</f>
        <v/>
      </c>
      <c r="Q127" s="223" t="str">
        <f>IF(OR(LEFT($A127,1)="x",W111=9),"",IFERROR(VLOOKUP($A127,IF(V111="V",LedenV,LedenZ),28-W111,0),""))</f>
        <v/>
      </c>
      <c r="R127" s="223" t="str">
        <f>IF(OR(LEFT($A127,1)="x",W111=9),"",IFERROR(VLOOKUP($A127,IF(V111="V",LedenV,LedenZ),29-W111,0),""))</f>
        <v/>
      </c>
      <c r="S127" s="265"/>
      <c r="V127" s="229" t="str">
        <f t="shared" si="49"/>
        <v/>
      </c>
      <c r="W127" s="229" t="str">
        <f t="shared" si="49"/>
        <v/>
      </c>
      <c r="X127" s="331">
        <v>17</v>
      </c>
    </row>
    <row r="128" spans="1:24" x14ac:dyDescent="0.2">
      <c r="A128" s="34" t="str">
        <f>C112&amp;"x"&amp;B128</f>
        <v>x14</v>
      </c>
      <c r="B128" s="63">
        <v>14</v>
      </c>
      <c r="C128" s="87" t="str">
        <f t="shared" si="40"/>
        <v/>
      </c>
      <c r="D128" s="87" t="str">
        <f t="shared" si="41"/>
        <v/>
      </c>
      <c r="E128" s="88" t="str">
        <f t="shared" si="42"/>
        <v/>
      </c>
      <c r="F128" s="88" t="str">
        <f t="shared" si="43"/>
        <v/>
      </c>
      <c r="G128" s="89" t="str">
        <f t="shared" si="44"/>
        <v/>
      </c>
      <c r="H128" s="90" t="str">
        <f t="shared" si="45"/>
        <v/>
      </c>
      <c r="I128" s="97"/>
      <c r="J128" s="87" t="str">
        <f t="shared" si="46"/>
        <v/>
      </c>
      <c r="K128" s="87" t="str">
        <f t="shared" si="47"/>
        <v/>
      </c>
      <c r="L128" s="87" t="str">
        <f t="shared" si="48"/>
        <v/>
      </c>
      <c r="M128" s="92"/>
      <c r="N128" s="92"/>
      <c r="P128" s="223" t="str">
        <f>IF(OR(LEFT($A128,1)="x",W111=9),"",IFERROR(VLOOKUP($A128,IF(V111="V",LedenV,LedenZ),27-W111,0),""))</f>
        <v/>
      </c>
      <c r="Q128" s="223" t="str">
        <f>IF(OR(LEFT($A128,1)="x",W111=9),"",IFERROR(VLOOKUP($A128,IF(V111="V",LedenV,LedenZ),28-W111,0),""))</f>
        <v/>
      </c>
      <c r="R128" s="223" t="str">
        <f>IF(OR(LEFT($A128,1)="x",W111=9),"",IFERROR(VLOOKUP($A128,IF(V111="V",LedenV,LedenZ),29-W111,0),""))</f>
        <v/>
      </c>
      <c r="S128" s="265"/>
      <c r="V128" s="229" t="str">
        <f t="shared" si="49"/>
        <v/>
      </c>
      <c r="W128" s="229" t="str">
        <f t="shared" si="49"/>
        <v/>
      </c>
      <c r="X128" s="331">
        <v>18</v>
      </c>
    </row>
    <row r="129" spans="1:24" x14ac:dyDescent="0.2">
      <c r="A129" s="34" t="str">
        <f>C112&amp;"x"&amp;B129</f>
        <v>x15</v>
      </c>
      <c r="B129" s="63">
        <v>15</v>
      </c>
      <c r="C129" s="87" t="str">
        <f t="shared" si="40"/>
        <v/>
      </c>
      <c r="D129" s="87" t="str">
        <f t="shared" si="41"/>
        <v/>
      </c>
      <c r="E129" s="88" t="str">
        <f t="shared" si="42"/>
        <v/>
      </c>
      <c r="F129" s="88" t="str">
        <f t="shared" si="43"/>
        <v/>
      </c>
      <c r="G129" s="89" t="str">
        <f t="shared" si="44"/>
        <v/>
      </c>
      <c r="H129" s="90" t="str">
        <f t="shared" si="45"/>
        <v/>
      </c>
      <c r="I129" s="97"/>
      <c r="J129" s="87" t="str">
        <f t="shared" si="46"/>
        <v/>
      </c>
      <c r="K129" s="87" t="str">
        <f t="shared" si="47"/>
        <v/>
      </c>
      <c r="L129" s="87" t="str">
        <f t="shared" si="48"/>
        <v/>
      </c>
      <c r="M129" s="92"/>
      <c r="N129" s="92"/>
      <c r="P129" s="223" t="str">
        <f>IF(OR(LEFT($A129,1)="x",W111=9),"",IFERROR(VLOOKUP($A129,IF(V111="V",LedenV,LedenZ),27-W111,0),""))</f>
        <v/>
      </c>
      <c r="Q129" s="223" t="str">
        <f>IF(OR(LEFT($A129,1)="x",W111=9),"",IFERROR(VLOOKUP($A129,IF(V111="V",LedenV,LedenZ),28-W111,0),""))</f>
        <v/>
      </c>
      <c r="R129" s="223" t="str">
        <f>IF(OR(LEFT($A129,1)="x",W111=9),"",IFERROR(VLOOKUP($A129,IF(V111="V",LedenV,LedenZ),29-W111,0),""))</f>
        <v/>
      </c>
      <c r="S129" s="265"/>
      <c r="V129" s="229" t="str">
        <f t="shared" si="49"/>
        <v/>
      </c>
      <c r="W129" s="229" t="str">
        <f t="shared" si="49"/>
        <v/>
      </c>
      <c r="X129" s="331">
        <v>19</v>
      </c>
    </row>
    <row r="130" spans="1:24" ht="6" customHeight="1" x14ac:dyDescent="0.2">
      <c r="B130" s="107"/>
      <c r="C130" s="108"/>
      <c r="D130" s="108"/>
      <c r="E130" s="108"/>
      <c r="F130" s="108"/>
      <c r="G130" s="108"/>
      <c r="H130" s="108"/>
      <c r="I130" s="108"/>
      <c r="J130" s="108"/>
      <c r="K130" s="108"/>
      <c r="L130" s="108"/>
      <c r="M130" s="92"/>
      <c r="N130" s="92"/>
    </row>
    <row r="131" spans="1:24" x14ac:dyDescent="0.2">
      <c r="B131" s="100"/>
      <c r="C131" s="101"/>
      <c r="D131" s="100"/>
      <c r="E131" s="100"/>
      <c r="F131" s="100"/>
      <c r="G131" s="102"/>
      <c r="H131" s="109" t="s">
        <v>6563</v>
      </c>
      <c r="I131" s="102"/>
      <c r="J131" s="110" t="str">
        <f>P112</f>
        <v/>
      </c>
      <c r="K131" s="110" t="str">
        <f>Q112</f>
        <v/>
      </c>
      <c r="L131" s="110" t="str">
        <f>R112</f>
        <v/>
      </c>
      <c r="M131" s="92"/>
      <c r="N131" s="92"/>
    </row>
    <row r="132" spans="1:24" ht="12.75" customHeight="1" x14ac:dyDescent="0.2">
      <c r="B132" s="407" t="s">
        <v>6564</v>
      </c>
      <c r="C132" s="407"/>
      <c r="D132" s="407"/>
      <c r="E132" s="407"/>
      <c r="F132" s="407"/>
      <c r="G132" s="407"/>
      <c r="H132" s="407"/>
      <c r="I132" s="407"/>
      <c r="J132" s="407"/>
      <c r="K132" s="407"/>
      <c r="L132" s="407"/>
      <c r="M132" s="92"/>
      <c r="N132" s="92"/>
    </row>
    <row r="133" spans="1:24" ht="129.94999999999999" customHeight="1" x14ac:dyDescent="0.2">
      <c r="B133" s="404"/>
      <c r="C133" s="404"/>
      <c r="D133" s="404"/>
      <c r="E133" s="404"/>
      <c r="F133" s="404"/>
      <c r="G133" s="404"/>
      <c r="H133" s="404"/>
      <c r="I133" s="404"/>
      <c r="J133" s="404"/>
      <c r="K133" s="404"/>
      <c r="L133" s="404"/>
      <c r="M133" s="111"/>
      <c r="N133" s="111"/>
    </row>
    <row r="134" spans="1:24" ht="13.5" thickBot="1" x14ac:dyDescent="0.25">
      <c r="B134" s="112"/>
      <c r="C134" s="113"/>
      <c r="D134" s="112"/>
      <c r="E134" s="112"/>
      <c r="F134" s="112"/>
      <c r="G134" s="114"/>
      <c r="H134" s="114"/>
      <c r="I134" s="114"/>
      <c r="J134" s="113"/>
      <c r="K134" s="113"/>
      <c r="L134" s="113"/>
      <c r="M134" s="92"/>
      <c r="N134" s="92"/>
      <c r="O134" s="34"/>
      <c r="P134" s="34"/>
      <c r="Q134" s="34"/>
      <c r="R134" s="34"/>
      <c r="S134" s="134"/>
      <c r="T134" s="34"/>
      <c r="U134" s="34"/>
      <c r="V134" s="34"/>
      <c r="W134" s="34"/>
      <c r="X134" s="299"/>
    </row>
    <row r="135" spans="1:24" ht="13.5" thickTop="1" x14ac:dyDescent="0.2">
      <c r="B135" s="100"/>
      <c r="C135" s="101"/>
      <c r="D135" s="100"/>
      <c r="E135" s="100"/>
      <c r="F135" s="100"/>
      <c r="G135" s="102"/>
      <c r="H135" s="102"/>
      <c r="I135" s="102"/>
      <c r="J135" s="101"/>
      <c r="K135" s="101"/>
      <c r="L135" s="101"/>
      <c r="M135" s="92"/>
      <c r="N135" s="92"/>
      <c r="O135" s="34"/>
      <c r="P135" s="136" t="str">
        <f>IF(C137="","",IF(LEFT(D137,1)="V","V",IF(LEFT(D137,1)="Z","Z","")))</f>
        <v/>
      </c>
      <c r="Q135" s="136" t="str">
        <f>IF($P135="","",LEFT(IFERROR(VLOOKUP($C137,IF(P135="V",TeamsV,TeamsZ),2,0),"")&amp;"??",2))</f>
        <v/>
      </c>
      <c r="R135" s="136" t="str">
        <f>IF(P135="","",LEFT(IFERROR(VLOOKUP(C137,IF(P135="V",TeamsV,TeamsZ),4,0),"")&amp;"?",1))</f>
        <v/>
      </c>
      <c r="S135" s="134"/>
      <c r="T135" s="34"/>
      <c r="U135" s="34"/>
      <c r="V135" s="34"/>
      <c r="W135" s="34"/>
      <c r="X135" s="299" t="s">
        <v>6554</v>
      </c>
    </row>
    <row r="136" spans="1:24" x14ac:dyDescent="0.2">
      <c r="A136" s="62"/>
      <c r="B136" s="100"/>
      <c r="C136" s="101" t="s">
        <v>4</v>
      </c>
      <c r="D136" s="101" t="s">
        <v>6562</v>
      </c>
      <c r="E136" s="405" t="s">
        <v>7193</v>
      </c>
      <c r="F136" s="405"/>
      <c r="G136" s="405"/>
      <c r="H136" s="405"/>
      <c r="I136" s="102"/>
      <c r="J136" s="101" t="s">
        <v>6551</v>
      </c>
      <c r="K136" s="101" t="s">
        <v>6552</v>
      </c>
      <c r="L136" s="101" t="s">
        <v>6553</v>
      </c>
      <c r="M136" s="69"/>
      <c r="N136" s="69"/>
      <c r="O136" s="70"/>
      <c r="P136" s="71">
        <f>COUNT(P140:P154)</f>
        <v>0</v>
      </c>
      <c r="Q136" s="71">
        <f>COUNT(Q140:Q154)</f>
        <v>0</v>
      </c>
      <c r="R136" s="71">
        <f>COUNT(R140:R154)</f>
        <v>0</v>
      </c>
      <c r="S136" s="264"/>
      <c r="T136" s="72"/>
      <c r="U136" s="70">
        <f>15-COUNTBLANK(C140:C154)</f>
        <v>0</v>
      </c>
      <c r="V136" s="103" t="str">
        <f>IFERROR(UPPER(LEFT(D137,1)),"-")</f>
        <v/>
      </c>
      <c r="W136" s="104">
        <f>IFERROR(IF(V136="V",0,IF(V136="Z",1,9)),9)</f>
        <v>9</v>
      </c>
      <c r="X136" s="333">
        <v>1</v>
      </c>
    </row>
    <row r="137" spans="1:24" x14ac:dyDescent="0.2">
      <c r="A137" s="43">
        <v>6</v>
      </c>
      <c r="B137" s="73"/>
      <c r="C137" s="105"/>
      <c r="D137" s="230"/>
      <c r="E137" s="406"/>
      <c r="F137" s="406" t="s">
        <v>19</v>
      </c>
      <c r="G137" s="406" t="s">
        <v>19</v>
      </c>
      <c r="H137" s="406" t="s">
        <v>19</v>
      </c>
      <c r="I137" s="76"/>
      <c r="J137" s="300">
        <f>COUNTIF(C140:C154,"V")</f>
        <v>0</v>
      </c>
      <c r="K137" s="300">
        <f>COUNTIF(C140:C154,"M")</f>
        <v>0</v>
      </c>
      <c r="L137" s="77" t="str">
        <f>IFERROR(AVERAGE(H140:H154),"")</f>
        <v/>
      </c>
      <c r="M137" s="78"/>
      <c r="N137" s="78"/>
      <c r="O137" s="79" t="str">
        <f>IF($C137="","",LEFT(IFERROR(VLOOKUP($C137,IF($D137="Veld",TeamsV,TeamsZ),4,0),"")&amp;"?",1))</f>
        <v/>
      </c>
      <c r="P137" s="223" t="str">
        <f>IF(COUNT(P140:P154)=0,"",TeamPunten(P140:P154,$V137))</f>
        <v/>
      </c>
      <c r="Q137" s="223" t="str">
        <f>IF(COUNT(Q140:Q154)=0,"",TeamPunten(Q140:Q154,$V137))</f>
        <v/>
      </c>
      <c r="R137" s="223" t="str">
        <f>IF(COUNT(R140:R154)=0,"",TeamPunten(R140:R154,$V137))</f>
        <v/>
      </c>
      <c r="S137" s="265"/>
      <c r="T137" s="224"/>
      <c r="U137" s="225" t="str">
        <f>MID($C137,1,1)</f>
        <v/>
      </c>
      <c r="V137" s="225" t="str">
        <f>MID($C137,1,1)</f>
        <v/>
      </c>
      <c r="W137" s="225" t="str">
        <f>MID($C137,1,1)</f>
        <v/>
      </c>
      <c r="X137" s="331">
        <v>2</v>
      </c>
    </row>
    <row r="138" spans="1:24" x14ac:dyDescent="0.2">
      <c r="B138" s="63"/>
      <c r="C138" s="221"/>
      <c r="D138" s="63"/>
      <c r="E138" s="63"/>
      <c r="F138" s="63"/>
      <c r="G138" s="67"/>
      <c r="H138" s="67"/>
      <c r="I138" s="67"/>
      <c r="J138" s="232"/>
      <c r="K138" s="232"/>
      <c r="L138" s="232"/>
      <c r="M138" s="80"/>
      <c r="N138" s="80"/>
      <c r="P138" s="224"/>
      <c r="Q138" s="224"/>
      <c r="R138" s="224"/>
      <c r="T138" s="224"/>
      <c r="U138" s="226"/>
      <c r="V138" s="226"/>
      <c r="W138" s="226"/>
      <c r="X138" s="331">
        <v>3</v>
      </c>
    </row>
    <row r="139" spans="1:24" x14ac:dyDescent="0.2">
      <c r="A139" s="81"/>
      <c r="B139" s="82"/>
      <c r="C139" s="83" t="s">
        <v>6555</v>
      </c>
      <c r="D139" s="83" t="s">
        <v>6556</v>
      </c>
      <c r="E139" s="84" t="s">
        <v>6557</v>
      </c>
      <c r="F139" s="84" t="s">
        <v>6558</v>
      </c>
      <c r="G139" s="83" t="s">
        <v>6559</v>
      </c>
      <c r="H139" s="83" t="s">
        <v>6560</v>
      </c>
      <c r="I139" s="83" t="s">
        <v>6415</v>
      </c>
      <c r="J139" s="83" t="s">
        <v>7321</v>
      </c>
      <c r="K139" s="83" t="s">
        <v>8065</v>
      </c>
      <c r="L139" s="83" t="s">
        <v>8195</v>
      </c>
      <c r="M139" s="85"/>
      <c r="N139" s="85"/>
      <c r="O139" s="86"/>
      <c r="P139" s="227" t="s">
        <v>6425</v>
      </c>
      <c r="Q139" s="227" t="s">
        <v>6424</v>
      </c>
      <c r="R139" s="227" t="s">
        <v>6426</v>
      </c>
      <c r="S139" s="227"/>
      <c r="T139" s="224"/>
      <c r="U139" s="225" t="str">
        <f>IF(W137="","",VLOOKUP(W137,Leeftijdscat,2,FALSE))</f>
        <v/>
      </c>
      <c r="V139" s="225" t="str">
        <f>IF(W137="","",VLOOKUP(W137,Leeftijdscat,3,FALSE))</f>
        <v/>
      </c>
      <c r="W139" s="225" t="str">
        <f>IF(W137="","",VLOOKUP(W137,Leeftijdscat,4,FALSE))</f>
        <v/>
      </c>
      <c r="X139" s="331">
        <v>4</v>
      </c>
    </row>
    <row r="140" spans="1:24" x14ac:dyDescent="0.2">
      <c r="A140" s="34" t="str">
        <f>C137&amp;"x"&amp;B140</f>
        <v>x1</v>
      </c>
      <c r="B140" s="63">
        <v>1</v>
      </c>
      <c r="C140" s="87" t="str">
        <f t="shared" ref="C140:C154" si="50">IF(OR(LEFT($A140,1)="x",W$136=9),"",IFERROR(VLOOKUP($A140,IF(V$136="V",LedenV,LedenZ),6-W$136,0),""))</f>
        <v/>
      </c>
      <c r="D140" s="87" t="str">
        <f t="shared" ref="D140:D154" si="51">IF(OR(LEFT($A140,1)="x",W$136=9),"",IFERROR(VLOOKUP($A140,IF(V$136="V",LedenV,LedenZ),7-W$136,0),""))</f>
        <v/>
      </c>
      <c r="E140" s="88" t="str">
        <f t="shared" ref="E140:E154" si="52">IF(OR(LEFT($A140,1)="x",W$136=9),"",IFERROR(VLOOKUP($A140,IF(V$136="V",LedenV,LedenZ),8-W$136,0),""))</f>
        <v/>
      </c>
      <c r="F140" s="88" t="str">
        <f t="shared" ref="F140:F154" si="53">IF(OR(LEFT($A140,1)="x",W$136=9),"",IFERROR(VLOOKUP($A140,IF(V$136="V",LedenV,LedenZ),9-W$136,0),""))</f>
        <v/>
      </c>
      <c r="G140" s="89" t="str">
        <f t="shared" ref="G140:G154" si="54">IF(OR(LEFT($A140,1)="x",W$136=9),"",IFERROR(VLOOKUP($A140,IF(V$136="V",LedenV,LedenZ),10-W$136,0),""))</f>
        <v/>
      </c>
      <c r="H140" s="90" t="str">
        <f t="shared" ref="H140:H154" si="55">IF(AND(ISNUMBER(G140),G140&lt;&gt;0),IF(OR(MONTH(G140)&lt;MONTH(Peildatum),AND(MONTH(G140)&lt;=MONTH(Peildatum),DAY(G140)&lt;=DAY(Peildatum))),YEAR(Peildatum)-YEAR(G140),YEAR(Peildatum)-YEAR(G140)-1),"")</f>
        <v/>
      </c>
      <c r="I140" s="106"/>
      <c r="J140" s="87" t="str">
        <f t="shared" ref="J140:J154" si="56">IF(OR(LEFT($A140,1)="x",W$136=9),"",IFERROR(VLOOKUP($A140,IF(V$136="V",LedenV,LedenZ),16-W$136,0),""))</f>
        <v/>
      </c>
      <c r="K140" s="87" t="str">
        <f t="shared" ref="K140:K154" si="57">IF(OR(LEFT($A140,1)="x",W$136=9),"",IFERROR(VLOOKUP($A140,IF(V$136="V",LedenV,LedenZ),17-W$136,0),""))</f>
        <v/>
      </c>
      <c r="L140" s="87" t="str">
        <f t="shared" ref="L140:L154" si="58">IF(OR(LEFT($A140,1)="x",W$136=9),"",IFERROR(VLOOKUP($A140,IF(V$136="V",LedenV,LedenZ),18-W$136,0),""))</f>
        <v/>
      </c>
      <c r="M140" s="92"/>
      <c r="N140" s="92"/>
      <c r="P140" s="223" t="str">
        <f>IF(OR(LEFT($A140,1)="x",W136=9),"",IFERROR(VLOOKUP($A140,IF(V136="V",LedenV,LedenZ),27-W136,0),""))</f>
        <v/>
      </c>
      <c r="Q140" s="223" t="str">
        <f>IF(OR(LEFT($A140,1)="x",W136=9),"",IFERROR(VLOOKUP($A140,IF(V136="V",LedenV,LedenZ),28-W136,0),""))</f>
        <v/>
      </c>
      <c r="R140" s="223" t="str">
        <f>IF(OR(LEFT($A140,1)="x",W136=9),"",IFERROR(VLOOKUP($A140,IF(V136="V",LedenV,LedenZ),29-W136,0),""))</f>
        <v/>
      </c>
      <c r="S140" s="265"/>
      <c r="T140" s="228"/>
      <c r="U140" s="226"/>
      <c r="V140" s="229" t="str">
        <f>V139</f>
        <v/>
      </c>
      <c r="W140" s="229" t="str">
        <f>W139</f>
        <v/>
      </c>
      <c r="X140" s="331">
        <v>5</v>
      </c>
    </row>
    <row r="141" spans="1:24" x14ac:dyDescent="0.2">
      <c r="A141" s="34" t="str">
        <f>C137&amp;"x"&amp;B141</f>
        <v>x2</v>
      </c>
      <c r="B141" s="63">
        <v>2</v>
      </c>
      <c r="C141" s="87" t="str">
        <f t="shared" si="50"/>
        <v/>
      </c>
      <c r="D141" s="87" t="str">
        <f t="shared" si="51"/>
        <v/>
      </c>
      <c r="E141" s="88" t="str">
        <f t="shared" si="52"/>
        <v/>
      </c>
      <c r="F141" s="88" t="str">
        <f t="shared" si="53"/>
        <v/>
      </c>
      <c r="G141" s="89" t="str">
        <f t="shared" si="54"/>
        <v/>
      </c>
      <c r="H141" s="90" t="str">
        <f t="shared" si="55"/>
        <v/>
      </c>
      <c r="I141" s="97"/>
      <c r="J141" s="87" t="str">
        <f t="shared" si="56"/>
        <v/>
      </c>
      <c r="K141" s="87" t="str">
        <f t="shared" si="57"/>
        <v/>
      </c>
      <c r="L141" s="87" t="str">
        <f t="shared" si="58"/>
        <v/>
      </c>
      <c r="M141" s="92"/>
      <c r="N141" s="92"/>
      <c r="P141" s="223" t="str">
        <f>IF(OR(LEFT($A141,1)="x",W136=9),"",IFERROR(VLOOKUP($A141,IF(V136="V",LedenV,LedenZ),27-W136,0),""))</f>
        <v/>
      </c>
      <c r="Q141" s="223" t="str">
        <f>IF(OR(LEFT($A141,1)="x",W136=9),"",IFERROR(VLOOKUP($A141,IF(V136="V",LedenV,LedenZ),28-W136,0),""))</f>
        <v/>
      </c>
      <c r="R141" s="223" t="str">
        <f>IF(OR(LEFT($A141,1)="x",W136=9),"",IFERROR(VLOOKUP($A141,IF(V136="V",LedenV,LedenZ),29-W136,0),""))</f>
        <v/>
      </c>
      <c r="S141" s="265"/>
      <c r="T141" s="228"/>
      <c r="U141" s="226"/>
      <c r="V141" s="229" t="str">
        <f t="shared" ref="V141:W154" si="59">V140</f>
        <v/>
      </c>
      <c r="W141" s="229" t="str">
        <f t="shared" si="59"/>
        <v/>
      </c>
      <c r="X141" s="331">
        <v>6</v>
      </c>
    </row>
    <row r="142" spans="1:24" x14ac:dyDescent="0.2">
      <c r="A142" s="34" t="str">
        <f>C137&amp;"x"&amp;B142</f>
        <v>x3</v>
      </c>
      <c r="B142" s="63">
        <v>3</v>
      </c>
      <c r="C142" s="87" t="str">
        <f t="shared" si="50"/>
        <v/>
      </c>
      <c r="D142" s="87" t="str">
        <f t="shared" si="51"/>
        <v/>
      </c>
      <c r="E142" s="88" t="str">
        <f t="shared" si="52"/>
        <v/>
      </c>
      <c r="F142" s="88" t="str">
        <f t="shared" si="53"/>
        <v/>
      </c>
      <c r="G142" s="89" t="str">
        <f t="shared" si="54"/>
        <v/>
      </c>
      <c r="H142" s="90" t="str">
        <f t="shared" si="55"/>
        <v/>
      </c>
      <c r="I142" s="97"/>
      <c r="J142" s="87" t="str">
        <f t="shared" si="56"/>
        <v/>
      </c>
      <c r="K142" s="87" t="str">
        <f t="shared" si="57"/>
        <v/>
      </c>
      <c r="L142" s="87" t="str">
        <f t="shared" si="58"/>
        <v/>
      </c>
      <c r="M142" s="92"/>
      <c r="N142" s="92"/>
      <c r="P142" s="223" t="str">
        <f>IF(OR(LEFT($A142,1)="x",W136=9),"",IFERROR(VLOOKUP($A142,IF(V136="V",LedenV,LedenZ),27-W136,0),""))</f>
        <v/>
      </c>
      <c r="Q142" s="223" t="str">
        <f>IF(OR(LEFT($A142,1)="x",W136=9),"",IFERROR(VLOOKUP($A142,IF(V136="V",LedenV,LedenZ),28-W136,0),""))</f>
        <v/>
      </c>
      <c r="R142" s="223" t="str">
        <f>IF(OR(LEFT($A142,1)="x",W136=9),"",IFERROR(VLOOKUP($A142,IF(V136="V",LedenV,LedenZ),29-W136,0),""))</f>
        <v/>
      </c>
      <c r="S142" s="265"/>
      <c r="T142" s="228"/>
      <c r="U142" s="226"/>
      <c r="V142" s="229" t="str">
        <f t="shared" si="59"/>
        <v/>
      </c>
      <c r="W142" s="229" t="str">
        <f t="shared" si="59"/>
        <v/>
      </c>
      <c r="X142" s="331">
        <v>7</v>
      </c>
    </row>
    <row r="143" spans="1:24" x14ac:dyDescent="0.2">
      <c r="A143" s="34" t="str">
        <f>C137&amp;"x"&amp;B143</f>
        <v>x4</v>
      </c>
      <c r="B143" s="63">
        <v>4</v>
      </c>
      <c r="C143" s="87" t="str">
        <f t="shared" si="50"/>
        <v/>
      </c>
      <c r="D143" s="87" t="str">
        <f t="shared" si="51"/>
        <v/>
      </c>
      <c r="E143" s="88" t="str">
        <f t="shared" si="52"/>
        <v/>
      </c>
      <c r="F143" s="88" t="str">
        <f t="shared" si="53"/>
        <v/>
      </c>
      <c r="G143" s="89" t="str">
        <f t="shared" si="54"/>
        <v/>
      </c>
      <c r="H143" s="90" t="str">
        <f t="shared" si="55"/>
        <v/>
      </c>
      <c r="I143" s="97"/>
      <c r="J143" s="87" t="str">
        <f t="shared" si="56"/>
        <v/>
      </c>
      <c r="K143" s="87" t="str">
        <f t="shared" si="57"/>
        <v/>
      </c>
      <c r="L143" s="87" t="str">
        <f t="shared" si="58"/>
        <v/>
      </c>
      <c r="M143" s="92"/>
      <c r="N143" s="92"/>
      <c r="P143" s="223" t="str">
        <f>IF(OR(LEFT($A143,1)="x",W136=9),"",IFERROR(VLOOKUP($A143,IF(V136="V",LedenV,LedenZ),27-W136,0),""))</f>
        <v/>
      </c>
      <c r="Q143" s="223" t="str">
        <f>IF(OR(LEFT($A143,1)="x",W136=9),"",IFERROR(VLOOKUP($A143,IF(V136="V",LedenV,LedenZ),28-W136,0),""))</f>
        <v/>
      </c>
      <c r="R143" s="223" t="str">
        <f>IF(OR(LEFT($A143,1)="x",W136=9),"",IFERROR(VLOOKUP($A143,IF(V136="V",LedenV,LedenZ),29-W136,0),""))</f>
        <v/>
      </c>
      <c r="S143" s="265"/>
      <c r="T143" s="228"/>
      <c r="U143" s="226"/>
      <c r="V143" s="229" t="str">
        <f t="shared" si="59"/>
        <v/>
      </c>
      <c r="W143" s="229" t="str">
        <f t="shared" si="59"/>
        <v/>
      </c>
      <c r="X143" s="331">
        <v>8</v>
      </c>
    </row>
    <row r="144" spans="1:24" x14ac:dyDescent="0.2">
      <c r="A144" s="34" t="str">
        <f>C137&amp;"x"&amp;B144</f>
        <v>x5</v>
      </c>
      <c r="B144" s="63">
        <v>5</v>
      </c>
      <c r="C144" s="87" t="str">
        <f t="shared" si="50"/>
        <v/>
      </c>
      <c r="D144" s="87" t="str">
        <f t="shared" si="51"/>
        <v/>
      </c>
      <c r="E144" s="88" t="str">
        <f t="shared" si="52"/>
        <v/>
      </c>
      <c r="F144" s="88" t="str">
        <f t="shared" si="53"/>
        <v/>
      </c>
      <c r="G144" s="89" t="str">
        <f t="shared" si="54"/>
        <v/>
      </c>
      <c r="H144" s="90" t="str">
        <f t="shared" si="55"/>
        <v/>
      </c>
      <c r="I144" s="97"/>
      <c r="J144" s="87" t="str">
        <f t="shared" si="56"/>
        <v/>
      </c>
      <c r="K144" s="87" t="str">
        <f t="shared" si="57"/>
        <v/>
      </c>
      <c r="L144" s="87" t="str">
        <f t="shared" si="58"/>
        <v/>
      </c>
      <c r="M144" s="92"/>
      <c r="N144" s="92"/>
      <c r="P144" s="223" t="str">
        <f>IF(OR(LEFT($A144,1)="x",W136=9),"",IFERROR(VLOOKUP($A144,IF(V136="V",LedenV,LedenZ),27-W136,0),""))</f>
        <v/>
      </c>
      <c r="Q144" s="223" t="str">
        <f>IF(OR(LEFT($A144,1)="x",W136=9),"",IFERROR(VLOOKUP($A144,IF(V136="V",LedenV,LedenZ),28-W136,0),""))</f>
        <v/>
      </c>
      <c r="R144" s="223" t="str">
        <f>IF(OR(LEFT($A144,1)="x",W136=9),"",IFERROR(VLOOKUP($A144,IF(V136="V",LedenV,LedenZ),29-W136,0),""))</f>
        <v/>
      </c>
      <c r="S144" s="265"/>
      <c r="T144" s="228"/>
      <c r="U144" s="226"/>
      <c r="V144" s="229" t="str">
        <f t="shared" si="59"/>
        <v/>
      </c>
      <c r="W144" s="229" t="str">
        <f t="shared" si="59"/>
        <v/>
      </c>
      <c r="X144" s="331">
        <v>9</v>
      </c>
    </row>
    <row r="145" spans="1:24" x14ac:dyDescent="0.2">
      <c r="A145" s="34" t="str">
        <f>C137&amp;"x"&amp;B145</f>
        <v>x6</v>
      </c>
      <c r="B145" s="63">
        <v>6</v>
      </c>
      <c r="C145" s="87" t="str">
        <f t="shared" si="50"/>
        <v/>
      </c>
      <c r="D145" s="87" t="str">
        <f t="shared" si="51"/>
        <v/>
      </c>
      <c r="E145" s="88" t="str">
        <f t="shared" si="52"/>
        <v/>
      </c>
      <c r="F145" s="88" t="str">
        <f t="shared" si="53"/>
        <v/>
      </c>
      <c r="G145" s="89" t="str">
        <f t="shared" si="54"/>
        <v/>
      </c>
      <c r="H145" s="90" t="str">
        <f t="shared" si="55"/>
        <v/>
      </c>
      <c r="I145" s="97"/>
      <c r="J145" s="87" t="str">
        <f t="shared" si="56"/>
        <v/>
      </c>
      <c r="K145" s="87" t="str">
        <f t="shared" si="57"/>
        <v/>
      </c>
      <c r="L145" s="87" t="str">
        <f t="shared" si="58"/>
        <v/>
      </c>
      <c r="M145" s="92"/>
      <c r="N145" s="92"/>
      <c r="P145" s="223" t="str">
        <f>IF(OR(LEFT($A145,1)="x",W136=9),"",IFERROR(VLOOKUP($A145,IF(V136="V",LedenV,LedenZ),27-W136,0),""))</f>
        <v/>
      </c>
      <c r="Q145" s="223" t="str">
        <f>IF(OR(LEFT($A145,1)="x",W136=9),"",IFERROR(VLOOKUP($A145,IF(V136="V",LedenV,LedenZ),28-W136,0),""))</f>
        <v/>
      </c>
      <c r="R145" s="223" t="str">
        <f>IF(OR(LEFT($A145,1)="x",W136=9),"",IFERROR(VLOOKUP($A145,IF(V136="V",LedenV,LedenZ),29-W136,0),""))</f>
        <v/>
      </c>
      <c r="S145" s="265"/>
      <c r="T145" s="228"/>
      <c r="U145" s="226"/>
      <c r="V145" s="229" t="str">
        <f t="shared" si="59"/>
        <v/>
      </c>
      <c r="W145" s="229" t="str">
        <f t="shared" si="59"/>
        <v/>
      </c>
      <c r="X145" s="331">
        <v>10</v>
      </c>
    </row>
    <row r="146" spans="1:24" x14ac:dyDescent="0.2">
      <c r="A146" s="34" t="str">
        <f>C137&amp;"x"&amp;B146</f>
        <v>x7</v>
      </c>
      <c r="B146" s="63">
        <v>7</v>
      </c>
      <c r="C146" s="87" t="str">
        <f t="shared" si="50"/>
        <v/>
      </c>
      <c r="D146" s="87" t="str">
        <f t="shared" si="51"/>
        <v/>
      </c>
      <c r="E146" s="88" t="str">
        <f t="shared" si="52"/>
        <v/>
      </c>
      <c r="F146" s="88" t="str">
        <f t="shared" si="53"/>
        <v/>
      </c>
      <c r="G146" s="89" t="str">
        <f t="shared" si="54"/>
        <v/>
      </c>
      <c r="H146" s="90" t="str">
        <f t="shared" si="55"/>
        <v/>
      </c>
      <c r="I146" s="97"/>
      <c r="J146" s="87" t="str">
        <f t="shared" si="56"/>
        <v/>
      </c>
      <c r="K146" s="87" t="str">
        <f t="shared" si="57"/>
        <v/>
      </c>
      <c r="L146" s="87" t="str">
        <f t="shared" si="58"/>
        <v/>
      </c>
      <c r="M146" s="92"/>
      <c r="N146" s="92"/>
      <c r="P146" s="223" t="str">
        <f>IF(OR(LEFT($A146,1)="x",W136=9),"",IFERROR(VLOOKUP($A146,IF(V136="V",LedenV,LedenZ),27-W136,0),""))</f>
        <v/>
      </c>
      <c r="Q146" s="223" t="str">
        <f>IF(OR(LEFT($A146,1)="x",W136=9),"",IFERROR(VLOOKUP($A146,IF(V136="V",LedenV,LedenZ),28-W136,0),""))</f>
        <v/>
      </c>
      <c r="R146" s="223" t="str">
        <f>IF(OR(LEFT($A146,1)="x",W136=9),"",IFERROR(VLOOKUP($A146,IF(V136="V",LedenV,LedenZ),29-W136,0),""))</f>
        <v/>
      </c>
      <c r="S146" s="265"/>
      <c r="T146" s="228"/>
      <c r="U146" s="226"/>
      <c r="V146" s="229" t="str">
        <f t="shared" si="59"/>
        <v/>
      </c>
      <c r="W146" s="229" t="str">
        <f t="shared" si="59"/>
        <v/>
      </c>
      <c r="X146" s="331">
        <v>11</v>
      </c>
    </row>
    <row r="147" spans="1:24" x14ac:dyDescent="0.2">
      <c r="A147" s="34" t="str">
        <f>C137&amp;"x"&amp;B147</f>
        <v>x8</v>
      </c>
      <c r="B147" s="63">
        <v>8</v>
      </c>
      <c r="C147" s="87" t="str">
        <f t="shared" si="50"/>
        <v/>
      </c>
      <c r="D147" s="87" t="str">
        <f t="shared" si="51"/>
        <v/>
      </c>
      <c r="E147" s="88" t="str">
        <f t="shared" si="52"/>
        <v/>
      </c>
      <c r="F147" s="88" t="str">
        <f t="shared" si="53"/>
        <v/>
      </c>
      <c r="G147" s="89" t="str">
        <f t="shared" si="54"/>
        <v/>
      </c>
      <c r="H147" s="90" t="str">
        <f t="shared" si="55"/>
        <v/>
      </c>
      <c r="I147" s="97"/>
      <c r="J147" s="87" t="str">
        <f t="shared" si="56"/>
        <v/>
      </c>
      <c r="K147" s="87" t="str">
        <f t="shared" si="57"/>
        <v/>
      </c>
      <c r="L147" s="87" t="str">
        <f t="shared" si="58"/>
        <v/>
      </c>
      <c r="M147" s="92"/>
      <c r="N147" s="92"/>
      <c r="P147" s="223" t="str">
        <f>IF(OR(LEFT($A147,1)="x",W136=9),"",IFERROR(VLOOKUP($A147,IF(V136="V",LedenV,LedenZ),27-W136,0),""))</f>
        <v/>
      </c>
      <c r="Q147" s="223" t="str">
        <f>IF(OR(LEFT($A147,1)="x",W136=9),"",IFERROR(VLOOKUP($A147,IF(V136="V",LedenV,LedenZ),28-W136,0),""))</f>
        <v/>
      </c>
      <c r="R147" s="223" t="str">
        <f>IF(OR(LEFT($A147,1)="x",W136=9),"",IFERROR(VLOOKUP($A147,IF(V136="V",LedenV,LedenZ),29-W136,0),""))</f>
        <v/>
      </c>
      <c r="S147" s="265"/>
      <c r="T147" s="228"/>
      <c r="U147" s="226"/>
      <c r="V147" s="229" t="str">
        <f t="shared" si="59"/>
        <v/>
      </c>
      <c r="W147" s="229" t="str">
        <f t="shared" si="59"/>
        <v/>
      </c>
      <c r="X147" s="331">
        <v>12</v>
      </c>
    </row>
    <row r="148" spans="1:24" x14ac:dyDescent="0.2">
      <c r="A148" s="34" t="str">
        <f>C137&amp;"x"&amp;B148</f>
        <v>x9</v>
      </c>
      <c r="B148" s="63">
        <v>9</v>
      </c>
      <c r="C148" s="87" t="str">
        <f t="shared" si="50"/>
        <v/>
      </c>
      <c r="D148" s="87" t="str">
        <f t="shared" si="51"/>
        <v/>
      </c>
      <c r="E148" s="88" t="str">
        <f t="shared" si="52"/>
        <v/>
      </c>
      <c r="F148" s="88" t="str">
        <f t="shared" si="53"/>
        <v/>
      </c>
      <c r="G148" s="89" t="str">
        <f t="shared" si="54"/>
        <v/>
      </c>
      <c r="H148" s="90" t="str">
        <f t="shared" si="55"/>
        <v/>
      </c>
      <c r="I148" s="97"/>
      <c r="J148" s="87" t="str">
        <f t="shared" si="56"/>
        <v/>
      </c>
      <c r="K148" s="87" t="str">
        <f t="shared" si="57"/>
        <v/>
      </c>
      <c r="L148" s="87" t="str">
        <f t="shared" si="58"/>
        <v/>
      </c>
      <c r="M148" s="92"/>
      <c r="N148" s="92"/>
      <c r="P148" s="223" t="str">
        <f>IF(OR(LEFT($A148,1)="x",W136=9),"",IFERROR(VLOOKUP($A148,IF(V136="V",LedenV,LedenZ),27-W136,0),""))</f>
        <v/>
      </c>
      <c r="Q148" s="223" t="str">
        <f>IF(OR(LEFT($A148,1)="x",W136=9),"",IFERROR(VLOOKUP($A148,IF(V136="V",LedenV,LedenZ),28-W136,0),""))</f>
        <v/>
      </c>
      <c r="R148" s="223" t="str">
        <f>IF(OR(LEFT($A148,1)="x",W136=9),"",IFERROR(VLOOKUP($A148,IF(V136="V",LedenV,LedenZ),29-W136,0),""))</f>
        <v/>
      </c>
      <c r="S148" s="265"/>
      <c r="T148" s="228"/>
      <c r="U148" s="226"/>
      <c r="V148" s="229" t="str">
        <f t="shared" si="59"/>
        <v/>
      </c>
      <c r="W148" s="229" t="str">
        <f t="shared" si="59"/>
        <v/>
      </c>
      <c r="X148" s="331">
        <v>13</v>
      </c>
    </row>
    <row r="149" spans="1:24" x14ac:dyDescent="0.2">
      <c r="A149" s="34" t="str">
        <f>C137&amp;"x"&amp;B149</f>
        <v>x10</v>
      </c>
      <c r="B149" s="63">
        <v>10</v>
      </c>
      <c r="C149" s="87" t="str">
        <f t="shared" si="50"/>
        <v/>
      </c>
      <c r="D149" s="87" t="str">
        <f t="shared" si="51"/>
        <v/>
      </c>
      <c r="E149" s="88" t="str">
        <f t="shared" si="52"/>
        <v/>
      </c>
      <c r="F149" s="88" t="str">
        <f t="shared" si="53"/>
        <v/>
      </c>
      <c r="G149" s="89" t="str">
        <f t="shared" si="54"/>
        <v/>
      </c>
      <c r="H149" s="90" t="str">
        <f t="shared" si="55"/>
        <v/>
      </c>
      <c r="I149" s="97"/>
      <c r="J149" s="87" t="str">
        <f t="shared" si="56"/>
        <v/>
      </c>
      <c r="K149" s="87" t="str">
        <f t="shared" si="57"/>
        <v/>
      </c>
      <c r="L149" s="87" t="str">
        <f t="shared" si="58"/>
        <v/>
      </c>
      <c r="M149" s="92"/>
      <c r="N149" s="92"/>
      <c r="P149" s="223" t="str">
        <f>IF(OR(LEFT($A149,1)="x",W136=9),"",IFERROR(VLOOKUP($A149,IF(V136="V",LedenV,LedenZ),27-W136,0),""))</f>
        <v/>
      </c>
      <c r="Q149" s="223" t="str">
        <f>IF(OR(LEFT($A149,1)="x",W136=9),"",IFERROR(VLOOKUP($A149,IF(V136="V",LedenV,LedenZ),28-W136,0),""))</f>
        <v/>
      </c>
      <c r="R149" s="223" t="str">
        <f>IF(OR(LEFT($A149,1)="x",W136=9),"",IFERROR(VLOOKUP($A149,IF(V136="V",LedenV,LedenZ),29-W136,0),""))</f>
        <v/>
      </c>
      <c r="S149" s="265"/>
      <c r="T149" s="228"/>
      <c r="U149" s="226"/>
      <c r="V149" s="229" t="str">
        <f t="shared" si="59"/>
        <v/>
      </c>
      <c r="W149" s="229" t="str">
        <f t="shared" si="59"/>
        <v/>
      </c>
      <c r="X149" s="331">
        <v>14</v>
      </c>
    </row>
    <row r="150" spans="1:24" x14ac:dyDescent="0.2">
      <c r="A150" s="34" t="str">
        <f>C137&amp;"x"&amp;B150</f>
        <v>x11</v>
      </c>
      <c r="B150" s="63">
        <v>11</v>
      </c>
      <c r="C150" s="87" t="str">
        <f t="shared" si="50"/>
        <v/>
      </c>
      <c r="D150" s="87" t="str">
        <f t="shared" si="51"/>
        <v/>
      </c>
      <c r="E150" s="88" t="str">
        <f t="shared" si="52"/>
        <v/>
      </c>
      <c r="F150" s="88" t="str">
        <f t="shared" si="53"/>
        <v/>
      </c>
      <c r="G150" s="89" t="str">
        <f t="shared" si="54"/>
        <v/>
      </c>
      <c r="H150" s="90" t="str">
        <f t="shared" si="55"/>
        <v/>
      </c>
      <c r="I150" s="97"/>
      <c r="J150" s="87" t="str">
        <f t="shared" si="56"/>
        <v/>
      </c>
      <c r="K150" s="87" t="str">
        <f t="shared" si="57"/>
        <v/>
      </c>
      <c r="L150" s="87" t="str">
        <f t="shared" si="58"/>
        <v/>
      </c>
      <c r="M150" s="92"/>
      <c r="N150" s="92"/>
      <c r="P150" s="223" t="str">
        <f>IF(OR(LEFT($A150,1)="x",W136=9),"",IFERROR(VLOOKUP($A150,IF(V136="V",LedenV,LedenZ),27-W136,0),""))</f>
        <v/>
      </c>
      <c r="Q150" s="223" t="str">
        <f>IF(OR(LEFT($A150,1)="x",W136=9),"",IFERROR(VLOOKUP($A150,IF(V136="V",LedenV,LedenZ),28-W136,0),""))</f>
        <v/>
      </c>
      <c r="R150" s="223" t="str">
        <f>IF(OR(LEFT($A150,1)="x",W136=9),"",IFERROR(VLOOKUP($A150,IF(V136="V",LedenV,LedenZ),29-W136,0),""))</f>
        <v/>
      </c>
      <c r="S150" s="265"/>
      <c r="V150" s="229" t="str">
        <f t="shared" si="59"/>
        <v/>
      </c>
      <c r="W150" s="229" t="str">
        <f t="shared" si="59"/>
        <v/>
      </c>
      <c r="X150" s="331">
        <v>15</v>
      </c>
    </row>
    <row r="151" spans="1:24" x14ac:dyDescent="0.2">
      <c r="A151" s="34" t="str">
        <f>C137&amp;"x"&amp;B151</f>
        <v>x12</v>
      </c>
      <c r="B151" s="63">
        <v>12</v>
      </c>
      <c r="C151" s="87" t="str">
        <f t="shared" si="50"/>
        <v/>
      </c>
      <c r="D151" s="87" t="str">
        <f t="shared" si="51"/>
        <v/>
      </c>
      <c r="E151" s="88" t="str">
        <f t="shared" si="52"/>
        <v/>
      </c>
      <c r="F151" s="88" t="str">
        <f t="shared" si="53"/>
        <v/>
      </c>
      <c r="G151" s="89" t="str">
        <f t="shared" si="54"/>
        <v/>
      </c>
      <c r="H151" s="90" t="str">
        <f t="shared" si="55"/>
        <v/>
      </c>
      <c r="I151" s="97"/>
      <c r="J151" s="87" t="str">
        <f t="shared" si="56"/>
        <v/>
      </c>
      <c r="K151" s="87" t="str">
        <f t="shared" si="57"/>
        <v/>
      </c>
      <c r="L151" s="87" t="str">
        <f t="shared" si="58"/>
        <v/>
      </c>
      <c r="M151" s="92"/>
      <c r="N151" s="92"/>
      <c r="P151" s="223" t="str">
        <f>IF(OR(LEFT($A151,1)="x",W136=9),"",IFERROR(VLOOKUP($A151,IF(V136="V",LedenV,LedenZ),27-W136,0),""))</f>
        <v/>
      </c>
      <c r="Q151" s="223" t="str">
        <f>IF(OR(LEFT($A151,1)="x",W136=9),"",IFERROR(VLOOKUP($A151,IF(V136="V",LedenV,LedenZ),28-W136,0),""))</f>
        <v/>
      </c>
      <c r="R151" s="223" t="str">
        <f>IF(OR(LEFT($A151,1)="x",W136=9),"",IFERROR(VLOOKUP($A151,IF(V136="V",LedenV,LedenZ),29-W136,0),""))</f>
        <v/>
      </c>
      <c r="S151" s="265"/>
      <c r="V151" s="229" t="str">
        <f t="shared" si="59"/>
        <v/>
      </c>
      <c r="W151" s="229" t="str">
        <f t="shared" si="59"/>
        <v/>
      </c>
      <c r="X151" s="331">
        <v>16</v>
      </c>
    </row>
    <row r="152" spans="1:24" x14ac:dyDescent="0.2">
      <c r="A152" s="34" t="str">
        <f>C137&amp;"x"&amp;B152</f>
        <v>x13</v>
      </c>
      <c r="B152" s="63">
        <v>13</v>
      </c>
      <c r="C152" s="87" t="str">
        <f t="shared" si="50"/>
        <v/>
      </c>
      <c r="D152" s="87" t="str">
        <f t="shared" si="51"/>
        <v/>
      </c>
      <c r="E152" s="88" t="str">
        <f t="shared" si="52"/>
        <v/>
      </c>
      <c r="F152" s="88" t="str">
        <f t="shared" si="53"/>
        <v/>
      </c>
      <c r="G152" s="89" t="str">
        <f t="shared" si="54"/>
        <v/>
      </c>
      <c r="H152" s="90" t="str">
        <f t="shared" si="55"/>
        <v/>
      </c>
      <c r="I152" s="97"/>
      <c r="J152" s="87" t="str">
        <f t="shared" si="56"/>
        <v/>
      </c>
      <c r="K152" s="87" t="str">
        <f t="shared" si="57"/>
        <v/>
      </c>
      <c r="L152" s="87" t="str">
        <f t="shared" si="58"/>
        <v/>
      </c>
      <c r="M152" s="92"/>
      <c r="N152" s="92"/>
      <c r="P152" s="223" t="str">
        <f>IF(OR(LEFT($A152,1)="x",W136=9),"",IFERROR(VLOOKUP($A152,IF(V136="V",LedenV,LedenZ),27-W136,0),""))</f>
        <v/>
      </c>
      <c r="Q152" s="223" t="str">
        <f>IF(OR(LEFT($A152,1)="x",W136=9),"",IFERROR(VLOOKUP($A152,IF(V136="V",LedenV,LedenZ),28-W136,0),""))</f>
        <v/>
      </c>
      <c r="R152" s="223" t="str">
        <f>IF(OR(LEFT($A152,1)="x",W136=9),"",IFERROR(VLOOKUP($A152,IF(V136="V",LedenV,LedenZ),29-W136,0),""))</f>
        <v/>
      </c>
      <c r="S152" s="265"/>
      <c r="V152" s="229" t="str">
        <f t="shared" si="59"/>
        <v/>
      </c>
      <c r="W152" s="229" t="str">
        <f t="shared" si="59"/>
        <v/>
      </c>
      <c r="X152" s="331">
        <v>17</v>
      </c>
    </row>
    <row r="153" spans="1:24" x14ac:dyDescent="0.2">
      <c r="A153" s="34" t="str">
        <f>C137&amp;"x"&amp;B153</f>
        <v>x14</v>
      </c>
      <c r="B153" s="63">
        <v>14</v>
      </c>
      <c r="C153" s="87" t="str">
        <f t="shared" si="50"/>
        <v/>
      </c>
      <c r="D153" s="87" t="str">
        <f t="shared" si="51"/>
        <v/>
      </c>
      <c r="E153" s="88" t="str">
        <f t="shared" si="52"/>
        <v/>
      </c>
      <c r="F153" s="88" t="str">
        <f t="shared" si="53"/>
        <v/>
      </c>
      <c r="G153" s="89" t="str">
        <f t="shared" si="54"/>
        <v/>
      </c>
      <c r="H153" s="90" t="str">
        <f t="shared" si="55"/>
        <v/>
      </c>
      <c r="I153" s="97"/>
      <c r="J153" s="87" t="str">
        <f t="shared" si="56"/>
        <v/>
      </c>
      <c r="K153" s="87" t="str">
        <f t="shared" si="57"/>
        <v/>
      </c>
      <c r="L153" s="87" t="str">
        <f t="shared" si="58"/>
        <v/>
      </c>
      <c r="M153" s="92"/>
      <c r="N153" s="92"/>
      <c r="P153" s="223" t="str">
        <f>IF(OR(LEFT($A153,1)="x",W136=9),"",IFERROR(VLOOKUP($A153,IF(V136="V",LedenV,LedenZ),27-W136,0),""))</f>
        <v/>
      </c>
      <c r="Q153" s="223" t="str">
        <f>IF(OR(LEFT($A153,1)="x",W136=9),"",IFERROR(VLOOKUP($A153,IF(V136="V",LedenV,LedenZ),28-W136,0),""))</f>
        <v/>
      </c>
      <c r="R153" s="223" t="str">
        <f>IF(OR(LEFT($A153,1)="x",W136=9),"",IFERROR(VLOOKUP($A153,IF(V136="V",LedenV,LedenZ),29-W136,0),""))</f>
        <v/>
      </c>
      <c r="S153" s="265"/>
      <c r="V153" s="229" t="str">
        <f t="shared" si="59"/>
        <v/>
      </c>
      <c r="W153" s="229" t="str">
        <f t="shared" si="59"/>
        <v/>
      </c>
      <c r="X153" s="331">
        <v>18</v>
      </c>
    </row>
    <row r="154" spans="1:24" x14ac:dyDescent="0.2">
      <c r="A154" s="34" t="str">
        <f>C137&amp;"x"&amp;B154</f>
        <v>x15</v>
      </c>
      <c r="B154" s="63">
        <v>15</v>
      </c>
      <c r="C154" s="87" t="str">
        <f t="shared" si="50"/>
        <v/>
      </c>
      <c r="D154" s="87" t="str">
        <f t="shared" si="51"/>
        <v/>
      </c>
      <c r="E154" s="88" t="str">
        <f t="shared" si="52"/>
        <v/>
      </c>
      <c r="F154" s="88" t="str">
        <f t="shared" si="53"/>
        <v/>
      </c>
      <c r="G154" s="89" t="str">
        <f t="shared" si="54"/>
        <v/>
      </c>
      <c r="H154" s="90" t="str">
        <f t="shared" si="55"/>
        <v/>
      </c>
      <c r="I154" s="97"/>
      <c r="J154" s="87" t="str">
        <f t="shared" si="56"/>
        <v/>
      </c>
      <c r="K154" s="87" t="str">
        <f t="shared" si="57"/>
        <v/>
      </c>
      <c r="L154" s="87" t="str">
        <f t="shared" si="58"/>
        <v/>
      </c>
      <c r="M154" s="92"/>
      <c r="N154" s="92"/>
      <c r="P154" s="223" t="str">
        <f>IF(OR(LEFT($A154,1)="x",W136=9),"",IFERROR(VLOOKUP($A154,IF(V136="V",LedenV,LedenZ),27-W136,0),""))</f>
        <v/>
      </c>
      <c r="Q154" s="223" t="str">
        <f>IF(OR(LEFT($A154,1)="x",W136=9),"",IFERROR(VLOOKUP($A154,IF(V136="V",LedenV,LedenZ),28-W136,0),""))</f>
        <v/>
      </c>
      <c r="R154" s="223" t="str">
        <f>IF(OR(LEFT($A154,1)="x",W136=9),"",IFERROR(VLOOKUP($A154,IF(V136="V",LedenV,LedenZ),29-W136,0),""))</f>
        <v/>
      </c>
      <c r="S154" s="265"/>
      <c r="V154" s="229" t="str">
        <f t="shared" si="59"/>
        <v/>
      </c>
      <c r="W154" s="229" t="str">
        <f t="shared" si="59"/>
        <v/>
      </c>
      <c r="X154" s="331">
        <v>19</v>
      </c>
    </row>
    <row r="155" spans="1:24" ht="6" customHeight="1" x14ac:dyDescent="0.2">
      <c r="B155" s="107"/>
      <c r="C155" s="108"/>
      <c r="D155" s="108"/>
      <c r="E155" s="108"/>
      <c r="F155" s="108"/>
      <c r="G155" s="108"/>
      <c r="H155" s="108"/>
      <c r="I155" s="108"/>
      <c r="J155" s="108"/>
      <c r="K155" s="108"/>
      <c r="L155" s="108"/>
      <c r="M155" s="92"/>
      <c r="N155" s="92"/>
    </row>
    <row r="156" spans="1:24" x14ac:dyDescent="0.2">
      <c r="B156" s="100"/>
      <c r="C156" s="101"/>
      <c r="D156" s="100"/>
      <c r="E156" s="100"/>
      <c r="F156" s="100"/>
      <c r="G156" s="102"/>
      <c r="H156" s="109" t="s">
        <v>6563</v>
      </c>
      <c r="I156" s="102"/>
      <c r="J156" s="110" t="str">
        <f>P137</f>
        <v/>
      </c>
      <c r="K156" s="110" t="str">
        <f>Q137</f>
        <v/>
      </c>
      <c r="L156" s="110" t="str">
        <f>R137</f>
        <v/>
      </c>
      <c r="M156" s="92"/>
      <c r="N156" s="92"/>
    </row>
    <row r="157" spans="1:24" ht="12.75" customHeight="1" x14ac:dyDescent="0.2">
      <c r="B157" s="407" t="s">
        <v>6564</v>
      </c>
      <c r="C157" s="407"/>
      <c r="D157" s="407"/>
      <c r="E157" s="407"/>
      <c r="F157" s="407"/>
      <c r="G157" s="407"/>
      <c r="H157" s="407"/>
      <c r="I157" s="407"/>
      <c r="J157" s="407"/>
      <c r="K157" s="407"/>
      <c r="L157" s="407"/>
      <c r="M157" s="92"/>
      <c r="N157" s="92"/>
    </row>
    <row r="158" spans="1:24" ht="129.94999999999999" customHeight="1" x14ac:dyDescent="0.2">
      <c r="B158" s="404"/>
      <c r="C158" s="404"/>
      <c r="D158" s="404"/>
      <c r="E158" s="404"/>
      <c r="F158" s="404"/>
      <c r="G158" s="404"/>
      <c r="H158" s="404"/>
      <c r="I158" s="404"/>
      <c r="J158" s="404"/>
      <c r="K158" s="404"/>
      <c r="L158" s="404"/>
      <c r="M158" s="111"/>
      <c r="N158" s="111"/>
    </row>
    <row r="159" spans="1:24" ht="13.5" thickBot="1" x14ac:dyDescent="0.25">
      <c r="B159" s="112"/>
      <c r="C159" s="113"/>
      <c r="D159" s="112"/>
      <c r="E159" s="112"/>
      <c r="F159" s="112"/>
      <c r="G159" s="114"/>
      <c r="H159" s="114"/>
      <c r="I159" s="114"/>
      <c r="J159" s="113"/>
      <c r="K159" s="113"/>
      <c r="L159" s="113"/>
      <c r="M159" s="92"/>
      <c r="N159" s="92"/>
      <c r="O159" s="34"/>
      <c r="P159" s="34"/>
      <c r="Q159" s="34"/>
      <c r="R159" s="34"/>
      <c r="S159" s="134"/>
      <c r="T159" s="34"/>
      <c r="U159" s="34"/>
      <c r="V159" s="34"/>
      <c r="W159" s="34"/>
      <c r="X159" s="299"/>
    </row>
    <row r="160" spans="1:24" ht="13.5" thickTop="1" x14ac:dyDescent="0.2">
      <c r="B160" s="100"/>
      <c r="C160" s="101"/>
      <c r="D160" s="100"/>
      <c r="E160" s="100"/>
      <c r="F160" s="100"/>
      <c r="G160" s="102"/>
      <c r="H160" s="102"/>
      <c r="I160" s="102"/>
      <c r="J160" s="101"/>
      <c r="K160" s="101"/>
      <c r="L160" s="101"/>
      <c r="M160" s="92"/>
      <c r="N160" s="92"/>
      <c r="O160" s="34"/>
      <c r="P160" s="136" t="str">
        <f>IF(C162="","",IF(LEFT(D162,1)="V","V",IF(LEFT(D162,1)="Z","Z","")))</f>
        <v/>
      </c>
      <c r="Q160" s="136" t="str">
        <f>IF($P160="","",LEFT(IFERROR(VLOOKUP($C162,IF(P160="V",TeamsV,TeamsZ),2,0),"")&amp;"??",2))</f>
        <v/>
      </c>
      <c r="R160" s="136" t="str">
        <f>IF(P160="","",LEFT(IFERROR(VLOOKUP(C162,IF(P160="V",TeamsV,TeamsZ),4,0),"")&amp;"?",1))</f>
        <v/>
      </c>
      <c r="S160" s="134"/>
      <c r="T160" s="34"/>
      <c r="U160" s="34"/>
      <c r="V160" s="34"/>
      <c r="W160" s="34"/>
      <c r="X160" s="299" t="s">
        <v>6554</v>
      </c>
    </row>
    <row r="161" spans="1:24" x14ac:dyDescent="0.2">
      <c r="A161" s="62"/>
      <c r="B161" s="100"/>
      <c r="C161" s="101" t="s">
        <v>4</v>
      </c>
      <c r="D161" s="101" t="s">
        <v>6562</v>
      </c>
      <c r="E161" s="405" t="s">
        <v>7193</v>
      </c>
      <c r="F161" s="405"/>
      <c r="G161" s="405"/>
      <c r="H161" s="405"/>
      <c r="I161" s="102"/>
      <c r="J161" s="101" t="s">
        <v>6551</v>
      </c>
      <c r="K161" s="101" t="s">
        <v>6552</v>
      </c>
      <c r="L161" s="101" t="s">
        <v>6553</v>
      </c>
      <c r="M161" s="69"/>
      <c r="N161" s="69"/>
      <c r="O161" s="70"/>
      <c r="P161" s="71">
        <f>COUNT(P165:P179)</f>
        <v>0</v>
      </c>
      <c r="Q161" s="71">
        <f>COUNT(Q165:Q179)</f>
        <v>0</v>
      </c>
      <c r="R161" s="71">
        <f>COUNT(R165:R179)</f>
        <v>0</v>
      </c>
      <c r="S161" s="264"/>
      <c r="T161" s="72"/>
      <c r="U161" s="70">
        <f>15-COUNTBLANK(C165:C179)</f>
        <v>0</v>
      </c>
      <c r="V161" s="103" t="str">
        <f>IFERROR(UPPER(LEFT(D162,1)),"-")</f>
        <v/>
      </c>
      <c r="W161" s="104">
        <f>IFERROR(IF(V161="V",0,IF(V161="Z",1,9)),9)</f>
        <v>9</v>
      </c>
      <c r="X161" s="333">
        <v>1</v>
      </c>
    </row>
    <row r="162" spans="1:24" x14ac:dyDescent="0.2">
      <c r="A162" s="43">
        <v>7</v>
      </c>
      <c r="B162" s="73"/>
      <c r="C162" s="105"/>
      <c r="D162" s="230"/>
      <c r="E162" s="406"/>
      <c r="F162" s="406" t="s">
        <v>19</v>
      </c>
      <c r="G162" s="406" t="s">
        <v>19</v>
      </c>
      <c r="H162" s="406" t="s">
        <v>19</v>
      </c>
      <c r="I162" s="76"/>
      <c r="J162" s="300">
        <f>COUNTIF(C165:C179,"V")</f>
        <v>0</v>
      </c>
      <c r="K162" s="300">
        <f>COUNTIF(C165:C179,"M")</f>
        <v>0</v>
      </c>
      <c r="L162" s="77" t="str">
        <f>IFERROR(AVERAGE(H165:H179),"")</f>
        <v/>
      </c>
      <c r="M162" s="78"/>
      <c r="N162" s="78"/>
      <c r="O162" s="79" t="str">
        <f>IF($C162="","",LEFT(IFERROR(VLOOKUP($C162,IF($D162="Veld",TeamsV,TeamsZ),4,0),"")&amp;"?",1))</f>
        <v/>
      </c>
      <c r="P162" s="223" t="str">
        <f>IF(COUNT(P165:P179)=0,"",TeamPunten(P165:P179,$V162))</f>
        <v/>
      </c>
      <c r="Q162" s="223" t="str">
        <f>IF(COUNT(Q165:Q179)=0,"",TeamPunten(Q165:Q179,$V162))</f>
        <v/>
      </c>
      <c r="R162" s="223" t="str">
        <f>IF(COUNT(R165:R179)=0,"",TeamPunten(R165:R179,$V162))</f>
        <v/>
      </c>
      <c r="S162" s="265"/>
      <c r="T162" s="224"/>
      <c r="U162" s="225" t="str">
        <f>MID($C162,1,1)</f>
        <v/>
      </c>
      <c r="V162" s="225" t="str">
        <f>MID($C162,1,1)</f>
        <v/>
      </c>
      <c r="W162" s="225" t="str">
        <f>MID($C162,1,1)</f>
        <v/>
      </c>
      <c r="X162" s="331">
        <v>2</v>
      </c>
    </row>
    <row r="163" spans="1:24" x14ac:dyDescent="0.2">
      <c r="B163" s="63"/>
      <c r="C163" s="221"/>
      <c r="D163" s="63"/>
      <c r="E163" s="63"/>
      <c r="F163" s="63"/>
      <c r="G163" s="67"/>
      <c r="H163" s="67"/>
      <c r="I163" s="67"/>
      <c r="J163" s="232"/>
      <c r="K163" s="232"/>
      <c r="L163" s="232"/>
      <c r="M163" s="80"/>
      <c r="N163" s="80"/>
      <c r="P163" s="224"/>
      <c r="Q163" s="224"/>
      <c r="R163" s="224"/>
      <c r="T163" s="224"/>
      <c r="U163" s="226"/>
      <c r="V163" s="226"/>
      <c r="W163" s="226"/>
      <c r="X163" s="331">
        <v>3</v>
      </c>
    </row>
    <row r="164" spans="1:24" x14ac:dyDescent="0.2">
      <c r="A164" s="81"/>
      <c r="B164" s="82"/>
      <c r="C164" s="83" t="s">
        <v>6555</v>
      </c>
      <c r="D164" s="83" t="s">
        <v>6556</v>
      </c>
      <c r="E164" s="84" t="s">
        <v>6557</v>
      </c>
      <c r="F164" s="84" t="s">
        <v>6558</v>
      </c>
      <c r="G164" s="83" t="s">
        <v>6559</v>
      </c>
      <c r="H164" s="83" t="s">
        <v>6560</v>
      </c>
      <c r="I164" s="83" t="s">
        <v>6415</v>
      </c>
      <c r="J164" s="83" t="s">
        <v>7321</v>
      </c>
      <c r="K164" s="83" t="s">
        <v>8065</v>
      </c>
      <c r="L164" s="83" t="s">
        <v>8195</v>
      </c>
      <c r="M164" s="85"/>
      <c r="N164" s="85"/>
      <c r="O164" s="86"/>
      <c r="P164" s="227" t="s">
        <v>6425</v>
      </c>
      <c r="Q164" s="227" t="s">
        <v>6424</v>
      </c>
      <c r="R164" s="227" t="s">
        <v>6426</v>
      </c>
      <c r="S164" s="227"/>
      <c r="T164" s="224"/>
      <c r="U164" s="225" t="str">
        <f>IF(W162="","",VLOOKUP(W162,Leeftijdscat,2,FALSE))</f>
        <v/>
      </c>
      <c r="V164" s="225" t="str">
        <f>IF(W162="","",VLOOKUP(W162,Leeftijdscat,3,FALSE))</f>
        <v/>
      </c>
      <c r="W164" s="225" t="str">
        <f>IF(W162="","",VLOOKUP(W162,Leeftijdscat,4,FALSE))</f>
        <v/>
      </c>
      <c r="X164" s="331">
        <v>4</v>
      </c>
    </row>
    <row r="165" spans="1:24" x14ac:dyDescent="0.2">
      <c r="A165" s="34" t="str">
        <f>C162&amp;"x"&amp;B165</f>
        <v>x1</v>
      </c>
      <c r="B165" s="63">
        <v>1</v>
      </c>
      <c r="C165" s="87" t="str">
        <f t="shared" ref="C165:C179" si="60">IF(OR(LEFT($A165,1)="x",W$161=9),"",IFERROR(VLOOKUP($A165,IF(V$161="V",LedenV,LedenZ),6-W$161,0),""))</f>
        <v/>
      </c>
      <c r="D165" s="87" t="str">
        <f t="shared" ref="D165:D179" si="61">IF(OR(LEFT($A165,1)="x",W$161=9),"",IFERROR(VLOOKUP($A165,IF(V$161="V",LedenV,LedenZ),7-W$161,0),""))</f>
        <v/>
      </c>
      <c r="E165" s="88" t="str">
        <f t="shared" ref="E165:E179" si="62">IF(OR(LEFT($A165,1)="x",W$161=9),"",IFERROR(VLOOKUP($A165,IF(V$161="V",LedenV,LedenZ),8-W$161,0),""))</f>
        <v/>
      </c>
      <c r="F165" s="88" t="str">
        <f t="shared" ref="F165:F179" si="63">IF(OR(LEFT($A165,1)="x",W$161=9),"",IFERROR(VLOOKUP($A165,IF(V$161="V",LedenV,LedenZ),9-W$161,0),""))</f>
        <v/>
      </c>
      <c r="G165" s="89" t="str">
        <f t="shared" ref="G165:G179" si="64">IF(OR(LEFT($A165,1)="x",W$161=9),"",IFERROR(VLOOKUP($A165,IF(V$161="V",LedenV,LedenZ),10-W$161,0),""))</f>
        <v/>
      </c>
      <c r="H165" s="90" t="str">
        <f t="shared" ref="H165:H179" si="65">IF(AND(ISNUMBER(G165),G165&lt;&gt;0),IF(OR(MONTH(G165)&lt;MONTH(Peildatum),AND(MONTH(G165)&lt;=MONTH(Peildatum),DAY(G165)&lt;=DAY(Peildatum))),YEAR(Peildatum)-YEAR(G165),YEAR(Peildatum)-YEAR(G165)-1),"")</f>
        <v/>
      </c>
      <c r="I165" s="106"/>
      <c r="J165" s="87" t="str">
        <f t="shared" ref="J165:J179" si="66">IF(OR(LEFT($A165,1)="x",W$161=9),"",IFERROR(VLOOKUP($A165,IF(V$161="V",LedenV,LedenZ),16-W$161,0),""))</f>
        <v/>
      </c>
      <c r="K165" s="87" t="str">
        <f t="shared" ref="K165:K179" si="67">IF(OR(LEFT($A165,1)="x",W$161=9),"",IFERROR(VLOOKUP($A165,IF(V$161="V",LedenV,LedenZ),17-W$161,0),""))</f>
        <v/>
      </c>
      <c r="L165" s="87" t="str">
        <f t="shared" ref="L165:L179" si="68">IF(OR(LEFT($A165,1)="x",W$161=9),"",IFERROR(VLOOKUP($A165,IF(V$161="V",LedenV,LedenZ),18-W$161,0),""))</f>
        <v/>
      </c>
      <c r="M165" s="92"/>
      <c r="N165" s="92"/>
      <c r="P165" s="223" t="str">
        <f>IF(OR(LEFT($A165,1)="x",W161=9),"",IFERROR(VLOOKUP($A165,IF(V161="V",LedenV,LedenZ),27-W161,0),""))</f>
        <v/>
      </c>
      <c r="Q165" s="223" t="str">
        <f>IF(OR(LEFT($A165,1)="x",W161=9),"",IFERROR(VLOOKUP($A165,IF(V161="V",LedenV,LedenZ),28-W161,0),""))</f>
        <v/>
      </c>
      <c r="R165" s="223" t="str">
        <f>IF(OR(LEFT($A165,1)="x",W161=9),"",IFERROR(VLOOKUP($A165,IF(V161="V",LedenV,LedenZ),29-W161,0),""))</f>
        <v/>
      </c>
      <c r="S165" s="265"/>
      <c r="T165" s="228"/>
      <c r="U165" s="226"/>
      <c r="V165" s="229" t="str">
        <f>V164</f>
        <v/>
      </c>
      <c r="W165" s="229" t="str">
        <f>W164</f>
        <v/>
      </c>
      <c r="X165" s="331">
        <v>5</v>
      </c>
    </row>
    <row r="166" spans="1:24" x14ac:dyDescent="0.2">
      <c r="A166" s="34" t="str">
        <f>C162&amp;"x"&amp;B166</f>
        <v>x2</v>
      </c>
      <c r="B166" s="63">
        <v>2</v>
      </c>
      <c r="C166" s="87" t="str">
        <f t="shared" si="60"/>
        <v/>
      </c>
      <c r="D166" s="87" t="str">
        <f t="shared" si="61"/>
        <v/>
      </c>
      <c r="E166" s="88" t="str">
        <f t="shared" si="62"/>
        <v/>
      </c>
      <c r="F166" s="88" t="str">
        <f t="shared" si="63"/>
        <v/>
      </c>
      <c r="G166" s="89" t="str">
        <f t="shared" si="64"/>
        <v/>
      </c>
      <c r="H166" s="90" t="str">
        <f t="shared" si="65"/>
        <v/>
      </c>
      <c r="I166" s="97"/>
      <c r="J166" s="87" t="str">
        <f t="shared" si="66"/>
        <v/>
      </c>
      <c r="K166" s="87" t="str">
        <f t="shared" si="67"/>
        <v/>
      </c>
      <c r="L166" s="87" t="str">
        <f t="shared" si="68"/>
        <v/>
      </c>
      <c r="M166" s="92"/>
      <c r="N166" s="92"/>
      <c r="P166" s="223" t="str">
        <f>IF(OR(LEFT($A166,1)="x",W161=9),"",IFERROR(VLOOKUP($A166,IF(V161="V",LedenV,LedenZ),27-W161,0),""))</f>
        <v/>
      </c>
      <c r="Q166" s="223" t="str">
        <f>IF(OR(LEFT($A166,1)="x",W161=9),"",IFERROR(VLOOKUP($A166,IF(V161="V",LedenV,LedenZ),28-W161,0),""))</f>
        <v/>
      </c>
      <c r="R166" s="223" t="str">
        <f>IF(OR(LEFT($A166,1)="x",W161=9),"",IFERROR(VLOOKUP($A166,IF(V161="V",LedenV,LedenZ),29-W161,0),""))</f>
        <v/>
      </c>
      <c r="S166" s="265"/>
      <c r="T166" s="228"/>
      <c r="U166" s="226"/>
      <c r="V166" s="229" t="str">
        <f t="shared" ref="V166:W179" si="69">V165</f>
        <v/>
      </c>
      <c r="W166" s="229" t="str">
        <f t="shared" si="69"/>
        <v/>
      </c>
      <c r="X166" s="331">
        <v>6</v>
      </c>
    </row>
    <row r="167" spans="1:24" x14ac:dyDescent="0.2">
      <c r="A167" s="34" t="str">
        <f>C162&amp;"x"&amp;B167</f>
        <v>x3</v>
      </c>
      <c r="B167" s="63">
        <v>3</v>
      </c>
      <c r="C167" s="87" t="str">
        <f t="shared" si="60"/>
        <v/>
      </c>
      <c r="D167" s="87" t="str">
        <f t="shared" si="61"/>
        <v/>
      </c>
      <c r="E167" s="88" t="str">
        <f t="shared" si="62"/>
        <v/>
      </c>
      <c r="F167" s="88" t="str">
        <f t="shared" si="63"/>
        <v/>
      </c>
      <c r="G167" s="89" t="str">
        <f t="shared" si="64"/>
        <v/>
      </c>
      <c r="H167" s="90" t="str">
        <f t="shared" si="65"/>
        <v/>
      </c>
      <c r="I167" s="97"/>
      <c r="J167" s="87" t="str">
        <f t="shared" si="66"/>
        <v/>
      </c>
      <c r="K167" s="87" t="str">
        <f t="shared" si="67"/>
        <v/>
      </c>
      <c r="L167" s="87" t="str">
        <f t="shared" si="68"/>
        <v/>
      </c>
      <c r="M167" s="92"/>
      <c r="N167" s="92"/>
      <c r="P167" s="223" t="str">
        <f>IF(OR(LEFT($A167,1)="x",W161=9),"",IFERROR(VLOOKUP($A167,IF(V161="V",LedenV,LedenZ),27-W161,0),""))</f>
        <v/>
      </c>
      <c r="Q167" s="223" t="str">
        <f>IF(OR(LEFT($A167,1)="x",W161=9),"",IFERROR(VLOOKUP($A167,IF(V161="V",LedenV,LedenZ),28-W161,0),""))</f>
        <v/>
      </c>
      <c r="R167" s="223" t="str">
        <f>IF(OR(LEFT($A167,1)="x",W161=9),"",IFERROR(VLOOKUP($A167,IF(V161="V",LedenV,LedenZ),29-W161,0),""))</f>
        <v/>
      </c>
      <c r="S167" s="265"/>
      <c r="T167" s="228"/>
      <c r="U167" s="226"/>
      <c r="V167" s="229" t="str">
        <f t="shared" si="69"/>
        <v/>
      </c>
      <c r="W167" s="229" t="str">
        <f t="shared" si="69"/>
        <v/>
      </c>
      <c r="X167" s="331">
        <v>7</v>
      </c>
    </row>
    <row r="168" spans="1:24" x14ac:dyDescent="0.2">
      <c r="A168" s="34" t="str">
        <f>C162&amp;"x"&amp;B168</f>
        <v>x4</v>
      </c>
      <c r="B168" s="63">
        <v>4</v>
      </c>
      <c r="C168" s="87" t="str">
        <f t="shared" si="60"/>
        <v/>
      </c>
      <c r="D168" s="87" t="str">
        <f t="shared" si="61"/>
        <v/>
      </c>
      <c r="E168" s="88" t="str">
        <f t="shared" si="62"/>
        <v/>
      </c>
      <c r="F168" s="88" t="str">
        <f t="shared" si="63"/>
        <v/>
      </c>
      <c r="G168" s="89" t="str">
        <f t="shared" si="64"/>
        <v/>
      </c>
      <c r="H168" s="90" t="str">
        <f t="shared" si="65"/>
        <v/>
      </c>
      <c r="I168" s="97"/>
      <c r="J168" s="87" t="str">
        <f t="shared" si="66"/>
        <v/>
      </c>
      <c r="K168" s="87" t="str">
        <f t="shared" si="67"/>
        <v/>
      </c>
      <c r="L168" s="87" t="str">
        <f t="shared" si="68"/>
        <v/>
      </c>
      <c r="M168" s="92"/>
      <c r="N168" s="92"/>
      <c r="P168" s="223" t="str">
        <f>IF(OR(LEFT($A168,1)="x",W161=9),"",IFERROR(VLOOKUP($A168,IF(V161="V",LedenV,LedenZ),27-W161,0),""))</f>
        <v/>
      </c>
      <c r="Q168" s="223" t="str">
        <f>IF(OR(LEFT($A168,1)="x",W161=9),"",IFERROR(VLOOKUP($A168,IF(V161="V",LedenV,LedenZ),28-W161,0),""))</f>
        <v/>
      </c>
      <c r="R168" s="223" t="str">
        <f>IF(OR(LEFT($A168,1)="x",W161=9),"",IFERROR(VLOOKUP($A168,IF(V161="V",LedenV,LedenZ),29-W161,0),""))</f>
        <v/>
      </c>
      <c r="S168" s="265"/>
      <c r="T168" s="228"/>
      <c r="U168" s="226"/>
      <c r="V168" s="229" t="str">
        <f t="shared" si="69"/>
        <v/>
      </c>
      <c r="W168" s="229" t="str">
        <f t="shared" si="69"/>
        <v/>
      </c>
      <c r="X168" s="331">
        <v>8</v>
      </c>
    </row>
    <row r="169" spans="1:24" x14ac:dyDescent="0.2">
      <c r="A169" s="34" t="str">
        <f>C162&amp;"x"&amp;B169</f>
        <v>x5</v>
      </c>
      <c r="B169" s="63">
        <v>5</v>
      </c>
      <c r="C169" s="87" t="str">
        <f t="shared" si="60"/>
        <v/>
      </c>
      <c r="D169" s="87" t="str">
        <f t="shared" si="61"/>
        <v/>
      </c>
      <c r="E169" s="88" t="str">
        <f t="shared" si="62"/>
        <v/>
      </c>
      <c r="F169" s="88" t="str">
        <f t="shared" si="63"/>
        <v/>
      </c>
      <c r="G169" s="89" t="str">
        <f t="shared" si="64"/>
        <v/>
      </c>
      <c r="H169" s="90" t="str">
        <f t="shared" si="65"/>
        <v/>
      </c>
      <c r="I169" s="97"/>
      <c r="J169" s="87" t="str">
        <f t="shared" si="66"/>
        <v/>
      </c>
      <c r="K169" s="87" t="str">
        <f t="shared" si="67"/>
        <v/>
      </c>
      <c r="L169" s="87" t="str">
        <f t="shared" si="68"/>
        <v/>
      </c>
      <c r="M169" s="92"/>
      <c r="N169" s="92"/>
      <c r="P169" s="223" t="str">
        <f>IF(OR(LEFT($A169,1)="x",W161=9),"",IFERROR(VLOOKUP($A169,IF(V161="V",LedenV,LedenZ),27-W161,0),""))</f>
        <v/>
      </c>
      <c r="Q169" s="223" t="str">
        <f>IF(OR(LEFT($A169,1)="x",W161=9),"",IFERROR(VLOOKUP($A169,IF(V161="V",LedenV,LedenZ),28-W161,0),""))</f>
        <v/>
      </c>
      <c r="R169" s="223" t="str">
        <f>IF(OR(LEFT($A169,1)="x",W161=9),"",IFERROR(VLOOKUP($A169,IF(V161="V",LedenV,LedenZ),29-W161,0),""))</f>
        <v/>
      </c>
      <c r="S169" s="265"/>
      <c r="T169" s="228"/>
      <c r="U169" s="226"/>
      <c r="V169" s="229" t="str">
        <f t="shared" si="69"/>
        <v/>
      </c>
      <c r="W169" s="229" t="str">
        <f t="shared" si="69"/>
        <v/>
      </c>
      <c r="X169" s="331">
        <v>9</v>
      </c>
    </row>
    <row r="170" spans="1:24" x14ac:dyDescent="0.2">
      <c r="A170" s="34" t="str">
        <f>C162&amp;"x"&amp;B170</f>
        <v>x6</v>
      </c>
      <c r="B170" s="63">
        <v>6</v>
      </c>
      <c r="C170" s="87" t="str">
        <f t="shared" si="60"/>
        <v/>
      </c>
      <c r="D170" s="87" t="str">
        <f t="shared" si="61"/>
        <v/>
      </c>
      <c r="E170" s="88" t="str">
        <f t="shared" si="62"/>
        <v/>
      </c>
      <c r="F170" s="88" t="str">
        <f t="shared" si="63"/>
        <v/>
      </c>
      <c r="G170" s="89" t="str">
        <f t="shared" si="64"/>
        <v/>
      </c>
      <c r="H170" s="90" t="str">
        <f t="shared" si="65"/>
        <v/>
      </c>
      <c r="I170" s="97"/>
      <c r="J170" s="87" t="str">
        <f t="shared" si="66"/>
        <v/>
      </c>
      <c r="K170" s="87" t="str">
        <f t="shared" si="67"/>
        <v/>
      </c>
      <c r="L170" s="87" t="str">
        <f t="shared" si="68"/>
        <v/>
      </c>
      <c r="M170" s="92"/>
      <c r="N170" s="92"/>
      <c r="P170" s="223" t="str">
        <f>IF(OR(LEFT($A170,1)="x",W161=9),"",IFERROR(VLOOKUP($A170,IF(V161="V",LedenV,LedenZ),27-W161,0),""))</f>
        <v/>
      </c>
      <c r="Q170" s="223" t="str">
        <f>IF(OR(LEFT($A170,1)="x",W161=9),"",IFERROR(VLOOKUP($A170,IF(V161="V",LedenV,LedenZ),28-W161,0),""))</f>
        <v/>
      </c>
      <c r="R170" s="223" t="str">
        <f>IF(OR(LEFT($A170,1)="x",W161=9),"",IFERROR(VLOOKUP($A170,IF(V161="V",LedenV,LedenZ),29-W161,0),""))</f>
        <v/>
      </c>
      <c r="S170" s="265"/>
      <c r="T170" s="228"/>
      <c r="U170" s="226"/>
      <c r="V170" s="229" t="str">
        <f t="shared" si="69"/>
        <v/>
      </c>
      <c r="W170" s="229" t="str">
        <f t="shared" si="69"/>
        <v/>
      </c>
      <c r="X170" s="331">
        <v>10</v>
      </c>
    </row>
    <row r="171" spans="1:24" x14ac:dyDescent="0.2">
      <c r="A171" s="34" t="str">
        <f>C162&amp;"x"&amp;B171</f>
        <v>x7</v>
      </c>
      <c r="B171" s="63">
        <v>7</v>
      </c>
      <c r="C171" s="87" t="str">
        <f t="shared" si="60"/>
        <v/>
      </c>
      <c r="D171" s="87" t="str">
        <f t="shared" si="61"/>
        <v/>
      </c>
      <c r="E171" s="88" t="str">
        <f t="shared" si="62"/>
        <v/>
      </c>
      <c r="F171" s="88" t="str">
        <f t="shared" si="63"/>
        <v/>
      </c>
      <c r="G171" s="89" t="str">
        <f t="shared" si="64"/>
        <v/>
      </c>
      <c r="H171" s="90" t="str">
        <f t="shared" si="65"/>
        <v/>
      </c>
      <c r="I171" s="97"/>
      <c r="J171" s="87" t="str">
        <f t="shared" si="66"/>
        <v/>
      </c>
      <c r="K171" s="87" t="str">
        <f t="shared" si="67"/>
        <v/>
      </c>
      <c r="L171" s="87" t="str">
        <f t="shared" si="68"/>
        <v/>
      </c>
      <c r="M171" s="92"/>
      <c r="N171" s="92"/>
      <c r="P171" s="223" t="str">
        <f>IF(OR(LEFT($A171,1)="x",W161=9),"",IFERROR(VLOOKUP($A171,IF(V161="V",LedenV,LedenZ),27-W161,0),""))</f>
        <v/>
      </c>
      <c r="Q171" s="223" t="str">
        <f>IF(OR(LEFT($A171,1)="x",W161=9),"",IFERROR(VLOOKUP($A171,IF(V161="V",LedenV,LedenZ),28-W161,0),""))</f>
        <v/>
      </c>
      <c r="R171" s="223" t="str">
        <f>IF(OR(LEFT($A171,1)="x",W161=9),"",IFERROR(VLOOKUP($A171,IF(V161="V",LedenV,LedenZ),29-W161,0),""))</f>
        <v/>
      </c>
      <c r="S171" s="265"/>
      <c r="T171" s="228"/>
      <c r="U171" s="226"/>
      <c r="V171" s="229" t="str">
        <f t="shared" si="69"/>
        <v/>
      </c>
      <c r="W171" s="229" t="str">
        <f t="shared" si="69"/>
        <v/>
      </c>
      <c r="X171" s="331">
        <v>11</v>
      </c>
    </row>
    <row r="172" spans="1:24" x14ac:dyDescent="0.2">
      <c r="A172" s="34" t="str">
        <f>C162&amp;"x"&amp;B172</f>
        <v>x8</v>
      </c>
      <c r="B172" s="63">
        <v>8</v>
      </c>
      <c r="C172" s="87" t="str">
        <f t="shared" si="60"/>
        <v/>
      </c>
      <c r="D172" s="87" t="str">
        <f t="shared" si="61"/>
        <v/>
      </c>
      <c r="E172" s="88" t="str">
        <f t="shared" si="62"/>
        <v/>
      </c>
      <c r="F172" s="88" t="str">
        <f t="shared" si="63"/>
        <v/>
      </c>
      <c r="G172" s="89" t="str">
        <f t="shared" si="64"/>
        <v/>
      </c>
      <c r="H172" s="90" t="str">
        <f t="shared" si="65"/>
        <v/>
      </c>
      <c r="I172" s="97"/>
      <c r="J172" s="87" t="str">
        <f t="shared" si="66"/>
        <v/>
      </c>
      <c r="K172" s="87" t="str">
        <f t="shared" si="67"/>
        <v/>
      </c>
      <c r="L172" s="87" t="str">
        <f t="shared" si="68"/>
        <v/>
      </c>
      <c r="M172" s="92"/>
      <c r="N172" s="92"/>
      <c r="P172" s="223" t="str">
        <f>IF(OR(LEFT($A172,1)="x",W161=9),"",IFERROR(VLOOKUP($A172,IF(V161="V",LedenV,LedenZ),27-W161,0),""))</f>
        <v/>
      </c>
      <c r="Q172" s="223" t="str">
        <f>IF(OR(LEFT($A172,1)="x",W161=9),"",IFERROR(VLOOKUP($A172,IF(V161="V",LedenV,LedenZ),28-W161,0),""))</f>
        <v/>
      </c>
      <c r="R172" s="223" t="str">
        <f>IF(OR(LEFT($A172,1)="x",W161=9),"",IFERROR(VLOOKUP($A172,IF(V161="V",LedenV,LedenZ),29-W161,0),""))</f>
        <v/>
      </c>
      <c r="S172" s="265"/>
      <c r="T172" s="228"/>
      <c r="U172" s="226"/>
      <c r="V172" s="229" t="str">
        <f t="shared" si="69"/>
        <v/>
      </c>
      <c r="W172" s="229" t="str">
        <f t="shared" si="69"/>
        <v/>
      </c>
      <c r="X172" s="331">
        <v>12</v>
      </c>
    </row>
    <row r="173" spans="1:24" x14ac:dyDescent="0.2">
      <c r="A173" s="34" t="str">
        <f>C162&amp;"x"&amp;B173</f>
        <v>x9</v>
      </c>
      <c r="B173" s="63">
        <v>9</v>
      </c>
      <c r="C173" s="87" t="str">
        <f t="shared" si="60"/>
        <v/>
      </c>
      <c r="D173" s="87" t="str">
        <f t="shared" si="61"/>
        <v/>
      </c>
      <c r="E173" s="88" t="str">
        <f t="shared" si="62"/>
        <v/>
      </c>
      <c r="F173" s="88" t="str">
        <f t="shared" si="63"/>
        <v/>
      </c>
      <c r="G173" s="89" t="str">
        <f t="shared" si="64"/>
        <v/>
      </c>
      <c r="H173" s="90" t="str">
        <f t="shared" si="65"/>
        <v/>
      </c>
      <c r="I173" s="97"/>
      <c r="J173" s="87" t="str">
        <f t="shared" si="66"/>
        <v/>
      </c>
      <c r="K173" s="87" t="str">
        <f t="shared" si="67"/>
        <v/>
      </c>
      <c r="L173" s="87" t="str">
        <f t="shared" si="68"/>
        <v/>
      </c>
      <c r="M173" s="92"/>
      <c r="N173" s="92"/>
      <c r="P173" s="223" t="str">
        <f>IF(OR(LEFT($A173,1)="x",W161=9),"",IFERROR(VLOOKUP($A173,IF(V161="V",LedenV,LedenZ),27-W161,0),""))</f>
        <v/>
      </c>
      <c r="Q173" s="223" t="str">
        <f>IF(OR(LEFT($A173,1)="x",W161=9),"",IFERROR(VLOOKUP($A173,IF(V161="V",LedenV,LedenZ),28-W161,0),""))</f>
        <v/>
      </c>
      <c r="R173" s="223" t="str">
        <f>IF(OR(LEFT($A173,1)="x",W161=9),"",IFERROR(VLOOKUP($A173,IF(V161="V",LedenV,LedenZ),29-W161,0),""))</f>
        <v/>
      </c>
      <c r="S173" s="265"/>
      <c r="T173" s="228"/>
      <c r="U173" s="226"/>
      <c r="V173" s="229" t="str">
        <f t="shared" si="69"/>
        <v/>
      </c>
      <c r="W173" s="229" t="str">
        <f t="shared" si="69"/>
        <v/>
      </c>
      <c r="X173" s="331">
        <v>13</v>
      </c>
    </row>
    <row r="174" spans="1:24" x14ac:dyDescent="0.2">
      <c r="A174" s="34" t="str">
        <f>C162&amp;"x"&amp;B174</f>
        <v>x10</v>
      </c>
      <c r="B174" s="63">
        <v>10</v>
      </c>
      <c r="C174" s="87" t="str">
        <f t="shared" si="60"/>
        <v/>
      </c>
      <c r="D174" s="87" t="str">
        <f t="shared" si="61"/>
        <v/>
      </c>
      <c r="E174" s="88" t="str">
        <f t="shared" si="62"/>
        <v/>
      </c>
      <c r="F174" s="88" t="str">
        <f t="shared" si="63"/>
        <v/>
      </c>
      <c r="G174" s="89" t="str">
        <f t="shared" si="64"/>
        <v/>
      </c>
      <c r="H174" s="90" t="str">
        <f t="shared" si="65"/>
        <v/>
      </c>
      <c r="I174" s="97"/>
      <c r="J174" s="87" t="str">
        <f t="shared" si="66"/>
        <v/>
      </c>
      <c r="K174" s="87" t="str">
        <f t="shared" si="67"/>
        <v/>
      </c>
      <c r="L174" s="87" t="str">
        <f t="shared" si="68"/>
        <v/>
      </c>
      <c r="M174" s="92"/>
      <c r="N174" s="92"/>
      <c r="P174" s="223" t="str">
        <f>IF(OR(LEFT($A174,1)="x",W161=9),"",IFERROR(VLOOKUP($A174,IF(V161="V",LedenV,LedenZ),27-W161,0),""))</f>
        <v/>
      </c>
      <c r="Q174" s="223" t="str">
        <f>IF(OR(LEFT($A174,1)="x",W161=9),"",IFERROR(VLOOKUP($A174,IF(V161="V",LedenV,LedenZ),28-W161,0),""))</f>
        <v/>
      </c>
      <c r="R174" s="223" t="str">
        <f>IF(OR(LEFT($A174,1)="x",W161=9),"",IFERROR(VLOOKUP($A174,IF(V161="V",LedenV,LedenZ),29-W161,0),""))</f>
        <v/>
      </c>
      <c r="S174" s="265"/>
      <c r="T174" s="228"/>
      <c r="U174" s="226"/>
      <c r="V174" s="229" t="str">
        <f t="shared" si="69"/>
        <v/>
      </c>
      <c r="W174" s="229" t="str">
        <f t="shared" si="69"/>
        <v/>
      </c>
      <c r="X174" s="331">
        <v>14</v>
      </c>
    </row>
    <row r="175" spans="1:24" x14ac:dyDescent="0.2">
      <c r="A175" s="34" t="str">
        <f>C162&amp;"x"&amp;B175</f>
        <v>x11</v>
      </c>
      <c r="B175" s="63">
        <v>11</v>
      </c>
      <c r="C175" s="87" t="str">
        <f t="shared" si="60"/>
        <v/>
      </c>
      <c r="D175" s="87" t="str">
        <f t="shared" si="61"/>
        <v/>
      </c>
      <c r="E175" s="88" t="str">
        <f t="shared" si="62"/>
        <v/>
      </c>
      <c r="F175" s="88" t="str">
        <f t="shared" si="63"/>
        <v/>
      </c>
      <c r="G175" s="89" t="str">
        <f t="shared" si="64"/>
        <v/>
      </c>
      <c r="H175" s="90" t="str">
        <f t="shared" si="65"/>
        <v/>
      </c>
      <c r="I175" s="97"/>
      <c r="J175" s="87" t="str">
        <f t="shared" si="66"/>
        <v/>
      </c>
      <c r="K175" s="87" t="str">
        <f t="shared" si="67"/>
        <v/>
      </c>
      <c r="L175" s="87" t="str">
        <f t="shared" si="68"/>
        <v/>
      </c>
      <c r="M175" s="92"/>
      <c r="N175" s="92"/>
      <c r="P175" s="223" t="str">
        <f>IF(OR(LEFT($A175,1)="x",W161=9),"",IFERROR(VLOOKUP($A175,IF(V161="V",LedenV,LedenZ),27-W161,0),""))</f>
        <v/>
      </c>
      <c r="Q175" s="223" t="str">
        <f>IF(OR(LEFT($A175,1)="x",W161=9),"",IFERROR(VLOOKUP($A175,IF(V161="V",LedenV,LedenZ),28-W161,0),""))</f>
        <v/>
      </c>
      <c r="R175" s="223" t="str">
        <f>IF(OR(LEFT($A175,1)="x",W161=9),"",IFERROR(VLOOKUP($A175,IF(V161="V",LedenV,LedenZ),29-W161,0),""))</f>
        <v/>
      </c>
      <c r="S175" s="265"/>
      <c r="V175" s="229" t="str">
        <f t="shared" si="69"/>
        <v/>
      </c>
      <c r="W175" s="229" t="str">
        <f t="shared" si="69"/>
        <v/>
      </c>
      <c r="X175" s="331">
        <v>15</v>
      </c>
    </row>
    <row r="176" spans="1:24" x14ac:dyDescent="0.2">
      <c r="A176" s="34" t="str">
        <f>C162&amp;"x"&amp;B176</f>
        <v>x12</v>
      </c>
      <c r="B176" s="63">
        <v>12</v>
      </c>
      <c r="C176" s="87" t="str">
        <f t="shared" si="60"/>
        <v/>
      </c>
      <c r="D176" s="87" t="str">
        <f t="shared" si="61"/>
        <v/>
      </c>
      <c r="E176" s="88" t="str">
        <f t="shared" si="62"/>
        <v/>
      </c>
      <c r="F176" s="88" t="str">
        <f t="shared" si="63"/>
        <v/>
      </c>
      <c r="G176" s="89" t="str">
        <f t="shared" si="64"/>
        <v/>
      </c>
      <c r="H176" s="90" t="str">
        <f t="shared" si="65"/>
        <v/>
      </c>
      <c r="I176" s="97"/>
      <c r="J176" s="87" t="str">
        <f t="shared" si="66"/>
        <v/>
      </c>
      <c r="K176" s="87" t="str">
        <f t="shared" si="67"/>
        <v/>
      </c>
      <c r="L176" s="87" t="str">
        <f t="shared" si="68"/>
        <v/>
      </c>
      <c r="M176" s="92"/>
      <c r="N176" s="92"/>
      <c r="P176" s="223" t="str">
        <f>IF(OR(LEFT($A176,1)="x",W161=9),"",IFERROR(VLOOKUP($A176,IF(V161="V",LedenV,LedenZ),27-W161,0),""))</f>
        <v/>
      </c>
      <c r="Q176" s="223" t="str">
        <f>IF(OR(LEFT($A176,1)="x",W161=9),"",IFERROR(VLOOKUP($A176,IF(V161="V",LedenV,LedenZ),28-W161,0),""))</f>
        <v/>
      </c>
      <c r="R176" s="223" t="str">
        <f>IF(OR(LEFT($A176,1)="x",W161=9),"",IFERROR(VLOOKUP($A176,IF(V161="V",LedenV,LedenZ),29-W161,0),""))</f>
        <v/>
      </c>
      <c r="S176" s="265"/>
      <c r="V176" s="229" t="str">
        <f t="shared" si="69"/>
        <v/>
      </c>
      <c r="W176" s="229" t="str">
        <f t="shared" si="69"/>
        <v/>
      </c>
      <c r="X176" s="331">
        <v>16</v>
      </c>
    </row>
    <row r="177" spans="1:24" x14ac:dyDescent="0.2">
      <c r="A177" s="34" t="str">
        <f>C162&amp;"x"&amp;B177</f>
        <v>x13</v>
      </c>
      <c r="B177" s="63">
        <v>13</v>
      </c>
      <c r="C177" s="87" t="str">
        <f t="shared" si="60"/>
        <v/>
      </c>
      <c r="D177" s="87" t="str">
        <f t="shared" si="61"/>
        <v/>
      </c>
      <c r="E177" s="88" t="str">
        <f t="shared" si="62"/>
        <v/>
      </c>
      <c r="F177" s="88" t="str">
        <f t="shared" si="63"/>
        <v/>
      </c>
      <c r="G177" s="89" t="str">
        <f t="shared" si="64"/>
        <v/>
      </c>
      <c r="H177" s="90" t="str">
        <f t="shared" si="65"/>
        <v/>
      </c>
      <c r="I177" s="97"/>
      <c r="J177" s="87" t="str">
        <f t="shared" si="66"/>
        <v/>
      </c>
      <c r="K177" s="87" t="str">
        <f t="shared" si="67"/>
        <v/>
      </c>
      <c r="L177" s="87" t="str">
        <f t="shared" si="68"/>
        <v/>
      </c>
      <c r="M177" s="92"/>
      <c r="N177" s="92"/>
      <c r="P177" s="223" t="str">
        <f>IF(OR(LEFT($A177,1)="x",W161=9),"",IFERROR(VLOOKUP($A177,IF(V161="V",LedenV,LedenZ),27-W161,0),""))</f>
        <v/>
      </c>
      <c r="Q177" s="223" t="str">
        <f>IF(OR(LEFT($A177,1)="x",W161=9),"",IFERROR(VLOOKUP($A177,IF(V161="V",LedenV,LedenZ),28-W161,0),""))</f>
        <v/>
      </c>
      <c r="R177" s="223" t="str">
        <f>IF(OR(LEFT($A177,1)="x",W161=9),"",IFERROR(VLOOKUP($A177,IF(V161="V",LedenV,LedenZ),29-W161,0),""))</f>
        <v/>
      </c>
      <c r="S177" s="265"/>
      <c r="V177" s="229" t="str">
        <f t="shared" si="69"/>
        <v/>
      </c>
      <c r="W177" s="229" t="str">
        <f t="shared" si="69"/>
        <v/>
      </c>
      <c r="X177" s="331">
        <v>17</v>
      </c>
    </row>
    <row r="178" spans="1:24" x14ac:dyDescent="0.2">
      <c r="A178" s="34" t="str">
        <f>C162&amp;"x"&amp;B178</f>
        <v>x14</v>
      </c>
      <c r="B178" s="63">
        <v>14</v>
      </c>
      <c r="C178" s="87" t="str">
        <f t="shared" si="60"/>
        <v/>
      </c>
      <c r="D178" s="87" t="str">
        <f t="shared" si="61"/>
        <v/>
      </c>
      <c r="E178" s="88" t="str">
        <f t="shared" si="62"/>
        <v/>
      </c>
      <c r="F178" s="88" t="str">
        <f t="shared" si="63"/>
        <v/>
      </c>
      <c r="G178" s="89" t="str">
        <f t="shared" si="64"/>
        <v/>
      </c>
      <c r="H178" s="90" t="str">
        <f t="shared" si="65"/>
        <v/>
      </c>
      <c r="I178" s="97"/>
      <c r="J178" s="87" t="str">
        <f t="shared" si="66"/>
        <v/>
      </c>
      <c r="K178" s="87" t="str">
        <f t="shared" si="67"/>
        <v/>
      </c>
      <c r="L178" s="87" t="str">
        <f t="shared" si="68"/>
        <v/>
      </c>
      <c r="M178" s="92"/>
      <c r="N178" s="92"/>
      <c r="P178" s="223" t="str">
        <f>IF(OR(LEFT($A178,1)="x",W161=9),"",IFERROR(VLOOKUP($A178,IF(V161="V",LedenV,LedenZ),27-W161,0),""))</f>
        <v/>
      </c>
      <c r="Q178" s="223" t="str">
        <f>IF(OR(LEFT($A178,1)="x",W161=9),"",IFERROR(VLOOKUP($A178,IF(V161="V",LedenV,LedenZ),28-W161,0),""))</f>
        <v/>
      </c>
      <c r="R178" s="223" t="str">
        <f>IF(OR(LEFT($A178,1)="x",W161=9),"",IFERROR(VLOOKUP($A178,IF(V161="V",LedenV,LedenZ),29-W161,0),""))</f>
        <v/>
      </c>
      <c r="S178" s="265"/>
      <c r="V178" s="229" t="str">
        <f t="shared" si="69"/>
        <v/>
      </c>
      <c r="W178" s="229" t="str">
        <f t="shared" si="69"/>
        <v/>
      </c>
      <c r="X178" s="331">
        <v>18</v>
      </c>
    </row>
    <row r="179" spans="1:24" x14ac:dyDescent="0.2">
      <c r="A179" s="34" t="str">
        <f>C162&amp;"x"&amp;B179</f>
        <v>x15</v>
      </c>
      <c r="B179" s="63">
        <v>15</v>
      </c>
      <c r="C179" s="87" t="str">
        <f t="shared" si="60"/>
        <v/>
      </c>
      <c r="D179" s="87" t="str">
        <f t="shared" si="61"/>
        <v/>
      </c>
      <c r="E179" s="88" t="str">
        <f t="shared" si="62"/>
        <v/>
      </c>
      <c r="F179" s="88" t="str">
        <f t="shared" si="63"/>
        <v/>
      </c>
      <c r="G179" s="89" t="str">
        <f t="shared" si="64"/>
        <v/>
      </c>
      <c r="H179" s="90" t="str">
        <f t="shared" si="65"/>
        <v/>
      </c>
      <c r="I179" s="97"/>
      <c r="J179" s="87" t="str">
        <f t="shared" si="66"/>
        <v/>
      </c>
      <c r="K179" s="87" t="str">
        <f t="shared" si="67"/>
        <v/>
      </c>
      <c r="L179" s="87" t="str">
        <f t="shared" si="68"/>
        <v/>
      </c>
      <c r="M179" s="92"/>
      <c r="N179" s="92"/>
      <c r="P179" s="223" t="str">
        <f>IF(OR(LEFT($A179,1)="x",W161=9),"",IFERROR(VLOOKUP($A179,IF(V161="V",LedenV,LedenZ),27-W161,0),""))</f>
        <v/>
      </c>
      <c r="Q179" s="223" t="str">
        <f>IF(OR(LEFT($A179,1)="x",W161=9),"",IFERROR(VLOOKUP($A179,IF(V161="V",LedenV,LedenZ),28-W161,0),""))</f>
        <v/>
      </c>
      <c r="R179" s="223" t="str">
        <f>IF(OR(LEFT($A179,1)="x",W161=9),"",IFERROR(VLOOKUP($A179,IF(V161="V",LedenV,LedenZ),29-W161,0),""))</f>
        <v/>
      </c>
      <c r="S179" s="265"/>
      <c r="V179" s="229" t="str">
        <f t="shared" si="69"/>
        <v/>
      </c>
      <c r="W179" s="229" t="str">
        <f t="shared" si="69"/>
        <v/>
      </c>
      <c r="X179" s="331">
        <v>19</v>
      </c>
    </row>
    <row r="180" spans="1:24" ht="6" customHeight="1" x14ac:dyDescent="0.2">
      <c r="B180" s="107"/>
      <c r="C180" s="108"/>
      <c r="D180" s="108"/>
      <c r="E180" s="108"/>
      <c r="F180" s="108"/>
      <c r="G180" s="108"/>
      <c r="H180" s="108"/>
      <c r="I180" s="108"/>
      <c r="J180" s="108"/>
      <c r="K180" s="108"/>
      <c r="L180" s="108"/>
      <c r="M180" s="92"/>
      <c r="N180" s="92"/>
    </row>
    <row r="181" spans="1:24" x14ac:dyDescent="0.2">
      <c r="B181" s="100"/>
      <c r="C181" s="101"/>
      <c r="D181" s="100"/>
      <c r="E181" s="100"/>
      <c r="F181" s="100"/>
      <c r="G181" s="102"/>
      <c r="H181" s="109" t="s">
        <v>6563</v>
      </c>
      <c r="I181" s="102"/>
      <c r="J181" s="110" t="str">
        <f>P162</f>
        <v/>
      </c>
      <c r="K181" s="110" t="str">
        <f>Q162</f>
        <v/>
      </c>
      <c r="L181" s="110" t="str">
        <f>R162</f>
        <v/>
      </c>
      <c r="M181" s="92"/>
      <c r="N181" s="92"/>
    </row>
    <row r="182" spans="1:24" ht="12.75" customHeight="1" x14ac:dyDescent="0.2">
      <c r="B182" s="407" t="s">
        <v>6564</v>
      </c>
      <c r="C182" s="407"/>
      <c r="D182" s="407"/>
      <c r="E182" s="407"/>
      <c r="F182" s="407"/>
      <c r="G182" s="407"/>
      <c r="H182" s="407"/>
      <c r="I182" s="407"/>
      <c r="J182" s="407"/>
      <c r="K182" s="407"/>
      <c r="L182" s="407"/>
      <c r="M182" s="92"/>
      <c r="N182" s="92"/>
    </row>
    <row r="183" spans="1:24" ht="129.94999999999999" customHeight="1" x14ac:dyDescent="0.2">
      <c r="B183" s="404"/>
      <c r="C183" s="404"/>
      <c r="D183" s="404"/>
      <c r="E183" s="404"/>
      <c r="F183" s="404"/>
      <c r="G183" s="404"/>
      <c r="H183" s="404"/>
      <c r="I183" s="404"/>
      <c r="J183" s="404"/>
      <c r="K183" s="404"/>
      <c r="L183" s="404"/>
      <c r="M183" s="111"/>
      <c r="N183" s="111"/>
    </row>
    <row r="184" spans="1:24" ht="13.5" thickBot="1" x14ac:dyDescent="0.25">
      <c r="B184" s="112"/>
      <c r="C184" s="113"/>
      <c r="D184" s="112"/>
      <c r="E184" s="112"/>
      <c r="F184" s="112"/>
      <c r="G184" s="114"/>
      <c r="H184" s="114"/>
      <c r="I184" s="114"/>
      <c r="J184" s="113"/>
      <c r="K184" s="113"/>
      <c r="L184" s="113"/>
      <c r="M184" s="92"/>
      <c r="N184" s="92"/>
      <c r="O184" s="34"/>
      <c r="P184" s="34"/>
      <c r="Q184" s="34"/>
      <c r="R184" s="34"/>
      <c r="S184" s="134"/>
      <c r="T184" s="34"/>
      <c r="U184" s="34"/>
      <c r="V184" s="34"/>
      <c r="W184" s="34"/>
      <c r="X184" s="299"/>
    </row>
    <row r="185" spans="1:24" ht="13.5" thickTop="1" x14ac:dyDescent="0.2">
      <c r="B185" s="100"/>
      <c r="C185" s="101"/>
      <c r="D185" s="100"/>
      <c r="E185" s="100"/>
      <c r="F185" s="100"/>
      <c r="G185" s="102"/>
      <c r="H185" s="102"/>
      <c r="I185" s="102"/>
      <c r="J185" s="101"/>
      <c r="K185" s="101"/>
      <c r="L185" s="101"/>
      <c r="M185" s="92"/>
      <c r="N185" s="92"/>
      <c r="O185" s="34"/>
      <c r="P185" s="136" t="str">
        <f>IF(C187="","",IF(LEFT(D187,1)="V","V",IF(LEFT(D187,1)="Z","Z","")))</f>
        <v/>
      </c>
      <c r="Q185" s="136" t="str">
        <f>IF($P185="","",LEFT(IFERROR(VLOOKUP($C187,IF(P185="V",TeamsV,TeamsZ),2,0),"")&amp;"??",2))</f>
        <v/>
      </c>
      <c r="R185" s="136" t="str">
        <f>IF(P185="","",LEFT(IFERROR(VLOOKUP(C187,IF(P185="V",TeamsV,TeamsZ),4,0),"")&amp;"?",1))</f>
        <v/>
      </c>
      <c r="S185" s="134"/>
      <c r="T185" s="34"/>
      <c r="U185" s="34"/>
      <c r="V185" s="34"/>
      <c r="W185" s="34"/>
      <c r="X185" s="299" t="s">
        <v>6554</v>
      </c>
    </row>
    <row r="186" spans="1:24" x14ac:dyDescent="0.2">
      <c r="A186" s="62"/>
      <c r="B186" s="100"/>
      <c r="C186" s="101" t="s">
        <v>4</v>
      </c>
      <c r="D186" s="101" t="s">
        <v>6562</v>
      </c>
      <c r="E186" s="405" t="s">
        <v>7193</v>
      </c>
      <c r="F186" s="405"/>
      <c r="G186" s="405"/>
      <c r="H186" s="405"/>
      <c r="I186" s="102"/>
      <c r="J186" s="101" t="s">
        <v>6551</v>
      </c>
      <c r="K186" s="101" t="s">
        <v>6552</v>
      </c>
      <c r="L186" s="101" t="s">
        <v>6553</v>
      </c>
      <c r="M186" s="69"/>
      <c r="N186" s="69"/>
      <c r="O186" s="70"/>
      <c r="P186" s="71">
        <f>COUNT(P190:P204)</f>
        <v>0</v>
      </c>
      <c r="Q186" s="71">
        <f>COUNT(Q190:Q204)</f>
        <v>0</v>
      </c>
      <c r="R186" s="71">
        <f>COUNT(R190:R204)</f>
        <v>0</v>
      </c>
      <c r="S186" s="264"/>
      <c r="T186" s="72"/>
      <c r="U186" s="70">
        <f>15-COUNTBLANK(C190:C204)</f>
        <v>0</v>
      </c>
      <c r="V186" s="103" t="str">
        <f>IFERROR(UPPER(LEFT(D187,1)),"-")</f>
        <v/>
      </c>
      <c r="W186" s="104">
        <f>IFERROR(IF(V186="V",0,IF(V186="Z",1,9)),9)</f>
        <v>9</v>
      </c>
      <c r="X186" s="333">
        <v>1</v>
      </c>
    </row>
    <row r="187" spans="1:24" x14ac:dyDescent="0.2">
      <c r="A187" s="43">
        <v>8</v>
      </c>
      <c r="B187" s="73"/>
      <c r="C187" s="105"/>
      <c r="D187" s="230"/>
      <c r="E187" s="406"/>
      <c r="F187" s="406" t="s">
        <v>19</v>
      </c>
      <c r="G187" s="406" t="s">
        <v>19</v>
      </c>
      <c r="H187" s="406" t="s">
        <v>19</v>
      </c>
      <c r="I187" s="76"/>
      <c r="J187" s="300">
        <f>COUNTIF(C190:C204,"V")</f>
        <v>0</v>
      </c>
      <c r="K187" s="300">
        <f>COUNTIF(C190:C204,"M")</f>
        <v>0</v>
      </c>
      <c r="L187" s="77" t="str">
        <f>IFERROR(AVERAGE(H190:H204),"")</f>
        <v/>
      </c>
      <c r="M187" s="78"/>
      <c r="N187" s="78"/>
      <c r="O187" s="79" t="str">
        <f>IF($C187="","",LEFT(IFERROR(VLOOKUP($C187,IF($D187="Veld",TeamsV,TeamsZ),4,0),"")&amp;"?",1))</f>
        <v/>
      </c>
      <c r="P187" s="223" t="str">
        <f>IF(COUNT(P190:P204)=0,"",TeamPunten(P190:P204,$V187))</f>
        <v/>
      </c>
      <c r="Q187" s="223" t="str">
        <f>IF(COUNT(Q190:Q204)=0,"",TeamPunten(Q190:Q204,$V187))</f>
        <v/>
      </c>
      <c r="R187" s="223" t="str">
        <f>IF(COUNT(R190:R204)=0,"",TeamPunten(R190:R204,$V187))</f>
        <v/>
      </c>
      <c r="S187" s="265"/>
      <c r="T187" s="224"/>
      <c r="U187" s="225" t="str">
        <f>MID($C187,1,1)</f>
        <v/>
      </c>
      <c r="V187" s="225" t="str">
        <f>MID($C187,1,1)</f>
        <v/>
      </c>
      <c r="W187" s="225" t="str">
        <f>MID($C187,1,1)</f>
        <v/>
      </c>
      <c r="X187" s="331">
        <v>2</v>
      </c>
    </row>
    <row r="188" spans="1:24" x14ac:dyDescent="0.2">
      <c r="B188" s="63"/>
      <c r="C188" s="221"/>
      <c r="D188" s="63"/>
      <c r="E188" s="63"/>
      <c r="F188" s="63"/>
      <c r="G188" s="67"/>
      <c r="H188" s="67"/>
      <c r="I188" s="67"/>
      <c r="J188" s="232"/>
      <c r="K188" s="232"/>
      <c r="L188" s="232"/>
      <c r="M188" s="80"/>
      <c r="N188" s="80"/>
      <c r="P188" s="224"/>
      <c r="Q188" s="224"/>
      <c r="R188" s="224"/>
      <c r="T188" s="224"/>
      <c r="U188" s="226"/>
      <c r="V188" s="226"/>
      <c r="W188" s="226"/>
      <c r="X188" s="331">
        <v>3</v>
      </c>
    </row>
    <row r="189" spans="1:24" x14ac:dyDescent="0.2">
      <c r="A189" s="81"/>
      <c r="B189" s="82"/>
      <c r="C189" s="83" t="s">
        <v>6555</v>
      </c>
      <c r="D189" s="83" t="s">
        <v>6556</v>
      </c>
      <c r="E189" s="84" t="s">
        <v>6557</v>
      </c>
      <c r="F189" s="84" t="s">
        <v>6558</v>
      </c>
      <c r="G189" s="83" t="s">
        <v>6559</v>
      </c>
      <c r="H189" s="83" t="s">
        <v>6560</v>
      </c>
      <c r="I189" s="83" t="s">
        <v>6415</v>
      </c>
      <c r="J189" s="83" t="s">
        <v>7321</v>
      </c>
      <c r="K189" s="83" t="s">
        <v>8065</v>
      </c>
      <c r="L189" s="83" t="s">
        <v>8195</v>
      </c>
      <c r="M189" s="85"/>
      <c r="N189" s="85"/>
      <c r="O189" s="86"/>
      <c r="P189" s="227" t="s">
        <v>6425</v>
      </c>
      <c r="Q189" s="227" t="s">
        <v>6424</v>
      </c>
      <c r="R189" s="227" t="s">
        <v>6426</v>
      </c>
      <c r="S189" s="227"/>
      <c r="T189" s="224"/>
      <c r="U189" s="225" t="str">
        <f>IF(W187="","",VLOOKUP(W187,Leeftijdscat,2,FALSE))</f>
        <v/>
      </c>
      <c r="V189" s="225" t="str">
        <f>IF(W187="","",VLOOKUP(W187,Leeftijdscat,3,FALSE))</f>
        <v/>
      </c>
      <c r="W189" s="225" t="str">
        <f>IF(W187="","",VLOOKUP(W187,Leeftijdscat,4,FALSE))</f>
        <v/>
      </c>
      <c r="X189" s="331">
        <v>4</v>
      </c>
    </row>
    <row r="190" spans="1:24" x14ac:dyDescent="0.2">
      <c r="A190" s="34" t="str">
        <f>C187&amp;"x"&amp;B190</f>
        <v>x1</v>
      </c>
      <c r="B190" s="63">
        <v>1</v>
      </c>
      <c r="C190" s="87" t="str">
        <f t="shared" ref="C190:C204" si="70">IF(OR(LEFT($A190,1)="x",W$186=9),"",IFERROR(VLOOKUP($A190,IF(V$186="V",LedenV,LedenZ),6-W$186,0),""))</f>
        <v/>
      </c>
      <c r="D190" s="87" t="str">
        <f t="shared" ref="D190:D204" si="71">IF(OR(LEFT($A190,1)="x",W$186=9),"",IFERROR(VLOOKUP($A190,IF(V$186="V",LedenV,LedenZ),7-W$186,0),""))</f>
        <v/>
      </c>
      <c r="E190" s="88" t="str">
        <f t="shared" ref="E190:E204" si="72">IF(OR(LEFT($A190,1)="x",W$186=9),"",IFERROR(VLOOKUP($A190,IF(V$186="V",LedenV,LedenZ),8-W$186,0),""))</f>
        <v/>
      </c>
      <c r="F190" s="88" t="str">
        <f t="shared" ref="F190:F204" si="73">IF(OR(LEFT($A190,1)="x",W$186=9),"",IFERROR(VLOOKUP($A190,IF(V$186="V",LedenV,LedenZ),9-W$186,0),""))</f>
        <v/>
      </c>
      <c r="G190" s="89" t="str">
        <f t="shared" ref="G190:G204" si="74">IF(OR(LEFT($A190,1)="x",W$186=9),"",IFERROR(VLOOKUP($A190,IF(V$186="V",LedenV,LedenZ),10-W$186,0),""))</f>
        <v/>
      </c>
      <c r="H190" s="90" t="str">
        <f t="shared" ref="H190:H204" si="75">IF(AND(ISNUMBER(G190),G190&lt;&gt;0),IF(OR(MONTH(G190)&lt;MONTH(Peildatum),AND(MONTH(G190)&lt;=MONTH(Peildatum),DAY(G190)&lt;=DAY(Peildatum))),YEAR(Peildatum)-YEAR(G190),YEAR(Peildatum)-YEAR(G190)-1),"")</f>
        <v/>
      </c>
      <c r="I190" s="106"/>
      <c r="J190" s="87" t="str">
        <f t="shared" ref="J190:J204" si="76">IF(OR(LEFT($A190,1)="x",W$186=9),"",IFERROR(VLOOKUP($A190,IF(V$186="V",LedenV,LedenZ),16-W$186,0),""))</f>
        <v/>
      </c>
      <c r="K190" s="87" t="str">
        <f t="shared" ref="K190:K204" si="77">IF(OR(LEFT($A190,1)="x",W$186=9),"",IFERROR(VLOOKUP($A190,IF(V$186="V",LedenV,LedenZ),17-W$186,0),""))</f>
        <v/>
      </c>
      <c r="L190" s="87" t="str">
        <f t="shared" ref="L190:L204" si="78">IF(OR(LEFT($A190,1)="x",W$186=9),"",IFERROR(VLOOKUP($A190,IF(V$186="V",LedenV,LedenZ),18-W$186,0),""))</f>
        <v/>
      </c>
      <c r="M190" s="92"/>
      <c r="N190" s="92"/>
      <c r="P190" s="223" t="str">
        <f>IF(OR(LEFT($A190,1)="x",W186=9),"",IFERROR(VLOOKUP($A190,IF(V186="V",LedenV,LedenZ),27-W186,0),""))</f>
        <v/>
      </c>
      <c r="Q190" s="223" t="str">
        <f>IF(OR(LEFT($A190,1)="x",W186=9),"",IFERROR(VLOOKUP($A190,IF(V186="V",LedenV,LedenZ),28-W186,0),""))</f>
        <v/>
      </c>
      <c r="R190" s="223" t="str">
        <f>IF(OR(LEFT($A190,1)="x",W186=9),"",IFERROR(VLOOKUP($A190,IF(V186="V",LedenV,LedenZ),29-W186,0),""))</f>
        <v/>
      </c>
      <c r="S190" s="265"/>
      <c r="T190" s="228"/>
      <c r="U190" s="226"/>
      <c r="V190" s="229" t="str">
        <f>V189</f>
        <v/>
      </c>
      <c r="W190" s="229" t="str">
        <f>W189</f>
        <v/>
      </c>
      <c r="X190" s="331">
        <v>5</v>
      </c>
    </row>
    <row r="191" spans="1:24" x14ac:dyDescent="0.2">
      <c r="A191" s="34" t="str">
        <f>C187&amp;"x"&amp;B191</f>
        <v>x2</v>
      </c>
      <c r="B191" s="63">
        <v>2</v>
      </c>
      <c r="C191" s="87" t="str">
        <f t="shared" si="70"/>
        <v/>
      </c>
      <c r="D191" s="87" t="str">
        <f t="shared" si="71"/>
        <v/>
      </c>
      <c r="E191" s="88" t="str">
        <f t="shared" si="72"/>
        <v/>
      </c>
      <c r="F191" s="88" t="str">
        <f t="shared" si="73"/>
        <v/>
      </c>
      <c r="G191" s="89" t="str">
        <f t="shared" si="74"/>
        <v/>
      </c>
      <c r="H191" s="90" t="str">
        <f t="shared" si="75"/>
        <v/>
      </c>
      <c r="I191" s="97"/>
      <c r="J191" s="87" t="str">
        <f t="shared" si="76"/>
        <v/>
      </c>
      <c r="K191" s="87" t="str">
        <f t="shared" si="77"/>
        <v/>
      </c>
      <c r="L191" s="87" t="str">
        <f t="shared" si="78"/>
        <v/>
      </c>
      <c r="M191" s="92"/>
      <c r="N191" s="92"/>
      <c r="P191" s="223" t="str">
        <f>IF(OR(LEFT($A191,1)="x",W186=9),"",IFERROR(VLOOKUP($A191,IF(V186="V",LedenV,LedenZ),27-W186,0),""))</f>
        <v/>
      </c>
      <c r="Q191" s="223" t="str">
        <f>IF(OR(LEFT($A191,1)="x",W186=9),"",IFERROR(VLOOKUP($A191,IF(V186="V",LedenV,LedenZ),28-W186,0),""))</f>
        <v/>
      </c>
      <c r="R191" s="223" t="str">
        <f>IF(OR(LEFT($A191,1)="x",W186=9),"",IFERROR(VLOOKUP($A191,IF(V186="V",LedenV,LedenZ),29-W186,0),""))</f>
        <v/>
      </c>
      <c r="S191" s="265"/>
      <c r="T191" s="228"/>
      <c r="U191" s="226"/>
      <c r="V191" s="229" t="str">
        <f t="shared" ref="V191:W204" si="79">V190</f>
        <v/>
      </c>
      <c r="W191" s="229" t="str">
        <f t="shared" si="79"/>
        <v/>
      </c>
      <c r="X191" s="331">
        <v>6</v>
      </c>
    </row>
    <row r="192" spans="1:24" x14ac:dyDescent="0.2">
      <c r="A192" s="34" t="str">
        <f>C187&amp;"x"&amp;B192</f>
        <v>x3</v>
      </c>
      <c r="B192" s="63">
        <v>3</v>
      </c>
      <c r="C192" s="87" t="str">
        <f t="shared" si="70"/>
        <v/>
      </c>
      <c r="D192" s="87" t="str">
        <f t="shared" si="71"/>
        <v/>
      </c>
      <c r="E192" s="88" t="str">
        <f t="shared" si="72"/>
        <v/>
      </c>
      <c r="F192" s="88" t="str">
        <f t="shared" si="73"/>
        <v/>
      </c>
      <c r="G192" s="89" t="str">
        <f t="shared" si="74"/>
        <v/>
      </c>
      <c r="H192" s="90" t="str">
        <f t="shared" si="75"/>
        <v/>
      </c>
      <c r="I192" s="97"/>
      <c r="J192" s="87" t="str">
        <f t="shared" si="76"/>
        <v/>
      </c>
      <c r="K192" s="87" t="str">
        <f t="shared" si="77"/>
        <v/>
      </c>
      <c r="L192" s="87" t="str">
        <f t="shared" si="78"/>
        <v/>
      </c>
      <c r="M192" s="92"/>
      <c r="N192" s="92"/>
      <c r="P192" s="223" t="str">
        <f>IF(OR(LEFT($A192,1)="x",W186=9),"",IFERROR(VLOOKUP($A192,IF(V186="V",LedenV,LedenZ),27-W186,0),""))</f>
        <v/>
      </c>
      <c r="Q192" s="223" t="str">
        <f>IF(OR(LEFT($A192,1)="x",W186=9),"",IFERROR(VLOOKUP($A192,IF(V186="V",LedenV,LedenZ),28-W186,0),""))</f>
        <v/>
      </c>
      <c r="R192" s="223" t="str">
        <f>IF(OR(LEFT($A192,1)="x",W186=9),"",IFERROR(VLOOKUP($A192,IF(V186="V",LedenV,LedenZ),29-W186,0),""))</f>
        <v/>
      </c>
      <c r="S192" s="265"/>
      <c r="T192" s="228"/>
      <c r="U192" s="226"/>
      <c r="V192" s="229" t="str">
        <f t="shared" si="79"/>
        <v/>
      </c>
      <c r="W192" s="229" t="str">
        <f t="shared" si="79"/>
        <v/>
      </c>
      <c r="X192" s="331">
        <v>7</v>
      </c>
    </row>
    <row r="193" spans="1:24" x14ac:dyDescent="0.2">
      <c r="A193" s="34" t="str">
        <f>C187&amp;"x"&amp;B193</f>
        <v>x4</v>
      </c>
      <c r="B193" s="63">
        <v>4</v>
      </c>
      <c r="C193" s="87" t="str">
        <f t="shared" si="70"/>
        <v/>
      </c>
      <c r="D193" s="87" t="str">
        <f t="shared" si="71"/>
        <v/>
      </c>
      <c r="E193" s="88" t="str">
        <f t="shared" si="72"/>
        <v/>
      </c>
      <c r="F193" s="88" t="str">
        <f t="shared" si="73"/>
        <v/>
      </c>
      <c r="G193" s="89" t="str">
        <f t="shared" si="74"/>
        <v/>
      </c>
      <c r="H193" s="90" t="str">
        <f t="shared" si="75"/>
        <v/>
      </c>
      <c r="I193" s="97"/>
      <c r="J193" s="87" t="str">
        <f t="shared" si="76"/>
        <v/>
      </c>
      <c r="K193" s="87" t="str">
        <f t="shared" si="77"/>
        <v/>
      </c>
      <c r="L193" s="87" t="str">
        <f t="shared" si="78"/>
        <v/>
      </c>
      <c r="M193" s="92"/>
      <c r="N193" s="92"/>
      <c r="P193" s="223" t="str">
        <f>IF(OR(LEFT($A193,1)="x",W186=9),"",IFERROR(VLOOKUP($A193,IF(V186="V",LedenV,LedenZ),27-W186,0),""))</f>
        <v/>
      </c>
      <c r="Q193" s="223" t="str">
        <f>IF(OR(LEFT($A193,1)="x",W186=9),"",IFERROR(VLOOKUP($A193,IF(V186="V",LedenV,LedenZ),28-W186,0),""))</f>
        <v/>
      </c>
      <c r="R193" s="223" t="str">
        <f>IF(OR(LEFT($A193,1)="x",W186=9),"",IFERROR(VLOOKUP($A193,IF(V186="V",LedenV,LedenZ),29-W186,0),""))</f>
        <v/>
      </c>
      <c r="S193" s="265"/>
      <c r="T193" s="228"/>
      <c r="U193" s="226"/>
      <c r="V193" s="229" t="str">
        <f t="shared" si="79"/>
        <v/>
      </c>
      <c r="W193" s="229" t="str">
        <f t="shared" si="79"/>
        <v/>
      </c>
      <c r="X193" s="331">
        <v>8</v>
      </c>
    </row>
    <row r="194" spans="1:24" x14ac:dyDescent="0.2">
      <c r="A194" s="34" t="str">
        <f>C187&amp;"x"&amp;B194</f>
        <v>x5</v>
      </c>
      <c r="B194" s="63">
        <v>5</v>
      </c>
      <c r="C194" s="87" t="str">
        <f t="shared" si="70"/>
        <v/>
      </c>
      <c r="D194" s="87" t="str">
        <f t="shared" si="71"/>
        <v/>
      </c>
      <c r="E194" s="88" t="str">
        <f t="shared" si="72"/>
        <v/>
      </c>
      <c r="F194" s="88" t="str">
        <f t="shared" si="73"/>
        <v/>
      </c>
      <c r="G194" s="89" t="str">
        <f t="shared" si="74"/>
        <v/>
      </c>
      <c r="H194" s="90" t="str">
        <f t="shared" si="75"/>
        <v/>
      </c>
      <c r="I194" s="97"/>
      <c r="J194" s="87" t="str">
        <f t="shared" si="76"/>
        <v/>
      </c>
      <c r="K194" s="87" t="str">
        <f t="shared" si="77"/>
        <v/>
      </c>
      <c r="L194" s="87" t="str">
        <f t="shared" si="78"/>
        <v/>
      </c>
      <c r="M194" s="92"/>
      <c r="N194" s="92"/>
      <c r="P194" s="223" t="str">
        <f>IF(OR(LEFT($A194,1)="x",W186=9),"",IFERROR(VLOOKUP($A194,IF(V186="V",LedenV,LedenZ),27-W186,0),""))</f>
        <v/>
      </c>
      <c r="Q194" s="223" t="str">
        <f>IF(OR(LEFT($A194,1)="x",W186=9),"",IFERROR(VLOOKUP($A194,IF(V186="V",LedenV,LedenZ),28-W186,0),""))</f>
        <v/>
      </c>
      <c r="R194" s="223" t="str">
        <f>IF(OR(LEFT($A194,1)="x",W186=9),"",IFERROR(VLOOKUP($A194,IF(V186="V",LedenV,LedenZ),29-W186,0),""))</f>
        <v/>
      </c>
      <c r="S194" s="265"/>
      <c r="T194" s="228"/>
      <c r="U194" s="226"/>
      <c r="V194" s="229" t="str">
        <f t="shared" si="79"/>
        <v/>
      </c>
      <c r="W194" s="229" t="str">
        <f t="shared" si="79"/>
        <v/>
      </c>
      <c r="X194" s="331">
        <v>9</v>
      </c>
    </row>
    <row r="195" spans="1:24" x14ac:dyDescent="0.2">
      <c r="A195" s="34" t="str">
        <f>C187&amp;"x"&amp;B195</f>
        <v>x6</v>
      </c>
      <c r="B195" s="63">
        <v>6</v>
      </c>
      <c r="C195" s="87" t="str">
        <f t="shared" si="70"/>
        <v/>
      </c>
      <c r="D195" s="87" t="str">
        <f t="shared" si="71"/>
        <v/>
      </c>
      <c r="E195" s="88" t="str">
        <f t="shared" si="72"/>
        <v/>
      </c>
      <c r="F195" s="88" t="str">
        <f t="shared" si="73"/>
        <v/>
      </c>
      <c r="G195" s="89" t="str">
        <f t="shared" si="74"/>
        <v/>
      </c>
      <c r="H195" s="90" t="str">
        <f t="shared" si="75"/>
        <v/>
      </c>
      <c r="I195" s="97"/>
      <c r="J195" s="87" t="str">
        <f t="shared" si="76"/>
        <v/>
      </c>
      <c r="K195" s="87" t="str">
        <f t="shared" si="77"/>
        <v/>
      </c>
      <c r="L195" s="87" t="str">
        <f t="shared" si="78"/>
        <v/>
      </c>
      <c r="M195" s="92"/>
      <c r="N195" s="92"/>
      <c r="P195" s="223" t="str">
        <f>IF(OR(LEFT($A195,1)="x",W186=9),"",IFERROR(VLOOKUP($A195,IF(V186="V",LedenV,LedenZ),27-W186,0),""))</f>
        <v/>
      </c>
      <c r="Q195" s="223" t="str">
        <f>IF(OR(LEFT($A195,1)="x",W186=9),"",IFERROR(VLOOKUP($A195,IF(V186="V",LedenV,LedenZ),28-W186,0),""))</f>
        <v/>
      </c>
      <c r="R195" s="223" t="str">
        <f>IF(OR(LEFT($A195,1)="x",W186=9),"",IFERROR(VLOOKUP($A195,IF(V186="V",LedenV,LedenZ),29-W186,0),""))</f>
        <v/>
      </c>
      <c r="S195" s="265"/>
      <c r="T195" s="228"/>
      <c r="U195" s="226"/>
      <c r="V195" s="229" t="str">
        <f t="shared" si="79"/>
        <v/>
      </c>
      <c r="W195" s="229" t="str">
        <f t="shared" si="79"/>
        <v/>
      </c>
      <c r="X195" s="331">
        <v>10</v>
      </c>
    </row>
    <row r="196" spans="1:24" x14ac:dyDescent="0.2">
      <c r="A196" s="34" t="str">
        <f>C187&amp;"x"&amp;B196</f>
        <v>x7</v>
      </c>
      <c r="B196" s="63">
        <v>7</v>
      </c>
      <c r="C196" s="87" t="str">
        <f t="shared" si="70"/>
        <v/>
      </c>
      <c r="D196" s="87" t="str">
        <f t="shared" si="71"/>
        <v/>
      </c>
      <c r="E196" s="88" t="str">
        <f t="shared" si="72"/>
        <v/>
      </c>
      <c r="F196" s="88" t="str">
        <f t="shared" si="73"/>
        <v/>
      </c>
      <c r="G196" s="89" t="str">
        <f t="shared" si="74"/>
        <v/>
      </c>
      <c r="H196" s="90" t="str">
        <f t="shared" si="75"/>
        <v/>
      </c>
      <c r="I196" s="97"/>
      <c r="J196" s="87" t="str">
        <f t="shared" si="76"/>
        <v/>
      </c>
      <c r="K196" s="87" t="str">
        <f t="shared" si="77"/>
        <v/>
      </c>
      <c r="L196" s="87" t="str">
        <f t="shared" si="78"/>
        <v/>
      </c>
      <c r="M196" s="92"/>
      <c r="N196" s="92"/>
      <c r="P196" s="223" t="str">
        <f>IF(OR(LEFT($A196,1)="x",W186=9),"",IFERROR(VLOOKUP($A196,IF(V186="V",LedenV,LedenZ),27-W186,0),""))</f>
        <v/>
      </c>
      <c r="Q196" s="223" t="str">
        <f>IF(OR(LEFT($A196,1)="x",W186=9),"",IFERROR(VLOOKUP($A196,IF(V186="V",LedenV,LedenZ),28-W186,0),""))</f>
        <v/>
      </c>
      <c r="R196" s="223" t="str">
        <f>IF(OR(LEFT($A196,1)="x",W186=9),"",IFERROR(VLOOKUP($A196,IF(V186="V",LedenV,LedenZ),29-W186,0),""))</f>
        <v/>
      </c>
      <c r="S196" s="265"/>
      <c r="T196" s="228"/>
      <c r="U196" s="226"/>
      <c r="V196" s="229" t="str">
        <f t="shared" si="79"/>
        <v/>
      </c>
      <c r="W196" s="229" t="str">
        <f t="shared" si="79"/>
        <v/>
      </c>
      <c r="X196" s="331">
        <v>11</v>
      </c>
    </row>
    <row r="197" spans="1:24" x14ac:dyDescent="0.2">
      <c r="A197" s="34" t="str">
        <f>C187&amp;"x"&amp;B197</f>
        <v>x8</v>
      </c>
      <c r="B197" s="63">
        <v>8</v>
      </c>
      <c r="C197" s="87" t="str">
        <f t="shared" si="70"/>
        <v/>
      </c>
      <c r="D197" s="87" t="str">
        <f t="shared" si="71"/>
        <v/>
      </c>
      <c r="E197" s="88" t="str">
        <f t="shared" si="72"/>
        <v/>
      </c>
      <c r="F197" s="88" t="str">
        <f t="shared" si="73"/>
        <v/>
      </c>
      <c r="G197" s="89" t="str">
        <f t="shared" si="74"/>
        <v/>
      </c>
      <c r="H197" s="90" t="str">
        <f t="shared" si="75"/>
        <v/>
      </c>
      <c r="I197" s="97"/>
      <c r="J197" s="87" t="str">
        <f t="shared" si="76"/>
        <v/>
      </c>
      <c r="K197" s="87" t="str">
        <f t="shared" si="77"/>
        <v/>
      </c>
      <c r="L197" s="87" t="str">
        <f t="shared" si="78"/>
        <v/>
      </c>
      <c r="M197" s="92"/>
      <c r="N197" s="92"/>
      <c r="P197" s="223" t="str">
        <f>IF(OR(LEFT($A197,1)="x",W186=9),"",IFERROR(VLOOKUP($A197,IF(V186="V",LedenV,LedenZ),27-W186,0),""))</f>
        <v/>
      </c>
      <c r="Q197" s="223" t="str">
        <f>IF(OR(LEFT($A197,1)="x",W186=9),"",IFERROR(VLOOKUP($A197,IF(V186="V",LedenV,LedenZ),28-W186,0),""))</f>
        <v/>
      </c>
      <c r="R197" s="223" t="str">
        <f>IF(OR(LEFT($A197,1)="x",W186=9),"",IFERROR(VLOOKUP($A197,IF(V186="V",LedenV,LedenZ),29-W186,0),""))</f>
        <v/>
      </c>
      <c r="S197" s="265"/>
      <c r="T197" s="228"/>
      <c r="U197" s="226"/>
      <c r="V197" s="229" t="str">
        <f t="shared" si="79"/>
        <v/>
      </c>
      <c r="W197" s="229" t="str">
        <f t="shared" si="79"/>
        <v/>
      </c>
      <c r="X197" s="331">
        <v>12</v>
      </c>
    </row>
    <row r="198" spans="1:24" x14ac:dyDescent="0.2">
      <c r="A198" s="34" t="str">
        <f>C187&amp;"x"&amp;B198</f>
        <v>x9</v>
      </c>
      <c r="B198" s="63">
        <v>9</v>
      </c>
      <c r="C198" s="87" t="str">
        <f t="shared" si="70"/>
        <v/>
      </c>
      <c r="D198" s="87" t="str">
        <f t="shared" si="71"/>
        <v/>
      </c>
      <c r="E198" s="88" t="str">
        <f t="shared" si="72"/>
        <v/>
      </c>
      <c r="F198" s="88" t="str">
        <f t="shared" si="73"/>
        <v/>
      </c>
      <c r="G198" s="89" t="str">
        <f t="shared" si="74"/>
        <v/>
      </c>
      <c r="H198" s="90" t="str">
        <f t="shared" si="75"/>
        <v/>
      </c>
      <c r="I198" s="97"/>
      <c r="J198" s="87" t="str">
        <f t="shared" si="76"/>
        <v/>
      </c>
      <c r="K198" s="87" t="str">
        <f t="shared" si="77"/>
        <v/>
      </c>
      <c r="L198" s="87" t="str">
        <f t="shared" si="78"/>
        <v/>
      </c>
      <c r="M198" s="92"/>
      <c r="N198" s="92"/>
      <c r="P198" s="223" t="str">
        <f>IF(OR(LEFT($A198,1)="x",W186=9),"",IFERROR(VLOOKUP($A198,IF(V186="V",LedenV,LedenZ),27-W186,0),""))</f>
        <v/>
      </c>
      <c r="Q198" s="223" t="str">
        <f>IF(OR(LEFT($A198,1)="x",W186=9),"",IFERROR(VLOOKUP($A198,IF(V186="V",LedenV,LedenZ),28-W186,0),""))</f>
        <v/>
      </c>
      <c r="R198" s="223" t="str">
        <f>IF(OR(LEFT($A198,1)="x",W186=9),"",IFERROR(VLOOKUP($A198,IF(V186="V",LedenV,LedenZ),29-W186,0),""))</f>
        <v/>
      </c>
      <c r="S198" s="265"/>
      <c r="T198" s="228"/>
      <c r="U198" s="226"/>
      <c r="V198" s="229" t="str">
        <f t="shared" si="79"/>
        <v/>
      </c>
      <c r="W198" s="229" t="str">
        <f t="shared" si="79"/>
        <v/>
      </c>
      <c r="X198" s="331">
        <v>13</v>
      </c>
    </row>
    <row r="199" spans="1:24" x14ac:dyDescent="0.2">
      <c r="A199" s="34" t="str">
        <f>C187&amp;"x"&amp;B199</f>
        <v>x10</v>
      </c>
      <c r="B199" s="63">
        <v>10</v>
      </c>
      <c r="C199" s="87" t="str">
        <f t="shared" si="70"/>
        <v/>
      </c>
      <c r="D199" s="87" t="str">
        <f t="shared" si="71"/>
        <v/>
      </c>
      <c r="E199" s="88" t="str">
        <f t="shared" si="72"/>
        <v/>
      </c>
      <c r="F199" s="88" t="str">
        <f t="shared" si="73"/>
        <v/>
      </c>
      <c r="G199" s="89" t="str">
        <f t="shared" si="74"/>
        <v/>
      </c>
      <c r="H199" s="90" t="str">
        <f t="shared" si="75"/>
        <v/>
      </c>
      <c r="I199" s="97"/>
      <c r="J199" s="87" t="str">
        <f t="shared" si="76"/>
        <v/>
      </c>
      <c r="K199" s="87" t="str">
        <f t="shared" si="77"/>
        <v/>
      </c>
      <c r="L199" s="87" t="str">
        <f t="shared" si="78"/>
        <v/>
      </c>
      <c r="M199" s="92"/>
      <c r="N199" s="92"/>
      <c r="P199" s="223" t="str">
        <f>IF(OR(LEFT($A199,1)="x",W186=9),"",IFERROR(VLOOKUP($A199,IF(V186="V",LedenV,LedenZ),27-W186,0),""))</f>
        <v/>
      </c>
      <c r="Q199" s="223" t="str">
        <f>IF(OR(LEFT($A199,1)="x",W186=9),"",IFERROR(VLOOKUP($A199,IF(V186="V",LedenV,LedenZ),28-W186,0),""))</f>
        <v/>
      </c>
      <c r="R199" s="223" t="str">
        <f>IF(OR(LEFT($A199,1)="x",W186=9),"",IFERROR(VLOOKUP($A199,IF(V186="V",LedenV,LedenZ),29-W186,0),""))</f>
        <v/>
      </c>
      <c r="S199" s="265"/>
      <c r="T199" s="228"/>
      <c r="U199" s="226"/>
      <c r="V199" s="229" t="str">
        <f t="shared" si="79"/>
        <v/>
      </c>
      <c r="W199" s="229" t="str">
        <f t="shared" si="79"/>
        <v/>
      </c>
      <c r="X199" s="331">
        <v>14</v>
      </c>
    </row>
    <row r="200" spans="1:24" x14ac:dyDescent="0.2">
      <c r="A200" s="34" t="str">
        <f>C187&amp;"x"&amp;B200</f>
        <v>x11</v>
      </c>
      <c r="B200" s="63">
        <v>11</v>
      </c>
      <c r="C200" s="87" t="str">
        <f t="shared" si="70"/>
        <v/>
      </c>
      <c r="D200" s="87" t="str">
        <f t="shared" si="71"/>
        <v/>
      </c>
      <c r="E200" s="88" t="str">
        <f t="shared" si="72"/>
        <v/>
      </c>
      <c r="F200" s="88" t="str">
        <f t="shared" si="73"/>
        <v/>
      </c>
      <c r="G200" s="89" t="str">
        <f t="shared" si="74"/>
        <v/>
      </c>
      <c r="H200" s="90" t="str">
        <f t="shared" si="75"/>
        <v/>
      </c>
      <c r="I200" s="97"/>
      <c r="J200" s="87" t="str">
        <f t="shared" si="76"/>
        <v/>
      </c>
      <c r="K200" s="87" t="str">
        <f t="shared" si="77"/>
        <v/>
      </c>
      <c r="L200" s="87" t="str">
        <f t="shared" si="78"/>
        <v/>
      </c>
      <c r="M200" s="92"/>
      <c r="N200" s="92"/>
      <c r="P200" s="223" t="str">
        <f>IF(OR(LEFT($A200,1)="x",W186=9),"",IFERROR(VLOOKUP($A200,IF(V186="V",LedenV,LedenZ),27-W186,0),""))</f>
        <v/>
      </c>
      <c r="Q200" s="223" t="str">
        <f>IF(OR(LEFT($A200,1)="x",W186=9),"",IFERROR(VLOOKUP($A200,IF(V186="V",LedenV,LedenZ),28-W186,0),""))</f>
        <v/>
      </c>
      <c r="R200" s="223" t="str">
        <f>IF(OR(LEFT($A200,1)="x",W186=9),"",IFERROR(VLOOKUP($A200,IF(V186="V",LedenV,LedenZ),29-W186,0),""))</f>
        <v/>
      </c>
      <c r="S200" s="265"/>
      <c r="V200" s="229" t="str">
        <f t="shared" si="79"/>
        <v/>
      </c>
      <c r="W200" s="229" t="str">
        <f t="shared" si="79"/>
        <v/>
      </c>
      <c r="X200" s="331">
        <v>15</v>
      </c>
    </row>
    <row r="201" spans="1:24" x14ac:dyDescent="0.2">
      <c r="A201" s="34" t="str">
        <f>C187&amp;"x"&amp;B201</f>
        <v>x12</v>
      </c>
      <c r="B201" s="63">
        <v>12</v>
      </c>
      <c r="C201" s="87" t="str">
        <f t="shared" si="70"/>
        <v/>
      </c>
      <c r="D201" s="87" t="str">
        <f t="shared" si="71"/>
        <v/>
      </c>
      <c r="E201" s="88" t="str">
        <f t="shared" si="72"/>
        <v/>
      </c>
      <c r="F201" s="88" t="str">
        <f t="shared" si="73"/>
        <v/>
      </c>
      <c r="G201" s="89" t="str">
        <f t="shared" si="74"/>
        <v/>
      </c>
      <c r="H201" s="90" t="str">
        <f t="shared" si="75"/>
        <v/>
      </c>
      <c r="I201" s="97"/>
      <c r="J201" s="87" t="str">
        <f t="shared" si="76"/>
        <v/>
      </c>
      <c r="K201" s="87" t="str">
        <f t="shared" si="77"/>
        <v/>
      </c>
      <c r="L201" s="87" t="str">
        <f t="shared" si="78"/>
        <v/>
      </c>
      <c r="M201" s="92"/>
      <c r="N201" s="92"/>
      <c r="P201" s="223" t="str">
        <f>IF(OR(LEFT($A201,1)="x",W186=9),"",IFERROR(VLOOKUP($A201,IF(V186="V",LedenV,LedenZ),27-W186,0),""))</f>
        <v/>
      </c>
      <c r="Q201" s="223" t="str">
        <f>IF(OR(LEFT($A201,1)="x",W186=9),"",IFERROR(VLOOKUP($A201,IF(V186="V",LedenV,LedenZ),28-W186,0),""))</f>
        <v/>
      </c>
      <c r="R201" s="223" t="str">
        <f>IF(OR(LEFT($A201,1)="x",W186=9),"",IFERROR(VLOOKUP($A201,IF(V186="V",LedenV,LedenZ),29-W186,0),""))</f>
        <v/>
      </c>
      <c r="S201" s="265"/>
      <c r="V201" s="229" t="str">
        <f t="shared" si="79"/>
        <v/>
      </c>
      <c r="W201" s="229" t="str">
        <f t="shared" si="79"/>
        <v/>
      </c>
      <c r="X201" s="331">
        <v>16</v>
      </c>
    </row>
    <row r="202" spans="1:24" x14ac:dyDescent="0.2">
      <c r="A202" s="34" t="str">
        <f>C187&amp;"x"&amp;B202</f>
        <v>x13</v>
      </c>
      <c r="B202" s="63">
        <v>13</v>
      </c>
      <c r="C202" s="87" t="str">
        <f t="shared" si="70"/>
        <v/>
      </c>
      <c r="D202" s="87" t="str">
        <f t="shared" si="71"/>
        <v/>
      </c>
      <c r="E202" s="88" t="str">
        <f t="shared" si="72"/>
        <v/>
      </c>
      <c r="F202" s="88" t="str">
        <f t="shared" si="73"/>
        <v/>
      </c>
      <c r="G202" s="89" t="str">
        <f t="shared" si="74"/>
        <v/>
      </c>
      <c r="H202" s="90" t="str">
        <f t="shared" si="75"/>
        <v/>
      </c>
      <c r="I202" s="97"/>
      <c r="J202" s="87" t="str">
        <f t="shared" si="76"/>
        <v/>
      </c>
      <c r="K202" s="87" t="str">
        <f t="shared" si="77"/>
        <v/>
      </c>
      <c r="L202" s="87" t="str">
        <f t="shared" si="78"/>
        <v/>
      </c>
      <c r="M202" s="92"/>
      <c r="N202" s="92"/>
      <c r="P202" s="223" t="str">
        <f>IF(OR(LEFT($A202,1)="x",W186=9),"",IFERROR(VLOOKUP($A202,IF(V186="V",LedenV,LedenZ),27-W186,0),""))</f>
        <v/>
      </c>
      <c r="Q202" s="223" t="str">
        <f>IF(OR(LEFT($A202,1)="x",W186=9),"",IFERROR(VLOOKUP($A202,IF(V186="V",LedenV,LedenZ),28-W186,0),""))</f>
        <v/>
      </c>
      <c r="R202" s="223" t="str">
        <f>IF(OR(LEFT($A202,1)="x",W186=9),"",IFERROR(VLOOKUP($A202,IF(V186="V",LedenV,LedenZ),29-W186,0),""))</f>
        <v/>
      </c>
      <c r="S202" s="265"/>
      <c r="V202" s="229" t="str">
        <f t="shared" si="79"/>
        <v/>
      </c>
      <c r="W202" s="229" t="str">
        <f t="shared" si="79"/>
        <v/>
      </c>
      <c r="X202" s="331">
        <v>17</v>
      </c>
    </row>
    <row r="203" spans="1:24" x14ac:dyDescent="0.2">
      <c r="A203" s="34" t="str">
        <f>C187&amp;"x"&amp;B203</f>
        <v>x14</v>
      </c>
      <c r="B203" s="63">
        <v>14</v>
      </c>
      <c r="C203" s="87" t="str">
        <f t="shared" si="70"/>
        <v/>
      </c>
      <c r="D203" s="87" t="str">
        <f t="shared" si="71"/>
        <v/>
      </c>
      <c r="E203" s="88" t="str">
        <f t="shared" si="72"/>
        <v/>
      </c>
      <c r="F203" s="88" t="str">
        <f t="shared" si="73"/>
        <v/>
      </c>
      <c r="G203" s="89" t="str">
        <f t="shared" si="74"/>
        <v/>
      </c>
      <c r="H203" s="90" t="str">
        <f t="shared" si="75"/>
        <v/>
      </c>
      <c r="I203" s="97"/>
      <c r="J203" s="87" t="str">
        <f t="shared" si="76"/>
        <v/>
      </c>
      <c r="K203" s="87" t="str">
        <f t="shared" si="77"/>
        <v/>
      </c>
      <c r="L203" s="87" t="str">
        <f t="shared" si="78"/>
        <v/>
      </c>
      <c r="M203" s="92"/>
      <c r="N203" s="92"/>
      <c r="P203" s="223" t="str">
        <f>IF(OR(LEFT($A203,1)="x",W186=9),"",IFERROR(VLOOKUP($A203,IF(V186="V",LedenV,LedenZ),27-W186,0),""))</f>
        <v/>
      </c>
      <c r="Q203" s="223" t="str">
        <f>IF(OR(LEFT($A203,1)="x",W186=9),"",IFERROR(VLOOKUP($A203,IF(V186="V",LedenV,LedenZ),28-W186,0),""))</f>
        <v/>
      </c>
      <c r="R203" s="223" t="str">
        <f>IF(OR(LEFT($A203,1)="x",W186=9),"",IFERROR(VLOOKUP($A203,IF(V186="V",LedenV,LedenZ),29-W186,0),""))</f>
        <v/>
      </c>
      <c r="S203" s="265"/>
      <c r="V203" s="229" t="str">
        <f t="shared" si="79"/>
        <v/>
      </c>
      <c r="W203" s="229" t="str">
        <f t="shared" si="79"/>
        <v/>
      </c>
      <c r="X203" s="331">
        <v>18</v>
      </c>
    </row>
    <row r="204" spans="1:24" x14ac:dyDescent="0.2">
      <c r="A204" s="34" t="str">
        <f>C187&amp;"x"&amp;B204</f>
        <v>x15</v>
      </c>
      <c r="B204" s="63">
        <v>15</v>
      </c>
      <c r="C204" s="87" t="str">
        <f t="shared" si="70"/>
        <v/>
      </c>
      <c r="D204" s="87" t="str">
        <f t="shared" si="71"/>
        <v/>
      </c>
      <c r="E204" s="88" t="str">
        <f t="shared" si="72"/>
        <v/>
      </c>
      <c r="F204" s="88" t="str">
        <f t="shared" si="73"/>
        <v/>
      </c>
      <c r="G204" s="89" t="str">
        <f t="shared" si="74"/>
        <v/>
      </c>
      <c r="H204" s="90" t="str">
        <f t="shared" si="75"/>
        <v/>
      </c>
      <c r="I204" s="97"/>
      <c r="J204" s="87" t="str">
        <f t="shared" si="76"/>
        <v/>
      </c>
      <c r="K204" s="87" t="str">
        <f t="shared" si="77"/>
        <v/>
      </c>
      <c r="L204" s="87" t="str">
        <f t="shared" si="78"/>
        <v/>
      </c>
      <c r="M204" s="92"/>
      <c r="N204" s="92"/>
      <c r="P204" s="223" t="str">
        <f>IF(OR(LEFT($A204,1)="x",W186=9),"",IFERROR(VLOOKUP($A204,IF(V186="V",LedenV,LedenZ),27-W186,0),""))</f>
        <v/>
      </c>
      <c r="Q204" s="223" t="str">
        <f>IF(OR(LEFT($A204,1)="x",W186=9),"",IFERROR(VLOOKUP($A204,IF(V186="V",LedenV,LedenZ),28-W186,0),""))</f>
        <v/>
      </c>
      <c r="R204" s="223" t="str">
        <f>IF(OR(LEFT($A204,1)="x",W186=9),"",IFERROR(VLOOKUP($A204,IF(V186="V",LedenV,LedenZ),29-W186,0),""))</f>
        <v/>
      </c>
      <c r="S204" s="265"/>
      <c r="V204" s="229" t="str">
        <f t="shared" si="79"/>
        <v/>
      </c>
      <c r="W204" s="229" t="str">
        <f t="shared" si="79"/>
        <v/>
      </c>
      <c r="X204" s="331">
        <v>19</v>
      </c>
    </row>
    <row r="205" spans="1:24" ht="6" customHeight="1" x14ac:dyDescent="0.2">
      <c r="B205" s="107"/>
      <c r="C205" s="108"/>
      <c r="D205" s="108"/>
      <c r="E205" s="108"/>
      <c r="F205" s="108"/>
      <c r="G205" s="108"/>
      <c r="H205" s="108"/>
      <c r="I205" s="108"/>
      <c r="J205" s="108"/>
      <c r="K205" s="108"/>
      <c r="L205" s="108"/>
      <c r="M205" s="92"/>
      <c r="N205" s="92"/>
    </row>
    <row r="206" spans="1:24" x14ac:dyDescent="0.2">
      <c r="B206" s="100"/>
      <c r="C206" s="101"/>
      <c r="D206" s="100"/>
      <c r="E206" s="100"/>
      <c r="F206" s="100"/>
      <c r="G206" s="102"/>
      <c r="H206" s="109" t="s">
        <v>6563</v>
      </c>
      <c r="I206" s="102"/>
      <c r="J206" s="110" t="str">
        <f>P187</f>
        <v/>
      </c>
      <c r="K206" s="110" t="str">
        <f>Q187</f>
        <v/>
      </c>
      <c r="L206" s="110" t="str">
        <f>R187</f>
        <v/>
      </c>
      <c r="M206" s="92"/>
      <c r="N206" s="92"/>
    </row>
    <row r="207" spans="1:24" ht="12.75" customHeight="1" x14ac:dyDescent="0.2">
      <c r="B207" s="407" t="s">
        <v>6564</v>
      </c>
      <c r="C207" s="407"/>
      <c r="D207" s="407"/>
      <c r="E207" s="407"/>
      <c r="F207" s="407"/>
      <c r="G207" s="407"/>
      <c r="H207" s="407"/>
      <c r="I207" s="407"/>
      <c r="J207" s="407"/>
      <c r="K207" s="407"/>
      <c r="L207" s="407"/>
      <c r="M207" s="92"/>
      <c r="N207" s="92"/>
    </row>
    <row r="208" spans="1:24" ht="129.94999999999999" customHeight="1" x14ac:dyDescent="0.2">
      <c r="B208" s="404"/>
      <c r="C208" s="404"/>
      <c r="D208" s="404"/>
      <c r="E208" s="404"/>
      <c r="F208" s="404"/>
      <c r="G208" s="404"/>
      <c r="H208" s="404"/>
      <c r="I208" s="404"/>
      <c r="J208" s="404"/>
      <c r="K208" s="404"/>
      <c r="L208" s="404"/>
      <c r="M208" s="111"/>
      <c r="N208" s="111"/>
    </row>
    <row r="209" spans="1:24" ht="13.5" thickBot="1" x14ac:dyDescent="0.25">
      <c r="B209" s="112"/>
      <c r="C209" s="113"/>
      <c r="D209" s="112"/>
      <c r="E209" s="112"/>
      <c r="F209" s="112"/>
      <c r="G209" s="114"/>
      <c r="H209" s="114"/>
      <c r="I209" s="114"/>
      <c r="J209" s="113"/>
      <c r="K209" s="113"/>
      <c r="L209" s="113"/>
      <c r="M209" s="92"/>
      <c r="N209" s="92"/>
      <c r="O209" s="34"/>
      <c r="P209" s="34"/>
      <c r="Q209" s="34"/>
      <c r="R209" s="34"/>
      <c r="S209" s="134"/>
      <c r="T209" s="34"/>
      <c r="U209" s="34"/>
      <c r="V209" s="34"/>
      <c r="W209" s="34"/>
      <c r="X209" s="299"/>
    </row>
    <row r="210" spans="1:24" ht="13.5" thickTop="1" x14ac:dyDescent="0.2">
      <c r="B210" s="100"/>
      <c r="C210" s="101"/>
      <c r="D210" s="100"/>
      <c r="E210" s="100"/>
      <c r="F210" s="100"/>
      <c r="G210" s="102"/>
      <c r="H210" s="102"/>
      <c r="I210" s="102"/>
      <c r="J210" s="101"/>
      <c r="K210" s="101"/>
      <c r="L210" s="101"/>
      <c r="M210" s="92"/>
      <c r="N210" s="92"/>
      <c r="O210" s="34"/>
      <c r="P210" s="136" t="str">
        <f>IF(C212="","",IF(LEFT(D212,1)="V","V",IF(LEFT(D212,1)="Z","Z","")))</f>
        <v/>
      </c>
      <c r="Q210" s="136" t="str">
        <f>IF($P210="","",LEFT(IFERROR(VLOOKUP($C212,IF(P210="V",TeamsV,TeamsZ),2,0),"")&amp;"??",2))</f>
        <v/>
      </c>
      <c r="R210" s="136" t="str">
        <f>IF(P210="","",LEFT(IFERROR(VLOOKUP(C212,IF(P210="V",TeamsV,TeamsZ),4,0),"")&amp;"?",1))</f>
        <v/>
      </c>
      <c r="S210" s="134"/>
      <c r="T210" s="34"/>
      <c r="U210" s="34"/>
      <c r="V210" s="34"/>
      <c r="W210" s="34"/>
      <c r="X210" s="299" t="s">
        <v>6554</v>
      </c>
    </row>
    <row r="211" spans="1:24" x14ac:dyDescent="0.2">
      <c r="A211" s="62"/>
      <c r="B211" s="100"/>
      <c r="C211" s="101" t="s">
        <v>4</v>
      </c>
      <c r="D211" s="101" t="s">
        <v>6562</v>
      </c>
      <c r="E211" s="405" t="s">
        <v>7193</v>
      </c>
      <c r="F211" s="405"/>
      <c r="G211" s="405"/>
      <c r="H211" s="405"/>
      <c r="I211" s="102"/>
      <c r="J211" s="101" t="s">
        <v>6551</v>
      </c>
      <c r="K211" s="101" t="s">
        <v>6552</v>
      </c>
      <c r="L211" s="101" t="s">
        <v>6553</v>
      </c>
      <c r="M211" s="69"/>
      <c r="N211" s="69"/>
      <c r="O211" s="70"/>
      <c r="P211" s="71">
        <f>COUNT(P215:P229)</f>
        <v>0</v>
      </c>
      <c r="Q211" s="71">
        <f>COUNT(Q215:Q229)</f>
        <v>0</v>
      </c>
      <c r="R211" s="71">
        <f>COUNT(R215:R229)</f>
        <v>0</v>
      </c>
      <c r="S211" s="264"/>
      <c r="T211" s="72"/>
      <c r="U211" s="70">
        <f>15-COUNTBLANK(C215:C229)</f>
        <v>0</v>
      </c>
      <c r="V211" s="103" t="str">
        <f>IFERROR(UPPER(LEFT(D212,1)),"-")</f>
        <v/>
      </c>
      <c r="W211" s="104">
        <f>IFERROR(IF(V211="V",0,IF(V211="Z",1,9)),9)</f>
        <v>9</v>
      </c>
      <c r="X211" s="333">
        <v>1</v>
      </c>
    </row>
    <row r="212" spans="1:24" x14ac:dyDescent="0.2">
      <c r="A212" s="43">
        <v>9</v>
      </c>
      <c r="B212" s="73"/>
      <c r="C212" s="105"/>
      <c r="D212" s="230"/>
      <c r="E212" s="406"/>
      <c r="F212" s="406" t="s">
        <v>19</v>
      </c>
      <c r="G212" s="406" t="s">
        <v>19</v>
      </c>
      <c r="H212" s="406" t="s">
        <v>19</v>
      </c>
      <c r="I212" s="76"/>
      <c r="J212" s="300">
        <f>COUNTIF(C215:C229,"V")</f>
        <v>0</v>
      </c>
      <c r="K212" s="300">
        <f>COUNTIF(C215:C229,"M")</f>
        <v>0</v>
      </c>
      <c r="L212" s="77" t="str">
        <f>IFERROR(AVERAGE(H215:H229),"")</f>
        <v/>
      </c>
      <c r="M212" s="78"/>
      <c r="N212" s="78"/>
      <c r="O212" s="79" t="str">
        <f>IF($C212="","",LEFT(IFERROR(VLOOKUP($C212,IF($D212="Veld",TeamsV,TeamsZ),4,0),"")&amp;"?",1))</f>
        <v/>
      </c>
      <c r="P212" s="223" t="str">
        <f>IF(COUNT(P215:P229)=0,"",TeamPunten(P215:P229,$V212))</f>
        <v/>
      </c>
      <c r="Q212" s="223" t="str">
        <f>IF(COUNT(Q215:Q229)=0,"",TeamPunten(Q215:Q229,$V212))</f>
        <v/>
      </c>
      <c r="R212" s="223" t="str">
        <f>IF(COUNT(R215:R229)=0,"",TeamPunten(R215:R229,$V212))</f>
        <v/>
      </c>
      <c r="S212" s="265"/>
      <c r="T212" s="224"/>
      <c r="U212" s="225" t="str">
        <f>MID($C212,1,1)</f>
        <v/>
      </c>
      <c r="V212" s="225" t="str">
        <f>MID($C212,1,1)</f>
        <v/>
      </c>
      <c r="W212" s="225" t="str">
        <f>MID($C212,1,1)</f>
        <v/>
      </c>
      <c r="X212" s="331">
        <v>2</v>
      </c>
    </row>
    <row r="213" spans="1:24" x14ac:dyDescent="0.2">
      <c r="B213" s="63"/>
      <c r="C213" s="221"/>
      <c r="D213" s="63"/>
      <c r="E213" s="63"/>
      <c r="F213" s="63"/>
      <c r="G213" s="67"/>
      <c r="H213" s="67"/>
      <c r="I213" s="67"/>
      <c r="J213" s="232"/>
      <c r="K213" s="232"/>
      <c r="L213" s="232"/>
      <c r="M213" s="80"/>
      <c r="N213" s="80"/>
      <c r="P213" s="224"/>
      <c r="Q213" s="224"/>
      <c r="R213" s="224"/>
      <c r="T213" s="224"/>
      <c r="U213" s="226"/>
      <c r="V213" s="226"/>
      <c r="W213" s="226"/>
      <c r="X213" s="331">
        <v>3</v>
      </c>
    </row>
    <row r="214" spans="1:24" x14ac:dyDescent="0.2">
      <c r="A214" s="81"/>
      <c r="B214" s="82"/>
      <c r="C214" s="83" t="s">
        <v>6555</v>
      </c>
      <c r="D214" s="83" t="s">
        <v>6556</v>
      </c>
      <c r="E214" s="84" t="s">
        <v>6557</v>
      </c>
      <c r="F214" s="84" t="s">
        <v>6558</v>
      </c>
      <c r="G214" s="83" t="s">
        <v>6559</v>
      </c>
      <c r="H214" s="83" t="s">
        <v>6560</v>
      </c>
      <c r="I214" s="83" t="s">
        <v>6415</v>
      </c>
      <c r="J214" s="83" t="s">
        <v>7321</v>
      </c>
      <c r="K214" s="83" t="s">
        <v>8065</v>
      </c>
      <c r="L214" s="83" t="s">
        <v>8195</v>
      </c>
      <c r="M214" s="85"/>
      <c r="N214" s="85"/>
      <c r="O214" s="86"/>
      <c r="P214" s="227" t="s">
        <v>6425</v>
      </c>
      <c r="Q214" s="227" t="s">
        <v>6424</v>
      </c>
      <c r="R214" s="227" t="s">
        <v>6426</v>
      </c>
      <c r="S214" s="227"/>
      <c r="T214" s="224"/>
      <c r="U214" s="225" t="str">
        <f>IF(W212="","",VLOOKUP(W212,Leeftijdscat,2,FALSE))</f>
        <v/>
      </c>
      <c r="V214" s="225" t="str">
        <f>IF(W212="","",VLOOKUP(W212,Leeftijdscat,3,FALSE))</f>
        <v/>
      </c>
      <c r="W214" s="225" t="str">
        <f>IF(W212="","",VLOOKUP(W212,Leeftijdscat,4,FALSE))</f>
        <v/>
      </c>
      <c r="X214" s="331">
        <v>4</v>
      </c>
    </row>
    <row r="215" spans="1:24" x14ac:dyDescent="0.2">
      <c r="A215" s="34" t="str">
        <f>C212&amp;"x"&amp;B215</f>
        <v>x1</v>
      </c>
      <c r="B215" s="63">
        <v>1</v>
      </c>
      <c r="C215" s="87" t="str">
        <f t="shared" ref="C215:C229" si="80">IF(OR(LEFT($A215,1)="x",W$211=9),"",IFERROR(VLOOKUP($A215,IF(V$211="V",LedenV,LedenZ),6-W$211,0),""))</f>
        <v/>
      </c>
      <c r="D215" s="87" t="str">
        <f t="shared" ref="D215:D229" si="81">IF(OR(LEFT($A215,1)="x",W$211=9),"",IFERROR(VLOOKUP($A215,IF(V$211="V",LedenV,LedenZ),7-W$211,0),""))</f>
        <v/>
      </c>
      <c r="E215" s="88" t="str">
        <f t="shared" ref="E215:E229" si="82">IF(OR(LEFT($A215,1)="x",W$211=9),"",IFERROR(VLOOKUP($A215,IF(V$211="V",LedenV,LedenZ),8-W$211,0),""))</f>
        <v/>
      </c>
      <c r="F215" s="88" t="str">
        <f t="shared" ref="F215:F229" si="83">IF(OR(LEFT($A215,1)="x",W$211=9),"",IFERROR(VLOOKUP($A215,IF(V$211="V",LedenV,LedenZ),9-W$211,0),""))</f>
        <v/>
      </c>
      <c r="G215" s="89" t="str">
        <f t="shared" ref="G215:G229" si="84">IF(OR(LEFT($A215,1)="x",W$211=9),"",IFERROR(VLOOKUP($A215,IF(V$211="V",LedenV,LedenZ),10-W$211,0),""))</f>
        <v/>
      </c>
      <c r="H215" s="90" t="str">
        <f t="shared" ref="H215:H229" si="85">IF(AND(ISNUMBER(G215),G215&lt;&gt;0),IF(OR(MONTH(G215)&lt;MONTH(Peildatum),AND(MONTH(G215)&lt;=MONTH(Peildatum),DAY(G215)&lt;=DAY(Peildatum))),YEAR(Peildatum)-YEAR(G215),YEAR(Peildatum)-YEAR(G215)-1),"")</f>
        <v/>
      </c>
      <c r="I215" s="106"/>
      <c r="J215" s="87" t="str">
        <f t="shared" ref="J215:J229" si="86">IF(OR(LEFT($A215,1)="x",W$211=9),"",IFERROR(VLOOKUP($A215,IF(V$211="V",LedenV,LedenZ),16-W$211,0),""))</f>
        <v/>
      </c>
      <c r="K215" s="87" t="str">
        <f t="shared" ref="K215:K229" si="87">IF(OR(LEFT($A215,1)="x",W$211=9),"",IFERROR(VLOOKUP($A215,IF(V$211="V",LedenV,LedenZ),17-W$211,0),""))</f>
        <v/>
      </c>
      <c r="L215" s="87" t="str">
        <f t="shared" ref="L215:L229" si="88">IF(OR(LEFT($A215,1)="x",W$211=9),"",IFERROR(VLOOKUP($A215,IF(V$211="V",LedenV,LedenZ),18-W$211,0),""))</f>
        <v/>
      </c>
      <c r="M215" s="92"/>
      <c r="N215" s="92"/>
      <c r="P215" s="223" t="str">
        <f>IF(OR(LEFT($A215,1)="x",W211=9),"",IFERROR(VLOOKUP($A215,IF(V211="V",LedenV,LedenZ),27-W211,0),""))</f>
        <v/>
      </c>
      <c r="Q215" s="223" t="str">
        <f>IF(OR(LEFT($A215,1)="x",W211=9),"",IFERROR(VLOOKUP($A215,IF(V211="V",LedenV,LedenZ),28-W211,0),""))</f>
        <v/>
      </c>
      <c r="R215" s="223" t="str">
        <f>IF(OR(LEFT($A215,1)="x",W211=9),"",IFERROR(VLOOKUP($A215,IF(V211="V",LedenV,LedenZ),29-W211,0),""))</f>
        <v/>
      </c>
      <c r="S215" s="265"/>
      <c r="T215" s="228"/>
      <c r="U215" s="226"/>
      <c r="V215" s="229" t="str">
        <f>V214</f>
        <v/>
      </c>
      <c r="W215" s="229" t="str">
        <f>W214</f>
        <v/>
      </c>
      <c r="X215" s="331">
        <v>5</v>
      </c>
    </row>
    <row r="216" spans="1:24" x14ac:dyDescent="0.2">
      <c r="A216" s="34" t="str">
        <f>C212&amp;"x"&amp;B216</f>
        <v>x2</v>
      </c>
      <c r="B216" s="63">
        <v>2</v>
      </c>
      <c r="C216" s="87" t="str">
        <f t="shared" si="80"/>
        <v/>
      </c>
      <c r="D216" s="87" t="str">
        <f t="shared" si="81"/>
        <v/>
      </c>
      <c r="E216" s="88" t="str">
        <f t="shared" si="82"/>
        <v/>
      </c>
      <c r="F216" s="88" t="str">
        <f t="shared" si="83"/>
        <v/>
      </c>
      <c r="G216" s="89" t="str">
        <f t="shared" si="84"/>
        <v/>
      </c>
      <c r="H216" s="90" t="str">
        <f t="shared" si="85"/>
        <v/>
      </c>
      <c r="I216" s="97"/>
      <c r="J216" s="87" t="str">
        <f t="shared" si="86"/>
        <v/>
      </c>
      <c r="K216" s="87" t="str">
        <f t="shared" si="87"/>
        <v/>
      </c>
      <c r="L216" s="87" t="str">
        <f t="shared" si="88"/>
        <v/>
      </c>
      <c r="M216" s="92"/>
      <c r="N216" s="92"/>
      <c r="P216" s="223" t="str">
        <f>IF(OR(LEFT($A216,1)="x",W211=9),"",IFERROR(VLOOKUP($A216,IF(V211="V",LedenV,LedenZ),27-W211,0),""))</f>
        <v/>
      </c>
      <c r="Q216" s="223" t="str">
        <f>IF(OR(LEFT($A216,1)="x",W211=9),"",IFERROR(VLOOKUP($A216,IF(V211="V",LedenV,LedenZ),28-W211,0),""))</f>
        <v/>
      </c>
      <c r="R216" s="223" t="str">
        <f>IF(OR(LEFT($A216,1)="x",W211=9),"",IFERROR(VLOOKUP($A216,IF(V211="V",LedenV,LedenZ),29-W211,0),""))</f>
        <v/>
      </c>
      <c r="S216" s="265"/>
      <c r="T216" s="228"/>
      <c r="U216" s="226"/>
      <c r="V216" s="229" t="str">
        <f t="shared" ref="V216:W229" si="89">V215</f>
        <v/>
      </c>
      <c r="W216" s="229" t="str">
        <f t="shared" si="89"/>
        <v/>
      </c>
      <c r="X216" s="331">
        <v>6</v>
      </c>
    </row>
    <row r="217" spans="1:24" x14ac:dyDescent="0.2">
      <c r="A217" s="34" t="str">
        <f>C212&amp;"x"&amp;B217</f>
        <v>x3</v>
      </c>
      <c r="B217" s="63">
        <v>3</v>
      </c>
      <c r="C217" s="87" t="str">
        <f t="shared" si="80"/>
        <v/>
      </c>
      <c r="D217" s="87" t="str">
        <f t="shared" si="81"/>
        <v/>
      </c>
      <c r="E217" s="88" t="str">
        <f t="shared" si="82"/>
        <v/>
      </c>
      <c r="F217" s="88" t="str">
        <f t="shared" si="83"/>
        <v/>
      </c>
      <c r="G217" s="89" t="str">
        <f t="shared" si="84"/>
        <v/>
      </c>
      <c r="H217" s="90" t="str">
        <f t="shared" si="85"/>
        <v/>
      </c>
      <c r="I217" s="97"/>
      <c r="J217" s="87" t="str">
        <f t="shared" si="86"/>
        <v/>
      </c>
      <c r="K217" s="87" t="str">
        <f t="shared" si="87"/>
        <v/>
      </c>
      <c r="L217" s="87" t="str">
        <f t="shared" si="88"/>
        <v/>
      </c>
      <c r="M217" s="92"/>
      <c r="N217" s="92"/>
      <c r="P217" s="223" t="str">
        <f>IF(OR(LEFT($A217,1)="x",W211=9),"",IFERROR(VLOOKUP($A217,IF(V211="V",LedenV,LedenZ),27-W211,0),""))</f>
        <v/>
      </c>
      <c r="Q217" s="223" t="str">
        <f>IF(OR(LEFT($A217,1)="x",W211=9),"",IFERROR(VLOOKUP($A217,IF(V211="V",LedenV,LedenZ),28-W211,0),""))</f>
        <v/>
      </c>
      <c r="R217" s="223" t="str">
        <f>IF(OR(LEFT($A217,1)="x",W211=9),"",IFERROR(VLOOKUP($A217,IF(V211="V",LedenV,LedenZ),29-W211,0),""))</f>
        <v/>
      </c>
      <c r="S217" s="265"/>
      <c r="T217" s="228"/>
      <c r="U217" s="226"/>
      <c r="V217" s="229" t="str">
        <f t="shared" si="89"/>
        <v/>
      </c>
      <c r="W217" s="229" t="str">
        <f t="shared" si="89"/>
        <v/>
      </c>
      <c r="X217" s="331">
        <v>7</v>
      </c>
    </row>
    <row r="218" spans="1:24" x14ac:dyDescent="0.2">
      <c r="A218" s="34" t="str">
        <f>C212&amp;"x"&amp;B218</f>
        <v>x4</v>
      </c>
      <c r="B218" s="63">
        <v>4</v>
      </c>
      <c r="C218" s="87" t="str">
        <f t="shared" si="80"/>
        <v/>
      </c>
      <c r="D218" s="87" t="str">
        <f t="shared" si="81"/>
        <v/>
      </c>
      <c r="E218" s="88" t="str">
        <f t="shared" si="82"/>
        <v/>
      </c>
      <c r="F218" s="88" t="str">
        <f t="shared" si="83"/>
        <v/>
      </c>
      <c r="G218" s="89" t="str">
        <f t="shared" si="84"/>
        <v/>
      </c>
      <c r="H218" s="90" t="str">
        <f t="shared" si="85"/>
        <v/>
      </c>
      <c r="I218" s="97"/>
      <c r="J218" s="87" t="str">
        <f t="shared" si="86"/>
        <v/>
      </c>
      <c r="K218" s="87" t="str">
        <f t="shared" si="87"/>
        <v/>
      </c>
      <c r="L218" s="87" t="str">
        <f t="shared" si="88"/>
        <v/>
      </c>
      <c r="M218" s="92"/>
      <c r="N218" s="92"/>
      <c r="P218" s="223" t="str">
        <f>IF(OR(LEFT($A218,1)="x",W211=9),"",IFERROR(VLOOKUP($A218,IF(V211="V",LedenV,LedenZ),27-W211,0),""))</f>
        <v/>
      </c>
      <c r="Q218" s="223" t="str">
        <f>IF(OR(LEFT($A218,1)="x",W211=9),"",IFERROR(VLOOKUP($A218,IF(V211="V",LedenV,LedenZ),28-W211,0),""))</f>
        <v/>
      </c>
      <c r="R218" s="223" t="str">
        <f>IF(OR(LEFT($A218,1)="x",W211=9),"",IFERROR(VLOOKUP($A218,IF(V211="V",LedenV,LedenZ),29-W211,0),""))</f>
        <v/>
      </c>
      <c r="S218" s="265"/>
      <c r="T218" s="228"/>
      <c r="U218" s="226"/>
      <c r="V218" s="229" t="str">
        <f t="shared" si="89"/>
        <v/>
      </c>
      <c r="W218" s="229" t="str">
        <f t="shared" si="89"/>
        <v/>
      </c>
      <c r="X218" s="331">
        <v>8</v>
      </c>
    </row>
    <row r="219" spans="1:24" x14ac:dyDescent="0.2">
      <c r="A219" s="34" t="str">
        <f>C212&amp;"x"&amp;B219</f>
        <v>x5</v>
      </c>
      <c r="B219" s="63">
        <v>5</v>
      </c>
      <c r="C219" s="87" t="str">
        <f t="shared" si="80"/>
        <v/>
      </c>
      <c r="D219" s="87" t="str">
        <f t="shared" si="81"/>
        <v/>
      </c>
      <c r="E219" s="88" t="str">
        <f t="shared" si="82"/>
        <v/>
      </c>
      <c r="F219" s="88" t="str">
        <f t="shared" si="83"/>
        <v/>
      </c>
      <c r="G219" s="89" t="str">
        <f t="shared" si="84"/>
        <v/>
      </c>
      <c r="H219" s="90" t="str">
        <f t="shared" si="85"/>
        <v/>
      </c>
      <c r="I219" s="97"/>
      <c r="J219" s="87" t="str">
        <f t="shared" si="86"/>
        <v/>
      </c>
      <c r="K219" s="87" t="str">
        <f t="shared" si="87"/>
        <v/>
      </c>
      <c r="L219" s="87" t="str">
        <f t="shared" si="88"/>
        <v/>
      </c>
      <c r="M219" s="92"/>
      <c r="N219" s="92"/>
      <c r="P219" s="223" t="str">
        <f>IF(OR(LEFT($A219,1)="x",W211=9),"",IFERROR(VLOOKUP($A219,IF(V211="V",LedenV,LedenZ),27-W211,0),""))</f>
        <v/>
      </c>
      <c r="Q219" s="223" t="str">
        <f>IF(OR(LEFT($A219,1)="x",W211=9),"",IFERROR(VLOOKUP($A219,IF(V211="V",LedenV,LedenZ),28-W211,0),""))</f>
        <v/>
      </c>
      <c r="R219" s="223" t="str">
        <f>IF(OR(LEFT($A219,1)="x",W211=9),"",IFERROR(VLOOKUP($A219,IF(V211="V",LedenV,LedenZ),29-W211,0),""))</f>
        <v/>
      </c>
      <c r="S219" s="265"/>
      <c r="T219" s="228"/>
      <c r="U219" s="226"/>
      <c r="V219" s="229" t="str">
        <f t="shared" si="89"/>
        <v/>
      </c>
      <c r="W219" s="229" t="str">
        <f t="shared" si="89"/>
        <v/>
      </c>
      <c r="X219" s="331">
        <v>9</v>
      </c>
    </row>
    <row r="220" spans="1:24" x14ac:dyDescent="0.2">
      <c r="A220" s="34" t="str">
        <f>C212&amp;"x"&amp;B220</f>
        <v>x6</v>
      </c>
      <c r="B220" s="63">
        <v>6</v>
      </c>
      <c r="C220" s="87" t="str">
        <f t="shared" si="80"/>
        <v/>
      </c>
      <c r="D220" s="87" t="str">
        <f t="shared" si="81"/>
        <v/>
      </c>
      <c r="E220" s="88" t="str">
        <f t="shared" si="82"/>
        <v/>
      </c>
      <c r="F220" s="88" t="str">
        <f t="shared" si="83"/>
        <v/>
      </c>
      <c r="G220" s="89" t="str">
        <f t="shared" si="84"/>
        <v/>
      </c>
      <c r="H220" s="90" t="str">
        <f t="shared" si="85"/>
        <v/>
      </c>
      <c r="I220" s="97"/>
      <c r="J220" s="87" t="str">
        <f t="shared" si="86"/>
        <v/>
      </c>
      <c r="K220" s="87" t="str">
        <f t="shared" si="87"/>
        <v/>
      </c>
      <c r="L220" s="87" t="str">
        <f t="shared" si="88"/>
        <v/>
      </c>
      <c r="M220" s="92"/>
      <c r="N220" s="92"/>
      <c r="P220" s="223" t="str">
        <f>IF(OR(LEFT($A220,1)="x",W211=9),"",IFERROR(VLOOKUP($A220,IF(V211="V",LedenV,LedenZ),27-W211,0),""))</f>
        <v/>
      </c>
      <c r="Q220" s="223" t="str">
        <f>IF(OR(LEFT($A220,1)="x",W211=9),"",IFERROR(VLOOKUP($A220,IF(V211="V",LedenV,LedenZ),28-W211,0),""))</f>
        <v/>
      </c>
      <c r="R220" s="223" t="str">
        <f>IF(OR(LEFT($A220,1)="x",W211=9),"",IFERROR(VLOOKUP($A220,IF(V211="V",LedenV,LedenZ),29-W211,0),""))</f>
        <v/>
      </c>
      <c r="S220" s="265"/>
      <c r="T220" s="228"/>
      <c r="U220" s="226"/>
      <c r="V220" s="229" t="str">
        <f t="shared" si="89"/>
        <v/>
      </c>
      <c r="W220" s="229" t="str">
        <f t="shared" si="89"/>
        <v/>
      </c>
      <c r="X220" s="331">
        <v>10</v>
      </c>
    </row>
    <row r="221" spans="1:24" x14ac:dyDescent="0.2">
      <c r="A221" s="34" t="str">
        <f>C212&amp;"x"&amp;B221</f>
        <v>x7</v>
      </c>
      <c r="B221" s="63">
        <v>7</v>
      </c>
      <c r="C221" s="87" t="str">
        <f t="shared" si="80"/>
        <v/>
      </c>
      <c r="D221" s="87" t="str">
        <f t="shared" si="81"/>
        <v/>
      </c>
      <c r="E221" s="88" t="str">
        <f t="shared" si="82"/>
        <v/>
      </c>
      <c r="F221" s="88" t="str">
        <f t="shared" si="83"/>
        <v/>
      </c>
      <c r="G221" s="89" t="str">
        <f t="shared" si="84"/>
        <v/>
      </c>
      <c r="H221" s="90" t="str">
        <f t="shared" si="85"/>
        <v/>
      </c>
      <c r="I221" s="97"/>
      <c r="J221" s="87" t="str">
        <f t="shared" si="86"/>
        <v/>
      </c>
      <c r="K221" s="87" t="str">
        <f t="shared" si="87"/>
        <v/>
      </c>
      <c r="L221" s="87" t="str">
        <f t="shared" si="88"/>
        <v/>
      </c>
      <c r="M221" s="92"/>
      <c r="N221" s="92"/>
      <c r="P221" s="223" t="str">
        <f>IF(OR(LEFT($A221,1)="x",W211=9),"",IFERROR(VLOOKUP($A221,IF(V211="V",LedenV,LedenZ),27-W211,0),""))</f>
        <v/>
      </c>
      <c r="Q221" s="223" t="str">
        <f>IF(OR(LEFT($A221,1)="x",W211=9),"",IFERROR(VLOOKUP($A221,IF(V211="V",LedenV,LedenZ),28-W211,0),""))</f>
        <v/>
      </c>
      <c r="R221" s="223" t="str">
        <f>IF(OR(LEFT($A221,1)="x",W211=9),"",IFERROR(VLOOKUP($A221,IF(V211="V",LedenV,LedenZ),29-W211,0),""))</f>
        <v/>
      </c>
      <c r="S221" s="265"/>
      <c r="T221" s="228"/>
      <c r="U221" s="226"/>
      <c r="V221" s="229" t="str">
        <f t="shared" si="89"/>
        <v/>
      </c>
      <c r="W221" s="229" t="str">
        <f t="shared" si="89"/>
        <v/>
      </c>
      <c r="X221" s="331">
        <v>11</v>
      </c>
    </row>
    <row r="222" spans="1:24" x14ac:dyDescent="0.2">
      <c r="A222" s="34" t="str">
        <f>C212&amp;"x"&amp;B222</f>
        <v>x8</v>
      </c>
      <c r="B222" s="63">
        <v>8</v>
      </c>
      <c r="C222" s="87" t="str">
        <f t="shared" si="80"/>
        <v/>
      </c>
      <c r="D222" s="87" t="str">
        <f t="shared" si="81"/>
        <v/>
      </c>
      <c r="E222" s="88" t="str">
        <f t="shared" si="82"/>
        <v/>
      </c>
      <c r="F222" s="88" t="str">
        <f t="shared" si="83"/>
        <v/>
      </c>
      <c r="G222" s="89" t="str">
        <f t="shared" si="84"/>
        <v/>
      </c>
      <c r="H222" s="90" t="str">
        <f t="shared" si="85"/>
        <v/>
      </c>
      <c r="I222" s="97"/>
      <c r="J222" s="87" t="str">
        <f t="shared" si="86"/>
        <v/>
      </c>
      <c r="K222" s="87" t="str">
        <f t="shared" si="87"/>
        <v/>
      </c>
      <c r="L222" s="87" t="str">
        <f t="shared" si="88"/>
        <v/>
      </c>
      <c r="M222" s="92"/>
      <c r="N222" s="92"/>
      <c r="P222" s="223" t="str">
        <f>IF(OR(LEFT($A222,1)="x",W211=9),"",IFERROR(VLOOKUP($A222,IF(V211="V",LedenV,LedenZ),27-W211,0),""))</f>
        <v/>
      </c>
      <c r="Q222" s="223" t="str">
        <f>IF(OR(LEFT($A222,1)="x",W211=9),"",IFERROR(VLOOKUP($A222,IF(V211="V",LedenV,LedenZ),28-W211,0),""))</f>
        <v/>
      </c>
      <c r="R222" s="223" t="str">
        <f>IF(OR(LEFT($A222,1)="x",W211=9),"",IFERROR(VLOOKUP($A222,IF(V211="V",LedenV,LedenZ),29-W211,0),""))</f>
        <v/>
      </c>
      <c r="S222" s="265"/>
      <c r="T222" s="228"/>
      <c r="U222" s="226"/>
      <c r="V222" s="229" t="str">
        <f t="shared" si="89"/>
        <v/>
      </c>
      <c r="W222" s="229" t="str">
        <f t="shared" si="89"/>
        <v/>
      </c>
      <c r="X222" s="331">
        <v>12</v>
      </c>
    </row>
    <row r="223" spans="1:24" x14ac:dyDescent="0.2">
      <c r="A223" s="34" t="str">
        <f>C212&amp;"x"&amp;B223</f>
        <v>x9</v>
      </c>
      <c r="B223" s="63">
        <v>9</v>
      </c>
      <c r="C223" s="87" t="str">
        <f t="shared" si="80"/>
        <v/>
      </c>
      <c r="D223" s="87" t="str">
        <f t="shared" si="81"/>
        <v/>
      </c>
      <c r="E223" s="88" t="str">
        <f t="shared" si="82"/>
        <v/>
      </c>
      <c r="F223" s="88" t="str">
        <f t="shared" si="83"/>
        <v/>
      </c>
      <c r="G223" s="89" t="str">
        <f t="shared" si="84"/>
        <v/>
      </c>
      <c r="H223" s="90" t="str">
        <f t="shared" si="85"/>
        <v/>
      </c>
      <c r="I223" s="97"/>
      <c r="J223" s="87" t="str">
        <f t="shared" si="86"/>
        <v/>
      </c>
      <c r="K223" s="87" t="str">
        <f t="shared" si="87"/>
        <v/>
      </c>
      <c r="L223" s="87" t="str">
        <f t="shared" si="88"/>
        <v/>
      </c>
      <c r="M223" s="92"/>
      <c r="N223" s="92"/>
      <c r="P223" s="223" t="str">
        <f>IF(OR(LEFT($A223,1)="x",W211=9),"",IFERROR(VLOOKUP($A223,IF(V211="V",LedenV,LedenZ),27-W211,0),""))</f>
        <v/>
      </c>
      <c r="Q223" s="223" t="str">
        <f>IF(OR(LEFT($A223,1)="x",W211=9),"",IFERROR(VLOOKUP($A223,IF(V211="V",LedenV,LedenZ),28-W211,0),""))</f>
        <v/>
      </c>
      <c r="R223" s="223" t="str">
        <f>IF(OR(LEFT($A223,1)="x",W211=9),"",IFERROR(VLOOKUP($A223,IF(V211="V",LedenV,LedenZ),29-W211,0),""))</f>
        <v/>
      </c>
      <c r="S223" s="265"/>
      <c r="T223" s="228"/>
      <c r="U223" s="226"/>
      <c r="V223" s="229" t="str">
        <f t="shared" si="89"/>
        <v/>
      </c>
      <c r="W223" s="229" t="str">
        <f t="shared" si="89"/>
        <v/>
      </c>
      <c r="X223" s="331">
        <v>13</v>
      </c>
    </row>
    <row r="224" spans="1:24" x14ac:dyDescent="0.2">
      <c r="A224" s="34" t="str">
        <f>C212&amp;"x"&amp;B224</f>
        <v>x10</v>
      </c>
      <c r="B224" s="63">
        <v>10</v>
      </c>
      <c r="C224" s="87" t="str">
        <f t="shared" si="80"/>
        <v/>
      </c>
      <c r="D224" s="87" t="str">
        <f t="shared" si="81"/>
        <v/>
      </c>
      <c r="E224" s="88" t="str">
        <f t="shared" si="82"/>
        <v/>
      </c>
      <c r="F224" s="88" t="str">
        <f t="shared" si="83"/>
        <v/>
      </c>
      <c r="G224" s="89" t="str">
        <f t="shared" si="84"/>
        <v/>
      </c>
      <c r="H224" s="90" t="str">
        <f t="shared" si="85"/>
        <v/>
      </c>
      <c r="I224" s="97"/>
      <c r="J224" s="87" t="str">
        <f t="shared" si="86"/>
        <v/>
      </c>
      <c r="K224" s="87" t="str">
        <f t="shared" si="87"/>
        <v/>
      </c>
      <c r="L224" s="87" t="str">
        <f t="shared" si="88"/>
        <v/>
      </c>
      <c r="M224" s="92"/>
      <c r="N224" s="92"/>
      <c r="P224" s="223" t="str">
        <f>IF(OR(LEFT($A224,1)="x",W211=9),"",IFERROR(VLOOKUP($A224,IF(V211="V",LedenV,LedenZ),27-W211,0),""))</f>
        <v/>
      </c>
      <c r="Q224" s="223" t="str">
        <f>IF(OR(LEFT($A224,1)="x",W211=9),"",IFERROR(VLOOKUP($A224,IF(V211="V",LedenV,LedenZ),28-W211,0),""))</f>
        <v/>
      </c>
      <c r="R224" s="223" t="str">
        <f>IF(OR(LEFT($A224,1)="x",W211=9),"",IFERROR(VLOOKUP($A224,IF(V211="V",LedenV,LedenZ),29-W211,0),""))</f>
        <v/>
      </c>
      <c r="S224" s="265"/>
      <c r="T224" s="228"/>
      <c r="U224" s="226"/>
      <c r="V224" s="229" t="str">
        <f t="shared" si="89"/>
        <v/>
      </c>
      <c r="W224" s="229" t="str">
        <f t="shared" si="89"/>
        <v/>
      </c>
      <c r="X224" s="331">
        <v>14</v>
      </c>
    </row>
    <row r="225" spans="1:24" x14ac:dyDescent="0.2">
      <c r="A225" s="34" t="str">
        <f>C212&amp;"x"&amp;B225</f>
        <v>x11</v>
      </c>
      <c r="B225" s="63">
        <v>11</v>
      </c>
      <c r="C225" s="87" t="str">
        <f t="shared" si="80"/>
        <v/>
      </c>
      <c r="D225" s="87" t="str">
        <f t="shared" si="81"/>
        <v/>
      </c>
      <c r="E225" s="88" t="str">
        <f t="shared" si="82"/>
        <v/>
      </c>
      <c r="F225" s="88" t="str">
        <f t="shared" si="83"/>
        <v/>
      </c>
      <c r="G225" s="89" t="str">
        <f t="shared" si="84"/>
        <v/>
      </c>
      <c r="H225" s="90" t="str">
        <f t="shared" si="85"/>
        <v/>
      </c>
      <c r="I225" s="97"/>
      <c r="J225" s="87" t="str">
        <f t="shared" si="86"/>
        <v/>
      </c>
      <c r="K225" s="87" t="str">
        <f t="shared" si="87"/>
        <v/>
      </c>
      <c r="L225" s="87" t="str">
        <f t="shared" si="88"/>
        <v/>
      </c>
      <c r="M225" s="92"/>
      <c r="N225" s="92"/>
      <c r="P225" s="223" t="str">
        <f>IF(OR(LEFT($A225,1)="x",W211=9),"",IFERROR(VLOOKUP($A225,IF(V211="V",LedenV,LedenZ),27-W211,0),""))</f>
        <v/>
      </c>
      <c r="Q225" s="223" t="str">
        <f>IF(OR(LEFT($A225,1)="x",W211=9),"",IFERROR(VLOOKUP($A225,IF(V211="V",LedenV,LedenZ),28-W211,0),""))</f>
        <v/>
      </c>
      <c r="R225" s="223" t="str">
        <f>IF(OR(LEFT($A225,1)="x",W211=9),"",IFERROR(VLOOKUP($A225,IF(V211="V",LedenV,LedenZ),29-W211,0),""))</f>
        <v/>
      </c>
      <c r="S225" s="265"/>
      <c r="V225" s="229" t="str">
        <f t="shared" si="89"/>
        <v/>
      </c>
      <c r="W225" s="229" t="str">
        <f t="shared" si="89"/>
        <v/>
      </c>
      <c r="X225" s="331">
        <v>15</v>
      </c>
    </row>
    <row r="226" spans="1:24" x14ac:dyDescent="0.2">
      <c r="A226" s="34" t="str">
        <f>C212&amp;"x"&amp;B226</f>
        <v>x12</v>
      </c>
      <c r="B226" s="63">
        <v>12</v>
      </c>
      <c r="C226" s="87" t="str">
        <f t="shared" si="80"/>
        <v/>
      </c>
      <c r="D226" s="87" t="str">
        <f t="shared" si="81"/>
        <v/>
      </c>
      <c r="E226" s="88" t="str">
        <f t="shared" si="82"/>
        <v/>
      </c>
      <c r="F226" s="88" t="str">
        <f t="shared" si="83"/>
        <v/>
      </c>
      <c r="G226" s="89" t="str">
        <f t="shared" si="84"/>
        <v/>
      </c>
      <c r="H226" s="90" t="str">
        <f t="shared" si="85"/>
        <v/>
      </c>
      <c r="I226" s="97"/>
      <c r="J226" s="87" t="str">
        <f t="shared" si="86"/>
        <v/>
      </c>
      <c r="K226" s="87" t="str">
        <f t="shared" si="87"/>
        <v/>
      </c>
      <c r="L226" s="87" t="str">
        <f t="shared" si="88"/>
        <v/>
      </c>
      <c r="M226" s="92"/>
      <c r="N226" s="92"/>
      <c r="P226" s="223" t="str">
        <f>IF(OR(LEFT($A226,1)="x",W211=9),"",IFERROR(VLOOKUP($A226,IF(V211="V",LedenV,LedenZ),27-W211,0),""))</f>
        <v/>
      </c>
      <c r="Q226" s="223" t="str">
        <f>IF(OR(LEFT($A226,1)="x",W211=9),"",IFERROR(VLOOKUP($A226,IF(V211="V",LedenV,LedenZ),28-W211,0),""))</f>
        <v/>
      </c>
      <c r="R226" s="223" t="str">
        <f>IF(OR(LEFT($A226,1)="x",W211=9),"",IFERROR(VLOOKUP($A226,IF(V211="V",LedenV,LedenZ),29-W211,0),""))</f>
        <v/>
      </c>
      <c r="S226" s="265"/>
      <c r="V226" s="229" t="str">
        <f t="shared" si="89"/>
        <v/>
      </c>
      <c r="W226" s="229" t="str">
        <f t="shared" si="89"/>
        <v/>
      </c>
      <c r="X226" s="331">
        <v>16</v>
      </c>
    </row>
    <row r="227" spans="1:24" x14ac:dyDescent="0.2">
      <c r="A227" s="34" t="str">
        <f>C212&amp;"x"&amp;B227</f>
        <v>x13</v>
      </c>
      <c r="B227" s="63">
        <v>13</v>
      </c>
      <c r="C227" s="87" t="str">
        <f t="shared" si="80"/>
        <v/>
      </c>
      <c r="D227" s="87" t="str">
        <f t="shared" si="81"/>
        <v/>
      </c>
      <c r="E227" s="88" t="str">
        <f t="shared" si="82"/>
        <v/>
      </c>
      <c r="F227" s="88" t="str">
        <f t="shared" si="83"/>
        <v/>
      </c>
      <c r="G227" s="89" t="str">
        <f t="shared" si="84"/>
        <v/>
      </c>
      <c r="H227" s="90" t="str">
        <f t="shared" si="85"/>
        <v/>
      </c>
      <c r="I227" s="97"/>
      <c r="J227" s="87" t="str">
        <f t="shared" si="86"/>
        <v/>
      </c>
      <c r="K227" s="87" t="str">
        <f t="shared" si="87"/>
        <v/>
      </c>
      <c r="L227" s="87" t="str">
        <f t="shared" si="88"/>
        <v/>
      </c>
      <c r="M227" s="92"/>
      <c r="N227" s="92"/>
      <c r="P227" s="223" t="str">
        <f>IF(OR(LEFT($A227,1)="x",W211=9),"",IFERROR(VLOOKUP($A227,IF(V211="V",LedenV,LedenZ),27-W211,0),""))</f>
        <v/>
      </c>
      <c r="Q227" s="223" t="str">
        <f>IF(OR(LEFT($A227,1)="x",W211=9),"",IFERROR(VLOOKUP($A227,IF(V211="V",LedenV,LedenZ),28-W211,0),""))</f>
        <v/>
      </c>
      <c r="R227" s="223" t="str">
        <f>IF(OR(LEFT($A227,1)="x",W211=9),"",IFERROR(VLOOKUP($A227,IF(V211="V",LedenV,LedenZ),29-W211,0),""))</f>
        <v/>
      </c>
      <c r="S227" s="265"/>
      <c r="V227" s="229" t="str">
        <f t="shared" si="89"/>
        <v/>
      </c>
      <c r="W227" s="229" t="str">
        <f t="shared" si="89"/>
        <v/>
      </c>
      <c r="X227" s="331">
        <v>17</v>
      </c>
    </row>
    <row r="228" spans="1:24" x14ac:dyDescent="0.2">
      <c r="A228" s="34" t="str">
        <f>C212&amp;"x"&amp;B228</f>
        <v>x14</v>
      </c>
      <c r="B228" s="63">
        <v>14</v>
      </c>
      <c r="C228" s="87" t="str">
        <f t="shared" si="80"/>
        <v/>
      </c>
      <c r="D228" s="87" t="str">
        <f t="shared" si="81"/>
        <v/>
      </c>
      <c r="E228" s="88" t="str">
        <f t="shared" si="82"/>
        <v/>
      </c>
      <c r="F228" s="88" t="str">
        <f t="shared" si="83"/>
        <v/>
      </c>
      <c r="G228" s="89" t="str">
        <f t="shared" si="84"/>
        <v/>
      </c>
      <c r="H228" s="90" t="str">
        <f t="shared" si="85"/>
        <v/>
      </c>
      <c r="I228" s="97"/>
      <c r="J228" s="87" t="str">
        <f t="shared" si="86"/>
        <v/>
      </c>
      <c r="K228" s="87" t="str">
        <f t="shared" si="87"/>
        <v/>
      </c>
      <c r="L228" s="87" t="str">
        <f t="shared" si="88"/>
        <v/>
      </c>
      <c r="M228" s="92"/>
      <c r="N228" s="92"/>
      <c r="P228" s="223" t="str">
        <f>IF(OR(LEFT($A228,1)="x",W211=9),"",IFERROR(VLOOKUP($A228,IF(V211="V",LedenV,LedenZ),27-W211,0),""))</f>
        <v/>
      </c>
      <c r="Q228" s="223" t="str">
        <f>IF(OR(LEFT($A228,1)="x",W211=9),"",IFERROR(VLOOKUP($A228,IF(V211="V",LedenV,LedenZ),28-W211,0),""))</f>
        <v/>
      </c>
      <c r="R228" s="223" t="str">
        <f>IF(OR(LEFT($A228,1)="x",W211=9),"",IFERROR(VLOOKUP($A228,IF(V211="V",LedenV,LedenZ),29-W211,0),""))</f>
        <v/>
      </c>
      <c r="S228" s="265"/>
      <c r="V228" s="229" t="str">
        <f t="shared" si="89"/>
        <v/>
      </c>
      <c r="W228" s="229" t="str">
        <f t="shared" si="89"/>
        <v/>
      </c>
      <c r="X228" s="331">
        <v>18</v>
      </c>
    </row>
    <row r="229" spans="1:24" x14ac:dyDescent="0.2">
      <c r="A229" s="34" t="str">
        <f>C212&amp;"x"&amp;B229</f>
        <v>x15</v>
      </c>
      <c r="B229" s="63">
        <v>15</v>
      </c>
      <c r="C229" s="87" t="str">
        <f t="shared" si="80"/>
        <v/>
      </c>
      <c r="D229" s="87" t="str">
        <f t="shared" si="81"/>
        <v/>
      </c>
      <c r="E229" s="88" t="str">
        <f t="shared" si="82"/>
        <v/>
      </c>
      <c r="F229" s="88" t="str">
        <f t="shared" si="83"/>
        <v/>
      </c>
      <c r="G229" s="89" t="str">
        <f t="shared" si="84"/>
        <v/>
      </c>
      <c r="H229" s="90" t="str">
        <f t="shared" si="85"/>
        <v/>
      </c>
      <c r="I229" s="97"/>
      <c r="J229" s="87" t="str">
        <f t="shared" si="86"/>
        <v/>
      </c>
      <c r="K229" s="87" t="str">
        <f t="shared" si="87"/>
        <v/>
      </c>
      <c r="L229" s="87" t="str">
        <f t="shared" si="88"/>
        <v/>
      </c>
      <c r="M229" s="92"/>
      <c r="N229" s="92"/>
      <c r="P229" s="223" t="str">
        <f>IF(OR(LEFT($A229,1)="x",W211=9),"",IFERROR(VLOOKUP($A229,IF(V211="V",LedenV,LedenZ),27-W211,0),""))</f>
        <v/>
      </c>
      <c r="Q229" s="223" t="str">
        <f>IF(OR(LEFT($A229,1)="x",W211=9),"",IFERROR(VLOOKUP($A229,IF(V211="V",LedenV,LedenZ),28-W211,0),""))</f>
        <v/>
      </c>
      <c r="R229" s="223" t="str">
        <f>IF(OR(LEFT($A229,1)="x",W211=9),"",IFERROR(VLOOKUP($A229,IF(V211="V",LedenV,LedenZ),29-W211,0),""))</f>
        <v/>
      </c>
      <c r="S229" s="265"/>
      <c r="V229" s="229" t="str">
        <f t="shared" si="89"/>
        <v/>
      </c>
      <c r="W229" s="229" t="str">
        <f t="shared" si="89"/>
        <v/>
      </c>
      <c r="X229" s="331">
        <v>19</v>
      </c>
    </row>
    <row r="230" spans="1:24" ht="6" customHeight="1" x14ac:dyDescent="0.2">
      <c r="B230" s="107"/>
      <c r="C230" s="108"/>
      <c r="D230" s="108"/>
      <c r="E230" s="108"/>
      <c r="F230" s="108"/>
      <c r="G230" s="108"/>
      <c r="H230" s="108"/>
      <c r="I230" s="108"/>
      <c r="J230" s="108"/>
      <c r="K230" s="108"/>
      <c r="L230" s="108"/>
      <c r="M230" s="92"/>
      <c r="N230" s="92"/>
    </row>
    <row r="231" spans="1:24" x14ac:dyDescent="0.2">
      <c r="B231" s="100"/>
      <c r="C231" s="101"/>
      <c r="D231" s="100"/>
      <c r="E231" s="100"/>
      <c r="F231" s="100"/>
      <c r="G231" s="102"/>
      <c r="H231" s="109" t="s">
        <v>6563</v>
      </c>
      <c r="I231" s="102"/>
      <c r="J231" s="110" t="str">
        <f>P212</f>
        <v/>
      </c>
      <c r="K231" s="110" t="str">
        <f>Q212</f>
        <v/>
      </c>
      <c r="L231" s="110" t="str">
        <f>R212</f>
        <v/>
      </c>
      <c r="M231" s="92"/>
      <c r="N231" s="92"/>
    </row>
    <row r="232" spans="1:24" ht="12.75" customHeight="1" x14ac:dyDescent="0.2">
      <c r="B232" s="407" t="s">
        <v>6564</v>
      </c>
      <c r="C232" s="407"/>
      <c r="D232" s="407"/>
      <c r="E232" s="407"/>
      <c r="F232" s="407"/>
      <c r="G232" s="407"/>
      <c r="H232" s="407"/>
      <c r="I232" s="407"/>
      <c r="J232" s="407"/>
      <c r="K232" s="407"/>
      <c r="L232" s="407"/>
      <c r="M232" s="92"/>
      <c r="N232" s="92"/>
    </row>
    <row r="233" spans="1:24" ht="129.94999999999999" customHeight="1" x14ac:dyDescent="0.2">
      <c r="B233" s="404"/>
      <c r="C233" s="404"/>
      <c r="D233" s="404"/>
      <c r="E233" s="404"/>
      <c r="F233" s="404"/>
      <c r="G233" s="404"/>
      <c r="H233" s="404"/>
      <c r="I233" s="404"/>
      <c r="J233" s="404"/>
      <c r="K233" s="404"/>
      <c r="L233" s="404"/>
      <c r="M233" s="111"/>
      <c r="N233" s="111"/>
    </row>
    <row r="234" spans="1:24" ht="13.5" thickBot="1" x14ac:dyDescent="0.25">
      <c r="B234" s="112"/>
      <c r="C234" s="113"/>
      <c r="D234" s="112"/>
      <c r="E234" s="112"/>
      <c r="F234" s="112"/>
      <c r="G234" s="114"/>
      <c r="H234" s="114"/>
      <c r="I234" s="114"/>
      <c r="J234" s="113"/>
      <c r="K234" s="113"/>
      <c r="L234" s="113"/>
      <c r="M234" s="92"/>
      <c r="N234" s="92"/>
      <c r="O234" s="34"/>
      <c r="P234" s="34"/>
      <c r="Q234" s="34"/>
      <c r="R234" s="34"/>
      <c r="S234" s="134"/>
      <c r="T234" s="34"/>
      <c r="U234" s="34"/>
      <c r="V234" s="34"/>
      <c r="W234" s="34"/>
      <c r="X234" s="299"/>
    </row>
    <row r="235" spans="1:24" ht="13.5" thickTop="1" x14ac:dyDescent="0.2">
      <c r="B235" s="100"/>
      <c r="C235" s="101"/>
      <c r="D235" s="100"/>
      <c r="E235" s="100"/>
      <c r="F235" s="100"/>
      <c r="G235" s="102"/>
      <c r="H235" s="102"/>
      <c r="I235" s="102"/>
      <c r="J235" s="101"/>
      <c r="K235" s="101"/>
      <c r="L235" s="101"/>
      <c r="M235" s="92"/>
      <c r="N235" s="92"/>
      <c r="O235" s="34"/>
      <c r="P235" s="136" t="str">
        <f>IF(C237="","",IF(LEFT(D237,1)="V","V",IF(LEFT(D237,1)="Z","Z","")))</f>
        <v/>
      </c>
      <c r="Q235" s="136" t="str">
        <f>IF($P235="","",LEFT(IFERROR(VLOOKUP($C237,IF(P235="V",TeamsV,TeamsZ),2,0),"")&amp;"??",2))</f>
        <v/>
      </c>
      <c r="R235" s="136" t="str">
        <f>IF(P235="","",LEFT(IFERROR(VLOOKUP(C237,IF(P235="V",TeamsV,TeamsZ),4,0),"")&amp;"?",1))</f>
        <v/>
      </c>
      <c r="S235" s="134"/>
      <c r="T235" s="34"/>
      <c r="U235" s="34"/>
      <c r="V235" s="34"/>
      <c r="W235" s="34"/>
      <c r="X235" s="299" t="s">
        <v>6554</v>
      </c>
    </row>
    <row r="236" spans="1:24" x14ac:dyDescent="0.2">
      <c r="A236" s="62"/>
      <c r="B236" s="100"/>
      <c r="C236" s="101" t="s">
        <v>4</v>
      </c>
      <c r="D236" s="101" t="s">
        <v>6562</v>
      </c>
      <c r="E236" s="405" t="s">
        <v>7193</v>
      </c>
      <c r="F236" s="405"/>
      <c r="G236" s="405"/>
      <c r="H236" s="405"/>
      <c r="I236" s="102"/>
      <c r="J236" s="101" t="s">
        <v>6551</v>
      </c>
      <c r="K236" s="101" t="s">
        <v>6552</v>
      </c>
      <c r="L236" s="101" t="s">
        <v>6553</v>
      </c>
      <c r="M236" s="69"/>
      <c r="N236" s="69"/>
      <c r="O236" s="70"/>
      <c r="P236" s="71">
        <f>COUNT(P240:P254)</f>
        <v>0</v>
      </c>
      <c r="Q236" s="71">
        <f>COUNT(Q240:Q254)</f>
        <v>0</v>
      </c>
      <c r="R236" s="71">
        <f>COUNT(R240:R254)</f>
        <v>0</v>
      </c>
      <c r="S236" s="264"/>
      <c r="T236" s="72"/>
      <c r="U236" s="70">
        <f>15-COUNTBLANK(C240:C254)</f>
        <v>0</v>
      </c>
      <c r="V236" s="103" t="str">
        <f>IFERROR(UPPER(LEFT(D237,1)),"-")</f>
        <v/>
      </c>
      <c r="W236" s="104">
        <f>IFERROR(IF(V236="V",0,IF(V236="Z",1,9)),9)</f>
        <v>9</v>
      </c>
      <c r="X236" s="333">
        <v>1</v>
      </c>
    </row>
    <row r="237" spans="1:24" x14ac:dyDescent="0.2">
      <c r="A237" s="43">
        <v>10</v>
      </c>
      <c r="B237" s="73"/>
      <c r="C237" s="105"/>
      <c r="D237" s="230"/>
      <c r="E237" s="406"/>
      <c r="F237" s="406" t="s">
        <v>19</v>
      </c>
      <c r="G237" s="406" t="s">
        <v>19</v>
      </c>
      <c r="H237" s="406" t="s">
        <v>19</v>
      </c>
      <c r="I237" s="76"/>
      <c r="J237" s="300">
        <f>COUNTIF(C240:C254,"V")</f>
        <v>0</v>
      </c>
      <c r="K237" s="300">
        <f>COUNTIF(C240:C254,"M")</f>
        <v>0</v>
      </c>
      <c r="L237" s="77" t="str">
        <f>IFERROR(AVERAGE(H240:H254),"")</f>
        <v/>
      </c>
      <c r="M237" s="78"/>
      <c r="N237" s="78"/>
      <c r="O237" s="79" t="str">
        <f>IF($C237="","",LEFT(IFERROR(VLOOKUP($C237,IF($D237="Veld",TeamsV,TeamsZ),4,0),"")&amp;"?",1))</f>
        <v/>
      </c>
      <c r="P237" s="223" t="str">
        <f>IF(COUNT(P240:P254)=0,"",TeamPunten(P240:P254,$V237))</f>
        <v/>
      </c>
      <c r="Q237" s="223" t="str">
        <f>IF(COUNT(Q240:Q254)=0,"",TeamPunten(Q240:Q254,$V237))</f>
        <v/>
      </c>
      <c r="R237" s="223" t="str">
        <f>IF(COUNT(R240:R254)=0,"",TeamPunten(R240:R254,$V237))</f>
        <v/>
      </c>
      <c r="S237" s="265"/>
      <c r="T237" s="224"/>
      <c r="U237" s="225" t="str">
        <f>MID($C237,1,1)</f>
        <v/>
      </c>
      <c r="V237" s="225" t="str">
        <f>MID($C237,1,1)</f>
        <v/>
      </c>
      <c r="W237" s="225" t="str">
        <f>MID($C237,1,1)</f>
        <v/>
      </c>
      <c r="X237" s="331">
        <v>2</v>
      </c>
    </row>
    <row r="238" spans="1:24" x14ac:dyDescent="0.2">
      <c r="B238" s="63"/>
      <c r="C238" s="221"/>
      <c r="D238" s="63"/>
      <c r="E238" s="63"/>
      <c r="F238" s="63"/>
      <c r="G238" s="67"/>
      <c r="H238" s="67"/>
      <c r="I238" s="67"/>
      <c r="J238" s="232"/>
      <c r="K238" s="232"/>
      <c r="L238" s="232"/>
      <c r="M238" s="80"/>
      <c r="N238" s="80"/>
      <c r="P238" s="224"/>
      <c r="Q238" s="224"/>
      <c r="R238" s="224"/>
      <c r="T238" s="224"/>
      <c r="U238" s="226"/>
      <c r="V238" s="226"/>
      <c r="W238" s="226"/>
      <c r="X238" s="331">
        <v>3</v>
      </c>
    </row>
    <row r="239" spans="1:24" x14ac:dyDescent="0.2">
      <c r="A239" s="81"/>
      <c r="B239" s="82"/>
      <c r="C239" s="83" t="s">
        <v>6555</v>
      </c>
      <c r="D239" s="83" t="s">
        <v>6556</v>
      </c>
      <c r="E239" s="84" t="s">
        <v>6557</v>
      </c>
      <c r="F239" s="84" t="s">
        <v>6558</v>
      </c>
      <c r="G239" s="83" t="s">
        <v>6559</v>
      </c>
      <c r="H239" s="83" t="s">
        <v>6560</v>
      </c>
      <c r="I239" s="83" t="s">
        <v>6415</v>
      </c>
      <c r="J239" s="83" t="s">
        <v>7321</v>
      </c>
      <c r="K239" s="83" t="s">
        <v>8065</v>
      </c>
      <c r="L239" s="83" t="s">
        <v>8195</v>
      </c>
      <c r="M239" s="85"/>
      <c r="N239" s="85"/>
      <c r="O239" s="86"/>
      <c r="P239" s="227" t="s">
        <v>6425</v>
      </c>
      <c r="Q239" s="227" t="s">
        <v>6424</v>
      </c>
      <c r="R239" s="227" t="s">
        <v>6426</v>
      </c>
      <c r="S239" s="227"/>
      <c r="T239" s="224"/>
      <c r="U239" s="225" t="str">
        <f>IF(W237="","",VLOOKUP(W237,Leeftijdscat,2,FALSE))</f>
        <v/>
      </c>
      <c r="V239" s="225" t="str">
        <f>IF(W237="","",VLOOKUP(W237,Leeftijdscat,3,FALSE))</f>
        <v/>
      </c>
      <c r="W239" s="225" t="str">
        <f>IF(W237="","",VLOOKUP(W237,Leeftijdscat,4,FALSE))</f>
        <v/>
      </c>
      <c r="X239" s="331">
        <v>4</v>
      </c>
    </row>
    <row r="240" spans="1:24" x14ac:dyDescent="0.2">
      <c r="A240" s="34" t="str">
        <f>C237&amp;"x"&amp;B240</f>
        <v>x1</v>
      </c>
      <c r="B240" s="63">
        <v>1</v>
      </c>
      <c r="C240" s="87" t="str">
        <f t="shared" ref="C240:C254" si="90">IF(OR(LEFT($A240,1)="x",W$236=9),"",IFERROR(VLOOKUP($A240,IF(V$236="V",LedenV,LedenZ),6-W$236,0),""))</f>
        <v/>
      </c>
      <c r="D240" s="87" t="str">
        <f t="shared" ref="D240:D254" si="91">IF(OR(LEFT($A240,1)="x",W$236=9),"",IFERROR(VLOOKUP($A240,IF(V$236="V",LedenV,LedenZ),7-W$236,0),""))</f>
        <v/>
      </c>
      <c r="E240" s="88" t="str">
        <f t="shared" ref="E240:E254" si="92">IF(OR(LEFT($A240,1)="x",W$236=9),"",IFERROR(VLOOKUP($A240,IF(V$236="V",LedenV,LedenZ),8-W$236,0),""))</f>
        <v/>
      </c>
      <c r="F240" s="88" t="str">
        <f t="shared" ref="F240:F254" si="93">IF(OR(LEFT($A240,1)="x",W$236=9),"",IFERROR(VLOOKUP($A240,IF(V$236="V",LedenV,LedenZ),9-W$236,0),""))</f>
        <v/>
      </c>
      <c r="G240" s="89" t="str">
        <f t="shared" ref="G240:G254" si="94">IF(OR(LEFT($A240,1)="x",W$236=9),"",IFERROR(VLOOKUP($A240,IF(V$236="V",LedenV,LedenZ),10-W$236,0),""))</f>
        <v/>
      </c>
      <c r="H240" s="90" t="str">
        <f t="shared" ref="H240:H254" si="95">IF(AND(ISNUMBER(G240),G240&lt;&gt;0),IF(OR(MONTH(G240)&lt;MONTH(Peildatum),AND(MONTH(G240)&lt;=MONTH(Peildatum),DAY(G240)&lt;=DAY(Peildatum))),YEAR(Peildatum)-YEAR(G240),YEAR(Peildatum)-YEAR(G240)-1),"")</f>
        <v/>
      </c>
      <c r="I240" s="106"/>
      <c r="J240" s="87" t="str">
        <f t="shared" ref="J240:J254" si="96">IF(OR(LEFT($A240,1)="x",W$236=9),"",IFERROR(VLOOKUP($A240,IF(V$236="V",LedenV,LedenZ),16-W$236,0),""))</f>
        <v/>
      </c>
      <c r="K240" s="87" t="str">
        <f t="shared" ref="K240:K254" si="97">IF(OR(LEFT($A240,1)="x",W$236=9),"",IFERROR(VLOOKUP($A240,IF(V$236="V",LedenV,LedenZ),17-W$236,0),""))</f>
        <v/>
      </c>
      <c r="L240" s="87" t="str">
        <f t="shared" ref="L240:L254" si="98">IF(OR(LEFT($A240,1)="x",W$236=9),"",IFERROR(VLOOKUP($A240,IF(V$236="V",LedenV,LedenZ),18-W$236,0),""))</f>
        <v/>
      </c>
      <c r="M240" s="92"/>
      <c r="N240" s="92"/>
      <c r="P240" s="223" t="str">
        <f>IF(OR(LEFT($A240,1)="x",W236=9),"",IFERROR(VLOOKUP($A240,IF(V236="V",LedenV,LedenZ),27-W236,0),""))</f>
        <v/>
      </c>
      <c r="Q240" s="223" t="str">
        <f>IF(OR(LEFT($A240,1)="x",W236=9),"",IFERROR(VLOOKUP($A240,IF(V236="V",LedenV,LedenZ),28-W236,0),""))</f>
        <v/>
      </c>
      <c r="R240" s="223" t="str">
        <f>IF(OR(LEFT($A240,1)="x",W236=9),"",IFERROR(VLOOKUP($A240,IF(V236="V",LedenV,LedenZ),29-W236,0),""))</f>
        <v/>
      </c>
      <c r="S240" s="265"/>
      <c r="T240" s="228"/>
      <c r="U240" s="226"/>
      <c r="V240" s="229" t="str">
        <f>V239</f>
        <v/>
      </c>
      <c r="W240" s="229" t="str">
        <f>W239</f>
        <v/>
      </c>
      <c r="X240" s="331">
        <v>5</v>
      </c>
    </row>
    <row r="241" spans="1:24" x14ac:dyDescent="0.2">
      <c r="A241" s="34" t="str">
        <f>C237&amp;"x"&amp;B241</f>
        <v>x2</v>
      </c>
      <c r="B241" s="63">
        <v>2</v>
      </c>
      <c r="C241" s="87" t="str">
        <f t="shared" si="90"/>
        <v/>
      </c>
      <c r="D241" s="87" t="str">
        <f t="shared" si="91"/>
        <v/>
      </c>
      <c r="E241" s="88" t="str">
        <f t="shared" si="92"/>
        <v/>
      </c>
      <c r="F241" s="88" t="str">
        <f t="shared" si="93"/>
        <v/>
      </c>
      <c r="G241" s="89" t="str">
        <f t="shared" si="94"/>
        <v/>
      </c>
      <c r="H241" s="90" t="str">
        <f t="shared" si="95"/>
        <v/>
      </c>
      <c r="I241" s="97"/>
      <c r="J241" s="87" t="str">
        <f t="shared" si="96"/>
        <v/>
      </c>
      <c r="K241" s="87" t="str">
        <f t="shared" si="97"/>
        <v/>
      </c>
      <c r="L241" s="87" t="str">
        <f t="shared" si="98"/>
        <v/>
      </c>
      <c r="M241" s="92"/>
      <c r="N241" s="92"/>
      <c r="P241" s="223" t="str">
        <f>IF(OR(LEFT($A241,1)="x",W236=9),"",IFERROR(VLOOKUP($A241,IF(V236="V",LedenV,LedenZ),27-W236,0),""))</f>
        <v/>
      </c>
      <c r="Q241" s="223" t="str">
        <f>IF(OR(LEFT($A241,1)="x",W236=9),"",IFERROR(VLOOKUP($A241,IF(V236="V",LedenV,LedenZ),28-W236,0),""))</f>
        <v/>
      </c>
      <c r="R241" s="223" t="str">
        <f>IF(OR(LEFT($A241,1)="x",W236=9),"",IFERROR(VLOOKUP($A241,IF(V236="V",LedenV,LedenZ),29-W236,0),""))</f>
        <v/>
      </c>
      <c r="S241" s="265"/>
      <c r="T241" s="228"/>
      <c r="U241" s="226"/>
      <c r="V241" s="229" t="str">
        <f t="shared" ref="V241:W254" si="99">V240</f>
        <v/>
      </c>
      <c r="W241" s="229" t="str">
        <f t="shared" si="99"/>
        <v/>
      </c>
      <c r="X241" s="331">
        <v>6</v>
      </c>
    </row>
    <row r="242" spans="1:24" x14ac:dyDescent="0.2">
      <c r="A242" s="34" t="str">
        <f>C237&amp;"x"&amp;B242</f>
        <v>x3</v>
      </c>
      <c r="B242" s="63">
        <v>3</v>
      </c>
      <c r="C242" s="87" t="str">
        <f t="shared" si="90"/>
        <v/>
      </c>
      <c r="D242" s="87" t="str">
        <f t="shared" si="91"/>
        <v/>
      </c>
      <c r="E242" s="88" t="str">
        <f t="shared" si="92"/>
        <v/>
      </c>
      <c r="F242" s="88" t="str">
        <f t="shared" si="93"/>
        <v/>
      </c>
      <c r="G242" s="89" t="str">
        <f t="shared" si="94"/>
        <v/>
      </c>
      <c r="H242" s="90" t="str">
        <f t="shared" si="95"/>
        <v/>
      </c>
      <c r="I242" s="97"/>
      <c r="J242" s="87" t="str">
        <f t="shared" si="96"/>
        <v/>
      </c>
      <c r="K242" s="87" t="str">
        <f t="shared" si="97"/>
        <v/>
      </c>
      <c r="L242" s="87" t="str">
        <f t="shared" si="98"/>
        <v/>
      </c>
      <c r="M242" s="92"/>
      <c r="N242" s="92"/>
      <c r="P242" s="223" t="str">
        <f>IF(OR(LEFT($A242,1)="x",W236=9),"",IFERROR(VLOOKUP($A242,IF(V236="V",LedenV,LedenZ),27-W236,0),""))</f>
        <v/>
      </c>
      <c r="Q242" s="223" t="str">
        <f>IF(OR(LEFT($A242,1)="x",W236=9),"",IFERROR(VLOOKUP($A242,IF(V236="V",LedenV,LedenZ),28-W236,0),""))</f>
        <v/>
      </c>
      <c r="R242" s="223" t="str">
        <f>IF(OR(LEFT($A242,1)="x",W236=9),"",IFERROR(VLOOKUP($A242,IF(V236="V",LedenV,LedenZ),29-W236,0),""))</f>
        <v/>
      </c>
      <c r="S242" s="265"/>
      <c r="T242" s="228"/>
      <c r="U242" s="226"/>
      <c r="V242" s="229" t="str">
        <f t="shared" si="99"/>
        <v/>
      </c>
      <c r="W242" s="229" t="str">
        <f t="shared" si="99"/>
        <v/>
      </c>
      <c r="X242" s="331">
        <v>7</v>
      </c>
    </row>
    <row r="243" spans="1:24" x14ac:dyDescent="0.2">
      <c r="A243" s="34" t="str">
        <f>C237&amp;"x"&amp;B243</f>
        <v>x4</v>
      </c>
      <c r="B243" s="63">
        <v>4</v>
      </c>
      <c r="C243" s="87" t="str">
        <f t="shared" si="90"/>
        <v/>
      </c>
      <c r="D243" s="87" t="str">
        <f t="shared" si="91"/>
        <v/>
      </c>
      <c r="E243" s="88" t="str">
        <f t="shared" si="92"/>
        <v/>
      </c>
      <c r="F243" s="88" t="str">
        <f t="shared" si="93"/>
        <v/>
      </c>
      <c r="G243" s="89" t="str">
        <f t="shared" si="94"/>
        <v/>
      </c>
      <c r="H243" s="90" t="str">
        <f t="shared" si="95"/>
        <v/>
      </c>
      <c r="I243" s="97"/>
      <c r="J243" s="87" t="str">
        <f t="shared" si="96"/>
        <v/>
      </c>
      <c r="K243" s="87" t="str">
        <f t="shared" si="97"/>
        <v/>
      </c>
      <c r="L243" s="87" t="str">
        <f t="shared" si="98"/>
        <v/>
      </c>
      <c r="M243" s="92"/>
      <c r="N243" s="92"/>
      <c r="P243" s="223" t="str">
        <f>IF(OR(LEFT($A243,1)="x",W236=9),"",IFERROR(VLOOKUP($A243,IF(V236="V",LedenV,LedenZ),27-W236,0),""))</f>
        <v/>
      </c>
      <c r="Q243" s="223" t="str">
        <f>IF(OR(LEFT($A243,1)="x",W236=9),"",IFERROR(VLOOKUP($A243,IF(V236="V",LedenV,LedenZ),28-W236,0),""))</f>
        <v/>
      </c>
      <c r="R243" s="223" t="str">
        <f>IF(OR(LEFT($A243,1)="x",W236=9),"",IFERROR(VLOOKUP($A243,IF(V236="V",LedenV,LedenZ),29-W236,0),""))</f>
        <v/>
      </c>
      <c r="S243" s="265"/>
      <c r="T243" s="228"/>
      <c r="U243" s="226"/>
      <c r="V243" s="229" t="str">
        <f t="shared" si="99"/>
        <v/>
      </c>
      <c r="W243" s="229" t="str">
        <f t="shared" si="99"/>
        <v/>
      </c>
      <c r="X243" s="331">
        <v>8</v>
      </c>
    </row>
    <row r="244" spans="1:24" x14ac:dyDescent="0.2">
      <c r="A244" s="34" t="str">
        <f>C237&amp;"x"&amp;B244</f>
        <v>x5</v>
      </c>
      <c r="B244" s="63">
        <v>5</v>
      </c>
      <c r="C244" s="87" t="str">
        <f t="shared" si="90"/>
        <v/>
      </c>
      <c r="D244" s="87" t="str">
        <f t="shared" si="91"/>
        <v/>
      </c>
      <c r="E244" s="88" t="str">
        <f t="shared" si="92"/>
        <v/>
      </c>
      <c r="F244" s="88" t="str">
        <f t="shared" si="93"/>
        <v/>
      </c>
      <c r="G244" s="89" t="str">
        <f t="shared" si="94"/>
        <v/>
      </c>
      <c r="H244" s="90" t="str">
        <f t="shared" si="95"/>
        <v/>
      </c>
      <c r="I244" s="97"/>
      <c r="J244" s="87" t="str">
        <f t="shared" si="96"/>
        <v/>
      </c>
      <c r="K244" s="87" t="str">
        <f t="shared" si="97"/>
        <v/>
      </c>
      <c r="L244" s="87" t="str">
        <f t="shared" si="98"/>
        <v/>
      </c>
      <c r="M244" s="92"/>
      <c r="N244" s="92"/>
      <c r="P244" s="223" t="str">
        <f>IF(OR(LEFT($A244,1)="x",W236=9),"",IFERROR(VLOOKUP($A244,IF(V236="V",LedenV,LedenZ),27-W236,0),""))</f>
        <v/>
      </c>
      <c r="Q244" s="223" t="str">
        <f>IF(OR(LEFT($A244,1)="x",W236=9),"",IFERROR(VLOOKUP($A244,IF(V236="V",LedenV,LedenZ),28-W236,0),""))</f>
        <v/>
      </c>
      <c r="R244" s="223" t="str">
        <f>IF(OR(LEFT($A244,1)="x",W236=9),"",IFERROR(VLOOKUP($A244,IF(V236="V",LedenV,LedenZ),29-W236,0),""))</f>
        <v/>
      </c>
      <c r="S244" s="265"/>
      <c r="T244" s="228"/>
      <c r="U244" s="226"/>
      <c r="V244" s="229" t="str">
        <f t="shared" si="99"/>
        <v/>
      </c>
      <c r="W244" s="229" t="str">
        <f t="shared" si="99"/>
        <v/>
      </c>
      <c r="X244" s="331">
        <v>9</v>
      </c>
    </row>
    <row r="245" spans="1:24" x14ac:dyDescent="0.2">
      <c r="A245" s="34" t="str">
        <f>C237&amp;"x"&amp;B245</f>
        <v>x6</v>
      </c>
      <c r="B245" s="63">
        <v>6</v>
      </c>
      <c r="C245" s="87" t="str">
        <f t="shared" si="90"/>
        <v/>
      </c>
      <c r="D245" s="87" t="str">
        <f t="shared" si="91"/>
        <v/>
      </c>
      <c r="E245" s="88" t="str">
        <f t="shared" si="92"/>
        <v/>
      </c>
      <c r="F245" s="88" t="str">
        <f t="shared" si="93"/>
        <v/>
      </c>
      <c r="G245" s="89" t="str">
        <f t="shared" si="94"/>
        <v/>
      </c>
      <c r="H245" s="90" t="str">
        <f t="shared" si="95"/>
        <v/>
      </c>
      <c r="I245" s="97"/>
      <c r="J245" s="87" t="str">
        <f t="shared" si="96"/>
        <v/>
      </c>
      <c r="K245" s="87" t="str">
        <f t="shared" si="97"/>
        <v/>
      </c>
      <c r="L245" s="87" t="str">
        <f t="shared" si="98"/>
        <v/>
      </c>
      <c r="M245" s="92"/>
      <c r="N245" s="92"/>
      <c r="P245" s="223" t="str">
        <f>IF(OR(LEFT($A245,1)="x",W236=9),"",IFERROR(VLOOKUP($A245,IF(V236="V",LedenV,LedenZ),27-W236,0),""))</f>
        <v/>
      </c>
      <c r="Q245" s="223" t="str">
        <f>IF(OR(LEFT($A245,1)="x",W236=9),"",IFERROR(VLOOKUP($A245,IF(V236="V",LedenV,LedenZ),28-W236,0),""))</f>
        <v/>
      </c>
      <c r="R245" s="223" t="str">
        <f>IF(OR(LEFT($A245,1)="x",W236=9),"",IFERROR(VLOOKUP($A245,IF(V236="V",LedenV,LedenZ),29-W236,0),""))</f>
        <v/>
      </c>
      <c r="S245" s="265"/>
      <c r="T245" s="228"/>
      <c r="U245" s="226"/>
      <c r="V245" s="229" t="str">
        <f t="shared" si="99"/>
        <v/>
      </c>
      <c r="W245" s="229" t="str">
        <f t="shared" si="99"/>
        <v/>
      </c>
      <c r="X245" s="331">
        <v>10</v>
      </c>
    </row>
    <row r="246" spans="1:24" x14ac:dyDescent="0.2">
      <c r="A246" s="34" t="str">
        <f>C237&amp;"x"&amp;B246</f>
        <v>x7</v>
      </c>
      <c r="B246" s="63">
        <v>7</v>
      </c>
      <c r="C246" s="87" t="str">
        <f t="shared" si="90"/>
        <v/>
      </c>
      <c r="D246" s="87" t="str">
        <f t="shared" si="91"/>
        <v/>
      </c>
      <c r="E246" s="88" t="str">
        <f t="shared" si="92"/>
        <v/>
      </c>
      <c r="F246" s="88" t="str">
        <f t="shared" si="93"/>
        <v/>
      </c>
      <c r="G246" s="89" t="str">
        <f t="shared" si="94"/>
        <v/>
      </c>
      <c r="H246" s="90" t="str">
        <f t="shared" si="95"/>
        <v/>
      </c>
      <c r="I246" s="97"/>
      <c r="J246" s="87" t="str">
        <f t="shared" si="96"/>
        <v/>
      </c>
      <c r="K246" s="87" t="str">
        <f t="shared" si="97"/>
        <v/>
      </c>
      <c r="L246" s="87" t="str">
        <f t="shared" si="98"/>
        <v/>
      </c>
      <c r="M246" s="92"/>
      <c r="N246" s="92"/>
      <c r="P246" s="223" t="str">
        <f>IF(OR(LEFT($A246,1)="x",W236=9),"",IFERROR(VLOOKUP($A246,IF(V236="V",LedenV,LedenZ),27-W236,0),""))</f>
        <v/>
      </c>
      <c r="Q246" s="223" t="str">
        <f>IF(OR(LEFT($A246,1)="x",W236=9),"",IFERROR(VLOOKUP($A246,IF(V236="V",LedenV,LedenZ),28-W236,0),""))</f>
        <v/>
      </c>
      <c r="R246" s="223" t="str">
        <f>IF(OR(LEFT($A246,1)="x",W236=9),"",IFERROR(VLOOKUP($A246,IF(V236="V",LedenV,LedenZ),29-W236,0),""))</f>
        <v/>
      </c>
      <c r="S246" s="265"/>
      <c r="T246" s="228"/>
      <c r="U246" s="226"/>
      <c r="V246" s="229" t="str">
        <f t="shared" si="99"/>
        <v/>
      </c>
      <c r="W246" s="229" t="str">
        <f t="shared" si="99"/>
        <v/>
      </c>
      <c r="X246" s="331">
        <v>11</v>
      </c>
    </row>
    <row r="247" spans="1:24" x14ac:dyDescent="0.2">
      <c r="A247" s="34" t="str">
        <f>C237&amp;"x"&amp;B247</f>
        <v>x8</v>
      </c>
      <c r="B247" s="63">
        <v>8</v>
      </c>
      <c r="C247" s="87" t="str">
        <f t="shared" si="90"/>
        <v/>
      </c>
      <c r="D247" s="87" t="str">
        <f t="shared" si="91"/>
        <v/>
      </c>
      <c r="E247" s="88" t="str">
        <f t="shared" si="92"/>
        <v/>
      </c>
      <c r="F247" s="88" t="str">
        <f t="shared" si="93"/>
        <v/>
      </c>
      <c r="G247" s="89" t="str">
        <f t="shared" si="94"/>
        <v/>
      </c>
      <c r="H247" s="90" t="str">
        <f t="shared" si="95"/>
        <v/>
      </c>
      <c r="I247" s="97"/>
      <c r="J247" s="87" t="str">
        <f t="shared" si="96"/>
        <v/>
      </c>
      <c r="K247" s="87" t="str">
        <f t="shared" si="97"/>
        <v/>
      </c>
      <c r="L247" s="87" t="str">
        <f t="shared" si="98"/>
        <v/>
      </c>
      <c r="M247" s="92"/>
      <c r="N247" s="92"/>
      <c r="P247" s="223" t="str">
        <f>IF(OR(LEFT($A247,1)="x",W236=9),"",IFERROR(VLOOKUP($A247,IF(V236="V",LedenV,LedenZ),27-W236,0),""))</f>
        <v/>
      </c>
      <c r="Q247" s="223" t="str">
        <f>IF(OR(LEFT($A247,1)="x",W236=9),"",IFERROR(VLOOKUP($A247,IF(V236="V",LedenV,LedenZ),28-W236,0),""))</f>
        <v/>
      </c>
      <c r="R247" s="223" t="str">
        <f>IF(OR(LEFT($A247,1)="x",W236=9),"",IFERROR(VLOOKUP($A247,IF(V236="V",LedenV,LedenZ),29-W236,0),""))</f>
        <v/>
      </c>
      <c r="S247" s="265"/>
      <c r="T247" s="228"/>
      <c r="U247" s="226"/>
      <c r="V247" s="229" t="str">
        <f t="shared" si="99"/>
        <v/>
      </c>
      <c r="W247" s="229" t="str">
        <f t="shared" si="99"/>
        <v/>
      </c>
      <c r="X247" s="331">
        <v>12</v>
      </c>
    </row>
    <row r="248" spans="1:24" x14ac:dyDescent="0.2">
      <c r="A248" s="34" t="str">
        <f>C237&amp;"x"&amp;B248</f>
        <v>x9</v>
      </c>
      <c r="B248" s="63">
        <v>9</v>
      </c>
      <c r="C248" s="87" t="str">
        <f t="shared" si="90"/>
        <v/>
      </c>
      <c r="D248" s="87" t="str">
        <f t="shared" si="91"/>
        <v/>
      </c>
      <c r="E248" s="88" t="str">
        <f t="shared" si="92"/>
        <v/>
      </c>
      <c r="F248" s="88" t="str">
        <f t="shared" si="93"/>
        <v/>
      </c>
      <c r="G248" s="89" t="str">
        <f t="shared" si="94"/>
        <v/>
      </c>
      <c r="H248" s="90" t="str">
        <f t="shared" si="95"/>
        <v/>
      </c>
      <c r="I248" s="97"/>
      <c r="J248" s="87" t="str">
        <f t="shared" si="96"/>
        <v/>
      </c>
      <c r="K248" s="87" t="str">
        <f t="shared" si="97"/>
        <v/>
      </c>
      <c r="L248" s="87" t="str">
        <f t="shared" si="98"/>
        <v/>
      </c>
      <c r="M248" s="92"/>
      <c r="N248" s="92"/>
      <c r="P248" s="223" t="str">
        <f>IF(OR(LEFT($A248,1)="x",W236=9),"",IFERROR(VLOOKUP($A248,IF(V236="V",LedenV,LedenZ),27-W236,0),""))</f>
        <v/>
      </c>
      <c r="Q248" s="223" t="str">
        <f>IF(OR(LEFT($A248,1)="x",W236=9),"",IFERROR(VLOOKUP($A248,IF(V236="V",LedenV,LedenZ),28-W236,0),""))</f>
        <v/>
      </c>
      <c r="R248" s="223" t="str">
        <f>IF(OR(LEFT($A248,1)="x",W236=9),"",IFERROR(VLOOKUP($A248,IF(V236="V",LedenV,LedenZ),29-W236,0),""))</f>
        <v/>
      </c>
      <c r="S248" s="265"/>
      <c r="T248" s="228"/>
      <c r="U248" s="226"/>
      <c r="V248" s="229" t="str">
        <f t="shared" si="99"/>
        <v/>
      </c>
      <c r="W248" s="229" t="str">
        <f t="shared" si="99"/>
        <v/>
      </c>
      <c r="X248" s="331">
        <v>13</v>
      </c>
    </row>
    <row r="249" spans="1:24" x14ac:dyDescent="0.2">
      <c r="A249" s="34" t="str">
        <f>C237&amp;"x"&amp;B249</f>
        <v>x10</v>
      </c>
      <c r="B249" s="63">
        <v>10</v>
      </c>
      <c r="C249" s="87" t="str">
        <f t="shared" si="90"/>
        <v/>
      </c>
      <c r="D249" s="87" t="str">
        <f t="shared" si="91"/>
        <v/>
      </c>
      <c r="E249" s="88" t="str">
        <f t="shared" si="92"/>
        <v/>
      </c>
      <c r="F249" s="88" t="str">
        <f t="shared" si="93"/>
        <v/>
      </c>
      <c r="G249" s="89" t="str">
        <f t="shared" si="94"/>
        <v/>
      </c>
      <c r="H249" s="90" t="str">
        <f t="shared" si="95"/>
        <v/>
      </c>
      <c r="I249" s="97"/>
      <c r="J249" s="87" t="str">
        <f t="shared" si="96"/>
        <v/>
      </c>
      <c r="K249" s="87" t="str">
        <f t="shared" si="97"/>
        <v/>
      </c>
      <c r="L249" s="87" t="str">
        <f t="shared" si="98"/>
        <v/>
      </c>
      <c r="M249" s="92"/>
      <c r="N249" s="92"/>
      <c r="P249" s="223" t="str">
        <f>IF(OR(LEFT($A249,1)="x",W236=9),"",IFERROR(VLOOKUP($A249,IF(V236="V",LedenV,LedenZ),27-W236,0),""))</f>
        <v/>
      </c>
      <c r="Q249" s="223" t="str">
        <f>IF(OR(LEFT($A249,1)="x",W236=9),"",IFERROR(VLOOKUP($A249,IF(V236="V",LedenV,LedenZ),28-W236,0),""))</f>
        <v/>
      </c>
      <c r="R249" s="223" t="str">
        <f>IF(OR(LEFT($A249,1)="x",W236=9),"",IFERROR(VLOOKUP($A249,IF(V236="V",LedenV,LedenZ),29-W236,0),""))</f>
        <v/>
      </c>
      <c r="S249" s="265"/>
      <c r="T249" s="228"/>
      <c r="U249" s="226"/>
      <c r="V249" s="229" t="str">
        <f t="shared" si="99"/>
        <v/>
      </c>
      <c r="W249" s="229" t="str">
        <f t="shared" si="99"/>
        <v/>
      </c>
      <c r="X249" s="331">
        <v>14</v>
      </c>
    </row>
    <row r="250" spans="1:24" x14ac:dyDescent="0.2">
      <c r="A250" s="34" t="str">
        <f>C237&amp;"x"&amp;B250</f>
        <v>x11</v>
      </c>
      <c r="B250" s="63">
        <v>11</v>
      </c>
      <c r="C250" s="87" t="str">
        <f t="shared" si="90"/>
        <v/>
      </c>
      <c r="D250" s="87" t="str">
        <f t="shared" si="91"/>
        <v/>
      </c>
      <c r="E250" s="88" t="str">
        <f t="shared" si="92"/>
        <v/>
      </c>
      <c r="F250" s="88" t="str">
        <f t="shared" si="93"/>
        <v/>
      </c>
      <c r="G250" s="89" t="str">
        <f t="shared" si="94"/>
        <v/>
      </c>
      <c r="H250" s="90" t="str">
        <f t="shared" si="95"/>
        <v/>
      </c>
      <c r="I250" s="97"/>
      <c r="J250" s="87" t="str">
        <f t="shared" si="96"/>
        <v/>
      </c>
      <c r="K250" s="87" t="str">
        <f t="shared" si="97"/>
        <v/>
      </c>
      <c r="L250" s="87" t="str">
        <f t="shared" si="98"/>
        <v/>
      </c>
      <c r="M250" s="92"/>
      <c r="N250" s="92"/>
      <c r="P250" s="223" t="str">
        <f>IF(OR(LEFT($A250,1)="x",W236=9),"",IFERROR(VLOOKUP($A250,IF(V236="V",LedenV,LedenZ),27-W236,0),""))</f>
        <v/>
      </c>
      <c r="Q250" s="223" t="str">
        <f>IF(OR(LEFT($A250,1)="x",W236=9),"",IFERROR(VLOOKUP($A250,IF(V236="V",LedenV,LedenZ),28-W236,0),""))</f>
        <v/>
      </c>
      <c r="R250" s="223" t="str">
        <f>IF(OR(LEFT($A250,1)="x",W236=9),"",IFERROR(VLOOKUP($A250,IF(V236="V",LedenV,LedenZ),29-W236,0),""))</f>
        <v/>
      </c>
      <c r="S250" s="265"/>
      <c r="V250" s="229" t="str">
        <f t="shared" si="99"/>
        <v/>
      </c>
      <c r="W250" s="229" t="str">
        <f t="shared" si="99"/>
        <v/>
      </c>
      <c r="X250" s="331">
        <v>15</v>
      </c>
    </row>
    <row r="251" spans="1:24" x14ac:dyDescent="0.2">
      <c r="A251" s="34" t="str">
        <f>C237&amp;"x"&amp;B251</f>
        <v>x12</v>
      </c>
      <c r="B251" s="63">
        <v>12</v>
      </c>
      <c r="C251" s="87" t="str">
        <f t="shared" si="90"/>
        <v/>
      </c>
      <c r="D251" s="87" t="str">
        <f t="shared" si="91"/>
        <v/>
      </c>
      <c r="E251" s="88" t="str">
        <f t="shared" si="92"/>
        <v/>
      </c>
      <c r="F251" s="88" t="str">
        <f t="shared" si="93"/>
        <v/>
      </c>
      <c r="G251" s="89" t="str">
        <f t="shared" si="94"/>
        <v/>
      </c>
      <c r="H251" s="90" t="str">
        <f t="shared" si="95"/>
        <v/>
      </c>
      <c r="I251" s="97"/>
      <c r="J251" s="87" t="str">
        <f t="shared" si="96"/>
        <v/>
      </c>
      <c r="K251" s="87" t="str">
        <f t="shared" si="97"/>
        <v/>
      </c>
      <c r="L251" s="87" t="str">
        <f t="shared" si="98"/>
        <v/>
      </c>
      <c r="M251" s="92"/>
      <c r="N251" s="92"/>
      <c r="P251" s="223" t="str">
        <f>IF(OR(LEFT($A251,1)="x",W236=9),"",IFERROR(VLOOKUP($A251,IF(V236="V",LedenV,LedenZ),27-W236,0),""))</f>
        <v/>
      </c>
      <c r="Q251" s="223" t="str">
        <f>IF(OR(LEFT($A251,1)="x",W236=9),"",IFERROR(VLOOKUP($A251,IF(V236="V",LedenV,LedenZ),28-W236,0),""))</f>
        <v/>
      </c>
      <c r="R251" s="223" t="str">
        <f>IF(OR(LEFT($A251,1)="x",W236=9),"",IFERROR(VLOOKUP($A251,IF(V236="V",LedenV,LedenZ),29-W236,0),""))</f>
        <v/>
      </c>
      <c r="S251" s="265"/>
      <c r="V251" s="229" t="str">
        <f t="shared" si="99"/>
        <v/>
      </c>
      <c r="W251" s="229" t="str">
        <f t="shared" si="99"/>
        <v/>
      </c>
      <c r="X251" s="331">
        <v>16</v>
      </c>
    </row>
    <row r="252" spans="1:24" x14ac:dyDescent="0.2">
      <c r="A252" s="34" t="str">
        <f>C237&amp;"x"&amp;B252</f>
        <v>x13</v>
      </c>
      <c r="B252" s="63">
        <v>13</v>
      </c>
      <c r="C252" s="87" t="str">
        <f t="shared" si="90"/>
        <v/>
      </c>
      <c r="D252" s="87" t="str">
        <f t="shared" si="91"/>
        <v/>
      </c>
      <c r="E252" s="88" t="str">
        <f t="shared" si="92"/>
        <v/>
      </c>
      <c r="F252" s="88" t="str">
        <f t="shared" si="93"/>
        <v/>
      </c>
      <c r="G252" s="89" t="str">
        <f t="shared" si="94"/>
        <v/>
      </c>
      <c r="H252" s="90" t="str">
        <f t="shared" si="95"/>
        <v/>
      </c>
      <c r="I252" s="97"/>
      <c r="J252" s="87" t="str">
        <f t="shared" si="96"/>
        <v/>
      </c>
      <c r="K252" s="87" t="str">
        <f t="shared" si="97"/>
        <v/>
      </c>
      <c r="L252" s="87" t="str">
        <f t="shared" si="98"/>
        <v/>
      </c>
      <c r="M252" s="92"/>
      <c r="N252" s="92"/>
      <c r="P252" s="223" t="str">
        <f>IF(OR(LEFT($A252,1)="x",W236=9),"",IFERROR(VLOOKUP($A252,IF(V236="V",LedenV,LedenZ),27-W236,0),""))</f>
        <v/>
      </c>
      <c r="Q252" s="223" t="str">
        <f>IF(OR(LEFT($A252,1)="x",W236=9),"",IFERROR(VLOOKUP($A252,IF(V236="V",LedenV,LedenZ),28-W236,0),""))</f>
        <v/>
      </c>
      <c r="R252" s="223" t="str">
        <f>IF(OR(LEFT($A252,1)="x",W236=9),"",IFERROR(VLOOKUP($A252,IF(V236="V",LedenV,LedenZ),29-W236,0),""))</f>
        <v/>
      </c>
      <c r="S252" s="265"/>
      <c r="V252" s="229" t="str">
        <f t="shared" si="99"/>
        <v/>
      </c>
      <c r="W252" s="229" t="str">
        <f t="shared" si="99"/>
        <v/>
      </c>
      <c r="X252" s="331">
        <v>17</v>
      </c>
    </row>
    <row r="253" spans="1:24" x14ac:dyDescent="0.2">
      <c r="A253" s="34" t="str">
        <f>C237&amp;"x"&amp;B253</f>
        <v>x14</v>
      </c>
      <c r="B253" s="63">
        <v>14</v>
      </c>
      <c r="C253" s="87" t="str">
        <f t="shared" si="90"/>
        <v/>
      </c>
      <c r="D253" s="87" t="str">
        <f t="shared" si="91"/>
        <v/>
      </c>
      <c r="E253" s="88" t="str">
        <f t="shared" si="92"/>
        <v/>
      </c>
      <c r="F253" s="88" t="str">
        <f t="shared" si="93"/>
        <v/>
      </c>
      <c r="G253" s="89" t="str">
        <f t="shared" si="94"/>
        <v/>
      </c>
      <c r="H253" s="90" t="str">
        <f t="shared" si="95"/>
        <v/>
      </c>
      <c r="I253" s="97"/>
      <c r="J253" s="87" t="str">
        <f t="shared" si="96"/>
        <v/>
      </c>
      <c r="K253" s="87" t="str">
        <f t="shared" si="97"/>
        <v/>
      </c>
      <c r="L253" s="87" t="str">
        <f t="shared" si="98"/>
        <v/>
      </c>
      <c r="M253" s="92"/>
      <c r="N253" s="92"/>
      <c r="P253" s="223" t="str">
        <f>IF(OR(LEFT($A253,1)="x",W236=9),"",IFERROR(VLOOKUP($A253,IF(V236="V",LedenV,LedenZ),27-W236,0),""))</f>
        <v/>
      </c>
      <c r="Q253" s="223" t="str">
        <f>IF(OR(LEFT($A253,1)="x",W236=9),"",IFERROR(VLOOKUP($A253,IF(V236="V",LedenV,LedenZ),28-W236,0),""))</f>
        <v/>
      </c>
      <c r="R253" s="223" t="str">
        <f>IF(OR(LEFT($A253,1)="x",W236=9),"",IFERROR(VLOOKUP($A253,IF(V236="V",LedenV,LedenZ),29-W236,0),""))</f>
        <v/>
      </c>
      <c r="S253" s="265"/>
      <c r="V253" s="229" t="str">
        <f t="shared" si="99"/>
        <v/>
      </c>
      <c r="W253" s="229" t="str">
        <f t="shared" si="99"/>
        <v/>
      </c>
      <c r="X253" s="331">
        <v>18</v>
      </c>
    </row>
    <row r="254" spans="1:24" x14ac:dyDescent="0.2">
      <c r="A254" s="34" t="str">
        <f>C237&amp;"x"&amp;B254</f>
        <v>x15</v>
      </c>
      <c r="B254" s="63">
        <v>15</v>
      </c>
      <c r="C254" s="87" t="str">
        <f t="shared" si="90"/>
        <v/>
      </c>
      <c r="D254" s="87" t="str">
        <f t="shared" si="91"/>
        <v/>
      </c>
      <c r="E254" s="88" t="str">
        <f t="shared" si="92"/>
        <v/>
      </c>
      <c r="F254" s="88" t="str">
        <f t="shared" si="93"/>
        <v/>
      </c>
      <c r="G254" s="89" t="str">
        <f t="shared" si="94"/>
        <v/>
      </c>
      <c r="H254" s="90" t="str">
        <f t="shared" si="95"/>
        <v/>
      </c>
      <c r="I254" s="97"/>
      <c r="J254" s="87" t="str">
        <f t="shared" si="96"/>
        <v/>
      </c>
      <c r="K254" s="87" t="str">
        <f t="shared" si="97"/>
        <v/>
      </c>
      <c r="L254" s="87" t="str">
        <f t="shared" si="98"/>
        <v/>
      </c>
      <c r="M254" s="92"/>
      <c r="N254" s="92"/>
      <c r="P254" s="223" t="str">
        <f>IF(OR(LEFT($A254,1)="x",W236=9),"",IFERROR(VLOOKUP($A254,IF(V236="V",LedenV,LedenZ),27-W236,0),""))</f>
        <v/>
      </c>
      <c r="Q254" s="223" t="str">
        <f>IF(OR(LEFT($A254,1)="x",W236=9),"",IFERROR(VLOOKUP($A254,IF(V236="V",LedenV,LedenZ),28-W236,0),""))</f>
        <v/>
      </c>
      <c r="R254" s="223" t="str">
        <f>IF(OR(LEFT($A254,1)="x",W236=9),"",IFERROR(VLOOKUP($A254,IF(V236="V",LedenV,LedenZ),29-W236,0),""))</f>
        <v/>
      </c>
      <c r="S254" s="265"/>
      <c r="V254" s="229" t="str">
        <f t="shared" si="99"/>
        <v/>
      </c>
      <c r="W254" s="229" t="str">
        <f t="shared" si="99"/>
        <v/>
      </c>
      <c r="X254" s="331">
        <v>19</v>
      </c>
    </row>
    <row r="255" spans="1:24" ht="6" customHeight="1" x14ac:dyDescent="0.2">
      <c r="B255" s="107"/>
      <c r="C255" s="108"/>
      <c r="D255" s="108"/>
      <c r="E255" s="108"/>
      <c r="F255" s="108"/>
      <c r="G255" s="108"/>
      <c r="H255" s="108"/>
      <c r="I255" s="108"/>
      <c r="J255" s="108"/>
      <c r="K255" s="108"/>
      <c r="L255" s="108"/>
      <c r="M255" s="92"/>
      <c r="N255" s="92"/>
    </row>
    <row r="256" spans="1:24" x14ac:dyDescent="0.2">
      <c r="B256" s="100"/>
      <c r="C256" s="101"/>
      <c r="D256" s="100"/>
      <c r="E256" s="100"/>
      <c r="F256" s="100"/>
      <c r="G256" s="102"/>
      <c r="H256" s="109" t="s">
        <v>6563</v>
      </c>
      <c r="I256" s="102"/>
      <c r="J256" s="110" t="str">
        <f>P237</f>
        <v/>
      </c>
      <c r="K256" s="110" t="str">
        <f>Q237</f>
        <v/>
      </c>
      <c r="L256" s="110" t="str">
        <f>R237</f>
        <v/>
      </c>
      <c r="M256" s="92"/>
      <c r="N256" s="92"/>
    </row>
    <row r="257" spans="1:24" ht="12.75" customHeight="1" x14ac:dyDescent="0.2">
      <c r="B257" s="407" t="s">
        <v>6564</v>
      </c>
      <c r="C257" s="407"/>
      <c r="D257" s="407"/>
      <c r="E257" s="407"/>
      <c r="F257" s="407"/>
      <c r="G257" s="407"/>
      <c r="H257" s="407"/>
      <c r="I257" s="407"/>
      <c r="J257" s="407"/>
      <c r="K257" s="407"/>
      <c r="L257" s="407"/>
      <c r="M257" s="92"/>
      <c r="N257" s="92"/>
    </row>
    <row r="258" spans="1:24" ht="129.94999999999999" customHeight="1" x14ac:dyDescent="0.2">
      <c r="B258" s="404"/>
      <c r="C258" s="404"/>
      <c r="D258" s="404"/>
      <c r="E258" s="404"/>
      <c r="F258" s="404"/>
      <c r="G258" s="404"/>
      <c r="H258" s="404"/>
      <c r="I258" s="404"/>
      <c r="J258" s="404"/>
      <c r="K258" s="404"/>
      <c r="L258" s="404"/>
      <c r="M258" s="111"/>
      <c r="N258" s="111"/>
    </row>
    <row r="259" spans="1:24" ht="13.5" thickBot="1" x14ac:dyDescent="0.25">
      <c r="B259" s="112"/>
      <c r="C259" s="113"/>
      <c r="D259" s="112"/>
      <c r="E259" s="112"/>
      <c r="F259" s="112"/>
      <c r="G259" s="114"/>
      <c r="H259" s="114"/>
      <c r="I259" s="114"/>
      <c r="J259" s="113"/>
      <c r="K259" s="113"/>
      <c r="L259" s="113"/>
      <c r="M259" s="92"/>
      <c r="N259" s="92"/>
      <c r="O259" s="34"/>
      <c r="P259" s="34"/>
      <c r="Q259" s="34"/>
      <c r="R259" s="34"/>
      <c r="S259" s="134"/>
      <c r="T259" s="34"/>
      <c r="U259" s="34"/>
      <c r="V259" s="34"/>
      <c r="W259" s="34"/>
      <c r="X259" s="299"/>
    </row>
    <row r="260" spans="1:24" ht="13.5" thickTop="1" x14ac:dyDescent="0.2"/>
    <row r="261" spans="1:24" hidden="1" x14ac:dyDescent="0.2">
      <c r="A261" s="34">
        <v>12</v>
      </c>
      <c r="C261" s="403" t="str">
        <f>UPPER(C12&amp;D12)</f>
        <v/>
      </c>
      <c r="D261" s="403"/>
      <c r="E261" s="403" t="str">
        <f>IF(C261="","",E12)</f>
        <v/>
      </c>
      <c r="F261" s="403"/>
      <c r="G261" s="403"/>
      <c r="H261" s="403"/>
      <c r="J261" s="115">
        <f>LEN(B33)</f>
        <v>0</v>
      </c>
    </row>
    <row r="262" spans="1:24" hidden="1" x14ac:dyDescent="0.2">
      <c r="A262" s="34">
        <v>37</v>
      </c>
      <c r="C262" s="403" t="str">
        <f>UPPER(C37&amp;D37)</f>
        <v/>
      </c>
      <c r="D262" s="403"/>
      <c r="E262" s="403" t="str">
        <f>IF(C262="","",E37)</f>
        <v/>
      </c>
      <c r="F262" s="403"/>
      <c r="G262" s="403"/>
      <c r="H262" s="403"/>
      <c r="J262" s="115">
        <f>LEN(B58)</f>
        <v>0</v>
      </c>
    </row>
    <row r="263" spans="1:24" hidden="1" x14ac:dyDescent="0.2">
      <c r="A263" s="34">
        <v>62</v>
      </c>
      <c r="C263" s="403" t="str">
        <f>UPPER(C62&amp;D62)</f>
        <v/>
      </c>
      <c r="D263" s="403"/>
      <c r="E263" s="403" t="str">
        <f>IF(C263="","",E62)</f>
        <v/>
      </c>
      <c r="F263" s="403"/>
      <c r="G263" s="403"/>
      <c r="H263" s="403"/>
      <c r="J263" s="115">
        <f>LEN(B83)</f>
        <v>0</v>
      </c>
    </row>
    <row r="264" spans="1:24" hidden="1" x14ac:dyDescent="0.2">
      <c r="A264" s="34">
        <v>87</v>
      </c>
      <c r="C264" s="403" t="str">
        <f>UPPER(C87&amp;D87)</f>
        <v/>
      </c>
      <c r="D264" s="403"/>
      <c r="E264" s="403" t="str">
        <f>IF(C264="","",E87)</f>
        <v/>
      </c>
      <c r="F264" s="403"/>
      <c r="G264" s="403"/>
      <c r="H264" s="403"/>
      <c r="J264" s="115">
        <f>LEN(B108)</f>
        <v>0</v>
      </c>
    </row>
    <row r="265" spans="1:24" hidden="1" x14ac:dyDescent="0.2">
      <c r="A265" s="34">
        <v>112</v>
      </c>
      <c r="C265" s="403" t="str">
        <f>UPPER(C112&amp;D112)</f>
        <v/>
      </c>
      <c r="D265" s="403"/>
      <c r="E265" s="403" t="str">
        <f>IF(C265="","",E112)</f>
        <v/>
      </c>
      <c r="F265" s="403"/>
      <c r="G265" s="403"/>
      <c r="H265" s="403"/>
      <c r="J265" s="115">
        <f>LEN(B133)</f>
        <v>0</v>
      </c>
    </row>
    <row r="266" spans="1:24" hidden="1" x14ac:dyDescent="0.2">
      <c r="A266" s="34">
        <v>137</v>
      </c>
      <c r="C266" s="403" t="str">
        <f>UPPER(C137&amp;D137)</f>
        <v/>
      </c>
      <c r="D266" s="403"/>
      <c r="E266" s="403" t="str">
        <f>IF(C266="","",E137)</f>
        <v/>
      </c>
      <c r="F266" s="403"/>
      <c r="G266" s="403"/>
      <c r="H266" s="403"/>
      <c r="J266" s="115">
        <f>LEN(B158)</f>
        <v>0</v>
      </c>
    </row>
    <row r="267" spans="1:24" hidden="1" x14ac:dyDescent="0.2">
      <c r="A267" s="34">
        <v>162</v>
      </c>
      <c r="C267" s="403" t="str">
        <f>UPPER(C162&amp;D162)</f>
        <v/>
      </c>
      <c r="D267" s="403"/>
      <c r="E267" s="403" t="str">
        <f>IF(C267="","",E162)</f>
        <v/>
      </c>
      <c r="F267" s="403"/>
      <c r="G267" s="403"/>
      <c r="H267" s="403"/>
      <c r="J267" s="115">
        <f>LEN(B183)</f>
        <v>0</v>
      </c>
    </row>
    <row r="268" spans="1:24" hidden="1" x14ac:dyDescent="0.2">
      <c r="A268" s="34">
        <v>187</v>
      </c>
      <c r="C268" s="403" t="str">
        <f>UPPER(C187&amp;D187)</f>
        <v/>
      </c>
      <c r="D268" s="403"/>
      <c r="E268" s="403" t="str">
        <f>IF(C268="","",E187)</f>
        <v/>
      </c>
      <c r="F268" s="403"/>
      <c r="G268" s="403"/>
      <c r="H268" s="403"/>
      <c r="J268" s="115">
        <f>LEN(B208)</f>
        <v>0</v>
      </c>
    </row>
    <row r="269" spans="1:24" hidden="1" x14ac:dyDescent="0.2">
      <c r="A269" s="34">
        <v>212</v>
      </c>
      <c r="C269" s="403" t="str">
        <f>UPPER(C212&amp;D212)</f>
        <v/>
      </c>
      <c r="D269" s="403"/>
      <c r="E269" s="403" t="str">
        <f>IF(C269="","",E212)</f>
        <v/>
      </c>
      <c r="F269" s="403"/>
      <c r="G269" s="403"/>
      <c r="H269" s="403"/>
      <c r="J269" s="115">
        <f>LEN(B233)</f>
        <v>0</v>
      </c>
    </row>
    <row r="270" spans="1:24" hidden="1" x14ac:dyDescent="0.2">
      <c r="A270" s="34">
        <v>237</v>
      </c>
      <c r="C270" s="403" t="str">
        <f>UPPER(C237&amp;D237)</f>
        <v/>
      </c>
      <c r="D270" s="403"/>
      <c r="E270" s="403" t="str">
        <f>IF(C270="","",E237)</f>
        <v/>
      </c>
      <c r="F270" s="403"/>
      <c r="G270" s="403"/>
      <c r="H270" s="403"/>
      <c r="J270" s="115">
        <f>LEN(B258)</f>
        <v>0</v>
      </c>
    </row>
    <row r="271" spans="1:24" hidden="1" x14ac:dyDescent="0.2"/>
    <row r="272" spans="1:24" hidden="1" x14ac:dyDescent="0.2">
      <c r="C272" s="408"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
      </c>
      <c r="D272" s="409"/>
      <c r="E272" s="409"/>
      <c r="F272" s="409"/>
      <c r="G272" s="409"/>
      <c r="H272" s="409"/>
      <c r="I272" s="409"/>
      <c r="J272" s="409"/>
      <c r="K272" s="409"/>
      <c r="L272" s="410"/>
    </row>
    <row r="273" hidden="1" x14ac:dyDescent="0.2"/>
  </sheetData>
  <sheetProtection password="CA7A" sheet="1" objects="1" scenarios="1"/>
  <customSheetViews>
    <customSheetView guid="{1B185DFC-D55B-4228-8730-0095ADC6AB88}" scale="80" zeroValues="0" hiddenRows="1" hiddenColumns="1" topLeftCell="B1">
      <pane ySplit="9" topLeftCell="A10" activePane="bottomLeft" state="frozen"/>
      <selection pane="bottomLeft" activeCell="E37" sqref="E37:H37"/>
      <pageMargins left="0.7" right="0.7" top="0.75" bottom="0.75" header="0.3" footer="0.3"/>
    </customSheetView>
    <customSheetView guid="{180B6EB0-564F-4AF7-BBE8-865BB1B70D35}" scale="80" zeroValues="0">
      <pane ySplit="9" topLeftCell="A10" activePane="bottomLeft" state="frozen"/>
      <selection pane="bottomLeft" activeCell="C12" sqref="C12"/>
      <pageMargins left="0.7" right="0.7" top="0.75" bottom="0.75" header="0.3" footer="0.3"/>
    </customSheetView>
    <customSheetView guid="{CD87A05E-54C4-46A2-9ABD-17FE825C7DB4}" scale="80" zeroValues="0" hiddenRows="1" hiddenColumns="1" topLeftCell="B1">
      <pane ySplit="9" topLeftCell="A10" activePane="bottomLeft" state="frozen"/>
      <selection pane="bottomLeft" activeCell="B20" sqref="B20"/>
      <pageMargins left="0.7" right="0.7" top="0.75" bottom="0.75" header="0.3" footer="0.3"/>
      <pageSetup paperSize="9" orientation="portrait" r:id="rId1"/>
    </customSheetView>
    <customSheetView guid="{31784761-D1EA-4590-8692-13B1749AE3CA}" scale="80" zeroValues="0" hiddenRows="1" hiddenColumns="1" topLeftCell="B1">
      <pane ySplit="9" topLeftCell="A10" activePane="bottomLeft" state="frozen"/>
      <selection pane="bottomLeft" activeCell="C12" sqref="C12"/>
      <pageMargins left="0.7" right="0.7" top="0.75" bottom="0.75" header="0.3" footer="0.3"/>
    </customSheetView>
    <customSheetView guid="{9B880FFF-D6F2-498F-BCF4-A061799698C0}" scale="80" zeroValues="0" hiddenRows="1" hiddenColumns="1">
      <pane ySplit="9" topLeftCell="A10" activePane="bottomLeft" state="frozen"/>
      <selection pane="bottomLeft" activeCell="AB13" sqref="AB13"/>
      <pageMargins left="0.7" right="0.7" top="0.75" bottom="0.75" header="0.3" footer="0.3"/>
    </customSheetView>
  </customSheetViews>
  <mergeCells count="77">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B207:L207"/>
    <mergeCell ref="B133:L133"/>
    <mergeCell ref="E136:H136"/>
    <mergeCell ref="E137:H137"/>
    <mergeCell ref="B157:L157"/>
    <mergeCell ref="B158:L158"/>
    <mergeCell ref="E161:H161"/>
    <mergeCell ref="E162:H162"/>
    <mergeCell ref="B182:L182"/>
    <mergeCell ref="B183:L183"/>
    <mergeCell ref="E186:H186"/>
    <mergeCell ref="E187:H187"/>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C263:D263"/>
    <mergeCell ref="E263:H263"/>
    <mergeCell ref="C264:D264"/>
    <mergeCell ref="E264:H264"/>
    <mergeCell ref="C265:D265"/>
    <mergeCell ref="E265:H265"/>
    <mergeCell ref="C269:D269"/>
    <mergeCell ref="E269:H269"/>
    <mergeCell ref="C270:D270"/>
    <mergeCell ref="E270:H270"/>
    <mergeCell ref="C266:D266"/>
    <mergeCell ref="E266:H266"/>
    <mergeCell ref="C267:D267"/>
    <mergeCell ref="E267:H267"/>
    <mergeCell ref="C268:D268"/>
    <mergeCell ref="E268:H268"/>
    <mergeCell ref="C1:D1"/>
    <mergeCell ref="G1:L1"/>
    <mergeCell ref="C7:D7"/>
    <mergeCell ref="G7:L7"/>
    <mergeCell ref="C9:L9"/>
  </mergeCells>
  <conditionalFormatting sqref="D12 D37 D62 D87 D112 D137 D162 D187 D212 D237">
    <cfRule type="expression" dxfId="46" priority="231">
      <formula>AND(C12&lt;&gt;"",D12="")</formula>
    </cfRule>
  </conditionalFormatting>
  <conditionalFormatting sqref="B33 B58 B83 B108 B133 B158 B183 B208 B233 B258">
    <cfRule type="expression" dxfId="45" priority="230">
      <formula>AND(C12&lt;&gt;"",B33="")</formula>
    </cfRule>
  </conditionalFormatting>
  <conditionalFormatting sqref="E12 E37 E62 E87 E112 E137 E162 E187 E212 E237">
    <cfRule type="expression" dxfId="44" priority="229">
      <formula>AND(C12&lt;&gt;"",E12="")</formula>
    </cfRule>
  </conditionalFormatting>
  <conditionalFormatting sqref="H15:H29">
    <cfRule type="expression" dxfId="43" priority="187" stopIfTrue="1">
      <formula>AND(H15&gt;$W15,H15&lt;&gt;"")</formula>
    </cfRule>
    <cfRule type="expression" dxfId="42" priority="188">
      <formula>AND(H15&gt;$V15,H15&lt;&gt;"")</formula>
    </cfRule>
  </conditionalFormatting>
  <conditionalFormatting sqref="H41:H54">
    <cfRule type="expression" dxfId="41" priority="185" stopIfTrue="1">
      <formula>AND(H41&gt;$W41,H41&lt;&gt;"")</formula>
    </cfRule>
    <cfRule type="expression" dxfId="40" priority="186">
      <formula>AND(H41&gt;$V41,H41&lt;&gt;"")</formula>
    </cfRule>
  </conditionalFormatting>
  <conditionalFormatting sqref="H65:H79">
    <cfRule type="expression" dxfId="39" priority="183" stopIfTrue="1">
      <formula>AND(H65&gt;$W65,H65&lt;&gt;"")</formula>
    </cfRule>
    <cfRule type="expression" dxfId="38" priority="184">
      <formula>AND(H65&gt;$V65,H65&lt;&gt;"")</formula>
    </cfRule>
  </conditionalFormatting>
  <conditionalFormatting sqref="H90:H104">
    <cfRule type="expression" dxfId="37" priority="181" stopIfTrue="1">
      <formula>AND(H90&gt;$W90,H90&lt;&gt;"")</formula>
    </cfRule>
    <cfRule type="expression" dxfId="36" priority="182">
      <formula>AND(H90&gt;$V90,H90&lt;&gt;"")</formula>
    </cfRule>
  </conditionalFormatting>
  <conditionalFormatting sqref="H115:H129">
    <cfRule type="expression" dxfId="35" priority="179" stopIfTrue="1">
      <formula>AND(H115&gt;$W115,H115&lt;&gt;"")</formula>
    </cfRule>
    <cfRule type="expression" dxfId="34" priority="180">
      <formula>AND(H115&gt;$V115,H115&lt;&gt;"")</formula>
    </cfRule>
  </conditionalFormatting>
  <conditionalFormatting sqref="H140:H154">
    <cfRule type="expression" dxfId="33" priority="177" stopIfTrue="1">
      <formula>AND(H140&gt;$W140,H140&lt;&gt;"")</formula>
    </cfRule>
    <cfRule type="expression" dxfId="32" priority="178">
      <formula>AND(H140&gt;$V140,H140&lt;&gt;"")</formula>
    </cfRule>
  </conditionalFormatting>
  <conditionalFormatting sqref="H165:H179">
    <cfRule type="expression" dxfId="31" priority="175" stopIfTrue="1">
      <formula>AND(H165&gt;$W165,H165&lt;&gt;"")</formula>
    </cfRule>
    <cfRule type="expression" dxfId="30" priority="176">
      <formula>AND(H165&gt;$V165,H165&lt;&gt;"")</formula>
    </cfRule>
  </conditionalFormatting>
  <conditionalFormatting sqref="H190:H204">
    <cfRule type="expression" dxfId="29" priority="173" stopIfTrue="1">
      <formula>AND(H190&gt;$W190,H190&lt;&gt;"")</formula>
    </cfRule>
    <cfRule type="expression" dxfId="28" priority="174">
      <formula>AND(H190&gt;$V190,H190&lt;&gt;"")</formula>
    </cfRule>
  </conditionalFormatting>
  <conditionalFormatting sqref="H215:H229">
    <cfRule type="expression" dxfId="27" priority="171" stopIfTrue="1">
      <formula>AND(H215&gt;$W215,H215&lt;&gt;"")</formula>
    </cfRule>
    <cfRule type="expression" dxfId="26" priority="172">
      <formula>AND(H215&gt;$V215,H215&lt;&gt;"")</formula>
    </cfRule>
  </conditionalFormatting>
  <conditionalFormatting sqref="H240:H254">
    <cfRule type="expression" dxfId="25" priority="169" stopIfTrue="1">
      <formula>AND(H240&gt;$W240,H240&lt;&gt;"")</formula>
    </cfRule>
    <cfRule type="expression" dxfId="24" priority="170">
      <formula>AND(H240&gt;$V240,H240&lt;&gt;"")</formula>
    </cfRule>
  </conditionalFormatting>
  <conditionalFormatting sqref="E2">
    <cfRule type="expression" dxfId="23" priority="159">
      <formula>AND(E2&lt;&gt;"",ISERROR($P$6))</formula>
    </cfRule>
  </conditionalFormatting>
  <conditionalFormatting sqref="E3:E6">
    <cfRule type="expression" dxfId="22" priority="158">
      <formula>AND(E3="",E$2&lt;&gt;"")</formula>
    </cfRule>
  </conditionalFormatting>
  <conditionalFormatting sqref="J15:L29">
    <cfRule type="expression" dxfId="21" priority="93" stopIfTrue="1">
      <formula>AND($D15&lt;&gt;"",$H15&gt;11,LEN(J15)&lt;2)</formula>
    </cfRule>
  </conditionalFormatting>
  <conditionalFormatting sqref="H40">
    <cfRule type="expression" dxfId="20" priority="26" stopIfTrue="1">
      <formula>AND(H40&gt;$W40,H40&lt;&gt;"")</formula>
    </cfRule>
    <cfRule type="expression" dxfId="19" priority="27">
      <formula>AND(H40&gt;$V40,H40&lt;&gt;"")</formula>
    </cfRule>
  </conditionalFormatting>
  <conditionalFormatting sqref="J40:L54">
    <cfRule type="expression" dxfId="18" priority="25" stopIfTrue="1">
      <formula>AND($D40&lt;&gt;"",$H40&gt;11,LEN(J40)&lt;2)</formula>
    </cfRule>
  </conditionalFormatting>
  <conditionalFormatting sqref="J65:L79">
    <cfRule type="expression" dxfId="17" priority="24" stopIfTrue="1">
      <formula>AND($D65&lt;&gt;"",$H65&gt;11,LEN(J65)&lt;2)</formula>
    </cfRule>
  </conditionalFormatting>
  <conditionalFormatting sqref="J90:L104">
    <cfRule type="expression" dxfId="16" priority="23" stopIfTrue="1">
      <formula>AND($D90&lt;&gt;"",$H90&gt;11,LEN(J90)&lt;2)</formula>
    </cfRule>
  </conditionalFormatting>
  <conditionalFormatting sqref="J115:L129">
    <cfRule type="expression" dxfId="15" priority="22" stopIfTrue="1">
      <formula>AND($D115&lt;&gt;"",$H115&gt;11,LEN(J115)&lt;2)</formula>
    </cfRule>
  </conditionalFormatting>
  <conditionalFormatting sqref="J140:L154">
    <cfRule type="expression" dxfId="14" priority="21" stopIfTrue="1">
      <formula>AND($D140&lt;&gt;"",$H140&gt;11,LEN(J140)&lt;2)</formula>
    </cfRule>
  </conditionalFormatting>
  <conditionalFormatting sqref="J165:L179">
    <cfRule type="expression" dxfId="13" priority="20" stopIfTrue="1">
      <formula>AND($D165&lt;&gt;"",$H165&gt;11,LEN(J165)&lt;2)</formula>
    </cfRule>
  </conditionalFormatting>
  <conditionalFormatting sqref="J190:L204">
    <cfRule type="expression" dxfId="12" priority="19" stopIfTrue="1">
      <formula>AND($D190&lt;&gt;"",$H190&gt;11,LEN(J190)&lt;2)</formula>
    </cfRule>
  </conditionalFormatting>
  <conditionalFormatting sqref="J215:L229">
    <cfRule type="expression" dxfId="11" priority="18" stopIfTrue="1">
      <formula>AND($D215&lt;&gt;"",$H215&gt;11,LEN(J215)&lt;2)</formula>
    </cfRule>
  </conditionalFormatting>
  <conditionalFormatting sqref="J240:L254">
    <cfRule type="expression" dxfId="10" priority="17" stopIfTrue="1">
      <formula>AND($D240&lt;&gt;"",$H240&gt;11,LEN(J240)&lt;2)</formula>
    </cfRule>
  </conditionalFormatting>
  <conditionalFormatting sqref="L12 L37 L62 L87 L112 L137 L162 L187 L212 L237">
    <cfRule type="expression" dxfId="9" priority="10">
      <formula>AND(J12+K12&gt;0,L12&gt;V14)</formula>
    </cfRule>
  </conditionalFormatting>
  <conditionalFormatting sqref="J12 J37 J62 J87 J112 J137 J162 J187 J212 J237">
    <cfRule type="expression" priority="5" stopIfTrue="1">
      <formula>$W12=""</formula>
    </cfRule>
    <cfRule type="expression" dxfId="8" priority="6" stopIfTrue="1">
      <formula>($J12+$K12)&lt;IF($R10="?",8,(1*$R10))</formula>
    </cfRule>
    <cfRule type="expression" dxfId="7" priority="7" stopIfTrue="1">
      <formula>AND($L$2="Nee",$Q10="WK",$J12&lt;IF($R10="?",8,(1*$R10))/2)</formula>
    </cfRule>
    <cfRule type="expression" dxfId="6" priority="8" stopIfTrue="1">
      <formula>AND($L$2="Ja",$Q10="WK",$J12&lt;IF($R10="?",8,(1*$R10)))</formula>
    </cfRule>
    <cfRule type="expression" dxfId="5" priority="9" stopIfTrue="1">
      <formula>AND(OR($W12="E",$W12="F"),$J12=0)</formula>
    </cfRule>
  </conditionalFormatting>
  <conditionalFormatting sqref="K12 K37 K62 K87 K112 K137 K162 K187 K212 K237">
    <cfRule type="expression" priority="1" stopIfTrue="1">
      <formula>$W12=""</formula>
    </cfRule>
    <cfRule type="expression" dxfId="4" priority="2" stopIfTrue="1">
      <formula>($J12+$K12)&lt;IF($R10="?",8,(1*$R10))</formula>
    </cfRule>
    <cfRule type="expression" dxfId="3" priority="3" stopIfTrue="1">
      <formula>AND($L$2="Nee",$Q10="WK",$K12&lt;IF($R10="?",8,(1*$R10))/2)</formula>
    </cfRule>
    <cfRule type="expression" dxfId="2" priority="4">
      <formula>AND($L$2="Ja",$K12&gt;0,IFERROR(SEARCH(U12,"SMABCG"),0)&gt;0)</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M44"/>
  <sheetViews>
    <sheetView showZeros="0" zoomScale="80" zoomScaleNormal="80" workbookViewId="0">
      <pane ySplit="8" topLeftCell="A9" activePane="bottomLeft" state="frozen"/>
      <selection pane="bottomLeft" activeCell="C25" sqref="C25:L25"/>
    </sheetView>
  </sheetViews>
  <sheetFormatPr defaultRowHeight="12.75" x14ac:dyDescent="0.2"/>
  <cols>
    <col min="1" max="1" width="1.140625" customWidth="1"/>
    <col min="2" max="2" width="12.85546875" customWidth="1"/>
    <col min="3" max="6" width="11.7109375" customWidth="1"/>
    <col min="7" max="7" width="6.5703125" customWidth="1"/>
    <col min="8" max="8" width="12.7109375" customWidth="1"/>
    <col min="9" max="12" width="11.7109375" customWidth="1"/>
    <col min="13" max="13" width="1.85546875" style="39" customWidth="1"/>
  </cols>
  <sheetData>
    <row r="1" spans="1:13" ht="9" customHeight="1" x14ac:dyDescent="0.2">
      <c r="B1" s="10"/>
      <c r="C1" s="412"/>
      <c r="D1" s="412"/>
      <c r="E1" s="412"/>
      <c r="F1" s="412"/>
      <c r="G1" s="10"/>
      <c r="H1" s="10"/>
      <c r="I1" s="411"/>
      <c r="J1" s="411"/>
      <c r="K1" s="411"/>
      <c r="L1" s="411"/>
    </row>
    <row r="2" spans="1:13" ht="15" x14ac:dyDescent="0.2">
      <c r="B2" s="173" t="s">
        <v>6565</v>
      </c>
      <c r="C2" s="439" t="str">
        <f>IF(ISBLANK(Basis!C5),"",Basis!C5)</f>
        <v>Oranje Wit (D)</v>
      </c>
      <c r="D2" s="439"/>
      <c r="E2" s="439"/>
      <c r="F2" s="439"/>
      <c r="G2" s="34"/>
      <c r="H2" s="173"/>
      <c r="I2" s="440" t="s">
        <v>6401</v>
      </c>
      <c r="J2" s="440"/>
      <c r="K2" s="441"/>
      <c r="L2" s="180" t="str">
        <f>Basis!E5</f>
        <v>Nee</v>
      </c>
    </row>
    <row r="3" spans="1:13" x14ac:dyDescent="0.2">
      <c r="B3" s="173" t="s">
        <v>6566</v>
      </c>
      <c r="C3" s="434" t="str">
        <f>IF(ISBLANK(Basis!C6),"",Basis!C6)</f>
        <v>PE Wolff</v>
      </c>
      <c r="D3" s="434"/>
      <c r="E3" s="434"/>
      <c r="F3" s="434"/>
      <c r="G3" s="34"/>
      <c r="H3" s="173" t="s">
        <v>6567</v>
      </c>
      <c r="I3" s="435" t="str">
        <f>Basis!E6</f>
        <v>NCX19J3</v>
      </c>
      <c r="J3" s="435"/>
      <c r="K3" s="435"/>
      <c r="L3" s="435"/>
      <c r="M3" s="57"/>
    </row>
    <row r="4" spans="1:13" x14ac:dyDescent="0.2">
      <c r="B4" s="173" t="s">
        <v>6568</v>
      </c>
      <c r="C4" s="434" t="str">
        <f>IF(ISBLANK(Basis!C7),"",Basis!C7)</f>
        <v>Technische Commissie</v>
      </c>
      <c r="D4" s="434"/>
      <c r="E4" s="434"/>
      <c r="F4" s="434"/>
      <c r="G4" s="34"/>
      <c r="H4" s="176" t="s">
        <v>6569</v>
      </c>
      <c r="I4" s="435" t="str">
        <f>Basis!E7</f>
        <v>DORDRECHT</v>
      </c>
      <c r="J4" s="435"/>
      <c r="K4" s="435"/>
      <c r="L4" s="435"/>
      <c r="M4" s="57"/>
    </row>
    <row r="5" spans="1:13" x14ac:dyDescent="0.2">
      <c r="B5" s="173" t="s">
        <v>6570</v>
      </c>
      <c r="C5" s="434" t="str">
        <f>IF(ISBLANK(Basis!C8),"",Basis!C8)</f>
        <v>0645650818</v>
      </c>
      <c r="D5" s="434"/>
      <c r="E5" s="434"/>
      <c r="F5" s="434"/>
      <c r="G5" s="34"/>
      <c r="H5" s="176" t="s">
        <v>6571</v>
      </c>
      <c r="I5" s="435" t="str">
        <f>Basis!E8</f>
        <v>ZUIDWEST</v>
      </c>
      <c r="J5" s="435"/>
      <c r="K5" s="435"/>
      <c r="L5" s="435"/>
      <c r="M5" s="57"/>
    </row>
    <row r="6" spans="1:13" x14ac:dyDescent="0.2">
      <c r="B6" s="173" t="s">
        <v>6572</v>
      </c>
      <c r="C6" s="434" t="str">
        <f>IF(ISBLANK(Basis!C9),"",Basis!C9)</f>
        <v>pewolff@gmail.com</v>
      </c>
      <c r="D6" s="434"/>
      <c r="E6" s="434"/>
      <c r="F6" s="434"/>
      <c r="G6" s="34"/>
      <c r="H6" s="176" t="s">
        <v>6573</v>
      </c>
      <c r="I6" s="435" t="str">
        <f>Basis!E9</f>
        <v>Zuid-Hollandse Eilanden</v>
      </c>
      <c r="J6" s="435"/>
      <c r="K6" s="435"/>
      <c r="L6" s="435"/>
      <c r="M6" s="57"/>
    </row>
    <row r="7" spans="1:13" ht="13.5" thickBot="1" x14ac:dyDescent="0.25">
      <c r="A7" s="10"/>
      <c r="B7" s="116"/>
      <c r="C7" s="413"/>
      <c r="D7" s="413"/>
      <c r="E7" s="413"/>
      <c r="F7" s="413"/>
      <c r="G7" s="116"/>
      <c r="H7" s="116"/>
      <c r="I7" s="413"/>
      <c r="J7" s="413"/>
      <c r="K7" s="413"/>
      <c r="L7" s="413"/>
    </row>
    <row r="8" spans="1:13" ht="13.5" thickTop="1" x14ac:dyDescent="0.2">
      <c r="B8" s="438"/>
      <c r="C8" s="438"/>
      <c r="D8" s="438"/>
      <c r="E8" s="438"/>
      <c r="F8" s="438"/>
      <c r="G8" s="438"/>
      <c r="H8" s="438"/>
      <c r="I8" s="438"/>
      <c r="J8" s="438"/>
      <c r="K8" s="438"/>
      <c r="L8" s="438"/>
    </row>
    <row r="9" spans="1:13" ht="91.5" customHeight="1" x14ac:dyDescent="0.2">
      <c r="B9" s="420" t="s">
        <v>7317</v>
      </c>
      <c r="C9" s="436"/>
      <c r="D9" s="436"/>
      <c r="E9" s="436"/>
      <c r="F9" s="436"/>
      <c r="G9" s="436"/>
      <c r="H9" s="436"/>
      <c r="I9" s="436"/>
      <c r="J9" s="436"/>
      <c r="K9" s="436"/>
      <c r="L9" s="437"/>
      <c r="M9"/>
    </row>
    <row r="10" spans="1:13" ht="12.75" customHeight="1" x14ac:dyDescent="0.25">
      <c r="B10" s="117" t="s">
        <v>1313</v>
      </c>
      <c r="C10" s="117" t="s">
        <v>6574</v>
      </c>
      <c r="D10" s="423" t="s">
        <v>6575</v>
      </c>
      <c r="E10" s="423"/>
      <c r="F10" s="423"/>
      <c r="G10" s="423"/>
      <c r="H10" s="423"/>
      <c r="I10" s="423"/>
      <c r="J10" s="423"/>
      <c r="K10" s="423"/>
      <c r="L10" s="423"/>
    </row>
    <row r="11" spans="1:13" x14ac:dyDescent="0.2">
      <c r="B11" s="118"/>
      <c r="C11" s="119"/>
      <c r="D11" s="414"/>
      <c r="E11" s="414"/>
      <c r="F11" s="414"/>
      <c r="G11" s="414"/>
      <c r="H11" s="414"/>
      <c r="I11" s="414"/>
      <c r="J11" s="414"/>
      <c r="K11" s="414"/>
      <c r="L11" s="414"/>
    </row>
    <row r="12" spans="1:13" x14ac:dyDescent="0.2">
      <c r="B12" s="118"/>
      <c r="C12" s="120"/>
      <c r="D12" s="414"/>
      <c r="E12" s="414"/>
      <c r="F12" s="414"/>
      <c r="G12" s="414"/>
      <c r="H12" s="414"/>
      <c r="I12" s="414"/>
      <c r="J12" s="414"/>
      <c r="K12" s="414"/>
      <c r="L12" s="414"/>
    </row>
    <row r="13" spans="1:13" x14ac:dyDescent="0.2">
      <c r="B13" s="118"/>
      <c r="C13" s="120"/>
      <c r="D13" s="414"/>
      <c r="E13" s="414"/>
      <c r="F13" s="414"/>
      <c r="G13" s="414"/>
      <c r="H13" s="414"/>
      <c r="I13" s="414"/>
      <c r="J13" s="414"/>
      <c r="K13" s="414"/>
      <c r="L13" s="414"/>
    </row>
    <row r="14" spans="1:13" x14ac:dyDescent="0.2">
      <c r="B14" s="118"/>
      <c r="C14" s="120"/>
      <c r="D14" s="414"/>
      <c r="E14" s="414"/>
      <c r="F14" s="414"/>
      <c r="G14" s="414"/>
      <c r="H14" s="414"/>
      <c r="I14" s="414"/>
      <c r="J14" s="414"/>
      <c r="K14" s="414"/>
      <c r="L14" s="414"/>
    </row>
    <row r="15" spans="1:13" x14ac:dyDescent="0.2">
      <c r="B15" s="118"/>
      <c r="C15" s="120"/>
      <c r="D15" s="414"/>
      <c r="E15" s="414"/>
      <c r="F15" s="414"/>
      <c r="G15" s="414"/>
      <c r="H15" s="414"/>
      <c r="I15" s="414"/>
      <c r="J15" s="414"/>
      <c r="K15" s="414"/>
      <c r="L15" s="414"/>
    </row>
    <row r="16" spans="1:13" x14ac:dyDescent="0.2">
      <c r="B16" s="118"/>
      <c r="C16" s="120"/>
      <c r="D16" s="414"/>
      <c r="E16" s="414"/>
      <c r="F16" s="414"/>
      <c r="G16" s="414"/>
      <c r="H16" s="414"/>
      <c r="I16" s="414"/>
      <c r="J16" s="414"/>
      <c r="K16" s="414"/>
      <c r="L16" s="414"/>
    </row>
    <row r="17" spans="2:13" x14ac:dyDescent="0.2">
      <c r="B17" s="10"/>
      <c r="C17" s="10"/>
      <c r="D17" s="10"/>
      <c r="E17" s="10"/>
      <c r="F17" s="10"/>
      <c r="G17" s="10"/>
      <c r="H17" s="10"/>
      <c r="I17" s="10"/>
      <c r="J17" s="10"/>
      <c r="K17" s="10"/>
      <c r="L17" s="10"/>
    </row>
    <row r="18" spans="2:13" ht="119.25" customHeight="1" x14ac:dyDescent="0.2">
      <c r="B18" s="420" t="s">
        <v>8333</v>
      </c>
      <c r="C18" s="421"/>
      <c r="D18" s="421"/>
      <c r="E18" s="421"/>
      <c r="F18" s="421"/>
      <c r="G18" s="421"/>
      <c r="H18" s="421"/>
      <c r="I18" s="421"/>
      <c r="J18" s="421"/>
      <c r="K18" s="421"/>
      <c r="L18" s="422"/>
      <c r="M18"/>
    </row>
    <row r="19" spans="2:13" ht="12.75" customHeight="1" x14ac:dyDescent="0.2">
      <c r="B19" s="424" t="s">
        <v>6576</v>
      </c>
      <c r="C19" s="425"/>
      <c r="D19" s="425"/>
      <c r="E19" s="424" t="s">
        <v>6577</v>
      </c>
      <c r="F19" s="426"/>
      <c r="G19" s="426"/>
      <c r="H19" s="426"/>
      <c r="I19" s="426"/>
      <c r="J19" s="426"/>
      <c r="K19" s="426"/>
      <c r="L19" s="427"/>
    </row>
    <row r="20" spans="2:13" x14ac:dyDescent="0.2">
      <c r="B20" s="424" t="s">
        <v>6578</v>
      </c>
      <c r="C20" s="425"/>
      <c r="D20" s="425"/>
      <c r="E20" s="424" t="s">
        <v>6579</v>
      </c>
      <c r="F20" s="426"/>
      <c r="G20" s="426"/>
      <c r="H20" s="426"/>
      <c r="I20" s="426"/>
      <c r="J20" s="426"/>
      <c r="K20" s="426"/>
      <c r="L20" s="427"/>
    </row>
    <row r="21" spans="2:13" x14ac:dyDescent="0.2">
      <c r="B21" s="424" t="s">
        <v>6580</v>
      </c>
      <c r="C21" s="425"/>
      <c r="D21" s="425"/>
      <c r="E21" s="424" t="s">
        <v>6581</v>
      </c>
      <c r="F21" s="426"/>
      <c r="G21" s="426"/>
      <c r="H21" s="426"/>
      <c r="I21" s="426"/>
      <c r="J21" s="426"/>
      <c r="K21" s="426"/>
      <c r="L21" s="427"/>
    </row>
    <row r="22" spans="2:13" x14ac:dyDescent="0.2">
      <c r="B22" s="424" t="s">
        <v>6582</v>
      </c>
      <c r="C22" s="425"/>
      <c r="D22" s="425"/>
      <c r="E22" s="424" t="s">
        <v>6583</v>
      </c>
      <c r="F22" s="426"/>
      <c r="G22" s="426"/>
      <c r="H22" s="426"/>
      <c r="I22" s="426"/>
      <c r="J22" s="426"/>
      <c r="K22" s="426"/>
      <c r="L22" s="427"/>
    </row>
    <row r="23" spans="2:13" x14ac:dyDescent="0.2">
      <c r="B23" s="428" t="s">
        <v>6584</v>
      </c>
      <c r="C23" s="429"/>
      <c r="D23" s="429"/>
      <c r="E23" s="428" t="s">
        <v>6585</v>
      </c>
      <c r="F23" s="421"/>
      <c r="G23" s="421"/>
      <c r="H23" s="421"/>
      <c r="I23" s="421"/>
      <c r="J23" s="421"/>
      <c r="K23" s="421"/>
      <c r="L23" s="422"/>
    </row>
    <row r="24" spans="2:13" ht="15" x14ac:dyDescent="0.25">
      <c r="B24" s="117" t="s">
        <v>30</v>
      </c>
      <c r="C24" s="430" t="s">
        <v>6586</v>
      </c>
      <c r="D24" s="431"/>
      <c r="E24" s="431"/>
      <c r="F24" s="431"/>
      <c r="G24" s="431"/>
      <c r="H24" s="431"/>
      <c r="I24" s="431"/>
      <c r="J24" s="431"/>
      <c r="K24" s="431"/>
      <c r="L24" s="432"/>
    </row>
    <row r="25" spans="2:13" x14ac:dyDescent="0.2">
      <c r="B25" s="121" t="s">
        <v>7199</v>
      </c>
      <c r="C25" s="433" t="s">
        <v>9860</v>
      </c>
      <c r="D25" s="418"/>
      <c r="E25" s="418"/>
      <c r="F25" s="418"/>
      <c r="G25" s="418"/>
      <c r="H25" s="418"/>
      <c r="I25" s="418"/>
      <c r="J25" s="418"/>
      <c r="K25" s="418"/>
      <c r="L25" s="419"/>
    </row>
    <row r="26" spans="2:13" x14ac:dyDescent="0.2">
      <c r="B26" s="121"/>
      <c r="C26" s="417"/>
      <c r="D26" s="418"/>
      <c r="E26" s="418"/>
      <c r="F26" s="418"/>
      <c r="G26" s="418"/>
      <c r="H26" s="418"/>
      <c r="I26" s="418"/>
      <c r="J26" s="418"/>
      <c r="K26" s="418"/>
      <c r="L26" s="419"/>
    </row>
    <row r="27" spans="2:13" x14ac:dyDescent="0.2">
      <c r="B27" s="121"/>
      <c r="C27" s="417"/>
      <c r="D27" s="418"/>
      <c r="E27" s="418"/>
      <c r="F27" s="418"/>
      <c r="G27" s="418"/>
      <c r="H27" s="418"/>
      <c r="I27" s="418"/>
      <c r="J27" s="418"/>
      <c r="K27" s="418"/>
      <c r="L27" s="419"/>
    </row>
    <row r="28" spans="2:13" x14ac:dyDescent="0.2">
      <c r="B28" s="121"/>
      <c r="C28" s="417"/>
      <c r="D28" s="418"/>
      <c r="E28" s="418"/>
      <c r="F28" s="418"/>
      <c r="G28" s="418"/>
      <c r="H28" s="418"/>
      <c r="I28" s="418"/>
      <c r="J28" s="418"/>
      <c r="K28" s="418"/>
      <c r="L28" s="419"/>
    </row>
    <row r="29" spans="2:13" x14ac:dyDescent="0.2">
      <c r="B29" s="121"/>
      <c r="C29" s="417"/>
      <c r="D29" s="418"/>
      <c r="E29" s="418"/>
      <c r="F29" s="418"/>
      <c r="G29" s="418"/>
      <c r="H29" s="418"/>
      <c r="I29" s="418"/>
      <c r="J29" s="418"/>
      <c r="K29" s="418"/>
      <c r="L29" s="419"/>
    </row>
    <row r="30" spans="2:13" x14ac:dyDescent="0.2">
      <c r="B30" s="121"/>
      <c r="C30" s="417"/>
      <c r="D30" s="418"/>
      <c r="E30" s="418"/>
      <c r="F30" s="418"/>
      <c r="G30" s="418"/>
      <c r="H30" s="418"/>
      <c r="I30" s="418"/>
      <c r="J30" s="418"/>
      <c r="K30" s="418"/>
      <c r="L30" s="419"/>
    </row>
    <row r="31" spans="2:13" x14ac:dyDescent="0.2">
      <c r="B31" s="121"/>
      <c r="C31" s="417"/>
      <c r="D31" s="418"/>
      <c r="E31" s="418"/>
      <c r="F31" s="418"/>
      <c r="G31" s="418"/>
      <c r="H31" s="418"/>
      <c r="I31" s="418"/>
      <c r="J31" s="418"/>
      <c r="K31" s="418"/>
      <c r="L31" s="419"/>
    </row>
    <row r="32" spans="2:13" x14ac:dyDescent="0.2">
      <c r="B32" s="121"/>
      <c r="C32" s="417"/>
      <c r="D32" s="418"/>
      <c r="E32" s="418"/>
      <c r="F32" s="418"/>
      <c r="G32" s="418"/>
      <c r="H32" s="418"/>
      <c r="I32" s="418"/>
      <c r="J32" s="418"/>
      <c r="K32" s="418"/>
      <c r="L32" s="419"/>
    </row>
    <row r="33" spans="2:13" x14ac:dyDescent="0.2">
      <c r="B33" s="121"/>
      <c r="C33" s="417"/>
      <c r="D33" s="418"/>
      <c r="E33" s="418"/>
      <c r="F33" s="418"/>
      <c r="G33" s="418"/>
      <c r="H33" s="418"/>
      <c r="I33" s="418"/>
      <c r="J33" s="418"/>
      <c r="K33" s="418"/>
      <c r="L33" s="419"/>
    </row>
    <row r="34" spans="2:13" x14ac:dyDescent="0.2">
      <c r="B34" s="121"/>
      <c r="C34" s="417"/>
      <c r="D34" s="418"/>
      <c r="E34" s="418"/>
      <c r="F34" s="418"/>
      <c r="G34" s="418"/>
      <c r="H34" s="418"/>
      <c r="I34" s="418"/>
      <c r="J34" s="418"/>
      <c r="K34" s="418"/>
      <c r="L34" s="419"/>
    </row>
    <row r="35" spans="2:13" x14ac:dyDescent="0.2">
      <c r="B35" s="10"/>
      <c r="C35" s="10"/>
      <c r="D35" s="10"/>
      <c r="E35" s="10"/>
      <c r="F35" s="10"/>
      <c r="G35" s="10"/>
      <c r="H35" s="10"/>
      <c r="I35" s="10"/>
      <c r="J35" s="10"/>
      <c r="K35" s="10"/>
      <c r="L35" s="10"/>
    </row>
    <row r="36" spans="2:13" ht="42.75" customHeight="1" x14ac:dyDescent="0.2">
      <c r="B36" s="420" t="s">
        <v>6587</v>
      </c>
      <c r="C36" s="421"/>
      <c r="D36" s="421"/>
      <c r="E36" s="421"/>
      <c r="F36" s="421"/>
      <c r="G36" s="421"/>
      <c r="H36" s="421"/>
      <c r="I36" s="421"/>
      <c r="J36" s="421"/>
      <c r="K36" s="421"/>
      <c r="L36" s="422"/>
      <c r="M36"/>
    </row>
    <row r="37" spans="2:13" ht="12.75" customHeight="1" x14ac:dyDescent="0.25">
      <c r="B37" s="117" t="s">
        <v>1313</v>
      </c>
      <c r="C37" s="423" t="s">
        <v>6575</v>
      </c>
      <c r="D37" s="423"/>
      <c r="E37" s="423"/>
      <c r="F37" s="423"/>
      <c r="G37" s="423"/>
      <c r="H37" s="423"/>
      <c r="I37" s="423"/>
      <c r="J37" s="423"/>
      <c r="K37" s="423"/>
      <c r="L37" s="423"/>
    </row>
    <row r="38" spans="2:13" x14ac:dyDescent="0.2">
      <c r="B38" s="118"/>
      <c r="C38" s="414"/>
      <c r="D38" s="414"/>
      <c r="E38" s="414"/>
      <c r="F38" s="414"/>
      <c r="G38" s="414"/>
      <c r="H38" s="414"/>
      <c r="I38" s="414"/>
      <c r="J38" s="414"/>
      <c r="K38" s="414"/>
      <c r="L38" s="414"/>
    </row>
    <row r="39" spans="2:13" x14ac:dyDescent="0.2">
      <c r="B39" s="118"/>
      <c r="C39" s="414"/>
      <c r="D39" s="414"/>
      <c r="E39" s="414"/>
      <c r="F39" s="414"/>
      <c r="G39" s="414"/>
      <c r="H39" s="414"/>
      <c r="I39" s="414"/>
      <c r="J39" s="414"/>
      <c r="K39" s="414"/>
      <c r="L39" s="414"/>
    </row>
    <row r="40" spans="2:13" x14ac:dyDescent="0.2">
      <c r="B40" s="118"/>
      <c r="C40" s="414"/>
      <c r="D40" s="414"/>
      <c r="E40" s="414"/>
      <c r="F40" s="414"/>
      <c r="G40" s="414"/>
      <c r="H40" s="414"/>
      <c r="I40" s="414"/>
      <c r="J40" s="414"/>
      <c r="K40" s="414"/>
      <c r="L40" s="414"/>
    </row>
    <row r="41" spans="2:13" x14ac:dyDescent="0.2">
      <c r="B41" s="118"/>
      <c r="C41" s="414"/>
      <c r="D41" s="414"/>
      <c r="E41" s="414"/>
      <c r="F41" s="414"/>
      <c r="G41" s="414"/>
      <c r="H41" s="414"/>
      <c r="I41" s="414"/>
      <c r="J41" s="414"/>
      <c r="K41" s="414"/>
      <c r="L41" s="414"/>
    </row>
    <row r="42" spans="2:13" x14ac:dyDescent="0.2">
      <c r="B42" s="118"/>
      <c r="C42" s="414"/>
      <c r="D42" s="414"/>
      <c r="E42" s="414"/>
      <c r="F42" s="414"/>
      <c r="G42" s="414"/>
      <c r="H42" s="414"/>
      <c r="I42" s="414"/>
      <c r="J42" s="414"/>
      <c r="K42" s="414"/>
      <c r="L42" s="414"/>
    </row>
    <row r="43" spans="2:13" x14ac:dyDescent="0.2">
      <c r="B43" s="118"/>
      <c r="C43" s="414"/>
      <c r="D43" s="414"/>
      <c r="E43" s="414"/>
      <c r="F43" s="414"/>
      <c r="G43" s="414"/>
      <c r="H43" s="414"/>
      <c r="I43" s="414"/>
      <c r="J43" s="414"/>
      <c r="K43" s="414"/>
      <c r="L43" s="414"/>
    </row>
    <row r="44" spans="2:13" x14ac:dyDescent="0.2">
      <c r="B44" s="415" t="s">
        <v>6588</v>
      </c>
      <c r="C44" s="416"/>
      <c r="D44" s="416"/>
      <c r="E44" s="416"/>
      <c r="F44" s="416"/>
      <c r="G44" s="416"/>
      <c r="H44" s="416"/>
      <c r="I44" s="416"/>
      <c r="J44" s="416"/>
      <c r="K44" s="416"/>
      <c r="L44" s="416"/>
      <c r="M44"/>
    </row>
  </sheetData>
  <sheetProtection password="CA7A" sheet="1" objects="1" scenarios="1"/>
  <customSheetViews>
    <customSheetView guid="{1B185DFC-D55B-4228-8730-0095ADC6AB88}" scale="80" zeroValues="0">
      <pane ySplit="8" topLeftCell="A9" activePane="bottomLeft" state="frozen"/>
      <selection pane="bottomLeft" activeCell="B11" sqref="B11"/>
      <pageMargins left="0.7" right="0.7" top="0.75" bottom="0.75" header="0.3" footer="0.3"/>
    </customSheetView>
    <customSheetView guid="{180B6EB0-564F-4AF7-BBE8-865BB1B70D35}" scale="80" zeroValues="0">
      <pane ySplit="8" topLeftCell="A9" activePane="bottomLeft" state="frozen"/>
      <selection pane="bottomLeft" activeCell="B11" sqref="B11"/>
      <pageMargins left="0.7" right="0.7" top="0.75" bottom="0.75" header="0.3" footer="0.3"/>
    </customSheetView>
    <customSheetView guid="{CD87A05E-54C4-46A2-9ABD-17FE825C7DB4}" scale="80" zeroValues="0">
      <pane ySplit="8" topLeftCell="A9" activePane="bottomLeft" state="frozen"/>
      <selection pane="bottomLeft" activeCell="O9" sqref="O9"/>
      <pageMargins left="0.7" right="0.7" top="0.75" bottom="0.75" header="0.3" footer="0.3"/>
    </customSheetView>
    <customSheetView guid="{31784761-D1EA-4590-8692-13B1749AE3CA}" scale="80" zeroValues="0">
      <pane ySplit="8" topLeftCell="A9" activePane="bottomLeft" state="frozen"/>
      <selection pane="bottomLeft" activeCell="B11" sqref="B11"/>
      <pageMargins left="0.7" right="0.7" top="0.75" bottom="0.75" header="0.3" footer="0.3"/>
      <pageSetup paperSize="9" orientation="portrait" r:id="rId1"/>
    </customSheetView>
    <customSheetView guid="{9B880FFF-D6F2-498F-BCF4-A061799698C0}" scale="80" zeroValues="0">
      <pane ySplit="8" topLeftCell="A9" activePane="bottomLeft" state="frozen"/>
      <selection pane="bottomLeft" activeCell="B25" sqref="B25"/>
      <pageMargins left="0.7" right="0.7" top="0.75" bottom="0.75" header="0.3" footer="0.3"/>
    </customSheetView>
  </customSheetViews>
  <mergeCells count="54">
    <mergeCell ref="C2:F2"/>
    <mergeCell ref="I2:K2"/>
    <mergeCell ref="C3:F3"/>
    <mergeCell ref="I3:L3"/>
    <mergeCell ref="C4:F4"/>
    <mergeCell ref="I4:L4"/>
    <mergeCell ref="D15:L15"/>
    <mergeCell ref="C5:F5"/>
    <mergeCell ref="I5:L5"/>
    <mergeCell ref="C6:F6"/>
    <mergeCell ref="I6:L6"/>
    <mergeCell ref="B9:L9"/>
    <mergeCell ref="D10:L10"/>
    <mergeCell ref="D11:L11"/>
    <mergeCell ref="D12:L12"/>
    <mergeCell ref="D13:L13"/>
    <mergeCell ref="D14:L14"/>
    <mergeCell ref="C7:F7"/>
    <mergeCell ref="B8:L8"/>
    <mergeCell ref="D16:L16"/>
    <mergeCell ref="B18:L18"/>
    <mergeCell ref="B19:D19"/>
    <mergeCell ref="E19:L19"/>
    <mergeCell ref="B20:D20"/>
    <mergeCell ref="E20:L20"/>
    <mergeCell ref="C41:L41"/>
    <mergeCell ref="C29:L29"/>
    <mergeCell ref="B21:D21"/>
    <mergeCell ref="E21:L21"/>
    <mergeCell ref="B22:D22"/>
    <mergeCell ref="E22:L22"/>
    <mergeCell ref="B23:D23"/>
    <mergeCell ref="E23:L23"/>
    <mergeCell ref="C24:L24"/>
    <mergeCell ref="C25:L25"/>
    <mergeCell ref="C26:L26"/>
    <mergeCell ref="C27:L27"/>
    <mergeCell ref="C28:L28"/>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1">
    <dataValidation type="list" allowBlank="1" showInputMessage="1" showErrorMessage="1" sqref="B25:B34" xr:uid="{00000000-0002-0000-0600-000000000000}">
      <formula1>"Veld,Zaal"</formula1>
    </dataValidation>
  </dataValidations>
  <pageMargins left="0.7" right="0.7" top="0.75" bottom="0.75" header="0.3" footer="0.3"/>
  <customProperties>
    <customPr name="LastActive"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Q6598"/>
  <sheetViews>
    <sheetView workbookViewId="0">
      <pane ySplit="1" topLeftCell="A2" activePane="bottomLeft" state="frozen"/>
      <selection pane="bottomLeft" activeCell="J2" sqref="J2"/>
    </sheetView>
  </sheetViews>
  <sheetFormatPr defaultRowHeight="12.75" x14ac:dyDescent="0.2"/>
  <cols>
    <col min="1" max="1" width="14" style="8" bestFit="1" customWidth="1"/>
    <col min="2" max="2" width="7.42578125" style="261" bestFit="1" customWidth="1"/>
    <col min="3" max="3" width="4.42578125" style="10" customWidth="1"/>
    <col min="4" max="4" width="14" style="8" bestFit="1" customWidth="1"/>
    <col min="5" max="5" width="14" style="261" bestFit="1" customWidth="1"/>
    <col min="6" max="6" width="4.42578125" style="10" customWidth="1"/>
    <col min="7" max="7" width="14" style="8" bestFit="1" customWidth="1"/>
    <col min="8" max="8" width="7.42578125" style="261" bestFit="1" customWidth="1"/>
    <col min="9" max="9" width="5" customWidth="1"/>
    <col min="10" max="10" width="14" style="8" bestFit="1" customWidth="1"/>
    <col min="11" max="11" width="7.42578125" style="261" bestFit="1" customWidth="1"/>
    <col min="13" max="13" width="14" bestFit="1" customWidth="1"/>
    <col min="14" max="14" width="7.42578125" bestFit="1" customWidth="1"/>
    <col min="16" max="16" width="14" bestFit="1" customWidth="1"/>
    <col min="17" max="17" width="7.42578125" bestFit="1" customWidth="1"/>
  </cols>
  <sheetData>
    <row r="1" spans="1:17" s="19" customFormat="1" x14ac:dyDescent="0.2">
      <c r="A1" s="44" t="s">
        <v>8169</v>
      </c>
      <c r="B1" s="44" t="s">
        <v>1314</v>
      </c>
      <c r="C1" s="201"/>
      <c r="D1" s="44" t="s">
        <v>8173</v>
      </c>
      <c r="E1" s="44" t="s">
        <v>1314</v>
      </c>
      <c r="F1" s="201"/>
      <c r="G1" s="44" t="s">
        <v>8191</v>
      </c>
      <c r="H1" s="44" t="s">
        <v>1314</v>
      </c>
      <c r="J1" s="44" t="s">
        <v>8192</v>
      </c>
      <c r="K1" s="44" t="s">
        <v>1314</v>
      </c>
      <c r="M1" s="19" t="s">
        <v>8169</v>
      </c>
      <c r="N1" s="19" t="s">
        <v>1314</v>
      </c>
      <c r="P1" s="19" t="s">
        <v>8173</v>
      </c>
      <c r="Q1" s="19" t="s">
        <v>1314</v>
      </c>
    </row>
    <row r="2" spans="1:17" x14ac:dyDescent="0.2">
      <c r="A2" s="8" t="s">
        <v>5104</v>
      </c>
      <c r="D2" s="8" t="s">
        <v>5104</v>
      </c>
      <c r="G2" s="8" t="s">
        <v>5104</v>
      </c>
      <c r="M2" t="s">
        <v>5104</v>
      </c>
      <c r="N2">
        <v>115</v>
      </c>
      <c r="P2" t="s">
        <v>5104</v>
      </c>
      <c r="Q2">
        <v>119</v>
      </c>
    </row>
    <row r="3" spans="1:17" x14ac:dyDescent="0.2">
      <c r="A3" s="8" t="s">
        <v>5137</v>
      </c>
      <c r="D3" s="8" t="s">
        <v>5137</v>
      </c>
      <c r="G3" s="8" t="s">
        <v>5137</v>
      </c>
      <c r="M3" t="s">
        <v>5137</v>
      </c>
      <c r="N3">
        <v>89</v>
      </c>
      <c r="P3" t="s">
        <v>5137</v>
      </c>
      <c r="Q3">
        <v>91</v>
      </c>
    </row>
    <row r="4" spans="1:17" x14ac:dyDescent="0.2">
      <c r="A4" s="8" t="s">
        <v>5221</v>
      </c>
      <c r="D4" s="8" t="s">
        <v>5221</v>
      </c>
      <c r="G4" s="8" t="s">
        <v>5221</v>
      </c>
      <c r="M4" t="s">
        <v>5221</v>
      </c>
      <c r="N4">
        <v>72</v>
      </c>
      <c r="P4" t="s">
        <v>5221</v>
      </c>
      <c r="Q4">
        <v>84</v>
      </c>
    </row>
    <row r="5" spans="1:17" x14ac:dyDescent="0.2">
      <c r="A5" s="8" t="s">
        <v>5270</v>
      </c>
      <c r="D5" s="8" t="s">
        <v>5270</v>
      </c>
      <c r="G5" s="8" t="s">
        <v>5270</v>
      </c>
      <c r="M5" t="s">
        <v>5270</v>
      </c>
      <c r="N5">
        <v>72</v>
      </c>
      <c r="P5" t="s">
        <v>5270</v>
      </c>
      <c r="Q5">
        <v>75</v>
      </c>
    </row>
    <row r="6" spans="1:17" x14ac:dyDescent="0.2">
      <c r="A6" s="8" t="s">
        <v>5383</v>
      </c>
      <c r="D6" s="8" t="s">
        <v>5383</v>
      </c>
      <c r="G6" s="8" t="s">
        <v>5383</v>
      </c>
      <c r="M6" t="s">
        <v>5383</v>
      </c>
      <c r="N6">
        <v>65</v>
      </c>
      <c r="P6" t="s">
        <v>5383</v>
      </c>
      <c r="Q6">
        <v>60</v>
      </c>
    </row>
    <row r="7" spans="1:17" x14ac:dyDescent="0.2">
      <c r="A7" s="8" t="s">
        <v>7204</v>
      </c>
      <c r="D7" s="8" t="s">
        <v>7204</v>
      </c>
      <c r="G7" s="8" t="s">
        <v>7204</v>
      </c>
      <c r="M7" t="s">
        <v>7204</v>
      </c>
      <c r="N7">
        <v>117</v>
      </c>
      <c r="P7" t="s">
        <v>7204</v>
      </c>
      <c r="Q7">
        <v>110</v>
      </c>
    </row>
    <row r="8" spans="1:17" x14ac:dyDescent="0.2">
      <c r="A8" s="8" t="s">
        <v>2479</v>
      </c>
      <c r="D8" s="8" t="s">
        <v>2479</v>
      </c>
      <c r="G8" s="8" t="s">
        <v>2479</v>
      </c>
      <c r="M8" t="s">
        <v>2479</v>
      </c>
      <c r="N8">
        <v>122</v>
      </c>
      <c r="P8" t="s">
        <v>2479</v>
      </c>
      <c r="Q8">
        <v>125</v>
      </c>
    </row>
    <row r="9" spans="1:17" x14ac:dyDescent="0.2">
      <c r="A9" s="8" t="s">
        <v>5569</v>
      </c>
      <c r="D9" s="8" t="s">
        <v>5569</v>
      </c>
      <c r="G9" s="8" t="s">
        <v>5569</v>
      </c>
      <c r="M9" t="s">
        <v>5569</v>
      </c>
      <c r="N9">
        <v>126</v>
      </c>
      <c r="P9" t="s">
        <v>5569</v>
      </c>
      <c r="Q9">
        <v>123</v>
      </c>
    </row>
    <row r="10" spans="1:17" x14ac:dyDescent="0.2">
      <c r="A10" s="8" t="s">
        <v>1422</v>
      </c>
      <c r="D10" s="8" t="s">
        <v>1422</v>
      </c>
      <c r="G10" s="8" t="s">
        <v>1422</v>
      </c>
      <c r="M10" t="s">
        <v>1422</v>
      </c>
      <c r="N10">
        <v>121</v>
      </c>
      <c r="P10" t="s">
        <v>1422</v>
      </c>
      <c r="Q10">
        <v>125</v>
      </c>
    </row>
    <row r="11" spans="1:17" x14ac:dyDescent="0.2">
      <c r="A11" s="8" t="s">
        <v>5078</v>
      </c>
      <c r="D11" s="8" t="s">
        <v>5078</v>
      </c>
      <c r="G11" s="8" t="s">
        <v>5078</v>
      </c>
      <c r="M11" t="s">
        <v>5078</v>
      </c>
      <c r="N11">
        <v>97</v>
      </c>
      <c r="P11" t="s">
        <v>5078</v>
      </c>
      <c r="Q11">
        <v>103</v>
      </c>
    </row>
    <row r="12" spans="1:17" x14ac:dyDescent="0.2">
      <c r="A12" s="8" t="s">
        <v>5131</v>
      </c>
      <c r="D12" s="8" t="s">
        <v>5131</v>
      </c>
      <c r="G12" s="8" t="s">
        <v>5131</v>
      </c>
      <c r="M12" t="s">
        <v>5131</v>
      </c>
      <c r="N12">
        <v>113</v>
      </c>
      <c r="P12" t="s">
        <v>5131</v>
      </c>
      <c r="Q12">
        <v>114</v>
      </c>
    </row>
    <row r="13" spans="1:17" x14ac:dyDescent="0.2">
      <c r="A13" s="8" t="s">
        <v>6758</v>
      </c>
      <c r="D13" s="8" t="s">
        <v>6758</v>
      </c>
      <c r="G13" s="8" t="s">
        <v>6758</v>
      </c>
      <c r="M13" t="s">
        <v>6758</v>
      </c>
      <c r="N13">
        <v>84</v>
      </c>
      <c r="P13" t="s">
        <v>6758</v>
      </c>
      <c r="Q13">
        <v>87</v>
      </c>
    </row>
    <row r="14" spans="1:17" x14ac:dyDescent="0.2">
      <c r="A14" s="8" t="s">
        <v>1765</v>
      </c>
      <c r="D14" s="8" t="s">
        <v>1765</v>
      </c>
      <c r="G14" s="8" t="s">
        <v>1765</v>
      </c>
      <c r="M14" t="s">
        <v>1765</v>
      </c>
      <c r="N14">
        <v>73</v>
      </c>
      <c r="P14" t="s">
        <v>1765</v>
      </c>
      <c r="Q14">
        <v>75</v>
      </c>
    </row>
    <row r="15" spans="1:17" x14ac:dyDescent="0.2">
      <c r="A15" s="8" t="s">
        <v>7336</v>
      </c>
      <c r="D15" s="8" t="s">
        <v>7336</v>
      </c>
      <c r="G15" s="8" t="s">
        <v>7336</v>
      </c>
      <c r="M15" t="s">
        <v>7336</v>
      </c>
      <c r="N15">
        <v>85</v>
      </c>
      <c r="P15" t="s">
        <v>7336</v>
      </c>
      <c r="Q15">
        <v>82</v>
      </c>
    </row>
    <row r="16" spans="1:17" x14ac:dyDescent="0.2">
      <c r="A16" s="8" t="s">
        <v>5259</v>
      </c>
      <c r="D16" s="8" t="s">
        <v>5259</v>
      </c>
      <c r="G16" s="8" t="s">
        <v>5259</v>
      </c>
      <c r="M16" t="s">
        <v>5259</v>
      </c>
      <c r="N16">
        <v>73</v>
      </c>
      <c r="P16" t="s">
        <v>5259</v>
      </c>
      <c r="Q16">
        <v>70</v>
      </c>
    </row>
    <row r="17" spans="1:17" x14ac:dyDescent="0.2">
      <c r="A17" s="8" t="s">
        <v>5344</v>
      </c>
      <c r="D17" s="8" t="s">
        <v>5344</v>
      </c>
      <c r="G17" s="8" t="s">
        <v>5344</v>
      </c>
      <c r="M17" t="s">
        <v>5344</v>
      </c>
      <c r="N17">
        <v>68</v>
      </c>
      <c r="P17" t="s">
        <v>5344</v>
      </c>
      <c r="Q17">
        <v>69</v>
      </c>
    </row>
    <row r="18" spans="1:17" x14ac:dyDescent="0.2">
      <c r="A18" s="8" t="s">
        <v>7337</v>
      </c>
      <c r="D18" s="8" t="s">
        <v>7337</v>
      </c>
      <c r="G18" s="8" t="s">
        <v>7337</v>
      </c>
      <c r="M18" t="s">
        <v>7337</v>
      </c>
      <c r="N18">
        <v>53</v>
      </c>
      <c r="P18" t="s">
        <v>7337</v>
      </c>
      <c r="Q18">
        <v>44</v>
      </c>
    </row>
    <row r="19" spans="1:17" x14ac:dyDescent="0.2">
      <c r="A19" s="8" t="s">
        <v>6352</v>
      </c>
      <c r="D19" s="8" t="s">
        <v>2651</v>
      </c>
      <c r="G19" s="8" t="s">
        <v>6352</v>
      </c>
      <c r="M19" t="s">
        <v>6352</v>
      </c>
      <c r="N19">
        <v>124</v>
      </c>
      <c r="P19" t="s">
        <v>2651</v>
      </c>
      <c r="Q19">
        <v>145</v>
      </c>
    </row>
    <row r="20" spans="1:17" x14ac:dyDescent="0.2">
      <c r="A20" s="8" t="s">
        <v>2651</v>
      </c>
      <c r="D20" s="8" t="s">
        <v>2232</v>
      </c>
      <c r="G20" s="8" t="s">
        <v>2651</v>
      </c>
      <c r="M20" t="s">
        <v>2651</v>
      </c>
      <c r="N20">
        <v>151</v>
      </c>
      <c r="P20" t="s">
        <v>2232</v>
      </c>
      <c r="Q20">
        <v>139</v>
      </c>
    </row>
    <row r="21" spans="1:17" x14ac:dyDescent="0.2">
      <c r="A21" s="8" t="s">
        <v>2232</v>
      </c>
      <c r="D21" s="8" t="s">
        <v>6395</v>
      </c>
      <c r="G21" s="8" t="s">
        <v>2232</v>
      </c>
      <c r="M21" t="s">
        <v>2232</v>
      </c>
      <c r="N21">
        <v>141</v>
      </c>
      <c r="P21" t="s">
        <v>6395</v>
      </c>
      <c r="Q21">
        <v>119</v>
      </c>
    </row>
    <row r="22" spans="1:17" x14ac:dyDescent="0.2">
      <c r="A22" s="8" t="s">
        <v>6395</v>
      </c>
      <c r="D22" s="8" t="s">
        <v>3411</v>
      </c>
      <c r="G22" s="8" t="s">
        <v>6395</v>
      </c>
      <c r="M22" t="s">
        <v>6395</v>
      </c>
      <c r="N22">
        <v>111</v>
      </c>
      <c r="P22" t="s">
        <v>3411</v>
      </c>
      <c r="Q22">
        <v>113</v>
      </c>
    </row>
    <row r="23" spans="1:17" x14ac:dyDescent="0.2">
      <c r="A23" s="8" t="s">
        <v>3411</v>
      </c>
      <c r="D23" s="8" t="s">
        <v>3440</v>
      </c>
      <c r="G23" s="8" t="s">
        <v>3411</v>
      </c>
      <c r="M23" t="s">
        <v>3411</v>
      </c>
      <c r="N23">
        <v>112</v>
      </c>
      <c r="P23" t="s">
        <v>3440</v>
      </c>
      <c r="Q23">
        <v>112</v>
      </c>
    </row>
    <row r="24" spans="1:17" x14ac:dyDescent="0.2">
      <c r="A24" s="8" t="s">
        <v>3440</v>
      </c>
      <c r="D24" s="8" t="s">
        <v>8040</v>
      </c>
      <c r="G24" s="8" t="s">
        <v>3440</v>
      </c>
      <c r="M24" t="s">
        <v>3440</v>
      </c>
      <c r="N24">
        <v>113</v>
      </c>
      <c r="P24" t="s">
        <v>8040</v>
      </c>
      <c r="Q24">
        <v>87</v>
      </c>
    </row>
    <row r="25" spans="1:17" x14ac:dyDescent="0.2">
      <c r="A25" s="8" t="s">
        <v>8040</v>
      </c>
      <c r="D25" s="8" t="s">
        <v>8041</v>
      </c>
      <c r="G25" s="8" t="s">
        <v>8040</v>
      </c>
      <c r="M25" t="s">
        <v>8040</v>
      </c>
      <c r="N25">
        <v>77</v>
      </c>
      <c r="P25" t="s">
        <v>8041</v>
      </c>
      <c r="Q25">
        <v>92</v>
      </c>
    </row>
    <row r="26" spans="1:17" x14ac:dyDescent="0.2">
      <c r="A26" s="8" t="s">
        <v>8041</v>
      </c>
      <c r="D26" s="8" t="s">
        <v>8042</v>
      </c>
      <c r="G26" s="8" t="s">
        <v>8041</v>
      </c>
      <c r="M26" t="s">
        <v>8041</v>
      </c>
      <c r="N26">
        <v>93</v>
      </c>
      <c r="P26" t="s">
        <v>8042</v>
      </c>
      <c r="Q26">
        <v>80</v>
      </c>
    </row>
    <row r="27" spans="1:17" x14ac:dyDescent="0.2">
      <c r="A27" s="8" t="s">
        <v>8042</v>
      </c>
      <c r="D27" s="8" t="s">
        <v>6706</v>
      </c>
      <c r="G27" s="8" t="s">
        <v>8042</v>
      </c>
      <c r="M27" t="s">
        <v>8042</v>
      </c>
      <c r="N27">
        <v>83</v>
      </c>
      <c r="P27" t="s">
        <v>6706</v>
      </c>
      <c r="Q27">
        <v>91</v>
      </c>
    </row>
    <row r="28" spans="1:17" x14ac:dyDescent="0.2">
      <c r="A28" s="8" t="s">
        <v>6706</v>
      </c>
      <c r="D28" s="8" t="s">
        <v>8043</v>
      </c>
      <c r="G28" s="8" t="s">
        <v>6706</v>
      </c>
      <c r="M28" t="s">
        <v>6706</v>
      </c>
      <c r="N28">
        <v>88</v>
      </c>
      <c r="P28" t="s">
        <v>8043</v>
      </c>
      <c r="Q28">
        <v>71</v>
      </c>
    </row>
    <row r="29" spans="1:17" x14ac:dyDescent="0.2">
      <c r="A29" s="8" t="s">
        <v>8043</v>
      </c>
      <c r="D29" s="8" t="s">
        <v>3667</v>
      </c>
      <c r="G29" s="8" t="s">
        <v>8043</v>
      </c>
      <c r="M29" t="s">
        <v>8043</v>
      </c>
      <c r="N29">
        <v>61</v>
      </c>
      <c r="P29" t="s">
        <v>3667</v>
      </c>
      <c r="Q29">
        <v>82</v>
      </c>
    </row>
    <row r="30" spans="1:17" x14ac:dyDescent="0.2">
      <c r="A30" s="8" t="s">
        <v>3667</v>
      </c>
      <c r="D30" s="8" t="s">
        <v>8044</v>
      </c>
      <c r="G30" s="8" t="s">
        <v>3667</v>
      </c>
      <c r="M30" t="s">
        <v>3667</v>
      </c>
      <c r="N30">
        <v>91</v>
      </c>
      <c r="P30" t="s">
        <v>8044</v>
      </c>
      <c r="Q30">
        <v>70</v>
      </c>
    </row>
    <row r="31" spans="1:17" x14ac:dyDescent="0.2">
      <c r="A31" s="8" t="s">
        <v>8044</v>
      </c>
      <c r="D31" s="8" t="s">
        <v>8045</v>
      </c>
      <c r="G31" s="8" t="s">
        <v>8044</v>
      </c>
      <c r="M31" t="s">
        <v>8044</v>
      </c>
      <c r="N31">
        <v>75</v>
      </c>
      <c r="P31" t="s">
        <v>8045</v>
      </c>
      <c r="Q31">
        <v>61</v>
      </c>
    </row>
    <row r="32" spans="1:17" x14ac:dyDescent="0.2">
      <c r="A32" s="8" t="s">
        <v>8045</v>
      </c>
      <c r="D32" s="8" t="s">
        <v>8046</v>
      </c>
      <c r="G32" s="8" t="s">
        <v>8045</v>
      </c>
      <c r="M32" t="s">
        <v>8045</v>
      </c>
      <c r="N32">
        <v>68</v>
      </c>
      <c r="P32" t="s">
        <v>8046</v>
      </c>
      <c r="Q32">
        <v>53</v>
      </c>
    </row>
    <row r="33" spans="1:17" x14ac:dyDescent="0.2">
      <c r="A33" s="8" t="s">
        <v>8046</v>
      </c>
      <c r="D33" s="8" t="s">
        <v>3844</v>
      </c>
      <c r="G33" s="8" t="s">
        <v>8046</v>
      </c>
      <c r="M33" t="s">
        <v>8046</v>
      </c>
      <c r="N33">
        <v>60</v>
      </c>
      <c r="P33" t="s">
        <v>3844</v>
      </c>
      <c r="Q33">
        <v>64</v>
      </c>
    </row>
    <row r="34" spans="1:17" x14ac:dyDescent="0.2">
      <c r="A34" s="8" t="s">
        <v>3844</v>
      </c>
      <c r="D34" s="8" t="s">
        <v>3857</v>
      </c>
      <c r="G34" s="8" t="s">
        <v>3844</v>
      </c>
      <c r="M34" t="s">
        <v>3844</v>
      </c>
      <c r="N34">
        <v>70</v>
      </c>
      <c r="P34" t="s">
        <v>3857</v>
      </c>
      <c r="Q34">
        <v>58</v>
      </c>
    </row>
    <row r="35" spans="1:17" x14ac:dyDescent="0.2">
      <c r="A35" s="8" t="s">
        <v>3857</v>
      </c>
      <c r="D35" s="8" t="s">
        <v>8047</v>
      </c>
      <c r="G35" s="8" t="s">
        <v>3857</v>
      </c>
      <c r="M35" t="s">
        <v>3857</v>
      </c>
      <c r="N35">
        <v>55</v>
      </c>
      <c r="P35" t="s">
        <v>8047</v>
      </c>
      <c r="Q35">
        <v>68</v>
      </c>
    </row>
    <row r="36" spans="1:17" x14ac:dyDescent="0.2">
      <c r="A36" s="8" t="s">
        <v>8047</v>
      </c>
      <c r="D36" s="8" t="s">
        <v>8048</v>
      </c>
      <c r="G36" s="8" t="s">
        <v>8047</v>
      </c>
      <c r="M36" t="s">
        <v>8047</v>
      </c>
      <c r="N36">
        <v>57</v>
      </c>
      <c r="P36" t="s">
        <v>8048</v>
      </c>
      <c r="Q36">
        <v>53</v>
      </c>
    </row>
    <row r="37" spans="1:17" x14ac:dyDescent="0.2">
      <c r="A37" s="8" t="s">
        <v>8048</v>
      </c>
      <c r="D37" s="8" t="s">
        <v>8049</v>
      </c>
      <c r="G37" s="8" t="s">
        <v>8048</v>
      </c>
      <c r="M37" t="s">
        <v>8048</v>
      </c>
      <c r="N37">
        <v>58</v>
      </c>
      <c r="P37" t="s">
        <v>8049</v>
      </c>
      <c r="Q37">
        <v>57</v>
      </c>
    </row>
    <row r="38" spans="1:17" x14ac:dyDescent="0.2">
      <c r="A38" s="8" t="s">
        <v>8049</v>
      </c>
      <c r="D38" s="8" t="s">
        <v>8050</v>
      </c>
      <c r="G38" s="8" t="s">
        <v>8049</v>
      </c>
      <c r="M38" t="s">
        <v>8049</v>
      </c>
      <c r="N38">
        <v>50</v>
      </c>
      <c r="P38" t="s">
        <v>8050</v>
      </c>
      <c r="Q38">
        <v>42</v>
      </c>
    </row>
    <row r="39" spans="1:17" x14ac:dyDescent="0.2">
      <c r="A39" s="8" t="s">
        <v>8050</v>
      </c>
      <c r="D39" s="8" t="s">
        <v>8051</v>
      </c>
      <c r="G39" s="8" t="s">
        <v>8050</v>
      </c>
      <c r="M39" t="s">
        <v>8050</v>
      </c>
      <c r="N39">
        <v>41</v>
      </c>
      <c r="P39" t="s">
        <v>8051</v>
      </c>
      <c r="Q39">
        <v>37</v>
      </c>
    </row>
    <row r="40" spans="1:17" x14ac:dyDescent="0.2">
      <c r="A40" s="8" t="s">
        <v>8051</v>
      </c>
      <c r="D40" s="8" t="s">
        <v>8052</v>
      </c>
      <c r="G40" s="8" t="s">
        <v>8051</v>
      </c>
      <c r="M40" t="s">
        <v>8051</v>
      </c>
      <c r="N40">
        <v>38</v>
      </c>
      <c r="P40" t="s">
        <v>8052</v>
      </c>
      <c r="Q40">
        <v>42</v>
      </c>
    </row>
    <row r="41" spans="1:17" x14ac:dyDescent="0.2">
      <c r="A41" s="8" t="s">
        <v>8052</v>
      </c>
      <c r="D41" s="8" t="s">
        <v>8053</v>
      </c>
      <c r="G41" s="8" t="s">
        <v>8052</v>
      </c>
      <c r="M41" t="s">
        <v>8052</v>
      </c>
      <c r="N41">
        <v>37</v>
      </c>
      <c r="P41" t="s">
        <v>8053</v>
      </c>
      <c r="Q41">
        <v>40</v>
      </c>
    </row>
    <row r="42" spans="1:17" x14ac:dyDescent="0.2">
      <c r="A42" s="8" t="s">
        <v>8053</v>
      </c>
      <c r="D42" s="8" t="s">
        <v>8073</v>
      </c>
      <c r="G42" s="8" t="s">
        <v>8053</v>
      </c>
      <c r="M42" t="s">
        <v>8053</v>
      </c>
      <c r="N42">
        <v>18</v>
      </c>
      <c r="P42" t="s">
        <v>8073</v>
      </c>
      <c r="Q42">
        <v>19</v>
      </c>
    </row>
    <row r="43" spans="1:17" x14ac:dyDescent="0.2">
      <c r="A43" s="8" t="s">
        <v>2663</v>
      </c>
      <c r="D43" s="8" t="s">
        <v>2663</v>
      </c>
      <c r="G43" s="8" t="s">
        <v>8073</v>
      </c>
      <c r="M43" t="s">
        <v>2663</v>
      </c>
      <c r="N43">
        <v>166</v>
      </c>
      <c r="P43" t="s">
        <v>2663</v>
      </c>
      <c r="Q43">
        <v>171</v>
      </c>
    </row>
    <row r="44" spans="1:17" x14ac:dyDescent="0.2">
      <c r="A44" s="8" t="s">
        <v>2028</v>
      </c>
      <c r="D44" s="8" t="s">
        <v>2028</v>
      </c>
      <c r="G44" s="8" t="s">
        <v>8341</v>
      </c>
      <c r="M44" t="s">
        <v>2028</v>
      </c>
      <c r="N44">
        <v>163</v>
      </c>
      <c r="P44" t="s">
        <v>2028</v>
      </c>
      <c r="Q44">
        <v>165</v>
      </c>
    </row>
    <row r="45" spans="1:17" x14ac:dyDescent="0.2">
      <c r="A45" s="8" t="s">
        <v>2159</v>
      </c>
      <c r="D45" s="8" t="s">
        <v>2159</v>
      </c>
      <c r="G45" s="8" t="s">
        <v>2663</v>
      </c>
      <c r="M45" t="s">
        <v>2159</v>
      </c>
      <c r="N45">
        <v>153</v>
      </c>
      <c r="P45" t="s">
        <v>2159</v>
      </c>
      <c r="Q45">
        <v>158</v>
      </c>
    </row>
    <row r="46" spans="1:17" x14ac:dyDescent="0.2">
      <c r="A46" s="8" t="s">
        <v>2381</v>
      </c>
      <c r="D46" s="8" t="s">
        <v>2381</v>
      </c>
      <c r="G46" s="8" t="s">
        <v>2028</v>
      </c>
      <c r="M46" t="s">
        <v>2381</v>
      </c>
      <c r="N46">
        <v>138</v>
      </c>
      <c r="P46" t="s">
        <v>2381</v>
      </c>
      <c r="Q46">
        <v>137</v>
      </c>
    </row>
    <row r="47" spans="1:17" x14ac:dyDescent="0.2">
      <c r="A47" s="8" t="s">
        <v>8054</v>
      </c>
      <c r="D47" s="8" t="s">
        <v>8054</v>
      </c>
      <c r="G47" s="8" t="s">
        <v>2159</v>
      </c>
      <c r="M47" t="s">
        <v>8054</v>
      </c>
      <c r="N47">
        <v>144</v>
      </c>
      <c r="P47" t="s">
        <v>8054</v>
      </c>
      <c r="Q47">
        <v>145</v>
      </c>
    </row>
    <row r="48" spans="1:17" x14ac:dyDescent="0.2">
      <c r="A48" s="8" t="s">
        <v>8055</v>
      </c>
      <c r="D48" s="8" t="s">
        <v>8055</v>
      </c>
      <c r="G48" s="8" t="s">
        <v>2381</v>
      </c>
      <c r="M48" t="s">
        <v>8055</v>
      </c>
      <c r="N48">
        <v>129</v>
      </c>
      <c r="P48" t="s">
        <v>8055</v>
      </c>
      <c r="Q48">
        <v>126</v>
      </c>
    </row>
    <row r="49" spans="1:17" x14ac:dyDescent="0.2">
      <c r="A49" s="8" t="s">
        <v>8056</v>
      </c>
      <c r="D49" s="8" t="s">
        <v>8056</v>
      </c>
      <c r="G49" s="8" t="s">
        <v>8054</v>
      </c>
      <c r="M49" t="s">
        <v>8056</v>
      </c>
      <c r="N49">
        <v>134</v>
      </c>
      <c r="P49" t="s">
        <v>8056</v>
      </c>
      <c r="Q49">
        <v>129</v>
      </c>
    </row>
    <row r="50" spans="1:17" x14ac:dyDescent="0.2">
      <c r="A50" s="8" t="s">
        <v>8057</v>
      </c>
      <c r="D50" s="8" t="s">
        <v>8057</v>
      </c>
      <c r="G50" s="8" t="s">
        <v>8055</v>
      </c>
      <c r="M50" t="s">
        <v>8057</v>
      </c>
      <c r="N50">
        <v>130</v>
      </c>
      <c r="P50" t="s">
        <v>8057</v>
      </c>
      <c r="Q50">
        <v>119</v>
      </c>
    </row>
    <row r="51" spans="1:17" x14ac:dyDescent="0.2">
      <c r="A51" s="8" t="s">
        <v>7947</v>
      </c>
      <c r="D51" s="8" t="s">
        <v>7947</v>
      </c>
      <c r="G51" s="8" t="s">
        <v>8056</v>
      </c>
      <c r="M51" t="s">
        <v>7947</v>
      </c>
      <c r="N51">
        <v>85</v>
      </c>
      <c r="P51" t="s">
        <v>7947</v>
      </c>
      <c r="Q51">
        <v>88</v>
      </c>
    </row>
    <row r="52" spans="1:17" x14ac:dyDescent="0.2">
      <c r="A52" s="8" t="s">
        <v>6759</v>
      </c>
      <c r="D52" s="8" t="s">
        <v>6759</v>
      </c>
      <c r="G52" s="8" t="s">
        <v>8057</v>
      </c>
      <c r="M52" t="s">
        <v>6759</v>
      </c>
      <c r="N52">
        <v>78</v>
      </c>
      <c r="P52" t="s">
        <v>6759</v>
      </c>
      <c r="Q52">
        <v>84</v>
      </c>
    </row>
    <row r="53" spans="1:17" x14ac:dyDescent="0.2">
      <c r="A53" s="8" t="s">
        <v>4474</v>
      </c>
      <c r="D53" s="8" t="s">
        <v>4474</v>
      </c>
      <c r="G53" s="8" t="s">
        <v>7947</v>
      </c>
      <c r="M53" t="s">
        <v>4474</v>
      </c>
      <c r="N53">
        <v>70</v>
      </c>
      <c r="P53" t="s">
        <v>4474</v>
      </c>
      <c r="Q53">
        <v>66</v>
      </c>
    </row>
    <row r="54" spans="1:17" x14ac:dyDescent="0.2">
      <c r="A54" s="8" t="s">
        <v>4747</v>
      </c>
      <c r="D54" s="8" t="s">
        <v>4747</v>
      </c>
      <c r="G54" s="8" t="s">
        <v>6759</v>
      </c>
      <c r="M54" t="s">
        <v>4747</v>
      </c>
      <c r="N54">
        <v>72</v>
      </c>
      <c r="P54" t="s">
        <v>4747</v>
      </c>
      <c r="Q54">
        <v>73</v>
      </c>
    </row>
    <row r="55" spans="1:17" x14ac:dyDescent="0.2">
      <c r="A55" s="8" t="s">
        <v>4749</v>
      </c>
      <c r="D55" s="8" t="s">
        <v>4749</v>
      </c>
      <c r="G55" s="8" t="s">
        <v>4474</v>
      </c>
      <c r="M55" t="s">
        <v>4749</v>
      </c>
      <c r="N55">
        <v>67</v>
      </c>
      <c r="P55" t="s">
        <v>4749</v>
      </c>
      <c r="Q55">
        <v>65</v>
      </c>
    </row>
    <row r="56" spans="1:17" x14ac:dyDescent="0.2">
      <c r="A56" s="8" t="s">
        <v>6760</v>
      </c>
      <c r="D56" s="8" t="s">
        <v>6760</v>
      </c>
      <c r="G56" s="8" t="s">
        <v>4747</v>
      </c>
      <c r="M56" t="s">
        <v>6760</v>
      </c>
      <c r="N56">
        <v>58</v>
      </c>
      <c r="P56" t="s">
        <v>6760</v>
      </c>
      <c r="Q56">
        <v>56</v>
      </c>
    </row>
    <row r="57" spans="1:17" x14ac:dyDescent="0.2">
      <c r="A57" s="8" t="s">
        <v>6761</v>
      </c>
      <c r="D57" s="8" t="s">
        <v>6761</v>
      </c>
      <c r="G57" s="8" t="s">
        <v>4749</v>
      </c>
      <c r="M57" t="s">
        <v>6761</v>
      </c>
      <c r="N57">
        <v>50</v>
      </c>
      <c r="P57" t="s">
        <v>6761</v>
      </c>
      <c r="Q57">
        <v>40</v>
      </c>
    </row>
    <row r="58" spans="1:17" x14ac:dyDescent="0.2">
      <c r="A58" s="8" t="s">
        <v>7205</v>
      </c>
      <c r="D58" s="8" t="s">
        <v>7205</v>
      </c>
      <c r="G58" s="8" t="s">
        <v>6760</v>
      </c>
      <c r="M58" t="s">
        <v>7205</v>
      </c>
      <c r="N58">
        <v>52</v>
      </c>
      <c r="P58" t="s">
        <v>7205</v>
      </c>
      <c r="Q58">
        <v>47</v>
      </c>
    </row>
    <row r="59" spans="1:17" x14ac:dyDescent="0.2">
      <c r="A59" s="8" t="s">
        <v>2654</v>
      </c>
      <c r="D59" s="8" t="s">
        <v>4790</v>
      </c>
      <c r="G59" s="8" t="s">
        <v>6761</v>
      </c>
      <c r="M59" t="s">
        <v>2654</v>
      </c>
      <c r="N59">
        <v>146</v>
      </c>
      <c r="P59" t="s">
        <v>4790</v>
      </c>
      <c r="Q59">
        <v>22</v>
      </c>
    </row>
    <row r="60" spans="1:17" x14ac:dyDescent="0.2">
      <c r="A60" s="8" t="s">
        <v>7948</v>
      </c>
      <c r="D60" s="8" t="s">
        <v>2654</v>
      </c>
      <c r="G60" s="8" t="s">
        <v>7205</v>
      </c>
      <c r="M60" t="s">
        <v>7948</v>
      </c>
      <c r="N60">
        <v>115</v>
      </c>
      <c r="P60" t="s">
        <v>2654</v>
      </c>
      <c r="Q60">
        <v>148</v>
      </c>
    </row>
    <row r="61" spans="1:17" x14ac:dyDescent="0.2">
      <c r="A61" s="8" t="s">
        <v>3477</v>
      </c>
      <c r="D61" s="8" t="s">
        <v>7948</v>
      </c>
      <c r="G61" s="8" t="s">
        <v>4790</v>
      </c>
      <c r="M61" t="s">
        <v>3477</v>
      </c>
      <c r="N61">
        <v>81</v>
      </c>
      <c r="P61" t="s">
        <v>7948</v>
      </c>
      <c r="Q61">
        <v>115</v>
      </c>
    </row>
    <row r="62" spans="1:17" x14ac:dyDescent="0.2">
      <c r="A62" s="8" t="s">
        <v>3622</v>
      </c>
      <c r="D62" s="8" t="s">
        <v>3477</v>
      </c>
      <c r="G62" s="8" t="s">
        <v>2654</v>
      </c>
      <c r="M62" t="s">
        <v>3622</v>
      </c>
      <c r="N62">
        <v>69</v>
      </c>
      <c r="P62" t="s">
        <v>3477</v>
      </c>
      <c r="Q62">
        <v>82</v>
      </c>
    </row>
    <row r="63" spans="1:17" x14ac:dyDescent="0.2">
      <c r="A63" s="8" t="s">
        <v>7206</v>
      </c>
      <c r="D63" s="8" t="s">
        <v>3622</v>
      </c>
      <c r="G63" s="8" t="s">
        <v>7948</v>
      </c>
      <c r="M63" t="s">
        <v>7206</v>
      </c>
      <c r="N63">
        <v>55</v>
      </c>
      <c r="P63" t="s">
        <v>3622</v>
      </c>
      <c r="Q63">
        <v>68</v>
      </c>
    </row>
    <row r="64" spans="1:17" x14ac:dyDescent="0.2">
      <c r="A64" s="8" t="s">
        <v>2820</v>
      </c>
      <c r="D64" s="8" t="s">
        <v>7206</v>
      </c>
      <c r="G64" s="8" t="s">
        <v>3477</v>
      </c>
      <c r="M64" t="s">
        <v>2820</v>
      </c>
      <c r="N64">
        <v>143</v>
      </c>
      <c r="P64" t="s">
        <v>7206</v>
      </c>
      <c r="Q64">
        <v>62</v>
      </c>
    </row>
    <row r="65" spans="1:17" x14ac:dyDescent="0.2">
      <c r="A65" s="8" t="s">
        <v>2178</v>
      </c>
      <c r="D65" s="8" t="s">
        <v>2820</v>
      </c>
      <c r="G65" s="8" t="s">
        <v>3622</v>
      </c>
      <c r="M65" t="s">
        <v>2178</v>
      </c>
      <c r="N65">
        <v>138</v>
      </c>
      <c r="P65" t="s">
        <v>2820</v>
      </c>
      <c r="Q65">
        <v>135</v>
      </c>
    </row>
    <row r="66" spans="1:17" x14ac:dyDescent="0.2">
      <c r="A66" s="8" t="s">
        <v>4101</v>
      </c>
      <c r="D66" s="8" t="s">
        <v>2178</v>
      </c>
      <c r="G66" s="8" t="s">
        <v>7206</v>
      </c>
      <c r="M66" t="s">
        <v>4101</v>
      </c>
      <c r="N66">
        <v>116</v>
      </c>
      <c r="P66" t="s">
        <v>2178</v>
      </c>
      <c r="Q66">
        <v>143</v>
      </c>
    </row>
    <row r="67" spans="1:17" x14ac:dyDescent="0.2">
      <c r="A67" s="8" t="s">
        <v>1431</v>
      </c>
      <c r="D67" s="8" t="s">
        <v>4101</v>
      </c>
      <c r="G67" s="8" t="s">
        <v>2820</v>
      </c>
      <c r="M67" t="s">
        <v>1431</v>
      </c>
      <c r="N67">
        <v>134</v>
      </c>
      <c r="P67" t="s">
        <v>4101</v>
      </c>
      <c r="Q67">
        <v>120</v>
      </c>
    </row>
    <row r="68" spans="1:17" x14ac:dyDescent="0.2">
      <c r="A68" s="8" t="s">
        <v>6399</v>
      </c>
      <c r="D68" s="8" t="s">
        <v>1431</v>
      </c>
      <c r="G68" s="8" t="s">
        <v>2178</v>
      </c>
      <c r="M68" t="s">
        <v>6399</v>
      </c>
      <c r="N68">
        <v>85</v>
      </c>
      <c r="P68" t="s">
        <v>1431</v>
      </c>
      <c r="Q68">
        <v>132</v>
      </c>
    </row>
    <row r="69" spans="1:17" x14ac:dyDescent="0.2">
      <c r="A69" s="8" t="s">
        <v>6707</v>
      </c>
      <c r="D69" s="8" t="s">
        <v>6399</v>
      </c>
      <c r="G69" s="8" t="s">
        <v>4101</v>
      </c>
      <c r="M69" t="s">
        <v>6707</v>
      </c>
      <c r="N69">
        <v>77</v>
      </c>
      <c r="P69" t="s">
        <v>6399</v>
      </c>
      <c r="Q69">
        <v>87</v>
      </c>
    </row>
    <row r="70" spans="1:17" x14ac:dyDescent="0.2">
      <c r="A70" s="8" t="s">
        <v>3556</v>
      </c>
      <c r="D70" s="8" t="s">
        <v>6707</v>
      </c>
      <c r="G70" s="8" t="s">
        <v>1431</v>
      </c>
      <c r="M70" t="s">
        <v>3556</v>
      </c>
      <c r="N70">
        <v>74</v>
      </c>
      <c r="P70" t="s">
        <v>6707</v>
      </c>
      <c r="Q70">
        <v>75</v>
      </c>
    </row>
    <row r="71" spans="1:17" x14ac:dyDescent="0.2">
      <c r="A71" s="8" t="s">
        <v>3718</v>
      </c>
      <c r="D71" s="8" t="s">
        <v>3556</v>
      </c>
      <c r="G71" s="8" t="s">
        <v>6399</v>
      </c>
      <c r="M71" t="s">
        <v>3718</v>
      </c>
      <c r="N71">
        <v>78</v>
      </c>
      <c r="P71" t="s">
        <v>3556</v>
      </c>
      <c r="Q71">
        <v>80</v>
      </c>
    </row>
    <row r="72" spans="1:17" x14ac:dyDescent="0.2">
      <c r="A72" s="8" t="s">
        <v>3681</v>
      </c>
      <c r="D72" s="8" t="s">
        <v>3718</v>
      </c>
      <c r="G72" s="8" t="s">
        <v>6707</v>
      </c>
      <c r="M72" t="s">
        <v>3681</v>
      </c>
      <c r="N72">
        <v>57</v>
      </c>
      <c r="P72" t="s">
        <v>3718</v>
      </c>
      <c r="Q72">
        <v>84</v>
      </c>
    </row>
    <row r="73" spans="1:17" x14ac:dyDescent="0.2">
      <c r="A73" s="8" t="s">
        <v>3833</v>
      </c>
      <c r="D73" s="8" t="s">
        <v>3681</v>
      </c>
      <c r="G73" s="8" t="s">
        <v>3556</v>
      </c>
      <c r="M73" t="s">
        <v>3833</v>
      </c>
      <c r="N73">
        <v>47</v>
      </c>
      <c r="P73" t="s">
        <v>3681</v>
      </c>
      <c r="Q73">
        <v>63</v>
      </c>
    </row>
    <row r="74" spans="1:17" x14ac:dyDescent="0.2">
      <c r="A74" s="8" t="s">
        <v>3967</v>
      </c>
      <c r="D74" s="8" t="s">
        <v>3833</v>
      </c>
      <c r="G74" s="8" t="s">
        <v>3718</v>
      </c>
      <c r="M74" t="s">
        <v>3967</v>
      </c>
      <c r="N74">
        <v>49</v>
      </c>
      <c r="P74" t="s">
        <v>3833</v>
      </c>
      <c r="Q74">
        <v>40</v>
      </c>
    </row>
    <row r="75" spans="1:17" x14ac:dyDescent="0.2">
      <c r="A75" s="8" t="s">
        <v>7338</v>
      </c>
      <c r="D75" s="8" t="s">
        <v>8074</v>
      </c>
      <c r="G75" s="8" t="s">
        <v>3681</v>
      </c>
      <c r="M75" t="s">
        <v>7338</v>
      </c>
      <c r="N75">
        <v>28</v>
      </c>
      <c r="P75" t="s">
        <v>8074</v>
      </c>
      <c r="Q75">
        <v>45</v>
      </c>
    </row>
    <row r="76" spans="1:17" x14ac:dyDescent="0.2">
      <c r="A76" s="8" t="s">
        <v>2735</v>
      </c>
      <c r="D76" s="8" t="s">
        <v>3967</v>
      </c>
      <c r="G76" s="8" t="s">
        <v>3833</v>
      </c>
      <c r="M76" t="s">
        <v>2735</v>
      </c>
      <c r="N76">
        <v>147</v>
      </c>
      <c r="P76" t="s">
        <v>3967</v>
      </c>
      <c r="Q76">
        <v>51</v>
      </c>
    </row>
    <row r="77" spans="1:17" x14ac:dyDescent="0.2">
      <c r="A77" s="8" t="s">
        <v>2144</v>
      </c>
      <c r="D77" s="8" t="s">
        <v>7338</v>
      </c>
      <c r="G77" s="8" t="s">
        <v>8074</v>
      </c>
      <c r="M77" t="s">
        <v>2144</v>
      </c>
      <c r="N77">
        <v>147</v>
      </c>
      <c r="P77" t="s">
        <v>7338</v>
      </c>
      <c r="Q77">
        <v>31</v>
      </c>
    </row>
    <row r="78" spans="1:17" x14ac:dyDescent="0.2">
      <c r="A78" s="8" t="s">
        <v>6388</v>
      </c>
      <c r="D78" s="8" t="s">
        <v>2735</v>
      </c>
      <c r="G78" s="8" t="s">
        <v>3967</v>
      </c>
      <c r="M78" t="s">
        <v>6388</v>
      </c>
      <c r="N78">
        <v>144</v>
      </c>
      <c r="P78" t="s">
        <v>2735</v>
      </c>
      <c r="Q78">
        <v>158</v>
      </c>
    </row>
    <row r="79" spans="1:17" x14ac:dyDescent="0.2">
      <c r="A79" s="8" t="s">
        <v>4023</v>
      </c>
      <c r="D79" s="8" t="s">
        <v>2144</v>
      </c>
      <c r="G79" s="8" t="s">
        <v>7338</v>
      </c>
      <c r="M79" t="s">
        <v>4023</v>
      </c>
      <c r="N79">
        <v>125</v>
      </c>
      <c r="P79" t="s">
        <v>2144</v>
      </c>
      <c r="Q79">
        <v>146</v>
      </c>
    </row>
    <row r="80" spans="1:17" x14ac:dyDescent="0.2">
      <c r="A80" s="8" t="s">
        <v>4096</v>
      </c>
      <c r="D80" s="8" t="s">
        <v>6388</v>
      </c>
      <c r="G80" s="8" t="s">
        <v>8342</v>
      </c>
      <c r="M80" t="s">
        <v>4096</v>
      </c>
      <c r="N80">
        <v>116</v>
      </c>
      <c r="P80" t="s">
        <v>6388</v>
      </c>
      <c r="Q80">
        <v>144</v>
      </c>
    </row>
    <row r="81" spans="1:17" x14ac:dyDescent="0.2">
      <c r="A81" s="8" t="s">
        <v>4225</v>
      </c>
      <c r="D81" s="8" t="s">
        <v>4023</v>
      </c>
      <c r="G81" s="8" t="s">
        <v>2735</v>
      </c>
      <c r="M81" t="s">
        <v>4225</v>
      </c>
      <c r="N81">
        <v>90</v>
      </c>
      <c r="P81" t="s">
        <v>4023</v>
      </c>
      <c r="Q81">
        <v>125</v>
      </c>
    </row>
    <row r="82" spans="1:17" x14ac:dyDescent="0.2">
      <c r="A82" s="8" t="s">
        <v>6762</v>
      </c>
      <c r="D82" s="8" t="s">
        <v>4096</v>
      </c>
      <c r="G82" s="8" t="s">
        <v>2144</v>
      </c>
      <c r="M82" t="s">
        <v>6762</v>
      </c>
      <c r="N82">
        <v>73</v>
      </c>
      <c r="P82" t="s">
        <v>4096</v>
      </c>
      <c r="Q82">
        <v>126</v>
      </c>
    </row>
    <row r="83" spans="1:17" x14ac:dyDescent="0.2">
      <c r="A83" s="8" t="s">
        <v>4869</v>
      </c>
      <c r="D83" s="8" t="s">
        <v>4225</v>
      </c>
      <c r="G83" s="8" t="s">
        <v>6388</v>
      </c>
      <c r="M83" t="s">
        <v>4869</v>
      </c>
      <c r="N83">
        <v>125</v>
      </c>
      <c r="P83" t="s">
        <v>4225</v>
      </c>
      <c r="Q83">
        <v>95</v>
      </c>
    </row>
    <row r="84" spans="1:17" x14ac:dyDescent="0.2">
      <c r="A84" s="8" t="s">
        <v>2804</v>
      </c>
      <c r="D84" s="8" t="s">
        <v>6762</v>
      </c>
      <c r="G84" s="8" t="s">
        <v>4023</v>
      </c>
      <c r="M84" t="s">
        <v>2804</v>
      </c>
      <c r="N84">
        <v>134</v>
      </c>
      <c r="P84" t="s">
        <v>6762</v>
      </c>
      <c r="Q84">
        <v>65</v>
      </c>
    </row>
    <row r="85" spans="1:17" x14ac:dyDescent="0.2">
      <c r="A85" s="8" t="s">
        <v>5072</v>
      </c>
      <c r="D85" s="8" t="s">
        <v>4869</v>
      </c>
      <c r="G85" s="8" t="s">
        <v>4096</v>
      </c>
      <c r="M85" t="s">
        <v>5072</v>
      </c>
      <c r="N85">
        <v>104</v>
      </c>
      <c r="P85" t="s">
        <v>4869</v>
      </c>
      <c r="Q85">
        <v>118</v>
      </c>
    </row>
    <row r="86" spans="1:17" x14ac:dyDescent="0.2">
      <c r="A86" s="8" t="s">
        <v>4995</v>
      </c>
      <c r="D86" s="8" t="s">
        <v>2804</v>
      </c>
      <c r="G86" s="8" t="s">
        <v>4225</v>
      </c>
      <c r="M86" t="s">
        <v>4995</v>
      </c>
      <c r="N86">
        <v>103</v>
      </c>
      <c r="P86" t="s">
        <v>2804</v>
      </c>
      <c r="Q86">
        <v>131</v>
      </c>
    </row>
    <row r="87" spans="1:17" x14ac:dyDescent="0.2">
      <c r="A87" s="8" t="s">
        <v>7339</v>
      </c>
      <c r="D87" s="8" t="s">
        <v>5072</v>
      </c>
      <c r="G87" s="8" t="s">
        <v>6762</v>
      </c>
      <c r="M87" t="s">
        <v>7339</v>
      </c>
      <c r="N87">
        <v>81</v>
      </c>
      <c r="P87" t="s">
        <v>5072</v>
      </c>
      <c r="Q87">
        <v>110</v>
      </c>
    </row>
    <row r="88" spans="1:17" x14ac:dyDescent="0.2">
      <c r="A88" s="8" t="s">
        <v>4564</v>
      </c>
      <c r="D88" s="8" t="s">
        <v>4995</v>
      </c>
      <c r="G88" s="8" t="s">
        <v>4869</v>
      </c>
      <c r="M88" t="s">
        <v>4564</v>
      </c>
      <c r="N88">
        <v>61</v>
      </c>
      <c r="P88" t="s">
        <v>4995</v>
      </c>
      <c r="Q88">
        <v>113</v>
      </c>
    </row>
    <row r="89" spans="1:17" x14ac:dyDescent="0.2">
      <c r="A89" s="8" t="s">
        <v>4636</v>
      </c>
      <c r="D89" s="8" t="s">
        <v>7339</v>
      </c>
      <c r="G89" s="8" t="s">
        <v>2804</v>
      </c>
      <c r="M89" t="s">
        <v>4636</v>
      </c>
      <c r="N89">
        <v>45</v>
      </c>
      <c r="P89" t="s">
        <v>7339</v>
      </c>
      <c r="Q89">
        <v>82</v>
      </c>
    </row>
    <row r="90" spans="1:17" x14ac:dyDescent="0.2">
      <c r="A90" s="8" t="s">
        <v>2827</v>
      </c>
      <c r="D90" s="8" t="s">
        <v>4564</v>
      </c>
      <c r="G90" s="8" t="s">
        <v>5072</v>
      </c>
      <c r="M90" t="s">
        <v>2827</v>
      </c>
      <c r="N90">
        <v>125</v>
      </c>
      <c r="P90" t="s">
        <v>4564</v>
      </c>
      <c r="Q90">
        <v>60</v>
      </c>
    </row>
    <row r="91" spans="1:17" x14ac:dyDescent="0.2">
      <c r="A91" s="8" t="s">
        <v>4079</v>
      </c>
      <c r="D91" s="8" t="s">
        <v>4636</v>
      </c>
      <c r="G91" s="8" t="s">
        <v>4995</v>
      </c>
      <c r="M91" t="s">
        <v>4079</v>
      </c>
      <c r="N91">
        <v>129</v>
      </c>
      <c r="P91" t="s">
        <v>4636</v>
      </c>
      <c r="Q91">
        <v>40</v>
      </c>
    </row>
    <row r="92" spans="1:17" x14ac:dyDescent="0.2">
      <c r="A92" s="8" t="s">
        <v>5016</v>
      </c>
      <c r="D92" s="8" t="s">
        <v>8075</v>
      </c>
      <c r="G92" s="8" t="s">
        <v>7339</v>
      </c>
      <c r="M92" t="s">
        <v>5016</v>
      </c>
      <c r="N92">
        <v>119</v>
      </c>
      <c r="P92" t="s">
        <v>8075</v>
      </c>
      <c r="Q92">
        <v>35</v>
      </c>
    </row>
    <row r="93" spans="1:17" x14ac:dyDescent="0.2">
      <c r="A93" s="8" t="s">
        <v>7340</v>
      </c>
      <c r="D93" s="8" t="s">
        <v>2827</v>
      </c>
      <c r="G93" s="8" t="s">
        <v>4564</v>
      </c>
      <c r="M93" t="s">
        <v>7340</v>
      </c>
      <c r="N93">
        <v>106</v>
      </c>
      <c r="P93" t="s">
        <v>2827</v>
      </c>
      <c r="Q93">
        <v>125</v>
      </c>
    </row>
    <row r="94" spans="1:17" x14ac:dyDescent="0.2">
      <c r="A94" s="8" t="s">
        <v>6763</v>
      </c>
      <c r="D94" s="8" t="s">
        <v>4079</v>
      </c>
      <c r="G94" s="8" t="s">
        <v>4636</v>
      </c>
      <c r="M94" t="s">
        <v>6763</v>
      </c>
      <c r="N94">
        <v>88</v>
      </c>
      <c r="P94" t="s">
        <v>4079</v>
      </c>
      <c r="Q94">
        <v>132</v>
      </c>
    </row>
    <row r="95" spans="1:17" x14ac:dyDescent="0.2">
      <c r="A95" s="8" t="s">
        <v>7341</v>
      </c>
      <c r="D95" s="8" t="s">
        <v>5016</v>
      </c>
      <c r="G95" s="8" t="s">
        <v>8075</v>
      </c>
      <c r="M95" t="s">
        <v>7341</v>
      </c>
      <c r="N95">
        <v>72</v>
      </c>
      <c r="P95" t="s">
        <v>5016</v>
      </c>
      <c r="Q95">
        <v>125</v>
      </c>
    </row>
    <row r="96" spans="1:17" x14ac:dyDescent="0.2">
      <c r="A96" s="8" t="s">
        <v>3142</v>
      </c>
      <c r="D96" s="8" t="s">
        <v>7340</v>
      </c>
      <c r="G96" s="8" t="s">
        <v>2827</v>
      </c>
      <c r="M96" t="s">
        <v>3142</v>
      </c>
      <c r="N96">
        <v>70</v>
      </c>
      <c r="P96" t="s">
        <v>7340</v>
      </c>
      <c r="Q96">
        <v>113</v>
      </c>
    </row>
    <row r="97" spans="1:17" x14ac:dyDescent="0.2">
      <c r="A97" s="8" t="s">
        <v>6764</v>
      </c>
      <c r="D97" s="8" t="s">
        <v>6763</v>
      </c>
      <c r="G97" s="8" t="s">
        <v>4079</v>
      </c>
      <c r="M97" t="s">
        <v>6764</v>
      </c>
      <c r="N97">
        <v>51</v>
      </c>
      <c r="P97" t="s">
        <v>6763</v>
      </c>
      <c r="Q97">
        <v>92</v>
      </c>
    </row>
    <row r="98" spans="1:17" x14ac:dyDescent="0.2">
      <c r="A98" s="8" t="s">
        <v>3206</v>
      </c>
      <c r="D98" s="8" t="s">
        <v>7341</v>
      </c>
      <c r="G98" s="8" t="s">
        <v>5016</v>
      </c>
      <c r="M98" t="s">
        <v>3206</v>
      </c>
      <c r="N98">
        <v>47</v>
      </c>
      <c r="P98" t="s">
        <v>7341</v>
      </c>
      <c r="Q98">
        <v>66</v>
      </c>
    </row>
    <row r="99" spans="1:17" x14ac:dyDescent="0.2">
      <c r="A99" s="8" t="s">
        <v>3262</v>
      </c>
      <c r="D99" s="8" t="s">
        <v>3142</v>
      </c>
      <c r="G99" s="8" t="s">
        <v>7340</v>
      </c>
      <c r="M99" t="s">
        <v>3262</v>
      </c>
      <c r="N99">
        <v>26</v>
      </c>
      <c r="P99" t="s">
        <v>3142</v>
      </c>
      <c r="Q99">
        <v>66</v>
      </c>
    </row>
    <row r="100" spans="1:17" x14ac:dyDescent="0.2">
      <c r="A100" s="8" t="s">
        <v>6613</v>
      </c>
      <c r="D100" s="8" t="s">
        <v>6764</v>
      </c>
      <c r="G100" s="8" t="s">
        <v>6763</v>
      </c>
      <c r="M100" t="s">
        <v>6613</v>
      </c>
      <c r="N100">
        <v>144</v>
      </c>
      <c r="P100" t="s">
        <v>6764</v>
      </c>
      <c r="Q100">
        <v>53</v>
      </c>
    </row>
    <row r="101" spans="1:17" x14ac:dyDescent="0.2">
      <c r="A101" s="8" t="s">
        <v>6614</v>
      </c>
      <c r="D101" s="8" t="s">
        <v>3206</v>
      </c>
      <c r="G101" s="8" t="s">
        <v>7341</v>
      </c>
      <c r="M101" t="s">
        <v>6614</v>
      </c>
      <c r="N101">
        <v>134</v>
      </c>
      <c r="P101" t="s">
        <v>3206</v>
      </c>
      <c r="Q101">
        <v>38</v>
      </c>
    </row>
    <row r="102" spans="1:17" x14ac:dyDescent="0.2">
      <c r="A102" s="8" t="s">
        <v>4192</v>
      </c>
      <c r="D102" s="8" t="s">
        <v>3262</v>
      </c>
      <c r="G102" s="8" t="s">
        <v>3142</v>
      </c>
      <c r="M102" t="s">
        <v>4192</v>
      </c>
      <c r="N102">
        <v>117</v>
      </c>
      <c r="P102" t="s">
        <v>3262</v>
      </c>
      <c r="Q102">
        <v>31</v>
      </c>
    </row>
    <row r="103" spans="1:17" x14ac:dyDescent="0.2">
      <c r="A103" s="8" t="s">
        <v>7342</v>
      </c>
      <c r="D103" s="8" t="s">
        <v>6613</v>
      </c>
      <c r="G103" s="8" t="s">
        <v>6764</v>
      </c>
      <c r="M103" t="s">
        <v>7342</v>
      </c>
      <c r="N103">
        <v>83</v>
      </c>
      <c r="P103" t="s">
        <v>6613</v>
      </c>
      <c r="Q103">
        <v>145</v>
      </c>
    </row>
    <row r="104" spans="1:17" x14ac:dyDescent="0.2">
      <c r="A104" s="8" t="s">
        <v>4395</v>
      </c>
      <c r="D104" s="8" t="s">
        <v>6614</v>
      </c>
      <c r="G104" s="8" t="s">
        <v>3206</v>
      </c>
      <c r="M104" t="s">
        <v>4395</v>
      </c>
      <c r="N104">
        <v>77</v>
      </c>
      <c r="P104" t="s">
        <v>6614</v>
      </c>
      <c r="Q104">
        <v>143</v>
      </c>
    </row>
    <row r="105" spans="1:17" x14ac:dyDescent="0.2">
      <c r="A105" s="8" t="s">
        <v>4521</v>
      </c>
      <c r="D105" s="8" t="s">
        <v>6615</v>
      </c>
      <c r="G105" s="8" t="s">
        <v>3262</v>
      </c>
      <c r="M105" t="s">
        <v>4521</v>
      </c>
      <c r="N105">
        <v>61</v>
      </c>
      <c r="P105" t="s">
        <v>6615</v>
      </c>
      <c r="Q105">
        <v>116</v>
      </c>
    </row>
    <row r="106" spans="1:17" x14ac:dyDescent="0.2">
      <c r="A106" s="8" t="s">
        <v>4758</v>
      </c>
      <c r="D106" s="8" t="s">
        <v>4192</v>
      </c>
      <c r="G106" s="8" t="s">
        <v>6613</v>
      </c>
      <c r="M106" t="s">
        <v>4758</v>
      </c>
      <c r="N106">
        <v>53</v>
      </c>
      <c r="P106" t="s">
        <v>4192</v>
      </c>
      <c r="Q106">
        <v>120</v>
      </c>
    </row>
    <row r="107" spans="1:17" x14ac:dyDescent="0.2">
      <c r="A107" s="8" t="s">
        <v>6340</v>
      </c>
      <c r="D107" s="8" t="s">
        <v>7342</v>
      </c>
      <c r="G107" s="8" t="s">
        <v>6614</v>
      </c>
      <c r="M107" t="s">
        <v>6340</v>
      </c>
      <c r="N107">
        <v>20</v>
      </c>
      <c r="P107" t="s">
        <v>7342</v>
      </c>
      <c r="Q107">
        <v>83</v>
      </c>
    </row>
    <row r="108" spans="1:17" x14ac:dyDescent="0.2">
      <c r="A108" s="8" t="s">
        <v>2652</v>
      </c>
      <c r="D108" s="8" t="s">
        <v>4395</v>
      </c>
      <c r="G108" s="8" t="s">
        <v>4192</v>
      </c>
      <c r="M108" t="s">
        <v>2652</v>
      </c>
      <c r="N108">
        <v>176</v>
      </c>
      <c r="P108" t="s">
        <v>4395</v>
      </c>
      <c r="Q108">
        <v>79</v>
      </c>
    </row>
    <row r="109" spans="1:17" x14ac:dyDescent="0.2">
      <c r="A109" s="8" t="s">
        <v>1992</v>
      </c>
      <c r="D109" s="8" t="s">
        <v>4521</v>
      </c>
      <c r="G109" s="8" t="s">
        <v>7342</v>
      </c>
      <c r="M109" t="s">
        <v>1992</v>
      </c>
      <c r="N109">
        <v>155</v>
      </c>
      <c r="P109" t="s">
        <v>4521</v>
      </c>
      <c r="Q109">
        <v>50</v>
      </c>
    </row>
    <row r="110" spans="1:17" x14ac:dyDescent="0.2">
      <c r="A110" s="8" t="s">
        <v>2298</v>
      </c>
      <c r="D110" s="8" t="s">
        <v>4758</v>
      </c>
      <c r="G110" s="8" t="s">
        <v>4395</v>
      </c>
      <c r="M110" t="s">
        <v>2298</v>
      </c>
      <c r="N110">
        <v>145</v>
      </c>
      <c r="P110" t="s">
        <v>4758</v>
      </c>
      <c r="Q110">
        <v>49</v>
      </c>
    </row>
    <row r="111" spans="1:17" x14ac:dyDescent="0.2">
      <c r="A111" s="8" t="s">
        <v>4960</v>
      </c>
      <c r="D111" s="8" t="s">
        <v>6340</v>
      </c>
      <c r="G111" s="8" t="s">
        <v>4521</v>
      </c>
      <c r="M111" t="s">
        <v>4960</v>
      </c>
      <c r="N111">
        <v>115</v>
      </c>
      <c r="P111" t="s">
        <v>6340</v>
      </c>
      <c r="Q111">
        <v>17</v>
      </c>
    </row>
    <row r="112" spans="1:17" x14ac:dyDescent="0.2">
      <c r="A112" s="8" t="s">
        <v>1470</v>
      </c>
      <c r="D112" s="8" t="s">
        <v>2652</v>
      </c>
      <c r="G112" s="8" t="s">
        <v>4758</v>
      </c>
      <c r="M112" t="s">
        <v>1470</v>
      </c>
      <c r="N112">
        <v>150</v>
      </c>
      <c r="P112" t="s">
        <v>2652</v>
      </c>
      <c r="Q112">
        <v>172</v>
      </c>
    </row>
    <row r="113" spans="1:17" x14ac:dyDescent="0.2">
      <c r="A113" s="8" t="s">
        <v>1490</v>
      </c>
      <c r="D113" s="8" t="s">
        <v>1992</v>
      </c>
      <c r="G113" s="8" t="s">
        <v>6340</v>
      </c>
      <c r="M113" t="s">
        <v>1490</v>
      </c>
      <c r="N113">
        <v>137</v>
      </c>
      <c r="P113" t="s">
        <v>1992</v>
      </c>
      <c r="Q113">
        <v>159</v>
      </c>
    </row>
    <row r="114" spans="1:17" x14ac:dyDescent="0.2">
      <c r="A114" s="8" t="s">
        <v>2938</v>
      </c>
      <c r="D114" s="8" t="s">
        <v>2298</v>
      </c>
      <c r="G114" s="8" t="s">
        <v>2652</v>
      </c>
      <c r="M114" t="s">
        <v>2938</v>
      </c>
      <c r="N114">
        <v>113</v>
      </c>
      <c r="P114" t="s">
        <v>2298</v>
      </c>
      <c r="Q114">
        <v>145</v>
      </c>
    </row>
    <row r="115" spans="1:17" x14ac:dyDescent="0.2">
      <c r="A115" s="8" t="s">
        <v>7949</v>
      </c>
      <c r="D115" s="8" t="s">
        <v>4960</v>
      </c>
      <c r="G115" s="8" t="s">
        <v>1992</v>
      </c>
      <c r="M115" t="s">
        <v>7949</v>
      </c>
      <c r="N115">
        <v>77</v>
      </c>
      <c r="P115" t="s">
        <v>4960</v>
      </c>
      <c r="Q115">
        <v>130</v>
      </c>
    </row>
    <row r="116" spans="1:17" x14ac:dyDescent="0.2">
      <c r="A116" s="8" t="s">
        <v>1645</v>
      </c>
      <c r="D116" s="8" t="s">
        <v>5025</v>
      </c>
      <c r="G116" s="8" t="s">
        <v>2298</v>
      </c>
      <c r="M116" t="s">
        <v>1645</v>
      </c>
      <c r="N116">
        <v>129</v>
      </c>
      <c r="P116" t="s">
        <v>5025</v>
      </c>
      <c r="Q116">
        <v>109</v>
      </c>
    </row>
    <row r="117" spans="1:17" x14ac:dyDescent="0.2">
      <c r="A117" s="8" t="s">
        <v>2958</v>
      </c>
      <c r="D117" s="8" t="s">
        <v>1470</v>
      </c>
      <c r="G117" s="8" t="s">
        <v>4960</v>
      </c>
      <c r="M117" t="s">
        <v>2958</v>
      </c>
      <c r="N117">
        <v>100</v>
      </c>
      <c r="P117" t="s">
        <v>1470</v>
      </c>
      <c r="Q117">
        <v>155</v>
      </c>
    </row>
    <row r="118" spans="1:17" x14ac:dyDescent="0.2">
      <c r="A118" s="8" t="s">
        <v>2987</v>
      </c>
      <c r="D118" s="8" t="s">
        <v>1490</v>
      </c>
      <c r="G118" s="8" t="s">
        <v>1470</v>
      </c>
      <c r="M118" t="s">
        <v>2987</v>
      </c>
      <c r="N118">
        <v>82</v>
      </c>
      <c r="P118" t="s">
        <v>1490</v>
      </c>
      <c r="Q118">
        <v>139</v>
      </c>
    </row>
    <row r="119" spans="1:17" x14ac:dyDescent="0.2">
      <c r="A119" s="8" t="s">
        <v>1689</v>
      </c>
      <c r="D119" s="8" t="s">
        <v>2938</v>
      </c>
      <c r="G119" s="8" t="s">
        <v>1490</v>
      </c>
      <c r="M119" t="s">
        <v>1689</v>
      </c>
      <c r="N119">
        <v>96</v>
      </c>
      <c r="P119" t="s">
        <v>2938</v>
      </c>
      <c r="Q119">
        <v>107</v>
      </c>
    </row>
    <row r="120" spans="1:17" x14ac:dyDescent="0.2">
      <c r="A120" s="8" t="s">
        <v>3007</v>
      </c>
      <c r="D120" s="8" t="s">
        <v>7949</v>
      </c>
      <c r="G120" s="8" t="s">
        <v>2938</v>
      </c>
      <c r="M120" t="s">
        <v>3007</v>
      </c>
      <c r="N120">
        <v>92</v>
      </c>
      <c r="P120" t="s">
        <v>7949</v>
      </c>
      <c r="Q120">
        <v>83</v>
      </c>
    </row>
    <row r="121" spans="1:17" x14ac:dyDescent="0.2">
      <c r="A121" s="8" t="s">
        <v>3031</v>
      </c>
      <c r="D121" s="8" t="s">
        <v>1645</v>
      </c>
      <c r="G121" s="8" t="s">
        <v>7949</v>
      </c>
      <c r="M121" t="s">
        <v>3031</v>
      </c>
      <c r="N121">
        <v>88</v>
      </c>
      <c r="P121" t="s">
        <v>1645</v>
      </c>
      <c r="Q121">
        <v>126</v>
      </c>
    </row>
    <row r="122" spans="1:17" x14ac:dyDescent="0.2">
      <c r="A122" s="8" t="s">
        <v>6765</v>
      </c>
      <c r="D122" s="8" t="s">
        <v>2958</v>
      </c>
      <c r="G122" s="8" t="s">
        <v>1645</v>
      </c>
      <c r="M122" t="s">
        <v>6765</v>
      </c>
      <c r="N122">
        <v>71</v>
      </c>
      <c r="P122" t="s">
        <v>2958</v>
      </c>
      <c r="Q122">
        <v>102</v>
      </c>
    </row>
    <row r="123" spans="1:17" x14ac:dyDescent="0.2">
      <c r="A123" s="8" t="s">
        <v>1834</v>
      </c>
      <c r="D123" s="8" t="s">
        <v>2987</v>
      </c>
      <c r="G123" s="8" t="s">
        <v>2958</v>
      </c>
      <c r="M123" t="s">
        <v>1834</v>
      </c>
      <c r="N123">
        <v>92</v>
      </c>
      <c r="P123" t="s">
        <v>2987</v>
      </c>
      <c r="Q123">
        <v>84</v>
      </c>
    </row>
    <row r="124" spans="1:17" x14ac:dyDescent="0.2">
      <c r="A124" s="8" t="s">
        <v>3115</v>
      </c>
      <c r="D124" s="8" t="s">
        <v>1689</v>
      </c>
      <c r="G124" s="8" t="s">
        <v>2987</v>
      </c>
      <c r="M124" t="s">
        <v>3115</v>
      </c>
      <c r="N124">
        <v>70</v>
      </c>
      <c r="P124" t="s">
        <v>1689</v>
      </c>
      <c r="Q124">
        <v>94</v>
      </c>
    </row>
    <row r="125" spans="1:17" x14ac:dyDescent="0.2">
      <c r="A125" s="8" t="s">
        <v>3106</v>
      </c>
      <c r="D125" s="8" t="s">
        <v>3007</v>
      </c>
      <c r="G125" s="8" t="s">
        <v>1689</v>
      </c>
      <c r="M125" t="s">
        <v>3106</v>
      </c>
      <c r="N125">
        <v>60</v>
      </c>
      <c r="P125" t="s">
        <v>3007</v>
      </c>
      <c r="Q125">
        <v>83</v>
      </c>
    </row>
    <row r="126" spans="1:17" x14ac:dyDescent="0.2">
      <c r="A126" s="8" t="s">
        <v>7207</v>
      </c>
      <c r="D126" s="8" t="s">
        <v>3031</v>
      </c>
      <c r="G126" s="8" t="s">
        <v>3007</v>
      </c>
      <c r="M126" t="s">
        <v>7207</v>
      </c>
      <c r="N126">
        <v>75</v>
      </c>
      <c r="P126" t="s">
        <v>3031</v>
      </c>
      <c r="Q126">
        <v>82</v>
      </c>
    </row>
    <row r="127" spans="1:17" x14ac:dyDescent="0.2">
      <c r="A127" s="8" t="s">
        <v>3165</v>
      </c>
      <c r="D127" s="8" t="s">
        <v>6765</v>
      </c>
      <c r="G127" s="8" t="s">
        <v>3031</v>
      </c>
      <c r="M127" t="s">
        <v>3165</v>
      </c>
      <c r="N127">
        <v>61</v>
      </c>
      <c r="P127" t="s">
        <v>6765</v>
      </c>
      <c r="Q127">
        <v>68</v>
      </c>
    </row>
    <row r="128" spans="1:17" x14ac:dyDescent="0.2">
      <c r="A128" s="8" t="s">
        <v>3190</v>
      </c>
      <c r="D128" s="8" t="s">
        <v>1834</v>
      </c>
      <c r="G128" s="8" t="s">
        <v>6765</v>
      </c>
      <c r="M128" t="s">
        <v>3190</v>
      </c>
      <c r="N128">
        <v>56</v>
      </c>
      <c r="P128" t="s">
        <v>1834</v>
      </c>
      <c r="Q128">
        <v>88</v>
      </c>
    </row>
    <row r="129" spans="1:17" x14ac:dyDescent="0.2">
      <c r="A129" s="8" t="s">
        <v>3217</v>
      </c>
      <c r="D129" s="8" t="s">
        <v>3115</v>
      </c>
      <c r="G129" s="8" t="s">
        <v>1834</v>
      </c>
      <c r="M129" t="s">
        <v>3217</v>
      </c>
      <c r="N129">
        <v>47</v>
      </c>
      <c r="P129" t="s">
        <v>3115</v>
      </c>
      <c r="Q129">
        <v>66</v>
      </c>
    </row>
    <row r="130" spans="1:17" x14ac:dyDescent="0.2">
      <c r="A130" s="8" t="s">
        <v>3250</v>
      </c>
      <c r="D130" s="8" t="s">
        <v>3106</v>
      </c>
      <c r="G130" s="8" t="s">
        <v>3115</v>
      </c>
      <c r="M130" t="s">
        <v>3250</v>
      </c>
      <c r="N130">
        <v>57</v>
      </c>
      <c r="P130" t="s">
        <v>3106</v>
      </c>
      <c r="Q130">
        <v>62</v>
      </c>
    </row>
    <row r="131" spans="1:17" x14ac:dyDescent="0.2">
      <c r="A131" s="8" t="s">
        <v>3330</v>
      </c>
      <c r="D131" s="8" t="s">
        <v>7207</v>
      </c>
      <c r="G131" s="8" t="s">
        <v>3106</v>
      </c>
      <c r="M131" t="s">
        <v>3330</v>
      </c>
      <c r="N131">
        <v>120</v>
      </c>
      <c r="P131" t="s">
        <v>7207</v>
      </c>
      <c r="Q131">
        <v>71</v>
      </c>
    </row>
    <row r="132" spans="1:17" x14ac:dyDescent="0.2">
      <c r="A132" s="8" t="s">
        <v>2878</v>
      </c>
      <c r="D132" s="8" t="s">
        <v>3165</v>
      </c>
      <c r="G132" s="8" t="s">
        <v>7207</v>
      </c>
      <c r="M132" t="s">
        <v>2878</v>
      </c>
      <c r="N132">
        <v>200</v>
      </c>
      <c r="P132" t="s">
        <v>3165</v>
      </c>
      <c r="Q132">
        <v>64</v>
      </c>
    </row>
    <row r="133" spans="1:17" x14ac:dyDescent="0.2">
      <c r="A133" s="8" t="s">
        <v>2421</v>
      </c>
      <c r="D133" s="8" t="s">
        <v>3190</v>
      </c>
      <c r="G133" s="8" t="s">
        <v>3165</v>
      </c>
      <c r="M133" t="s">
        <v>2421</v>
      </c>
      <c r="N133">
        <v>199</v>
      </c>
      <c r="P133" t="s">
        <v>3190</v>
      </c>
      <c r="Q133">
        <v>60</v>
      </c>
    </row>
    <row r="134" spans="1:17" x14ac:dyDescent="0.2">
      <c r="A134" s="8" t="s">
        <v>2440</v>
      </c>
      <c r="D134" s="8" t="s">
        <v>3217</v>
      </c>
      <c r="G134" s="8" t="s">
        <v>3190</v>
      </c>
      <c r="M134" t="s">
        <v>2440</v>
      </c>
      <c r="N134">
        <v>167</v>
      </c>
      <c r="P134" t="s">
        <v>3217</v>
      </c>
      <c r="Q134">
        <v>34</v>
      </c>
    </row>
    <row r="135" spans="1:17" x14ac:dyDescent="0.2">
      <c r="A135" s="8" t="s">
        <v>1944</v>
      </c>
      <c r="D135" s="8" t="s">
        <v>3250</v>
      </c>
      <c r="G135" s="8" t="s">
        <v>3217</v>
      </c>
      <c r="M135" t="s">
        <v>1944</v>
      </c>
      <c r="N135">
        <v>149</v>
      </c>
      <c r="P135" t="s">
        <v>3250</v>
      </c>
      <c r="Q135">
        <v>44</v>
      </c>
    </row>
    <row r="136" spans="1:17" x14ac:dyDescent="0.2">
      <c r="A136" s="8" t="s">
        <v>2250</v>
      </c>
      <c r="D136" s="8" t="s">
        <v>3330</v>
      </c>
      <c r="G136" s="8" t="s">
        <v>3250</v>
      </c>
      <c r="M136" t="s">
        <v>2250</v>
      </c>
      <c r="N136">
        <v>130</v>
      </c>
      <c r="P136" t="s">
        <v>3330</v>
      </c>
      <c r="Q136">
        <v>125</v>
      </c>
    </row>
    <row r="137" spans="1:17" x14ac:dyDescent="0.2">
      <c r="A137" s="8" t="s">
        <v>3375</v>
      </c>
      <c r="D137" s="8" t="s">
        <v>2878</v>
      </c>
      <c r="G137" s="8" t="s">
        <v>3330</v>
      </c>
      <c r="M137" t="s">
        <v>3375</v>
      </c>
      <c r="N137">
        <v>112</v>
      </c>
      <c r="P137" t="s">
        <v>2878</v>
      </c>
      <c r="Q137">
        <v>197</v>
      </c>
    </row>
    <row r="138" spans="1:17" x14ac:dyDescent="0.2">
      <c r="A138" s="8" t="s">
        <v>1493</v>
      </c>
      <c r="D138" s="8" t="s">
        <v>2421</v>
      </c>
      <c r="G138" s="8" t="s">
        <v>2878</v>
      </c>
      <c r="M138" t="s">
        <v>1493</v>
      </c>
      <c r="N138">
        <v>125</v>
      </c>
      <c r="P138" t="s">
        <v>2421</v>
      </c>
      <c r="Q138">
        <v>192</v>
      </c>
    </row>
    <row r="139" spans="1:17" x14ac:dyDescent="0.2">
      <c r="A139" s="8" t="s">
        <v>4202</v>
      </c>
      <c r="D139" s="8" t="s">
        <v>2440</v>
      </c>
      <c r="G139" s="8" t="s">
        <v>2421</v>
      </c>
      <c r="M139" t="s">
        <v>4202</v>
      </c>
      <c r="N139">
        <v>124</v>
      </c>
      <c r="P139" t="s">
        <v>2440</v>
      </c>
      <c r="Q139">
        <v>170</v>
      </c>
    </row>
    <row r="140" spans="1:17" x14ac:dyDescent="0.2">
      <c r="A140" s="8" t="s">
        <v>6766</v>
      </c>
      <c r="D140" s="8" t="s">
        <v>1944</v>
      </c>
      <c r="G140" s="8" t="s">
        <v>2440</v>
      </c>
      <c r="M140" t="s">
        <v>6766</v>
      </c>
      <c r="N140">
        <v>102</v>
      </c>
      <c r="P140" t="s">
        <v>1944</v>
      </c>
      <c r="Q140">
        <v>146</v>
      </c>
    </row>
    <row r="141" spans="1:17" x14ac:dyDescent="0.2">
      <c r="A141" s="8" t="s">
        <v>6767</v>
      </c>
      <c r="D141" s="8" t="s">
        <v>2250</v>
      </c>
      <c r="G141" s="8" t="s">
        <v>1944</v>
      </c>
      <c r="M141" t="s">
        <v>6767</v>
      </c>
      <c r="N141">
        <v>91</v>
      </c>
      <c r="P141" t="s">
        <v>2250</v>
      </c>
      <c r="Q141">
        <v>153</v>
      </c>
    </row>
    <row r="142" spans="1:17" x14ac:dyDescent="0.2">
      <c r="A142" s="8" t="s">
        <v>1599</v>
      </c>
      <c r="D142" s="8" t="s">
        <v>3375</v>
      </c>
      <c r="G142" s="8" t="s">
        <v>2250</v>
      </c>
      <c r="M142" t="s">
        <v>1599</v>
      </c>
      <c r="N142">
        <v>117</v>
      </c>
      <c r="P142" t="s">
        <v>3375</v>
      </c>
      <c r="Q142">
        <v>132</v>
      </c>
    </row>
    <row r="143" spans="1:17" x14ac:dyDescent="0.2">
      <c r="A143" s="8" t="s">
        <v>4246</v>
      </c>
      <c r="D143" s="8" t="s">
        <v>3390</v>
      </c>
      <c r="G143" s="8" t="s">
        <v>3375</v>
      </c>
      <c r="M143" t="s">
        <v>4246</v>
      </c>
      <c r="N143">
        <v>101</v>
      </c>
      <c r="P143" t="s">
        <v>3390</v>
      </c>
      <c r="Q143">
        <v>118</v>
      </c>
    </row>
    <row r="144" spans="1:17" x14ac:dyDescent="0.2">
      <c r="A144" s="8" t="s">
        <v>4281</v>
      </c>
      <c r="D144" s="8" t="s">
        <v>1493</v>
      </c>
      <c r="G144" s="8" t="s">
        <v>1493</v>
      </c>
      <c r="M144" t="s">
        <v>4281</v>
      </c>
      <c r="N144">
        <v>81</v>
      </c>
      <c r="P144" t="s">
        <v>1493</v>
      </c>
      <c r="Q144">
        <v>125</v>
      </c>
    </row>
    <row r="145" spans="1:17" x14ac:dyDescent="0.2">
      <c r="A145" s="8" t="s">
        <v>7343</v>
      </c>
      <c r="D145" s="8" t="s">
        <v>4202</v>
      </c>
      <c r="G145" s="8" t="s">
        <v>4202</v>
      </c>
      <c r="M145" t="s">
        <v>7343</v>
      </c>
      <c r="N145">
        <v>70</v>
      </c>
      <c r="P145" t="s">
        <v>4202</v>
      </c>
      <c r="Q145">
        <v>119</v>
      </c>
    </row>
    <row r="146" spans="1:17" x14ac:dyDescent="0.2">
      <c r="A146" s="8" t="s">
        <v>1693</v>
      </c>
      <c r="D146" s="8" t="s">
        <v>6766</v>
      </c>
      <c r="G146" s="8" t="s">
        <v>6766</v>
      </c>
      <c r="M146" t="s">
        <v>1693</v>
      </c>
      <c r="N146">
        <v>92</v>
      </c>
      <c r="P146" t="s">
        <v>6766</v>
      </c>
      <c r="Q146">
        <v>110</v>
      </c>
    </row>
    <row r="147" spans="1:17" x14ac:dyDescent="0.2">
      <c r="A147" s="8" t="s">
        <v>4375</v>
      </c>
      <c r="D147" s="8" t="s">
        <v>1599</v>
      </c>
      <c r="G147" s="8" t="s">
        <v>1599</v>
      </c>
      <c r="M147" t="s">
        <v>4375</v>
      </c>
      <c r="N147">
        <v>92</v>
      </c>
      <c r="P147" t="s">
        <v>1599</v>
      </c>
      <c r="Q147">
        <v>117</v>
      </c>
    </row>
    <row r="148" spans="1:17" x14ac:dyDescent="0.2">
      <c r="A148" s="8" t="s">
        <v>4351</v>
      </c>
      <c r="D148" s="8" t="s">
        <v>4246</v>
      </c>
      <c r="G148" s="8" t="s">
        <v>4246</v>
      </c>
      <c r="M148" t="s">
        <v>4351</v>
      </c>
      <c r="N148">
        <v>78</v>
      </c>
      <c r="P148" t="s">
        <v>4246</v>
      </c>
      <c r="Q148">
        <v>105</v>
      </c>
    </row>
    <row r="149" spans="1:17" x14ac:dyDescent="0.2">
      <c r="A149" s="8" t="s">
        <v>4404</v>
      </c>
      <c r="D149" s="8" t="s">
        <v>4281</v>
      </c>
      <c r="G149" s="8" t="s">
        <v>4281</v>
      </c>
      <c r="M149" t="s">
        <v>4404</v>
      </c>
      <c r="N149">
        <v>62</v>
      </c>
      <c r="P149" t="s">
        <v>4281</v>
      </c>
      <c r="Q149">
        <v>94</v>
      </c>
    </row>
    <row r="150" spans="1:17" x14ac:dyDescent="0.2">
      <c r="A150" s="8" t="s">
        <v>4445</v>
      </c>
      <c r="D150" s="8" t="s">
        <v>7343</v>
      </c>
      <c r="G150" s="8" t="s">
        <v>7343</v>
      </c>
      <c r="M150" t="s">
        <v>4445</v>
      </c>
      <c r="N150">
        <v>81</v>
      </c>
      <c r="P150" t="s">
        <v>7343</v>
      </c>
      <c r="Q150">
        <v>76</v>
      </c>
    </row>
    <row r="151" spans="1:17" x14ac:dyDescent="0.2">
      <c r="A151" s="8" t="s">
        <v>4452</v>
      </c>
      <c r="D151" s="8" t="s">
        <v>1693</v>
      </c>
      <c r="G151" s="8" t="s">
        <v>1693</v>
      </c>
      <c r="M151" t="s">
        <v>4452</v>
      </c>
      <c r="N151">
        <v>69</v>
      </c>
      <c r="P151" t="s">
        <v>1693</v>
      </c>
      <c r="Q151">
        <v>95</v>
      </c>
    </row>
    <row r="152" spans="1:17" x14ac:dyDescent="0.2">
      <c r="A152" s="8" t="s">
        <v>4561</v>
      </c>
      <c r="D152" s="8" t="s">
        <v>4375</v>
      </c>
      <c r="G152" s="8" t="s">
        <v>4375</v>
      </c>
      <c r="M152" t="s">
        <v>4561</v>
      </c>
      <c r="N152">
        <v>50</v>
      </c>
      <c r="P152" t="s">
        <v>4375</v>
      </c>
      <c r="Q152">
        <v>84</v>
      </c>
    </row>
    <row r="153" spans="1:17" x14ac:dyDescent="0.2">
      <c r="A153" s="8" t="s">
        <v>4586</v>
      </c>
      <c r="D153" s="8" t="s">
        <v>4351</v>
      </c>
      <c r="G153" s="8" t="s">
        <v>4351</v>
      </c>
      <c r="M153" t="s">
        <v>4586</v>
      </c>
      <c r="N153">
        <v>61</v>
      </c>
      <c r="P153" t="s">
        <v>4351</v>
      </c>
      <c r="Q153">
        <v>77</v>
      </c>
    </row>
    <row r="154" spans="1:17" x14ac:dyDescent="0.2">
      <c r="A154" s="8" t="s">
        <v>4666</v>
      </c>
      <c r="D154" s="8" t="s">
        <v>4404</v>
      </c>
      <c r="G154" s="8" t="s">
        <v>4404</v>
      </c>
      <c r="M154" t="s">
        <v>4666</v>
      </c>
      <c r="N154">
        <v>41</v>
      </c>
      <c r="P154" t="s">
        <v>4404</v>
      </c>
      <c r="Q154">
        <v>58</v>
      </c>
    </row>
    <row r="155" spans="1:17" x14ac:dyDescent="0.2">
      <c r="A155" s="8" t="s">
        <v>4730</v>
      </c>
      <c r="D155" s="8" t="s">
        <v>4445</v>
      </c>
      <c r="G155" s="8" t="s">
        <v>4445</v>
      </c>
      <c r="M155" t="s">
        <v>4730</v>
      </c>
      <c r="N155">
        <v>46</v>
      </c>
      <c r="P155" t="s">
        <v>4445</v>
      </c>
      <c r="Q155">
        <v>83</v>
      </c>
    </row>
    <row r="156" spans="1:17" x14ac:dyDescent="0.2">
      <c r="A156" s="8" t="s">
        <v>4793</v>
      </c>
      <c r="D156" s="8" t="s">
        <v>4452</v>
      </c>
      <c r="G156" s="8" t="s">
        <v>4452</v>
      </c>
      <c r="M156" t="s">
        <v>4793</v>
      </c>
      <c r="N156">
        <v>18</v>
      </c>
      <c r="P156" t="s">
        <v>4452</v>
      </c>
      <c r="Q156">
        <v>66</v>
      </c>
    </row>
    <row r="157" spans="1:17" x14ac:dyDescent="0.2">
      <c r="A157" s="8" t="s">
        <v>4876</v>
      </c>
      <c r="D157" s="8" t="s">
        <v>4561</v>
      </c>
      <c r="G157" s="8" t="s">
        <v>4561</v>
      </c>
      <c r="M157" t="s">
        <v>4876</v>
      </c>
      <c r="N157">
        <v>121</v>
      </c>
      <c r="P157" t="s">
        <v>4561</v>
      </c>
      <c r="Q157">
        <v>46</v>
      </c>
    </row>
    <row r="158" spans="1:17" x14ac:dyDescent="0.2">
      <c r="A158" s="8" t="s">
        <v>4879</v>
      </c>
      <c r="D158" s="8" t="s">
        <v>4586</v>
      </c>
      <c r="G158" s="8" t="s">
        <v>4586</v>
      </c>
      <c r="M158" t="s">
        <v>4879</v>
      </c>
      <c r="N158">
        <v>123</v>
      </c>
      <c r="P158" t="s">
        <v>4586</v>
      </c>
      <c r="Q158">
        <v>70</v>
      </c>
    </row>
    <row r="159" spans="1:17" x14ac:dyDescent="0.2">
      <c r="A159" s="8" t="s">
        <v>2893</v>
      </c>
      <c r="D159" s="8" t="s">
        <v>4666</v>
      </c>
      <c r="G159" s="8" t="s">
        <v>4666</v>
      </c>
      <c r="M159" t="s">
        <v>2893</v>
      </c>
      <c r="N159">
        <v>173</v>
      </c>
      <c r="P159" t="s">
        <v>4666</v>
      </c>
      <c r="Q159">
        <v>46</v>
      </c>
    </row>
    <row r="160" spans="1:17" x14ac:dyDescent="0.2">
      <c r="A160" s="8" t="s">
        <v>2443</v>
      </c>
      <c r="D160" s="8" t="s">
        <v>4730</v>
      </c>
      <c r="G160" s="8" t="s">
        <v>4730</v>
      </c>
      <c r="M160" t="s">
        <v>2443</v>
      </c>
      <c r="N160">
        <v>151</v>
      </c>
      <c r="P160" t="s">
        <v>4730</v>
      </c>
      <c r="Q160">
        <v>44</v>
      </c>
    </row>
    <row r="161" spans="1:17" x14ac:dyDescent="0.2">
      <c r="A161" s="8" t="s">
        <v>2101</v>
      </c>
      <c r="D161" s="8" t="s">
        <v>4793</v>
      </c>
      <c r="G161" s="8" t="s">
        <v>4793</v>
      </c>
      <c r="M161" t="s">
        <v>2101</v>
      </c>
      <c r="N161">
        <v>137</v>
      </c>
      <c r="P161" t="s">
        <v>4793</v>
      </c>
      <c r="Q161">
        <v>24</v>
      </c>
    </row>
    <row r="162" spans="1:17" x14ac:dyDescent="0.2">
      <c r="A162" s="8" t="s">
        <v>4992</v>
      </c>
      <c r="D162" s="8" t="s">
        <v>4876</v>
      </c>
      <c r="G162" s="8" t="s">
        <v>4876</v>
      </c>
      <c r="M162" t="s">
        <v>4992</v>
      </c>
      <c r="N162">
        <v>125</v>
      </c>
      <c r="P162" t="s">
        <v>4876</v>
      </c>
      <c r="Q162">
        <v>125</v>
      </c>
    </row>
    <row r="163" spans="1:17" x14ac:dyDescent="0.2">
      <c r="A163" s="8" t="s">
        <v>1333</v>
      </c>
      <c r="D163" s="8" t="s">
        <v>4879</v>
      </c>
      <c r="G163" s="8" t="s">
        <v>4879</v>
      </c>
      <c r="M163" t="s">
        <v>1333</v>
      </c>
      <c r="N163">
        <v>129</v>
      </c>
      <c r="P163" t="s">
        <v>4879</v>
      </c>
      <c r="Q163">
        <v>125</v>
      </c>
    </row>
    <row r="164" spans="1:17" x14ac:dyDescent="0.2">
      <c r="A164" s="8" t="s">
        <v>7344</v>
      </c>
      <c r="D164" s="8" t="s">
        <v>2893</v>
      </c>
      <c r="G164" s="8" t="s">
        <v>2893</v>
      </c>
      <c r="M164" t="s">
        <v>7344</v>
      </c>
      <c r="N164">
        <v>92</v>
      </c>
      <c r="P164" t="s">
        <v>2893</v>
      </c>
      <c r="Q164">
        <v>177</v>
      </c>
    </row>
    <row r="165" spans="1:17" x14ac:dyDescent="0.2">
      <c r="A165" s="8" t="s">
        <v>4239</v>
      </c>
      <c r="D165" s="8" t="s">
        <v>2443</v>
      </c>
      <c r="G165" s="8" t="s">
        <v>2443</v>
      </c>
      <c r="M165" t="s">
        <v>4239</v>
      </c>
      <c r="N165">
        <v>91</v>
      </c>
      <c r="P165" t="s">
        <v>2443</v>
      </c>
      <c r="Q165">
        <v>155</v>
      </c>
    </row>
    <row r="166" spans="1:17" x14ac:dyDescent="0.2">
      <c r="A166" s="8" t="s">
        <v>4397</v>
      </c>
      <c r="D166" s="8" t="s">
        <v>2101</v>
      </c>
      <c r="G166" s="8" t="s">
        <v>2101</v>
      </c>
      <c r="M166" t="s">
        <v>4397</v>
      </c>
      <c r="N166">
        <v>81</v>
      </c>
      <c r="P166" t="s">
        <v>2101</v>
      </c>
      <c r="Q166">
        <v>139</v>
      </c>
    </row>
    <row r="167" spans="1:17" x14ac:dyDescent="0.2">
      <c r="A167" s="8" t="s">
        <v>6768</v>
      </c>
      <c r="D167" s="8" t="s">
        <v>4992</v>
      </c>
      <c r="G167" s="8" t="s">
        <v>4992</v>
      </c>
      <c r="M167" t="s">
        <v>6768</v>
      </c>
      <c r="N167">
        <v>64</v>
      </c>
      <c r="P167" t="s">
        <v>4992</v>
      </c>
      <c r="Q167">
        <v>125</v>
      </c>
    </row>
    <row r="168" spans="1:17" x14ac:dyDescent="0.2">
      <c r="A168" s="8" t="s">
        <v>4436</v>
      </c>
      <c r="D168" s="8" t="s">
        <v>1333</v>
      </c>
      <c r="G168" s="8" t="s">
        <v>1333</v>
      </c>
      <c r="M168" t="s">
        <v>4436</v>
      </c>
      <c r="N168">
        <v>79</v>
      </c>
      <c r="P168" t="s">
        <v>1333</v>
      </c>
      <c r="Q168">
        <v>125</v>
      </c>
    </row>
    <row r="169" spans="1:17" x14ac:dyDescent="0.2">
      <c r="A169" s="8" t="s">
        <v>7950</v>
      </c>
      <c r="D169" s="8" t="s">
        <v>7344</v>
      </c>
      <c r="G169" s="8" t="s">
        <v>7344</v>
      </c>
      <c r="M169" t="s">
        <v>7950</v>
      </c>
      <c r="N169">
        <v>59</v>
      </c>
      <c r="P169" t="s">
        <v>7344</v>
      </c>
      <c r="Q169">
        <v>90</v>
      </c>
    </row>
    <row r="170" spans="1:17" x14ac:dyDescent="0.2">
      <c r="A170" s="8" t="s">
        <v>7345</v>
      </c>
      <c r="D170" s="8" t="s">
        <v>4239</v>
      </c>
      <c r="G170" s="8" t="s">
        <v>4239</v>
      </c>
      <c r="M170" t="s">
        <v>7345</v>
      </c>
      <c r="N170">
        <v>31</v>
      </c>
      <c r="P170" t="s">
        <v>4239</v>
      </c>
      <c r="Q170">
        <v>90</v>
      </c>
    </row>
    <row r="171" spans="1:17" x14ac:dyDescent="0.2">
      <c r="A171" s="8" t="s">
        <v>2709</v>
      </c>
      <c r="D171" s="8" t="s">
        <v>4397</v>
      </c>
      <c r="G171" s="8" t="s">
        <v>4397</v>
      </c>
      <c r="M171" t="s">
        <v>2709</v>
      </c>
      <c r="N171">
        <v>157</v>
      </c>
      <c r="P171" t="s">
        <v>4397</v>
      </c>
      <c r="Q171">
        <v>84</v>
      </c>
    </row>
    <row r="172" spans="1:17" x14ac:dyDescent="0.2">
      <c r="A172" s="8" t="s">
        <v>1973</v>
      </c>
      <c r="D172" s="8" t="s">
        <v>6768</v>
      </c>
      <c r="G172" s="8" t="s">
        <v>6768</v>
      </c>
      <c r="M172" t="s">
        <v>1973</v>
      </c>
      <c r="N172">
        <v>150</v>
      </c>
      <c r="P172" t="s">
        <v>6768</v>
      </c>
      <c r="Q172">
        <v>80</v>
      </c>
    </row>
    <row r="173" spans="1:17" x14ac:dyDescent="0.2">
      <c r="A173" s="8" t="s">
        <v>2118</v>
      </c>
      <c r="D173" s="8" t="s">
        <v>4436</v>
      </c>
      <c r="G173" s="8" t="s">
        <v>4436</v>
      </c>
      <c r="M173" t="s">
        <v>2118</v>
      </c>
      <c r="N173">
        <v>153</v>
      </c>
      <c r="P173" t="s">
        <v>4436</v>
      </c>
      <c r="Q173">
        <v>75</v>
      </c>
    </row>
    <row r="174" spans="1:17" x14ac:dyDescent="0.2">
      <c r="A174" s="8" t="s">
        <v>4930</v>
      </c>
      <c r="D174" s="8" t="s">
        <v>7950</v>
      </c>
      <c r="G174" s="8" t="s">
        <v>7950</v>
      </c>
      <c r="M174" t="s">
        <v>4930</v>
      </c>
      <c r="N174">
        <v>126</v>
      </c>
      <c r="P174" t="s">
        <v>7950</v>
      </c>
      <c r="Q174">
        <v>61</v>
      </c>
    </row>
    <row r="175" spans="1:17" x14ac:dyDescent="0.2">
      <c r="A175" s="8" t="s">
        <v>4974</v>
      </c>
      <c r="D175" s="8" t="s">
        <v>8076</v>
      </c>
      <c r="G175" s="8" t="s">
        <v>7345</v>
      </c>
      <c r="M175" t="s">
        <v>4974</v>
      </c>
      <c r="N175">
        <v>121</v>
      </c>
      <c r="P175" t="s">
        <v>8076</v>
      </c>
      <c r="Q175">
        <v>49</v>
      </c>
    </row>
    <row r="176" spans="1:17" x14ac:dyDescent="0.2">
      <c r="A176" s="8" t="s">
        <v>6769</v>
      </c>
      <c r="D176" s="8" t="s">
        <v>7345</v>
      </c>
      <c r="G176" s="8" t="s">
        <v>7152</v>
      </c>
      <c r="M176" t="s">
        <v>6769</v>
      </c>
      <c r="N176">
        <v>141</v>
      </c>
      <c r="P176" t="s">
        <v>7345</v>
      </c>
      <c r="Q176">
        <v>36</v>
      </c>
    </row>
    <row r="177" spans="1:17" x14ac:dyDescent="0.2">
      <c r="A177" s="8" t="s">
        <v>6770</v>
      </c>
      <c r="D177" s="8" t="s">
        <v>7152</v>
      </c>
      <c r="G177" s="8" t="s">
        <v>2709</v>
      </c>
      <c r="M177" t="s">
        <v>6770</v>
      </c>
      <c r="N177">
        <v>116</v>
      </c>
      <c r="P177" t="s">
        <v>7152</v>
      </c>
      <c r="Q177">
        <v>34</v>
      </c>
    </row>
    <row r="178" spans="1:17" x14ac:dyDescent="0.2">
      <c r="A178" s="8" t="s">
        <v>7346</v>
      </c>
      <c r="D178" s="8" t="s">
        <v>2709</v>
      </c>
      <c r="G178" s="8" t="s">
        <v>1973</v>
      </c>
      <c r="M178" t="s">
        <v>7346</v>
      </c>
      <c r="N178">
        <v>123</v>
      </c>
      <c r="P178" t="s">
        <v>2709</v>
      </c>
      <c r="Q178">
        <v>158</v>
      </c>
    </row>
    <row r="179" spans="1:17" x14ac:dyDescent="0.2">
      <c r="A179" s="8" t="s">
        <v>1551</v>
      </c>
      <c r="D179" s="8" t="s">
        <v>1973</v>
      </c>
      <c r="G179" s="8" t="s">
        <v>2118</v>
      </c>
      <c r="M179" t="s">
        <v>1551</v>
      </c>
      <c r="N179">
        <v>117</v>
      </c>
      <c r="P179" t="s">
        <v>1973</v>
      </c>
      <c r="Q179">
        <v>146</v>
      </c>
    </row>
    <row r="180" spans="1:17" x14ac:dyDescent="0.2">
      <c r="A180" s="8" t="s">
        <v>4289</v>
      </c>
      <c r="D180" s="8" t="s">
        <v>2118</v>
      </c>
      <c r="G180" s="8" t="s">
        <v>4930</v>
      </c>
      <c r="M180" t="s">
        <v>4289</v>
      </c>
      <c r="N180">
        <v>89</v>
      </c>
      <c r="P180" t="s">
        <v>2118</v>
      </c>
      <c r="Q180">
        <v>153</v>
      </c>
    </row>
    <row r="181" spans="1:17" x14ac:dyDescent="0.2">
      <c r="A181" s="8" t="s">
        <v>1766</v>
      </c>
      <c r="D181" s="8" t="s">
        <v>4930</v>
      </c>
      <c r="G181" s="8" t="s">
        <v>4974</v>
      </c>
      <c r="M181" t="s">
        <v>1766</v>
      </c>
      <c r="N181">
        <v>86</v>
      </c>
      <c r="P181" t="s">
        <v>4930</v>
      </c>
      <c r="Q181">
        <v>128</v>
      </c>
    </row>
    <row r="182" spans="1:17" x14ac:dyDescent="0.2">
      <c r="A182" s="8" t="s">
        <v>4374</v>
      </c>
      <c r="D182" s="8" t="s">
        <v>4974</v>
      </c>
      <c r="G182" s="8" t="s">
        <v>6769</v>
      </c>
      <c r="M182" t="s">
        <v>4374</v>
      </c>
      <c r="N182">
        <v>70</v>
      </c>
      <c r="P182" t="s">
        <v>4974</v>
      </c>
      <c r="Q182">
        <v>129</v>
      </c>
    </row>
    <row r="183" spans="1:17" x14ac:dyDescent="0.2">
      <c r="A183" s="8" t="s">
        <v>4467</v>
      </c>
      <c r="D183" s="8" t="s">
        <v>6769</v>
      </c>
      <c r="G183" s="8" t="s">
        <v>6770</v>
      </c>
      <c r="M183" t="s">
        <v>4467</v>
      </c>
      <c r="N183">
        <v>86</v>
      </c>
      <c r="P183" t="s">
        <v>6769</v>
      </c>
      <c r="Q183">
        <v>128</v>
      </c>
    </row>
    <row r="184" spans="1:17" x14ac:dyDescent="0.2">
      <c r="A184" s="8" t="s">
        <v>4523</v>
      </c>
      <c r="D184" s="8" t="s">
        <v>6770</v>
      </c>
      <c r="G184" s="8" t="s">
        <v>7346</v>
      </c>
      <c r="M184" t="s">
        <v>4523</v>
      </c>
      <c r="N184">
        <v>52</v>
      </c>
      <c r="P184" t="s">
        <v>6770</v>
      </c>
      <c r="Q184">
        <v>118</v>
      </c>
    </row>
    <row r="185" spans="1:17" x14ac:dyDescent="0.2">
      <c r="A185" s="8" t="s">
        <v>4685</v>
      </c>
      <c r="D185" s="8" t="s">
        <v>7346</v>
      </c>
      <c r="G185" s="8" t="s">
        <v>1551</v>
      </c>
      <c r="M185" t="s">
        <v>4685</v>
      </c>
      <c r="N185">
        <v>75</v>
      </c>
      <c r="P185" t="s">
        <v>7346</v>
      </c>
      <c r="Q185">
        <v>131</v>
      </c>
    </row>
    <row r="186" spans="1:17" x14ac:dyDescent="0.2">
      <c r="A186" s="8" t="s">
        <v>4695</v>
      </c>
      <c r="D186" s="8" t="s">
        <v>1551</v>
      </c>
      <c r="G186" s="8" t="s">
        <v>4289</v>
      </c>
      <c r="M186" t="s">
        <v>4695</v>
      </c>
      <c r="N186">
        <v>57</v>
      </c>
      <c r="P186" t="s">
        <v>1551</v>
      </c>
      <c r="Q186">
        <v>106</v>
      </c>
    </row>
    <row r="187" spans="1:17" x14ac:dyDescent="0.2">
      <c r="A187" s="8" t="s">
        <v>4791</v>
      </c>
      <c r="D187" s="8" t="s">
        <v>4289</v>
      </c>
      <c r="G187" s="8" t="s">
        <v>1766</v>
      </c>
      <c r="M187" t="s">
        <v>4791</v>
      </c>
      <c r="N187">
        <v>28</v>
      </c>
      <c r="P187" t="s">
        <v>4289</v>
      </c>
      <c r="Q187">
        <v>91</v>
      </c>
    </row>
    <row r="188" spans="1:17" x14ac:dyDescent="0.2">
      <c r="A188" s="8" t="s">
        <v>4890</v>
      </c>
      <c r="D188" s="8" t="s">
        <v>1766</v>
      </c>
      <c r="G188" s="8" t="s">
        <v>4374</v>
      </c>
      <c r="M188" t="s">
        <v>4890</v>
      </c>
      <c r="N188">
        <v>99</v>
      </c>
      <c r="P188" t="s">
        <v>1766</v>
      </c>
      <c r="Q188">
        <v>91</v>
      </c>
    </row>
    <row r="189" spans="1:17" x14ac:dyDescent="0.2">
      <c r="A189" s="8" t="s">
        <v>2648</v>
      </c>
      <c r="D189" s="8" t="s">
        <v>4374</v>
      </c>
      <c r="G189" s="8" t="s">
        <v>4467</v>
      </c>
      <c r="M189" t="s">
        <v>2648</v>
      </c>
      <c r="N189">
        <v>157</v>
      </c>
      <c r="P189" t="s">
        <v>4374</v>
      </c>
      <c r="Q189">
        <v>74</v>
      </c>
    </row>
    <row r="190" spans="1:17" x14ac:dyDescent="0.2">
      <c r="A190" s="8" t="s">
        <v>1962</v>
      </c>
      <c r="D190" s="8" t="s">
        <v>4467</v>
      </c>
      <c r="G190" s="8" t="s">
        <v>4523</v>
      </c>
      <c r="M190" t="s">
        <v>1962</v>
      </c>
      <c r="N190">
        <v>141</v>
      </c>
      <c r="P190" t="s">
        <v>4467</v>
      </c>
      <c r="Q190">
        <v>89</v>
      </c>
    </row>
    <row r="191" spans="1:17" x14ac:dyDescent="0.2">
      <c r="A191" s="8" t="s">
        <v>2229</v>
      </c>
      <c r="D191" s="8" t="s">
        <v>4523</v>
      </c>
      <c r="G191" s="8" t="s">
        <v>4685</v>
      </c>
      <c r="M191" t="s">
        <v>2229</v>
      </c>
      <c r="N191">
        <v>136</v>
      </c>
      <c r="P191" t="s">
        <v>4523</v>
      </c>
      <c r="Q191">
        <v>56</v>
      </c>
    </row>
    <row r="192" spans="1:17" x14ac:dyDescent="0.2">
      <c r="A192" s="8" t="s">
        <v>4976</v>
      </c>
      <c r="D192" s="8" t="s">
        <v>4685</v>
      </c>
      <c r="G192" s="8" t="s">
        <v>4695</v>
      </c>
      <c r="M192" t="s">
        <v>4976</v>
      </c>
      <c r="N192">
        <v>121</v>
      </c>
      <c r="P192" t="s">
        <v>4685</v>
      </c>
      <c r="Q192">
        <v>82</v>
      </c>
    </row>
    <row r="193" spans="1:17" x14ac:dyDescent="0.2">
      <c r="A193" s="8" t="s">
        <v>5033</v>
      </c>
      <c r="D193" s="8" t="s">
        <v>4695</v>
      </c>
      <c r="G193" s="8" t="s">
        <v>4791</v>
      </c>
      <c r="M193" t="s">
        <v>5033</v>
      </c>
      <c r="N193">
        <v>123</v>
      </c>
      <c r="P193" t="s">
        <v>4695</v>
      </c>
      <c r="Q193">
        <v>66</v>
      </c>
    </row>
    <row r="194" spans="1:17" x14ac:dyDescent="0.2">
      <c r="A194" s="8" t="s">
        <v>7347</v>
      </c>
      <c r="D194" s="8" t="s">
        <v>4791</v>
      </c>
      <c r="G194" s="8" t="s">
        <v>8077</v>
      </c>
      <c r="M194" t="s">
        <v>7347</v>
      </c>
      <c r="N194">
        <v>95</v>
      </c>
      <c r="P194" t="s">
        <v>4791</v>
      </c>
      <c r="Q194">
        <v>47</v>
      </c>
    </row>
    <row r="195" spans="1:17" x14ac:dyDescent="0.2">
      <c r="A195" s="8" t="s">
        <v>5307</v>
      </c>
      <c r="D195" s="8" t="s">
        <v>8077</v>
      </c>
      <c r="G195" s="8" t="s">
        <v>4890</v>
      </c>
      <c r="M195" t="s">
        <v>5307</v>
      </c>
      <c r="N195">
        <v>68</v>
      </c>
      <c r="P195" t="s">
        <v>8077</v>
      </c>
      <c r="Q195">
        <v>30</v>
      </c>
    </row>
    <row r="196" spans="1:17" x14ac:dyDescent="0.2">
      <c r="A196" s="8" t="s">
        <v>7348</v>
      </c>
      <c r="D196" s="8" t="s">
        <v>4890</v>
      </c>
      <c r="G196" s="8" t="s">
        <v>2648</v>
      </c>
      <c r="M196" t="s">
        <v>7348</v>
      </c>
      <c r="N196">
        <v>24</v>
      </c>
      <c r="P196" t="s">
        <v>4890</v>
      </c>
      <c r="Q196">
        <v>104</v>
      </c>
    </row>
    <row r="197" spans="1:17" x14ac:dyDescent="0.2">
      <c r="A197" s="8" t="s">
        <v>5471</v>
      </c>
      <c r="D197" s="8" t="s">
        <v>2648</v>
      </c>
      <c r="G197" s="8" t="s">
        <v>1962</v>
      </c>
      <c r="M197" t="s">
        <v>5471</v>
      </c>
      <c r="N197">
        <v>133</v>
      </c>
      <c r="P197" t="s">
        <v>2648</v>
      </c>
      <c r="Q197">
        <v>154</v>
      </c>
    </row>
    <row r="198" spans="1:17" x14ac:dyDescent="0.2">
      <c r="A198" s="8" t="s">
        <v>2516</v>
      </c>
      <c r="D198" s="8" t="s">
        <v>1962</v>
      </c>
      <c r="G198" s="8" t="s">
        <v>2229</v>
      </c>
      <c r="M198" t="s">
        <v>2516</v>
      </c>
      <c r="N198">
        <v>129</v>
      </c>
      <c r="P198" t="s">
        <v>1962</v>
      </c>
      <c r="Q198">
        <v>154</v>
      </c>
    </row>
    <row r="199" spans="1:17" x14ac:dyDescent="0.2">
      <c r="A199" s="8" t="s">
        <v>6616</v>
      </c>
      <c r="D199" s="8" t="s">
        <v>2229</v>
      </c>
      <c r="G199" s="8" t="s">
        <v>4976</v>
      </c>
      <c r="M199" t="s">
        <v>6616</v>
      </c>
      <c r="N199">
        <v>91</v>
      </c>
      <c r="P199" t="s">
        <v>2229</v>
      </c>
      <c r="Q199">
        <v>135</v>
      </c>
    </row>
    <row r="200" spans="1:17" x14ac:dyDescent="0.2">
      <c r="A200" s="8" t="s">
        <v>2967</v>
      </c>
      <c r="D200" s="8" t="s">
        <v>4976</v>
      </c>
      <c r="G200" s="8" t="s">
        <v>5033</v>
      </c>
      <c r="M200" t="s">
        <v>2967</v>
      </c>
      <c r="N200">
        <v>80</v>
      </c>
      <c r="P200" t="s">
        <v>4976</v>
      </c>
      <c r="Q200">
        <v>130</v>
      </c>
    </row>
    <row r="201" spans="1:17" x14ac:dyDescent="0.2">
      <c r="A201" s="8" t="s">
        <v>3069</v>
      </c>
      <c r="D201" s="8" t="s">
        <v>5033</v>
      </c>
      <c r="G201" s="8" t="s">
        <v>7347</v>
      </c>
      <c r="M201" t="s">
        <v>3069</v>
      </c>
      <c r="N201">
        <v>74</v>
      </c>
      <c r="P201" t="s">
        <v>5033</v>
      </c>
      <c r="Q201">
        <v>123</v>
      </c>
    </row>
    <row r="202" spans="1:17" x14ac:dyDescent="0.2">
      <c r="A202" s="8" t="s">
        <v>3109</v>
      </c>
      <c r="D202" s="8" t="s">
        <v>7347</v>
      </c>
      <c r="G202" s="8" t="s">
        <v>5307</v>
      </c>
      <c r="M202" t="s">
        <v>3109</v>
      </c>
      <c r="N202">
        <v>46</v>
      </c>
      <c r="P202" t="s">
        <v>7347</v>
      </c>
      <c r="Q202">
        <v>103</v>
      </c>
    </row>
    <row r="203" spans="1:17" x14ac:dyDescent="0.2">
      <c r="A203" s="8" t="s">
        <v>7951</v>
      </c>
      <c r="D203" s="8" t="s">
        <v>5307</v>
      </c>
      <c r="G203" s="8" t="s">
        <v>7348</v>
      </c>
      <c r="M203" t="s">
        <v>7951</v>
      </c>
      <c r="N203">
        <v>22</v>
      </c>
      <c r="P203" t="s">
        <v>5307</v>
      </c>
      <c r="Q203">
        <v>66</v>
      </c>
    </row>
    <row r="204" spans="1:17" x14ac:dyDescent="0.2">
      <c r="A204" s="8" t="s">
        <v>6617</v>
      </c>
      <c r="D204" s="8" t="s">
        <v>7348</v>
      </c>
      <c r="G204" s="8" t="s">
        <v>5471</v>
      </c>
      <c r="M204" t="s">
        <v>6617</v>
      </c>
      <c r="N204">
        <v>111</v>
      </c>
      <c r="P204" t="s">
        <v>7348</v>
      </c>
      <c r="Q204">
        <v>25</v>
      </c>
    </row>
    <row r="205" spans="1:17" x14ac:dyDescent="0.2">
      <c r="A205" s="8" t="s">
        <v>6618</v>
      </c>
      <c r="D205" s="8" t="s">
        <v>5471</v>
      </c>
      <c r="G205" s="8" t="s">
        <v>2516</v>
      </c>
      <c r="M205" t="s">
        <v>6618</v>
      </c>
      <c r="N205">
        <v>157</v>
      </c>
      <c r="P205" t="s">
        <v>5471</v>
      </c>
      <c r="Q205">
        <v>137</v>
      </c>
    </row>
    <row r="206" spans="1:17" x14ac:dyDescent="0.2">
      <c r="A206" s="8" t="s">
        <v>6619</v>
      </c>
      <c r="D206" s="8" t="s">
        <v>2516</v>
      </c>
      <c r="G206" s="8" t="s">
        <v>6616</v>
      </c>
      <c r="M206" t="s">
        <v>6619</v>
      </c>
      <c r="N206">
        <v>146</v>
      </c>
      <c r="P206" t="s">
        <v>2516</v>
      </c>
      <c r="Q206">
        <v>134</v>
      </c>
    </row>
    <row r="207" spans="1:17" x14ac:dyDescent="0.2">
      <c r="A207" s="8" t="s">
        <v>6620</v>
      </c>
      <c r="D207" s="8" t="s">
        <v>6616</v>
      </c>
      <c r="G207" s="8" t="s">
        <v>2967</v>
      </c>
      <c r="M207" t="s">
        <v>6620</v>
      </c>
      <c r="N207">
        <v>136</v>
      </c>
      <c r="P207" t="s">
        <v>6616</v>
      </c>
      <c r="Q207">
        <v>94</v>
      </c>
    </row>
    <row r="208" spans="1:17" x14ac:dyDescent="0.2">
      <c r="A208" s="8" t="s">
        <v>6621</v>
      </c>
      <c r="D208" s="8" t="s">
        <v>2967</v>
      </c>
      <c r="G208" s="8" t="s">
        <v>3069</v>
      </c>
      <c r="M208" t="s">
        <v>6621</v>
      </c>
      <c r="N208">
        <v>147</v>
      </c>
      <c r="P208" t="s">
        <v>2967</v>
      </c>
      <c r="Q208">
        <v>81</v>
      </c>
    </row>
    <row r="209" spans="1:17" x14ac:dyDescent="0.2">
      <c r="A209" s="8" t="s">
        <v>6622</v>
      </c>
      <c r="D209" s="8" t="s">
        <v>3069</v>
      </c>
      <c r="G209" s="8" t="s">
        <v>3109</v>
      </c>
      <c r="M209" t="s">
        <v>6622</v>
      </c>
      <c r="N209">
        <v>126</v>
      </c>
      <c r="P209" t="s">
        <v>3069</v>
      </c>
      <c r="Q209">
        <v>76</v>
      </c>
    </row>
    <row r="210" spans="1:17" x14ac:dyDescent="0.2">
      <c r="A210" s="8" t="s">
        <v>6393</v>
      </c>
      <c r="D210" s="8" t="s">
        <v>3109</v>
      </c>
      <c r="G210" s="8" t="s">
        <v>7951</v>
      </c>
      <c r="M210" t="s">
        <v>6393</v>
      </c>
      <c r="N210">
        <v>136</v>
      </c>
      <c r="P210" t="s">
        <v>3109</v>
      </c>
      <c r="Q210">
        <v>52</v>
      </c>
    </row>
    <row r="211" spans="1:17" x14ac:dyDescent="0.2">
      <c r="A211" s="8" t="s">
        <v>7952</v>
      </c>
      <c r="D211" s="8" t="s">
        <v>7951</v>
      </c>
      <c r="G211" s="8" t="s">
        <v>6617</v>
      </c>
      <c r="M211" t="s">
        <v>7952</v>
      </c>
      <c r="N211">
        <v>104</v>
      </c>
      <c r="P211" t="s">
        <v>7951</v>
      </c>
      <c r="Q211">
        <v>27</v>
      </c>
    </row>
    <row r="212" spans="1:17" x14ac:dyDescent="0.2">
      <c r="A212" s="8" t="s">
        <v>1487</v>
      </c>
      <c r="D212" s="8" t="s">
        <v>6617</v>
      </c>
      <c r="G212" s="8" t="s">
        <v>6618</v>
      </c>
      <c r="M212" t="s">
        <v>1487</v>
      </c>
      <c r="N212">
        <v>135</v>
      </c>
      <c r="P212" t="s">
        <v>6617</v>
      </c>
      <c r="Q212">
        <v>118</v>
      </c>
    </row>
    <row r="213" spans="1:17" x14ac:dyDescent="0.2">
      <c r="A213" s="8" t="s">
        <v>1385</v>
      </c>
      <c r="D213" s="8" t="s">
        <v>6618</v>
      </c>
      <c r="G213" s="8" t="s">
        <v>6619</v>
      </c>
      <c r="M213" t="s">
        <v>1385</v>
      </c>
      <c r="N213">
        <v>114</v>
      </c>
      <c r="P213" t="s">
        <v>6618</v>
      </c>
      <c r="Q213">
        <v>162</v>
      </c>
    </row>
    <row r="214" spans="1:17" x14ac:dyDescent="0.2">
      <c r="A214" s="8" t="s">
        <v>6771</v>
      </c>
      <c r="D214" s="8" t="s">
        <v>6619</v>
      </c>
      <c r="G214" s="8" t="s">
        <v>6620</v>
      </c>
      <c r="M214" t="s">
        <v>6771</v>
      </c>
      <c r="N214">
        <v>96</v>
      </c>
      <c r="P214" t="s">
        <v>6619</v>
      </c>
      <c r="Q214">
        <v>151</v>
      </c>
    </row>
    <row r="215" spans="1:17" x14ac:dyDescent="0.2">
      <c r="A215" s="8" t="s">
        <v>7349</v>
      </c>
      <c r="D215" s="8" t="s">
        <v>6620</v>
      </c>
      <c r="G215" s="8" t="s">
        <v>6621</v>
      </c>
      <c r="M215" t="s">
        <v>7349</v>
      </c>
      <c r="N215">
        <v>88</v>
      </c>
      <c r="P215" t="s">
        <v>6620</v>
      </c>
      <c r="Q215">
        <v>134</v>
      </c>
    </row>
    <row r="216" spans="1:17" x14ac:dyDescent="0.2">
      <c r="A216" s="8" t="s">
        <v>1647</v>
      </c>
      <c r="D216" s="8" t="s">
        <v>6621</v>
      </c>
      <c r="G216" s="8" t="s">
        <v>6622</v>
      </c>
      <c r="M216" t="s">
        <v>1647</v>
      </c>
      <c r="N216">
        <v>104</v>
      </c>
      <c r="P216" t="s">
        <v>6621</v>
      </c>
      <c r="Q216">
        <v>149</v>
      </c>
    </row>
    <row r="217" spans="1:17" x14ac:dyDescent="0.2">
      <c r="A217" s="8" t="s">
        <v>2955</v>
      </c>
      <c r="D217" s="8" t="s">
        <v>6622</v>
      </c>
      <c r="G217" s="8" t="s">
        <v>6393</v>
      </c>
      <c r="M217" t="s">
        <v>2955</v>
      </c>
      <c r="N217">
        <v>95</v>
      </c>
      <c r="P217" t="s">
        <v>6622</v>
      </c>
      <c r="Q217">
        <v>127</v>
      </c>
    </row>
    <row r="218" spans="1:17" x14ac:dyDescent="0.2">
      <c r="A218" s="8" t="s">
        <v>2981</v>
      </c>
      <c r="D218" s="8" t="s">
        <v>6393</v>
      </c>
      <c r="G218" s="8" t="s">
        <v>7952</v>
      </c>
      <c r="M218" t="s">
        <v>2981</v>
      </c>
      <c r="N218">
        <v>70</v>
      </c>
      <c r="P218" t="s">
        <v>6393</v>
      </c>
      <c r="Q218">
        <v>135</v>
      </c>
    </row>
    <row r="219" spans="1:17" x14ac:dyDescent="0.2">
      <c r="A219" s="8" t="s">
        <v>1682</v>
      </c>
      <c r="D219" s="8" t="s">
        <v>7952</v>
      </c>
      <c r="G219" s="8" t="s">
        <v>1487</v>
      </c>
      <c r="M219" t="s">
        <v>1682</v>
      </c>
      <c r="N219">
        <v>102</v>
      </c>
      <c r="P219" t="s">
        <v>7952</v>
      </c>
      <c r="Q219">
        <v>110</v>
      </c>
    </row>
    <row r="220" spans="1:17" x14ac:dyDescent="0.2">
      <c r="A220" s="8" t="s">
        <v>3004</v>
      </c>
      <c r="D220" s="8" t="s">
        <v>1487</v>
      </c>
      <c r="G220" s="8" t="s">
        <v>1385</v>
      </c>
      <c r="M220" t="s">
        <v>3004</v>
      </c>
      <c r="N220">
        <v>82</v>
      </c>
      <c r="P220" t="s">
        <v>1487</v>
      </c>
      <c r="Q220">
        <v>140</v>
      </c>
    </row>
    <row r="221" spans="1:17" x14ac:dyDescent="0.2">
      <c r="A221" s="8" t="s">
        <v>3065</v>
      </c>
      <c r="D221" s="8" t="s">
        <v>1385</v>
      </c>
      <c r="G221" s="8" t="s">
        <v>6771</v>
      </c>
      <c r="M221" t="s">
        <v>3065</v>
      </c>
      <c r="N221">
        <v>49</v>
      </c>
      <c r="P221" t="s">
        <v>1385</v>
      </c>
      <c r="Q221">
        <v>113</v>
      </c>
    </row>
    <row r="222" spans="1:17" x14ac:dyDescent="0.2">
      <c r="A222" s="8" t="s">
        <v>1835</v>
      </c>
      <c r="D222" s="8" t="s">
        <v>6771</v>
      </c>
      <c r="G222" s="8" t="s">
        <v>1647</v>
      </c>
      <c r="M222" t="s">
        <v>1835</v>
      </c>
      <c r="N222">
        <v>79</v>
      </c>
      <c r="P222" t="s">
        <v>6771</v>
      </c>
      <c r="Q222">
        <v>92</v>
      </c>
    </row>
    <row r="223" spans="1:17" x14ac:dyDescent="0.2">
      <c r="A223" s="8" t="s">
        <v>3143</v>
      </c>
      <c r="D223" s="8" t="s">
        <v>1647</v>
      </c>
      <c r="G223" s="8" t="s">
        <v>2955</v>
      </c>
      <c r="M223" t="s">
        <v>3143</v>
      </c>
      <c r="N223">
        <v>65</v>
      </c>
      <c r="P223" t="s">
        <v>1647</v>
      </c>
      <c r="Q223">
        <v>106</v>
      </c>
    </row>
    <row r="224" spans="1:17" x14ac:dyDescent="0.2">
      <c r="A224" s="8" t="s">
        <v>3123</v>
      </c>
      <c r="D224" s="8" t="s">
        <v>2955</v>
      </c>
      <c r="G224" s="8" t="s">
        <v>2981</v>
      </c>
      <c r="M224" t="s">
        <v>3123</v>
      </c>
      <c r="N224">
        <v>68</v>
      </c>
      <c r="P224" t="s">
        <v>2955</v>
      </c>
      <c r="Q224">
        <v>93</v>
      </c>
    </row>
    <row r="225" spans="1:17" x14ac:dyDescent="0.2">
      <c r="A225" s="8" t="s">
        <v>3193</v>
      </c>
      <c r="D225" s="8" t="s">
        <v>2981</v>
      </c>
      <c r="G225" s="8" t="s">
        <v>1682</v>
      </c>
      <c r="M225" t="s">
        <v>3193</v>
      </c>
      <c r="N225">
        <v>76</v>
      </c>
      <c r="P225" t="s">
        <v>2981</v>
      </c>
      <c r="Q225">
        <v>74</v>
      </c>
    </row>
    <row r="226" spans="1:17" x14ac:dyDescent="0.2">
      <c r="A226" s="8" t="s">
        <v>3205</v>
      </c>
      <c r="D226" s="8" t="s">
        <v>1682</v>
      </c>
      <c r="G226" s="8" t="s">
        <v>3004</v>
      </c>
      <c r="M226" t="s">
        <v>3205</v>
      </c>
      <c r="N226">
        <v>50</v>
      </c>
      <c r="P226" t="s">
        <v>1682</v>
      </c>
      <c r="Q226">
        <v>107</v>
      </c>
    </row>
    <row r="227" spans="1:17" x14ac:dyDescent="0.2">
      <c r="A227" s="8" t="s">
        <v>3233</v>
      </c>
      <c r="D227" s="8" t="s">
        <v>3004</v>
      </c>
      <c r="G227" s="8" t="s">
        <v>3065</v>
      </c>
      <c r="M227" t="s">
        <v>3233</v>
      </c>
      <c r="N227">
        <v>39</v>
      </c>
      <c r="P227" t="s">
        <v>3004</v>
      </c>
      <c r="Q227">
        <v>82</v>
      </c>
    </row>
    <row r="228" spans="1:17" x14ac:dyDescent="0.2">
      <c r="A228" s="8" t="s">
        <v>3225</v>
      </c>
      <c r="D228" s="8" t="s">
        <v>3065</v>
      </c>
      <c r="G228" s="8" t="s">
        <v>1835</v>
      </c>
      <c r="M228" t="s">
        <v>3225</v>
      </c>
      <c r="N228">
        <v>37</v>
      </c>
      <c r="P228" t="s">
        <v>3065</v>
      </c>
      <c r="Q228">
        <v>55</v>
      </c>
    </row>
    <row r="229" spans="1:17" x14ac:dyDescent="0.2">
      <c r="A229" s="8" t="s">
        <v>3276</v>
      </c>
      <c r="D229" s="8" t="s">
        <v>1835</v>
      </c>
      <c r="G229" s="8" t="s">
        <v>3143</v>
      </c>
      <c r="M229" t="s">
        <v>3276</v>
      </c>
      <c r="N229">
        <v>51</v>
      </c>
      <c r="P229" t="s">
        <v>1835</v>
      </c>
      <c r="Q229">
        <v>78</v>
      </c>
    </row>
    <row r="230" spans="1:17" x14ac:dyDescent="0.2">
      <c r="A230" s="8" t="s">
        <v>7350</v>
      </c>
      <c r="D230" s="8" t="s">
        <v>3143</v>
      </c>
      <c r="G230" s="8" t="s">
        <v>3123</v>
      </c>
      <c r="M230" t="s">
        <v>7350</v>
      </c>
      <c r="N230">
        <v>124</v>
      </c>
      <c r="P230" t="s">
        <v>3143</v>
      </c>
      <c r="Q230">
        <v>53</v>
      </c>
    </row>
    <row r="231" spans="1:17" x14ac:dyDescent="0.2">
      <c r="A231" s="8" t="s">
        <v>2896</v>
      </c>
      <c r="D231" s="8" t="s">
        <v>3193</v>
      </c>
      <c r="G231" s="8" t="s">
        <v>3193</v>
      </c>
      <c r="M231" t="s">
        <v>2896</v>
      </c>
      <c r="N231">
        <v>170</v>
      </c>
      <c r="P231" t="s">
        <v>3193</v>
      </c>
      <c r="Q231">
        <v>79</v>
      </c>
    </row>
    <row r="232" spans="1:17" x14ac:dyDescent="0.2">
      <c r="A232" s="8" t="s">
        <v>2439</v>
      </c>
      <c r="D232" s="8" t="s">
        <v>3205</v>
      </c>
      <c r="G232" s="8" t="s">
        <v>3205</v>
      </c>
      <c r="M232" t="s">
        <v>2439</v>
      </c>
      <c r="N232">
        <v>171</v>
      </c>
      <c r="P232" t="s">
        <v>3205</v>
      </c>
      <c r="Q232">
        <v>44</v>
      </c>
    </row>
    <row r="233" spans="1:17" x14ac:dyDescent="0.2">
      <c r="A233" s="8" t="s">
        <v>1888</v>
      </c>
      <c r="D233" s="8" t="s">
        <v>3233</v>
      </c>
      <c r="G233" s="8" t="s">
        <v>3233</v>
      </c>
      <c r="M233" t="s">
        <v>1888</v>
      </c>
      <c r="N233">
        <v>156</v>
      </c>
      <c r="P233" t="s">
        <v>3233</v>
      </c>
      <c r="Q233">
        <v>35</v>
      </c>
    </row>
    <row r="234" spans="1:17" x14ac:dyDescent="0.2">
      <c r="A234" s="8" t="s">
        <v>6772</v>
      </c>
      <c r="D234" s="8" t="s">
        <v>3225</v>
      </c>
      <c r="G234" s="8" t="s">
        <v>3225</v>
      </c>
      <c r="M234" t="s">
        <v>6772</v>
      </c>
      <c r="N234">
        <v>161</v>
      </c>
      <c r="P234" t="s">
        <v>3225</v>
      </c>
      <c r="Q234">
        <v>40</v>
      </c>
    </row>
    <row r="235" spans="1:17" x14ac:dyDescent="0.2">
      <c r="A235" s="8" t="s">
        <v>1939</v>
      </c>
      <c r="D235" s="8" t="s">
        <v>3276</v>
      </c>
      <c r="G235" s="8" t="s">
        <v>3276</v>
      </c>
      <c r="M235" t="s">
        <v>1939</v>
      </c>
      <c r="N235">
        <v>126</v>
      </c>
      <c r="P235" t="s">
        <v>3276</v>
      </c>
      <c r="Q235">
        <v>59</v>
      </c>
    </row>
    <row r="236" spans="1:17" x14ac:dyDescent="0.2">
      <c r="A236" s="8" t="s">
        <v>1485</v>
      </c>
      <c r="D236" s="8" t="s">
        <v>7350</v>
      </c>
      <c r="G236" s="8" t="s">
        <v>7350</v>
      </c>
      <c r="M236" t="s">
        <v>1485</v>
      </c>
      <c r="N236">
        <v>150</v>
      </c>
      <c r="P236" t="s">
        <v>7350</v>
      </c>
      <c r="Q236">
        <v>125</v>
      </c>
    </row>
    <row r="237" spans="1:17" x14ac:dyDescent="0.2">
      <c r="A237" s="8" t="s">
        <v>1420</v>
      </c>
      <c r="D237" s="8" t="s">
        <v>2896</v>
      </c>
      <c r="G237" s="8" t="s">
        <v>2896</v>
      </c>
      <c r="M237" t="s">
        <v>1420</v>
      </c>
      <c r="N237">
        <v>120</v>
      </c>
      <c r="P237" t="s">
        <v>2896</v>
      </c>
      <c r="Q237">
        <v>172</v>
      </c>
    </row>
    <row r="238" spans="1:17" x14ac:dyDescent="0.2">
      <c r="A238" s="8" t="s">
        <v>5079</v>
      </c>
      <c r="D238" s="8" t="s">
        <v>2439</v>
      </c>
      <c r="G238" s="8" t="s">
        <v>2439</v>
      </c>
      <c r="M238" t="s">
        <v>5079</v>
      </c>
      <c r="N238">
        <v>89</v>
      </c>
      <c r="P238" t="s">
        <v>2439</v>
      </c>
      <c r="Q238">
        <v>173</v>
      </c>
    </row>
    <row r="239" spans="1:17" x14ac:dyDescent="0.2">
      <c r="A239" s="8" t="s">
        <v>1652</v>
      </c>
      <c r="D239" s="8" t="s">
        <v>1888</v>
      </c>
      <c r="G239" s="8" t="s">
        <v>1888</v>
      </c>
      <c r="M239" t="s">
        <v>1652</v>
      </c>
      <c r="N239">
        <v>126</v>
      </c>
      <c r="P239" t="s">
        <v>1888</v>
      </c>
      <c r="Q239">
        <v>161</v>
      </c>
    </row>
    <row r="240" spans="1:17" x14ac:dyDescent="0.2">
      <c r="A240" s="8" t="s">
        <v>1613</v>
      </c>
      <c r="D240" s="8" t="s">
        <v>6772</v>
      </c>
      <c r="G240" s="8" t="s">
        <v>6772</v>
      </c>
      <c r="M240" t="s">
        <v>1613</v>
      </c>
      <c r="N240">
        <v>101</v>
      </c>
      <c r="P240" t="s">
        <v>6772</v>
      </c>
      <c r="Q240">
        <v>163</v>
      </c>
    </row>
    <row r="241" spans="1:17" x14ac:dyDescent="0.2">
      <c r="A241" s="8" t="s">
        <v>5128</v>
      </c>
      <c r="D241" s="8" t="s">
        <v>1939</v>
      </c>
      <c r="G241" s="8" t="s">
        <v>1939</v>
      </c>
      <c r="M241" t="s">
        <v>5128</v>
      </c>
      <c r="N241">
        <v>79</v>
      </c>
      <c r="P241" t="s">
        <v>1939</v>
      </c>
      <c r="Q241">
        <v>134</v>
      </c>
    </row>
    <row r="242" spans="1:17" x14ac:dyDescent="0.2">
      <c r="A242" s="8" t="s">
        <v>1821</v>
      </c>
      <c r="D242" s="8" t="s">
        <v>1485</v>
      </c>
      <c r="G242" s="8" t="s">
        <v>1485</v>
      </c>
      <c r="M242" t="s">
        <v>1821</v>
      </c>
      <c r="N242">
        <v>108</v>
      </c>
      <c r="P242" t="s">
        <v>1485</v>
      </c>
      <c r="Q242">
        <v>150</v>
      </c>
    </row>
    <row r="243" spans="1:17" x14ac:dyDescent="0.2">
      <c r="A243" s="8" t="s">
        <v>5184</v>
      </c>
      <c r="D243" s="8" t="s">
        <v>1420</v>
      </c>
      <c r="G243" s="8" t="s">
        <v>1420</v>
      </c>
      <c r="M243" t="s">
        <v>5184</v>
      </c>
      <c r="N243">
        <v>94</v>
      </c>
      <c r="P243" t="s">
        <v>1420</v>
      </c>
      <c r="Q243">
        <v>122</v>
      </c>
    </row>
    <row r="244" spans="1:17" x14ac:dyDescent="0.2">
      <c r="A244" s="8" t="s">
        <v>5192</v>
      </c>
      <c r="D244" s="8" t="s">
        <v>5079</v>
      </c>
      <c r="G244" s="8" t="s">
        <v>5079</v>
      </c>
      <c r="M244" t="s">
        <v>5192</v>
      </c>
      <c r="N244">
        <v>76</v>
      </c>
      <c r="P244" t="s">
        <v>5079</v>
      </c>
      <c r="Q244">
        <v>86</v>
      </c>
    </row>
    <row r="245" spans="1:17" x14ac:dyDescent="0.2">
      <c r="A245" s="8" t="s">
        <v>7351</v>
      </c>
      <c r="D245" s="8" t="s">
        <v>1652</v>
      </c>
      <c r="G245" s="8" t="s">
        <v>1652</v>
      </c>
      <c r="M245" t="s">
        <v>7351</v>
      </c>
      <c r="N245">
        <v>58</v>
      </c>
      <c r="P245" t="s">
        <v>1652</v>
      </c>
      <c r="Q245">
        <v>131</v>
      </c>
    </row>
    <row r="246" spans="1:17" x14ac:dyDescent="0.2">
      <c r="A246" s="8" t="s">
        <v>1870</v>
      </c>
      <c r="D246" s="8" t="s">
        <v>1613</v>
      </c>
      <c r="G246" s="8" t="s">
        <v>1613</v>
      </c>
      <c r="M246" t="s">
        <v>1870</v>
      </c>
      <c r="N246">
        <v>82</v>
      </c>
      <c r="P246" t="s">
        <v>1613</v>
      </c>
      <c r="Q246">
        <v>103</v>
      </c>
    </row>
    <row r="247" spans="1:17" x14ac:dyDescent="0.2">
      <c r="A247" s="8" t="s">
        <v>5256</v>
      </c>
      <c r="D247" s="8" t="s">
        <v>5128</v>
      </c>
      <c r="G247" s="8" t="s">
        <v>5128</v>
      </c>
      <c r="M247" t="s">
        <v>5256</v>
      </c>
      <c r="N247">
        <v>64</v>
      </c>
      <c r="P247" t="s">
        <v>5128</v>
      </c>
      <c r="Q247">
        <v>85</v>
      </c>
    </row>
    <row r="248" spans="1:17" x14ac:dyDescent="0.2">
      <c r="A248" s="8" t="s">
        <v>5262</v>
      </c>
      <c r="D248" s="8" t="s">
        <v>1821</v>
      </c>
      <c r="G248" s="8" t="s">
        <v>1821</v>
      </c>
      <c r="M248" t="s">
        <v>5262</v>
      </c>
      <c r="N248">
        <v>65</v>
      </c>
      <c r="P248" t="s">
        <v>1821</v>
      </c>
      <c r="Q248">
        <v>110</v>
      </c>
    </row>
    <row r="249" spans="1:17" x14ac:dyDescent="0.2">
      <c r="A249" s="8" t="s">
        <v>5337</v>
      </c>
      <c r="D249" s="8" t="s">
        <v>5184</v>
      </c>
      <c r="G249" s="8" t="s">
        <v>5184</v>
      </c>
      <c r="M249" t="s">
        <v>5337</v>
      </c>
      <c r="N249">
        <v>82</v>
      </c>
      <c r="P249" t="s">
        <v>5184</v>
      </c>
      <c r="Q249">
        <v>94</v>
      </c>
    </row>
    <row r="250" spans="1:17" x14ac:dyDescent="0.2">
      <c r="A250" s="8" t="s">
        <v>5347</v>
      </c>
      <c r="D250" s="8" t="s">
        <v>5192</v>
      </c>
      <c r="G250" s="8" t="s">
        <v>5192</v>
      </c>
      <c r="M250" t="s">
        <v>5347</v>
      </c>
      <c r="N250">
        <v>70</v>
      </c>
      <c r="P250" t="s">
        <v>5192</v>
      </c>
      <c r="Q250">
        <v>76</v>
      </c>
    </row>
    <row r="251" spans="1:17" x14ac:dyDescent="0.2">
      <c r="A251" s="8" t="s">
        <v>5351</v>
      </c>
      <c r="D251" s="8" t="s">
        <v>7351</v>
      </c>
      <c r="G251" s="8" t="s">
        <v>7351</v>
      </c>
      <c r="M251" t="s">
        <v>5351</v>
      </c>
      <c r="N251">
        <v>48</v>
      </c>
      <c r="P251" t="s">
        <v>7351</v>
      </c>
      <c r="Q251">
        <v>59</v>
      </c>
    </row>
    <row r="252" spans="1:17" x14ac:dyDescent="0.2">
      <c r="A252" s="8" t="s">
        <v>5423</v>
      </c>
      <c r="D252" s="8" t="s">
        <v>1870</v>
      </c>
      <c r="G252" s="8" t="s">
        <v>1870</v>
      </c>
      <c r="M252" t="s">
        <v>5423</v>
      </c>
      <c r="N252">
        <v>55</v>
      </c>
      <c r="P252" t="s">
        <v>1870</v>
      </c>
      <c r="Q252">
        <v>87</v>
      </c>
    </row>
    <row r="253" spans="1:17" x14ac:dyDescent="0.2">
      <c r="A253" s="8" t="s">
        <v>2857</v>
      </c>
      <c r="D253" s="8" t="s">
        <v>5256</v>
      </c>
      <c r="G253" s="8" t="s">
        <v>5256</v>
      </c>
      <c r="M253" t="s">
        <v>2857</v>
      </c>
      <c r="N253">
        <v>187</v>
      </c>
      <c r="P253" t="s">
        <v>5256</v>
      </c>
      <c r="Q253">
        <v>67</v>
      </c>
    </row>
    <row r="254" spans="1:17" x14ac:dyDescent="0.2">
      <c r="A254" s="8" t="s">
        <v>2402</v>
      </c>
      <c r="D254" s="8" t="s">
        <v>5262</v>
      </c>
      <c r="G254" s="8" t="s">
        <v>5262</v>
      </c>
      <c r="M254" t="s">
        <v>2402</v>
      </c>
      <c r="N254">
        <v>182</v>
      </c>
      <c r="P254" t="s">
        <v>5262</v>
      </c>
      <c r="Q254">
        <v>58</v>
      </c>
    </row>
    <row r="255" spans="1:17" x14ac:dyDescent="0.2">
      <c r="A255" s="8" t="s">
        <v>1958</v>
      </c>
      <c r="D255" s="8" t="s">
        <v>5337</v>
      </c>
      <c r="G255" s="8" t="s">
        <v>5337</v>
      </c>
      <c r="M255" t="s">
        <v>1958</v>
      </c>
      <c r="N255">
        <v>167</v>
      </c>
      <c r="P255" t="s">
        <v>5337</v>
      </c>
      <c r="Q255">
        <v>76</v>
      </c>
    </row>
    <row r="256" spans="1:17" x14ac:dyDescent="0.2">
      <c r="A256" s="8" t="s">
        <v>2045</v>
      </c>
      <c r="D256" s="8" t="s">
        <v>5347</v>
      </c>
      <c r="G256" s="8" t="s">
        <v>5347</v>
      </c>
      <c r="M256" t="s">
        <v>2045</v>
      </c>
      <c r="N256">
        <v>150</v>
      </c>
      <c r="P256" t="s">
        <v>5347</v>
      </c>
      <c r="Q256">
        <v>73</v>
      </c>
    </row>
    <row r="257" spans="1:17" x14ac:dyDescent="0.2">
      <c r="A257" s="8" t="s">
        <v>5506</v>
      </c>
      <c r="D257" s="8" t="s">
        <v>5351</v>
      </c>
      <c r="G257" s="8" t="s">
        <v>5351</v>
      </c>
      <c r="M257" t="s">
        <v>5506</v>
      </c>
      <c r="N257">
        <v>152</v>
      </c>
      <c r="P257" t="s">
        <v>5351</v>
      </c>
      <c r="Q257">
        <v>46</v>
      </c>
    </row>
    <row r="258" spans="1:17" x14ac:dyDescent="0.2">
      <c r="A258" s="8" t="s">
        <v>5508</v>
      </c>
      <c r="D258" s="8" t="s">
        <v>5423</v>
      </c>
      <c r="G258" s="8" t="s">
        <v>5423</v>
      </c>
      <c r="M258" t="s">
        <v>5508</v>
      </c>
      <c r="N258">
        <v>128</v>
      </c>
      <c r="P258" t="s">
        <v>5423</v>
      </c>
      <c r="Q258">
        <v>47</v>
      </c>
    </row>
    <row r="259" spans="1:17" x14ac:dyDescent="0.2">
      <c r="A259" s="8" t="s">
        <v>5517</v>
      </c>
      <c r="D259" s="8" t="s">
        <v>2857</v>
      </c>
      <c r="G259" s="8" t="s">
        <v>2857</v>
      </c>
      <c r="M259" t="s">
        <v>5517</v>
      </c>
      <c r="N259">
        <v>119</v>
      </c>
      <c r="P259" t="s">
        <v>2857</v>
      </c>
      <c r="Q259">
        <v>190</v>
      </c>
    </row>
    <row r="260" spans="1:17" x14ac:dyDescent="0.2">
      <c r="A260" s="8" t="s">
        <v>5514</v>
      </c>
      <c r="D260" s="8" t="s">
        <v>2402</v>
      </c>
      <c r="G260" s="8" t="s">
        <v>2402</v>
      </c>
      <c r="M260" t="s">
        <v>5514</v>
      </c>
      <c r="N260">
        <v>105</v>
      </c>
      <c r="P260" t="s">
        <v>2402</v>
      </c>
      <c r="Q260">
        <v>188</v>
      </c>
    </row>
    <row r="261" spans="1:17" x14ac:dyDescent="0.2">
      <c r="A261" s="8" t="s">
        <v>7078</v>
      </c>
      <c r="D261" s="8" t="s">
        <v>1958</v>
      </c>
      <c r="G261" s="8" t="s">
        <v>1958</v>
      </c>
      <c r="M261" t="s">
        <v>7078</v>
      </c>
      <c r="N261">
        <v>102</v>
      </c>
      <c r="P261" t="s">
        <v>1958</v>
      </c>
      <c r="Q261">
        <v>176</v>
      </c>
    </row>
    <row r="262" spans="1:17" x14ac:dyDescent="0.2">
      <c r="A262" s="8" t="s">
        <v>3451</v>
      </c>
      <c r="D262" s="8" t="s">
        <v>2045</v>
      </c>
      <c r="G262" s="8" t="s">
        <v>2045</v>
      </c>
      <c r="M262" t="s">
        <v>3451</v>
      </c>
      <c r="N262">
        <v>94</v>
      </c>
      <c r="P262" t="s">
        <v>2045</v>
      </c>
      <c r="Q262">
        <v>152</v>
      </c>
    </row>
    <row r="263" spans="1:17" x14ac:dyDescent="0.2">
      <c r="A263" s="8" t="s">
        <v>6773</v>
      </c>
      <c r="D263" s="8" t="s">
        <v>5506</v>
      </c>
      <c r="G263" s="8" t="s">
        <v>5506</v>
      </c>
      <c r="M263" t="s">
        <v>6773</v>
      </c>
      <c r="N263">
        <v>79</v>
      </c>
      <c r="P263" t="s">
        <v>5506</v>
      </c>
      <c r="Q263">
        <v>144</v>
      </c>
    </row>
    <row r="264" spans="1:17" x14ac:dyDescent="0.2">
      <c r="A264" s="8" t="s">
        <v>7352</v>
      </c>
      <c r="D264" s="8" t="s">
        <v>5508</v>
      </c>
      <c r="G264" s="8" t="s">
        <v>5508</v>
      </c>
      <c r="M264" t="s">
        <v>7352</v>
      </c>
      <c r="N264">
        <v>72</v>
      </c>
      <c r="P264" t="s">
        <v>5508</v>
      </c>
      <c r="Q264">
        <v>125</v>
      </c>
    </row>
    <row r="265" spans="1:17" x14ac:dyDescent="0.2">
      <c r="A265" s="8" t="s">
        <v>3657</v>
      </c>
      <c r="D265" s="8" t="s">
        <v>5517</v>
      </c>
      <c r="G265" s="8" t="s">
        <v>5517</v>
      </c>
      <c r="M265" t="s">
        <v>3657</v>
      </c>
      <c r="N265">
        <v>63</v>
      </c>
      <c r="P265" t="s">
        <v>5517</v>
      </c>
      <c r="Q265">
        <v>129</v>
      </c>
    </row>
    <row r="266" spans="1:17" x14ac:dyDescent="0.2">
      <c r="A266" s="8" t="s">
        <v>7208</v>
      </c>
      <c r="D266" s="8" t="s">
        <v>5514</v>
      </c>
      <c r="G266" s="8" t="s">
        <v>5514</v>
      </c>
      <c r="M266" t="s">
        <v>7208</v>
      </c>
      <c r="N266">
        <v>35</v>
      </c>
      <c r="P266" t="s">
        <v>5514</v>
      </c>
      <c r="Q266">
        <v>108</v>
      </c>
    </row>
    <row r="267" spans="1:17" x14ac:dyDescent="0.2">
      <c r="A267" s="8" t="s">
        <v>2744</v>
      </c>
      <c r="D267" s="8" t="s">
        <v>7078</v>
      </c>
      <c r="G267" s="8" t="s">
        <v>7078</v>
      </c>
      <c r="M267" t="s">
        <v>2744</v>
      </c>
      <c r="N267">
        <v>145</v>
      </c>
      <c r="P267" t="s">
        <v>7078</v>
      </c>
      <c r="Q267">
        <v>100</v>
      </c>
    </row>
    <row r="268" spans="1:17" x14ac:dyDescent="0.2">
      <c r="A268" s="8" t="s">
        <v>2169</v>
      </c>
      <c r="D268" s="8" t="s">
        <v>3451</v>
      </c>
      <c r="G268" s="8" t="s">
        <v>3451</v>
      </c>
      <c r="M268" t="s">
        <v>2169</v>
      </c>
      <c r="N268">
        <v>132</v>
      </c>
      <c r="P268" t="s">
        <v>3451</v>
      </c>
      <c r="Q268">
        <v>99</v>
      </c>
    </row>
    <row r="269" spans="1:17" x14ac:dyDescent="0.2">
      <c r="A269" s="8" t="s">
        <v>5613</v>
      </c>
      <c r="D269" s="8" t="s">
        <v>6773</v>
      </c>
      <c r="G269" s="8" t="s">
        <v>6773</v>
      </c>
      <c r="M269" t="s">
        <v>5613</v>
      </c>
      <c r="N269">
        <v>115</v>
      </c>
      <c r="P269" t="s">
        <v>6773</v>
      </c>
      <c r="Q269">
        <v>77</v>
      </c>
    </row>
    <row r="270" spans="1:17" x14ac:dyDescent="0.2">
      <c r="A270" s="8" t="s">
        <v>7353</v>
      </c>
      <c r="D270" s="8" t="s">
        <v>7352</v>
      </c>
      <c r="G270" s="8" t="s">
        <v>7352</v>
      </c>
      <c r="M270" t="s">
        <v>7353</v>
      </c>
      <c r="N270">
        <v>98</v>
      </c>
      <c r="P270" t="s">
        <v>7352</v>
      </c>
      <c r="Q270">
        <v>73</v>
      </c>
    </row>
    <row r="271" spans="1:17" x14ac:dyDescent="0.2">
      <c r="A271" s="8" t="s">
        <v>5659</v>
      </c>
      <c r="D271" s="8" t="s">
        <v>3657</v>
      </c>
      <c r="G271" s="8" t="s">
        <v>3657</v>
      </c>
      <c r="M271" t="s">
        <v>5659</v>
      </c>
      <c r="N271">
        <v>91</v>
      </c>
      <c r="P271" t="s">
        <v>3657</v>
      </c>
      <c r="Q271">
        <v>62</v>
      </c>
    </row>
    <row r="272" spans="1:17" x14ac:dyDescent="0.2">
      <c r="A272" s="8" t="s">
        <v>5711</v>
      </c>
      <c r="D272" s="8" t="s">
        <v>3882</v>
      </c>
      <c r="G272" s="8" t="s">
        <v>3882</v>
      </c>
      <c r="M272" t="s">
        <v>5711</v>
      </c>
      <c r="N272">
        <v>93</v>
      </c>
      <c r="P272" t="s">
        <v>3882</v>
      </c>
      <c r="Q272">
        <v>40</v>
      </c>
    </row>
    <row r="273" spans="1:17" x14ac:dyDescent="0.2">
      <c r="A273" s="8" t="s">
        <v>5727</v>
      </c>
      <c r="D273" s="8" t="s">
        <v>7208</v>
      </c>
      <c r="G273" s="8" t="s">
        <v>7208</v>
      </c>
      <c r="M273" t="s">
        <v>5727</v>
      </c>
      <c r="N273">
        <v>71</v>
      </c>
      <c r="P273" t="s">
        <v>7208</v>
      </c>
      <c r="Q273">
        <v>50</v>
      </c>
    </row>
    <row r="274" spans="1:17" x14ac:dyDescent="0.2">
      <c r="A274" s="8" t="s">
        <v>5814</v>
      </c>
      <c r="D274" s="8" t="s">
        <v>8078</v>
      </c>
      <c r="G274" s="8" t="s">
        <v>8078</v>
      </c>
      <c r="M274" t="s">
        <v>5814</v>
      </c>
      <c r="N274">
        <v>84</v>
      </c>
      <c r="P274" t="s">
        <v>8078</v>
      </c>
      <c r="Q274">
        <v>14</v>
      </c>
    </row>
    <row r="275" spans="1:17" x14ac:dyDescent="0.2">
      <c r="A275" s="8" t="s">
        <v>5865</v>
      </c>
      <c r="D275" s="8" t="s">
        <v>2744</v>
      </c>
      <c r="G275" s="8" t="s">
        <v>2744</v>
      </c>
      <c r="M275" t="s">
        <v>5865</v>
      </c>
      <c r="N275">
        <v>78</v>
      </c>
      <c r="P275" t="s">
        <v>2744</v>
      </c>
      <c r="Q275">
        <v>145</v>
      </c>
    </row>
    <row r="276" spans="1:17" x14ac:dyDescent="0.2">
      <c r="A276" s="8" t="s">
        <v>7354</v>
      </c>
      <c r="D276" s="8" t="s">
        <v>2169</v>
      </c>
      <c r="G276" s="8" t="s">
        <v>2169</v>
      </c>
      <c r="M276" t="s">
        <v>7354</v>
      </c>
      <c r="N276">
        <v>55</v>
      </c>
      <c r="P276" t="s">
        <v>2169</v>
      </c>
      <c r="Q276">
        <v>135</v>
      </c>
    </row>
    <row r="277" spans="1:17" x14ac:dyDescent="0.2">
      <c r="A277" s="8" t="s">
        <v>5914</v>
      </c>
      <c r="D277" s="8" t="s">
        <v>8079</v>
      </c>
      <c r="G277" s="8" t="s">
        <v>5613</v>
      </c>
      <c r="M277" t="s">
        <v>5914</v>
      </c>
      <c r="N277">
        <v>66</v>
      </c>
      <c r="P277" t="s">
        <v>8079</v>
      </c>
      <c r="Q277">
        <v>138</v>
      </c>
    </row>
    <row r="278" spans="1:17" x14ac:dyDescent="0.2">
      <c r="A278" s="8" t="s">
        <v>5913</v>
      </c>
      <c r="D278" s="8" t="s">
        <v>5613</v>
      </c>
      <c r="G278" s="8" t="s">
        <v>7353</v>
      </c>
      <c r="M278" t="s">
        <v>5913</v>
      </c>
      <c r="N278">
        <v>46</v>
      </c>
      <c r="P278" t="s">
        <v>5613</v>
      </c>
      <c r="Q278">
        <v>120</v>
      </c>
    </row>
    <row r="279" spans="1:17" x14ac:dyDescent="0.2">
      <c r="A279" s="8" t="s">
        <v>6109</v>
      </c>
      <c r="D279" s="8" t="s">
        <v>7353</v>
      </c>
      <c r="G279" s="8" t="s">
        <v>5659</v>
      </c>
      <c r="M279" t="s">
        <v>6109</v>
      </c>
      <c r="N279">
        <v>28</v>
      </c>
      <c r="P279" t="s">
        <v>7353</v>
      </c>
      <c r="Q279">
        <v>96</v>
      </c>
    </row>
    <row r="280" spans="1:17" x14ac:dyDescent="0.2">
      <c r="A280" s="8" t="s">
        <v>6363</v>
      </c>
      <c r="D280" s="8" t="s">
        <v>5659</v>
      </c>
      <c r="G280" s="8" t="s">
        <v>5711</v>
      </c>
      <c r="M280" t="s">
        <v>6363</v>
      </c>
      <c r="N280">
        <v>127</v>
      </c>
      <c r="P280" t="s">
        <v>5659</v>
      </c>
      <c r="Q280">
        <v>89</v>
      </c>
    </row>
    <row r="281" spans="1:17" x14ac:dyDescent="0.2">
      <c r="A281" s="8" t="s">
        <v>6358</v>
      </c>
      <c r="D281" s="8" t="s">
        <v>5711</v>
      </c>
      <c r="G281" s="8" t="s">
        <v>5727</v>
      </c>
      <c r="M281" t="s">
        <v>6358</v>
      </c>
      <c r="N281">
        <v>120</v>
      </c>
      <c r="P281" t="s">
        <v>5711</v>
      </c>
      <c r="Q281">
        <v>95</v>
      </c>
    </row>
    <row r="282" spans="1:17" x14ac:dyDescent="0.2">
      <c r="A282" s="8" t="s">
        <v>2763</v>
      </c>
      <c r="D282" s="8" t="s">
        <v>5727</v>
      </c>
      <c r="G282" s="8" t="s">
        <v>5814</v>
      </c>
      <c r="M282" t="s">
        <v>2763</v>
      </c>
      <c r="N282">
        <v>142</v>
      </c>
      <c r="P282" t="s">
        <v>5727</v>
      </c>
      <c r="Q282">
        <v>69</v>
      </c>
    </row>
    <row r="283" spans="1:17" x14ac:dyDescent="0.2">
      <c r="A283" s="8" t="s">
        <v>2203</v>
      </c>
      <c r="D283" s="8" t="s">
        <v>5814</v>
      </c>
      <c r="G283" s="8" t="s">
        <v>5865</v>
      </c>
      <c r="M283" t="s">
        <v>2203</v>
      </c>
      <c r="N283">
        <v>144</v>
      </c>
      <c r="P283" t="s">
        <v>5814</v>
      </c>
      <c r="Q283">
        <v>84</v>
      </c>
    </row>
    <row r="284" spans="1:17" x14ac:dyDescent="0.2">
      <c r="A284" s="8" t="s">
        <v>2198</v>
      </c>
      <c r="D284" s="8" t="s">
        <v>5865</v>
      </c>
      <c r="G284" s="8" t="s">
        <v>7354</v>
      </c>
      <c r="M284" t="s">
        <v>2198</v>
      </c>
      <c r="N284">
        <v>146</v>
      </c>
      <c r="P284" t="s">
        <v>5865</v>
      </c>
      <c r="Q284">
        <v>68</v>
      </c>
    </row>
    <row r="285" spans="1:17" x14ac:dyDescent="0.2">
      <c r="A285" s="8" t="s">
        <v>6229</v>
      </c>
      <c r="D285" s="8" t="s">
        <v>7354</v>
      </c>
      <c r="G285" s="8" t="s">
        <v>5914</v>
      </c>
      <c r="M285" t="s">
        <v>6229</v>
      </c>
      <c r="N285">
        <v>117</v>
      </c>
      <c r="P285" t="s">
        <v>7354</v>
      </c>
      <c r="Q285">
        <v>54</v>
      </c>
    </row>
    <row r="286" spans="1:17" x14ac:dyDescent="0.2">
      <c r="A286" s="8" t="s">
        <v>6255</v>
      </c>
      <c r="D286" s="8" t="s">
        <v>5914</v>
      </c>
      <c r="G286" s="8" t="s">
        <v>5913</v>
      </c>
      <c r="M286" t="s">
        <v>6255</v>
      </c>
      <c r="N286">
        <v>108</v>
      </c>
      <c r="P286" t="s">
        <v>5914</v>
      </c>
      <c r="Q286">
        <v>58</v>
      </c>
    </row>
    <row r="287" spans="1:17" x14ac:dyDescent="0.2">
      <c r="A287" s="8" t="s">
        <v>5092</v>
      </c>
      <c r="D287" s="8" t="s">
        <v>5913</v>
      </c>
      <c r="G287" s="8" t="s">
        <v>6109</v>
      </c>
      <c r="M287" t="s">
        <v>5092</v>
      </c>
      <c r="N287">
        <v>122</v>
      </c>
      <c r="P287" t="s">
        <v>5913</v>
      </c>
      <c r="Q287">
        <v>44</v>
      </c>
    </row>
    <row r="288" spans="1:17" x14ac:dyDescent="0.2">
      <c r="A288" s="8" t="s">
        <v>7088</v>
      </c>
      <c r="D288" s="8" t="s">
        <v>6109</v>
      </c>
      <c r="G288" s="8" t="s">
        <v>6113</v>
      </c>
      <c r="M288" t="s">
        <v>7088</v>
      </c>
      <c r="N288">
        <v>109</v>
      </c>
      <c r="P288" t="s">
        <v>6109</v>
      </c>
      <c r="Q288">
        <v>37</v>
      </c>
    </row>
    <row r="289" spans="1:17" x14ac:dyDescent="0.2">
      <c r="A289" s="8" t="s">
        <v>7355</v>
      </c>
      <c r="D289" s="8" t="s">
        <v>6113</v>
      </c>
      <c r="G289" s="8" t="s">
        <v>6363</v>
      </c>
      <c r="M289" t="s">
        <v>7355</v>
      </c>
      <c r="N289">
        <v>95</v>
      </c>
      <c r="P289" t="s">
        <v>6113</v>
      </c>
      <c r="Q289">
        <v>24</v>
      </c>
    </row>
    <row r="290" spans="1:17" x14ac:dyDescent="0.2">
      <c r="A290" s="8" t="s">
        <v>5146</v>
      </c>
      <c r="D290" s="8" t="s">
        <v>2763</v>
      </c>
      <c r="G290" s="8" t="s">
        <v>6358</v>
      </c>
      <c r="M290" t="s">
        <v>5146</v>
      </c>
      <c r="N290">
        <v>91</v>
      </c>
      <c r="P290" t="s">
        <v>2763</v>
      </c>
      <c r="Q290">
        <v>149</v>
      </c>
    </row>
    <row r="291" spans="1:17" x14ac:dyDescent="0.2">
      <c r="A291" s="8" t="s">
        <v>5229</v>
      </c>
      <c r="D291" s="8" t="s">
        <v>2203</v>
      </c>
      <c r="G291" s="8" t="s">
        <v>2763</v>
      </c>
      <c r="M291" t="s">
        <v>5229</v>
      </c>
      <c r="N291">
        <v>79</v>
      </c>
      <c r="P291" t="s">
        <v>2203</v>
      </c>
      <c r="Q291">
        <v>141</v>
      </c>
    </row>
    <row r="292" spans="1:17" x14ac:dyDescent="0.2">
      <c r="A292" s="8" t="s">
        <v>5243</v>
      </c>
      <c r="D292" s="8" t="s">
        <v>2198</v>
      </c>
      <c r="G292" s="8" t="s">
        <v>2203</v>
      </c>
      <c r="M292" t="s">
        <v>5243</v>
      </c>
      <c r="N292">
        <v>65</v>
      </c>
      <c r="P292" t="s">
        <v>2198</v>
      </c>
      <c r="Q292">
        <v>139</v>
      </c>
    </row>
    <row r="293" spans="1:17" x14ac:dyDescent="0.2">
      <c r="A293" s="8" t="s">
        <v>5310</v>
      </c>
      <c r="D293" s="8" t="s">
        <v>6229</v>
      </c>
      <c r="G293" s="8" t="s">
        <v>2198</v>
      </c>
      <c r="M293" t="s">
        <v>5310</v>
      </c>
      <c r="N293">
        <v>71</v>
      </c>
      <c r="P293" t="s">
        <v>6229</v>
      </c>
      <c r="Q293">
        <v>124</v>
      </c>
    </row>
    <row r="294" spans="1:17" x14ac:dyDescent="0.2">
      <c r="A294" s="8" t="s">
        <v>5390</v>
      </c>
      <c r="D294" s="8" t="s">
        <v>6255</v>
      </c>
      <c r="G294" s="8" t="s">
        <v>6229</v>
      </c>
      <c r="M294" t="s">
        <v>5390</v>
      </c>
      <c r="N294">
        <v>63</v>
      </c>
      <c r="P294" t="s">
        <v>6255</v>
      </c>
      <c r="Q294">
        <v>102</v>
      </c>
    </row>
    <row r="295" spans="1:17" x14ac:dyDescent="0.2">
      <c r="A295" s="8" t="s">
        <v>5391</v>
      </c>
      <c r="D295" s="8" t="s">
        <v>5092</v>
      </c>
      <c r="G295" s="8" t="s">
        <v>6255</v>
      </c>
      <c r="M295" t="s">
        <v>5391</v>
      </c>
      <c r="N295">
        <v>54</v>
      </c>
      <c r="P295" t="s">
        <v>5092</v>
      </c>
      <c r="Q295">
        <v>125</v>
      </c>
    </row>
    <row r="296" spans="1:17" x14ac:dyDescent="0.2">
      <c r="A296" s="8" t="s">
        <v>7209</v>
      </c>
      <c r="D296" s="8" t="s">
        <v>7088</v>
      </c>
      <c r="G296" s="8" t="s">
        <v>5092</v>
      </c>
      <c r="M296" t="s">
        <v>7209</v>
      </c>
      <c r="N296">
        <v>43</v>
      </c>
      <c r="P296" t="s">
        <v>7088</v>
      </c>
      <c r="Q296">
        <v>108</v>
      </c>
    </row>
    <row r="297" spans="1:17" x14ac:dyDescent="0.2">
      <c r="A297" s="8" t="s">
        <v>7356</v>
      </c>
      <c r="D297" s="8" t="s">
        <v>7355</v>
      </c>
      <c r="G297" s="8" t="s">
        <v>7088</v>
      </c>
      <c r="M297" t="s">
        <v>7356</v>
      </c>
      <c r="N297">
        <v>27</v>
      </c>
      <c r="P297" t="s">
        <v>7355</v>
      </c>
      <c r="Q297">
        <v>100</v>
      </c>
    </row>
    <row r="298" spans="1:17" x14ac:dyDescent="0.2">
      <c r="A298" s="8" t="s">
        <v>7357</v>
      </c>
      <c r="D298" s="8" t="s">
        <v>5146</v>
      </c>
      <c r="G298" s="8" t="s">
        <v>7355</v>
      </c>
      <c r="M298" t="s">
        <v>7357</v>
      </c>
      <c r="N298">
        <v>20</v>
      </c>
      <c r="P298" t="s">
        <v>5146</v>
      </c>
      <c r="Q298">
        <v>86</v>
      </c>
    </row>
    <row r="299" spans="1:17" x14ac:dyDescent="0.2">
      <c r="A299" s="8" t="s">
        <v>5484</v>
      </c>
      <c r="D299" s="8" t="s">
        <v>5229</v>
      </c>
      <c r="G299" s="8" t="s">
        <v>5229</v>
      </c>
      <c r="M299" t="s">
        <v>5484</v>
      </c>
      <c r="N299">
        <v>140</v>
      </c>
      <c r="P299" t="s">
        <v>5229</v>
      </c>
      <c r="Q299">
        <v>80</v>
      </c>
    </row>
    <row r="300" spans="1:17" x14ac:dyDescent="0.2">
      <c r="A300" s="8" t="s">
        <v>5490</v>
      </c>
      <c r="D300" s="8" t="s">
        <v>5243</v>
      </c>
      <c r="G300" s="8" t="s">
        <v>5243</v>
      </c>
      <c r="M300" t="s">
        <v>5490</v>
      </c>
      <c r="N300">
        <v>109</v>
      </c>
      <c r="P300" t="s">
        <v>5243</v>
      </c>
      <c r="Q300">
        <v>70</v>
      </c>
    </row>
    <row r="301" spans="1:17" x14ac:dyDescent="0.2">
      <c r="A301" s="8" t="s">
        <v>2511</v>
      </c>
      <c r="D301" s="8" t="s">
        <v>5310</v>
      </c>
      <c r="G301" s="8" t="s">
        <v>5310</v>
      </c>
      <c r="M301" t="s">
        <v>2511</v>
      </c>
      <c r="N301">
        <v>147</v>
      </c>
      <c r="P301" t="s">
        <v>5310</v>
      </c>
      <c r="Q301">
        <v>73</v>
      </c>
    </row>
    <row r="302" spans="1:17" x14ac:dyDescent="0.2">
      <c r="A302" s="8" t="s">
        <v>2563</v>
      </c>
      <c r="D302" s="8" t="s">
        <v>5390</v>
      </c>
      <c r="G302" s="8" t="s">
        <v>5390</v>
      </c>
      <c r="M302" t="s">
        <v>2563</v>
      </c>
      <c r="N302">
        <v>146</v>
      </c>
      <c r="P302" t="s">
        <v>5390</v>
      </c>
      <c r="Q302">
        <v>58</v>
      </c>
    </row>
    <row r="303" spans="1:17" x14ac:dyDescent="0.2">
      <c r="A303" s="8" t="s">
        <v>5564</v>
      </c>
      <c r="D303" s="8" t="s">
        <v>5391</v>
      </c>
      <c r="G303" s="8" t="s">
        <v>5391</v>
      </c>
      <c r="M303" t="s">
        <v>5564</v>
      </c>
      <c r="N303">
        <v>119</v>
      </c>
      <c r="P303" t="s">
        <v>5391</v>
      </c>
      <c r="Q303">
        <v>53</v>
      </c>
    </row>
    <row r="304" spans="1:17" x14ac:dyDescent="0.2">
      <c r="A304" s="8" t="s">
        <v>7089</v>
      </c>
      <c r="D304" s="8" t="s">
        <v>7209</v>
      </c>
      <c r="G304" s="8" t="s">
        <v>7209</v>
      </c>
      <c r="M304" t="s">
        <v>7089</v>
      </c>
      <c r="N304">
        <v>103</v>
      </c>
      <c r="P304" t="s">
        <v>7209</v>
      </c>
      <c r="Q304">
        <v>38</v>
      </c>
    </row>
    <row r="305" spans="1:17" x14ac:dyDescent="0.2">
      <c r="A305" s="8" t="s">
        <v>2957</v>
      </c>
      <c r="D305" s="8" t="s">
        <v>7356</v>
      </c>
      <c r="G305" s="8" t="s">
        <v>7356</v>
      </c>
      <c r="M305" t="s">
        <v>2957</v>
      </c>
      <c r="N305">
        <v>77</v>
      </c>
      <c r="P305" t="s">
        <v>7356</v>
      </c>
      <c r="Q305">
        <v>42</v>
      </c>
    </row>
    <row r="306" spans="1:17" x14ac:dyDescent="0.2">
      <c r="A306" s="8" t="s">
        <v>3072</v>
      </c>
      <c r="D306" s="8" t="s">
        <v>7357</v>
      </c>
      <c r="G306" s="8" t="s">
        <v>7357</v>
      </c>
      <c r="M306" t="s">
        <v>3072</v>
      </c>
      <c r="N306">
        <v>80</v>
      </c>
      <c r="P306" t="s">
        <v>7357</v>
      </c>
      <c r="Q306">
        <v>36</v>
      </c>
    </row>
    <row r="307" spans="1:17" x14ac:dyDescent="0.2">
      <c r="A307" s="8" t="s">
        <v>7358</v>
      </c>
      <c r="D307" s="8" t="s">
        <v>5484</v>
      </c>
      <c r="G307" s="8" t="s">
        <v>5484</v>
      </c>
      <c r="M307" t="s">
        <v>7358</v>
      </c>
      <c r="N307">
        <v>60</v>
      </c>
      <c r="P307" t="s">
        <v>5484</v>
      </c>
      <c r="Q307">
        <v>134</v>
      </c>
    </row>
    <row r="308" spans="1:17" x14ac:dyDescent="0.2">
      <c r="A308" s="8" t="s">
        <v>3210</v>
      </c>
      <c r="D308" s="8" t="s">
        <v>5490</v>
      </c>
      <c r="G308" s="8" t="s">
        <v>5490</v>
      </c>
      <c r="M308" t="s">
        <v>3210</v>
      </c>
      <c r="N308">
        <v>44</v>
      </c>
      <c r="P308" t="s">
        <v>5490</v>
      </c>
      <c r="Q308">
        <v>116</v>
      </c>
    </row>
    <row r="309" spans="1:17" x14ac:dyDescent="0.2">
      <c r="A309" s="8" t="s">
        <v>2634</v>
      </c>
      <c r="D309" s="8" t="s">
        <v>2511</v>
      </c>
      <c r="G309" s="8" t="s">
        <v>2511</v>
      </c>
      <c r="M309" t="s">
        <v>2634</v>
      </c>
      <c r="N309">
        <v>150</v>
      </c>
      <c r="P309" t="s">
        <v>2511</v>
      </c>
      <c r="Q309">
        <v>147</v>
      </c>
    </row>
    <row r="310" spans="1:17" x14ac:dyDescent="0.2">
      <c r="A310" s="8" t="s">
        <v>2086</v>
      </c>
      <c r="D310" s="8" t="s">
        <v>2563</v>
      </c>
      <c r="G310" s="8" t="s">
        <v>2563</v>
      </c>
      <c r="M310" t="s">
        <v>2086</v>
      </c>
      <c r="N310">
        <v>140</v>
      </c>
      <c r="P310" t="s">
        <v>2563</v>
      </c>
      <c r="Q310">
        <v>144</v>
      </c>
    </row>
    <row r="311" spans="1:17" x14ac:dyDescent="0.2">
      <c r="A311" s="8" t="s">
        <v>3360</v>
      </c>
      <c r="D311" s="8" t="s">
        <v>5564</v>
      </c>
      <c r="G311" s="8" t="s">
        <v>5564</v>
      </c>
      <c r="M311" t="s">
        <v>3360</v>
      </c>
      <c r="N311">
        <v>116</v>
      </c>
      <c r="P311" t="s">
        <v>5564</v>
      </c>
      <c r="Q311">
        <v>116</v>
      </c>
    </row>
    <row r="312" spans="1:17" x14ac:dyDescent="0.2">
      <c r="A312" s="8" t="s">
        <v>2947</v>
      </c>
      <c r="D312" s="8" t="s">
        <v>7089</v>
      </c>
      <c r="G312" s="8" t="s">
        <v>7089</v>
      </c>
      <c r="M312" t="s">
        <v>2947</v>
      </c>
      <c r="N312">
        <v>100</v>
      </c>
      <c r="P312" t="s">
        <v>7089</v>
      </c>
      <c r="Q312">
        <v>105</v>
      </c>
    </row>
    <row r="313" spans="1:17" x14ac:dyDescent="0.2">
      <c r="A313" s="8" t="s">
        <v>3040</v>
      </c>
      <c r="D313" s="8" t="s">
        <v>2957</v>
      </c>
      <c r="G313" s="8" t="s">
        <v>2957</v>
      </c>
      <c r="M313" t="s">
        <v>3040</v>
      </c>
      <c r="N313">
        <v>91</v>
      </c>
      <c r="P313" t="s">
        <v>2957</v>
      </c>
      <c r="Q313">
        <v>92</v>
      </c>
    </row>
    <row r="314" spans="1:17" x14ac:dyDescent="0.2">
      <c r="A314" s="8" t="s">
        <v>3107</v>
      </c>
      <c r="D314" s="8" t="s">
        <v>3072</v>
      </c>
      <c r="G314" s="8" t="s">
        <v>3072</v>
      </c>
      <c r="M314" t="s">
        <v>3107</v>
      </c>
      <c r="N314">
        <v>72</v>
      </c>
      <c r="P314" t="s">
        <v>3072</v>
      </c>
      <c r="Q314">
        <v>79</v>
      </c>
    </row>
    <row r="315" spans="1:17" x14ac:dyDescent="0.2">
      <c r="A315" s="8" t="s">
        <v>7359</v>
      </c>
      <c r="D315" s="8" t="s">
        <v>7358</v>
      </c>
      <c r="G315" s="8" t="s">
        <v>7358</v>
      </c>
      <c r="M315" t="s">
        <v>7359</v>
      </c>
      <c r="N315">
        <v>69</v>
      </c>
      <c r="P315" t="s">
        <v>7358</v>
      </c>
      <c r="Q315">
        <v>46</v>
      </c>
    </row>
    <row r="316" spans="1:17" x14ac:dyDescent="0.2">
      <c r="A316" s="8" t="s">
        <v>3218</v>
      </c>
      <c r="D316" s="8" t="s">
        <v>3210</v>
      </c>
      <c r="G316" s="8" t="s">
        <v>3210</v>
      </c>
      <c r="M316" t="s">
        <v>3218</v>
      </c>
      <c r="N316">
        <v>68</v>
      </c>
      <c r="P316" t="s">
        <v>3210</v>
      </c>
      <c r="Q316">
        <v>39</v>
      </c>
    </row>
    <row r="317" spans="1:17" x14ac:dyDescent="0.2">
      <c r="A317" s="8" t="s">
        <v>3234</v>
      </c>
      <c r="D317" s="8" t="s">
        <v>2634</v>
      </c>
      <c r="G317" s="8" t="s">
        <v>2634</v>
      </c>
      <c r="M317" t="s">
        <v>3234</v>
      </c>
      <c r="N317">
        <v>46</v>
      </c>
      <c r="P317" t="s">
        <v>2634</v>
      </c>
      <c r="Q317">
        <v>156</v>
      </c>
    </row>
    <row r="318" spans="1:17" x14ac:dyDescent="0.2">
      <c r="A318" s="8" t="s">
        <v>6774</v>
      </c>
      <c r="D318" s="8" t="s">
        <v>2086</v>
      </c>
      <c r="G318" s="8" t="s">
        <v>2086</v>
      </c>
      <c r="M318" t="s">
        <v>6774</v>
      </c>
      <c r="N318">
        <v>44</v>
      </c>
      <c r="P318" t="s">
        <v>2086</v>
      </c>
      <c r="Q318">
        <v>143</v>
      </c>
    </row>
    <row r="319" spans="1:17" x14ac:dyDescent="0.2">
      <c r="A319" s="8" t="s">
        <v>3278</v>
      </c>
      <c r="D319" s="8" t="s">
        <v>3360</v>
      </c>
      <c r="G319" s="8" t="s">
        <v>3360</v>
      </c>
      <c r="M319" t="s">
        <v>3278</v>
      </c>
      <c r="N319">
        <v>45</v>
      </c>
      <c r="P319" t="s">
        <v>3360</v>
      </c>
      <c r="Q319">
        <v>118</v>
      </c>
    </row>
    <row r="320" spans="1:17" x14ac:dyDescent="0.2">
      <c r="A320" s="8" t="s">
        <v>2633</v>
      </c>
      <c r="D320" s="8" t="s">
        <v>2947</v>
      </c>
      <c r="G320" s="8" t="s">
        <v>2947</v>
      </c>
      <c r="M320" t="s">
        <v>2633</v>
      </c>
      <c r="N320">
        <v>150</v>
      </c>
      <c r="P320" t="s">
        <v>2947</v>
      </c>
      <c r="Q320">
        <v>105</v>
      </c>
    </row>
    <row r="321" spans="1:17" x14ac:dyDescent="0.2">
      <c r="A321" s="8" t="s">
        <v>2235</v>
      </c>
      <c r="D321" s="8" t="s">
        <v>3040</v>
      </c>
      <c r="G321" s="8" t="s">
        <v>3040</v>
      </c>
      <c r="M321" t="s">
        <v>2235</v>
      </c>
      <c r="N321">
        <v>137</v>
      </c>
      <c r="P321" t="s">
        <v>3040</v>
      </c>
      <c r="Q321">
        <v>90</v>
      </c>
    </row>
    <row r="322" spans="1:17" x14ac:dyDescent="0.2">
      <c r="A322" s="8" t="s">
        <v>2242</v>
      </c>
      <c r="D322" s="8" t="s">
        <v>3107</v>
      </c>
      <c r="G322" s="8" t="s">
        <v>3107</v>
      </c>
      <c r="M322" t="s">
        <v>2242</v>
      </c>
      <c r="N322">
        <v>125</v>
      </c>
      <c r="P322" t="s">
        <v>3107</v>
      </c>
      <c r="Q322">
        <v>62</v>
      </c>
    </row>
    <row r="323" spans="1:17" x14ac:dyDescent="0.2">
      <c r="A323" s="8" t="s">
        <v>1428</v>
      </c>
      <c r="D323" s="8" t="s">
        <v>7359</v>
      </c>
      <c r="G323" s="8" t="s">
        <v>7359</v>
      </c>
      <c r="M323" t="s">
        <v>1428</v>
      </c>
      <c r="N323">
        <v>117</v>
      </c>
      <c r="P323" t="s">
        <v>7359</v>
      </c>
      <c r="Q323">
        <v>69</v>
      </c>
    </row>
    <row r="324" spans="1:17" x14ac:dyDescent="0.2">
      <c r="A324" s="8" t="s">
        <v>3476</v>
      </c>
      <c r="D324" s="8" t="s">
        <v>3218</v>
      </c>
      <c r="G324" s="8" t="s">
        <v>3218</v>
      </c>
      <c r="M324" t="s">
        <v>3476</v>
      </c>
      <c r="N324">
        <v>74</v>
      </c>
      <c r="P324" t="s">
        <v>3218</v>
      </c>
      <c r="Q324">
        <v>61</v>
      </c>
    </row>
    <row r="325" spans="1:17" x14ac:dyDescent="0.2">
      <c r="A325" s="8" t="s">
        <v>3604</v>
      </c>
      <c r="D325" s="8" t="s">
        <v>3234</v>
      </c>
      <c r="G325" s="8" t="s">
        <v>3234</v>
      </c>
      <c r="M325" t="s">
        <v>3604</v>
      </c>
      <c r="N325">
        <v>71</v>
      </c>
      <c r="P325" t="s">
        <v>3234</v>
      </c>
      <c r="Q325">
        <v>39</v>
      </c>
    </row>
    <row r="326" spans="1:17" x14ac:dyDescent="0.2">
      <c r="A326" s="8" t="s">
        <v>3734</v>
      </c>
      <c r="D326" s="8" t="s">
        <v>6774</v>
      </c>
      <c r="G326" s="8" t="s">
        <v>6774</v>
      </c>
      <c r="M326" t="s">
        <v>3734</v>
      </c>
      <c r="N326">
        <v>53</v>
      </c>
      <c r="P326" t="s">
        <v>6774</v>
      </c>
      <c r="Q326">
        <v>44</v>
      </c>
    </row>
    <row r="327" spans="1:17" x14ac:dyDescent="0.2">
      <c r="A327" s="8" t="s">
        <v>7360</v>
      </c>
      <c r="D327" s="8" t="s">
        <v>3278</v>
      </c>
      <c r="G327" s="8" t="s">
        <v>3278</v>
      </c>
      <c r="M327" t="s">
        <v>7360</v>
      </c>
      <c r="N327">
        <v>53</v>
      </c>
      <c r="P327" t="s">
        <v>3278</v>
      </c>
      <c r="Q327">
        <v>30</v>
      </c>
    </row>
    <row r="328" spans="1:17" x14ac:dyDescent="0.2">
      <c r="A328" s="8" t="s">
        <v>2752</v>
      </c>
      <c r="D328" s="8" t="s">
        <v>3281</v>
      </c>
      <c r="G328" s="8" t="s">
        <v>3281</v>
      </c>
      <c r="M328" t="s">
        <v>2752</v>
      </c>
      <c r="N328">
        <v>136</v>
      </c>
      <c r="P328" t="s">
        <v>3281</v>
      </c>
      <c r="Q328">
        <v>27</v>
      </c>
    </row>
    <row r="329" spans="1:17" x14ac:dyDescent="0.2">
      <c r="A329" s="8" t="s">
        <v>4059</v>
      </c>
      <c r="D329" s="8" t="s">
        <v>2633</v>
      </c>
      <c r="G329" s="8" t="s">
        <v>2633</v>
      </c>
      <c r="M329" t="s">
        <v>4059</v>
      </c>
      <c r="N329">
        <v>131</v>
      </c>
      <c r="P329" t="s">
        <v>2633</v>
      </c>
      <c r="Q329">
        <v>149</v>
      </c>
    </row>
    <row r="330" spans="1:17" x14ac:dyDescent="0.2">
      <c r="A330" s="8" t="s">
        <v>4104</v>
      </c>
      <c r="D330" s="8" t="s">
        <v>2235</v>
      </c>
      <c r="G330" s="8" t="s">
        <v>2235</v>
      </c>
      <c r="M330" t="s">
        <v>4104</v>
      </c>
      <c r="N330">
        <v>113</v>
      </c>
      <c r="P330" t="s">
        <v>2235</v>
      </c>
      <c r="Q330">
        <v>139</v>
      </c>
    </row>
    <row r="331" spans="1:17" x14ac:dyDescent="0.2">
      <c r="A331" s="8" t="s">
        <v>2930</v>
      </c>
      <c r="D331" s="8" t="s">
        <v>2242</v>
      </c>
      <c r="G331" s="8" t="s">
        <v>2242</v>
      </c>
      <c r="M331" t="s">
        <v>2930</v>
      </c>
      <c r="N331">
        <v>115</v>
      </c>
      <c r="P331" t="s">
        <v>2242</v>
      </c>
      <c r="Q331">
        <v>128</v>
      </c>
    </row>
    <row r="332" spans="1:17" x14ac:dyDescent="0.2">
      <c r="A332" s="8" t="s">
        <v>2996</v>
      </c>
      <c r="D332" s="8" t="s">
        <v>1428</v>
      </c>
      <c r="G332" s="8" t="s">
        <v>1428</v>
      </c>
      <c r="M332" t="s">
        <v>2996</v>
      </c>
      <c r="N332">
        <v>111</v>
      </c>
      <c r="P332" t="s">
        <v>1428</v>
      </c>
      <c r="Q332">
        <v>116</v>
      </c>
    </row>
    <row r="333" spans="1:17" x14ac:dyDescent="0.2">
      <c r="A333" s="8" t="s">
        <v>3003</v>
      </c>
      <c r="D333" s="8" t="s">
        <v>3476</v>
      </c>
      <c r="G333" s="8" t="s">
        <v>3476</v>
      </c>
      <c r="M333" t="s">
        <v>3003</v>
      </c>
      <c r="N333">
        <v>73</v>
      </c>
      <c r="P333" t="s">
        <v>3476</v>
      </c>
      <c r="Q333">
        <v>80</v>
      </c>
    </row>
    <row r="334" spans="1:17" x14ac:dyDescent="0.2">
      <c r="A334" s="8" t="s">
        <v>3144</v>
      </c>
      <c r="D334" s="8" t="s">
        <v>3604</v>
      </c>
      <c r="G334" s="8" t="s">
        <v>3604</v>
      </c>
      <c r="M334" t="s">
        <v>3144</v>
      </c>
      <c r="N334">
        <v>75</v>
      </c>
      <c r="P334" t="s">
        <v>3604</v>
      </c>
      <c r="Q334">
        <v>77</v>
      </c>
    </row>
    <row r="335" spans="1:17" x14ac:dyDescent="0.2">
      <c r="A335" s="8" t="s">
        <v>3230</v>
      </c>
      <c r="D335" s="8" t="s">
        <v>3734</v>
      </c>
      <c r="G335" s="8" t="s">
        <v>3734</v>
      </c>
      <c r="M335" t="s">
        <v>3230</v>
      </c>
      <c r="N335">
        <v>70</v>
      </c>
      <c r="P335" t="s">
        <v>3734</v>
      </c>
      <c r="Q335">
        <v>54</v>
      </c>
    </row>
    <row r="336" spans="1:17" x14ac:dyDescent="0.2">
      <c r="A336" s="8" t="s">
        <v>3236</v>
      </c>
      <c r="D336" s="8" t="s">
        <v>7360</v>
      </c>
      <c r="G336" s="8" t="s">
        <v>7360</v>
      </c>
      <c r="M336" t="s">
        <v>3236</v>
      </c>
      <c r="N336">
        <v>51</v>
      </c>
      <c r="P336" t="s">
        <v>7360</v>
      </c>
      <c r="Q336">
        <v>48</v>
      </c>
    </row>
    <row r="337" spans="1:17" x14ac:dyDescent="0.2">
      <c r="A337" s="8" t="s">
        <v>3257</v>
      </c>
      <c r="D337" s="8" t="s">
        <v>2752</v>
      </c>
      <c r="G337" s="8" t="s">
        <v>2752</v>
      </c>
      <c r="M337" t="s">
        <v>3257</v>
      </c>
      <c r="N337">
        <v>23</v>
      </c>
      <c r="P337" t="s">
        <v>2752</v>
      </c>
      <c r="Q337">
        <v>135</v>
      </c>
    </row>
    <row r="338" spans="1:17" x14ac:dyDescent="0.2">
      <c r="A338" s="8" t="s">
        <v>6708</v>
      </c>
      <c r="D338" s="8" t="s">
        <v>4059</v>
      </c>
      <c r="G338" s="8" t="s">
        <v>4059</v>
      </c>
      <c r="M338" t="s">
        <v>6708</v>
      </c>
      <c r="N338">
        <v>124</v>
      </c>
      <c r="P338" t="s">
        <v>4059</v>
      </c>
      <c r="Q338">
        <v>126</v>
      </c>
    </row>
    <row r="339" spans="1:17" x14ac:dyDescent="0.2">
      <c r="A339" s="8" t="s">
        <v>2705</v>
      </c>
      <c r="D339" s="8" t="s">
        <v>4104</v>
      </c>
      <c r="G339" s="8" t="s">
        <v>4104</v>
      </c>
      <c r="M339" t="s">
        <v>2705</v>
      </c>
      <c r="N339">
        <v>146</v>
      </c>
      <c r="P339" t="s">
        <v>4104</v>
      </c>
      <c r="Q339">
        <v>117</v>
      </c>
    </row>
    <row r="340" spans="1:17" x14ac:dyDescent="0.2">
      <c r="A340" s="8" t="s">
        <v>2081</v>
      </c>
      <c r="D340" s="8" t="s">
        <v>2930</v>
      </c>
      <c r="G340" s="8" t="s">
        <v>2930</v>
      </c>
      <c r="M340" t="s">
        <v>2081</v>
      </c>
      <c r="N340">
        <v>138</v>
      </c>
      <c r="P340" t="s">
        <v>2930</v>
      </c>
      <c r="Q340">
        <v>114</v>
      </c>
    </row>
    <row r="341" spans="1:17" x14ac:dyDescent="0.2">
      <c r="A341" s="8" t="s">
        <v>3336</v>
      </c>
      <c r="D341" s="8" t="s">
        <v>2996</v>
      </c>
      <c r="G341" s="8" t="s">
        <v>2996</v>
      </c>
      <c r="M341" t="s">
        <v>3336</v>
      </c>
      <c r="N341">
        <v>124</v>
      </c>
      <c r="P341" t="s">
        <v>2996</v>
      </c>
      <c r="Q341">
        <v>111</v>
      </c>
    </row>
    <row r="342" spans="1:17" x14ac:dyDescent="0.2">
      <c r="A342" s="8" t="s">
        <v>3353</v>
      </c>
      <c r="D342" s="8" t="s">
        <v>3003</v>
      </c>
      <c r="G342" s="8" t="s">
        <v>3003</v>
      </c>
      <c r="M342" t="s">
        <v>3353</v>
      </c>
      <c r="N342">
        <v>138</v>
      </c>
      <c r="P342" t="s">
        <v>3003</v>
      </c>
      <c r="Q342">
        <v>78</v>
      </c>
    </row>
    <row r="343" spans="1:17" x14ac:dyDescent="0.2">
      <c r="A343" s="8" t="s">
        <v>7361</v>
      </c>
      <c r="D343" s="8" t="s">
        <v>3144</v>
      </c>
      <c r="G343" s="8" t="s">
        <v>3144</v>
      </c>
      <c r="M343" t="s">
        <v>7361</v>
      </c>
      <c r="N343">
        <v>103</v>
      </c>
      <c r="P343" t="s">
        <v>3144</v>
      </c>
      <c r="Q343">
        <v>73</v>
      </c>
    </row>
    <row r="344" spans="1:17" x14ac:dyDescent="0.2">
      <c r="A344" s="8" t="s">
        <v>6775</v>
      </c>
      <c r="D344" s="8" t="s">
        <v>3230</v>
      </c>
      <c r="G344" s="8" t="s">
        <v>3230</v>
      </c>
      <c r="M344" t="s">
        <v>6775</v>
      </c>
      <c r="N344">
        <v>95</v>
      </c>
      <c r="P344" t="s">
        <v>3230</v>
      </c>
      <c r="Q344">
        <v>75</v>
      </c>
    </row>
    <row r="345" spans="1:17" x14ac:dyDescent="0.2">
      <c r="A345" s="8" t="s">
        <v>6776</v>
      </c>
      <c r="D345" s="8" t="s">
        <v>3236</v>
      </c>
      <c r="G345" s="8" t="s">
        <v>3236</v>
      </c>
      <c r="M345" t="s">
        <v>6776</v>
      </c>
      <c r="N345">
        <v>78</v>
      </c>
      <c r="P345" t="s">
        <v>3236</v>
      </c>
      <c r="Q345">
        <v>58</v>
      </c>
    </row>
    <row r="346" spans="1:17" x14ac:dyDescent="0.2">
      <c r="A346" s="8" t="s">
        <v>3645</v>
      </c>
      <c r="D346" s="8" t="s">
        <v>3257</v>
      </c>
      <c r="G346" s="8" t="s">
        <v>3257</v>
      </c>
      <c r="M346" t="s">
        <v>3645</v>
      </c>
      <c r="N346">
        <v>73</v>
      </c>
      <c r="P346" t="s">
        <v>3257</v>
      </c>
      <c r="Q346">
        <v>41</v>
      </c>
    </row>
    <row r="347" spans="1:17" x14ac:dyDescent="0.2">
      <c r="A347" s="8" t="s">
        <v>7362</v>
      </c>
      <c r="D347" s="8" t="s">
        <v>6708</v>
      </c>
      <c r="G347" s="8" t="s">
        <v>6708</v>
      </c>
      <c r="M347" t="s">
        <v>7362</v>
      </c>
      <c r="N347">
        <v>68</v>
      </c>
      <c r="P347" t="s">
        <v>6708</v>
      </c>
      <c r="Q347">
        <v>124</v>
      </c>
    </row>
    <row r="348" spans="1:17" x14ac:dyDescent="0.2">
      <c r="A348" s="8" t="s">
        <v>3773</v>
      </c>
      <c r="D348" s="8" t="s">
        <v>2705</v>
      </c>
      <c r="G348" s="8" t="s">
        <v>2705</v>
      </c>
      <c r="M348" t="s">
        <v>3773</v>
      </c>
      <c r="N348">
        <v>36</v>
      </c>
      <c r="P348" t="s">
        <v>2705</v>
      </c>
      <c r="Q348">
        <v>145</v>
      </c>
    </row>
    <row r="349" spans="1:17" x14ac:dyDescent="0.2">
      <c r="A349" s="8" t="s">
        <v>3912</v>
      </c>
      <c r="D349" s="8" t="s">
        <v>2081</v>
      </c>
      <c r="G349" s="8" t="s">
        <v>2081</v>
      </c>
      <c r="M349" t="s">
        <v>3912</v>
      </c>
      <c r="N349">
        <v>36</v>
      </c>
      <c r="P349" t="s">
        <v>2081</v>
      </c>
      <c r="Q349">
        <v>142</v>
      </c>
    </row>
    <row r="350" spans="1:17" x14ac:dyDescent="0.2">
      <c r="A350" s="8" t="s">
        <v>3938</v>
      </c>
      <c r="D350" s="8" t="s">
        <v>3336</v>
      </c>
      <c r="G350" s="8" t="s">
        <v>3336</v>
      </c>
      <c r="M350" t="s">
        <v>3938</v>
      </c>
      <c r="N350">
        <v>31</v>
      </c>
      <c r="P350" t="s">
        <v>3336</v>
      </c>
      <c r="Q350">
        <v>134</v>
      </c>
    </row>
    <row r="351" spans="1:17" x14ac:dyDescent="0.2">
      <c r="A351" s="8" t="s">
        <v>2731</v>
      </c>
      <c r="D351" s="8" t="s">
        <v>3353</v>
      </c>
      <c r="G351" s="8" t="s">
        <v>3353</v>
      </c>
      <c r="M351" t="s">
        <v>2731</v>
      </c>
      <c r="N351">
        <v>143</v>
      </c>
      <c r="P351" t="s">
        <v>3353</v>
      </c>
      <c r="Q351">
        <v>138</v>
      </c>
    </row>
    <row r="352" spans="1:17" x14ac:dyDescent="0.2">
      <c r="A352" s="8" t="s">
        <v>2382</v>
      </c>
      <c r="D352" s="8" t="s">
        <v>7361</v>
      </c>
      <c r="G352" s="8" t="s">
        <v>7361</v>
      </c>
      <c r="M352" t="s">
        <v>2382</v>
      </c>
      <c r="N352">
        <v>134</v>
      </c>
      <c r="P352" t="s">
        <v>7361</v>
      </c>
      <c r="Q352">
        <v>98</v>
      </c>
    </row>
    <row r="353" spans="1:17" x14ac:dyDescent="0.2">
      <c r="A353" s="8" t="s">
        <v>2393</v>
      </c>
      <c r="D353" s="8" t="s">
        <v>6775</v>
      </c>
      <c r="G353" s="8" t="s">
        <v>6775</v>
      </c>
      <c r="M353" t="s">
        <v>2393</v>
      </c>
      <c r="N353">
        <v>123</v>
      </c>
      <c r="P353" t="s">
        <v>6775</v>
      </c>
      <c r="Q353">
        <v>95</v>
      </c>
    </row>
    <row r="354" spans="1:17" x14ac:dyDescent="0.2">
      <c r="A354" s="8" t="s">
        <v>4084</v>
      </c>
      <c r="D354" s="8" t="s">
        <v>6776</v>
      </c>
      <c r="G354" s="8" t="s">
        <v>6776</v>
      </c>
      <c r="M354" t="s">
        <v>4084</v>
      </c>
      <c r="N354">
        <v>125</v>
      </c>
      <c r="P354" t="s">
        <v>6776</v>
      </c>
      <c r="Q354">
        <v>81</v>
      </c>
    </row>
    <row r="355" spans="1:17" x14ac:dyDescent="0.2">
      <c r="A355" s="8" t="s">
        <v>4186</v>
      </c>
      <c r="D355" s="8" t="s">
        <v>3645</v>
      </c>
      <c r="G355" s="8" t="s">
        <v>3645</v>
      </c>
      <c r="M355" t="s">
        <v>4186</v>
      </c>
      <c r="N355">
        <v>102</v>
      </c>
      <c r="P355" t="s">
        <v>3645</v>
      </c>
      <c r="Q355">
        <v>71</v>
      </c>
    </row>
    <row r="356" spans="1:17" x14ac:dyDescent="0.2">
      <c r="A356" s="8" t="s">
        <v>1608</v>
      </c>
      <c r="D356" s="8" t="s">
        <v>7362</v>
      </c>
      <c r="G356" s="8" t="s">
        <v>7362</v>
      </c>
      <c r="M356" t="s">
        <v>1608</v>
      </c>
      <c r="N356">
        <v>80</v>
      </c>
      <c r="P356" t="s">
        <v>7362</v>
      </c>
      <c r="Q356">
        <v>60</v>
      </c>
    </row>
    <row r="357" spans="1:17" x14ac:dyDescent="0.2">
      <c r="A357" s="8" t="s">
        <v>4368</v>
      </c>
      <c r="D357" s="8" t="s">
        <v>3773</v>
      </c>
      <c r="G357" s="8" t="s">
        <v>3773</v>
      </c>
      <c r="M357" t="s">
        <v>4368</v>
      </c>
      <c r="N357">
        <v>81</v>
      </c>
      <c r="P357" t="s">
        <v>3773</v>
      </c>
      <c r="Q357">
        <v>36</v>
      </c>
    </row>
    <row r="358" spans="1:17" x14ac:dyDescent="0.2">
      <c r="A358" s="8" t="s">
        <v>4414</v>
      </c>
      <c r="D358" s="8" t="s">
        <v>3912</v>
      </c>
      <c r="G358" s="8" t="s">
        <v>3912</v>
      </c>
      <c r="M358" t="s">
        <v>4414</v>
      </c>
      <c r="N358">
        <v>72</v>
      </c>
      <c r="P358" t="s">
        <v>3912</v>
      </c>
      <c r="Q358">
        <v>30</v>
      </c>
    </row>
    <row r="359" spans="1:17" x14ac:dyDescent="0.2">
      <c r="A359" s="8" t="s">
        <v>4475</v>
      </c>
      <c r="D359" s="8" t="s">
        <v>3938</v>
      </c>
      <c r="G359" s="8" t="s">
        <v>3938</v>
      </c>
      <c r="M359" t="s">
        <v>4475</v>
      </c>
      <c r="N359">
        <v>82</v>
      </c>
      <c r="P359" t="s">
        <v>3938</v>
      </c>
      <c r="Q359">
        <v>37</v>
      </c>
    </row>
    <row r="360" spans="1:17" x14ac:dyDescent="0.2">
      <c r="A360" s="8" t="s">
        <v>4596</v>
      </c>
      <c r="D360" s="8" t="s">
        <v>2731</v>
      </c>
      <c r="G360" s="8" t="s">
        <v>2731</v>
      </c>
      <c r="M360" t="s">
        <v>4596</v>
      </c>
      <c r="N360">
        <v>61</v>
      </c>
      <c r="P360" t="s">
        <v>2731</v>
      </c>
      <c r="Q360">
        <v>145</v>
      </c>
    </row>
    <row r="361" spans="1:17" x14ac:dyDescent="0.2">
      <c r="A361" s="8" t="s">
        <v>4870</v>
      </c>
      <c r="D361" s="8" t="s">
        <v>2382</v>
      </c>
      <c r="G361" s="8" t="s">
        <v>2382</v>
      </c>
      <c r="M361" t="s">
        <v>4870</v>
      </c>
      <c r="N361">
        <v>130</v>
      </c>
      <c r="P361" t="s">
        <v>2382</v>
      </c>
      <c r="Q361">
        <v>138</v>
      </c>
    </row>
    <row r="362" spans="1:17" x14ac:dyDescent="0.2">
      <c r="A362" s="8" t="s">
        <v>4888</v>
      </c>
      <c r="D362" s="8" t="s">
        <v>2393</v>
      </c>
      <c r="G362" s="8" t="s">
        <v>2393</v>
      </c>
      <c r="M362" t="s">
        <v>4888</v>
      </c>
      <c r="N362">
        <v>108</v>
      </c>
      <c r="P362" t="s">
        <v>2393</v>
      </c>
      <c r="Q362">
        <v>123</v>
      </c>
    </row>
    <row r="363" spans="1:17" x14ac:dyDescent="0.2">
      <c r="A363" s="8" t="s">
        <v>2650</v>
      </c>
      <c r="D363" s="8" t="s">
        <v>4084</v>
      </c>
      <c r="G363" s="8" t="s">
        <v>4084</v>
      </c>
      <c r="M363" t="s">
        <v>2650</v>
      </c>
      <c r="N363">
        <v>150</v>
      </c>
      <c r="P363" t="s">
        <v>4084</v>
      </c>
      <c r="Q363">
        <v>125</v>
      </c>
    </row>
    <row r="364" spans="1:17" x14ac:dyDescent="0.2">
      <c r="A364" s="8" t="s">
        <v>2124</v>
      </c>
      <c r="D364" s="8" t="s">
        <v>4186</v>
      </c>
      <c r="G364" s="8" t="s">
        <v>4186</v>
      </c>
      <c r="M364" t="s">
        <v>2124</v>
      </c>
      <c r="N364">
        <v>123</v>
      </c>
      <c r="P364" t="s">
        <v>4186</v>
      </c>
      <c r="Q364">
        <v>109</v>
      </c>
    </row>
    <row r="365" spans="1:17" x14ac:dyDescent="0.2">
      <c r="A365" s="8" t="s">
        <v>1481</v>
      </c>
      <c r="D365" s="8" t="s">
        <v>1608</v>
      </c>
      <c r="G365" s="8" t="s">
        <v>1608</v>
      </c>
      <c r="M365" t="s">
        <v>1481</v>
      </c>
      <c r="N365">
        <v>144</v>
      </c>
      <c r="P365" t="s">
        <v>1608</v>
      </c>
      <c r="Q365">
        <v>85</v>
      </c>
    </row>
    <row r="366" spans="1:17" x14ac:dyDescent="0.2">
      <c r="A366" s="8" t="s">
        <v>1343</v>
      </c>
      <c r="D366" s="8" t="s">
        <v>4368</v>
      </c>
      <c r="G366" s="8" t="s">
        <v>4368</v>
      </c>
      <c r="M366" t="s">
        <v>1343</v>
      </c>
      <c r="N366">
        <v>132</v>
      </c>
      <c r="P366" t="s">
        <v>4368</v>
      </c>
      <c r="Q366">
        <v>88</v>
      </c>
    </row>
    <row r="367" spans="1:17" x14ac:dyDescent="0.2">
      <c r="A367" s="8" t="s">
        <v>1340</v>
      </c>
      <c r="D367" s="8" t="s">
        <v>4414</v>
      </c>
      <c r="G367" s="8" t="s">
        <v>4414</v>
      </c>
      <c r="M367" t="s">
        <v>1340</v>
      </c>
      <c r="N367">
        <v>118</v>
      </c>
      <c r="P367" t="s">
        <v>4414</v>
      </c>
      <c r="Q367">
        <v>78</v>
      </c>
    </row>
    <row r="368" spans="1:17" x14ac:dyDescent="0.2">
      <c r="A368" s="8" t="s">
        <v>4211</v>
      </c>
      <c r="D368" s="8" t="s">
        <v>4475</v>
      </c>
      <c r="G368" s="8" t="s">
        <v>4475</v>
      </c>
      <c r="M368" t="s">
        <v>4211</v>
      </c>
      <c r="N368">
        <v>119</v>
      </c>
      <c r="P368" t="s">
        <v>4475</v>
      </c>
      <c r="Q368">
        <v>71</v>
      </c>
    </row>
    <row r="369" spans="1:17" x14ac:dyDescent="0.2">
      <c r="A369" s="8" t="s">
        <v>4232</v>
      </c>
      <c r="D369" s="8" t="s">
        <v>4596</v>
      </c>
      <c r="G369" s="8" t="s">
        <v>4596</v>
      </c>
      <c r="M369" t="s">
        <v>4232</v>
      </c>
      <c r="N369">
        <v>106</v>
      </c>
      <c r="P369" t="s">
        <v>4596</v>
      </c>
      <c r="Q369">
        <v>62</v>
      </c>
    </row>
    <row r="370" spans="1:17" x14ac:dyDescent="0.2">
      <c r="A370" s="8" t="s">
        <v>7363</v>
      </c>
      <c r="D370" s="8" t="s">
        <v>4870</v>
      </c>
      <c r="G370" s="8" t="s">
        <v>4870</v>
      </c>
      <c r="M370" t="s">
        <v>7363</v>
      </c>
      <c r="N370">
        <v>85</v>
      </c>
      <c r="P370" t="s">
        <v>4870</v>
      </c>
      <c r="Q370">
        <v>132</v>
      </c>
    </row>
    <row r="371" spans="1:17" x14ac:dyDescent="0.2">
      <c r="A371" s="8" t="s">
        <v>1655</v>
      </c>
      <c r="D371" s="8" t="s">
        <v>4888</v>
      </c>
      <c r="G371" s="8" t="s">
        <v>4888</v>
      </c>
      <c r="M371" t="s">
        <v>1655</v>
      </c>
      <c r="N371">
        <v>130</v>
      </c>
      <c r="P371" t="s">
        <v>4888</v>
      </c>
      <c r="Q371">
        <v>115</v>
      </c>
    </row>
    <row r="372" spans="1:17" x14ac:dyDescent="0.2">
      <c r="A372" s="8" t="s">
        <v>1543</v>
      </c>
      <c r="D372" s="8" t="s">
        <v>2650</v>
      </c>
      <c r="G372" s="8" t="s">
        <v>2650</v>
      </c>
      <c r="M372" t="s">
        <v>1543</v>
      </c>
      <c r="N372">
        <v>115</v>
      </c>
      <c r="P372" t="s">
        <v>2650</v>
      </c>
      <c r="Q372">
        <v>153</v>
      </c>
    </row>
    <row r="373" spans="1:17" x14ac:dyDescent="0.2">
      <c r="A373" s="8" t="s">
        <v>4260</v>
      </c>
      <c r="D373" s="8" t="s">
        <v>2124</v>
      </c>
      <c r="G373" s="8" t="s">
        <v>2124</v>
      </c>
      <c r="M373" t="s">
        <v>4260</v>
      </c>
      <c r="N373">
        <v>83</v>
      </c>
      <c r="P373" t="s">
        <v>2124</v>
      </c>
      <c r="Q373">
        <v>125</v>
      </c>
    </row>
    <row r="374" spans="1:17" x14ac:dyDescent="0.2">
      <c r="A374" s="8" t="s">
        <v>1795</v>
      </c>
      <c r="D374" s="8" t="s">
        <v>2266</v>
      </c>
      <c r="G374" s="8" t="s">
        <v>1481</v>
      </c>
      <c r="M374" t="s">
        <v>1795</v>
      </c>
      <c r="N374">
        <v>104</v>
      </c>
      <c r="P374" t="s">
        <v>2266</v>
      </c>
      <c r="Q374">
        <v>144</v>
      </c>
    </row>
    <row r="375" spans="1:17" x14ac:dyDescent="0.2">
      <c r="A375" s="8" t="s">
        <v>1704</v>
      </c>
      <c r="D375" s="8" t="s">
        <v>1481</v>
      </c>
      <c r="G375" s="8" t="s">
        <v>1343</v>
      </c>
      <c r="M375" t="s">
        <v>1704</v>
      </c>
      <c r="N375">
        <v>87</v>
      </c>
      <c r="P375" t="s">
        <v>1481</v>
      </c>
      <c r="Q375">
        <v>153</v>
      </c>
    </row>
    <row r="376" spans="1:17" x14ac:dyDescent="0.2">
      <c r="A376" s="8" t="s">
        <v>4332</v>
      </c>
      <c r="D376" s="8" t="s">
        <v>1343</v>
      </c>
      <c r="G376" s="8" t="s">
        <v>1340</v>
      </c>
      <c r="M376" t="s">
        <v>4332</v>
      </c>
      <c r="N376">
        <v>69</v>
      </c>
      <c r="P376" t="s">
        <v>1343</v>
      </c>
      <c r="Q376">
        <v>139</v>
      </c>
    </row>
    <row r="377" spans="1:17" x14ac:dyDescent="0.2">
      <c r="A377" s="8" t="s">
        <v>4373</v>
      </c>
      <c r="D377" s="8" t="s">
        <v>1340</v>
      </c>
      <c r="G377" s="8" t="s">
        <v>4211</v>
      </c>
      <c r="M377" t="s">
        <v>4373</v>
      </c>
      <c r="N377">
        <v>77</v>
      </c>
      <c r="P377" t="s">
        <v>1340</v>
      </c>
      <c r="Q377">
        <v>127</v>
      </c>
    </row>
    <row r="378" spans="1:17" x14ac:dyDescent="0.2">
      <c r="A378" s="8" t="s">
        <v>6777</v>
      </c>
      <c r="D378" s="8" t="s">
        <v>4211</v>
      </c>
      <c r="G378" s="8" t="s">
        <v>4232</v>
      </c>
      <c r="M378" t="s">
        <v>6777</v>
      </c>
      <c r="N378">
        <v>49</v>
      </c>
      <c r="P378" t="s">
        <v>4211</v>
      </c>
      <c r="Q378">
        <v>118</v>
      </c>
    </row>
    <row r="379" spans="1:17" x14ac:dyDescent="0.2">
      <c r="A379" s="8" t="s">
        <v>1845</v>
      </c>
      <c r="D379" s="8" t="s">
        <v>4232</v>
      </c>
      <c r="G379" s="8" t="s">
        <v>7363</v>
      </c>
      <c r="M379" t="s">
        <v>1845</v>
      </c>
      <c r="N379">
        <v>104</v>
      </c>
      <c r="P379" t="s">
        <v>4232</v>
      </c>
      <c r="Q379">
        <v>106</v>
      </c>
    </row>
    <row r="380" spans="1:17" x14ac:dyDescent="0.2">
      <c r="A380" s="8" t="s">
        <v>4504</v>
      </c>
      <c r="D380" s="8" t="s">
        <v>7363</v>
      </c>
      <c r="G380" s="8" t="s">
        <v>1655</v>
      </c>
      <c r="M380" t="s">
        <v>4504</v>
      </c>
      <c r="N380">
        <v>85</v>
      </c>
      <c r="P380" t="s">
        <v>7363</v>
      </c>
      <c r="Q380">
        <v>84</v>
      </c>
    </row>
    <row r="381" spans="1:17" x14ac:dyDescent="0.2">
      <c r="A381" s="8" t="s">
        <v>4498</v>
      </c>
      <c r="D381" s="8" t="s">
        <v>1655</v>
      </c>
      <c r="G381" s="8" t="s">
        <v>1543</v>
      </c>
      <c r="M381" t="s">
        <v>4498</v>
      </c>
      <c r="N381">
        <v>76</v>
      </c>
      <c r="P381" t="s">
        <v>1655</v>
      </c>
      <c r="Q381">
        <v>131</v>
      </c>
    </row>
    <row r="382" spans="1:17" x14ac:dyDescent="0.2">
      <c r="A382" s="8" t="s">
        <v>6778</v>
      </c>
      <c r="D382" s="8" t="s">
        <v>1543</v>
      </c>
      <c r="G382" s="8" t="s">
        <v>4260</v>
      </c>
      <c r="M382" t="s">
        <v>6778</v>
      </c>
      <c r="N382">
        <v>63</v>
      </c>
      <c r="P382" t="s">
        <v>1543</v>
      </c>
      <c r="Q382">
        <v>106</v>
      </c>
    </row>
    <row r="383" spans="1:17" x14ac:dyDescent="0.2">
      <c r="A383" s="8" t="s">
        <v>7210</v>
      </c>
      <c r="D383" s="8" t="s">
        <v>4260</v>
      </c>
      <c r="G383" s="8" t="s">
        <v>1795</v>
      </c>
      <c r="M383" t="s">
        <v>7210</v>
      </c>
      <c r="N383">
        <v>53</v>
      </c>
      <c r="P383" t="s">
        <v>4260</v>
      </c>
      <c r="Q383">
        <v>92</v>
      </c>
    </row>
    <row r="384" spans="1:17" x14ac:dyDescent="0.2">
      <c r="A384" s="8" t="s">
        <v>4619</v>
      </c>
      <c r="D384" s="8" t="s">
        <v>1795</v>
      </c>
      <c r="G384" s="8" t="s">
        <v>1704</v>
      </c>
      <c r="M384" t="s">
        <v>4619</v>
      </c>
      <c r="N384">
        <v>68</v>
      </c>
      <c r="P384" t="s">
        <v>1795</v>
      </c>
      <c r="Q384">
        <v>112</v>
      </c>
    </row>
    <row r="385" spans="1:17" x14ac:dyDescent="0.2">
      <c r="A385" s="8" t="s">
        <v>4612</v>
      </c>
      <c r="D385" s="8" t="s">
        <v>1704</v>
      </c>
      <c r="G385" s="8" t="s">
        <v>4332</v>
      </c>
      <c r="M385" t="s">
        <v>4612</v>
      </c>
      <c r="N385">
        <v>61</v>
      </c>
      <c r="P385" t="s">
        <v>1704</v>
      </c>
      <c r="Q385">
        <v>93</v>
      </c>
    </row>
    <row r="386" spans="1:17" x14ac:dyDescent="0.2">
      <c r="A386" s="8" t="s">
        <v>4673</v>
      </c>
      <c r="D386" s="8" t="s">
        <v>4332</v>
      </c>
      <c r="G386" s="8" t="s">
        <v>4373</v>
      </c>
      <c r="M386" t="s">
        <v>4673</v>
      </c>
      <c r="N386">
        <v>62</v>
      </c>
      <c r="P386" t="s">
        <v>4332</v>
      </c>
      <c r="Q386">
        <v>86</v>
      </c>
    </row>
    <row r="387" spans="1:17" x14ac:dyDescent="0.2">
      <c r="A387" s="8" t="s">
        <v>4693</v>
      </c>
      <c r="D387" s="8" t="s">
        <v>4373</v>
      </c>
      <c r="G387" s="8" t="s">
        <v>6777</v>
      </c>
      <c r="M387" t="s">
        <v>4693</v>
      </c>
      <c r="N387">
        <v>55</v>
      </c>
      <c r="P387" t="s">
        <v>4373</v>
      </c>
      <c r="Q387">
        <v>73</v>
      </c>
    </row>
    <row r="388" spans="1:17" x14ac:dyDescent="0.2">
      <c r="A388" s="8" t="s">
        <v>4706</v>
      </c>
      <c r="D388" s="8" t="s">
        <v>6777</v>
      </c>
      <c r="G388" s="8" t="s">
        <v>1845</v>
      </c>
      <c r="M388" t="s">
        <v>4706</v>
      </c>
      <c r="N388">
        <v>67</v>
      </c>
      <c r="P388" t="s">
        <v>6777</v>
      </c>
      <c r="Q388">
        <v>43</v>
      </c>
    </row>
    <row r="389" spans="1:17" x14ac:dyDescent="0.2">
      <c r="A389" s="8" t="s">
        <v>4696</v>
      </c>
      <c r="D389" s="8" t="s">
        <v>1845</v>
      </c>
      <c r="G389" s="8" t="s">
        <v>4504</v>
      </c>
      <c r="M389" t="s">
        <v>4696</v>
      </c>
      <c r="N389">
        <v>63</v>
      </c>
      <c r="P389" t="s">
        <v>1845</v>
      </c>
      <c r="Q389">
        <v>96</v>
      </c>
    </row>
    <row r="390" spans="1:17" x14ac:dyDescent="0.2">
      <c r="A390" s="8" t="s">
        <v>4751</v>
      </c>
      <c r="D390" s="8" t="s">
        <v>4504</v>
      </c>
      <c r="G390" s="8" t="s">
        <v>4498</v>
      </c>
      <c r="M390" t="s">
        <v>4751</v>
      </c>
      <c r="N390">
        <v>48</v>
      </c>
      <c r="P390" t="s">
        <v>4504</v>
      </c>
      <c r="Q390">
        <v>89</v>
      </c>
    </row>
    <row r="391" spans="1:17" x14ac:dyDescent="0.2">
      <c r="A391" s="8" t="s">
        <v>4788</v>
      </c>
      <c r="D391" s="8" t="s">
        <v>4498</v>
      </c>
      <c r="G391" s="8" t="s">
        <v>6778</v>
      </c>
      <c r="M391" t="s">
        <v>4788</v>
      </c>
      <c r="N391">
        <v>50</v>
      </c>
      <c r="P391" t="s">
        <v>4498</v>
      </c>
      <c r="Q391">
        <v>77</v>
      </c>
    </row>
    <row r="392" spans="1:17" x14ac:dyDescent="0.2">
      <c r="A392" s="8" t="s">
        <v>4819</v>
      </c>
      <c r="D392" s="8" t="s">
        <v>6778</v>
      </c>
      <c r="G392" s="8" t="s">
        <v>7210</v>
      </c>
      <c r="M392" t="s">
        <v>4819</v>
      </c>
      <c r="N392">
        <v>31</v>
      </c>
      <c r="P392" t="s">
        <v>6778</v>
      </c>
      <c r="Q392">
        <v>61</v>
      </c>
    </row>
    <row r="393" spans="1:17" x14ac:dyDescent="0.2">
      <c r="A393" s="8" t="s">
        <v>4856</v>
      </c>
      <c r="D393" s="8" t="s">
        <v>7210</v>
      </c>
      <c r="G393" s="8" t="s">
        <v>8343</v>
      </c>
      <c r="M393" t="s">
        <v>4856</v>
      </c>
      <c r="N393">
        <v>67</v>
      </c>
      <c r="P393" t="s">
        <v>7210</v>
      </c>
      <c r="Q393">
        <v>47</v>
      </c>
    </row>
    <row r="394" spans="1:17" x14ac:dyDescent="0.2">
      <c r="A394" s="8" t="s">
        <v>6779</v>
      </c>
      <c r="D394" s="8" t="s">
        <v>4619</v>
      </c>
      <c r="G394" s="8" t="s">
        <v>4619</v>
      </c>
      <c r="M394" t="s">
        <v>6779</v>
      </c>
      <c r="N394">
        <v>57</v>
      </c>
      <c r="P394" t="s">
        <v>4619</v>
      </c>
      <c r="Q394">
        <v>74</v>
      </c>
    </row>
    <row r="395" spans="1:17" x14ac:dyDescent="0.2">
      <c r="A395" s="8" t="s">
        <v>4900</v>
      </c>
      <c r="D395" s="8" t="s">
        <v>4612</v>
      </c>
      <c r="G395" s="8" t="s">
        <v>4612</v>
      </c>
      <c r="M395" t="s">
        <v>4900</v>
      </c>
      <c r="N395">
        <v>126</v>
      </c>
      <c r="P395" t="s">
        <v>4612</v>
      </c>
      <c r="Q395">
        <v>58</v>
      </c>
    </row>
    <row r="396" spans="1:17" x14ac:dyDescent="0.2">
      <c r="A396" s="8" t="s">
        <v>4892</v>
      </c>
      <c r="D396" s="8" t="s">
        <v>4673</v>
      </c>
      <c r="G396" s="8" t="s">
        <v>4673</v>
      </c>
      <c r="M396" t="s">
        <v>4892</v>
      </c>
      <c r="N396">
        <v>132</v>
      </c>
      <c r="P396" t="s">
        <v>4673</v>
      </c>
      <c r="Q396">
        <v>63</v>
      </c>
    </row>
    <row r="397" spans="1:17" x14ac:dyDescent="0.2">
      <c r="A397" s="8" t="s">
        <v>6387</v>
      </c>
      <c r="D397" s="8" t="s">
        <v>4693</v>
      </c>
      <c r="G397" s="8" t="s">
        <v>4693</v>
      </c>
      <c r="M397" t="s">
        <v>6387</v>
      </c>
      <c r="N397">
        <v>143</v>
      </c>
      <c r="P397" t="s">
        <v>4693</v>
      </c>
      <c r="Q397">
        <v>51</v>
      </c>
    </row>
    <row r="398" spans="1:17" x14ac:dyDescent="0.2">
      <c r="A398" s="8" t="s">
        <v>2879</v>
      </c>
      <c r="D398" s="8" t="s">
        <v>4706</v>
      </c>
      <c r="G398" s="8" t="s">
        <v>4706</v>
      </c>
      <c r="M398" t="s">
        <v>2879</v>
      </c>
      <c r="N398">
        <v>198</v>
      </c>
      <c r="P398" t="s">
        <v>4706</v>
      </c>
      <c r="Q398">
        <v>72</v>
      </c>
    </row>
    <row r="399" spans="1:17" x14ac:dyDescent="0.2">
      <c r="A399" s="8" t="s">
        <v>4994</v>
      </c>
      <c r="D399" s="8" t="s">
        <v>4696</v>
      </c>
      <c r="G399" s="8" t="s">
        <v>4696</v>
      </c>
      <c r="M399" t="s">
        <v>4994</v>
      </c>
      <c r="N399">
        <v>110</v>
      </c>
      <c r="P399" t="s">
        <v>4696</v>
      </c>
      <c r="Q399">
        <v>60</v>
      </c>
    </row>
    <row r="400" spans="1:17" x14ac:dyDescent="0.2">
      <c r="A400" s="8" t="s">
        <v>2427</v>
      </c>
      <c r="D400" s="8" t="s">
        <v>4751</v>
      </c>
      <c r="G400" s="8" t="s">
        <v>4751</v>
      </c>
      <c r="M400" t="s">
        <v>2427</v>
      </c>
      <c r="N400">
        <v>184</v>
      </c>
      <c r="P400" t="s">
        <v>4751</v>
      </c>
      <c r="Q400">
        <v>50</v>
      </c>
    </row>
    <row r="401" spans="1:17" x14ac:dyDescent="0.2">
      <c r="A401" s="8" t="s">
        <v>2416</v>
      </c>
      <c r="D401" s="8" t="s">
        <v>4788</v>
      </c>
      <c r="G401" s="8" t="s">
        <v>8344</v>
      </c>
      <c r="M401" t="s">
        <v>2416</v>
      </c>
      <c r="N401">
        <v>165</v>
      </c>
      <c r="P401" t="s">
        <v>4788</v>
      </c>
      <c r="Q401">
        <v>55</v>
      </c>
    </row>
    <row r="402" spans="1:17" x14ac:dyDescent="0.2">
      <c r="A402" s="8" t="s">
        <v>1959</v>
      </c>
      <c r="D402" s="8" t="s">
        <v>4819</v>
      </c>
      <c r="G402" s="8" t="s">
        <v>4788</v>
      </c>
      <c r="M402" t="s">
        <v>1959</v>
      </c>
      <c r="N402">
        <v>152</v>
      </c>
      <c r="P402" t="s">
        <v>4819</v>
      </c>
      <c r="Q402">
        <v>34</v>
      </c>
    </row>
    <row r="403" spans="1:17" x14ac:dyDescent="0.2">
      <c r="A403" s="8" t="s">
        <v>1975</v>
      </c>
      <c r="D403" s="8" t="s">
        <v>4814</v>
      </c>
      <c r="G403" s="8" t="s">
        <v>4819</v>
      </c>
      <c r="M403" t="s">
        <v>1975</v>
      </c>
      <c r="N403">
        <v>152</v>
      </c>
      <c r="P403" t="s">
        <v>4814</v>
      </c>
      <c r="Q403">
        <v>29</v>
      </c>
    </row>
    <row r="404" spans="1:17" x14ac:dyDescent="0.2">
      <c r="A404" s="8" t="s">
        <v>1985</v>
      </c>
      <c r="D404" s="8" t="s">
        <v>4856</v>
      </c>
      <c r="G404" s="8" t="s">
        <v>4814</v>
      </c>
      <c r="M404" t="s">
        <v>1985</v>
      </c>
      <c r="N404">
        <v>131</v>
      </c>
      <c r="P404" t="s">
        <v>4856</v>
      </c>
      <c r="Q404">
        <v>69</v>
      </c>
    </row>
    <row r="405" spans="1:17" x14ac:dyDescent="0.2">
      <c r="A405" s="8" t="s">
        <v>2274</v>
      </c>
      <c r="D405" s="8" t="s">
        <v>6779</v>
      </c>
      <c r="G405" s="8" t="s">
        <v>8345</v>
      </c>
      <c r="M405" t="s">
        <v>2274</v>
      </c>
      <c r="N405">
        <v>132</v>
      </c>
      <c r="P405" t="s">
        <v>6779</v>
      </c>
      <c r="Q405">
        <v>58</v>
      </c>
    </row>
    <row r="406" spans="1:17" x14ac:dyDescent="0.2">
      <c r="A406" s="8" t="s">
        <v>4966</v>
      </c>
      <c r="D406" s="8" t="s">
        <v>4900</v>
      </c>
      <c r="G406" s="8" t="s">
        <v>4856</v>
      </c>
      <c r="M406" t="s">
        <v>4966</v>
      </c>
      <c r="N406">
        <v>129</v>
      </c>
      <c r="P406" t="s">
        <v>4900</v>
      </c>
      <c r="Q406">
        <v>132</v>
      </c>
    </row>
    <row r="407" spans="1:17" x14ac:dyDescent="0.2">
      <c r="A407" s="8" t="s">
        <v>4941</v>
      </c>
      <c r="D407" s="8" t="s">
        <v>4892</v>
      </c>
      <c r="G407" s="8" t="s">
        <v>6779</v>
      </c>
      <c r="M407" t="s">
        <v>4941</v>
      </c>
      <c r="N407">
        <v>110</v>
      </c>
      <c r="P407" t="s">
        <v>4892</v>
      </c>
      <c r="Q407">
        <v>138</v>
      </c>
    </row>
    <row r="408" spans="1:17" x14ac:dyDescent="0.2">
      <c r="A408" s="8" t="s">
        <v>1457</v>
      </c>
      <c r="D408" s="8" t="s">
        <v>2879</v>
      </c>
      <c r="G408" s="8" t="s">
        <v>4900</v>
      </c>
      <c r="M408" t="s">
        <v>1457</v>
      </c>
      <c r="N408">
        <v>118</v>
      </c>
      <c r="P408" t="s">
        <v>2879</v>
      </c>
      <c r="Q408">
        <v>190</v>
      </c>
    </row>
    <row r="409" spans="1:17" x14ac:dyDescent="0.2">
      <c r="A409" s="8" t="s">
        <v>5642</v>
      </c>
      <c r="D409" s="8" t="s">
        <v>4994</v>
      </c>
      <c r="G409" s="8" t="s">
        <v>4892</v>
      </c>
      <c r="M409" t="s">
        <v>5642</v>
      </c>
      <c r="N409">
        <v>105</v>
      </c>
      <c r="P409" t="s">
        <v>4994</v>
      </c>
      <c r="Q409">
        <v>106</v>
      </c>
    </row>
    <row r="410" spans="1:17" x14ac:dyDescent="0.2">
      <c r="A410" s="8" t="s">
        <v>7364</v>
      </c>
      <c r="D410" s="8" t="s">
        <v>2427</v>
      </c>
      <c r="G410" s="8" t="s">
        <v>6387</v>
      </c>
      <c r="M410" t="s">
        <v>7364</v>
      </c>
      <c r="N410">
        <v>76</v>
      </c>
      <c r="P410" t="s">
        <v>2427</v>
      </c>
      <c r="Q410">
        <v>191</v>
      </c>
    </row>
    <row r="411" spans="1:17" x14ac:dyDescent="0.2">
      <c r="A411" s="8" t="s">
        <v>5700</v>
      </c>
      <c r="D411" s="8" t="s">
        <v>2416</v>
      </c>
      <c r="G411" s="8" t="s">
        <v>2879</v>
      </c>
      <c r="M411" t="s">
        <v>5700</v>
      </c>
      <c r="N411">
        <v>83</v>
      </c>
      <c r="P411" t="s">
        <v>2416</v>
      </c>
      <c r="Q411">
        <v>169</v>
      </c>
    </row>
    <row r="412" spans="1:17" x14ac:dyDescent="0.2">
      <c r="A412" s="8" t="s">
        <v>5836</v>
      </c>
      <c r="D412" s="8" t="s">
        <v>1959</v>
      </c>
      <c r="G412" s="8" t="s">
        <v>4994</v>
      </c>
      <c r="M412" t="s">
        <v>5836</v>
      </c>
      <c r="N412">
        <v>90</v>
      </c>
      <c r="P412" t="s">
        <v>1959</v>
      </c>
      <c r="Q412">
        <v>163</v>
      </c>
    </row>
    <row r="413" spans="1:17" x14ac:dyDescent="0.2">
      <c r="A413" s="8" t="s">
        <v>7365</v>
      </c>
      <c r="D413" s="8" t="s">
        <v>1975</v>
      </c>
      <c r="G413" s="8" t="s">
        <v>2427</v>
      </c>
      <c r="M413" t="s">
        <v>7365</v>
      </c>
      <c r="N413">
        <v>50</v>
      </c>
      <c r="P413" t="s">
        <v>1975</v>
      </c>
      <c r="Q413">
        <v>153</v>
      </c>
    </row>
    <row r="414" spans="1:17" x14ac:dyDescent="0.2">
      <c r="A414" s="8" t="s">
        <v>5954</v>
      </c>
      <c r="D414" s="8" t="s">
        <v>1985</v>
      </c>
      <c r="G414" s="8" t="s">
        <v>2416</v>
      </c>
      <c r="M414" t="s">
        <v>5954</v>
      </c>
      <c r="N414">
        <v>60</v>
      </c>
      <c r="P414" t="s">
        <v>1985</v>
      </c>
      <c r="Q414">
        <v>134</v>
      </c>
    </row>
    <row r="415" spans="1:17" x14ac:dyDescent="0.2">
      <c r="A415" s="8" t="s">
        <v>6029</v>
      </c>
      <c r="D415" s="8" t="s">
        <v>2274</v>
      </c>
      <c r="G415" s="8" t="s">
        <v>1959</v>
      </c>
      <c r="M415" t="s">
        <v>6029</v>
      </c>
      <c r="N415">
        <v>42</v>
      </c>
      <c r="P415" t="s">
        <v>2274</v>
      </c>
      <c r="Q415">
        <v>127</v>
      </c>
    </row>
    <row r="416" spans="1:17" x14ac:dyDescent="0.2">
      <c r="A416" s="8" t="s">
        <v>7366</v>
      </c>
      <c r="D416" s="8" t="s">
        <v>4966</v>
      </c>
      <c r="G416" s="8" t="s">
        <v>1975</v>
      </c>
      <c r="M416" t="s">
        <v>7366</v>
      </c>
      <c r="N416">
        <v>37</v>
      </c>
      <c r="P416" t="s">
        <v>4966</v>
      </c>
      <c r="Q416">
        <v>125</v>
      </c>
    </row>
    <row r="417" spans="1:17" x14ac:dyDescent="0.2">
      <c r="A417" s="8" t="s">
        <v>6141</v>
      </c>
      <c r="D417" s="8" t="s">
        <v>4941</v>
      </c>
      <c r="G417" s="8" t="s">
        <v>1985</v>
      </c>
      <c r="M417" t="s">
        <v>6141</v>
      </c>
      <c r="N417">
        <v>23</v>
      </c>
      <c r="P417" t="s">
        <v>4941</v>
      </c>
      <c r="Q417">
        <v>125</v>
      </c>
    </row>
    <row r="418" spans="1:17" x14ac:dyDescent="0.2">
      <c r="A418" s="8" t="s">
        <v>2762</v>
      </c>
      <c r="D418" s="8" t="s">
        <v>1457</v>
      </c>
      <c r="G418" s="8" t="s">
        <v>2274</v>
      </c>
      <c r="M418" t="s">
        <v>2762</v>
      </c>
      <c r="N418">
        <v>157</v>
      </c>
      <c r="P418" t="s">
        <v>1457</v>
      </c>
      <c r="Q418">
        <v>117</v>
      </c>
    </row>
    <row r="419" spans="1:17" x14ac:dyDescent="0.2">
      <c r="A419" s="8" t="s">
        <v>2201</v>
      </c>
      <c r="D419" s="8" t="s">
        <v>5642</v>
      </c>
      <c r="G419" s="8" t="s">
        <v>4966</v>
      </c>
      <c r="M419" t="s">
        <v>2201</v>
      </c>
      <c r="N419">
        <v>146</v>
      </c>
      <c r="P419" t="s">
        <v>5642</v>
      </c>
      <c r="Q419">
        <v>108</v>
      </c>
    </row>
    <row r="420" spans="1:17" x14ac:dyDescent="0.2">
      <c r="A420" s="8" t="s">
        <v>6196</v>
      </c>
      <c r="D420" s="8" t="s">
        <v>7364</v>
      </c>
      <c r="G420" s="8" t="s">
        <v>4941</v>
      </c>
      <c r="M420" t="s">
        <v>6196</v>
      </c>
      <c r="N420">
        <v>129</v>
      </c>
      <c r="P420" t="s">
        <v>7364</v>
      </c>
      <c r="Q420">
        <v>70</v>
      </c>
    </row>
    <row r="421" spans="1:17" x14ac:dyDescent="0.2">
      <c r="A421" s="8" t="s">
        <v>2915</v>
      </c>
      <c r="D421" s="8" t="s">
        <v>5700</v>
      </c>
      <c r="G421" s="8" t="s">
        <v>1457</v>
      </c>
      <c r="M421" t="s">
        <v>2915</v>
      </c>
      <c r="N421">
        <v>118</v>
      </c>
      <c r="P421" t="s">
        <v>5700</v>
      </c>
      <c r="Q421">
        <v>91</v>
      </c>
    </row>
    <row r="422" spans="1:17" x14ac:dyDescent="0.2">
      <c r="A422" s="8" t="s">
        <v>6780</v>
      </c>
      <c r="D422" s="8" t="s">
        <v>5836</v>
      </c>
      <c r="G422" s="8" t="s">
        <v>5642</v>
      </c>
      <c r="M422" t="s">
        <v>6780</v>
      </c>
      <c r="N422">
        <v>109</v>
      </c>
      <c r="P422" t="s">
        <v>5836</v>
      </c>
      <c r="Q422">
        <v>78</v>
      </c>
    </row>
    <row r="423" spans="1:17" x14ac:dyDescent="0.2">
      <c r="A423" s="8" t="s">
        <v>6781</v>
      </c>
      <c r="D423" s="8" t="s">
        <v>7365</v>
      </c>
      <c r="G423" s="8" t="s">
        <v>7364</v>
      </c>
      <c r="M423" t="s">
        <v>6781</v>
      </c>
      <c r="N423">
        <v>83</v>
      </c>
      <c r="P423" t="s">
        <v>7365</v>
      </c>
      <c r="Q423">
        <v>48</v>
      </c>
    </row>
    <row r="424" spans="1:17" x14ac:dyDescent="0.2">
      <c r="A424" s="8" t="s">
        <v>7953</v>
      </c>
      <c r="D424" s="8" t="s">
        <v>5954</v>
      </c>
      <c r="G424" s="8" t="s">
        <v>5700</v>
      </c>
      <c r="M424" t="s">
        <v>7953</v>
      </c>
      <c r="N424">
        <v>90</v>
      </c>
      <c r="P424" t="s">
        <v>5954</v>
      </c>
      <c r="Q424">
        <v>54</v>
      </c>
    </row>
    <row r="425" spans="1:17" x14ac:dyDescent="0.2">
      <c r="A425" s="8" t="s">
        <v>7954</v>
      </c>
      <c r="D425" s="8" t="s">
        <v>6029</v>
      </c>
      <c r="G425" s="8" t="s">
        <v>5836</v>
      </c>
      <c r="M425" t="s">
        <v>7954</v>
      </c>
      <c r="N425">
        <v>52</v>
      </c>
      <c r="P425" t="s">
        <v>6029</v>
      </c>
      <c r="Q425">
        <v>48</v>
      </c>
    </row>
    <row r="426" spans="1:17" x14ac:dyDescent="0.2">
      <c r="A426" s="8" t="s">
        <v>3127</v>
      </c>
      <c r="D426" s="8" t="s">
        <v>7366</v>
      </c>
      <c r="G426" s="8" t="s">
        <v>7365</v>
      </c>
      <c r="M426" t="s">
        <v>3127</v>
      </c>
      <c r="N426">
        <v>63</v>
      </c>
      <c r="P426" t="s">
        <v>7366</v>
      </c>
      <c r="Q426">
        <v>26</v>
      </c>
    </row>
    <row r="427" spans="1:17" x14ac:dyDescent="0.2">
      <c r="A427" s="8" t="s">
        <v>6709</v>
      </c>
      <c r="D427" s="8" t="s">
        <v>6141</v>
      </c>
      <c r="G427" s="8" t="s">
        <v>5954</v>
      </c>
      <c r="M427" t="s">
        <v>6709</v>
      </c>
      <c r="N427">
        <v>52</v>
      </c>
      <c r="P427" t="s">
        <v>6141</v>
      </c>
      <c r="Q427">
        <v>39</v>
      </c>
    </row>
    <row r="428" spans="1:17" x14ac:dyDescent="0.2">
      <c r="A428" s="8" t="s">
        <v>3238</v>
      </c>
      <c r="D428" s="8" t="s">
        <v>2762</v>
      </c>
      <c r="G428" s="8" t="s">
        <v>6029</v>
      </c>
      <c r="M428" t="s">
        <v>3238</v>
      </c>
      <c r="N428">
        <v>37</v>
      </c>
      <c r="P428" t="s">
        <v>2762</v>
      </c>
      <c r="Q428">
        <v>154</v>
      </c>
    </row>
    <row r="429" spans="1:17" x14ac:dyDescent="0.2">
      <c r="A429" s="8" t="s">
        <v>2702</v>
      </c>
      <c r="D429" s="8" t="s">
        <v>2201</v>
      </c>
      <c r="G429" s="8" t="s">
        <v>7366</v>
      </c>
      <c r="M429" t="s">
        <v>2702</v>
      </c>
      <c r="N429">
        <v>145</v>
      </c>
      <c r="P429" t="s">
        <v>2201</v>
      </c>
      <c r="Q429">
        <v>154</v>
      </c>
    </row>
    <row r="430" spans="1:17" x14ac:dyDescent="0.2">
      <c r="A430" s="8" t="s">
        <v>2075</v>
      </c>
      <c r="D430" s="8" t="s">
        <v>6196</v>
      </c>
      <c r="G430" s="8" t="s">
        <v>6141</v>
      </c>
      <c r="M430" t="s">
        <v>2075</v>
      </c>
      <c r="N430">
        <v>150</v>
      </c>
      <c r="P430" t="s">
        <v>6196</v>
      </c>
      <c r="Q430">
        <v>122</v>
      </c>
    </row>
    <row r="431" spans="1:17" x14ac:dyDescent="0.2">
      <c r="A431" s="8" t="s">
        <v>3338</v>
      </c>
      <c r="D431" s="8" t="s">
        <v>2915</v>
      </c>
      <c r="G431" s="8" t="s">
        <v>8346</v>
      </c>
      <c r="M431" t="s">
        <v>3338</v>
      </c>
      <c r="N431">
        <v>117</v>
      </c>
      <c r="P431" t="s">
        <v>2915</v>
      </c>
      <c r="Q431">
        <v>127</v>
      </c>
    </row>
    <row r="432" spans="1:17" x14ac:dyDescent="0.2">
      <c r="A432" s="8" t="s">
        <v>4189</v>
      </c>
      <c r="D432" s="8" t="s">
        <v>6780</v>
      </c>
      <c r="G432" s="8" t="s">
        <v>2762</v>
      </c>
      <c r="M432" t="s">
        <v>4189</v>
      </c>
      <c r="N432">
        <v>78</v>
      </c>
      <c r="P432" t="s">
        <v>6780</v>
      </c>
      <c r="Q432">
        <v>109</v>
      </c>
    </row>
    <row r="433" spans="1:17" x14ac:dyDescent="0.2">
      <c r="A433" s="8" t="s">
        <v>4313</v>
      </c>
      <c r="D433" s="8" t="s">
        <v>6781</v>
      </c>
      <c r="G433" s="8" t="s">
        <v>2201</v>
      </c>
      <c r="M433" t="s">
        <v>4313</v>
      </c>
      <c r="N433">
        <v>88</v>
      </c>
      <c r="P433" t="s">
        <v>6781</v>
      </c>
      <c r="Q433">
        <v>83</v>
      </c>
    </row>
    <row r="434" spans="1:17" x14ac:dyDescent="0.2">
      <c r="A434" s="8" t="s">
        <v>4389</v>
      </c>
      <c r="D434" s="8" t="s">
        <v>7953</v>
      </c>
      <c r="G434" s="8" t="s">
        <v>6196</v>
      </c>
      <c r="M434" t="s">
        <v>4389</v>
      </c>
      <c r="N434">
        <v>79</v>
      </c>
      <c r="P434" t="s">
        <v>7953</v>
      </c>
      <c r="Q434">
        <v>88</v>
      </c>
    </row>
    <row r="435" spans="1:17" x14ac:dyDescent="0.2">
      <c r="A435" s="8" t="s">
        <v>6782</v>
      </c>
      <c r="D435" s="8" t="s">
        <v>7954</v>
      </c>
      <c r="G435" s="8" t="s">
        <v>2915</v>
      </c>
      <c r="M435" t="s">
        <v>6782</v>
      </c>
      <c r="N435">
        <v>47</v>
      </c>
      <c r="P435" t="s">
        <v>7954</v>
      </c>
      <c r="Q435">
        <v>65</v>
      </c>
    </row>
    <row r="436" spans="1:17" x14ac:dyDescent="0.2">
      <c r="A436" s="8" t="s">
        <v>4458</v>
      </c>
      <c r="D436" s="8" t="s">
        <v>3127</v>
      </c>
      <c r="G436" s="8" t="s">
        <v>6780</v>
      </c>
      <c r="M436" t="s">
        <v>4458</v>
      </c>
      <c r="N436">
        <v>82</v>
      </c>
      <c r="P436" t="s">
        <v>3127</v>
      </c>
      <c r="Q436">
        <v>54</v>
      </c>
    </row>
    <row r="437" spans="1:17" x14ac:dyDescent="0.2">
      <c r="A437" s="8" t="s">
        <v>4531</v>
      </c>
      <c r="D437" s="8" t="s">
        <v>6709</v>
      </c>
      <c r="G437" s="8" t="s">
        <v>6781</v>
      </c>
      <c r="M437" t="s">
        <v>4531</v>
      </c>
      <c r="N437">
        <v>61</v>
      </c>
      <c r="P437" t="s">
        <v>6709</v>
      </c>
      <c r="Q437">
        <v>54</v>
      </c>
    </row>
    <row r="438" spans="1:17" x14ac:dyDescent="0.2">
      <c r="A438" s="8" t="s">
        <v>4562</v>
      </c>
      <c r="D438" s="8" t="s">
        <v>3238</v>
      </c>
      <c r="G438" s="8" t="s">
        <v>7953</v>
      </c>
      <c r="M438" t="s">
        <v>4562</v>
      </c>
      <c r="N438">
        <v>48</v>
      </c>
      <c r="P438" t="s">
        <v>3238</v>
      </c>
      <c r="Q438">
        <v>40</v>
      </c>
    </row>
    <row r="439" spans="1:17" x14ac:dyDescent="0.2">
      <c r="A439" s="8" t="s">
        <v>4737</v>
      </c>
      <c r="D439" s="8" t="s">
        <v>3298</v>
      </c>
      <c r="G439" s="8" t="s">
        <v>7954</v>
      </c>
      <c r="M439" t="s">
        <v>4737</v>
      </c>
      <c r="N439">
        <v>40</v>
      </c>
      <c r="P439" t="s">
        <v>3298</v>
      </c>
      <c r="Q439">
        <v>133</v>
      </c>
    </row>
    <row r="440" spans="1:17" x14ac:dyDescent="0.2">
      <c r="A440" s="8" t="s">
        <v>2658</v>
      </c>
      <c r="D440" s="8" t="s">
        <v>2702</v>
      </c>
      <c r="G440" s="8" t="s">
        <v>3127</v>
      </c>
      <c r="M440" t="s">
        <v>2658</v>
      </c>
      <c r="N440">
        <v>158</v>
      </c>
      <c r="P440" t="s">
        <v>2702</v>
      </c>
      <c r="Q440">
        <v>145</v>
      </c>
    </row>
    <row r="441" spans="1:17" x14ac:dyDescent="0.2">
      <c r="A441" s="8" t="s">
        <v>2283</v>
      </c>
      <c r="D441" s="8" t="s">
        <v>2075</v>
      </c>
      <c r="G441" s="8" t="s">
        <v>6709</v>
      </c>
      <c r="M441" t="s">
        <v>2283</v>
      </c>
      <c r="N441">
        <v>137</v>
      </c>
      <c r="P441" t="s">
        <v>2075</v>
      </c>
      <c r="Q441">
        <v>148</v>
      </c>
    </row>
    <row r="442" spans="1:17" x14ac:dyDescent="0.2">
      <c r="A442" s="8" t="s">
        <v>5014</v>
      </c>
      <c r="D442" s="8" t="s">
        <v>3338</v>
      </c>
      <c r="G442" s="8" t="s">
        <v>3238</v>
      </c>
      <c r="M442" t="s">
        <v>5014</v>
      </c>
      <c r="N442">
        <v>124</v>
      </c>
      <c r="P442" t="s">
        <v>3338</v>
      </c>
      <c r="Q442">
        <v>126</v>
      </c>
    </row>
    <row r="443" spans="1:17" x14ac:dyDescent="0.2">
      <c r="A443" s="8" t="s">
        <v>4950</v>
      </c>
      <c r="D443" s="8" t="s">
        <v>4189</v>
      </c>
      <c r="G443" s="8" t="s">
        <v>2702</v>
      </c>
      <c r="M443" t="s">
        <v>4950</v>
      </c>
      <c r="N443">
        <v>123</v>
      </c>
      <c r="P443" t="s">
        <v>4189</v>
      </c>
      <c r="Q443">
        <v>81</v>
      </c>
    </row>
    <row r="444" spans="1:17" x14ac:dyDescent="0.2">
      <c r="A444" s="8" t="s">
        <v>1451</v>
      </c>
      <c r="D444" s="8" t="s">
        <v>4313</v>
      </c>
      <c r="G444" s="8" t="s">
        <v>2075</v>
      </c>
      <c r="M444" t="s">
        <v>1451</v>
      </c>
      <c r="N444">
        <v>117</v>
      </c>
      <c r="P444" t="s">
        <v>4313</v>
      </c>
      <c r="Q444">
        <v>86</v>
      </c>
    </row>
    <row r="445" spans="1:17" x14ac:dyDescent="0.2">
      <c r="A445" s="8" t="s">
        <v>3412</v>
      </c>
      <c r="D445" s="8" t="s">
        <v>4389</v>
      </c>
      <c r="G445" s="8" t="s">
        <v>3338</v>
      </c>
      <c r="M445" t="s">
        <v>3412</v>
      </c>
      <c r="N445">
        <v>116</v>
      </c>
      <c r="P445" t="s">
        <v>4389</v>
      </c>
      <c r="Q445">
        <v>82</v>
      </c>
    </row>
    <row r="446" spans="1:17" x14ac:dyDescent="0.2">
      <c r="A446" s="8" t="s">
        <v>7367</v>
      </c>
      <c r="D446" s="8" t="s">
        <v>6782</v>
      </c>
      <c r="G446" s="8" t="s">
        <v>4189</v>
      </c>
      <c r="M446" t="s">
        <v>7367</v>
      </c>
      <c r="N446">
        <v>110</v>
      </c>
      <c r="P446" t="s">
        <v>6782</v>
      </c>
      <c r="Q446">
        <v>54</v>
      </c>
    </row>
    <row r="447" spans="1:17" x14ac:dyDescent="0.2">
      <c r="A447" s="8" t="s">
        <v>1634</v>
      </c>
      <c r="D447" s="8" t="s">
        <v>4458</v>
      </c>
      <c r="G447" s="8" t="s">
        <v>4313</v>
      </c>
      <c r="M447" t="s">
        <v>1634</v>
      </c>
      <c r="N447">
        <v>100</v>
      </c>
      <c r="P447" t="s">
        <v>4458</v>
      </c>
      <c r="Q447">
        <v>78</v>
      </c>
    </row>
    <row r="448" spans="1:17" x14ac:dyDescent="0.2">
      <c r="A448" s="8" t="s">
        <v>1782</v>
      </c>
      <c r="D448" s="8" t="s">
        <v>4531</v>
      </c>
      <c r="G448" s="8" t="s">
        <v>4389</v>
      </c>
      <c r="M448" t="s">
        <v>1782</v>
      </c>
      <c r="N448">
        <v>83</v>
      </c>
      <c r="P448" t="s">
        <v>4531</v>
      </c>
      <c r="Q448">
        <v>59</v>
      </c>
    </row>
    <row r="449" spans="1:17" x14ac:dyDescent="0.2">
      <c r="A449" s="8" t="s">
        <v>3574</v>
      </c>
      <c r="D449" s="8" t="s">
        <v>4562</v>
      </c>
      <c r="G449" s="8" t="s">
        <v>6782</v>
      </c>
      <c r="M449" t="s">
        <v>3574</v>
      </c>
      <c r="N449">
        <v>71</v>
      </c>
      <c r="P449" t="s">
        <v>4562</v>
      </c>
      <c r="Q449">
        <v>43</v>
      </c>
    </row>
    <row r="450" spans="1:17" x14ac:dyDescent="0.2">
      <c r="A450" s="8" t="s">
        <v>3696</v>
      </c>
      <c r="D450" s="8" t="s">
        <v>4737</v>
      </c>
      <c r="G450" s="8" t="s">
        <v>4458</v>
      </c>
      <c r="M450" t="s">
        <v>3696</v>
      </c>
      <c r="N450">
        <v>87</v>
      </c>
      <c r="P450" t="s">
        <v>4737</v>
      </c>
      <c r="Q450">
        <v>25</v>
      </c>
    </row>
    <row r="451" spans="1:17" x14ac:dyDescent="0.2">
      <c r="A451" s="8" t="s">
        <v>3704</v>
      </c>
      <c r="D451" s="8" t="s">
        <v>2658</v>
      </c>
      <c r="G451" s="8" t="s">
        <v>4531</v>
      </c>
      <c r="M451" t="s">
        <v>3704</v>
      </c>
      <c r="N451">
        <v>61</v>
      </c>
      <c r="P451" t="s">
        <v>2658</v>
      </c>
      <c r="Q451">
        <v>154</v>
      </c>
    </row>
    <row r="452" spans="1:17" x14ac:dyDescent="0.2">
      <c r="A452" s="8" t="s">
        <v>7368</v>
      </c>
      <c r="D452" s="8" t="s">
        <v>2283</v>
      </c>
      <c r="G452" s="8" t="s">
        <v>4562</v>
      </c>
      <c r="M452" t="s">
        <v>7368</v>
      </c>
      <c r="N452">
        <v>53</v>
      </c>
      <c r="P452" t="s">
        <v>2283</v>
      </c>
      <c r="Q452">
        <v>146</v>
      </c>
    </row>
    <row r="453" spans="1:17" x14ac:dyDescent="0.2">
      <c r="A453" s="8" t="s">
        <v>3803</v>
      </c>
      <c r="D453" s="8" t="s">
        <v>5014</v>
      </c>
      <c r="G453" s="8" t="s">
        <v>4737</v>
      </c>
      <c r="M453" t="s">
        <v>3803</v>
      </c>
      <c r="N453">
        <v>54</v>
      </c>
      <c r="P453" t="s">
        <v>5014</v>
      </c>
      <c r="Q453">
        <v>134</v>
      </c>
    </row>
    <row r="454" spans="1:17" x14ac:dyDescent="0.2">
      <c r="A454" s="8" t="s">
        <v>3911</v>
      </c>
      <c r="D454" s="8" t="s">
        <v>4950</v>
      </c>
      <c r="G454" s="8" t="s">
        <v>8347</v>
      </c>
      <c r="M454" t="s">
        <v>3911</v>
      </c>
      <c r="N454">
        <v>42</v>
      </c>
      <c r="P454" t="s">
        <v>4950</v>
      </c>
      <c r="Q454">
        <v>118</v>
      </c>
    </row>
    <row r="455" spans="1:17" x14ac:dyDescent="0.2">
      <c r="A455" s="8" t="s">
        <v>3991</v>
      </c>
      <c r="D455" s="8" t="s">
        <v>8080</v>
      </c>
      <c r="G455" s="8" t="s">
        <v>2658</v>
      </c>
      <c r="M455" t="s">
        <v>3991</v>
      </c>
      <c r="N455">
        <v>47</v>
      </c>
      <c r="P455" t="s">
        <v>8080</v>
      </c>
      <c r="Q455">
        <v>133</v>
      </c>
    </row>
    <row r="456" spans="1:17" x14ac:dyDescent="0.2">
      <c r="A456" s="8" t="s">
        <v>6783</v>
      </c>
      <c r="D456" s="8" t="s">
        <v>1451</v>
      </c>
      <c r="G456" s="8" t="s">
        <v>2283</v>
      </c>
      <c r="M456" t="s">
        <v>6783</v>
      </c>
      <c r="N456">
        <v>23</v>
      </c>
      <c r="P456" t="s">
        <v>1451</v>
      </c>
      <c r="Q456">
        <v>117</v>
      </c>
    </row>
    <row r="457" spans="1:17" x14ac:dyDescent="0.2">
      <c r="A457" s="8" t="s">
        <v>7369</v>
      </c>
      <c r="D457" s="8" t="s">
        <v>3412</v>
      </c>
      <c r="G457" s="8" t="s">
        <v>5014</v>
      </c>
      <c r="M457" t="s">
        <v>7369</v>
      </c>
      <c r="N457">
        <v>19</v>
      </c>
      <c r="P457" t="s">
        <v>3412</v>
      </c>
      <c r="Q457">
        <v>123</v>
      </c>
    </row>
    <row r="458" spans="1:17" x14ac:dyDescent="0.2">
      <c r="A458" s="8" t="s">
        <v>6161</v>
      </c>
      <c r="D458" s="8" t="s">
        <v>7367</v>
      </c>
      <c r="G458" s="8" t="s">
        <v>4950</v>
      </c>
      <c r="M458" t="s">
        <v>6161</v>
      </c>
      <c r="N458">
        <v>71</v>
      </c>
      <c r="P458" t="s">
        <v>7367</v>
      </c>
      <c r="Q458">
        <v>116</v>
      </c>
    </row>
    <row r="459" spans="1:17" x14ac:dyDescent="0.2">
      <c r="A459" s="8" t="s">
        <v>6176</v>
      </c>
      <c r="D459" s="8" t="s">
        <v>1634</v>
      </c>
      <c r="G459" s="8" t="s">
        <v>1451</v>
      </c>
      <c r="M459" t="s">
        <v>6176</v>
      </c>
      <c r="N459">
        <v>66</v>
      </c>
      <c r="P459" t="s">
        <v>1634</v>
      </c>
      <c r="Q459">
        <v>107</v>
      </c>
    </row>
    <row r="460" spans="1:17" x14ac:dyDescent="0.2">
      <c r="A460" s="8" t="s">
        <v>8034</v>
      </c>
      <c r="D460" s="8" t="s">
        <v>1782</v>
      </c>
      <c r="G460" s="8" t="s">
        <v>3412</v>
      </c>
      <c r="M460" t="s">
        <v>8034</v>
      </c>
      <c r="N460">
        <v>60</v>
      </c>
      <c r="P460" t="s">
        <v>1782</v>
      </c>
      <c r="Q460">
        <v>85</v>
      </c>
    </row>
    <row r="461" spans="1:17" x14ac:dyDescent="0.2">
      <c r="A461" s="8" t="s">
        <v>2755</v>
      </c>
      <c r="D461" s="8" t="s">
        <v>3574</v>
      </c>
      <c r="G461" s="8" t="s">
        <v>7367</v>
      </c>
      <c r="M461" t="s">
        <v>2755</v>
      </c>
      <c r="N461">
        <v>147</v>
      </c>
      <c r="P461" t="s">
        <v>3574</v>
      </c>
      <c r="Q461">
        <v>75</v>
      </c>
    </row>
    <row r="462" spans="1:17" x14ac:dyDescent="0.2">
      <c r="A462" s="8" t="s">
        <v>2011</v>
      </c>
      <c r="D462" s="8" t="s">
        <v>3696</v>
      </c>
      <c r="G462" s="8" t="s">
        <v>1634</v>
      </c>
      <c r="M462" t="s">
        <v>2011</v>
      </c>
      <c r="N462">
        <v>142</v>
      </c>
      <c r="P462" t="s">
        <v>3696</v>
      </c>
      <c r="Q462">
        <v>83</v>
      </c>
    </row>
    <row r="463" spans="1:17" x14ac:dyDescent="0.2">
      <c r="A463" s="8" t="s">
        <v>2189</v>
      </c>
      <c r="D463" s="8" t="s">
        <v>3704</v>
      </c>
      <c r="G463" s="8" t="s">
        <v>1782</v>
      </c>
      <c r="M463" t="s">
        <v>2189</v>
      </c>
      <c r="N463">
        <v>139</v>
      </c>
      <c r="P463" t="s">
        <v>3704</v>
      </c>
      <c r="Q463">
        <v>63</v>
      </c>
    </row>
    <row r="464" spans="1:17" x14ac:dyDescent="0.2">
      <c r="A464" s="8" t="s">
        <v>4165</v>
      </c>
      <c r="D464" s="8" t="s">
        <v>7368</v>
      </c>
      <c r="G464" s="8" t="s">
        <v>3574</v>
      </c>
      <c r="M464" t="s">
        <v>4165</v>
      </c>
      <c r="N464">
        <v>115</v>
      </c>
      <c r="P464" t="s">
        <v>7368</v>
      </c>
      <c r="Q464">
        <v>54</v>
      </c>
    </row>
    <row r="465" spans="1:17" x14ac:dyDescent="0.2">
      <c r="A465" s="8" t="s">
        <v>4214</v>
      </c>
      <c r="D465" s="8" t="s">
        <v>3803</v>
      </c>
      <c r="G465" s="8" t="s">
        <v>3696</v>
      </c>
      <c r="M465" t="s">
        <v>4214</v>
      </c>
      <c r="N465">
        <v>109</v>
      </c>
      <c r="P465" t="s">
        <v>3803</v>
      </c>
      <c r="Q465">
        <v>51</v>
      </c>
    </row>
    <row r="466" spans="1:17" x14ac:dyDescent="0.2">
      <c r="A466" s="8" t="s">
        <v>6784</v>
      </c>
      <c r="D466" s="8" t="s">
        <v>3911</v>
      </c>
      <c r="G466" s="8" t="s">
        <v>3704</v>
      </c>
      <c r="M466" t="s">
        <v>6784</v>
      </c>
      <c r="N466">
        <v>109</v>
      </c>
      <c r="P466" t="s">
        <v>3911</v>
      </c>
      <c r="Q466">
        <v>40</v>
      </c>
    </row>
    <row r="467" spans="1:17" x14ac:dyDescent="0.2">
      <c r="A467" s="8" t="s">
        <v>4264</v>
      </c>
      <c r="D467" s="8" t="s">
        <v>3991</v>
      </c>
      <c r="G467" s="8" t="s">
        <v>7368</v>
      </c>
      <c r="M467" t="s">
        <v>4264</v>
      </c>
      <c r="N467">
        <v>79</v>
      </c>
      <c r="P467" t="s">
        <v>3991</v>
      </c>
      <c r="Q467">
        <v>53</v>
      </c>
    </row>
    <row r="468" spans="1:17" x14ac:dyDescent="0.2">
      <c r="A468" s="8" t="s">
        <v>4423</v>
      </c>
      <c r="D468" s="8" t="s">
        <v>6783</v>
      </c>
      <c r="G468" s="8" t="s">
        <v>3803</v>
      </c>
      <c r="M468" t="s">
        <v>4423</v>
      </c>
      <c r="N468">
        <v>69</v>
      </c>
      <c r="P468" t="s">
        <v>6783</v>
      </c>
      <c r="Q468">
        <v>36</v>
      </c>
    </row>
    <row r="469" spans="1:17" x14ac:dyDescent="0.2">
      <c r="A469" s="8" t="s">
        <v>4431</v>
      </c>
      <c r="D469" s="8" t="s">
        <v>7369</v>
      </c>
      <c r="G469" s="8" t="s">
        <v>3911</v>
      </c>
      <c r="M469" t="s">
        <v>4431</v>
      </c>
      <c r="N469">
        <v>66</v>
      </c>
      <c r="P469" t="s">
        <v>7369</v>
      </c>
      <c r="Q469">
        <v>19</v>
      </c>
    </row>
    <row r="470" spans="1:17" x14ac:dyDescent="0.2">
      <c r="A470" s="8" t="s">
        <v>7370</v>
      </c>
      <c r="D470" s="8" t="s">
        <v>6161</v>
      </c>
      <c r="G470" s="8" t="s">
        <v>3991</v>
      </c>
      <c r="M470" t="s">
        <v>7370</v>
      </c>
      <c r="N470">
        <v>14</v>
      </c>
      <c r="P470" t="s">
        <v>6161</v>
      </c>
      <c r="Q470">
        <v>78</v>
      </c>
    </row>
    <row r="471" spans="1:17" x14ac:dyDescent="0.2">
      <c r="A471" s="8" t="s">
        <v>2746</v>
      </c>
      <c r="D471" s="8" t="s">
        <v>6176</v>
      </c>
      <c r="G471" s="8" t="s">
        <v>6783</v>
      </c>
      <c r="M471" t="s">
        <v>2746</v>
      </c>
      <c r="N471">
        <v>140</v>
      </c>
      <c r="P471" t="s">
        <v>6176</v>
      </c>
      <c r="Q471">
        <v>70</v>
      </c>
    </row>
    <row r="472" spans="1:17" x14ac:dyDescent="0.2">
      <c r="A472" s="8" t="s">
        <v>5008</v>
      </c>
      <c r="D472" s="8" t="s">
        <v>8034</v>
      </c>
      <c r="G472" s="8" t="s">
        <v>7369</v>
      </c>
      <c r="M472" t="s">
        <v>5008</v>
      </c>
      <c r="N472">
        <v>140</v>
      </c>
      <c r="P472" t="s">
        <v>8034</v>
      </c>
      <c r="Q472">
        <v>61</v>
      </c>
    </row>
    <row r="473" spans="1:17" x14ac:dyDescent="0.2">
      <c r="A473" s="8" t="s">
        <v>5057</v>
      </c>
      <c r="D473" s="8" t="s">
        <v>2755</v>
      </c>
      <c r="G473" s="8" t="s">
        <v>6161</v>
      </c>
      <c r="M473" t="s">
        <v>5057</v>
      </c>
      <c r="N473">
        <v>107</v>
      </c>
      <c r="P473" t="s">
        <v>2755</v>
      </c>
      <c r="Q473">
        <v>151</v>
      </c>
    </row>
    <row r="474" spans="1:17" x14ac:dyDescent="0.2">
      <c r="A474" s="8" t="s">
        <v>5047</v>
      </c>
      <c r="D474" s="8" t="s">
        <v>2011</v>
      </c>
      <c r="G474" s="8" t="s">
        <v>6176</v>
      </c>
      <c r="M474" t="s">
        <v>5047</v>
      </c>
      <c r="N474">
        <v>99</v>
      </c>
      <c r="P474" t="s">
        <v>2011</v>
      </c>
      <c r="Q474">
        <v>138</v>
      </c>
    </row>
    <row r="475" spans="1:17" x14ac:dyDescent="0.2">
      <c r="A475" s="8" t="s">
        <v>7211</v>
      </c>
      <c r="D475" s="8" t="s">
        <v>2189</v>
      </c>
      <c r="G475" s="8" t="s">
        <v>8034</v>
      </c>
      <c r="M475" t="s">
        <v>7211</v>
      </c>
      <c r="N475">
        <v>100</v>
      </c>
      <c r="P475" t="s">
        <v>2189</v>
      </c>
      <c r="Q475">
        <v>144</v>
      </c>
    </row>
    <row r="476" spans="1:17" x14ac:dyDescent="0.2">
      <c r="A476" s="8" t="s">
        <v>7212</v>
      </c>
      <c r="D476" s="8" t="s">
        <v>4165</v>
      </c>
      <c r="G476" s="8" t="s">
        <v>2755</v>
      </c>
      <c r="M476" t="s">
        <v>7212</v>
      </c>
      <c r="N476">
        <v>49</v>
      </c>
      <c r="P476" t="s">
        <v>4165</v>
      </c>
      <c r="Q476">
        <v>102</v>
      </c>
    </row>
    <row r="477" spans="1:17" x14ac:dyDescent="0.2">
      <c r="A477" s="8" t="s">
        <v>5525</v>
      </c>
      <c r="D477" s="8" t="s">
        <v>4214</v>
      </c>
      <c r="G477" s="8" t="s">
        <v>2011</v>
      </c>
      <c r="M477" t="s">
        <v>5525</v>
      </c>
      <c r="N477">
        <v>127</v>
      </c>
      <c r="P477" t="s">
        <v>4214</v>
      </c>
      <c r="Q477">
        <v>103</v>
      </c>
    </row>
    <row r="478" spans="1:17" x14ac:dyDescent="0.2">
      <c r="A478" s="8" t="s">
        <v>4227</v>
      </c>
      <c r="D478" s="8" t="s">
        <v>6784</v>
      </c>
      <c r="G478" s="8" t="s">
        <v>2189</v>
      </c>
      <c r="M478" t="s">
        <v>4227</v>
      </c>
      <c r="N478">
        <v>103</v>
      </c>
      <c r="P478" t="s">
        <v>6784</v>
      </c>
      <c r="Q478">
        <v>103</v>
      </c>
    </row>
    <row r="479" spans="1:17" x14ac:dyDescent="0.2">
      <c r="A479" s="8" t="s">
        <v>6785</v>
      </c>
      <c r="D479" s="8" t="s">
        <v>4264</v>
      </c>
      <c r="G479" s="8" t="s">
        <v>4165</v>
      </c>
      <c r="M479" t="s">
        <v>6785</v>
      </c>
      <c r="N479">
        <v>84</v>
      </c>
      <c r="P479" t="s">
        <v>4264</v>
      </c>
      <c r="Q479">
        <v>80</v>
      </c>
    </row>
    <row r="480" spans="1:17" x14ac:dyDescent="0.2">
      <c r="A480" s="8" t="s">
        <v>4545</v>
      </c>
      <c r="D480" s="8" t="s">
        <v>4423</v>
      </c>
      <c r="G480" s="8" t="s">
        <v>4214</v>
      </c>
      <c r="M480" t="s">
        <v>4545</v>
      </c>
      <c r="N480">
        <v>79</v>
      </c>
      <c r="P480" t="s">
        <v>4423</v>
      </c>
      <c r="Q480">
        <v>68</v>
      </c>
    </row>
    <row r="481" spans="1:17" x14ac:dyDescent="0.2">
      <c r="A481" s="8" t="s">
        <v>4655</v>
      </c>
      <c r="D481" s="8" t="s">
        <v>4431</v>
      </c>
      <c r="G481" s="8" t="s">
        <v>6784</v>
      </c>
      <c r="M481" t="s">
        <v>4655</v>
      </c>
      <c r="N481">
        <v>50</v>
      </c>
      <c r="P481" t="s">
        <v>4431</v>
      </c>
      <c r="Q481">
        <v>63</v>
      </c>
    </row>
    <row r="482" spans="1:17" x14ac:dyDescent="0.2">
      <c r="A482" s="8" t="s">
        <v>2805</v>
      </c>
      <c r="D482" s="8" t="s">
        <v>7370</v>
      </c>
      <c r="G482" s="8" t="s">
        <v>4264</v>
      </c>
      <c r="M482" t="s">
        <v>2805</v>
      </c>
      <c r="N482">
        <v>134</v>
      </c>
      <c r="P482" t="s">
        <v>7370</v>
      </c>
      <c r="Q482">
        <v>16</v>
      </c>
    </row>
    <row r="483" spans="1:17" x14ac:dyDescent="0.2">
      <c r="A483" s="8" t="s">
        <v>4999</v>
      </c>
      <c r="D483" s="8" t="s">
        <v>2746</v>
      </c>
      <c r="G483" s="8" t="s">
        <v>4423</v>
      </c>
      <c r="M483" t="s">
        <v>4999</v>
      </c>
      <c r="N483">
        <v>126</v>
      </c>
      <c r="P483" t="s">
        <v>2746</v>
      </c>
      <c r="Q483">
        <v>136</v>
      </c>
    </row>
    <row r="484" spans="1:17" x14ac:dyDescent="0.2">
      <c r="A484" s="8" t="s">
        <v>4979</v>
      </c>
      <c r="D484" s="8" t="s">
        <v>5008</v>
      </c>
      <c r="G484" s="8" t="s">
        <v>4431</v>
      </c>
      <c r="M484" t="s">
        <v>4979</v>
      </c>
      <c r="N484">
        <v>132</v>
      </c>
      <c r="P484" t="s">
        <v>5008</v>
      </c>
      <c r="Q484">
        <v>135</v>
      </c>
    </row>
    <row r="485" spans="1:17" x14ac:dyDescent="0.2">
      <c r="A485" s="8" t="s">
        <v>5034</v>
      </c>
      <c r="D485" s="8" t="s">
        <v>5057</v>
      </c>
      <c r="G485" s="8" t="s">
        <v>7370</v>
      </c>
      <c r="M485" t="s">
        <v>5034</v>
      </c>
      <c r="N485">
        <v>104</v>
      </c>
      <c r="P485" t="s">
        <v>5057</v>
      </c>
      <c r="Q485">
        <v>106</v>
      </c>
    </row>
    <row r="486" spans="1:17" x14ac:dyDescent="0.2">
      <c r="A486" s="8" t="s">
        <v>5074</v>
      </c>
      <c r="D486" s="8" t="s">
        <v>5047</v>
      </c>
      <c r="G486" s="8" t="s">
        <v>2746</v>
      </c>
      <c r="M486" t="s">
        <v>5074</v>
      </c>
      <c r="N486">
        <v>112</v>
      </c>
      <c r="P486" t="s">
        <v>5047</v>
      </c>
      <c r="Q486">
        <v>98</v>
      </c>
    </row>
    <row r="487" spans="1:17" x14ac:dyDescent="0.2">
      <c r="A487" s="8" t="s">
        <v>1395</v>
      </c>
      <c r="D487" s="8" t="s">
        <v>7211</v>
      </c>
      <c r="G487" s="8" t="s">
        <v>5008</v>
      </c>
      <c r="M487" t="s">
        <v>1395</v>
      </c>
      <c r="N487">
        <v>112</v>
      </c>
      <c r="P487" t="s">
        <v>7211</v>
      </c>
      <c r="Q487">
        <v>101</v>
      </c>
    </row>
    <row r="488" spans="1:17" x14ac:dyDescent="0.2">
      <c r="A488" s="8" t="s">
        <v>6710</v>
      </c>
      <c r="D488" s="8" t="s">
        <v>7212</v>
      </c>
      <c r="G488" s="8" t="s">
        <v>5057</v>
      </c>
      <c r="M488" t="s">
        <v>6710</v>
      </c>
      <c r="N488">
        <v>99</v>
      </c>
      <c r="P488" t="s">
        <v>7212</v>
      </c>
      <c r="Q488">
        <v>46</v>
      </c>
    </row>
    <row r="489" spans="1:17" x14ac:dyDescent="0.2">
      <c r="A489" s="8" t="s">
        <v>1541</v>
      </c>
      <c r="D489" s="8" t="s">
        <v>5525</v>
      </c>
      <c r="G489" s="8" t="s">
        <v>5047</v>
      </c>
      <c r="M489" t="s">
        <v>1541</v>
      </c>
      <c r="N489">
        <v>99</v>
      </c>
      <c r="P489" t="s">
        <v>5525</v>
      </c>
      <c r="Q489">
        <v>134</v>
      </c>
    </row>
    <row r="490" spans="1:17" x14ac:dyDescent="0.2">
      <c r="A490" s="8" t="s">
        <v>1743</v>
      </c>
      <c r="D490" s="8" t="s">
        <v>4227</v>
      </c>
      <c r="G490" s="8" t="s">
        <v>7211</v>
      </c>
      <c r="M490" t="s">
        <v>1743</v>
      </c>
      <c r="N490">
        <v>95</v>
      </c>
      <c r="P490" t="s">
        <v>4227</v>
      </c>
      <c r="Q490">
        <v>103</v>
      </c>
    </row>
    <row r="491" spans="1:17" x14ac:dyDescent="0.2">
      <c r="A491" s="8" t="s">
        <v>7371</v>
      </c>
      <c r="D491" s="8" t="s">
        <v>6785</v>
      </c>
      <c r="G491" s="8" t="s">
        <v>7212</v>
      </c>
      <c r="M491" t="s">
        <v>7371</v>
      </c>
      <c r="N491">
        <v>76</v>
      </c>
      <c r="P491" t="s">
        <v>6785</v>
      </c>
      <c r="Q491">
        <v>88</v>
      </c>
    </row>
    <row r="492" spans="1:17" x14ac:dyDescent="0.2">
      <c r="A492" s="8" t="s">
        <v>3091</v>
      </c>
      <c r="D492" s="8" t="s">
        <v>4545</v>
      </c>
      <c r="G492" s="8" t="s">
        <v>5525</v>
      </c>
      <c r="M492" t="s">
        <v>3091</v>
      </c>
      <c r="N492">
        <v>73</v>
      </c>
      <c r="P492" t="s">
        <v>4545</v>
      </c>
      <c r="Q492">
        <v>72</v>
      </c>
    </row>
    <row r="493" spans="1:17" x14ac:dyDescent="0.2">
      <c r="A493" s="8" t="s">
        <v>3200</v>
      </c>
      <c r="D493" s="8" t="s">
        <v>4655</v>
      </c>
      <c r="G493" s="8" t="s">
        <v>4227</v>
      </c>
      <c r="M493" t="s">
        <v>3200</v>
      </c>
      <c r="N493">
        <v>53</v>
      </c>
      <c r="P493" t="s">
        <v>4655</v>
      </c>
      <c r="Q493">
        <v>52</v>
      </c>
    </row>
    <row r="494" spans="1:17" x14ac:dyDescent="0.2">
      <c r="A494" s="8" t="s">
        <v>7153</v>
      </c>
      <c r="D494" s="8" t="s">
        <v>2805</v>
      </c>
      <c r="G494" s="8" t="s">
        <v>6785</v>
      </c>
      <c r="M494" t="s">
        <v>7153</v>
      </c>
      <c r="N494">
        <v>57</v>
      </c>
      <c r="P494" t="s">
        <v>2805</v>
      </c>
      <c r="Q494">
        <v>138</v>
      </c>
    </row>
    <row r="495" spans="1:17" x14ac:dyDescent="0.2">
      <c r="A495" s="8" t="s">
        <v>7372</v>
      </c>
      <c r="D495" s="8" t="s">
        <v>4999</v>
      </c>
      <c r="G495" s="8" t="s">
        <v>4545</v>
      </c>
      <c r="M495" t="s">
        <v>7372</v>
      </c>
      <c r="N495">
        <v>125</v>
      </c>
      <c r="P495" t="s">
        <v>4999</v>
      </c>
      <c r="Q495">
        <v>132</v>
      </c>
    </row>
    <row r="496" spans="1:17" x14ac:dyDescent="0.2">
      <c r="A496" s="8" t="s">
        <v>2638</v>
      </c>
      <c r="D496" s="8" t="s">
        <v>4979</v>
      </c>
      <c r="G496" s="8" t="s">
        <v>4655</v>
      </c>
      <c r="M496" t="s">
        <v>2638</v>
      </c>
      <c r="N496">
        <v>148</v>
      </c>
      <c r="P496" t="s">
        <v>4979</v>
      </c>
      <c r="Q496">
        <v>131</v>
      </c>
    </row>
    <row r="497" spans="1:17" x14ac:dyDescent="0.2">
      <c r="A497" s="8" t="s">
        <v>2100</v>
      </c>
      <c r="D497" s="8" t="s">
        <v>5034</v>
      </c>
      <c r="G497" s="8" t="s">
        <v>2805</v>
      </c>
      <c r="M497" t="s">
        <v>2100</v>
      </c>
      <c r="N497">
        <v>137</v>
      </c>
      <c r="P497" t="s">
        <v>5034</v>
      </c>
      <c r="Q497">
        <v>112</v>
      </c>
    </row>
    <row r="498" spans="1:17" x14ac:dyDescent="0.2">
      <c r="A498" s="8" t="s">
        <v>4178</v>
      </c>
      <c r="D498" s="8" t="s">
        <v>5074</v>
      </c>
      <c r="G498" s="8" t="s">
        <v>4999</v>
      </c>
      <c r="M498" t="s">
        <v>4178</v>
      </c>
      <c r="N498">
        <v>98</v>
      </c>
      <c r="P498" t="s">
        <v>5074</v>
      </c>
      <c r="Q498">
        <v>108</v>
      </c>
    </row>
    <row r="499" spans="1:17" x14ac:dyDescent="0.2">
      <c r="A499" s="8" t="s">
        <v>7373</v>
      </c>
      <c r="D499" s="8" t="s">
        <v>1395</v>
      </c>
      <c r="G499" s="8" t="s">
        <v>4979</v>
      </c>
      <c r="M499" t="s">
        <v>7373</v>
      </c>
      <c r="N499">
        <v>73</v>
      </c>
      <c r="P499" t="s">
        <v>1395</v>
      </c>
      <c r="Q499">
        <v>114</v>
      </c>
    </row>
    <row r="500" spans="1:17" x14ac:dyDescent="0.2">
      <c r="A500" s="8" t="s">
        <v>6786</v>
      </c>
      <c r="D500" s="8" t="s">
        <v>6710</v>
      </c>
      <c r="G500" s="8" t="s">
        <v>5034</v>
      </c>
      <c r="M500" t="s">
        <v>6786</v>
      </c>
      <c r="N500">
        <v>83</v>
      </c>
      <c r="P500" t="s">
        <v>6710</v>
      </c>
      <c r="Q500">
        <v>92</v>
      </c>
    </row>
    <row r="501" spans="1:17" x14ac:dyDescent="0.2">
      <c r="A501" s="8" t="s">
        <v>4686</v>
      </c>
      <c r="D501" s="8" t="s">
        <v>1541</v>
      </c>
      <c r="G501" s="8" t="s">
        <v>5074</v>
      </c>
      <c r="M501" t="s">
        <v>4686</v>
      </c>
      <c r="N501">
        <v>52</v>
      </c>
      <c r="P501" t="s">
        <v>1541</v>
      </c>
      <c r="Q501">
        <v>95</v>
      </c>
    </row>
    <row r="502" spans="1:17" x14ac:dyDescent="0.2">
      <c r="A502" s="8" t="s">
        <v>7374</v>
      </c>
      <c r="D502" s="8" t="s">
        <v>1743</v>
      </c>
      <c r="G502" s="8" t="s">
        <v>1395</v>
      </c>
      <c r="M502" t="s">
        <v>7374</v>
      </c>
      <c r="N502">
        <v>56</v>
      </c>
      <c r="P502" t="s">
        <v>1743</v>
      </c>
      <c r="Q502">
        <v>95</v>
      </c>
    </row>
    <row r="503" spans="1:17" x14ac:dyDescent="0.2">
      <c r="A503" s="8" t="s">
        <v>4811</v>
      </c>
      <c r="D503" s="8" t="s">
        <v>7371</v>
      </c>
      <c r="G503" s="8" t="s">
        <v>6710</v>
      </c>
      <c r="M503" t="s">
        <v>4811</v>
      </c>
      <c r="N503">
        <v>51</v>
      </c>
      <c r="P503" t="s">
        <v>7371</v>
      </c>
      <c r="Q503">
        <v>78</v>
      </c>
    </row>
    <row r="504" spans="1:17" x14ac:dyDescent="0.2">
      <c r="A504" s="8" t="s">
        <v>2720</v>
      </c>
      <c r="D504" s="8" t="s">
        <v>3091</v>
      </c>
      <c r="G504" s="8" t="s">
        <v>1541</v>
      </c>
      <c r="M504" t="s">
        <v>2720</v>
      </c>
      <c r="N504">
        <v>146</v>
      </c>
      <c r="P504" t="s">
        <v>3091</v>
      </c>
      <c r="Q504">
        <v>67</v>
      </c>
    </row>
    <row r="505" spans="1:17" x14ac:dyDescent="0.2">
      <c r="A505" s="8" t="s">
        <v>2119</v>
      </c>
      <c r="D505" s="8" t="s">
        <v>3200</v>
      </c>
      <c r="G505" s="8" t="s">
        <v>1743</v>
      </c>
      <c r="M505" t="s">
        <v>2119</v>
      </c>
      <c r="N505">
        <v>140</v>
      </c>
      <c r="P505" t="s">
        <v>3200</v>
      </c>
      <c r="Q505">
        <v>53</v>
      </c>
    </row>
    <row r="506" spans="1:17" x14ac:dyDescent="0.2">
      <c r="A506" s="8" t="s">
        <v>4977</v>
      </c>
      <c r="D506" s="8" t="s">
        <v>7153</v>
      </c>
      <c r="G506" s="8" t="s">
        <v>7371</v>
      </c>
      <c r="M506" t="s">
        <v>4977</v>
      </c>
      <c r="N506">
        <v>140</v>
      </c>
      <c r="P506" t="s">
        <v>7153</v>
      </c>
      <c r="Q506">
        <v>63</v>
      </c>
    </row>
    <row r="507" spans="1:17" x14ac:dyDescent="0.2">
      <c r="A507" s="8" t="s">
        <v>5032</v>
      </c>
      <c r="D507" s="8" t="s">
        <v>7372</v>
      </c>
      <c r="G507" s="8" t="s">
        <v>3091</v>
      </c>
      <c r="M507" t="s">
        <v>5032</v>
      </c>
      <c r="N507">
        <v>108</v>
      </c>
      <c r="P507" t="s">
        <v>7372</v>
      </c>
      <c r="Q507">
        <v>123</v>
      </c>
    </row>
    <row r="508" spans="1:17" x14ac:dyDescent="0.2">
      <c r="A508" s="8" t="s">
        <v>5075</v>
      </c>
      <c r="D508" s="8" t="s">
        <v>2638</v>
      </c>
      <c r="G508" s="8" t="s">
        <v>3200</v>
      </c>
      <c r="M508" t="s">
        <v>5075</v>
      </c>
      <c r="N508">
        <v>108</v>
      </c>
      <c r="P508" t="s">
        <v>2638</v>
      </c>
      <c r="Q508">
        <v>146</v>
      </c>
    </row>
    <row r="509" spans="1:17" x14ac:dyDescent="0.2">
      <c r="A509" s="8" t="s">
        <v>5035</v>
      </c>
      <c r="D509" s="8" t="s">
        <v>2100</v>
      </c>
      <c r="G509" s="8" t="s">
        <v>7153</v>
      </c>
      <c r="M509" t="s">
        <v>5035</v>
      </c>
      <c r="N509">
        <v>99</v>
      </c>
      <c r="P509" t="s">
        <v>2100</v>
      </c>
      <c r="Q509">
        <v>137</v>
      </c>
    </row>
    <row r="510" spans="1:17" x14ac:dyDescent="0.2">
      <c r="A510" s="8" t="s">
        <v>1406</v>
      </c>
      <c r="D510" s="8" t="s">
        <v>4178</v>
      </c>
      <c r="G510" s="8" t="s">
        <v>8348</v>
      </c>
      <c r="M510" t="s">
        <v>1406</v>
      </c>
      <c r="N510">
        <v>126</v>
      </c>
      <c r="P510" t="s">
        <v>4178</v>
      </c>
      <c r="Q510">
        <v>97</v>
      </c>
    </row>
    <row r="511" spans="1:17" x14ac:dyDescent="0.2">
      <c r="A511" s="8" t="s">
        <v>1432</v>
      </c>
      <c r="D511" s="8" t="s">
        <v>7373</v>
      </c>
      <c r="G511" s="8" t="s">
        <v>7372</v>
      </c>
      <c r="M511" t="s">
        <v>1432</v>
      </c>
      <c r="N511">
        <v>118</v>
      </c>
      <c r="P511" t="s">
        <v>7373</v>
      </c>
      <c r="Q511">
        <v>75</v>
      </c>
    </row>
    <row r="512" spans="1:17" x14ac:dyDescent="0.2">
      <c r="A512" s="8" t="s">
        <v>3446</v>
      </c>
      <c r="D512" s="8" t="s">
        <v>6786</v>
      </c>
      <c r="G512" s="8" t="s">
        <v>2638</v>
      </c>
      <c r="M512" t="s">
        <v>3446</v>
      </c>
      <c r="N512">
        <v>115</v>
      </c>
      <c r="P512" t="s">
        <v>6786</v>
      </c>
      <c r="Q512">
        <v>72</v>
      </c>
    </row>
    <row r="513" spans="1:17" x14ac:dyDescent="0.2">
      <c r="A513" s="8" t="s">
        <v>1556</v>
      </c>
      <c r="D513" s="8" t="s">
        <v>4686</v>
      </c>
      <c r="G513" s="8" t="s">
        <v>2100</v>
      </c>
      <c r="M513" t="s">
        <v>1556</v>
      </c>
      <c r="N513">
        <v>103</v>
      </c>
      <c r="P513" t="s">
        <v>4686</v>
      </c>
      <c r="Q513">
        <v>44</v>
      </c>
    </row>
    <row r="514" spans="1:17" x14ac:dyDescent="0.2">
      <c r="A514" s="8" t="s">
        <v>1601</v>
      </c>
      <c r="D514" s="8" t="s">
        <v>7374</v>
      </c>
      <c r="G514" s="8" t="s">
        <v>4178</v>
      </c>
      <c r="M514" t="s">
        <v>1601</v>
      </c>
      <c r="N514">
        <v>81</v>
      </c>
      <c r="P514" t="s">
        <v>7374</v>
      </c>
      <c r="Q514">
        <v>48</v>
      </c>
    </row>
    <row r="515" spans="1:17" x14ac:dyDescent="0.2">
      <c r="A515" s="8" t="s">
        <v>1709</v>
      </c>
      <c r="D515" s="8" t="s">
        <v>4811</v>
      </c>
      <c r="G515" s="8" t="s">
        <v>7373</v>
      </c>
      <c r="M515" t="s">
        <v>1709</v>
      </c>
      <c r="N515">
        <v>89</v>
      </c>
      <c r="P515" t="s">
        <v>4811</v>
      </c>
      <c r="Q515">
        <v>48</v>
      </c>
    </row>
    <row r="516" spans="1:17" x14ac:dyDescent="0.2">
      <c r="A516" s="8" t="s">
        <v>3555</v>
      </c>
      <c r="D516" s="8" t="s">
        <v>2720</v>
      </c>
      <c r="G516" s="8" t="s">
        <v>4686</v>
      </c>
      <c r="M516" t="s">
        <v>3555</v>
      </c>
      <c r="N516">
        <v>73</v>
      </c>
      <c r="P516" t="s">
        <v>2720</v>
      </c>
      <c r="Q516">
        <v>145</v>
      </c>
    </row>
    <row r="517" spans="1:17" x14ac:dyDescent="0.2">
      <c r="A517" s="8" t="s">
        <v>3637</v>
      </c>
      <c r="D517" s="8" t="s">
        <v>2119</v>
      </c>
      <c r="G517" s="8" t="s">
        <v>7374</v>
      </c>
      <c r="M517" t="s">
        <v>3637</v>
      </c>
      <c r="N517">
        <v>76</v>
      </c>
      <c r="P517" t="s">
        <v>2119</v>
      </c>
      <c r="Q517">
        <v>148</v>
      </c>
    </row>
    <row r="518" spans="1:17" x14ac:dyDescent="0.2">
      <c r="A518" s="8" t="s">
        <v>3683</v>
      </c>
      <c r="D518" s="8" t="s">
        <v>4977</v>
      </c>
      <c r="G518" s="8" t="s">
        <v>4811</v>
      </c>
      <c r="M518" t="s">
        <v>3683</v>
      </c>
      <c r="N518">
        <v>74</v>
      </c>
      <c r="P518" t="s">
        <v>4977</v>
      </c>
      <c r="Q518">
        <v>127</v>
      </c>
    </row>
    <row r="519" spans="1:17" x14ac:dyDescent="0.2">
      <c r="A519" s="8" t="s">
        <v>6787</v>
      </c>
      <c r="D519" s="8" t="s">
        <v>5032</v>
      </c>
      <c r="G519" s="8" t="s">
        <v>8349</v>
      </c>
      <c r="M519" t="s">
        <v>6787</v>
      </c>
      <c r="N519">
        <v>50</v>
      </c>
      <c r="P519" t="s">
        <v>5032</v>
      </c>
      <c r="Q519">
        <v>115</v>
      </c>
    </row>
    <row r="520" spans="1:17" x14ac:dyDescent="0.2">
      <c r="A520" s="8" t="s">
        <v>3758</v>
      </c>
      <c r="D520" s="8" t="s">
        <v>5075</v>
      </c>
      <c r="G520" s="8" t="s">
        <v>2720</v>
      </c>
      <c r="M520" t="s">
        <v>3758</v>
      </c>
      <c r="N520">
        <v>52</v>
      </c>
      <c r="P520" t="s">
        <v>5075</v>
      </c>
      <c r="Q520">
        <v>110</v>
      </c>
    </row>
    <row r="521" spans="1:17" x14ac:dyDescent="0.2">
      <c r="A521" s="8" t="s">
        <v>3913</v>
      </c>
      <c r="D521" s="8" t="s">
        <v>5035</v>
      </c>
      <c r="G521" s="8" t="s">
        <v>2119</v>
      </c>
      <c r="M521" t="s">
        <v>3913</v>
      </c>
      <c r="N521">
        <v>44</v>
      </c>
      <c r="P521" t="s">
        <v>5035</v>
      </c>
      <c r="Q521">
        <v>107</v>
      </c>
    </row>
    <row r="522" spans="1:17" x14ac:dyDescent="0.2">
      <c r="A522" s="8" t="s">
        <v>3994</v>
      </c>
      <c r="D522" s="8" t="s">
        <v>1406</v>
      </c>
      <c r="G522" s="8" t="s">
        <v>4977</v>
      </c>
      <c r="M522" t="s">
        <v>3994</v>
      </c>
      <c r="N522">
        <v>54</v>
      </c>
      <c r="P522" t="s">
        <v>1406</v>
      </c>
      <c r="Q522">
        <v>126</v>
      </c>
    </row>
    <row r="523" spans="1:17" x14ac:dyDescent="0.2">
      <c r="A523" s="8" t="s">
        <v>7154</v>
      </c>
      <c r="D523" s="8" t="s">
        <v>1432</v>
      </c>
      <c r="G523" s="8" t="s">
        <v>5032</v>
      </c>
      <c r="M523" t="s">
        <v>7154</v>
      </c>
      <c r="N523">
        <v>27</v>
      </c>
      <c r="P523" t="s">
        <v>1432</v>
      </c>
      <c r="Q523">
        <v>127</v>
      </c>
    </row>
    <row r="524" spans="1:17" x14ac:dyDescent="0.2">
      <c r="A524" s="8" t="s">
        <v>2653</v>
      </c>
      <c r="D524" s="8" t="s">
        <v>3446</v>
      </c>
      <c r="G524" s="8" t="s">
        <v>5075</v>
      </c>
      <c r="M524" t="s">
        <v>2653</v>
      </c>
      <c r="N524">
        <v>162</v>
      </c>
      <c r="P524" t="s">
        <v>3446</v>
      </c>
      <c r="Q524">
        <v>117</v>
      </c>
    </row>
    <row r="525" spans="1:17" x14ac:dyDescent="0.2">
      <c r="A525" s="8" t="s">
        <v>1994</v>
      </c>
      <c r="D525" s="8" t="s">
        <v>1556</v>
      </c>
      <c r="G525" s="8" t="s">
        <v>5035</v>
      </c>
      <c r="M525" t="s">
        <v>1994</v>
      </c>
      <c r="N525">
        <v>150</v>
      </c>
      <c r="P525" t="s">
        <v>1556</v>
      </c>
      <c r="Q525">
        <v>108</v>
      </c>
    </row>
    <row r="526" spans="1:17" x14ac:dyDescent="0.2">
      <c r="A526" s="8" t="s">
        <v>1986</v>
      </c>
      <c r="D526" s="8" t="s">
        <v>1601</v>
      </c>
      <c r="G526" s="8" t="s">
        <v>1406</v>
      </c>
      <c r="M526" t="s">
        <v>1986</v>
      </c>
      <c r="N526">
        <v>150</v>
      </c>
      <c r="P526" t="s">
        <v>1601</v>
      </c>
      <c r="Q526">
        <v>83</v>
      </c>
    </row>
    <row r="527" spans="1:17" x14ac:dyDescent="0.2">
      <c r="A527" s="8" t="s">
        <v>2320</v>
      </c>
      <c r="D527" s="8" t="s">
        <v>1709</v>
      </c>
      <c r="G527" s="8" t="s">
        <v>1432</v>
      </c>
      <c r="M527" t="s">
        <v>2320</v>
      </c>
      <c r="N527">
        <v>137</v>
      </c>
      <c r="P527" t="s">
        <v>1709</v>
      </c>
      <c r="Q527">
        <v>96</v>
      </c>
    </row>
    <row r="528" spans="1:17" x14ac:dyDescent="0.2">
      <c r="A528" s="8" t="s">
        <v>4062</v>
      </c>
      <c r="D528" s="8" t="s">
        <v>3555</v>
      </c>
      <c r="G528" s="8" t="s">
        <v>3446</v>
      </c>
      <c r="M528" t="s">
        <v>4062</v>
      </c>
      <c r="N528">
        <v>117</v>
      </c>
      <c r="P528" t="s">
        <v>3555</v>
      </c>
      <c r="Q528">
        <v>72</v>
      </c>
    </row>
    <row r="529" spans="1:17" x14ac:dyDescent="0.2">
      <c r="A529" s="8" t="s">
        <v>4100</v>
      </c>
      <c r="D529" s="8" t="s">
        <v>3637</v>
      </c>
      <c r="G529" s="8" t="s">
        <v>1556</v>
      </c>
      <c r="M529" t="s">
        <v>4100</v>
      </c>
      <c r="N529">
        <v>127</v>
      </c>
      <c r="P529" t="s">
        <v>3637</v>
      </c>
      <c r="Q529">
        <v>75</v>
      </c>
    </row>
    <row r="530" spans="1:17" x14ac:dyDescent="0.2">
      <c r="A530" s="8" t="s">
        <v>4106</v>
      </c>
      <c r="D530" s="8" t="s">
        <v>3683</v>
      </c>
      <c r="G530" s="8" t="s">
        <v>1601</v>
      </c>
      <c r="M530" t="s">
        <v>4106</v>
      </c>
      <c r="N530">
        <v>115</v>
      </c>
      <c r="P530" t="s">
        <v>3683</v>
      </c>
      <c r="Q530">
        <v>64</v>
      </c>
    </row>
    <row r="531" spans="1:17" x14ac:dyDescent="0.2">
      <c r="A531" s="8" t="s">
        <v>4151</v>
      </c>
      <c r="D531" s="8" t="s">
        <v>6787</v>
      </c>
      <c r="G531" s="8" t="s">
        <v>1709</v>
      </c>
      <c r="M531" t="s">
        <v>4151</v>
      </c>
      <c r="N531">
        <v>95</v>
      </c>
      <c r="P531" t="s">
        <v>6787</v>
      </c>
      <c r="Q531">
        <v>45</v>
      </c>
    </row>
    <row r="532" spans="1:17" x14ac:dyDescent="0.2">
      <c r="A532" s="8" t="s">
        <v>4173</v>
      </c>
      <c r="D532" s="8" t="s">
        <v>3758</v>
      </c>
      <c r="G532" s="8" t="s">
        <v>3555</v>
      </c>
      <c r="M532" t="s">
        <v>4173</v>
      </c>
      <c r="N532">
        <v>125</v>
      </c>
      <c r="P532" t="s">
        <v>3758</v>
      </c>
      <c r="Q532">
        <v>55</v>
      </c>
    </row>
    <row r="533" spans="1:17" x14ac:dyDescent="0.2">
      <c r="A533" s="8" t="s">
        <v>6711</v>
      </c>
      <c r="D533" s="8" t="s">
        <v>3913</v>
      </c>
      <c r="G533" s="8" t="s">
        <v>3637</v>
      </c>
      <c r="M533" t="s">
        <v>6711</v>
      </c>
      <c r="N533">
        <v>102</v>
      </c>
      <c r="P533" t="s">
        <v>3913</v>
      </c>
      <c r="Q533">
        <v>42</v>
      </c>
    </row>
    <row r="534" spans="1:17" x14ac:dyDescent="0.2">
      <c r="A534" s="8" t="s">
        <v>7955</v>
      </c>
      <c r="D534" s="8" t="s">
        <v>3994</v>
      </c>
      <c r="G534" s="8" t="s">
        <v>3683</v>
      </c>
      <c r="M534" t="s">
        <v>7955</v>
      </c>
      <c r="N534">
        <v>83</v>
      </c>
      <c r="P534" t="s">
        <v>3994</v>
      </c>
      <c r="Q534">
        <v>58</v>
      </c>
    </row>
    <row r="535" spans="1:17" x14ac:dyDescent="0.2">
      <c r="A535" s="8" t="s">
        <v>4307</v>
      </c>
      <c r="D535" s="8" t="s">
        <v>7154</v>
      </c>
      <c r="G535" s="8" t="s">
        <v>6787</v>
      </c>
      <c r="M535" t="s">
        <v>4307</v>
      </c>
      <c r="N535">
        <v>105</v>
      </c>
      <c r="P535" t="s">
        <v>7154</v>
      </c>
      <c r="Q535">
        <v>35</v>
      </c>
    </row>
    <row r="536" spans="1:17" x14ac:dyDescent="0.2">
      <c r="A536" s="8" t="s">
        <v>6788</v>
      </c>
      <c r="D536" s="8" t="s">
        <v>2653</v>
      </c>
      <c r="G536" s="8" t="s">
        <v>3758</v>
      </c>
      <c r="M536" t="s">
        <v>6788</v>
      </c>
      <c r="N536">
        <v>89</v>
      </c>
      <c r="P536" t="s">
        <v>2653</v>
      </c>
      <c r="Q536">
        <v>158</v>
      </c>
    </row>
    <row r="537" spans="1:17" x14ac:dyDescent="0.2">
      <c r="A537" s="8" t="s">
        <v>7375</v>
      </c>
      <c r="D537" s="8" t="s">
        <v>1994</v>
      </c>
      <c r="G537" s="8" t="s">
        <v>3913</v>
      </c>
      <c r="M537" t="s">
        <v>7375</v>
      </c>
      <c r="N537">
        <v>85</v>
      </c>
      <c r="P537" t="s">
        <v>1994</v>
      </c>
      <c r="Q537">
        <v>147</v>
      </c>
    </row>
    <row r="538" spans="1:17" x14ac:dyDescent="0.2">
      <c r="A538" s="8" t="s">
        <v>7376</v>
      </c>
      <c r="D538" s="8" t="s">
        <v>1986</v>
      </c>
      <c r="G538" s="8" t="s">
        <v>3994</v>
      </c>
      <c r="M538" t="s">
        <v>7376</v>
      </c>
      <c r="N538">
        <v>79</v>
      </c>
      <c r="P538" t="s">
        <v>1986</v>
      </c>
      <c r="Q538">
        <v>149</v>
      </c>
    </row>
    <row r="539" spans="1:17" x14ac:dyDescent="0.2">
      <c r="A539" s="8" t="s">
        <v>4346</v>
      </c>
      <c r="D539" s="8" t="s">
        <v>2320</v>
      </c>
      <c r="G539" s="8" t="s">
        <v>7154</v>
      </c>
      <c r="M539" t="s">
        <v>4346</v>
      </c>
      <c r="N539">
        <v>74</v>
      </c>
      <c r="P539" t="s">
        <v>2320</v>
      </c>
      <c r="Q539">
        <v>140</v>
      </c>
    </row>
    <row r="540" spans="1:17" x14ac:dyDescent="0.2">
      <c r="A540" s="8" t="s">
        <v>4342</v>
      </c>
      <c r="D540" s="8" t="s">
        <v>4062</v>
      </c>
      <c r="G540" s="8" t="s">
        <v>8350</v>
      </c>
      <c r="M540" t="s">
        <v>4342</v>
      </c>
      <c r="N540">
        <v>58</v>
      </c>
      <c r="P540" t="s">
        <v>4062</v>
      </c>
      <c r="Q540">
        <v>120</v>
      </c>
    </row>
    <row r="541" spans="1:17" x14ac:dyDescent="0.2">
      <c r="A541" s="8" t="s">
        <v>4442</v>
      </c>
      <c r="D541" s="8" t="s">
        <v>4100</v>
      </c>
      <c r="G541" s="8" t="s">
        <v>2653</v>
      </c>
      <c r="M541" t="s">
        <v>4442</v>
      </c>
      <c r="N541">
        <v>95</v>
      </c>
      <c r="P541" t="s">
        <v>4100</v>
      </c>
      <c r="Q541">
        <v>130</v>
      </c>
    </row>
    <row r="542" spans="1:17" x14ac:dyDescent="0.2">
      <c r="A542" s="8" t="s">
        <v>4453</v>
      </c>
      <c r="D542" s="8" t="s">
        <v>4106</v>
      </c>
      <c r="G542" s="8" t="s">
        <v>1994</v>
      </c>
      <c r="M542" t="s">
        <v>4453</v>
      </c>
      <c r="N542">
        <v>79</v>
      </c>
      <c r="P542" t="s">
        <v>4106</v>
      </c>
      <c r="Q542">
        <v>119</v>
      </c>
    </row>
    <row r="543" spans="1:17" x14ac:dyDescent="0.2">
      <c r="A543" s="8" t="s">
        <v>4557</v>
      </c>
      <c r="D543" s="8" t="s">
        <v>4151</v>
      </c>
      <c r="G543" s="8" t="s">
        <v>1986</v>
      </c>
      <c r="M543" t="s">
        <v>4557</v>
      </c>
      <c r="N543">
        <v>60</v>
      </c>
      <c r="P543" t="s">
        <v>4151</v>
      </c>
      <c r="Q543">
        <v>103</v>
      </c>
    </row>
    <row r="544" spans="1:17" x14ac:dyDescent="0.2">
      <c r="A544" s="8" t="s">
        <v>4601</v>
      </c>
      <c r="D544" s="8" t="s">
        <v>4173</v>
      </c>
      <c r="G544" s="8" t="s">
        <v>2320</v>
      </c>
      <c r="M544" t="s">
        <v>4601</v>
      </c>
      <c r="N544">
        <v>65</v>
      </c>
      <c r="P544" t="s">
        <v>4173</v>
      </c>
      <c r="Q544">
        <v>123</v>
      </c>
    </row>
    <row r="545" spans="1:17" x14ac:dyDescent="0.2">
      <c r="A545" s="8" t="s">
        <v>4606</v>
      </c>
      <c r="D545" s="8" t="s">
        <v>6711</v>
      </c>
      <c r="G545" s="8" t="s">
        <v>4062</v>
      </c>
      <c r="M545" t="s">
        <v>4606</v>
      </c>
      <c r="N545">
        <v>48</v>
      </c>
      <c r="P545" t="s">
        <v>6711</v>
      </c>
      <c r="Q545">
        <v>96</v>
      </c>
    </row>
    <row r="546" spans="1:17" x14ac:dyDescent="0.2">
      <c r="A546" s="8" t="s">
        <v>4728</v>
      </c>
      <c r="D546" s="8" t="s">
        <v>7955</v>
      </c>
      <c r="G546" s="8" t="s">
        <v>4100</v>
      </c>
      <c r="M546" t="s">
        <v>4728</v>
      </c>
      <c r="N546">
        <v>33</v>
      </c>
      <c r="P546" t="s">
        <v>7955</v>
      </c>
      <c r="Q546">
        <v>79</v>
      </c>
    </row>
    <row r="547" spans="1:17" x14ac:dyDescent="0.2">
      <c r="A547" s="8" t="s">
        <v>4796</v>
      </c>
      <c r="D547" s="8" t="s">
        <v>4307</v>
      </c>
      <c r="G547" s="8" t="s">
        <v>4106</v>
      </c>
      <c r="M547" t="s">
        <v>4796</v>
      </c>
      <c r="N547">
        <v>48</v>
      </c>
      <c r="P547" t="s">
        <v>4307</v>
      </c>
      <c r="Q547">
        <v>110</v>
      </c>
    </row>
    <row r="548" spans="1:17" x14ac:dyDescent="0.2">
      <c r="A548" s="8" t="s">
        <v>4878</v>
      </c>
      <c r="D548" s="8" t="s">
        <v>6788</v>
      </c>
      <c r="G548" s="8" t="s">
        <v>4151</v>
      </c>
      <c r="M548" t="s">
        <v>4878</v>
      </c>
      <c r="N548">
        <v>133</v>
      </c>
      <c r="P548" t="s">
        <v>6788</v>
      </c>
      <c r="Q548">
        <v>97</v>
      </c>
    </row>
    <row r="549" spans="1:17" x14ac:dyDescent="0.2">
      <c r="A549" s="8" t="s">
        <v>4872</v>
      </c>
      <c r="D549" s="8" t="s">
        <v>7375</v>
      </c>
      <c r="G549" s="8" t="s">
        <v>4173</v>
      </c>
      <c r="M549" t="s">
        <v>4872</v>
      </c>
      <c r="N549">
        <v>138</v>
      </c>
      <c r="P549" t="s">
        <v>7375</v>
      </c>
      <c r="Q549">
        <v>88</v>
      </c>
    </row>
    <row r="550" spans="1:17" x14ac:dyDescent="0.2">
      <c r="A550" s="8" t="s">
        <v>2637</v>
      </c>
      <c r="D550" s="8" t="s">
        <v>7376</v>
      </c>
      <c r="G550" s="8" t="s">
        <v>6711</v>
      </c>
      <c r="M550" t="s">
        <v>2637</v>
      </c>
      <c r="N550">
        <v>145</v>
      </c>
      <c r="P550" t="s">
        <v>7376</v>
      </c>
      <c r="Q550">
        <v>80</v>
      </c>
    </row>
    <row r="551" spans="1:17" x14ac:dyDescent="0.2">
      <c r="A551" s="8" t="s">
        <v>2099</v>
      </c>
      <c r="D551" s="8" t="s">
        <v>4346</v>
      </c>
      <c r="G551" s="8" t="s">
        <v>7955</v>
      </c>
      <c r="M551" t="s">
        <v>2099</v>
      </c>
      <c r="N551">
        <v>134</v>
      </c>
      <c r="P551" t="s">
        <v>4346</v>
      </c>
      <c r="Q551">
        <v>76</v>
      </c>
    </row>
    <row r="552" spans="1:17" x14ac:dyDescent="0.2">
      <c r="A552" s="8" t="s">
        <v>7956</v>
      </c>
      <c r="D552" s="8" t="s">
        <v>4342</v>
      </c>
      <c r="G552" s="8" t="s">
        <v>4307</v>
      </c>
      <c r="M552" t="s">
        <v>7956</v>
      </c>
      <c r="N552">
        <v>85</v>
      </c>
      <c r="P552" t="s">
        <v>4342</v>
      </c>
      <c r="Q552">
        <v>61</v>
      </c>
    </row>
    <row r="553" spans="1:17" x14ac:dyDescent="0.2">
      <c r="A553" s="8" t="s">
        <v>4359</v>
      </c>
      <c r="D553" s="8" t="s">
        <v>4442</v>
      </c>
      <c r="G553" s="8" t="s">
        <v>6788</v>
      </c>
      <c r="M553" t="s">
        <v>4359</v>
      </c>
      <c r="N553">
        <v>78</v>
      </c>
      <c r="P553" t="s">
        <v>4442</v>
      </c>
      <c r="Q553">
        <v>94</v>
      </c>
    </row>
    <row r="554" spans="1:17" x14ac:dyDescent="0.2">
      <c r="A554" s="8" t="s">
        <v>6789</v>
      </c>
      <c r="D554" s="8" t="s">
        <v>4453</v>
      </c>
      <c r="G554" s="8" t="s">
        <v>7375</v>
      </c>
      <c r="M554" t="s">
        <v>6789</v>
      </c>
      <c r="N554">
        <v>71</v>
      </c>
      <c r="P554" t="s">
        <v>4453</v>
      </c>
      <c r="Q554">
        <v>80</v>
      </c>
    </row>
    <row r="555" spans="1:17" x14ac:dyDescent="0.2">
      <c r="A555" s="8" t="s">
        <v>4536</v>
      </c>
      <c r="D555" s="8" t="s">
        <v>4557</v>
      </c>
      <c r="G555" s="8" t="s">
        <v>7376</v>
      </c>
      <c r="M555" t="s">
        <v>4536</v>
      </c>
      <c r="N555">
        <v>66</v>
      </c>
      <c r="P555" t="s">
        <v>4557</v>
      </c>
      <c r="Q555">
        <v>66</v>
      </c>
    </row>
    <row r="556" spans="1:17" x14ac:dyDescent="0.2">
      <c r="A556" s="8" t="s">
        <v>4577</v>
      </c>
      <c r="D556" s="8" t="s">
        <v>4601</v>
      </c>
      <c r="G556" s="8" t="s">
        <v>4346</v>
      </c>
      <c r="M556" t="s">
        <v>4577</v>
      </c>
      <c r="N556">
        <v>65</v>
      </c>
      <c r="P556" t="s">
        <v>4601</v>
      </c>
      <c r="Q556">
        <v>58</v>
      </c>
    </row>
    <row r="557" spans="1:17" x14ac:dyDescent="0.2">
      <c r="A557" s="8" t="s">
        <v>4646</v>
      </c>
      <c r="D557" s="8" t="s">
        <v>4606</v>
      </c>
      <c r="G557" s="8" t="s">
        <v>4342</v>
      </c>
      <c r="M557" t="s">
        <v>4646</v>
      </c>
      <c r="N557">
        <v>48</v>
      </c>
      <c r="P557" t="s">
        <v>4606</v>
      </c>
      <c r="Q557">
        <v>47</v>
      </c>
    </row>
    <row r="558" spans="1:17" x14ac:dyDescent="0.2">
      <c r="A558" s="8" t="s">
        <v>4827</v>
      </c>
      <c r="D558" s="8" t="s">
        <v>4728</v>
      </c>
      <c r="G558" s="8" t="s">
        <v>4442</v>
      </c>
      <c r="M558" t="s">
        <v>4827</v>
      </c>
      <c r="N558">
        <v>38</v>
      </c>
      <c r="P558" t="s">
        <v>4728</v>
      </c>
      <c r="Q558">
        <v>33</v>
      </c>
    </row>
    <row r="559" spans="1:17" x14ac:dyDescent="0.2">
      <c r="A559" s="8" t="s">
        <v>4861</v>
      </c>
      <c r="D559" s="8" t="s">
        <v>8081</v>
      </c>
      <c r="G559" s="8" t="s">
        <v>4453</v>
      </c>
      <c r="M559" t="s">
        <v>4861</v>
      </c>
      <c r="N559">
        <v>139</v>
      </c>
      <c r="P559" t="s">
        <v>8081</v>
      </c>
      <c r="Q559">
        <v>27</v>
      </c>
    </row>
    <row r="560" spans="1:17" x14ac:dyDescent="0.2">
      <c r="A560" s="8" t="s">
        <v>2708</v>
      </c>
      <c r="D560" s="8" t="s">
        <v>4796</v>
      </c>
      <c r="G560" s="8" t="s">
        <v>4557</v>
      </c>
      <c r="M560" t="s">
        <v>2708</v>
      </c>
      <c r="N560">
        <v>152</v>
      </c>
      <c r="P560" t="s">
        <v>4796</v>
      </c>
      <c r="Q560">
        <v>49</v>
      </c>
    </row>
    <row r="561" spans="1:17" x14ac:dyDescent="0.2">
      <c r="A561" s="8" t="s">
        <v>1972</v>
      </c>
      <c r="D561" s="8" t="s">
        <v>4878</v>
      </c>
      <c r="G561" s="8" t="s">
        <v>4601</v>
      </c>
      <c r="M561" t="s">
        <v>1972</v>
      </c>
      <c r="N561">
        <v>136</v>
      </c>
      <c r="P561" t="s">
        <v>4878</v>
      </c>
      <c r="Q561">
        <v>129</v>
      </c>
    </row>
    <row r="562" spans="1:17" x14ac:dyDescent="0.2">
      <c r="A562" s="8" t="s">
        <v>6790</v>
      </c>
      <c r="D562" s="8" t="s">
        <v>4872</v>
      </c>
      <c r="G562" s="8" t="s">
        <v>4606</v>
      </c>
      <c r="M562" t="s">
        <v>6790</v>
      </c>
      <c r="N562">
        <v>105</v>
      </c>
      <c r="P562" t="s">
        <v>4872</v>
      </c>
      <c r="Q562">
        <v>141</v>
      </c>
    </row>
    <row r="563" spans="1:17" x14ac:dyDescent="0.2">
      <c r="A563" s="8" t="s">
        <v>5649</v>
      </c>
      <c r="D563" s="8" t="s">
        <v>2637</v>
      </c>
      <c r="G563" s="8" t="s">
        <v>4728</v>
      </c>
      <c r="M563" t="s">
        <v>5649</v>
      </c>
      <c r="N563">
        <v>86</v>
      </c>
      <c r="P563" t="s">
        <v>2637</v>
      </c>
      <c r="Q563">
        <v>156</v>
      </c>
    </row>
    <row r="564" spans="1:17" x14ac:dyDescent="0.2">
      <c r="A564" s="8" t="s">
        <v>7377</v>
      </c>
      <c r="D564" s="8" t="s">
        <v>2099</v>
      </c>
      <c r="G564" s="8" t="s">
        <v>8081</v>
      </c>
      <c r="M564" t="s">
        <v>7377</v>
      </c>
      <c r="N564">
        <v>81</v>
      </c>
      <c r="P564" t="s">
        <v>2099</v>
      </c>
      <c r="Q564">
        <v>137</v>
      </c>
    </row>
    <row r="565" spans="1:17" x14ac:dyDescent="0.2">
      <c r="A565" s="8" t="s">
        <v>5762</v>
      </c>
      <c r="D565" s="8" t="s">
        <v>8082</v>
      </c>
      <c r="G565" s="8" t="s">
        <v>4796</v>
      </c>
      <c r="M565" t="s">
        <v>5762</v>
      </c>
      <c r="N565">
        <v>74</v>
      </c>
      <c r="P565" t="s">
        <v>8082</v>
      </c>
      <c r="Q565">
        <v>151</v>
      </c>
    </row>
    <row r="566" spans="1:17" x14ac:dyDescent="0.2">
      <c r="A566" s="8" t="s">
        <v>5839</v>
      </c>
      <c r="D566" s="8" t="s">
        <v>7956</v>
      </c>
      <c r="G566" s="8" t="s">
        <v>4878</v>
      </c>
      <c r="M566" t="s">
        <v>5839</v>
      </c>
      <c r="N566">
        <v>59</v>
      </c>
      <c r="P566" t="s">
        <v>7956</v>
      </c>
      <c r="Q566">
        <v>89</v>
      </c>
    </row>
    <row r="567" spans="1:17" x14ac:dyDescent="0.2">
      <c r="A567" s="8" t="s">
        <v>5962</v>
      </c>
      <c r="D567" s="8" t="s">
        <v>4359</v>
      </c>
      <c r="G567" s="8" t="s">
        <v>4872</v>
      </c>
      <c r="M567" t="s">
        <v>5962</v>
      </c>
      <c r="N567">
        <v>41</v>
      </c>
      <c r="P567" t="s">
        <v>4359</v>
      </c>
      <c r="Q567">
        <v>79</v>
      </c>
    </row>
    <row r="568" spans="1:17" x14ac:dyDescent="0.2">
      <c r="A568" s="8" t="s">
        <v>2482</v>
      </c>
      <c r="D568" s="8" t="s">
        <v>6789</v>
      </c>
      <c r="G568" s="8" t="s">
        <v>2637</v>
      </c>
      <c r="M568" t="s">
        <v>2482</v>
      </c>
      <c r="N568">
        <v>120</v>
      </c>
      <c r="P568" t="s">
        <v>6789</v>
      </c>
      <c r="Q568">
        <v>73</v>
      </c>
    </row>
    <row r="569" spans="1:17" x14ac:dyDescent="0.2">
      <c r="A569" s="8" t="s">
        <v>6712</v>
      </c>
      <c r="D569" s="8" t="s">
        <v>4536</v>
      </c>
      <c r="G569" s="8" t="s">
        <v>2099</v>
      </c>
      <c r="M569" t="s">
        <v>6712</v>
      </c>
      <c r="N569">
        <v>102</v>
      </c>
      <c r="P569" t="s">
        <v>4536</v>
      </c>
      <c r="Q569">
        <v>61</v>
      </c>
    </row>
    <row r="570" spans="1:17" x14ac:dyDescent="0.2">
      <c r="A570" s="8" t="s">
        <v>7378</v>
      </c>
      <c r="D570" s="8" t="s">
        <v>4577</v>
      </c>
      <c r="G570" s="8" t="s">
        <v>8082</v>
      </c>
      <c r="M570" t="s">
        <v>7378</v>
      </c>
      <c r="N570">
        <v>82</v>
      </c>
      <c r="P570" t="s">
        <v>4577</v>
      </c>
      <c r="Q570">
        <v>62</v>
      </c>
    </row>
    <row r="571" spans="1:17" x14ac:dyDescent="0.2">
      <c r="A571" s="8" t="s">
        <v>6323</v>
      </c>
      <c r="D571" s="8" t="s">
        <v>4646</v>
      </c>
      <c r="G571" s="8" t="s">
        <v>7956</v>
      </c>
      <c r="M571" t="s">
        <v>6323</v>
      </c>
      <c r="N571">
        <v>76</v>
      </c>
      <c r="P571" t="s">
        <v>4646</v>
      </c>
      <c r="Q571">
        <v>46</v>
      </c>
    </row>
    <row r="572" spans="1:17" x14ac:dyDescent="0.2">
      <c r="A572" s="8" t="s">
        <v>5850</v>
      </c>
      <c r="D572" s="8" t="s">
        <v>4827</v>
      </c>
      <c r="G572" s="8" t="s">
        <v>4359</v>
      </c>
      <c r="M572" t="s">
        <v>5850</v>
      </c>
      <c r="N572">
        <v>76</v>
      </c>
      <c r="P572" t="s">
        <v>4827</v>
      </c>
      <c r="Q572">
        <v>47</v>
      </c>
    </row>
    <row r="573" spans="1:17" x14ac:dyDescent="0.2">
      <c r="A573" s="8" t="s">
        <v>5780</v>
      </c>
      <c r="D573" s="8" t="s">
        <v>4861</v>
      </c>
      <c r="G573" s="8" t="s">
        <v>6789</v>
      </c>
      <c r="M573" t="s">
        <v>5780</v>
      </c>
      <c r="N573">
        <v>54</v>
      </c>
      <c r="P573" t="s">
        <v>4861</v>
      </c>
      <c r="Q573">
        <v>143</v>
      </c>
    </row>
    <row r="574" spans="1:17" x14ac:dyDescent="0.2">
      <c r="A574" s="8" t="s">
        <v>5963</v>
      </c>
      <c r="D574" s="8" t="s">
        <v>2708</v>
      </c>
      <c r="G574" s="8" t="s">
        <v>4536</v>
      </c>
      <c r="M574" t="s">
        <v>5963</v>
      </c>
      <c r="N574">
        <v>47</v>
      </c>
      <c r="P574" t="s">
        <v>2708</v>
      </c>
      <c r="Q574">
        <v>151</v>
      </c>
    </row>
    <row r="575" spans="1:17" x14ac:dyDescent="0.2">
      <c r="A575" s="8" t="s">
        <v>6623</v>
      </c>
      <c r="D575" s="8" t="s">
        <v>1972</v>
      </c>
      <c r="G575" s="8" t="s">
        <v>4577</v>
      </c>
      <c r="M575" t="s">
        <v>6623</v>
      </c>
      <c r="N575">
        <v>129</v>
      </c>
      <c r="P575" t="s">
        <v>1972</v>
      </c>
      <c r="Q575">
        <v>131</v>
      </c>
    </row>
    <row r="576" spans="1:17" x14ac:dyDescent="0.2">
      <c r="A576" s="8" t="s">
        <v>6624</v>
      </c>
      <c r="D576" s="8" t="s">
        <v>6790</v>
      </c>
      <c r="G576" s="8" t="s">
        <v>4646</v>
      </c>
      <c r="M576" t="s">
        <v>6624</v>
      </c>
      <c r="N576">
        <v>111</v>
      </c>
      <c r="P576" t="s">
        <v>6790</v>
      </c>
      <c r="Q576">
        <v>107</v>
      </c>
    </row>
    <row r="577" spans="1:17" x14ac:dyDescent="0.2">
      <c r="A577" s="8" t="s">
        <v>1380</v>
      </c>
      <c r="D577" s="8" t="s">
        <v>5649</v>
      </c>
      <c r="G577" s="8" t="s">
        <v>4827</v>
      </c>
      <c r="M577" t="s">
        <v>1380</v>
      </c>
      <c r="N577">
        <v>115</v>
      </c>
      <c r="P577" t="s">
        <v>5649</v>
      </c>
      <c r="Q577">
        <v>96</v>
      </c>
    </row>
    <row r="578" spans="1:17" x14ac:dyDescent="0.2">
      <c r="A578" s="8" t="s">
        <v>4175</v>
      </c>
      <c r="D578" s="8" t="s">
        <v>7377</v>
      </c>
      <c r="G578" s="8" t="s">
        <v>4861</v>
      </c>
      <c r="M578" t="s">
        <v>4175</v>
      </c>
      <c r="N578">
        <v>92</v>
      </c>
      <c r="P578" t="s">
        <v>7377</v>
      </c>
      <c r="Q578">
        <v>82</v>
      </c>
    </row>
    <row r="579" spans="1:17" x14ac:dyDescent="0.2">
      <c r="A579" s="8" t="s">
        <v>2953</v>
      </c>
      <c r="D579" s="8" t="s">
        <v>5762</v>
      </c>
      <c r="G579" s="8" t="s">
        <v>2708</v>
      </c>
      <c r="M579" t="s">
        <v>2953</v>
      </c>
      <c r="N579">
        <v>98</v>
      </c>
      <c r="P579" t="s">
        <v>5762</v>
      </c>
      <c r="Q579">
        <v>80</v>
      </c>
    </row>
    <row r="580" spans="1:17" x14ac:dyDescent="0.2">
      <c r="A580" s="8" t="s">
        <v>2984</v>
      </c>
      <c r="D580" s="8" t="s">
        <v>5839</v>
      </c>
      <c r="G580" s="8" t="s">
        <v>1972</v>
      </c>
      <c r="M580" t="s">
        <v>2984</v>
      </c>
      <c r="N580">
        <v>80</v>
      </c>
      <c r="P580" t="s">
        <v>5839</v>
      </c>
      <c r="Q580">
        <v>56</v>
      </c>
    </row>
    <row r="581" spans="1:17" x14ac:dyDescent="0.2">
      <c r="A581" s="8" t="s">
        <v>1745</v>
      </c>
      <c r="D581" s="8" t="s">
        <v>5962</v>
      </c>
      <c r="G581" s="8" t="s">
        <v>6790</v>
      </c>
      <c r="M581" t="s">
        <v>1745</v>
      </c>
      <c r="N581">
        <v>85</v>
      </c>
      <c r="P581" t="s">
        <v>5962</v>
      </c>
      <c r="Q581">
        <v>46</v>
      </c>
    </row>
    <row r="582" spans="1:17" x14ac:dyDescent="0.2">
      <c r="A582" s="8" t="s">
        <v>3016</v>
      </c>
      <c r="D582" s="8" t="s">
        <v>2482</v>
      </c>
      <c r="G582" s="8" t="s">
        <v>5649</v>
      </c>
      <c r="M582" t="s">
        <v>3016</v>
      </c>
      <c r="N582">
        <v>63</v>
      </c>
      <c r="P582" t="s">
        <v>2482</v>
      </c>
      <c r="Q582">
        <v>131</v>
      </c>
    </row>
    <row r="583" spans="1:17" x14ac:dyDescent="0.2">
      <c r="A583" s="8" t="s">
        <v>3116</v>
      </c>
      <c r="D583" s="8" t="s">
        <v>6712</v>
      </c>
      <c r="G583" s="8" t="s">
        <v>5762</v>
      </c>
      <c r="M583" t="s">
        <v>3116</v>
      </c>
      <c r="N583">
        <v>72</v>
      </c>
      <c r="P583" t="s">
        <v>6712</v>
      </c>
      <c r="Q583">
        <v>100</v>
      </c>
    </row>
    <row r="584" spans="1:17" x14ac:dyDescent="0.2">
      <c r="A584" s="8" t="s">
        <v>7379</v>
      </c>
      <c r="D584" s="8" t="s">
        <v>8174</v>
      </c>
      <c r="G584" s="8" t="s">
        <v>5839</v>
      </c>
      <c r="M584" t="s">
        <v>7379</v>
      </c>
      <c r="N584">
        <v>53</v>
      </c>
      <c r="P584" t="s">
        <v>8174</v>
      </c>
      <c r="Q584">
        <v>124</v>
      </c>
    </row>
    <row r="585" spans="1:17" x14ac:dyDescent="0.2">
      <c r="A585" s="8" t="s">
        <v>3186</v>
      </c>
      <c r="D585" s="8" t="s">
        <v>7378</v>
      </c>
      <c r="G585" s="8" t="s">
        <v>5962</v>
      </c>
      <c r="M585" t="s">
        <v>3186</v>
      </c>
      <c r="N585">
        <v>60</v>
      </c>
      <c r="P585" t="s">
        <v>7378</v>
      </c>
      <c r="Q585">
        <v>90</v>
      </c>
    </row>
    <row r="586" spans="1:17" x14ac:dyDescent="0.2">
      <c r="A586" s="8" t="s">
        <v>3267</v>
      </c>
      <c r="D586" s="8" t="s">
        <v>6323</v>
      </c>
      <c r="G586" s="8" t="s">
        <v>2482</v>
      </c>
      <c r="M586" t="s">
        <v>3267</v>
      </c>
      <c r="N586">
        <v>17</v>
      </c>
      <c r="P586" t="s">
        <v>6323</v>
      </c>
      <c r="Q586">
        <v>79</v>
      </c>
    </row>
    <row r="587" spans="1:17" x14ac:dyDescent="0.2">
      <c r="A587" s="8" t="s">
        <v>4882</v>
      </c>
      <c r="D587" s="8" t="s">
        <v>5850</v>
      </c>
      <c r="G587" s="8" t="s">
        <v>6712</v>
      </c>
      <c r="M587" t="s">
        <v>4882</v>
      </c>
      <c r="N587">
        <v>126</v>
      </c>
      <c r="P587" t="s">
        <v>5850</v>
      </c>
      <c r="Q587">
        <v>56</v>
      </c>
    </row>
    <row r="588" spans="1:17" x14ac:dyDescent="0.2">
      <c r="A588" s="8" t="s">
        <v>2641</v>
      </c>
      <c r="D588" s="8" t="s">
        <v>5780</v>
      </c>
      <c r="G588" s="8" t="s">
        <v>7378</v>
      </c>
      <c r="M588" t="s">
        <v>2641</v>
      </c>
      <c r="N588">
        <v>156</v>
      </c>
      <c r="P588" t="s">
        <v>5780</v>
      </c>
      <c r="Q588">
        <v>48</v>
      </c>
    </row>
    <row r="589" spans="1:17" x14ac:dyDescent="0.2">
      <c r="A589" s="8" t="s">
        <v>2103</v>
      </c>
      <c r="D589" s="8" t="s">
        <v>5963</v>
      </c>
      <c r="G589" s="8" t="s">
        <v>6323</v>
      </c>
      <c r="M589" t="s">
        <v>2103</v>
      </c>
      <c r="N589">
        <v>144</v>
      </c>
      <c r="P589" t="s">
        <v>5963</v>
      </c>
      <c r="Q589">
        <v>40</v>
      </c>
    </row>
    <row r="590" spans="1:17" x14ac:dyDescent="0.2">
      <c r="A590" s="8" t="s">
        <v>3354</v>
      </c>
      <c r="D590" s="8" t="s">
        <v>6623</v>
      </c>
      <c r="G590" s="8" t="s">
        <v>5850</v>
      </c>
      <c r="M590" t="s">
        <v>3354</v>
      </c>
      <c r="N590">
        <v>118</v>
      </c>
      <c r="P590" t="s">
        <v>6623</v>
      </c>
      <c r="Q590">
        <v>130</v>
      </c>
    </row>
    <row r="591" spans="1:17" x14ac:dyDescent="0.2">
      <c r="A591" s="8" t="s">
        <v>1530</v>
      </c>
      <c r="D591" s="8" t="s">
        <v>6624</v>
      </c>
      <c r="G591" s="8" t="s">
        <v>5780</v>
      </c>
      <c r="M591" t="s">
        <v>1530</v>
      </c>
      <c r="N591">
        <v>109</v>
      </c>
      <c r="P591" t="s">
        <v>6624</v>
      </c>
      <c r="Q591">
        <v>112</v>
      </c>
    </row>
    <row r="592" spans="1:17" x14ac:dyDescent="0.2">
      <c r="A592" s="8" t="s">
        <v>5120</v>
      </c>
      <c r="D592" s="8" t="s">
        <v>1380</v>
      </c>
      <c r="G592" s="8" t="s">
        <v>5963</v>
      </c>
      <c r="M592" t="s">
        <v>5120</v>
      </c>
      <c r="N592">
        <v>105</v>
      </c>
      <c r="P592" t="s">
        <v>1380</v>
      </c>
      <c r="Q592">
        <v>118</v>
      </c>
    </row>
    <row r="593" spans="1:17" x14ac:dyDescent="0.2">
      <c r="A593" s="8" t="s">
        <v>5152</v>
      </c>
      <c r="D593" s="8" t="s">
        <v>4175</v>
      </c>
      <c r="G593" s="8" t="s">
        <v>6623</v>
      </c>
      <c r="M593" t="s">
        <v>5152</v>
      </c>
      <c r="N593">
        <v>92</v>
      </c>
      <c r="P593" t="s">
        <v>4175</v>
      </c>
      <c r="Q593">
        <v>104</v>
      </c>
    </row>
    <row r="594" spans="1:17" x14ac:dyDescent="0.2">
      <c r="A594" s="8" t="s">
        <v>5215</v>
      </c>
      <c r="D594" s="8" t="s">
        <v>2953</v>
      </c>
      <c r="G594" s="8" t="s">
        <v>6624</v>
      </c>
      <c r="M594" t="s">
        <v>5215</v>
      </c>
      <c r="N594">
        <v>89</v>
      </c>
      <c r="P594" t="s">
        <v>2953</v>
      </c>
      <c r="Q594">
        <v>101</v>
      </c>
    </row>
    <row r="595" spans="1:17" x14ac:dyDescent="0.2">
      <c r="A595" s="8" t="s">
        <v>7090</v>
      </c>
      <c r="D595" s="8" t="s">
        <v>2984</v>
      </c>
      <c r="G595" s="8" t="s">
        <v>1380</v>
      </c>
      <c r="M595" t="s">
        <v>7090</v>
      </c>
      <c r="N595">
        <v>66</v>
      </c>
      <c r="P595" t="s">
        <v>2984</v>
      </c>
      <c r="Q595">
        <v>81</v>
      </c>
    </row>
    <row r="596" spans="1:17" x14ac:dyDescent="0.2">
      <c r="A596" s="8" t="s">
        <v>7091</v>
      </c>
      <c r="D596" s="8" t="s">
        <v>1745</v>
      </c>
      <c r="G596" s="8" t="s">
        <v>4175</v>
      </c>
      <c r="M596" t="s">
        <v>7091</v>
      </c>
      <c r="N596">
        <v>65</v>
      </c>
      <c r="P596" t="s">
        <v>1745</v>
      </c>
      <c r="Q596">
        <v>87</v>
      </c>
    </row>
    <row r="597" spans="1:17" x14ac:dyDescent="0.2">
      <c r="A597" s="8" t="s">
        <v>5317</v>
      </c>
      <c r="D597" s="8" t="s">
        <v>3016</v>
      </c>
      <c r="G597" s="8" t="s">
        <v>2953</v>
      </c>
      <c r="M597" t="s">
        <v>5317</v>
      </c>
      <c r="N597">
        <v>67</v>
      </c>
      <c r="P597" t="s">
        <v>3016</v>
      </c>
      <c r="Q597">
        <v>71</v>
      </c>
    </row>
    <row r="598" spans="1:17" x14ac:dyDescent="0.2">
      <c r="A598" s="8" t="s">
        <v>5328</v>
      </c>
      <c r="D598" s="8" t="s">
        <v>3116</v>
      </c>
      <c r="G598" s="8" t="s">
        <v>2984</v>
      </c>
      <c r="M598" t="s">
        <v>5328</v>
      </c>
      <c r="N598">
        <v>59</v>
      </c>
      <c r="P598" t="s">
        <v>3116</v>
      </c>
      <c r="Q598">
        <v>78</v>
      </c>
    </row>
    <row r="599" spans="1:17" x14ac:dyDescent="0.2">
      <c r="A599" s="8" t="s">
        <v>5404</v>
      </c>
      <c r="D599" s="8" t="s">
        <v>7379</v>
      </c>
      <c r="G599" s="8" t="s">
        <v>1745</v>
      </c>
      <c r="M599" t="s">
        <v>5404</v>
      </c>
      <c r="N599">
        <v>52</v>
      </c>
      <c r="P599" t="s">
        <v>7379</v>
      </c>
      <c r="Q599">
        <v>54</v>
      </c>
    </row>
    <row r="600" spans="1:17" x14ac:dyDescent="0.2">
      <c r="A600" s="8" t="s">
        <v>5402</v>
      </c>
      <c r="D600" s="8" t="s">
        <v>3186</v>
      </c>
      <c r="G600" s="8" t="s">
        <v>3016</v>
      </c>
      <c r="M600" t="s">
        <v>5402</v>
      </c>
      <c r="N600">
        <v>43</v>
      </c>
      <c r="P600" t="s">
        <v>3186</v>
      </c>
      <c r="Q600">
        <v>55</v>
      </c>
    </row>
    <row r="601" spans="1:17" x14ac:dyDescent="0.2">
      <c r="A601" s="8" t="s">
        <v>7380</v>
      </c>
      <c r="D601" s="8" t="s">
        <v>3267</v>
      </c>
      <c r="G601" s="8" t="s">
        <v>3116</v>
      </c>
      <c r="M601" t="s">
        <v>7380</v>
      </c>
      <c r="N601">
        <v>44</v>
      </c>
      <c r="P601" t="s">
        <v>3267</v>
      </c>
      <c r="Q601">
        <v>23</v>
      </c>
    </row>
    <row r="602" spans="1:17" x14ac:dyDescent="0.2">
      <c r="A602" s="8" t="s">
        <v>5431</v>
      </c>
      <c r="D602" s="8" t="s">
        <v>4882</v>
      </c>
      <c r="G602" s="8" t="s">
        <v>7379</v>
      </c>
      <c r="M602" t="s">
        <v>5431</v>
      </c>
      <c r="N602">
        <v>31</v>
      </c>
      <c r="P602" t="s">
        <v>4882</v>
      </c>
      <c r="Q602">
        <v>121</v>
      </c>
    </row>
    <row r="603" spans="1:17" x14ac:dyDescent="0.2">
      <c r="A603" s="8" t="s">
        <v>5505</v>
      </c>
      <c r="D603" s="8" t="s">
        <v>2641</v>
      </c>
      <c r="G603" s="8" t="s">
        <v>3186</v>
      </c>
      <c r="M603" t="s">
        <v>5505</v>
      </c>
      <c r="N603">
        <v>118</v>
      </c>
      <c r="P603" t="s">
        <v>2641</v>
      </c>
      <c r="Q603">
        <v>151</v>
      </c>
    </row>
    <row r="604" spans="1:17" x14ac:dyDescent="0.2">
      <c r="A604" s="8" t="s">
        <v>7092</v>
      </c>
      <c r="D604" s="8" t="s">
        <v>2103</v>
      </c>
      <c r="G604" s="8" t="s">
        <v>3267</v>
      </c>
      <c r="M604" t="s">
        <v>7092</v>
      </c>
      <c r="N604">
        <v>117</v>
      </c>
      <c r="P604" t="s">
        <v>2103</v>
      </c>
      <c r="Q604">
        <v>136</v>
      </c>
    </row>
    <row r="605" spans="1:17" x14ac:dyDescent="0.2">
      <c r="A605" s="8" t="s">
        <v>2513</v>
      </c>
      <c r="D605" s="8" t="s">
        <v>3354</v>
      </c>
      <c r="G605" s="8" t="s">
        <v>4882</v>
      </c>
      <c r="M605" t="s">
        <v>2513</v>
      </c>
      <c r="N605">
        <v>144</v>
      </c>
      <c r="P605" t="s">
        <v>3354</v>
      </c>
      <c r="Q605">
        <v>125</v>
      </c>
    </row>
    <row r="606" spans="1:17" x14ac:dyDescent="0.2">
      <c r="A606" s="8" t="s">
        <v>2551</v>
      </c>
      <c r="D606" s="8" t="s">
        <v>1530</v>
      </c>
      <c r="G606" s="8" t="s">
        <v>2641</v>
      </c>
      <c r="M606" t="s">
        <v>2551</v>
      </c>
      <c r="N606">
        <v>144</v>
      </c>
      <c r="P606" t="s">
        <v>1530</v>
      </c>
      <c r="Q606">
        <v>114</v>
      </c>
    </row>
    <row r="607" spans="1:17" x14ac:dyDescent="0.2">
      <c r="A607" s="8" t="s">
        <v>2536</v>
      </c>
      <c r="D607" s="8" t="s">
        <v>5120</v>
      </c>
      <c r="G607" s="8" t="s">
        <v>2103</v>
      </c>
      <c r="M607" t="s">
        <v>2536</v>
      </c>
      <c r="N607">
        <v>132</v>
      </c>
      <c r="P607" t="s">
        <v>5120</v>
      </c>
      <c r="Q607">
        <v>101</v>
      </c>
    </row>
    <row r="608" spans="1:17" x14ac:dyDescent="0.2">
      <c r="A608" s="8" t="s">
        <v>5570</v>
      </c>
      <c r="D608" s="8" t="s">
        <v>5152</v>
      </c>
      <c r="G608" s="8" t="s">
        <v>3354</v>
      </c>
      <c r="M608" t="s">
        <v>5570</v>
      </c>
      <c r="N608">
        <v>98</v>
      </c>
      <c r="P608" t="s">
        <v>5152</v>
      </c>
      <c r="Q608">
        <v>92</v>
      </c>
    </row>
    <row r="609" spans="1:17" x14ac:dyDescent="0.2">
      <c r="A609" s="8" t="s">
        <v>2842</v>
      </c>
      <c r="D609" s="8" t="s">
        <v>5215</v>
      </c>
      <c r="G609" s="8" t="s">
        <v>1530</v>
      </c>
      <c r="M609" t="s">
        <v>2842</v>
      </c>
      <c r="N609">
        <v>147</v>
      </c>
      <c r="P609" t="s">
        <v>5215</v>
      </c>
      <c r="Q609">
        <v>84</v>
      </c>
    </row>
    <row r="610" spans="1:17" x14ac:dyDescent="0.2">
      <c r="A610" s="8" t="s">
        <v>6247</v>
      </c>
      <c r="D610" s="8" t="s">
        <v>7090</v>
      </c>
      <c r="G610" s="8" t="s">
        <v>5120</v>
      </c>
      <c r="M610" t="s">
        <v>6247</v>
      </c>
      <c r="N610">
        <v>140</v>
      </c>
      <c r="P610" t="s">
        <v>7090</v>
      </c>
      <c r="Q610">
        <v>72</v>
      </c>
    </row>
    <row r="611" spans="1:17" x14ac:dyDescent="0.2">
      <c r="A611" s="8" t="s">
        <v>6791</v>
      </c>
      <c r="D611" s="8" t="s">
        <v>7091</v>
      </c>
      <c r="G611" s="8" t="s">
        <v>5152</v>
      </c>
      <c r="M611" t="s">
        <v>6791</v>
      </c>
      <c r="N611">
        <v>137</v>
      </c>
      <c r="P611" t="s">
        <v>7091</v>
      </c>
      <c r="Q611">
        <v>65</v>
      </c>
    </row>
    <row r="612" spans="1:17" x14ac:dyDescent="0.2">
      <c r="A612" s="8" t="s">
        <v>7213</v>
      </c>
      <c r="D612" s="8" t="s">
        <v>5317</v>
      </c>
      <c r="G612" s="8" t="s">
        <v>5215</v>
      </c>
      <c r="M612" t="s">
        <v>7213</v>
      </c>
      <c r="N612">
        <v>106</v>
      </c>
      <c r="P612" t="s">
        <v>5317</v>
      </c>
      <c r="Q612">
        <v>64</v>
      </c>
    </row>
    <row r="613" spans="1:17" x14ac:dyDescent="0.2">
      <c r="A613" s="8" t="s">
        <v>1531</v>
      </c>
      <c r="D613" s="8" t="s">
        <v>5328</v>
      </c>
      <c r="G613" s="8" t="s">
        <v>7090</v>
      </c>
      <c r="M613" t="s">
        <v>1531</v>
      </c>
      <c r="N613">
        <v>123</v>
      </c>
      <c r="P613" t="s">
        <v>5328</v>
      </c>
      <c r="Q613">
        <v>49</v>
      </c>
    </row>
    <row r="614" spans="1:17" x14ac:dyDescent="0.2">
      <c r="A614" s="8" t="s">
        <v>5088</v>
      </c>
      <c r="D614" s="8" t="s">
        <v>5404</v>
      </c>
      <c r="G614" s="8" t="s">
        <v>7091</v>
      </c>
      <c r="M614" t="s">
        <v>5088</v>
      </c>
      <c r="N614">
        <v>93</v>
      </c>
      <c r="P614" t="s">
        <v>5404</v>
      </c>
      <c r="Q614">
        <v>49</v>
      </c>
    </row>
    <row r="615" spans="1:17" x14ac:dyDescent="0.2">
      <c r="A615" s="8" t="s">
        <v>5199</v>
      </c>
      <c r="D615" s="8" t="s">
        <v>5402</v>
      </c>
      <c r="G615" s="8" t="s">
        <v>5317</v>
      </c>
      <c r="M615" t="s">
        <v>5199</v>
      </c>
      <c r="N615">
        <v>77</v>
      </c>
      <c r="P615" t="s">
        <v>5402</v>
      </c>
      <c r="Q615">
        <v>52</v>
      </c>
    </row>
    <row r="616" spans="1:17" x14ac:dyDescent="0.2">
      <c r="A616" s="8" t="s">
        <v>7381</v>
      </c>
      <c r="D616" s="8" t="s">
        <v>7380</v>
      </c>
      <c r="G616" s="8" t="s">
        <v>5328</v>
      </c>
      <c r="M616" t="s">
        <v>7381</v>
      </c>
      <c r="N616">
        <v>62</v>
      </c>
      <c r="P616" t="s">
        <v>7380</v>
      </c>
      <c r="Q616">
        <v>38</v>
      </c>
    </row>
    <row r="617" spans="1:17" x14ac:dyDescent="0.2">
      <c r="A617" s="8" t="s">
        <v>5323</v>
      </c>
      <c r="D617" s="8" t="s">
        <v>5431</v>
      </c>
      <c r="G617" s="8" t="s">
        <v>5404</v>
      </c>
      <c r="M617" t="s">
        <v>5323</v>
      </c>
      <c r="N617">
        <v>41</v>
      </c>
      <c r="P617" t="s">
        <v>5431</v>
      </c>
      <c r="Q617">
        <v>48</v>
      </c>
    </row>
    <row r="618" spans="1:17" x14ac:dyDescent="0.2">
      <c r="A618" s="8" t="s">
        <v>5469</v>
      </c>
      <c r="D618" s="8" t="s">
        <v>8083</v>
      </c>
      <c r="G618" s="8" t="s">
        <v>5402</v>
      </c>
      <c r="M618" t="s">
        <v>5469</v>
      </c>
      <c r="N618">
        <v>109</v>
      </c>
      <c r="P618" t="s">
        <v>8083</v>
      </c>
      <c r="Q618">
        <v>38</v>
      </c>
    </row>
    <row r="619" spans="1:17" x14ac:dyDescent="0.2">
      <c r="A619" s="8" t="s">
        <v>2463</v>
      </c>
      <c r="D619" s="8" t="s">
        <v>5505</v>
      </c>
      <c r="G619" s="8" t="s">
        <v>7380</v>
      </c>
      <c r="M619" t="s">
        <v>2463</v>
      </c>
      <c r="N619">
        <v>146</v>
      </c>
      <c r="P619" t="s">
        <v>5505</v>
      </c>
      <c r="Q619">
        <v>114</v>
      </c>
    </row>
    <row r="620" spans="1:17" x14ac:dyDescent="0.2">
      <c r="A620" s="8" t="s">
        <v>5536</v>
      </c>
      <c r="D620" s="8" t="s">
        <v>2513</v>
      </c>
      <c r="G620" s="8" t="s">
        <v>5431</v>
      </c>
      <c r="M620" t="s">
        <v>5536</v>
      </c>
      <c r="N620">
        <v>131</v>
      </c>
      <c r="P620" t="s">
        <v>2513</v>
      </c>
      <c r="Q620">
        <v>148</v>
      </c>
    </row>
    <row r="621" spans="1:17" x14ac:dyDescent="0.2">
      <c r="A621" s="8" t="s">
        <v>4945</v>
      </c>
      <c r="D621" s="8" t="s">
        <v>2551</v>
      </c>
      <c r="G621" s="8" t="s">
        <v>8083</v>
      </c>
      <c r="M621" t="s">
        <v>4945</v>
      </c>
      <c r="N621">
        <v>138</v>
      </c>
      <c r="P621" t="s">
        <v>2551</v>
      </c>
      <c r="Q621">
        <v>148</v>
      </c>
    </row>
    <row r="622" spans="1:17" x14ac:dyDescent="0.2">
      <c r="A622" s="8" t="s">
        <v>3447</v>
      </c>
      <c r="D622" s="8" t="s">
        <v>2536</v>
      </c>
      <c r="G622" s="8" t="s">
        <v>5505</v>
      </c>
      <c r="M622" t="s">
        <v>3447</v>
      </c>
      <c r="N622">
        <v>89</v>
      </c>
      <c r="P622" t="s">
        <v>2536</v>
      </c>
      <c r="Q622">
        <v>128</v>
      </c>
    </row>
    <row r="623" spans="1:17" x14ac:dyDescent="0.2">
      <c r="A623" s="8" t="s">
        <v>3527</v>
      </c>
      <c r="D623" s="8" t="s">
        <v>5570</v>
      </c>
      <c r="G623" s="8" t="s">
        <v>7092</v>
      </c>
      <c r="M623" t="s">
        <v>3527</v>
      </c>
      <c r="N623">
        <v>99</v>
      </c>
      <c r="P623" t="s">
        <v>5570</v>
      </c>
      <c r="Q623">
        <v>100</v>
      </c>
    </row>
    <row r="624" spans="1:17" x14ac:dyDescent="0.2">
      <c r="A624" s="8" t="s">
        <v>6792</v>
      </c>
      <c r="D624" s="8" t="s">
        <v>8084</v>
      </c>
      <c r="G624" s="8" t="s">
        <v>2513</v>
      </c>
      <c r="M624" t="s">
        <v>6792</v>
      </c>
      <c r="N624">
        <v>73</v>
      </c>
      <c r="P624" t="s">
        <v>8084</v>
      </c>
      <c r="Q624">
        <v>124</v>
      </c>
    </row>
    <row r="625" spans="1:17" x14ac:dyDescent="0.2">
      <c r="A625" s="8" t="s">
        <v>7382</v>
      </c>
      <c r="D625" s="8" t="s">
        <v>2842</v>
      </c>
      <c r="G625" s="8" t="s">
        <v>2551</v>
      </c>
      <c r="M625" t="s">
        <v>7382</v>
      </c>
      <c r="N625">
        <v>80</v>
      </c>
      <c r="P625" t="s">
        <v>2842</v>
      </c>
      <c r="Q625">
        <v>154</v>
      </c>
    </row>
    <row r="626" spans="1:17" x14ac:dyDescent="0.2">
      <c r="A626" s="8" t="s">
        <v>3566</v>
      </c>
      <c r="D626" s="8" t="s">
        <v>6247</v>
      </c>
      <c r="G626" s="8" t="s">
        <v>2536</v>
      </c>
      <c r="M626" t="s">
        <v>3566</v>
      </c>
      <c r="N626">
        <v>80</v>
      </c>
      <c r="P626" t="s">
        <v>6247</v>
      </c>
      <c r="Q626">
        <v>146</v>
      </c>
    </row>
    <row r="627" spans="1:17" x14ac:dyDescent="0.2">
      <c r="A627" s="8" t="s">
        <v>3636</v>
      </c>
      <c r="D627" s="8" t="s">
        <v>6791</v>
      </c>
      <c r="G627" s="8" t="s">
        <v>5570</v>
      </c>
      <c r="M627" t="s">
        <v>3636</v>
      </c>
      <c r="N627">
        <v>69</v>
      </c>
      <c r="P627" t="s">
        <v>6791</v>
      </c>
      <c r="Q627">
        <v>132</v>
      </c>
    </row>
    <row r="628" spans="1:17" x14ac:dyDescent="0.2">
      <c r="A628" s="8" t="s">
        <v>3693</v>
      </c>
      <c r="D628" s="8" t="s">
        <v>7213</v>
      </c>
      <c r="G628" s="8" t="s">
        <v>2842</v>
      </c>
      <c r="M628" t="s">
        <v>3693</v>
      </c>
      <c r="N628">
        <v>52</v>
      </c>
      <c r="P628" t="s">
        <v>7213</v>
      </c>
      <c r="Q628">
        <v>112</v>
      </c>
    </row>
    <row r="629" spans="1:17" x14ac:dyDescent="0.2">
      <c r="A629" s="8" t="s">
        <v>3817</v>
      </c>
      <c r="D629" s="8" t="s">
        <v>1531</v>
      </c>
      <c r="G629" s="8" t="s">
        <v>6247</v>
      </c>
      <c r="M629" t="s">
        <v>3817</v>
      </c>
      <c r="N629">
        <v>57</v>
      </c>
      <c r="P629" t="s">
        <v>1531</v>
      </c>
      <c r="Q629">
        <v>121</v>
      </c>
    </row>
    <row r="630" spans="1:17" x14ac:dyDescent="0.2">
      <c r="A630" s="8" t="s">
        <v>3886</v>
      </c>
      <c r="D630" s="8" t="s">
        <v>5088</v>
      </c>
      <c r="G630" s="8" t="s">
        <v>6791</v>
      </c>
      <c r="M630" t="s">
        <v>3886</v>
      </c>
      <c r="N630">
        <v>57</v>
      </c>
      <c r="P630" t="s">
        <v>5088</v>
      </c>
      <c r="Q630">
        <v>91</v>
      </c>
    </row>
    <row r="631" spans="1:17" x14ac:dyDescent="0.2">
      <c r="A631" s="8" t="s">
        <v>7383</v>
      </c>
      <c r="D631" s="8" t="s">
        <v>5199</v>
      </c>
      <c r="G631" s="8" t="s">
        <v>7213</v>
      </c>
      <c r="M631" t="s">
        <v>7383</v>
      </c>
      <c r="N631">
        <v>38</v>
      </c>
      <c r="P631" t="s">
        <v>5199</v>
      </c>
      <c r="Q631">
        <v>77</v>
      </c>
    </row>
    <row r="632" spans="1:17" x14ac:dyDescent="0.2">
      <c r="A632" s="8" t="s">
        <v>2761</v>
      </c>
      <c r="D632" s="8" t="s">
        <v>7381</v>
      </c>
      <c r="G632" s="8" t="s">
        <v>1531</v>
      </c>
      <c r="M632" t="s">
        <v>2761</v>
      </c>
      <c r="N632">
        <v>140</v>
      </c>
      <c r="P632" t="s">
        <v>7381</v>
      </c>
      <c r="Q632">
        <v>70</v>
      </c>
    </row>
    <row r="633" spans="1:17" x14ac:dyDescent="0.2">
      <c r="A633" s="8" t="s">
        <v>2339</v>
      </c>
      <c r="D633" s="8" t="s">
        <v>8085</v>
      </c>
      <c r="G633" s="8" t="s">
        <v>5088</v>
      </c>
      <c r="M633" t="s">
        <v>2339</v>
      </c>
      <c r="N633">
        <v>123</v>
      </c>
      <c r="P633" t="s">
        <v>8085</v>
      </c>
      <c r="Q633">
        <v>64</v>
      </c>
    </row>
    <row r="634" spans="1:17" x14ac:dyDescent="0.2">
      <c r="A634" s="8" t="s">
        <v>4116</v>
      </c>
      <c r="D634" s="8" t="s">
        <v>5323</v>
      </c>
      <c r="G634" s="8" t="s">
        <v>5199</v>
      </c>
      <c r="M634" t="s">
        <v>4116</v>
      </c>
      <c r="N634">
        <v>108</v>
      </c>
      <c r="P634" t="s">
        <v>5323</v>
      </c>
      <c r="Q634">
        <v>44</v>
      </c>
    </row>
    <row r="635" spans="1:17" x14ac:dyDescent="0.2">
      <c r="A635" s="8" t="s">
        <v>4108</v>
      </c>
      <c r="D635" s="8" t="s">
        <v>5469</v>
      </c>
      <c r="G635" s="8" t="s">
        <v>7381</v>
      </c>
      <c r="M635" t="s">
        <v>4108</v>
      </c>
      <c r="N635">
        <v>128</v>
      </c>
      <c r="P635" t="s">
        <v>5469</v>
      </c>
      <c r="Q635">
        <v>116</v>
      </c>
    </row>
    <row r="636" spans="1:17" x14ac:dyDescent="0.2">
      <c r="A636" s="8" t="s">
        <v>5583</v>
      </c>
      <c r="D636" s="8" t="s">
        <v>2463</v>
      </c>
      <c r="G636" s="8" t="s">
        <v>8085</v>
      </c>
      <c r="M636" t="s">
        <v>5583</v>
      </c>
      <c r="N636">
        <v>100</v>
      </c>
      <c r="P636" t="s">
        <v>2463</v>
      </c>
      <c r="Q636">
        <v>147</v>
      </c>
    </row>
    <row r="637" spans="1:17" x14ac:dyDescent="0.2">
      <c r="A637" s="8" t="s">
        <v>6793</v>
      </c>
      <c r="D637" s="8" t="s">
        <v>5536</v>
      </c>
      <c r="G637" s="8" t="s">
        <v>5323</v>
      </c>
      <c r="M637" t="s">
        <v>6793</v>
      </c>
      <c r="N637">
        <v>82</v>
      </c>
      <c r="P637" t="s">
        <v>5536</v>
      </c>
      <c r="Q637">
        <v>136</v>
      </c>
    </row>
    <row r="638" spans="1:17" x14ac:dyDescent="0.2">
      <c r="A638" s="8" t="s">
        <v>5795</v>
      </c>
      <c r="D638" s="8" t="s">
        <v>4945</v>
      </c>
      <c r="G638" s="8" t="s">
        <v>5469</v>
      </c>
      <c r="M638" t="s">
        <v>5795</v>
      </c>
      <c r="N638">
        <v>77</v>
      </c>
      <c r="P638" t="s">
        <v>4945</v>
      </c>
      <c r="Q638">
        <v>132</v>
      </c>
    </row>
    <row r="639" spans="1:17" x14ac:dyDescent="0.2">
      <c r="A639" s="8" t="s">
        <v>6015</v>
      </c>
      <c r="D639" s="8" t="s">
        <v>3447</v>
      </c>
      <c r="G639" s="8" t="s">
        <v>2463</v>
      </c>
      <c r="M639" t="s">
        <v>6015</v>
      </c>
      <c r="N639">
        <v>55</v>
      </c>
      <c r="P639" t="s">
        <v>3447</v>
      </c>
      <c r="Q639">
        <v>97</v>
      </c>
    </row>
    <row r="640" spans="1:17" x14ac:dyDescent="0.2">
      <c r="A640" s="8" t="s">
        <v>6201</v>
      </c>
      <c r="D640" s="8" t="s">
        <v>3527</v>
      </c>
      <c r="G640" s="8" t="s">
        <v>5536</v>
      </c>
      <c r="M640" t="s">
        <v>6201</v>
      </c>
      <c r="N640">
        <v>135</v>
      </c>
      <c r="P640" t="s">
        <v>3527</v>
      </c>
      <c r="Q640">
        <v>101</v>
      </c>
    </row>
    <row r="641" spans="1:17" x14ac:dyDescent="0.2">
      <c r="A641" s="8" t="s">
        <v>6262</v>
      </c>
      <c r="D641" s="8" t="s">
        <v>6792</v>
      </c>
      <c r="G641" s="8" t="s">
        <v>4945</v>
      </c>
      <c r="M641" t="s">
        <v>6262</v>
      </c>
      <c r="N641">
        <v>111</v>
      </c>
      <c r="P641" t="s">
        <v>6792</v>
      </c>
      <c r="Q641">
        <v>76</v>
      </c>
    </row>
    <row r="642" spans="1:17" x14ac:dyDescent="0.2">
      <c r="A642" s="8" t="s">
        <v>6794</v>
      </c>
      <c r="D642" s="8" t="s">
        <v>7382</v>
      </c>
      <c r="G642" s="8" t="s">
        <v>3447</v>
      </c>
      <c r="M642" t="s">
        <v>6794</v>
      </c>
      <c r="N642">
        <v>109</v>
      </c>
      <c r="P642" t="s">
        <v>7382</v>
      </c>
      <c r="Q642">
        <v>75</v>
      </c>
    </row>
    <row r="643" spans="1:17" x14ac:dyDescent="0.2">
      <c r="A643" s="8" t="s">
        <v>5113</v>
      </c>
      <c r="D643" s="8" t="s">
        <v>3566</v>
      </c>
      <c r="G643" s="8" t="s">
        <v>3527</v>
      </c>
      <c r="M643" t="s">
        <v>5113</v>
      </c>
      <c r="N643">
        <v>106</v>
      </c>
      <c r="P643" t="s">
        <v>3566</v>
      </c>
      <c r="Q643">
        <v>82</v>
      </c>
    </row>
    <row r="644" spans="1:17" x14ac:dyDescent="0.2">
      <c r="A644" s="8" t="s">
        <v>7384</v>
      </c>
      <c r="D644" s="8" t="s">
        <v>3636</v>
      </c>
      <c r="G644" s="8" t="s">
        <v>6792</v>
      </c>
      <c r="M644" t="s">
        <v>7384</v>
      </c>
      <c r="N644">
        <v>94</v>
      </c>
      <c r="P644" t="s">
        <v>3636</v>
      </c>
      <c r="Q644">
        <v>68</v>
      </c>
    </row>
    <row r="645" spans="1:17" x14ac:dyDescent="0.2">
      <c r="A645" s="8" t="s">
        <v>7385</v>
      </c>
      <c r="D645" s="8" t="s">
        <v>3693</v>
      </c>
      <c r="G645" s="8" t="s">
        <v>7382</v>
      </c>
      <c r="M645" t="s">
        <v>7385</v>
      </c>
      <c r="N645">
        <v>71</v>
      </c>
      <c r="P645" t="s">
        <v>3693</v>
      </c>
      <c r="Q645">
        <v>63</v>
      </c>
    </row>
    <row r="646" spans="1:17" x14ac:dyDescent="0.2">
      <c r="A646" s="8" t="s">
        <v>5327</v>
      </c>
      <c r="D646" s="8" t="s">
        <v>3817</v>
      </c>
      <c r="G646" s="8" t="s">
        <v>3566</v>
      </c>
      <c r="M646" t="s">
        <v>5327</v>
      </c>
      <c r="N646">
        <v>50</v>
      </c>
      <c r="P646" t="s">
        <v>3817</v>
      </c>
      <c r="Q646">
        <v>48</v>
      </c>
    </row>
    <row r="647" spans="1:17" x14ac:dyDescent="0.2">
      <c r="A647" s="8" t="s">
        <v>1409</v>
      </c>
      <c r="D647" s="8" t="s">
        <v>3886</v>
      </c>
      <c r="G647" s="8" t="s">
        <v>3636</v>
      </c>
      <c r="M647" t="s">
        <v>1409</v>
      </c>
      <c r="N647">
        <v>122</v>
      </c>
      <c r="P647" t="s">
        <v>3886</v>
      </c>
      <c r="Q647">
        <v>59</v>
      </c>
    </row>
    <row r="648" spans="1:17" x14ac:dyDescent="0.2">
      <c r="A648" s="8" t="s">
        <v>4203</v>
      </c>
      <c r="D648" s="8" t="s">
        <v>7383</v>
      </c>
      <c r="G648" s="8" t="s">
        <v>3693</v>
      </c>
      <c r="M648" t="s">
        <v>4203</v>
      </c>
      <c r="N648">
        <v>107</v>
      </c>
      <c r="P648" t="s">
        <v>7383</v>
      </c>
      <c r="Q648">
        <v>32</v>
      </c>
    </row>
    <row r="649" spans="1:17" x14ac:dyDescent="0.2">
      <c r="A649" s="8" t="s">
        <v>1600</v>
      </c>
      <c r="D649" s="8" t="s">
        <v>2761</v>
      </c>
      <c r="G649" s="8" t="s">
        <v>3817</v>
      </c>
      <c r="M649" t="s">
        <v>1600</v>
      </c>
      <c r="N649">
        <v>95</v>
      </c>
      <c r="P649" t="s">
        <v>2761</v>
      </c>
      <c r="Q649">
        <v>143</v>
      </c>
    </row>
    <row r="650" spans="1:17" x14ac:dyDescent="0.2">
      <c r="A650" s="8" t="s">
        <v>4248</v>
      </c>
      <c r="D650" s="8" t="s">
        <v>2339</v>
      </c>
      <c r="G650" s="8" t="s">
        <v>3886</v>
      </c>
      <c r="M650" t="s">
        <v>4248</v>
      </c>
      <c r="N650">
        <v>95</v>
      </c>
      <c r="P650" t="s">
        <v>2339</v>
      </c>
      <c r="Q650">
        <v>122</v>
      </c>
    </row>
    <row r="651" spans="1:17" x14ac:dyDescent="0.2">
      <c r="A651" s="8" t="s">
        <v>7386</v>
      </c>
      <c r="D651" s="8" t="s">
        <v>4116</v>
      </c>
      <c r="G651" s="8" t="s">
        <v>8351</v>
      </c>
      <c r="M651" t="s">
        <v>7386</v>
      </c>
      <c r="N651">
        <v>73</v>
      </c>
      <c r="P651" t="s">
        <v>4116</v>
      </c>
      <c r="Q651">
        <v>121</v>
      </c>
    </row>
    <row r="652" spans="1:17" x14ac:dyDescent="0.2">
      <c r="A652" s="8" t="s">
        <v>1763</v>
      </c>
      <c r="D652" s="8" t="s">
        <v>4108</v>
      </c>
      <c r="G652" s="8" t="s">
        <v>2761</v>
      </c>
      <c r="M652" t="s">
        <v>1763</v>
      </c>
      <c r="N652">
        <v>102</v>
      </c>
      <c r="P652" t="s">
        <v>4108</v>
      </c>
      <c r="Q652">
        <v>134</v>
      </c>
    </row>
    <row r="653" spans="1:17" x14ac:dyDescent="0.2">
      <c r="A653" s="8" t="s">
        <v>4390</v>
      </c>
      <c r="D653" s="8" t="s">
        <v>5583</v>
      </c>
      <c r="G653" s="8" t="s">
        <v>2339</v>
      </c>
      <c r="M653" t="s">
        <v>4390</v>
      </c>
      <c r="N653">
        <v>87</v>
      </c>
      <c r="P653" t="s">
        <v>5583</v>
      </c>
      <c r="Q653">
        <v>106</v>
      </c>
    </row>
    <row r="654" spans="1:17" x14ac:dyDescent="0.2">
      <c r="A654" s="8" t="s">
        <v>4409</v>
      </c>
      <c r="D654" s="8" t="s">
        <v>6793</v>
      </c>
      <c r="G654" s="8" t="s">
        <v>4116</v>
      </c>
      <c r="M654" t="s">
        <v>4409</v>
      </c>
      <c r="N654">
        <v>76</v>
      </c>
      <c r="P654" t="s">
        <v>6793</v>
      </c>
      <c r="Q654">
        <v>83</v>
      </c>
    </row>
    <row r="655" spans="1:17" x14ac:dyDescent="0.2">
      <c r="A655" s="8" t="s">
        <v>7387</v>
      </c>
      <c r="D655" s="8" t="s">
        <v>5795</v>
      </c>
      <c r="G655" s="8" t="s">
        <v>4108</v>
      </c>
      <c r="M655" t="s">
        <v>7387</v>
      </c>
      <c r="N655">
        <v>73</v>
      </c>
      <c r="P655" t="s">
        <v>5795</v>
      </c>
      <c r="Q655">
        <v>68</v>
      </c>
    </row>
    <row r="656" spans="1:17" x14ac:dyDescent="0.2">
      <c r="A656" s="8" t="s">
        <v>7388</v>
      </c>
      <c r="D656" s="8" t="s">
        <v>6015</v>
      </c>
      <c r="G656" s="8" t="s">
        <v>5583</v>
      </c>
      <c r="M656" t="s">
        <v>7388</v>
      </c>
      <c r="N656">
        <v>54</v>
      </c>
      <c r="P656" t="s">
        <v>6015</v>
      </c>
      <c r="Q656">
        <v>50</v>
      </c>
    </row>
    <row r="657" spans="1:17" x14ac:dyDescent="0.2">
      <c r="A657" s="8" t="s">
        <v>4443</v>
      </c>
      <c r="D657" s="8" t="s">
        <v>6201</v>
      </c>
      <c r="G657" s="8" t="s">
        <v>6793</v>
      </c>
      <c r="M657" t="s">
        <v>4443</v>
      </c>
      <c r="N657">
        <v>86</v>
      </c>
      <c r="P657" t="s">
        <v>6201</v>
      </c>
      <c r="Q657">
        <v>133</v>
      </c>
    </row>
    <row r="658" spans="1:17" x14ac:dyDescent="0.2">
      <c r="A658" s="8" t="s">
        <v>4509</v>
      </c>
      <c r="D658" s="8" t="s">
        <v>6262</v>
      </c>
      <c r="G658" s="8" t="s">
        <v>5795</v>
      </c>
      <c r="M658" t="s">
        <v>4509</v>
      </c>
      <c r="N658">
        <v>61</v>
      </c>
      <c r="P658" t="s">
        <v>6262</v>
      </c>
      <c r="Q658">
        <v>114</v>
      </c>
    </row>
    <row r="659" spans="1:17" x14ac:dyDescent="0.2">
      <c r="A659" s="8" t="s">
        <v>4516</v>
      </c>
      <c r="D659" s="8" t="s">
        <v>5113</v>
      </c>
      <c r="G659" s="8" t="s">
        <v>6015</v>
      </c>
      <c r="M659" t="s">
        <v>4516</v>
      </c>
      <c r="N659">
        <v>74</v>
      </c>
      <c r="P659" t="s">
        <v>5113</v>
      </c>
      <c r="Q659">
        <v>108</v>
      </c>
    </row>
    <row r="660" spans="1:17" x14ac:dyDescent="0.2">
      <c r="A660" s="8" t="s">
        <v>4529</v>
      </c>
      <c r="D660" s="8" t="s">
        <v>7384</v>
      </c>
      <c r="G660" s="8" t="s">
        <v>6201</v>
      </c>
      <c r="M660" t="s">
        <v>4529</v>
      </c>
      <c r="N660">
        <v>54</v>
      </c>
      <c r="P660" t="s">
        <v>7384</v>
      </c>
      <c r="Q660">
        <v>102</v>
      </c>
    </row>
    <row r="661" spans="1:17" x14ac:dyDescent="0.2">
      <c r="A661" s="8" t="s">
        <v>4599</v>
      </c>
      <c r="D661" s="8" t="s">
        <v>7385</v>
      </c>
      <c r="G661" s="8" t="s">
        <v>6262</v>
      </c>
      <c r="M661" t="s">
        <v>4599</v>
      </c>
      <c r="N661">
        <v>69</v>
      </c>
      <c r="P661" t="s">
        <v>7385</v>
      </c>
      <c r="Q661">
        <v>71</v>
      </c>
    </row>
    <row r="662" spans="1:17" x14ac:dyDescent="0.2">
      <c r="A662" s="8" t="s">
        <v>4608</v>
      </c>
      <c r="D662" s="8" t="s">
        <v>5327</v>
      </c>
      <c r="G662" s="8" t="s">
        <v>5113</v>
      </c>
      <c r="M662" t="s">
        <v>4608</v>
      </c>
      <c r="N662">
        <v>70</v>
      </c>
      <c r="P662" t="s">
        <v>5327</v>
      </c>
      <c r="Q662">
        <v>46</v>
      </c>
    </row>
    <row r="663" spans="1:17" x14ac:dyDescent="0.2">
      <c r="A663" s="8" t="s">
        <v>4734</v>
      </c>
      <c r="D663" s="8" t="s">
        <v>1409</v>
      </c>
      <c r="G663" s="8" t="s">
        <v>7384</v>
      </c>
      <c r="M663" t="s">
        <v>4734</v>
      </c>
      <c r="N663">
        <v>58</v>
      </c>
      <c r="P663" t="s">
        <v>1409</v>
      </c>
      <c r="Q663">
        <v>124</v>
      </c>
    </row>
    <row r="664" spans="1:17" x14ac:dyDescent="0.2">
      <c r="A664" s="8" t="s">
        <v>6713</v>
      </c>
      <c r="D664" s="8" t="s">
        <v>4203</v>
      </c>
      <c r="G664" s="8" t="s">
        <v>7385</v>
      </c>
      <c r="M664" t="s">
        <v>6713</v>
      </c>
      <c r="N664">
        <v>41</v>
      </c>
      <c r="P664" t="s">
        <v>4203</v>
      </c>
      <c r="Q664">
        <v>105</v>
      </c>
    </row>
    <row r="665" spans="1:17" x14ac:dyDescent="0.2">
      <c r="A665" s="8" t="s">
        <v>6795</v>
      </c>
      <c r="D665" s="8" t="s">
        <v>1600</v>
      </c>
      <c r="G665" s="8" t="s">
        <v>5327</v>
      </c>
      <c r="M665" t="s">
        <v>6795</v>
      </c>
      <c r="N665">
        <v>51</v>
      </c>
      <c r="P665" t="s">
        <v>1600</v>
      </c>
      <c r="Q665">
        <v>103</v>
      </c>
    </row>
    <row r="666" spans="1:17" x14ac:dyDescent="0.2">
      <c r="A666" s="8" t="s">
        <v>6796</v>
      </c>
      <c r="D666" s="8" t="s">
        <v>4248</v>
      </c>
      <c r="G666" s="8" t="s">
        <v>1409</v>
      </c>
      <c r="M666" t="s">
        <v>6796</v>
      </c>
      <c r="N666">
        <v>52</v>
      </c>
      <c r="P666" t="s">
        <v>4248</v>
      </c>
      <c r="Q666">
        <v>92</v>
      </c>
    </row>
    <row r="667" spans="1:17" x14ac:dyDescent="0.2">
      <c r="A667" s="8" t="s">
        <v>6797</v>
      </c>
      <c r="D667" s="8" t="s">
        <v>7386</v>
      </c>
      <c r="G667" s="8" t="s">
        <v>4203</v>
      </c>
      <c r="M667" t="s">
        <v>6797</v>
      </c>
      <c r="N667">
        <v>39</v>
      </c>
      <c r="P667" t="s">
        <v>7386</v>
      </c>
      <c r="Q667">
        <v>71</v>
      </c>
    </row>
    <row r="668" spans="1:17" x14ac:dyDescent="0.2">
      <c r="A668" s="8" t="s">
        <v>4797</v>
      </c>
      <c r="D668" s="8" t="s">
        <v>1763</v>
      </c>
      <c r="G668" s="8" t="s">
        <v>1600</v>
      </c>
      <c r="M668" t="s">
        <v>4797</v>
      </c>
      <c r="N668">
        <v>51</v>
      </c>
      <c r="P668" t="s">
        <v>1763</v>
      </c>
      <c r="Q668">
        <v>113</v>
      </c>
    </row>
    <row r="669" spans="1:17" x14ac:dyDescent="0.2">
      <c r="A669" s="8" t="s">
        <v>4826</v>
      </c>
      <c r="D669" s="8" t="s">
        <v>4390</v>
      </c>
      <c r="G669" s="8" t="s">
        <v>4248</v>
      </c>
      <c r="M669" t="s">
        <v>4826</v>
      </c>
      <c r="N669">
        <v>21</v>
      </c>
      <c r="P669" t="s">
        <v>4390</v>
      </c>
      <c r="Q669">
        <v>97</v>
      </c>
    </row>
    <row r="670" spans="1:17" x14ac:dyDescent="0.2">
      <c r="A670" s="8" t="s">
        <v>2577</v>
      </c>
      <c r="D670" s="8" t="s">
        <v>4409</v>
      </c>
      <c r="G670" s="8" t="s">
        <v>7386</v>
      </c>
      <c r="M670" t="s">
        <v>2577</v>
      </c>
      <c r="N670">
        <v>163</v>
      </c>
      <c r="P670" t="s">
        <v>4409</v>
      </c>
      <c r="Q670">
        <v>79</v>
      </c>
    </row>
    <row r="671" spans="1:17" x14ac:dyDescent="0.2">
      <c r="A671" s="8" t="s">
        <v>1969</v>
      </c>
      <c r="D671" s="8" t="s">
        <v>7387</v>
      </c>
      <c r="G671" s="8" t="s">
        <v>1763</v>
      </c>
      <c r="M671" t="s">
        <v>1969</v>
      </c>
      <c r="N671">
        <v>145</v>
      </c>
      <c r="P671" t="s">
        <v>7387</v>
      </c>
      <c r="Q671">
        <v>75</v>
      </c>
    </row>
    <row r="672" spans="1:17" x14ac:dyDescent="0.2">
      <c r="A672" s="8" t="s">
        <v>4989</v>
      </c>
      <c r="D672" s="8" t="s">
        <v>7388</v>
      </c>
      <c r="G672" s="8" t="s">
        <v>4390</v>
      </c>
      <c r="M672" t="s">
        <v>4989</v>
      </c>
      <c r="N672">
        <v>120</v>
      </c>
      <c r="P672" t="s">
        <v>7388</v>
      </c>
      <c r="Q672">
        <v>62</v>
      </c>
    </row>
    <row r="673" spans="1:17" x14ac:dyDescent="0.2">
      <c r="A673" s="8" t="s">
        <v>4957</v>
      </c>
      <c r="D673" s="8" t="s">
        <v>4443</v>
      </c>
      <c r="G673" s="8" t="s">
        <v>4409</v>
      </c>
      <c r="M673" t="s">
        <v>4957</v>
      </c>
      <c r="N673">
        <v>119</v>
      </c>
      <c r="P673" t="s">
        <v>4443</v>
      </c>
      <c r="Q673">
        <v>80</v>
      </c>
    </row>
    <row r="674" spans="1:17" x14ac:dyDescent="0.2">
      <c r="A674" s="8" t="s">
        <v>1359</v>
      </c>
      <c r="D674" s="8" t="s">
        <v>4509</v>
      </c>
      <c r="G674" s="8" t="s">
        <v>7387</v>
      </c>
      <c r="M674" t="s">
        <v>1359</v>
      </c>
      <c r="N674">
        <v>112</v>
      </c>
      <c r="P674" t="s">
        <v>4509</v>
      </c>
      <c r="Q674">
        <v>73</v>
      </c>
    </row>
    <row r="675" spans="1:17" x14ac:dyDescent="0.2">
      <c r="A675" s="8" t="s">
        <v>3425</v>
      </c>
      <c r="D675" s="8" t="s">
        <v>4516</v>
      </c>
      <c r="G675" s="8" t="s">
        <v>7388</v>
      </c>
      <c r="M675" t="s">
        <v>3425</v>
      </c>
      <c r="N675">
        <v>113</v>
      </c>
      <c r="P675" t="s">
        <v>4516</v>
      </c>
      <c r="Q675">
        <v>72</v>
      </c>
    </row>
    <row r="676" spans="1:17" x14ac:dyDescent="0.2">
      <c r="A676" s="8" t="s">
        <v>3463</v>
      </c>
      <c r="D676" s="8" t="s">
        <v>4529</v>
      </c>
      <c r="G676" s="8" t="s">
        <v>4443</v>
      </c>
      <c r="M676" t="s">
        <v>3463</v>
      </c>
      <c r="N676">
        <v>77</v>
      </c>
      <c r="P676" t="s">
        <v>4529</v>
      </c>
      <c r="Q676">
        <v>51</v>
      </c>
    </row>
    <row r="677" spans="1:17" x14ac:dyDescent="0.2">
      <c r="A677" s="8" t="s">
        <v>1573</v>
      </c>
      <c r="D677" s="8" t="s">
        <v>4599</v>
      </c>
      <c r="G677" s="8" t="s">
        <v>4509</v>
      </c>
      <c r="M677" t="s">
        <v>1573</v>
      </c>
      <c r="N677">
        <v>93</v>
      </c>
      <c r="P677" t="s">
        <v>4599</v>
      </c>
      <c r="Q677">
        <v>67</v>
      </c>
    </row>
    <row r="678" spans="1:17" x14ac:dyDescent="0.2">
      <c r="A678" s="8" t="s">
        <v>3482</v>
      </c>
      <c r="D678" s="8" t="s">
        <v>4608</v>
      </c>
      <c r="G678" s="8" t="s">
        <v>4516</v>
      </c>
      <c r="M678" t="s">
        <v>3482</v>
      </c>
      <c r="N678">
        <v>83</v>
      </c>
      <c r="P678" t="s">
        <v>4608</v>
      </c>
      <c r="Q678">
        <v>66</v>
      </c>
    </row>
    <row r="679" spans="1:17" x14ac:dyDescent="0.2">
      <c r="A679" s="8" t="s">
        <v>3572</v>
      </c>
      <c r="D679" s="8" t="s">
        <v>4734</v>
      </c>
      <c r="G679" s="8" t="s">
        <v>4529</v>
      </c>
      <c r="M679" t="s">
        <v>3572</v>
      </c>
      <c r="N679">
        <v>88</v>
      </c>
      <c r="P679" t="s">
        <v>4734</v>
      </c>
      <c r="Q679">
        <v>54</v>
      </c>
    </row>
    <row r="680" spans="1:17" x14ac:dyDescent="0.2">
      <c r="A680" s="8" t="s">
        <v>7389</v>
      </c>
      <c r="D680" s="8" t="s">
        <v>6713</v>
      </c>
      <c r="G680" s="8" t="s">
        <v>4599</v>
      </c>
      <c r="M680" t="s">
        <v>7389</v>
      </c>
      <c r="N680">
        <v>61</v>
      </c>
      <c r="P680" t="s">
        <v>6713</v>
      </c>
      <c r="Q680">
        <v>46</v>
      </c>
    </row>
    <row r="681" spans="1:17" x14ac:dyDescent="0.2">
      <c r="A681" s="8" t="s">
        <v>3705</v>
      </c>
      <c r="D681" s="8" t="s">
        <v>6795</v>
      </c>
      <c r="G681" s="8" t="s">
        <v>4608</v>
      </c>
      <c r="M681" t="s">
        <v>3705</v>
      </c>
      <c r="N681">
        <v>91</v>
      </c>
      <c r="P681" t="s">
        <v>6795</v>
      </c>
      <c r="Q681">
        <v>48</v>
      </c>
    </row>
    <row r="682" spans="1:17" x14ac:dyDescent="0.2">
      <c r="A682" s="8" t="s">
        <v>6798</v>
      </c>
      <c r="D682" s="8" t="s">
        <v>6796</v>
      </c>
      <c r="G682" s="8" t="s">
        <v>4734</v>
      </c>
      <c r="M682" t="s">
        <v>6798</v>
      </c>
      <c r="N682">
        <v>75</v>
      </c>
      <c r="P682" t="s">
        <v>6796</v>
      </c>
      <c r="Q682">
        <v>52</v>
      </c>
    </row>
    <row r="683" spans="1:17" x14ac:dyDescent="0.2">
      <c r="A683" s="8" t="s">
        <v>7390</v>
      </c>
      <c r="D683" s="8" t="s">
        <v>6797</v>
      </c>
      <c r="G683" s="8" t="s">
        <v>6713</v>
      </c>
      <c r="M683" t="s">
        <v>7390</v>
      </c>
      <c r="N683">
        <v>68</v>
      </c>
      <c r="P683" t="s">
        <v>6797</v>
      </c>
      <c r="Q683">
        <v>45</v>
      </c>
    </row>
    <row r="684" spans="1:17" x14ac:dyDescent="0.2">
      <c r="A684" s="8" t="s">
        <v>7391</v>
      </c>
      <c r="D684" s="8" t="s">
        <v>8086</v>
      </c>
      <c r="G684" s="8" t="s">
        <v>6795</v>
      </c>
      <c r="M684" t="s">
        <v>7391</v>
      </c>
      <c r="N684">
        <v>60</v>
      </c>
      <c r="P684" t="s">
        <v>8086</v>
      </c>
      <c r="Q684">
        <v>39</v>
      </c>
    </row>
    <row r="685" spans="1:17" x14ac:dyDescent="0.2">
      <c r="A685" s="8" t="s">
        <v>3787</v>
      </c>
      <c r="D685" s="8" t="s">
        <v>4797</v>
      </c>
      <c r="G685" s="8" t="s">
        <v>6796</v>
      </c>
      <c r="M685" t="s">
        <v>3787</v>
      </c>
      <c r="N685">
        <v>70</v>
      </c>
      <c r="P685" t="s">
        <v>4797</v>
      </c>
      <c r="Q685">
        <v>39</v>
      </c>
    </row>
    <row r="686" spans="1:17" x14ac:dyDescent="0.2">
      <c r="A686" s="8" t="s">
        <v>3875</v>
      </c>
      <c r="D686" s="8" t="s">
        <v>4826</v>
      </c>
      <c r="G686" s="8" t="s">
        <v>6797</v>
      </c>
      <c r="M686" t="s">
        <v>3875</v>
      </c>
      <c r="N686">
        <v>55</v>
      </c>
      <c r="P686" t="s">
        <v>4826</v>
      </c>
      <c r="Q686">
        <v>38</v>
      </c>
    </row>
    <row r="687" spans="1:17" x14ac:dyDescent="0.2">
      <c r="A687" s="8" t="s">
        <v>3845</v>
      </c>
      <c r="D687" s="8" t="s">
        <v>2577</v>
      </c>
      <c r="G687" s="8" t="s">
        <v>8086</v>
      </c>
      <c r="M687" t="s">
        <v>3845</v>
      </c>
      <c r="N687">
        <v>57</v>
      </c>
      <c r="P687" t="s">
        <v>2577</v>
      </c>
      <c r="Q687">
        <v>159</v>
      </c>
    </row>
    <row r="688" spans="1:17" x14ac:dyDescent="0.2">
      <c r="A688" s="8" t="s">
        <v>7214</v>
      </c>
      <c r="D688" s="8" t="s">
        <v>1969</v>
      </c>
      <c r="G688" s="8" t="s">
        <v>4797</v>
      </c>
      <c r="M688" t="s">
        <v>7214</v>
      </c>
      <c r="N688">
        <v>58</v>
      </c>
      <c r="P688" t="s">
        <v>1969</v>
      </c>
      <c r="Q688">
        <v>145</v>
      </c>
    </row>
    <row r="689" spans="1:17" x14ac:dyDescent="0.2">
      <c r="A689" s="8" t="s">
        <v>7392</v>
      </c>
      <c r="D689" s="8" t="s">
        <v>4989</v>
      </c>
      <c r="G689" s="8" t="s">
        <v>4826</v>
      </c>
      <c r="M689" t="s">
        <v>7392</v>
      </c>
      <c r="N689">
        <v>50</v>
      </c>
      <c r="P689" t="s">
        <v>4989</v>
      </c>
      <c r="Q689">
        <v>126</v>
      </c>
    </row>
    <row r="690" spans="1:17" x14ac:dyDescent="0.2">
      <c r="A690" s="8" t="s">
        <v>7393</v>
      </c>
      <c r="D690" s="8" t="s">
        <v>4957</v>
      </c>
      <c r="G690" s="8" t="s">
        <v>2577</v>
      </c>
      <c r="M690" t="s">
        <v>7393</v>
      </c>
      <c r="N690">
        <v>41</v>
      </c>
      <c r="P690" t="s">
        <v>4957</v>
      </c>
      <c r="Q690">
        <v>123</v>
      </c>
    </row>
    <row r="691" spans="1:17" x14ac:dyDescent="0.2">
      <c r="A691" s="8" t="s">
        <v>7394</v>
      </c>
      <c r="D691" s="8" t="s">
        <v>5043</v>
      </c>
      <c r="G691" s="8" t="s">
        <v>1969</v>
      </c>
      <c r="M691" t="s">
        <v>7394</v>
      </c>
      <c r="N691">
        <v>38</v>
      </c>
      <c r="P691" t="s">
        <v>5043</v>
      </c>
      <c r="Q691">
        <v>114</v>
      </c>
    </row>
    <row r="692" spans="1:17" x14ac:dyDescent="0.2">
      <c r="A692" s="8" t="s">
        <v>3937</v>
      </c>
      <c r="D692" s="8" t="s">
        <v>1359</v>
      </c>
      <c r="G692" s="8" t="s">
        <v>4989</v>
      </c>
      <c r="M692" t="s">
        <v>3937</v>
      </c>
      <c r="N692">
        <v>37</v>
      </c>
      <c r="P692" t="s">
        <v>1359</v>
      </c>
      <c r="Q692">
        <v>113</v>
      </c>
    </row>
    <row r="693" spans="1:17" x14ac:dyDescent="0.2">
      <c r="A693" s="8" t="s">
        <v>4006</v>
      </c>
      <c r="D693" s="8" t="s">
        <v>3425</v>
      </c>
      <c r="G693" s="8" t="s">
        <v>4957</v>
      </c>
      <c r="M693" t="s">
        <v>4006</v>
      </c>
      <c r="N693">
        <v>18</v>
      </c>
      <c r="P693" t="s">
        <v>3425</v>
      </c>
      <c r="Q693">
        <v>112</v>
      </c>
    </row>
    <row r="694" spans="1:17" x14ac:dyDescent="0.2">
      <c r="A694" s="8" t="s">
        <v>2607</v>
      </c>
      <c r="D694" s="8" t="s">
        <v>3463</v>
      </c>
      <c r="G694" s="8" t="s">
        <v>1359</v>
      </c>
      <c r="M694" t="s">
        <v>2607</v>
      </c>
      <c r="N694">
        <v>166</v>
      </c>
      <c r="P694" t="s">
        <v>3463</v>
      </c>
      <c r="Q694">
        <v>87</v>
      </c>
    </row>
    <row r="695" spans="1:17" x14ac:dyDescent="0.2">
      <c r="A695" s="8" t="s">
        <v>1908</v>
      </c>
      <c r="D695" s="8" t="s">
        <v>1573</v>
      </c>
      <c r="G695" s="8" t="s">
        <v>3425</v>
      </c>
      <c r="M695" t="s">
        <v>1908</v>
      </c>
      <c r="N695">
        <v>163</v>
      </c>
      <c r="P695" t="s">
        <v>1573</v>
      </c>
      <c r="Q695">
        <v>92</v>
      </c>
    </row>
    <row r="696" spans="1:17" x14ac:dyDescent="0.2">
      <c r="A696" s="8" t="s">
        <v>2021</v>
      </c>
      <c r="D696" s="8" t="s">
        <v>3482</v>
      </c>
      <c r="G696" s="8" t="s">
        <v>3463</v>
      </c>
      <c r="M696" t="s">
        <v>2021</v>
      </c>
      <c r="N696">
        <v>153</v>
      </c>
      <c r="P696" t="s">
        <v>3482</v>
      </c>
      <c r="Q696">
        <v>80</v>
      </c>
    </row>
    <row r="697" spans="1:17" x14ac:dyDescent="0.2">
      <c r="A697" s="8" t="s">
        <v>2193</v>
      </c>
      <c r="D697" s="8" t="s">
        <v>3572</v>
      </c>
      <c r="G697" s="8" t="s">
        <v>1573</v>
      </c>
      <c r="M697" t="s">
        <v>2193</v>
      </c>
      <c r="N697">
        <v>138</v>
      </c>
      <c r="P697" t="s">
        <v>3572</v>
      </c>
      <c r="Q697">
        <v>91</v>
      </c>
    </row>
    <row r="698" spans="1:17" x14ac:dyDescent="0.2">
      <c r="A698" s="8" t="s">
        <v>4134</v>
      </c>
      <c r="D698" s="8" t="s">
        <v>7389</v>
      </c>
      <c r="G698" s="8" t="s">
        <v>3482</v>
      </c>
      <c r="M698" t="s">
        <v>4134</v>
      </c>
      <c r="N698">
        <v>144</v>
      </c>
      <c r="P698" t="s">
        <v>7389</v>
      </c>
      <c r="Q698">
        <v>71</v>
      </c>
    </row>
    <row r="699" spans="1:17" x14ac:dyDescent="0.2">
      <c r="A699" s="8" t="s">
        <v>4127</v>
      </c>
      <c r="D699" s="8" t="s">
        <v>3705</v>
      </c>
      <c r="G699" s="8" t="s">
        <v>3572</v>
      </c>
      <c r="M699" t="s">
        <v>4127</v>
      </c>
      <c r="N699">
        <v>129</v>
      </c>
      <c r="P699" t="s">
        <v>3705</v>
      </c>
      <c r="Q699">
        <v>82</v>
      </c>
    </row>
    <row r="700" spans="1:17" x14ac:dyDescent="0.2">
      <c r="A700" s="8" t="s">
        <v>7395</v>
      </c>
      <c r="D700" s="8" t="s">
        <v>6798</v>
      </c>
      <c r="G700" s="8" t="s">
        <v>7389</v>
      </c>
      <c r="M700" t="s">
        <v>7395</v>
      </c>
      <c r="N700">
        <v>134</v>
      </c>
      <c r="P700" t="s">
        <v>6798</v>
      </c>
      <c r="Q700">
        <v>70</v>
      </c>
    </row>
    <row r="701" spans="1:17" x14ac:dyDescent="0.2">
      <c r="A701" s="8" t="s">
        <v>7396</v>
      </c>
      <c r="D701" s="8" t="s">
        <v>7390</v>
      </c>
      <c r="G701" s="8" t="s">
        <v>3705</v>
      </c>
      <c r="M701" t="s">
        <v>7396</v>
      </c>
      <c r="N701">
        <v>130</v>
      </c>
      <c r="P701" t="s">
        <v>7390</v>
      </c>
      <c r="Q701">
        <v>61</v>
      </c>
    </row>
    <row r="702" spans="1:17" x14ac:dyDescent="0.2">
      <c r="A702" s="8" t="s">
        <v>7397</v>
      </c>
      <c r="D702" s="8" t="s">
        <v>7391</v>
      </c>
      <c r="G702" s="8" t="s">
        <v>6798</v>
      </c>
      <c r="M702" t="s">
        <v>7397</v>
      </c>
      <c r="N702">
        <v>85</v>
      </c>
      <c r="P702" t="s">
        <v>7391</v>
      </c>
      <c r="Q702">
        <v>53</v>
      </c>
    </row>
    <row r="703" spans="1:17" x14ac:dyDescent="0.2">
      <c r="A703" s="8" t="s">
        <v>7398</v>
      </c>
      <c r="D703" s="8" t="s">
        <v>3787</v>
      </c>
      <c r="G703" s="8" t="s">
        <v>7390</v>
      </c>
      <c r="M703" t="s">
        <v>7398</v>
      </c>
      <c r="N703">
        <v>50</v>
      </c>
      <c r="P703" t="s">
        <v>3787</v>
      </c>
      <c r="Q703">
        <v>64</v>
      </c>
    </row>
    <row r="704" spans="1:17" x14ac:dyDescent="0.2">
      <c r="A704" s="8" t="s">
        <v>7093</v>
      </c>
      <c r="D704" s="8" t="s">
        <v>3875</v>
      </c>
      <c r="G704" s="8" t="s">
        <v>7391</v>
      </c>
      <c r="M704" t="s">
        <v>7093</v>
      </c>
      <c r="N704">
        <v>42</v>
      </c>
      <c r="P704" t="s">
        <v>3875</v>
      </c>
      <c r="Q704">
        <v>58</v>
      </c>
    </row>
    <row r="705" spans="1:17" x14ac:dyDescent="0.2">
      <c r="A705" s="8" t="s">
        <v>7094</v>
      </c>
      <c r="D705" s="8" t="s">
        <v>3845</v>
      </c>
      <c r="G705" s="8" t="s">
        <v>3787</v>
      </c>
      <c r="M705" t="s">
        <v>7094</v>
      </c>
      <c r="N705">
        <v>109</v>
      </c>
      <c r="P705" t="s">
        <v>3845</v>
      </c>
      <c r="Q705">
        <v>68</v>
      </c>
    </row>
    <row r="706" spans="1:17" x14ac:dyDescent="0.2">
      <c r="A706" s="8" t="s">
        <v>2472</v>
      </c>
      <c r="D706" s="8" t="s">
        <v>7214</v>
      </c>
      <c r="G706" s="8" t="s">
        <v>3875</v>
      </c>
      <c r="M706" t="s">
        <v>2472</v>
      </c>
      <c r="N706">
        <v>133</v>
      </c>
      <c r="P706" t="s">
        <v>7214</v>
      </c>
      <c r="Q706">
        <v>53</v>
      </c>
    </row>
    <row r="707" spans="1:17" x14ac:dyDescent="0.2">
      <c r="A707" s="8" t="s">
        <v>5541</v>
      </c>
      <c r="D707" s="8" t="s">
        <v>7392</v>
      </c>
      <c r="G707" s="8" t="s">
        <v>3845</v>
      </c>
      <c r="M707" t="s">
        <v>5541</v>
      </c>
      <c r="N707">
        <v>124</v>
      </c>
      <c r="P707" t="s">
        <v>7392</v>
      </c>
      <c r="Q707">
        <v>57</v>
      </c>
    </row>
    <row r="708" spans="1:17" x14ac:dyDescent="0.2">
      <c r="A708" s="8" t="s">
        <v>4197</v>
      </c>
      <c r="D708" s="8" t="s">
        <v>7393</v>
      </c>
      <c r="G708" s="8" t="s">
        <v>7214</v>
      </c>
      <c r="M708" t="s">
        <v>4197</v>
      </c>
      <c r="N708">
        <v>108</v>
      </c>
      <c r="P708" t="s">
        <v>7393</v>
      </c>
      <c r="Q708">
        <v>42</v>
      </c>
    </row>
    <row r="709" spans="1:17" x14ac:dyDescent="0.2">
      <c r="A709" s="8" t="s">
        <v>7957</v>
      </c>
      <c r="D709" s="8" t="s">
        <v>7394</v>
      </c>
      <c r="G709" s="8" t="s">
        <v>7392</v>
      </c>
      <c r="M709" t="s">
        <v>7957</v>
      </c>
      <c r="N709">
        <v>98</v>
      </c>
      <c r="P709" t="s">
        <v>7394</v>
      </c>
      <c r="Q709">
        <v>37</v>
      </c>
    </row>
    <row r="710" spans="1:17" x14ac:dyDescent="0.2">
      <c r="A710" s="8" t="s">
        <v>4274</v>
      </c>
      <c r="D710" s="8" t="s">
        <v>3937</v>
      </c>
      <c r="G710" s="8" t="s">
        <v>7393</v>
      </c>
      <c r="M710" t="s">
        <v>4274</v>
      </c>
      <c r="N710">
        <v>91</v>
      </c>
      <c r="P710" t="s">
        <v>3937</v>
      </c>
      <c r="Q710">
        <v>42</v>
      </c>
    </row>
    <row r="711" spans="1:17" x14ac:dyDescent="0.2">
      <c r="A711" s="8" t="s">
        <v>4320</v>
      </c>
      <c r="D711" s="8" t="s">
        <v>4006</v>
      </c>
      <c r="G711" s="8" t="s">
        <v>7394</v>
      </c>
      <c r="M711" t="s">
        <v>4320</v>
      </c>
      <c r="N711">
        <v>80</v>
      </c>
      <c r="P711" t="s">
        <v>4006</v>
      </c>
      <c r="Q711">
        <v>40</v>
      </c>
    </row>
    <row r="712" spans="1:17" x14ac:dyDescent="0.2">
      <c r="A712" s="8" t="s">
        <v>4492</v>
      </c>
      <c r="D712" s="8" t="s">
        <v>7155</v>
      </c>
      <c r="G712" s="8" t="s">
        <v>3937</v>
      </c>
      <c r="M712" t="s">
        <v>4492</v>
      </c>
      <c r="N712">
        <v>68</v>
      </c>
      <c r="P712" t="s">
        <v>7155</v>
      </c>
      <c r="Q712">
        <v>19</v>
      </c>
    </row>
    <row r="713" spans="1:17" x14ac:dyDescent="0.2">
      <c r="A713" s="8" t="s">
        <v>4575</v>
      </c>
      <c r="D713" s="8" t="s">
        <v>2607</v>
      </c>
      <c r="G713" s="8" t="s">
        <v>4006</v>
      </c>
      <c r="M713" t="s">
        <v>4575</v>
      </c>
      <c r="N713">
        <v>55</v>
      </c>
      <c r="P713" t="s">
        <v>2607</v>
      </c>
      <c r="Q713">
        <v>171</v>
      </c>
    </row>
    <row r="714" spans="1:17" x14ac:dyDescent="0.2">
      <c r="A714" s="8" t="s">
        <v>4641</v>
      </c>
      <c r="D714" s="8" t="s">
        <v>1908</v>
      </c>
      <c r="G714" s="8" t="s">
        <v>7155</v>
      </c>
      <c r="M714" t="s">
        <v>4641</v>
      </c>
      <c r="N714">
        <v>57</v>
      </c>
      <c r="P714" t="s">
        <v>1908</v>
      </c>
      <c r="Q714">
        <v>165</v>
      </c>
    </row>
    <row r="715" spans="1:17" x14ac:dyDescent="0.2">
      <c r="A715" s="8" t="s">
        <v>7399</v>
      </c>
      <c r="D715" s="8" t="s">
        <v>2021</v>
      </c>
      <c r="G715" s="8" t="s">
        <v>8352</v>
      </c>
      <c r="M715" t="s">
        <v>7399</v>
      </c>
      <c r="N715">
        <v>25</v>
      </c>
      <c r="P715" t="s">
        <v>2021</v>
      </c>
      <c r="Q715">
        <v>158</v>
      </c>
    </row>
    <row r="716" spans="1:17" x14ac:dyDescent="0.2">
      <c r="A716" s="8" t="s">
        <v>7400</v>
      </c>
      <c r="D716" s="8" t="s">
        <v>2193</v>
      </c>
      <c r="G716" s="8" t="s">
        <v>2607</v>
      </c>
      <c r="M716" t="s">
        <v>7400</v>
      </c>
      <c r="N716">
        <v>26</v>
      </c>
      <c r="P716" t="s">
        <v>2193</v>
      </c>
      <c r="Q716">
        <v>137</v>
      </c>
    </row>
    <row r="717" spans="1:17" x14ac:dyDescent="0.2">
      <c r="A717" s="8" t="s">
        <v>4859</v>
      </c>
      <c r="D717" s="8" t="s">
        <v>4134</v>
      </c>
      <c r="G717" s="8" t="s">
        <v>1908</v>
      </c>
      <c r="M717" t="s">
        <v>4859</v>
      </c>
      <c r="N717">
        <v>130</v>
      </c>
      <c r="P717" t="s">
        <v>4134</v>
      </c>
      <c r="Q717">
        <v>145</v>
      </c>
    </row>
    <row r="718" spans="1:17" x14ac:dyDescent="0.2">
      <c r="A718" s="8" t="s">
        <v>2710</v>
      </c>
      <c r="D718" s="8" t="s">
        <v>4127</v>
      </c>
      <c r="G718" s="8" t="s">
        <v>2021</v>
      </c>
      <c r="M718" t="s">
        <v>2710</v>
      </c>
      <c r="N718">
        <v>143</v>
      </c>
      <c r="P718" t="s">
        <v>4127</v>
      </c>
      <c r="Q718">
        <v>126</v>
      </c>
    </row>
    <row r="719" spans="1:17" x14ac:dyDescent="0.2">
      <c r="A719" s="8" t="s">
        <v>2275</v>
      </c>
      <c r="D719" s="8" t="s">
        <v>7395</v>
      </c>
      <c r="G719" s="8" t="s">
        <v>2193</v>
      </c>
      <c r="M719" t="s">
        <v>2275</v>
      </c>
      <c r="N719">
        <v>141</v>
      </c>
      <c r="P719" t="s">
        <v>7395</v>
      </c>
      <c r="Q719">
        <v>129</v>
      </c>
    </row>
    <row r="720" spans="1:17" x14ac:dyDescent="0.2">
      <c r="A720" s="8" t="s">
        <v>4929</v>
      </c>
      <c r="D720" s="8" t="s">
        <v>7396</v>
      </c>
      <c r="G720" s="8" t="s">
        <v>4134</v>
      </c>
      <c r="M720" t="s">
        <v>4929</v>
      </c>
      <c r="N720">
        <v>124</v>
      </c>
      <c r="P720" t="s">
        <v>7396</v>
      </c>
      <c r="Q720">
        <v>119</v>
      </c>
    </row>
    <row r="721" spans="1:17" x14ac:dyDescent="0.2">
      <c r="A721" s="8" t="s">
        <v>1503</v>
      </c>
      <c r="D721" s="8" t="s">
        <v>7397</v>
      </c>
      <c r="G721" s="8" t="s">
        <v>4127</v>
      </c>
      <c r="M721" t="s">
        <v>1503</v>
      </c>
      <c r="N721">
        <v>140</v>
      </c>
      <c r="P721" t="s">
        <v>7397</v>
      </c>
      <c r="Q721">
        <v>89</v>
      </c>
    </row>
    <row r="722" spans="1:17" x14ac:dyDescent="0.2">
      <c r="A722" s="8" t="s">
        <v>1443</v>
      </c>
      <c r="D722" s="8" t="s">
        <v>7398</v>
      </c>
      <c r="G722" s="8" t="s">
        <v>7395</v>
      </c>
      <c r="M722" t="s">
        <v>1443</v>
      </c>
      <c r="N722">
        <v>126</v>
      </c>
      <c r="P722" t="s">
        <v>7398</v>
      </c>
      <c r="Q722">
        <v>53</v>
      </c>
    </row>
    <row r="723" spans="1:17" x14ac:dyDescent="0.2">
      <c r="A723" s="8" t="s">
        <v>3434</v>
      </c>
      <c r="D723" s="8" t="s">
        <v>7093</v>
      </c>
      <c r="G723" s="8" t="s">
        <v>7396</v>
      </c>
      <c r="M723" t="s">
        <v>3434</v>
      </c>
      <c r="N723">
        <v>106</v>
      </c>
      <c r="P723" t="s">
        <v>7093</v>
      </c>
      <c r="Q723">
        <v>45</v>
      </c>
    </row>
    <row r="724" spans="1:17" x14ac:dyDescent="0.2">
      <c r="A724" s="8" t="s">
        <v>3443</v>
      </c>
      <c r="D724" s="8" t="s">
        <v>7094</v>
      </c>
      <c r="G724" s="8" t="s">
        <v>7397</v>
      </c>
      <c r="M724" t="s">
        <v>3443</v>
      </c>
      <c r="N724">
        <v>97</v>
      </c>
      <c r="P724" t="s">
        <v>7094</v>
      </c>
      <c r="Q724">
        <v>108</v>
      </c>
    </row>
    <row r="725" spans="1:17" x14ac:dyDescent="0.2">
      <c r="A725" s="8" t="s">
        <v>1670</v>
      </c>
      <c r="D725" s="8" t="s">
        <v>2472</v>
      </c>
      <c r="G725" s="8" t="s">
        <v>7398</v>
      </c>
      <c r="M725" t="s">
        <v>1670</v>
      </c>
      <c r="N725">
        <v>122</v>
      </c>
      <c r="P725" t="s">
        <v>2472</v>
      </c>
      <c r="Q725">
        <v>135</v>
      </c>
    </row>
    <row r="726" spans="1:17" x14ac:dyDescent="0.2">
      <c r="A726" s="8" t="s">
        <v>1631</v>
      </c>
      <c r="D726" s="8" t="s">
        <v>5541</v>
      </c>
      <c r="G726" s="8" t="s">
        <v>7093</v>
      </c>
      <c r="M726" t="s">
        <v>1631</v>
      </c>
      <c r="N726">
        <v>107</v>
      </c>
      <c r="P726" t="s">
        <v>5541</v>
      </c>
      <c r="Q726">
        <v>119</v>
      </c>
    </row>
    <row r="727" spans="1:17" x14ac:dyDescent="0.2">
      <c r="A727" s="8" t="s">
        <v>3499</v>
      </c>
      <c r="D727" s="8" t="s">
        <v>4197</v>
      </c>
      <c r="G727" s="8" t="s">
        <v>7094</v>
      </c>
      <c r="M727" t="s">
        <v>3499</v>
      </c>
      <c r="N727">
        <v>77</v>
      </c>
      <c r="P727" t="s">
        <v>4197</v>
      </c>
      <c r="Q727">
        <v>108</v>
      </c>
    </row>
    <row r="728" spans="1:17" x14ac:dyDescent="0.2">
      <c r="A728" s="8" t="s">
        <v>1811</v>
      </c>
      <c r="D728" s="8" t="s">
        <v>4274</v>
      </c>
      <c r="G728" s="8" t="s">
        <v>2472</v>
      </c>
      <c r="M728" t="s">
        <v>1811</v>
      </c>
      <c r="N728">
        <v>88</v>
      </c>
      <c r="P728" t="s">
        <v>4274</v>
      </c>
      <c r="Q728">
        <v>86</v>
      </c>
    </row>
    <row r="729" spans="1:17" x14ac:dyDescent="0.2">
      <c r="A729" s="8" t="s">
        <v>1719</v>
      </c>
      <c r="D729" s="8" t="s">
        <v>4320</v>
      </c>
      <c r="G729" s="8" t="s">
        <v>5541</v>
      </c>
      <c r="M729" t="s">
        <v>1719</v>
      </c>
      <c r="N729">
        <v>75</v>
      </c>
      <c r="P729" t="s">
        <v>4320</v>
      </c>
      <c r="Q729">
        <v>77</v>
      </c>
    </row>
    <row r="730" spans="1:17" x14ac:dyDescent="0.2">
      <c r="A730" s="8" t="s">
        <v>3608</v>
      </c>
      <c r="D730" s="8" t="s">
        <v>4492</v>
      </c>
      <c r="G730" s="8" t="s">
        <v>4197</v>
      </c>
      <c r="M730" t="s">
        <v>3608</v>
      </c>
      <c r="N730">
        <v>50</v>
      </c>
      <c r="P730" t="s">
        <v>4492</v>
      </c>
      <c r="Q730">
        <v>69</v>
      </c>
    </row>
    <row r="731" spans="1:17" x14ac:dyDescent="0.2">
      <c r="A731" s="8" t="s">
        <v>3627</v>
      </c>
      <c r="D731" s="8" t="s">
        <v>4575</v>
      </c>
      <c r="G731" s="8" t="s">
        <v>4274</v>
      </c>
      <c r="M731" t="s">
        <v>3627</v>
      </c>
      <c r="N731">
        <v>93</v>
      </c>
      <c r="P731" t="s">
        <v>4575</v>
      </c>
      <c r="Q731">
        <v>70</v>
      </c>
    </row>
    <row r="732" spans="1:17" x14ac:dyDescent="0.2">
      <c r="A732" s="8" t="s">
        <v>3728</v>
      </c>
      <c r="D732" s="8" t="s">
        <v>4641</v>
      </c>
      <c r="G732" s="8" t="s">
        <v>4320</v>
      </c>
      <c r="M732" t="s">
        <v>3728</v>
      </c>
      <c r="N732">
        <v>68</v>
      </c>
      <c r="P732" t="s">
        <v>4641</v>
      </c>
      <c r="Q732">
        <v>41</v>
      </c>
    </row>
    <row r="733" spans="1:17" x14ac:dyDescent="0.2">
      <c r="A733" s="8" t="s">
        <v>7401</v>
      </c>
      <c r="D733" s="8" t="s">
        <v>7399</v>
      </c>
      <c r="G733" s="8" t="s">
        <v>4492</v>
      </c>
      <c r="M733" t="s">
        <v>7401</v>
      </c>
      <c r="N733">
        <v>53</v>
      </c>
      <c r="P733" t="s">
        <v>7399</v>
      </c>
      <c r="Q733">
        <v>39</v>
      </c>
    </row>
    <row r="734" spans="1:17" x14ac:dyDescent="0.2">
      <c r="A734" s="8" t="s">
        <v>3774</v>
      </c>
      <c r="D734" s="8" t="s">
        <v>7400</v>
      </c>
      <c r="G734" s="8" t="s">
        <v>4575</v>
      </c>
      <c r="M734" t="s">
        <v>3774</v>
      </c>
      <c r="N734">
        <v>71</v>
      </c>
      <c r="P734" t="s">
        <v>7400</v>
      </c>
      <c r="Q734">
        <v>36</v>
      </c>
    </row>
    <row r="735" spans="1:17" x14ac:dyDescent="0.2">
      <c r="A735" s="8" t="s">
        <v>3849</v>
      </c>
      <c r="D735" s="8" t="s">
        <v>4859</v>
      </c>
      <c r="G735" s="8" t="s">
        <v>4641</v>
      </c>
      <c r="M735" t="s">
        <v>3849</v>
      </c>
      <c r="N735">
        <v>62</v>
      </c>
      <c r="P735" t="s">
        <v>4859</v>
      </c>
      <c r="Q735">
        <v>137</v>
      </c>
    </row>
    <row r="736" spans="1:17" x14ac:dyDescent="0.2">
      <c r="A736" s="8" t="s">
        <v>3908</v>
      </c>
      <c r="D736" s="8" t="s">
        <v>2710</v>
      </c>
      <c r="G736" s="8" t="s">
        <v>7399</v>
      </c>
      <c r="M736" t="s">
        <v>3908</v>
      </c>
      <c r="N736">
        <v>47</v>
      </c>
      <c r="P736" t="s">
        <v>2710</v>
      </c>
      <c r="Q736">
        <v>152</v>
      </c>
    </row>
    <row r="737" spans="1:17" x14ac:dyDescent="0.2">
      <c r="A737" s="8" t="s">
        <v>3942</v>
      </c>
      <c r="D737" s="8" t="s">
        <v>2275</v>
      </c>
      <c r="G737" s="8" t="s">
        <v>7400</v>
      </c>
      <c r="M737" t="s">
        <v>3942</v>
      </c>
      <c r="N737">
        <v>42</v>
      </c>
      <c r="P737" t="s">
        <v>2275</v>
      </c>
      <c r="Q737">
        <v>135</v>
      </c>
    </row>
    <row r="738" spans="1:17" x14ac:dyDescent="0.2">
      <c r="A738" s="8" t="s">
        <v>3979</v>
      </c>
      <c r="D738" s="8" t="s">
        <v>4929</v>
      </c>
      <c r="G738" s="8" t="s">
        <v>4859</v>
      </c>
      <c r="M738" t="s">
        <v>3979</v>
      </c>
      <c r="N738">
        <v>25</v>
      </c>
      <c r="P738" t="s">
        <v>4929</v>
      </c>
      <c r="Q738">
        <v>129</v>
      </c>
    </row>
    <row r="739" spans="1:17" x14ac:dyDescent="0.2">
      <c r="A739" s="8" t="s">
        <v>2604</v>
      </c>
      <c r="D739" s="8" t="s">
        <v>1503</v>
      </c>
      <c r="G739" s="8" t="s">
        <v>2710</v>
      </c>
      <c r="M739" t="s">
        <v>2604</v>
      </c>
      <c r="N739">
        <v>166</v>
      </c>
      <c r="P739" t="s">
        <v>1503</v>
      </c>
      <c r="Q739">
        <v>145</v>
      </c>
    </row>
    <row r="740" spans="1:17" x14ac:dyDescent="0.2">
      <c r="A740" s="8" t="s">
        <v>2006</v>
      </c>
      <c r="D740" s="8" t="s">
        <v>1443</v>
      </c>
      <c r="G740" s="8" t="s">
        <v>2275</v>
      </c>
      <c r="M740" t="s">
        <v>2006</v>
      </c>
      <c r="N740">
        <v>157</v>
      </c>
      <c r="P740" t="s">
        <v>1443</v>
      </c>
      <c r="Q740">
        <v>125</v>
      </c>
    </row>
    <row r="741" spans="1:17" x14ac:dyDescent="0.2">
      <c r="A741" s="8" t="s">
        <v>2172</v>
      </c>
      <c r="D741" s="8" t="s">
        <v>3434</v>
      </c>
      <c r="G741" s="8" t="s">
        <v>4929</v>
      </c>
      <c r="M741" t="s">
        <v>2172</v>
      </c>
      <c r="N741">
        <v>154</v>
      </c>
      <c r="P741" t="s">
        <v>3434</v>
      </c>
      <c r="Q741">
        <v>98</v>
      </c>
    </row>
    <row r="742" spans="1:17" x14ac:dyDescent="0.2">
      <c r="A742" s="8" t="s">
        <v>2342</v>
      </c>
      <c r="D742" s="8" t="s">
        <v>3443</v>
      </c>
      <c r="G742" s="8" t="s">
        <v>1503</v>
      </c>
      <c r="M742" t="s">
        <v>2342</v>
      </c>
      <c r="N742">
        <v>131</v>
      </c>
      <c r="P742" t="s">
        <v>3443</v>
      </c>
      <c r="Q742">
        <v>103</v>
      </c>
    </row>
    <row r="743" spans="1:17" x14ac:dyDescent="0.2">
      <c r="A743" s="8" t="s">
        <v>2384</v>
      </c>
      <c r="D743" s="8" t="s">
        <v>1670</v>
      </c>
      <c r="G743" s="8" t="s">
        <v>1443</v>
      </c>
      <c r="M743" t="s">
        <v>2384</v>
      </c>
      <c r="N743">
        <v>157</v>
      </c>
      <c r="P743" t="s">
        <v>1670</v>
      </c>
      <c r="Q743">
        <v>128</v>
      </c>
    </row>
    <row r="744" spans="1:17" x14ac:dyDescent="0.2">
      <c r="A744" s="8" t="s">
        <v>2337</v>
      </c>
      <c r="D744" s="8" t="s">
        <v>1631</v>
      </c>
      <c r="G744" s="8" t="s">
        <v>3434</v>
      </c>
      <c r="M744" t="s">
        <v>2337</v>
      </c>
      <c r="N744">
        <v>142</v>
      </c>
      <c r="P744" t="s">
        <v>1631</v>
      </c>
      <c r="Q744">
        <v>104</v>
      </c>
    </row>
    <row r="745" spans="1:17" x14ac:dyDescent="0.2">
      <c r="A745" s="8" t="s">
        <v>4021</v>
      </c>
      <c r="D745" s="8" t="s">
        <v>1811</v>
      </c>
      <c r="G745" s="8" t="s">
        <v>3443</v>
      </c>
      <c r="M745" t="s">
        <v>4021</v>
      </c>
      <c r="N745">
        <v>119</v>
      </c>
      <c r="P745" t="s">
        <v>1811</v>
      </c>
      <c r="Q745">
        <v>89</v>
      </c>
    </row>
    <row r="746" spans="1:17" x14ac:dyDescent="0.2">
      <c r="A746" s="8" t="s">
        <v>4037</v>
      </c>
      <c r="D746" s="8" t="s">
        <v>1719</v>
      </c>
      <c r="G746" s="8" t="s">
        <v>1670</v>
      </c>
      <c r="M746" t="s">
        <v>4037</v>
      </c>
      <c r="N746">
        <v>132</v>
      </c>
      <c r="P746" t="s">
        <v>1719</v>
      </c>
      <c r="Q746">
        <v>71</v>
      </c>
    </row>
    <row r="747" spans="1:17" x14ac:dyDescent="0.2">
      <c r="A747" s="8" t="s">
        <v>6389</v>
      </c>
      <c r="D747" s="8" t="s">
        <v>3608</v>
      </c>
      <c r="G747" s="8" t="s">
        <v>1631</v>
      </c>
      <c r="M747" t="s">
        <v>6389</v>
      </c>
      <c r="N747">
        <v>111</v>
      </c>
      <c r="P747" t="s">
        <v>3608</v>
      </c>
      <c r="Q747">
        <v>56</v>
      </c>
    </row>
    <row r="748" spans="1:17" x14ac:dyDescent="0.2">
      <c r="A748" s="8" t="s">
        <v>5635</v>
      </c>
      <c r="D748" s="8" t="s">
        <v>3627</v>
      </c>
      <c r="G748" s="8" t="s">
        <v>1811</v>
      </c>
      <c r="M748" t="s">
        <v>5635</v>
      </c>
      <c r="N748">
        <v>94</v>
      </c>
      <c r="P748" t="s">
        <v>3627</v>
      </c>
      <c r="Q748">
        <v>96</v>
      </c>
    </row>
    <row r="749" spans="1:17" x14ac:dyDescent="0.2">
      <c r="A749" s="8" t="s">
        <v>5682</v>
      </c>
      <c r="D749" s="8" t="s">
        <v>3728</v>
      </c>
      <c r="G749" s="8" t="s">
        <v>1719</v>
      </c>
      <c r="M749" t="s">
        <v>5682</v>
      </c>
      <c r="N749">
        <v>84</v>
      </c>
      <c r="P749" t="s">
        <v>3728</v>
      </c>
      <c r="Q749">
        <v>69</v>
      </c>
    </row>
    <row r="750" spans="1:17" x14ac:dyDescent="0.2">
      <c r="A750" s="8" t="s">
        <v>7402</v>
      </c>
      <c r="D750" s="8" t="s">
        <v>7401</v>
      </c>
      <c r="G750" s="8" t="s">
        <v>3608</v>
      </c>
      <c r="M750" t="s">
        <v>7402</v>
      </c>
      <c r="N750">
        <v>70</v>
      </c>
      <c r="P750" t="s">
        <v>7401</v>
      </c>
      <c r="Q750">
        <v>51</v>
      </c>
    </row>
    <row r="751" spans="1:17" x14ac:dyDescent="0.2">
      <c r="A751" s="8" t="s">
        <v>1793</v>
      </c>
      <c r="D751" s="8" t="s">
        <v>3774</v>
      </c>
      <c r="G751" s="8" t="s">
        <v>3627</v>
      </c>
      <c r="M751" t="s">
        <v>1793</v>
      </c>
      <c r="N751">
        <v>93</v>
      </c>
      <c r="P751" t="s">
        <v>3774</v>
      </c>
      <c r="Q751">
        <v>73</v>
      </c>
    </row>
    <row r="752" spans="1:17" x14ac:dyDescent="0.2">
      <c r="A752" s="8" t="s">
        <v>5739</v>
      </c>
      <c r="D752" s="8" t="s">
        <v>3849</v>
      </c>
      <c r="G752" s="8" t="s">
        <v>3728</v>
      </c>
      <c r="M752" t="s">
        <v>5739</v>
      </c>
      <c r="N752">
        <v>68</v>
      </c>
      <c r="P752" t="s">
        <v>3849</v>
      </c>
      <c r="Q752">
        <v>64</v>
      </c>
    </row>
    <row r="753" spans="1:17" x14ac:dyDescent="0.2">
      <c r="A753" s="8" t="s">
        <v>5771</v>
      </c>
      <c r="D753" s="8" t="s">
        <v>3908</v>
      </c>
      <c r="G753" s="8" t="s">
        <v>7401</v>
      </c>
      <c r="M753" t="s">
        <v>5771</v>
      </c>
      <c r="N753">
        <v>57</v>
      </c>
      <c r="P753" t="s">
        <v>3908</v>
      </c>
      <c r="Q753">
        <v>41</v>
      </c>
    </row>
    <row r="754" spans="1:17" x14ac:dyDescent="0.2">
      <c r="A754" s="8" t="s">
        <v>1874</v>
      </c>
      <c r="D754" s="8" t="s">
        <v>3942</v>
      </c>
      <c r="G754" s="8" t="s">
        <v>3774</v>
      </c>
      <c r="M754" t="s">
        <v>1874</v>
      </c>
      <c r="N754">
        <v>90</v>
      </c>
      <c r="P754" t="s">
        <v>3942</v>
      </c>
      <c r="Q754">
        <v>51</v>
      </c>
    </row>
    <row r="755" spans="1:17" x14ac:dyDescent="0.2">
      <c r="A755" s="8" t="s">
        <v>5867</v>
      </c>
      <c r="D755" s="8" t="s">
        <v>3979</v>
      </c>
      <c r="G755" s="8" t="s">
        <v>3849</v>
      </c>
      <c r="M755" t="s">
        <v>5867</v>
      </c>
      <c r="N755">
        <v>79</v>
      </c>
      <c r="P755" t="s">
        <v>3979</v>
      </c>
      <c r="Q755">
        <v>33</v>
      </c>
    </row>
    <row r="756" spans="1:17" x14ac:dyDescent="0.2">
      <c r="A756" s="8" t="s">
        <v>5874</v>
      </c>
      <c r="D756" s="8" t="s">
        <v>2604</v>
      </c>
      <c r="G756" s="8" t="s">
        <v>3908</v>
      </c>
      <c r="M756" t="s">
        <v>5874</v>
      </c>
      <c r="N756">
        <v>58</v>
      </c>
      <c r="P756" t="s">
        <v>2604</v>
      </c>
      <c r="Q756">
        <v>172</v>
      </c>
    </row>
    <row r="757" spans="1:17" x14ac:dyDescent="0.2">
      <c r="A757" s="8" t="s">
        <v>5965</v>
      </c>
      <c r="D757" s="8" t="s">
        <v>2006</v>
      </c>
      <c r="G757" s="8" t="s">
        <v>3942</v>
      </c>
      <c r="M757" t="s">
        <v>5965</v>
      </c>
      <c r="N757">
        <v>77</v>
      </c>
      <c r="P757" t="s">
        <v>2006</v>
      </c>
      <c r="Q757">
        <v>161</v>
      </c>
    </row>
    <row r="758" spans="1:17" x14ac:dyDescent="0.2">
      <c r="A758" s="8" t="s">
        <v>6035</v>
      </c>
      <c r="D758" s="8" t="s">
        <v>2172</v>
      </c>
      <c r="G758" s="8" t="s">
        <v>3979</v>
      </c>
      <c r="M758" t="s">
        <v>6035</v>
      </c>
      <c r="N758">
        <v>56</v>
      </c>
      <c r="P758" t="s">
        <v>2172</v>
      </c>
      <c r="Q758">
        <v>160</v>
      </c>
    </row>
    <row r="759" spans="1:17" x14ac:dyDescent="0.2">
      <c r="A759" s="8" t="s">
        <v>6030</v>
      </c>
      <c r="D759" s="8" t="s">
        <v>2342</v>
      </c>
      <c r="G759" s="8" t="s">
        <v>2604</v>
      </c>
      <c r="M759" t="s">
        <v>6030</v>
      </c>
      <c r="N759">
        <v>46</v>
      </c>
      <c r="P759" t="s">
        <v>2342</v>
      </c>
      <c r="Q759">
        <v>138</v>
      </c>
    </row>
    <row r="760" spans="1:17" x14ac:dyDescent="0.2">
      <c r="A760" s="8" t="s">
        <v>6046</v>
      </c>
      <c r="D760" s="8" t="s">
        <v>2384</v>
      </c>
      <c r="G760" s="8" t="s">
        <v>2006</v>
      </c>
      <c r="M760" t="s">
        <v>6046</v>
      </c>
      <c r="N760">
        <v>45</v>
      </c>
      <c r="P760" t="s">
        <v>2384</v>
      </c>
      <c r="Q760">
        <v>158</v>
      </c>
    </row>
    <row r="761" spans="1:17" x14ac:dyDescent="0.2">
      <c r="A761" s="8" t="s">
        <v>6092</v>
      </c>
      <c r="D761" s="8" t="s">
        <v>2337</v>
      </c>
      <c r="G761" s="8" t="s">
        <v>2172</v>
      </c>
      <c r="M761" t="s">
        <v>6092</v>
      </c>
      <c r="N761">
        <v>49</v>
      </c>
      <c r="P761" t="s">
        <v>2337</v>
      </c>
      <c r="Q761">
        <v>143</v>
      </c>
    </row>
    <row r="762" spans="1:17" x14ac:dyDescent="0.2">
      <c r="A762" s="8" t="s">
        <v>6360</v>
      </c>
      <c r="D762" s="8" t="s">
        <v>4021</v>
      </c>
      <c r="G762" s="8" t="s">
        <v>2342</v>
      </c>
      <c r="M762" t="s">
        <v>6360</v>
      </c>
      <c r="N762">
        <v>113</v>
      </c>
      <c r="P762" t="s">
        <v>4021</v>
      </c>
      <c r="Q762">
        <v>124</v>
      </c>
    </row>
    <row r="763" spans="1:17" x14ac:dyDescent="0.2">
      <c r="A763" s="8" t="s">
        <v>2689</v>
      </c>
      <c r="D763" s="8" t="s">
        <v>4037</v>
      </c>
      <c r="G763" s="8" t="s">
        <v>2384</v>
      </c>
      <c r="M763" t="s">
        <v>2689</v>
      </c>
      <c r="N763">
        <v>148</v>
      </c>
      <c r="P763" t="s">
        <v>4037</v>
      </c>
      <c r="Q763">
        <v>131</v>
      </c>
    </row>
    <row r="764" spans="1:17" x14ac:dyDescent="0.2">
      <c r="A764" s="8" t="s">
        <v>2212</v>
      </c>
      <c r="D764" s="8" t="s">
        <v>6389</v>
      </c>
      <c r="G764" s="8" t="s">
        <v>2337</v>
      </c>
      <c r="M764" t="s">
        <v>2212</v>
      </c>
      <c r="N764">
        <v>129</v>
      </c>
      <c r="P764" t="s">
        <v>6389</v>
      </c>
      <c r="Q764">
        <v>108</v>
      </c>
    </row>
    <row r="765" spans="1:17" x14ac:dyDescent="0.2">
      <c r="A765" s="8" t="s">
        <v>6204</v>
      </c>
      <c r="D765" s="8" t="s">
        <v>5635</v>
      </c>
      <c r="G765" s="8" t="s">
        <v>4021</v>
      </c>
      <c r="M765" t="s">
        <v>6204</v>
      </c>
      <c r="N765">
        <v>133</v>
      </c>
      <c r="P765" t="s">
        <v>5635</v>
      </c>
      <c r="Q765">
        <v>105</v>
      </c>
    </row>
    <row r="766" spans="1:17" x14ac:dyDescent="0.2">
      <c r="A766" s="8" t="s">
        <v>6198</v>
      </c>
      <c r="D766" s="8" t="s">
        <v>5682</v>
      </c>
      <c r="G766" s="8" t="s">
        <v>4037</v>
      </c>
      <c r="M766" t="s">
        <v>6198</v>
      </c>
      <c r="N766">
        <v>111</v>
      </c>
      <c r="P766" t="s">
        <v>5682</v>
      </c>
      <c r="Q766">
        <v>94</v>
      </c>
    </row>
    <row r="767" spans="1:17" x14ac:dyDescent="0.2">
      <c r="A767" s="8" t="s">
        <v>6268</v>
      </c>
      <c r="D767" s="8" t="s">
        <v>7402</v>
      </c>
      <c r="G767" s="8" t="s">
        <v>6389</v>
      </c>
      <c r="M767" t="s">
        <v>6268</v>
      </c>
      <c r="N767">
        <v>111</v>
      </c>
      <c r="P767" t="s">
        <v>7402</v>
      </c>
      <c r="Q767">
        <v>76</v>
      </c>
    </row>
    <row r="768" spans="1:17" x14ac:dyDescent="0.2">
      <c r="A768" s="8" t="s">
        <v>6799</v>
      </c>
      <c r="D768" s="8" t="s">
        <v>1793</v>
      </c>
      <c r="G768" s="8" t="s">
        <v>5635</v>
      </c>
      <c r="M768" t="s">
        <v>6799</v>
      </c>
      <c r="N768">
        <v>59</v>
      </c>
      <c r="P768" t="s">
        <v>1793</v>
      </c>
      <c r="Q768">
        <v>90</v>
      </c>
    </row>
    <row r="769" spans="1:17" x14ac:dyDescent="0.2">
      <c r="A769" s="8" t="s">
        <v>4552</v>
      </c>
      <c r="D769" s="8" t="s">
        <v>5739</v>
      </c>
      <c r="G769" s="8" t="s">
        <v>5682</v>
      </c>
      <c r="M769" t="s">
        <v>4552</v>
      </c>
      <c r="N769">
        <v>52</v>
      </c>
      <c r="P769" t="s">
        <v>5739</v>
      </c>
      <c r="Q769">
        <v>74</v>
      </c>
    </row>
    <row r="770" spans="1:17" x14ac:dyDescent="0.2">
      <c r="A770" s="8" t="s">
        <v>5052</v>
      </c>
      <c r="D770" s="8" t="s">
        <v>5771</v>
      </c>
      <c r="G770" s="8" t="s">
        <v>7402</v>
      </c>
      <c r="M770" t="s">
        <v>5052</v>
      </c>
      <c r="N770">
        <v>88</v>
      </c>
      <c r="P770" t="s">
        <v>5771</v>
      </c>
      <c r="Q770">
        <v>56</v>
      </c>
    </row>
    <row r="771" spans="1:17" x14ac:dyDescent="0.2">
      <c r="A771" s="8" t="s">
        <v>1460</v>
      </c>
      <c r="D771" s="8" t="s">
        <v>1874</v>
      </c>
      <c r="G771" s="8" t="s">
        <v>1793</v>
      </c>
      <c r="M771" t="s">
        <v>1460</v>
      </c>
      <c r="N771">
        <v>112</v>
      </c>
      <c r="P771" t="s">
        <v>1874</v>
      </c>
      <c r="Q771">
        <v>88</v>
      </c>
    </row>
    <row r="772" spans="1:17" x14ac:dyDescent="0.2">
      <c r="A772" s="8" t="s">
        <v>5616</v>
      </c>
      <c r="D772" s="8" t="s">
        <v>5867</v>
      </c>
      <c r="G772" s="8" t="s">
        <v>5739</v>
      </c>
      <c r="M772" t="s">
        <v>5616</v>
      </c>
      <c r="N772">
        <v>99</v>
      </c>
      <c r="P772" t="s">
        <v>5867</v>
      </c>
      <c r="Q772">
        <v>69</v>
      </c>
    </row>
    <row r="773" spans="1:17" x14ac:dyDescent="0.2">
      <c r="A773" s="8" t="s">
        <v>5637</v>
      </c>
      <c r="D773" s="8" t="s">
        <v>5874</v>
      </c>
      <c r="G773" s="8" t="s">
        <v>5771</v>
      </c>
      <c r="M773" t="s">
        <v>5637</v>
      </c>
      <c r="N773">
        <v>102</v>
      </c>
      <c r="P773" t="s">
        <v>5874</v>
      </c>
      <c r="Q773">
        <v>45</v>
      </c>
    </row>
    <row r="774" spans="1:17" x14ac:dyDescent="0.2">
      <c r="A774" s="8" t="s">
        <v>5680</v>
      </c>
      <c r="D774" s="8" t="s">
        <v>5965</v>
      </c>
      <c r="G774" s="8" t="s">
        <v>1874</v>
      </c>
      <c r="M774" t="s">
        <v>5680</v>
      </c>
      <c r="N774">
        <v>86</v>
      </c>
      <c r="P774" t="s">
        <v>5965</v>
      </c>
      <c r="Q774">
        <v>75</v>
      </c>
    </row>
    <row r="775" spans="1:17" x14ac:dyDescent="0.2">
      <c r="A775" s="8" t="s">
        <v>5701</v>
      </c>
      <c r="D775" s="8" t="s">
        <v>6035</v>
      </c>
      <c r="G775" s="8" t="s">
        <v>5867</v>
      </c>
      <c r="M775" t="s">
        <v>5701</v>
      </c>
      <c r="N775">
        <v>92</v>
      </c>
      <c r="P775" t="s">
        <v>6035</v>
      </c>
      <c r="Q775">
        <v>56</v>
      </c>
    </row>
    <row r="776" spans="1:17" x14ac:dyDescent="0.2">
      <c r="A776" s="8" t="s">
        <v>5725</v>
      </c>
      <c r="D776" s="8" t="s">
        <v>6030</v>
      </c>
      <c r="G776" s="8" t="s">
        <v>5874</v>
      </c>
      <c r="M776" t="s">
        <v>5725</v>
      </c>
      <c r="N776">
        <v>76</v>
      </c>
      <c r="P776" t="s">
        <v>6030</v>
      </c>
      <c r="Q776">
        <v>46</v>
      </c>
    </row>
    <row r="777" spans="1:17" x14ac:dyDescent="0.2">
      <c r="A777" s="8" t="s">
        <v>5767</v>
      </c>
      <c r="D777" s="8" t="s">
        <v>6046</v>
      </c>
      <c r="G777" s="8" t="s">
        <v>5965</v>
      </c>
      <c r="M777" t="s">
        <v>5767</v>
      </c>
      <c r="N777">
        <v>78</v>
      </c>
      <c r="P777" t="s">
        <v>6046</v>
      </c>
      <c r="Q777">
        <v>33</v>
      </c>
    </row>
    <row r="778" spans="1:17" x14ac:dyDescent="0.2">
      <c r="A778" s="8" t="s">
        <v>6800</v>
      </c>
      <c r="D778" s="8" t="s">
        <v>6092</v>
      </c>
      <c r="G778" s="8" t="s">
        <v>6035</v>
      </c>
      <c r="M778" t="s">
        <v>6800</v>
      </c>
      <c r="N778">
        <v>66</v>
      </c>
      <c r="P778" t="s">
        <v>6092</v>
      </c>
      <c r="Q778">
        <v>39</v>
      </c>
    </row>
    <row r="779" spans="1:17" x14ac:dyDescent="0.2">
      <c r="A779" s="8" t="s">
        <v>5802</v>
      </c>
      <c r="D779" s="8" t="s">
        <v>2689</v>
      </c>
      <c r="G779" s="8" t="s">
        <v>6030</v>
      </c>
      <c r="M779" t="s">
        <v>5802</v>
      </c>
      <c r="N779">
        <v>81</v>
      </c>
      <c r="P779" t="s">
        <v>2689</v>
      </c>
      <c r="Q779">
        <v>154</v>
      </c>
    </row>
    <row r="780" spans="1:17" x14ac:dyDescent="0.2">
      <c r="A780" s="8" t="s">
        <v>5821</v>
      </c>
      <c r="D780" s="8" t="s">
        <v>2212</v>
      </c>
      <c r="G780" s="8" t="s">
        <v>6046</v>
      </c>
      <c r="M780" t="s">
        <v>5821</v>
      </c>
      <c r="N780">
        <v>65</v>
      </c>
      <c r="P780" t="s">
        <v>2212</v>
      </c>
      <c r="Q780">
        <v>145</v>
      </c>
    </row>
    <row r="781" spans="1:17" x14ac:dyDescent="0.2">
      <c r="A781" s="8" t="s">
        <v>5886</v>
      </c>
      <c r="D781" s="8" t="s">
        <v>6204</v>
      </c>
      <c r="G781" s="8" t="s">
        <v>6092</v>
      </c>
      <c r="M781" t="s">
        <v>5886</v>
      </c>
      <c r="N781">
        <v>61</v>
      </c>
      <c r="P781" t="s">
        <v>6204</v>
      </c>
      <c r="Q781">
        <v>142</v>
      </c>
    </row>
    <row r="782" spans="1:17" x14ac:dyDescent="0.2">
      <c r="A782" s="8" t="s">
        <v>5985</v>
      </c>
      <c r="D782" s="8" t="s">
        <v>6198</v>
      </c>
      <c r="G782" s="8" t="s">
        <v>6360</v>
      </c>
      <c r="M782" t="s">
        <v>5985</v>
      </c>
      <c r="N782">
        <v>54</v>
      </c>
      <c r="P782" t="s">
        <v>6198</v>
      </c>
      <c r="Q782">
        <v>113</v>
      </c>
    </row>
    <row r="783" spans="1:17" x14ac:dyDescent="0.2">
      <c r="A783" s="8" t="s">
        <v>5982</v>
      </c>
      <c r="D783" s="8" t="s">
        <v>6268</v>
      </c>
      <c r="G783" s="8" t="s">
        <v>2689</v>
      </c>
      <c r="M783" t="s">
        <v>5982</v>
      </c>
      <c r="N783">
        <v>41</v>
      </c>
      <c r="P783" t="s">
        <v>6268</v>
      </c>
      <c r="Q783">
        <v>119</v>
      </c>
    </row>
    <row r="784" spans="1:17" x14ac:dyDescent="0.2">
      <c r="A784" s="8" t="s">
        <v>6107</v>
      </c>
      <c r="D784" s="8" t="s">
        <v>6799</v>
      </c>
      <c r="G784" s="8" t="s">
        <v>2212</v>
      </c>
      <c r="M784" t="s">
        <v>6107</v>
      </c>
      <c r="N784">
        <v>28</v>
      </c>
      <c r="P784" t="s">
        <v>6799</v>
      </c>
      <c r="Q784">
        <v>60</v>
      </c>
    </row>
    <row r="785" spans="1:17" x14ac:dyDescent="0.2">
      <c r="A785" s="8" t="s">
        <v>7403</v>
      </c>
      <c r="D785" s="8" t="s">
        <v>4552</v>
      </c>
      <c r="G785" s="8" t="s">
        <v>6204</v>
      </c>
      <c r="M785" t="s">
        <v>7403</v>
      </c>
      <c r="N785">
        <v>25</v>
      </c>
      <c r="P785" t="s">
        <v>4552</v>
      </c>
      <c r="Q785">
        <v>58</v>
      </c>
    </row>
    <row r="786" spans="1:17" x14ac:dyDescent="0.2">
      <c r="A786" s="8" t="s">
        <v>2690</v>
      </c>
      <c r="D786" s="8" t="s">
        <v>5052</v>
      </c>
      <c r="G786" s="8" t="s">
        <v>6198</v>
      </c>
      <c r="M786" t="s">
        <v>2690</v>
      </c>
      <c r="N786">
        <v>151</v>
      </c>
      <c r="P786" t="s">
        <v>5052</v>
      </c>
      <c r="Q786">
        <v>89</v>
      </c>
    </row>
    <row r="787" spans="1:17" x14ac:dyDescent="0.2">
      <c r="A787" s="8" t="s">
        <v>2210</v>
      </c>
      <c r="D787" s="8" t="s">
        <v>1460</v>
      </c>
      <c r="G787" s="8" t="s">
        <v>6268</v>
      </c>
      <c r="M787" t="s">
        <v>2210</v>
      </c>
      <c r="N787">
        <v>140</v>
      </c>
      <c r="P787" t="s">
        <v>1460</v>
      </c>
      <c r="Q787">
        <v>120</v>
      </c>
    </row>
    <row r="788" spans="1:17" x14ac:dyDescent="0.2">
      <c r="A788" s="8" t="s">
        <v>2206</v>
      </c>
      <c r="D788" s="8" t="s">
        <v>5616</v>
      </c>
      <c r="G788" s="8" t="s">
        <v>6799</v>
      </c>
      <c r="M788" t="s">
        <v>2206</v>
      </c>
      <c r="N788">
        <v>134</v>
      </c>
      <c r="P788" t="s">
        <v>5616</v>
      </c>
      <c r="Q788">
        <v>101</v>
      </c>
    </row>
    <row r="789" spans="1:17" x14ac:dyDescent="0.2">
      <c r="A789" s="8" t="s">
        <v>6205</v>
      </c>
      <c r="D789" s="8" t="s">
        <v>5637</v>
      </c>
      <c r="G789" s="8" t="s">
        <v>4552</v>
      </c>
      <c r="M789" t="s">
        <v>6205</v>
      </c>
      <c r="N789">
        <v>120</v>
      </c>
      <c r="P789" t="s">
        <v>5637</v>
      </c>
      <c r="Q789">
        <v>110</v>
      </c>
    </row>
    <row r="790" spans="1:17" x14ac:dyDescent="0.2">
      <c r="A790" s="8" t="s">
        <v>6266</v>
      </c>
      <c r="D790" s="8" t="s">
        <v>5680</v>
      </c>
      <c r="G790" s="8" t="s">
        <v>8353</v>
      </c>
      <c r="M790" t="s">
        <v>6266</v>
      </c>
      <c r="N790">
        <v>107</v>
      </c>
      <c r="P790" t="s">
        <v>5680</v>
      </c>
      <c r="Q790">
        <v>88</v>
      </c>
    </row>
    <row r="791" spans="1:17" x14ac:dyDescent="0.2">
      <c r="A791" s="8" t="s">
        <v>3470</v>
      </c>
      <c r="D791" s="8" t="s">
        <v>5701</v>
      </c>
      <c r="G791" s="8" t="s">
        <v>5052</v>
      </c>
      <c r="M791" t="s">
        <v>3470</v>
      </c>
      <c r="N791">
        <v>113</v>
      </c>
      <c r="P791" t="s">
        <v>5701</v>
      </c>
      <c r="Q791">
        <v>102</v>
      </c>
    </row>
    <row r="792" spans="1:17" x14ac:dyDescent="0.2">
      <c r="A792" s="8" t="s">
        <v>3533</v>
      </c>
      <c r="D792" s="8" t="s">
        <v>5725</v>
      </c>
      <c r="G792" s="8" t="s">
        <v>1460</v>
      </c>
      <c r="M792" t="s">
        <v>3533</v>
      </c>
      <c r="N792">
        <v>95</v>
      </c>
      <c r="P792" t="s">
        <v>5725</v>
      </c>
      <c r="Q792">
        <v>81</v>
      </c>
    </row>
    <row r="793" spans="1:17" x14ac:dyDescent="0.2">
      <c r="A793" s="8" t="s">
        <v>3545</v>
      </c>
      <c r="D793" s="8" t="s">
        <v>5767</v>
      </c>
      <c r="G793" s="8" t="s">
        <v>5616</v>
      </c>
      <c r="M793" t="s">
        <v>3545</v>
      </c>
      <c r="N793">
        <v>85</v>
      </c>
      <c r="P793" t="s">
        <v>5767</v>
      </c>
      <c r="Q793">
        <v>66</v>
      </c>
    </row>
    <row r="794" spans="1:17" x14ac:dyDescent="0.2">
      <c r="A794" s="8" t="s">
        <v>3732</v>
      </c>
      <c r="D794" s="8" t="s">
        <v>5802</v>
      </c>
      <c r="G794" s="8" t="s">
        <v>5637</v>
      </c>
      <c r="M794" t="s">
        <v>3732</v>
      </c>
      <c r="N794">
        <v>70</v>
      </c>
      <c r="P794" t="s">
        <v>5802</v>
      </c>
      <c r="Q794">
        <v>72</v>
      </c>
    </row>
    <row r="795" spans="1:17" x14ac:dyDescent="0.2">
      <c r="A795" s="8" t="s">
        <v>3852</v>
      </c>
      <c r="D795" s="8" t="s">
        <v>5821</v>
      </c>
      <c r="G795" s="8" t="s">
        <v>5680</v>
      </c>
      <c r="M795" t="s">
        <v>3852</v>
      </c>
      <c r="N795">
        <v>60</v>
      </c>
      <c r="P795" t="s">
        <v>5821</v>
      </c>
      <c r="Q795">
        <v>67</v>
      </c>
    </row>
    <row r="796" spans="1:17" x14ac:dyDescent="0.2">
      <c r="A796" s="8" t="s">
        <v>2661</v>
      </c>
      <c r="D796" s="8" t="s">
        <v>5886</v>
      </c>
      <c r="G796" s="8" t="s">
        <v>5701</v>
      </c>
      <c r="M796" t="s">
        <v>2661</v>
      </c>
      <c r="N796">
        <v>150</v>
      </c>
      <c r="P796" t="s">
        <v>5886</v>
      </c>
      <c r="Q796">
        <v>57</v>
      </c>
    </row>
    <row r="797" spans="1:17" x14ac:dyDescent="0.2">
      <c r="A797" s="8" t="s">
        <v>2027</v>
      </c>
      <c r="D797" s="8" t="s">
        <v>5985</v>
      </c>
      <c r="G797" s="8" t="s">
        <v>5725</v>
      </c>
      <c r="M797" t="s">
        <v>2027</v>
      </c>
      <c r="N797">
        <v>140</v>
      </c>
      <c r="P797" t="s">
        <v>5985</v>
      </c>
      <c r="Q797">
        <v>52</v>
      </c>
    </row>
    <row r="798" spans="1:17" x14ac:dyDescent="0.2">
      <c r="A798" s="8" t="s">
        <v>2306</v>
      </c>
      <c r="D798" s="8" t="s">
        <v>5982</v>
      </c>
      <c r="G798" s="8" t="s">
        <v>5767</v>
      </c>
      <c r="M798" t="s">
        <v>2306</v>
      </c>
      <c r="N798">
        <v>131</v>
      </c>
      <c r="P798" t="s">
        <v>5982</v>
      </c>
      <c r="Q798">
        <v>37</v>
      </c>
    </row>
    <row r="799" spans="1:17" x14ac:dyDescent="0.2">
      <c r="A799" s="8" t="s">
        <v>7404</v>
      </c>
      <c r="D799" s="8" t="s">
        <v>6107</v>
      </c>
      <c r="G799" s="8" t="s">
        <v>5802</v>
      </c>
      <c r="M799" t="s">
        <v>7404</v>
      </c>
      <c r="N799">
        <v>98</v>
      </c>
      <c r="P799" t="s">
        <v>6107</v>
      </c>
      <c r="Q799">
        <v>33</v>
      </c>
    </row>
    <row r="800" spans="1:17" x14ac:dyDescent="0.2">
      <c r="A800" s="8" t="s">
        <v>7095</v>
      </c>
      <c r="D800" s="8" t="s">
        <v>7403</v>
      </c>
      <c r="G800" s="8" t="s">
        <v>5821</v>
      </c>
      <c r="M800" t="s">
        <v>7095</v>
      </c>
      <c r="N800">
        <v>84</v>
      </c>
      <c r="P800" t="s">
        <v>7403</v>
      </c>
      <c r="Q800">
        <v>34</v>
      </c>
    </row>
    <row r="801" spans="1:17" x14ac:dyDescent="0.2">
      <c r="A801" s="8" t="s">
        <v>5252</v>
      </c>
      <c r="D801" s="8" t="s">
        <v>2690</v>
      </c>
      <c r="G801" s="8" t="s">
        <v>5886</v>
      </c>
      <c r="M801" t="s">
        <v>5252</v>
      </c>
      <c r="N801">
        <v>65</v>
      </c>
      <c r="P801" t="s">
        <v>2690</v>
      </c>
      <c r="Q801">
        <v>144</v>
      </c>
    </row>
    <row r="802" spans="1:17" x14ac:dyDescent="0.2">
      <c r="A802" s="8" t="s">
        <v>7405</v>
      </c>
      <c r="D802" s="8" t="s">
        <v>2210</v>
      </c>
      <c r="G802" s="8" t="s">
        <v>5985</v>
      </c>
      <c r="M802" t="s">
        <v>7405</v>
      </c>
      <c r="N802">
        <v>35</v>
      </c>
      <c r="P802" t="s">
        <v>2210</v>
      </c>
      <c r="Q802">
        <v>145</v>
      </c>
    </row>
    <row r="803" spans="1:17" x14ac:dyDescent="0.2">
      <c r="A803" s="8" t="s">
        <v>5464</v>
      </c>
      <c r="D803" s="8" t="s">
        <v>2206</v>
      </c>
      <c r="G803" s="8" t="s">
        <v>5982</v>
      </c>
      <c r="M803" t="s">
        <v>5464</v>
      </c>
      <c r="N803">
        <v>104</v>
      </c>
      <c r="P803" t="s">
        <v>2206</v>
      </c>
      <c r="Q803">
        <v>147</v>
      </c>
    </row>
    <row r="804" spans="1:17" x14ac:dyDescent="0.2">
      <c r="A804" s="8" t="s">
        <v>5457</v>
      </c>
      <c r="D804" s="8" t="s">
        <v>6205</v>
      </c>
      <c r="G804" s="8" t="s">
        <v>6107</v>
      </c>
      <c r="M804" t="s">
        <v>5457</v>
      </c>
      <c r="N804">
        <v>111</v>
      </c>
      <c r="P804" t="s">
        <v>6205</v>
      </c>
      <c r="Q804">
        <v>123</v>
      </c>
    </row>
    <row r="805" spans="1:17" x14ac:dyDescent="0.2">
      <c r="A805" s="8" t="s">
        <v>7406</v>
      </c>
      <c r="D805" s="8" t="s">
        <v>6266</v>
      </c>
      <c r="G805" s="8" t="s">
        <v>7403</v>
      </c>
      <c r="M805" t="s">
        <v>7406</v>
      </c>
      <c r="N805">
        <v>108</v>
      </c>
      <c r="P805" t="s">
        <v>6266</v>
      </c>
      <c r="Q805">
        <v>115</v>
      </c>
    </row>
    <row r="806" spans="1:17" x14ac:dyDescent="0.2">
      <c r="A806" s="8" t="s">
        <v>2491</v>
      </c>
      <c r="D806" s="8" t="s">
        <v>3470</v>
      </c>
      <c r="G806" s="8" t="s">
        <v>2690</v>
      </c>
      <c r="M806" t="s">
        <v>2491</v>
      </c>
      <c r="N806">
        <v>146</v>
      </c>
      <c r="P806" t="s">
        <v>3470</v>
      </c>
      <c r="Q806">
        <v>106</v>
      </c>
    </row>
    <row r="807" spans="1:17" x14ac:dyDescent="0.2">
      <c r="A807" s="8" t="s">
        <v>2545</v>
      </c>
      <c r="D807" s="8" t="s">
        <v>3533</v>
      </c>
      <c r="G807" s="8" t="s">
        <v>2210</v>
      </c>
      <c r="M807" t="s">
        <v>2545</v>
      </c>
      <c r="N807">
        <v>143</v>
      </c>
      <c r="P807" t="s">
        <v>3533</v>
      </c>
      <c r="Q807">
        <v>91</v>
      </c>
    </row>
    <row r="808" spans="1:17" x14ac:dyDescent="0.2">
      <c r="A808" s="8" t="s">
        <v>6801</v>
      </c>
      <c r="D808" s="8" t="s">
        <v>3545</v>
      </c>
      <c r="G808" s="8" t="s">
        <v>2206</v>
      </c>
      <c r="M808" t="s">
        <v>6801</v>
      </c>
      <c r="N808">
        <v>121</v>
      </c>
      <c r="P808" t="s">
        <v>3545</v>
      </c>
      <c r="Q808">
        <v>94</v>
      </c>
    </row>
    <row r="809" spans="1:17" x14ac:dyDescent="0.2">
      <c r="A809" s="8" t="s">
        <v>1606</v>
      </c>
      <c r="D809" s="8" t="s">
        <v>3732</v>
      </c>
      <c r="G809" s="8" t="s">
        <v>6205</v>
      </c>
      <c r="M809" t="s">
        <v>1606</v>
      </c>
      <c r="N809">
        <v>100</v>
      </c>
      <c r="P809" t="s">
        <v>3732</v>
      </c>
      <c r="Q809">
        <v>72</v>
      </c>
    </row>
    <row r="810" spans="1:17" x14ac:dyDescent="0.2">
      <c r="A810" s="8" t="s">
        <v>4318</v>
      </c>
      <c r="D810" s="8" t="s">
        <v>3852</v>
      </c>
      <c r="G810" s="8" t="s">
        <v>6266</v>
      </c>
      <c r="M810" t="s">
        <v>4318</v>
      </c>
      <c r="N810">
        <v>62</v>
      </c>
      <c r="P810" t="s">
        <v>3852</v>
      </c>
      <c r="Q810">
        <v>63</v>
      </c>
    </row>
    <row r="811" spans="1:17" x14ac:dyDescent="0.2">
      <c r="A811" s="8" t="s">
        <v>4427</v>
      </c>
      <c r="D811" s="8" t="s">
        <v>2661</v>
      </c>
      <c r="G811" s="8" t="s">
        <v>3470</v>
      </c>
      <c r="M811" t="s">
        <v>4427</v>
      </c>
      <c r="N811">
        <v>58</v>
      </c>
      <c r="P811" t="s">
        <v>2661</v>
      </c>
      <c r="Q811">
        <v>155</v>
      </c>
    </row>
    <row r="812" spans="1:17" x14ac:dyDescent="0.2">
      <c r="A812" s="8" t="s">
        <v>7156</v>
      </c>
      <c r="D812" s="8" t="s">
        <v>2027</v>
      </c>
      <c r="G812" s="8" t="s">
        <v>3533</v>
      </c>
      <c r="M812" t="s">
        <v>7156</v>
      </c>
      <c r="N812">
        <v>18</v>
      </c>
      <c r="P812" t="s">
        <v>2027</v>
      </c>
      <c r="Q812">
        <v>150</v>
      </c>
    </row>
    <row r="813" spans="1:17" x14ac:dyDescent="0.2">
      <c r="A813" s="8" t="s">
        <v>2885</v>
      </c>
      <c r="D813" s="8" t="s">
        <v>2306</v>
      </c>
      <c r="G813" s="8" t="s">
        <v>3545</v>
      </c>
      <c r="M813" t="s">
        <v>2885</v>
      </c>
      <c r="N813">
        <v>166</v>
      </c>
      <c r="P813" t="s">
        <v>2306</v>
      </c>
      <c r="Q813">
        <v>135</v>
      </c>
    </row>
    <row r="814" spans="1:17" x14ac:dyDescent="0.2">
      <c r="A814" s="8" t="s">
        <v>1877</v>
      </c>
      <c r="D814" s="8" t="s">
        <v>8165</v>
      </c>
      <c r="G814" s="8" t="s">
        <v>3732</v>
      </c>
      <c r="M814" t="s">
        <v>1877</v>
      </c>
      <c r="N814">
        <v>150</v>
      </c>
      <c r="P814" t="s">
        <v>8165</v>
      </c>
      <c r="Q814">
        <v>121</v>
      </c>
    </row>
    <row r="815" spans="1:17" x14ac:dyDescent="0.2">
      <c r="A815" s="8" t="s">
        <v>1963</v>
      </c>
      <c r="D815" s="8" t="s">
        <v>8166</v>
      </c>
      <c r="G815" s="8" t="s">
        <v>8354</v>
      </c>
      <c r="M815" t="s">
        <v>1963</v>
      </c>
      <c r="N815">
        <v>151</v>
      </c>
      <c r="P815" t="s">
        <v>8166</v>
      </c>
      <c r="Q815">
        <v>115</v>
      </c>
    </row>
    <row r="816" spans="1:17" x14ac:dyDescent="0.2">
      <c r="A816" s="8" t="s">
        <v>5027</v>
      </c>
      <c r="D816" s="8" t="s">
        <v>7404</v>
      </c>
      <c r="G816" s="8" t="s">
        <v>3852</v>
      </c>
      <c r="M816" t="s">
        <v>5027</v>
      </c>
      <c r="N816">
        <v>138</v>
      </c>
      <c r="P816" t="s">
        <v>7404</v>
      </c>
      <c r="Q816">
        <v>98</v>
      </c>
    </row>
    <row r="817" spans="1:17" x14ac:dyDescent="0.2">
      <c r="A817" s="8" t="s">
        <v>3391</v>
      </c>
      <c r="D817" s="8" t="s">
        <v>7095</v>
      </c>
      <c r="G817" s="8" t="s">
        <v>2661</v>
      </c>
      <c r="M817" t="s">
        <v>3391</v>
      </c>
      <c r="N817">
        <v>116</v>
      </c>
      <c r="P817" t="s">
        <v>7095</v>
      </c>
      <c r="Q817">
        <v>89</v>
      </c>
    </row>
    <row r="818" spans="1:17" x14ac:dyDescent="0.2">
      <c r="A818" s="8" t="s">
        <v>6802</v>
      </c>
      <c r="D818" s="8" t="s">
        <v>5252</v>
      </c>
      <c r="G818" s="8" t="s">
        <v>2027</v>
      </c>
      <c r="M818" t="s">
        <v>6802</v>
      </c>
      <c r="N818">
        <v>68</v>
      </c>
      <c r="P818" t="s">
        <v>5252</v>
      </c>
      <c r="Q818">
        <v>71</v>
      </c>
    </row>
    <row r="819" spans="1:17" x14ac:dyDescent="0.2">
      <c r="A819" s="8" t="s">
        <v>7407</v>
      </c>
      <c r="D819" s="8" t="s">
        <v>7405</v>
      </c>
      <c r="G819" s="8" t="s">
        <v>2306</v>
      </c>
      <c r="M819" t="s">
        <v>7407</v>
      </c>
      <c r="N819">
        <v>65</v>
      </c>
      <c r="P819" t="s">
        <v>7405</v>
      </c>
      <c r="Q819">
        <v>27</v>
      </c>
    </row>
    <row r="820" spans="1:17" x14ac:dyDescent="0.2">
      <c r="A820" s="8" t="s">
        <v>5067</v>
      </c>
      <c r="D820" s="8" t="s">
        <v>5464</v>
      </c>
      <c r="G820" s="8" t="s">
        <v>8165</v>
      </c>
      <c r="M820" t="s">
        <v>5067</v>
      </c>
      <c r="N820">
        <v>103</v>
      </c>
      <c r="P820" t="s">
        <v>5464</v>
      </c>
      <c r="Q820">
        <v>114</v>
      </c>
    </row>
    <row r="821" spans="1:17" x14ac:dyDescent="0.2">
      <c r="A821" s="8" t="s">
        <v>1516</v>
      </c>
      <c r="D821" s="8" t="s">
        <v>5457</v>
      </c>
      <c r="G821" s="8" t="s">
        <v>7404</v>
      </c>
      <c r="M821" t="s">
        <v>1516</v>
      </c>
      <c r="N821">
        <v>136</v>
      </c>
      <c r="P821" t="s">
        <v>5457</v>
      </c>
      <c r="Q821">
        <v>109</v>
      </c>
    </row>
    <row r="822" spans="1:17" x14ac:dyDescent="0.2">
      <c r="A822" s="8" t="s">
        <v>1458</v>
      </c>
      <c r="D822" s="8" t="s">
        <v>7406</v>
      </c>
      <c r="G822" s="8" t="s">
        <v>7095</v>
      </c>
      <c r="M822" t="s">
        <v>1458</v>
      </c>
      <c r="N822">
        <v>125</v>
      </c>
      <c r="P822" t="s">
        <v>7406</v>
      </c>
      <c r="Q822">
        <v>112</v>
      </c>
    </row>
    <row r="823" spans="1:17" x14ac:dyDescent="0.2">
      <c r="A823" s="8" t="s">
        <v>5577</v>
      </c>
      <c r="D823" s="8" t="s">
        <v>2491</v>
      </c>
      <c r="G823" s="8" t="s">
        <v>5252</v>
      </c>
      <c r="M823" t="s">
        <v>5577</v>
      </c>
      <c r="N823">
        <v>92</v>
      </c>
      <c r="P823" t="s">
        <v>2491</v>
      </c>
      <c r="Q823">
        <v>149</v>
      </c>
    </row>
    <row r="824" spans="1:17" x14ac:dyDescent="0.2">
      <c r="A824" s="8" t="s">
        <v>5615</v>
      </c>
      <c r="D824" s="8" t="s">
        <v>2545</v>
      </c>
      <c r="G824" s="8" t="s">
        <v>7405</v>
      </c>
      <c r="M824" t="s">
        <v>5615</v>
      </c>
      <c r="N824">
        <v>84</v>
      </c>
      <c r="P824" t="s">
        <v>2545</v>
      </c>
      <c r="Q824">
        <v>139</v>
      </c>
    </row>
    <row r="825" spans="1:17" x14ac:dyDescent="0.2">
      <c r="A825" s="8" t="s">
        <v>1638</v>
      </c>
      <c r="D825" s="8" t="s">
        <v>6801</v>
      </c>
      <c r="G825" s="8" t="s">
        <v>5464</v>
      </c>
      <c r="M825" t="s">
        <v>1638</v>
      </c>
      <c r="N825">
        <v>109</v>
      </c>
      <c r="P825" t="s">
        <v>6801</v>
      </c>
      <c r="Q825">
        <v>125</v>
      </c>
    </row>
    <row r="826" spans="1:17" x14ac:dyDescent="0.2">
      <c r="A826" s="8" t="s">
        <v>5632</v>
      </c>
      <c r="D826" s="8" t="s">
        <v>1606</v>
      </c>
      <c r="G826" s="8" t="s">
        <v>5457</v>
      </c>
      <c r="M826" t="s">
        <v>5632</v>
      </c>
      <c r="N826">
        <v>95</v>
      </c>
      <c r="P826" t="s">
        <v>1606</v>
      </c>
      <c r="Q826">
        <v>100</v>
      </c>
    </row>
    <row r="827" spans="1:17" x14ac:dyDescent="0.2">
      <c r="A827" s="8" t="s">
        <v>5666</v>
      </c>
      <c r="D827" s="8" t="s">
        <v>4318</v>
      </c>
      <c r="G827" s="8" t="s">
        <v>7406</v>
      </c>
      <c r="M827" t="s">
        <v>5666</v>
      </c>
      <c r="N827">
        <v>85</v>
      </c>
      <c r="P827" t="s">
        <v>4318</v>
      </c>
      <c r="Q827">
        <v>70</v>
      </c>
    </row>
    <row r="828" spans="1:17" x14ac:dyDescent="0.2">
      <c r="A828" s="8" t="s">
        <v>5684</v>
      </c>
      <c r="D828" s="8" t="s">
        <v>4427</v>
      </c>
      <c r="G828" s="8" t="s">
        <v>2491</v>
      </c>
      <c r="M828" t="s">
        <v>5684</v>
      </c>
      <c r="N828">
        <v>71</v>
      </c>
      <c r="P828" t="s">
        <v>4427</v>
      </c>
      <c r="Q828">
        <v>53</v>
      </c>
    </row>
    <row r="829" spans="1:17" x14ac:dyDescent="0.2">
      <c r="A829" s="8" t="s">
        <v>1790</v>
      </c>
      <c r="D829" s="8" t="s">
        <v>7156</v>
      </c>
      <c r="G829" s="8" t="s">
        <v>2545</v>
      </c>
      <c r="M829" t="s">
        <v>1790</v>
      </c>
      <c r="N829">
        <v>113</v>
      </c>
      <c r="P829" t="s">
        <v>7156</v>
      </c>
      <c r="Q829">
        <v>35</v>
      </c>
    </row>
    <row r="830" spans="1:17" x14ac:dyDescent="0.2">
      <c r="A830" s="8" t="s">
        <v>5736</v>
      </c>
      <c r="D830" s="8" t="s">
        <v>2885</v>
      </c>
      <c r="G830" s="8" t="s">
        <v>6801</v>
      </c>
      <c r="M830" t="s">
        <v>5736</v>
      </c>
      <c r="N830">
        <v>100</v>
      </c>
      <c r="P830" t="s">
        <v>2885</v>
      </c>
      <c r="Q830">
        <v>166</v>
      </c>
    </row>
    <row r="831" spans="1:17" x14ac:dyDescent="0.2">
      <c r="A831" s="8" t="s">
        <v>5766</v>
      </c>
      <c r="D831" s="8" t="s">
        <v>1877</v>
      </c>
      <c r="G831" s="8" t="s">
        <v>1606</v>
      </c>
      <c r="M831" t="s">
        <v>5766</v>
      </c>
      <c r="N831">
        <v>80</v>
      </c>
      <c r="P831" t="s">
        <v>1877</v>
      </c>
      <c r="Q831">
        <v>160</v>
      </c>
    </row>
    <row r="832" spans="1:17" x14ac:dyDescent="0.2">
      <c r="A832" s="8" t="s">
        <v>7958</v>
      </c>
      <c r="D832" s="8" t="s">
        <v>1963</v>
      </c>
      <c r="G832" s="8" t="s">
        <v>4318</v>
      </c>
      <c r="M832" t="s">
        <v>7958</v>
      </c>
      <c r="N832">
        <v>74</v>
      </c>
      <c r="P832" t="s">
        <v>1963</v>
      </c>
      <c r="Q832">
        <v>154</v>
      </c>
    </row>
    <row r="833" spans="1:17" x14ac:dyDescent="0.2">
      <c r="A833" s="8" t="s">
        <v>7408</v>
      </c>
      <c r="D833" s="8" t="s">
        <v>5027</v>
      </c>
      <c r="G833" s="8" t="s">
        <v>4427</v>
      </c>
      <c r="M833" t="s">
        <v>7408</v>
      </c>
      <c r="N833">
        <v>67</v>
      </c>
      <c r="P833" t="s">
        <v>5027</v>
      </c>
      <c r="Q833">
        <v>131</v>
      </c>
    </row>
    <row r="834" spans="1:17" x14ac:dyDescent="0.2">
      <c r="A834" s="8" t="s">
        <v>1862</v>
      </c>
      <c r="D834" s="8" t="s">
        <v>3391</v>
      </c>
      <c r="G834" s="8" t="s">
        <v>7156</v>
      </c>
      <c r="M834" t="s">
        <v>1862</v>
      </c>
      <c r="N834">
        <v>97</v>
      </c>
      <c r="P834" t="s">
        <v>3391</v>
      </c>
      <c r="Q834">
        <v>120</v>
      </c>
    </row>
    <row r="835" spans="1:17" x14ac:dyDescent="0.2">
      <c r="A835" s="8" t="s">
        <v>5796</v>
      </c>
      <c r="D835" s="8" t="s">
        <v>6802</v>
      </c>
      <c r="G835" s="8" t="s">
        <v>2885</v>
      </c>
      <c r="M835" t="s">
        <v>5796</v>
      </c>
      <c r="N835">
        <v>88</v>
      </c>
      <c r="P835" t="s">
        <v>6802</v>
      </c>
      <c r="Q835">
        <v>67</v>
      </c>
    </row>
    <row r="836" spans="1:17" x14ac:dyDescent="0.2">
      <c r="A836" s="8" t="s">
        <v>5826</v>
      </c>
      <c r="D836" s="8" t="s">
        <v>7407</v>
      </c>
      <c r="G836" s="8" t="s">
        <v>1877</v>
      </c>
      <c r="M836" t="s">
        <v>5826</v>
      </c>
      <c r="N836">
        <v>70</v>
      </c>
      <c r="P836" t="s">
        <v>7407</v>
      </c>
      <c r="Q836">
        <v>69</v>
      </c>
    </row>
    <row r="837" spans="1:17" x14ac:dyDescent="0.2">
      <c r="A837" s="8" t="s">
        <v>5882</v>
      </c>
      <c r="D837" s="8" t="s">
        <v>5067</v>
      </c>
      <c r="G837" s="8" t="s">
        <v>1963</v>
      </c>
      <c r="M837" t="s">
        <v>5882</v>
      </c>
      <c r="N837">
        <v>57</v>
      </c>
      <c r="P837" t="s">
        <v>5067</v>
      </c>
      <c r="Q837">
        <v>110</v>
      </c>
    </row>
    <row r="838" spans="1:17" x14ac:dyDescent="0.2">
      <c r="A838" s="8" t="s">
        <v>5916</v>
      </c>
      <c r="D838" s="8" t="s">
        <v>1516</v>
      </c>
      <c r="G838" s="8" t="s">
        <v>5027</v>
      </c>
      <c r="M838" t="s">
        <v>5916</v>
      </c>
      <c r="N838">
        <v>65</v>
      </c>
      <c r="P838" t="s">
        <v>1516</v>
      </c>
      <c r="Q838">
        <v>131</v>
      </c>
    </row>
    <row r="839" spans="1:17" x14ac:dyDescent="0.2">
      <c r="A839" s="8" t="s">
        <v>5955</v>
      </c>
      <c r="D839" s="8" t="s">
        <v>1458</v>
      </c>
      <c r="G839" s="8" t="s">
        <v>3391</v>
      </c>
      <c r="M839" t="s">
        <v>5955</v>
      </c>
      <c r="N839">
        <v>68</v>
      </c>
      <c r="P839" t="s">
        <v>1458</v>
      </c>
      <c r="Q839">
        <v>121</v>
      </c>
    </row>
    <row r="840" spans="1:17" x14ac:dyDescent="0.2">
      <c r="A840" s="8" t="s">
        <v>6026</v>
      </c>
      <c r="D840" s="8" t="s">
        <v>5577</v>
      </c>
      <c r="G840" s="8" t="s">
        <v>6802</v>
      </c>
      <c r="M840" t="s">
        <v>6026</v>
      </c>
      <c r="N840">
        <v>60</v>
      </c>
      <c r="P840" t="s">
        <v>5577</v>
      </c>
      <c r="Q840">
        <v>99</v>
      </c>
    </row>
    <row r="841" spans="1:17" x14ac:dyDescent="0.2">
      <c r="A841" s="8" t="s">
        <v>6032</v>
      </c>
      <c r="D841" s="8" t="s">
        <v>5615</v>
      </c>
      <c r="G841" s="8" t="s">
        <v>5067</v>
      </c>
      <c r="M841" t="s">
        <v>6032</v>
      </c>
      <c r="N841">
        <v>72</v>
      </c>
      <c r="P841" t="s">
        <v>5615</v>
      </c>
      <c r="Q841">
        <v>94</v>
      </c>
    </row>
    <row r="842" spans="1:17" x14ac:dyDescent="0.2">
      <c r="A842" s="8" t="s">
        <v>6038</v>
      </c>
      <c r="D842" s="8" t="s">
        <v>1638</v>
      </c>
      <c r="G842" s="8" t="s">
        <v>1516</v>
      </c>
      <c r="M842" t="s">
        <v>6038</v>
      </c>
      <c r="N842">
        <v>56</v>
      </c>
      <c r="P842" t="s">
        <v>1638</v>
      </c>
      <c r="Q842">
        <v>105</v>
      </c>
    </row>
    <row r="843" spans="1:17" x14ac:dyDescent="0.2">
      <c r="A843" s="8" t="s">
        <v>6048</v>
      </c>
      <c r="D843" s="8" t="s">
        <v>5632</v>
      </c>
      <c r="G843" s="8" t="s">
        <v>1458</v>
      </c>
      <c r="M843" t="s">
        <v>6048</v>
      </c>
      <c r="N843">
        <v>51</v>
      </c>
      <c r="P843" t="s">
        <v>5632</v>
      </c>
      <c r="Q843">
        <v>92</v>
      </c>
    </row>
    <row r="844" spans="1:17" x14ac:dyDescent="0.2">
      <c r="A844" s="8" t="s">
        <v>6714</v>
      </c>
      <c r="D844" s="8" t="s">
        <v>5666</v>
      </c>
      <c r="G844" s="8" t="s">
        <v>5577</v>
      </c>
      <c r="M844" t="s">
        <v>6714</v>
      </c>
      <c r="N844">
        <v>37</v>
      </c>
      <c r="P844" t="s">
        <v>5666</v>
      </c>
      <c r="Q844">
        <v>87</v>
      </c>
    </row>
    <row r="845" spans="1:17" x14ac:dyDescent="0.2">
      <c r="A845" s="8" t="s">
        <v>6066</v>
      </c>
      <c r="D845" s="8" t="s">
        <v>5684</v>
      </c>
      <c r="G845" s="8" t="s">
        <v>5615</v>
      </c>
      <c r="M845" t="s">
        <v>6066</v>
      </c>
      <c r="N845">
        <v>66</v>
      </c>
      <c r="P845" t="s">
        <v>5684</v>
      </c>
      <c r="Q845">
        <v>72</v>
      </c>
    </row>
    <row r="846" spans="1:17" x14ac:dyDescent="0.2">
      <c r="A846" s="8" t="s">
        <v>6091</v>
      </c>
      <c r="D846" s="8" t="s">
        <v>1790</v>
      </c>
      <c r="G846" s="8" t="s">
        <v>1638</v>
      </c>
      <c r="M846" t="s">
        <v>6091</v>
      </c>
      <c r="N846">
        <v>61</v>
      </c>
      <c r="P846" t="s">
        <v>1790</v>
      </c>
      <c r="Q846">
        <v>112</v>
      </c>
    </row>
    <row r="847" spans="1:17" x14ac:dyDescent="0.2">
      <c r="A847" s="8" t="s">
        <v>6088</v>
      </c>
      <c r="D847" s="8" t="s">
        <v>5736</v>
      </c>
      <c r="G847" s="8" t="s">
        <v>5632</v>
      </c>
      <c r="M847" t="s">
        <v>6088</v>
      </c>
      <c r="N847">
        <v>30</v>
      </c>
      <c r="P847" t="s">
        <v>5736</v>
      </c>
      <c r="Q847">
        <v>99</v>
      </c>
    </row>
    <row r="848" spans="1:17" x14ac:dyDescent="0.2">
      <c r="A848" s="8" t="s">
        <v>6132</v>
      </c>
      <c r="D848" s="8" t="s">
        <v>5766</v>
      </c>
      <c r="G848" s="8" t="s">
        <v>5666</v>
      </c>
      <c r="M848" t="s">
        <v>6132</v>
      </c>
      <c r="N848">
        <v>10</v>
      </c>
      <c r="P848" t="s">
        <v>5766</v>
      </c>
      <c r="Q848">
        <v>83</v>
      </c>
    </row>
    <row r="849" spans="1:17" x14ac:dyDescent="0.2">
      <c r="A849" s="8" t="s">
        <v>6155</v>
      </c>
      <c r="D849" s="8" t="s">
        <v>7958</v>
      </c>
      <c r="G849" s="8" t="s">
        <v>5684</v>
      </c>
      <c r="M849" t="s">
        <v>6155</v>
      </c>
      <c r="N849">
        <v>10</v>
      </c>
      <c r="P849" t="s">
        <v>7958</v>
      </c>
      <c r="Q849">
        <v>68</v>
      </c>
    </row>
    <row r="850" spans="1:17" x14ac:dyDescent="0.2">
      <c r="A850" s="8" t="s">
        <v>6168</v>
      </c>
      <c r="D850" s="8" t="s">
        <v>7408</v>
      </c>
      <c r="G850" s="8" t="s">
        <v>1790</v>
      </c>
      <c r="M850" t="s">
        <v>6168</v>
      </c>
      <c r="N850">
        <v>58</v>
      </c>
      <c r="P850" t="s">
        <v>7408</v>
      </c>
      <c r="Q850">
        <v>69</v>
      </c>
    </row>
    <row r="851" spans="1:17" x14ac:dyDescent="0.2">
      <c r="A851" s="8" t="s">
        <v>6362</v>
      </c>
      <c r="D851" s="8" t="s">
        <v>1862</v>
      </c>
      <c r="G851" s="8" t="s">
        <v>5736</v>
      </c>
      <c r="M851" t="s">
        <v>6362</v>
      </c>
      <c r="N851">
        <v>150</v>
      </c>
      <c r="P851" t="s">
        <v>1862</v>
      </c>
      <c r="Q851">
        <v>98</v>
      </c>
    </row>
    <row r="852" spans="1:17" x14ac:dyDescent="0.2">
      <c r="A852" s="8" t="s">
        <v>7409</v>
      </c>
      <c r="D852" s="8" t="s">
        <v>5796</v>
      </c>
      <c r="G852" s="8" t="s">
        <v>5766</v>
      </c>
      <c r="M852" t="s">
        <v>7409</v>
      </c>
      <c r="N852">
        <v>128</v>
      </c>
      <c r="P852" t="s">
        <v>5796</v>
      </c>
      <c r="Q852">
        <v>81</v>
      </c>
    </row>
    <row r="853" spans="1:17" x14ac:dyDescent="0.2">
      <c r="A853" s="8" t="s">
        <v>2912</v>
      </c>
      <c r="D853" s="8" t="s">
        <v>5826</v>
      </c>
      <c r="G853" s="8" t="s">
        <v>7958</v>
      </c>
      <c r="M853" t="s">
        <v>2912</v>
      </c>
      <c r="N853">
        <v>169</v>
      </c>
      <c r="P853" t="s">
        <v>5826</v>
      </c>
      <c r="Q853">
        <v>67</v>
      </c>
    </row>
    <row r="854" spans="1:17" x14ac:dyDescent="0.2">
      <c r="A854" s="8" t="s">
        <v>1913</v>
      </c>
      <c r="D854" s="8" t="s">
        <v>5882</v>
      </c>
      <c r="G854" s="8" t="s">
        <v>7408</v>
      </c>
      <c r="M854" t="s">
        <v>1913</v>
      </c>
      <c r="N854">
        <v>154</v>
      </c>
      <c r="P854" t="s">
        <v>5882</v>
      </c>
      <c r="Q854">
        <v>49</v>
      </c>
    </row>
    <row r="855" spans="1:17" x14ac:dyDescent="0.2">
      <c r="A855" s="8" t="s">
        <v>2024</v>
      </c>
      <c r="D855" s="8" t="s">
        <v>5916</v>
      </c>
      <c r="G855" s="8" t="s">
        <v>1862</v>
      </c>
      <c r="M855" t="s">
        <v>2024</v>
      </c>
      <c r="N855">
        <v>156</v>
      </c>
      <c r="P855" t="s">
        <v>5916</v>
      </c>
      <c r="Q855">
        <v>75</v>
      </c>
    </row>
    <row r="856" spans="1:17" x14ac:dyDescent="0.2">
      <c r="A856" s="8" t="s">
        <v>2196</v>
      </c>
      <c r="D856" s="8" t="s">
        <v>5955</v>
      </c>
      <c r="G856" s="8" t="s">
        <v>5796</v>
      </c>
      <c r="M856" t="s">
        <v>2196</v>
      </c>
      <c r="N856">
        <v>141</v>
      </c>
      <c r="P856" t="s">
        <v>5955</v>
      </c>
      <c r="Q856">
        <v>75</v>
      </c>
    </row>
    <row r="857" spans="1:17" x14ac:dyDescent="0.2">
      <c r="A857" s="8" t="s">
        <v>6193</v>
      </c>
      <c r="D857" s="8" t="s">
        <v>6026</v>
      </c>
      <c r="G857" s="8" t="s">
        <v>5826</v>
      </c>
      <c r="M857" t="s">
        <v>6193</v>
      </c>
      <c r="N857">
        <v>132</v>
      </c>
      <c r="P857" t="s">
        <v>6026</v>
      </c>
      <c r="Q857">
        <v>70</v>
      </c>
    </row>
    <row r="858" spans="1:17" x14ac:dyDescent="0.2">
      <c r="A858" s="8" t="s">
        <v>6209</v>
      </c>
      <c r="D858" s="8" t="s">
        <v>6032</v>
      </c>
      <c r="G858" s="8" t="s">
        <v>5882</v>
      </c>
      <c r="M858" t="s">
        <v>6209</v>
      </c>
      <c r="N858">
        <v>120</v>
      </c>
      <c r="P858" t="s">
        <v>6032</v>
      </c>
      <c r="Q858">
        <v>75</v>
      </c>
    </row>
    <row r="859" spans="1:17" x14ac:dyDescent="0.2">
      <c r="A859" s="8" t="s">
        <v>6187</v>
      </c>
      <c r="D859" s="8" t="s">
        <v>6038</v>
      </c>
      <c r="G859" s="8" t="s">
        <v>5916</v>
      </c>
      <c r="M859" t="s">
        <v>6187</v>
      </c>
      <c r="N859">
        <v>151</v>
      </c>
      <c r="P859" t="s">
        <v>6038</v>
      </c>
      <c r="Q859">
        <v>57</v>
      </c>
    </row>
    <row r="860" spans="1:17" x14ac:dyDescent="0.2">
      <c r="A860" s="8" t="s">
        <v>6264</v>
      </c>
      <c r="D860" s="8" t="s">
        <v>6048</v>
      </c>
      <c r="G860" s="8" t="s">
        <v>5955</v>
      </c>
      <c r="M860" t="s">
        <v>6264</v>
      </c>
      <c r="N860">
        <v>119</v>
      </c>
      <c r="P860" t="s">
        <v>6048</v>
      </c>
      <c r="Q860">
        <v>45</v>
      </c>
    </row>
    <row r="861" spans="1:17" x14ac:dyDescent="0.2">
      <c r="A861" s="8" t="s">
        <v>8087</v>
      </c>
      <c r="D861" s="8" t="s">
        <v>6714</v>
      </c>
      <c r="G861" s="8" t="s">
        <v>6026</v>
      </c>
      <c r="M861" t="s">
        <v>8087</v>
      </c>
      <c r="N861">
        <v>57</v>
      </c>
      <c r="P861" t="s">
        <v>6714</v>
      </c>
      <c r="Q861">
        <v>29</v>
      </c>
    </row>
    <row r="862" spans="1:17" x14ac:dyDescent="0.2">
      <c r="A862" s="8" t="s">
        <v>5332</v>
      </c>
      <c r="D862" s="8" t="s">
        <v>6066</v>
      </c>
      <c r="G862" s="8" t="s">
        <v>6032</v>
      </c>
      <c r="M862" t="s">
        <v>5332</v>
      </c>
      <c r="N862">
        <v>61</v>
      </c>
      <c r="P862" t="s">
        <v>6066</v>
      </c>
      <c r="Q862">
        <v>63</v>
      </c>
    </row>
    <row r="863" spans="1:17" x14ac:dyDescent="0.2">
      <c r="A863" s="8" t="s">
        <v>5405</v>
      </c>
      <c r="D863" s="8" t="s">
        <v>6091</v>
      </c>
      <c r="G863" s="8" t="s">
        <v>6038</v>
      </c>
      <c r="M863" t="s">
        <v>5405</v>
      </c>
      <c r="N863">
        <v>55</v>
      </c>
      <c r="P863" t="s">
        <v>6091</v>
      </c>
      <c r="Q863">
        <v>66</v>
      </c>
    </row>
    <row r="864" spans="1:17" x14ac:dyDescent="0.2">
      <c r="A864" s="8" t="s">
        <v>2480</v>
      </c>
      <c r="D864" s="8" t="s">
        <v>6088</v>
      </c>
      <c r="G864" s="8" t="s">
        <v>6048</v>
      </c>
      <c r="M864" t="s">
        <v>2480</v>
      </c>
      <c r="N864">
        <v>120</v>
      </c>
      <c r="P864" t="s">
        <v>6088</v>
      </c>
      <c r="Q864">
        <v>34</v>
      </c>
    </row>
    <row r="865" spans="1:17" x14ac:dyDescent="0.2">
      <c r="A865" s="8" t="s">
        <v>7410</v>
      </c>
      <c r="D865" s="8" t="s">
        <v>6132</v>
      </c>
      <c r="G865" s="8" t="s">
        <v>6714</v>
      </c>
      <c r="M865" t="s">
        <v>7410</v>
      </c>
      <c r="N865">
        <v>47</v>
      </c>
      <c r="P865" t="s">
        <v>6132</v>
      </c>
      <c r="Q865">
        <v>15</v>
      </c>
    </row>
    <row r="866" spans="1:17" x14ac:dyDescent="0.2">
      <c r="A866" s="8" t="s">
        <v>3442</v>
      </c>
      <c r="D866" s="8" t="s">
        <v>6155</v>
      </c>
      <c r="G866" s="8" t="s">
        <v>6066</v>
      </c>
      <c r="M866" t="s">
        <v>3442</v>
      </c>
      <c r="N866">
        <v>116</v>
      </c>
      <c r="P866" t="s">
        <v>6155</v>
      </c>
      <c r="Q866">
        <v>21</v>
      </c>
    </row>
    <row r="867" spans="1:17" x14ac:dyDescent="0.2">
      <c r="A867" s="8" t="s">
        <v>6803</v>
      </c>
      <c r="D867" s="8" t="s">
        <v>6168</v>
      </c>
      <c r="G867" s="8" t="s">
        <v>6091</v>
      </c>
      <c r="M867" t="s">
        <v>6803</v>
      </c>
      <c r="N867">
        <v>107</v>
      </c>
      <c r="P867" t="s">
        <v>6168</v>
      </c>
      <c r="Q867">
        <v>61</v>
      </c>
    </row>
    <row r="868" spans="1:17" x14ac:dyDescent="0.2">
      <c r="A868" s="8" t="s">
        <v>1632</v>
      </c>
      <c r="D868" s="8" t="s">
        <v>2912</v>
      </c>
      <c r="G868" s="8" t="s">
        <v>6088</v>
      </c>
      <c r="M868" t="s">
        <v>1632</v>
      </c>
      <c r="N868">
        <v>92</v>
      </c>
      <c r="P868" t="s">
        <v>2912</v>
      </c>
      <c r="Q868">
        <v>168</v>
      </c>
    </row>
    <row r="869" spans="1:17" x14ac:dyDescent="0.2">
      <c r="A869" s="8" t="s">
        <v>7411</v>
      </c>
      <c r="D869" s="8" t="s">
        <v>1913</v>
      </c>
      <c r="G869" s="8" t="s">
        <v>6132</v>
      </c>
      <c r="M869" t="s">
        <v>7411</v>
      </c>
      <c r="N869">
        <v>78</v>
      </c>
      <c r="P869" t="s">
        <v>1913</v>
      </c>
      <c r="Q869">
        <v>163</v>
      </c>
    </row>
    <row r="870" spans="1:17" x14ac:dyDescent="0.2">
      <c r="A870" s="8" t="s">
        <v>1787</v>
      </c>
      <c r="D870" s="8" t="s">
        <v>2024</v>
      </c>
      <c r="G870" s="8" t="s">
        <v>6155</v>
      </c>
      <c r="M870" t="s">
        <v>1787</v>
      </c>
      <c r="N870">
        <v>100</v>
      </c>
      <c r="P870" t="s">
        <v>2024</v>
      </c>
      <c r="Q870">
        <v>154</v>
      </c>
    </row>
    <row r="871" spans="1:17" x14ac:dyDescent="0.2">
      <c r="A871" s="8" t="s">
        <v>3611</v>
      </c>
      <c r="D871" s="8" t="s">
        <v>2196</v>
      </c>
      <c r="G871" s="8" t="s">
        <v>8355</v>
      </c>
      <c r="M871" t="s">
        <v>3611</v>
      </c>
      <c r="N871">
        <v>70</v>
      </c>
      <c r="P871" t="s">
        <v>2196</v>
      </c>
      <c r="Q871">
        <v>152</v>
      </c>
    </row>
    <row r="872" spans="1:17" x14ac:dyDescent="0.2">
      <c r="A872" s="8" t="s">
        <v>1860</v>
      </c>
      <c r="D872" s="8" t="s">
        <v>6193</v>
      </c>
      <c r="G872" s="8" t="s">
        <v>6168</v>
      </c>
      <c r="M872" t="s">
        <v>1860</v>
      </c>
      <c r="N872">
        <v>69</v>
      </c>
      <c r="P872" t="s">
        <v>6193</v>
      </c>
      <c r="Q872">
        <v>134</v>
      </c>
    </row>
    <row r="873" spans="1:17" x14ac:dyDescent="0.2">
      <c r="A873" s="8" t="s">
        <v>3769</v>
      </c>
      <c r="D873" s="8" t="s">
        <v>6209</v>
      </c>
      <c r="G873" s="8" t="s">
        <v>6362</v>
      </c>
      <c r="M873" t="s">
        <v>3769</v>
      </c>
      <c r="N873">
        <v>71</v>
      </c>
      <c r="P873" t="s">
        <v>6209</v>
      </c>
      <c r="Q873">
        <v>130</v>
      </c>
    </row>
    <row r="874" spans="1:17" x14ac:dyDescent="0.2">
      <c r="A874" s="8" t="s">
        <v>3877</v>
      </c>
      <c r="D874" s="8" t="s">
        <v>6187</v>
      </c>
      <c r="G874" s="8" t="s">
        <v>7409</v>
      </c>
      <c r="M874" t="s">
        <v>3877</v>
      </c>
      <c r="N874">
        <v>65</v>
      </c>
      <c r="P874" t="s">
        <v>6187</v>
      </c>
      <c r="Q874">
        <v>142</v>
      </c>
    </row>
    <row r="875" spans="1:17" x14ac:dyDescent="0.2">
      <c r="A875" s="8" t="s">
        <v>7412</v>
      </c>
      <c r="D875" s="8" t="s">
        <v>6264</v>
      </c>
      <c r="G875" s="8" t="s">
        <v>2912</v>
      </c>
      <c r="M875" t="s">
        <v>7412</v>
      </c>
      <c r="N875">
        <v>48</v>
      </c>
      <c r="P875" t="s">
        <v>6264</v>
      </c>
      <c r="Q875">
        <v>121</v>
      </c>
    </row>
    <row r="876" spans="1:17" x14ac:dyDescent="0.2">
      <c r="A876" s="8" t="s">
        <v>3972</v>
      </c>
      <c r="D876" s="8" t="s">
        <v>6246</v>
      </c>
      <c r="G876" s="8" t="s">
        <v>1913</v>
      </c>
      <c r="M876" t="s">
        <v>3972</v>
      </c>
      <c r="N876">
        <v>47</v>
      </c>
      <c r="P876" t="s">
        <v>6246</v>
      </c>
      <c r="Q876">
        <v>156</v>
      </c>
    </row>
    <row r="877" spans="1:17" x14ac:dyDescent="0.2">
      <c r="A877" s="8" t="s">
        <v>6715</v>
      </c>
      <c r="D877" s="8" t="s">
        <v>8184</v>
      </c>
      <c r="G877" s="8" t="s">
        <v>2024</v>
      </c>
      <c r="M877" t="s">
        <v>6715</v>
      </c>
      <c r="N877">
        <v>22</v>
      </c>
      <c r="P877" t="s">
        <v>8184</v>
      </c>
      <c r="Q877">
        <v>54</v>
      </c>
    </row>
    <row r="878" spans="1:17" x14ac:dyDescent="0.2">
      <c r="A878" s="8" t="s">
        <v>2601</v>
      </c>
      <c r="D878" s="8" t="s">
        <v>8185</v>
      </c>
      <c r="G878" s="8" t="s">
        <v>2196</v>
      </c>
      <c r="M878" t="s">
        <v>2601</v>
      </c>
      <c r="N878">
        <v>164</v>
      </c>
      <c r="P878" t="s">
        <v>8185</v>
      </c>
      <c r="Q878">
        <v>56</v>
      </c>
    </row>
    <row r="879" spans="1:17" x14ac:dyDescent="0.2">
      <c r="A879" s="8" t="s">
        <v>1998</v>
      </c>
      <c r="D879" s="8" t="s">
        <v>5405</v>
      </c>
      <c r="G879" s="8" t="s">
        <v>6193</v>
      </c>
      <c r="M879" t="s">
        <v>1998</v>
      </c>
      <c r="N879">
        <v>144</v>
      </c>
      <c r="P879" t="s">
        <v>5405</v>
      </c>
      <c r="Q879">
        <v>54</v>
      </c>
    </row>
    <row r="880" spans="1:17" x14ac:dyDescent="0.2">
      <c r="A880" s="8" t="s">
        <v>2338</v>
      </c>
      <c r="D880" s="8" t="s">
        <v>8186</v>
      </c>
      <c r="G880" s="8" t="s">
        <v>6209</v>
      </c>
      <c r="M880" t="s">
        <v>2338</v>
      </c>
      <c r="N880">
        <v>125</v>
      </c>
      <c r="P880" t="s">
        <v>8186</v>
      </c>
      <c r="Q880">
        <v>124</v>
      </c>
    </row>
    <row r="881" spans="1:17" x14ac:dyDescent="0.2">
      <c r="A881" s="8" t="s">
        <v>2383</v>
      </c>
      <c r="D881" s="8" t="s">
        <v>7410</v>
      </c>
      <c r="G881" s="8" t="s">
        <v>6187</v>
      </c>
      <c r="M881" t="s">
        <v>2383</v>
      </c>
      <c r="N881">
        <v>141</v>
      </c>
      <c r="P881" t="s">
        <v>7410</v>
      </c>
      <c r="Q881">
        <v>51</v>
      </c>
    </row>
    <row r="882" spans="1:17" x14ac:dyDescent="0.2">
      <c r="A882" s="8" t="s">
        <v>4088</v>
      </c>
      <c r="D882" s="8" t="s">
        <v>3442</v>
      </c>
      <c r="G882" s="8" t="s">
        <v>6264</v>
      </c>
      <c r="M882" t="s">
        <v>4088</v>
      </c>
      <c r="N882">
        <v>126</v>
      </c>
      <c r="P882" t="s">
        <v>3442</v>
      </c>
      <c r="Q882">
        <v>119</v>
      </c>
    </row>
    <row r="883" spans="1:17" x14ac:dyDescent="0.2">
      <c r="A883" s="8" t="s">
        <v>4137</v>
      </c>
      <c r="D883" s="8" t="s">
        <v>6803</v>
      </c>
      <c r="G883" s="8" t="s">
        <v>8087</v>
      </c>
      <c r="M883" t="s">
        <v>4137</v>
      </c>
      <c r="N883">
        <v>111</v>
      </c>
      <c r="P883" t="s">
        <v>6803</v>
      </c>
      <c r="Q883">
        <v>103</v>
      </c>
    </row>
    <row r="884" spans="1:17" x14ac:dyDescent="0.2">
      <c r="A884" s="8" t="s">
        <v>5099</v>
      </c>
      <c r="D884" s="8" t="s">
        <v>1632</v>
      </c>
      <c r="G884" s="8" t="s">
        <v>5332</v>
      </c>
      <c r="M884" t="s">
        <v>5099</v>
      </c>
      <c r="N884">
        <v>112</v>
      </c>
      <c r="P884" t="s">
        <v>1632</v>
      </c>
      <c r="Q884">
        <v>95</v>
      </c>
    </row>
    <row r="885" spans="1:17" x14ac:dyDescent="0.2">
      <c r="A885" s="8" t="s">
        <v>7413</v>
      </c>
      <c r="D885" s="8" t="s">
        <v>7411</v>
      </c>
      <c r="G885" s="8" t="s">
        <v>5405</v>
      </c>
      <c r="M885" t="s">
        <v>7413</v>
      </c>
      <c r="N885">
        <v>94</v>
      </c>
      <c r="P885" t="s">
        <v>7411</v>
      </c>
      <c r="Q885">
        <v>77</v>
      </c>
    </row>
    <row r="886" spans="1:17" x14ac:dyDescent="0.2">
      <c r="A886" s="8" t="s">
        <v>1681</v>
      </c>
      <c r="D886" s="8" t="s">
        <v>1787</v>
      </c>
      <c r="G886" s="8" t="s">
        <v>2480</v>
      </c>
      <c r="M886" t="s">
        <v>1681</v>
      </c>
      <c r="N886">
        <v>113</v>
      </c>
      <c r="P886" t="s">
        <v>1787</v>
      </c>
      <c r="Q886">
        <v>93</v>
      </c>
    </row>
    <row r="887" spans="1:17" x14ac:dyDescent="0.2">
      <c r="A887" s="8" t="s">
        <v>5170</v>
      </c>
      <c r="D887" s="8" t="s">
        <v>3611</v>
      </c>
      <c r="G887" s="8" t="s">
        <v>8472</v>
      </c>
      <c r="M887" t="s">
        <v>5170</v>
      </c>
      <c r="N887">
        <v>91</v>
      </c>
      <c r="P887" t="s">
        <v>3611</v>
      </c>
      <c r="Q887">
        <v>71</v>
      </c>
    </row>
    <row r="888" spans="1:17" x14ac:dyDescent="0.2">
      <c r="A888" s="8" t="s">
        <v>7096</v>
      </c>
      <c r="D888" s="8" t="s">
        <v>1860</v>
      </c>
      <c r="G888" s="8" t="s">
        <v>7410</v>
      </c>
      <c r="M888" t="s">
        <v>7096</v>
      </c>
      <c r="N888">
        <v>82</v>
      </c>
      <c r="P888" t="s">
        <v>1860</v>
      </c>
      <c r="Q888">
        <v>67</v>
      </c>
    </row>
    <row r="889" spans="1:17" x14ac:dyDescent="0.2">
      <c r="A889" s="8" t="s">
        <v>1826</v>
      </c>
      <c r="D889" s="8" t="s">
        <v>3769</v>
      </c>
      <c r="G889" s="8" t="s">
        <v>3442</v>
      </c>
      <c r="M889" t="s">
        <v>1826</v>
      </c>
      <c r="N889">
        <v>104</v>
      </c>
      <c r="P889" t="s">
        <v>3769</v>
      </c>
      <c r="Q889">
        <v>65</v>
      </c>
    </row>
    <row r="890" spans="1:17" x14ac:dyDescent="0.2">
      <c r="A890" s="8" t="s">
        <v>5235</v>
      </c>
      <c r="D890" s="8" t="s">
        <v>3877</v>
      </c>
      <c r="G890" s="8" t="s">
        <v>6803</v>
      </c>
      <c r="M890" t="s">
        <v>5235</v>
      </c>
      <c r="N890">
        <v>74</v>
      </c>
      <c r="P890" t="s">
        <v>3877</v>
      </c>
      <c r="Q890">
        <v>63</v>
      </c>
    </row>
    <row r="891" spans="1:17" x14ac:dyDescent="0.2">
      <c r="A891" s="8" t="s">
        <v>7414</v>
      </c>
      <c r="D891" s="8" t="s">
        <v>7412</v>
      </c>
      <c r="G891" s="8" t="s">
        <v>1632</v>
      </c>
      <c r="M891" t="s">
        <v>7414</v>
      </c>
      <c r="N891">
        <v>71</v>
      </c>
      <c r="P891" t="s">
        <v>7412</v>
      </c>
      <c r="Q891">
        <v>43</v>
      </c>
    </row>
    <row r="892" spans="1:17" x14ac:dyDescent="0.2">
      <c r="A892" s="8" t="s">
        <v>5292</v>
      </c>
      <c r="D892" s="8" t="s">
        <v>3972</v>
      </c>
      <c r="G892" s="8" t="s">
        <v>7411</v>
      </c>
      <c r="M892" t="s">
        <v>5292</v>
      </c>
      <c r="N892">
        <v>89</v>
      </c>
      <c r="P892" t="s">
        <v>3972</v>
      </c>
      <c r="Q892">
        <v>58</v>
      </c>
    </row>
    <row r="893" spans="1:17" x14ac:dyDescent="0.2">
      <c r="A893" s="8" t="s">
        <v>5316</v>
      </c>
      <c r="D893" s="8" t="s">
        <v>6715</v>
      </c>
      <c r="G893" s="8" t="s">
        <v>1787</v>
      </c>
      <c r="M893" t="s">
        <v>5316</v>
      </c>
      <c r="N893">
        <v>65</v>
      </c>
      <c r="P893" t="s">
        <v>6715</v>
      </c>
      <c r="Q893">
        <v>39</v>
      </c>
    </row>
    <row r="894" spans="1:17" x14ac:dyDescent="0.2">
      <c r="A894" s="8" t="s">
        <v>5373</v>
      </c>
      <c r="D894" s="8" t="s">
        <v>2601</v>
      </c>
      <c r="G894" s="8" t="s">
        <v>3611</v>
      </c>
      <c r="M894" t="s">
        <v>5373</v>
      </c>
      <c r="N894">
        <v>73</v>
      </c>
      <c r="P894" t="s">
        <v>2601</v>
      </c>
      <c r="Q894">
        <v>157</v>
      </c>
    </row>
    <row r="895" spans="1:17" x14ac:dyDescent="0.2">
      <c r="A895" s="8" t="s">
        <v>5397</v>
      </c>
      <c r="D895" s="8" t="s">
        <v>1998</v>
      </c>
      <c r="G895" s="8" t="s">
        <v>1860</v>
      </c>
      <c r="M895" t="s">
        <v>5397</v>
      </c>
      <c r="N895">
        <v>59</v>
      </c>
      <c r="P895" t="s">
        <v>1998</v>
      </c>
      <c r="Q895">
        <v>146</v>
      </c>
    </row>
    <row r="896" spans="1:17" x14ac:dyDescent="0.2">
      <c r="A896" s="8" t="s">
        <v>5418</v>
      </c>
      <c r="D896" s="8" t="s">
        <v>2338</v>
      </c>
      <c r="G896" s="8" t="s">
        <v>8356</v>
      </c>
      <c r="M896" t="s">
        <v>5418</v>
      </c>
      <c r="N896">
        <v>53</v>
      </c>
      <c r="P896" t="s">
        <v>2338</v>
      </c>
      <c r="Q896">
        <v>136</v>
      </c>
    </row>
    <row r="897" spans="1:17" x14ac:dyDescent="0.2">
      <c r="A897" s="8" t="s">
        <v>7415</v>
      </c>
      <c r="D897" s="8" t="s">
        <v>2383</v>
      </c>
      <c r="G897" s="8" t="s">
        <v>3769</v>
      </c>
      <c r="M897" t="s">
        <v>7415</v>
      </c>
      <c r="N897">
        <v>40</v>
      </c>
      <c r="P897" t="s">
        <v>2383</v>
      </c>
      <c r="Q897">
        <v>151</v>
      </c>
    </row>
    <row r="898" spans="1:17" x14ac:dyDescent="0.2">
      <c r="A898" s="8" t="s">
        <v>5442</v>
      </c>
      <c r="D898" s="8" t="s">
        <v>4137</v>
      </c>
      <c r="G898" s="8" t="s">
        <v>3877</v>
      </c>
      <c r="M898" t="s">
        <v>5442</v>
      </c>
      <c r="N898">
        <v>28</v>
      </c>
      <c r="P898" t="s">
        <v>4137</v>
      </c>
      <c r="Q898">
        <v>125</v>
      </c>
    </row>
    <row r="899" spans="1:17" x14ac:dyDescent="0.2">
      <c r="A899" s="8" t="s">
        <v>5503</v>
      </c>
      <c r="D899" s="8" t="s">
        <v>6804</v>
      </c>
      <c r="G899" s="8" t="s">
        <v>7412</v>
      </c>
      <c r="M899" t="s">
        <v>5503</v>
      </c>
      <c r="N899">
        <v>104</v>
      </c>
      <c r="P899" t="s">
        <v>6804</v>
      </c>
      <c r="Q899">
        <v>115</v>
      </c>
    </row>
    <row r="900" spans="1:17" x14ac:dyDescent="0.2">
      <c r="A900" s="8" t="s">
        <v>2571</v>
      </c>
      <c r="D900" s="8" t="s">
        <v>5099</v>
      </c>
      <c r="G900" s="8" t="s">
        <v>3972</v>
      </c>
      <c r="M900" t="s">
        <v>2571</v>
      </c>
      <c r="N900">
        <v>156</v>
      </c>
      <c r="P900" t="s">
        <v>5099</v>
      </c>
      <c r="Q900">
        <v>117</v>
      </c>
    </row>
    <row r="901" spans="1:17" x14ac:dyDescent="0.2">
      <c r="A901" s="8" t="s">
        <v>2561</v>
      </c>
      <c r="D901" s="8" t="s">
        <v>7413</v>
      </c>
      <c r="G901" s="8" t="s">
        <v>6715</v>
      </c>
      <c r="M901" t="s">
        <v>2561</v>
      </c>
      <c r="N901">
        <v>148</v>
      </c>
      <c r="P901" t="s">
        <v>7413</v>
      </c>
      <c r="Q901">
        <v>99</v>
      </c>
    </row>
    <row r="902" spans="1:17" x14ac:dyDescent="0.2">
      <c r="A902" s="8" t="s">
        <v>2553</v>
      </c>
      <c r="D902" s="8" t="s">
        <v>1681</v>
      </c>
      <c r="G902" s="8" t="s">
        <v>2601</v>
      </c>
      <c r="M902" t="s">
        <v>2553</v>
      </c>
      <c r="N902">
        <v>130</v>
      </c>
      <c r="P902" t="s">
        <v>1681</v>
      </c>
      <c r="Q902">
        <v>114</v>
      </c>
    </row>
    <row r="903" spans="1:17" x14ac:dyDescent="0.2">
      <c r="A903" s="8" t="s">
        <v>2529</v>
      </c>
      <c r="D903" s="8" t="s">
        <v>5170</v>
      </c>
      <c r="G903" s="8" t="s">
        <v>1998</v>
      </c>
      <c r="M903" t="s">
        <v>2529</v>
      </c>
      <c r="N903">
        <v>107</v>
      </c>
      <c r="P903" t="s">
        <v>5170</v>
      </c>
      <c r="Q903">
        <v>90</v>
      </c>
    </row>
    <row r="904" spans="1:17" x14ac:dyDescent="0.2">
      <c r="A904" s="8" t="s">
        <v>7157</v>
      </c>
      <c r="D904" s="8" t="s">
        <v>7096</v>
      </c>
      <c r="G904" s="8" t="s">
        <v>2338</v>
      </c>
      <c r="M904" t="s">
        <v>7157</v>
      </c>
      <c r="N904">
        <v>85</v>
      </c>
      <c r="P904" t="s">
        <v>7096</v>
      </c>
      <c r="Q904">
        <v>85</v>
      </c>
    </row>
    <row r="905" spans="1:17" x14ac:dyDescent="0.2">
      <c r="A905" s="8" t="s">
        <v>3075</v>
      </c>
      <c r="D905" s="8" t="s">
        <v>1826</v>
      </c>
      <c r="G905" s="8" t="s">
        <v>2383</v>
      </c>
      <c r="M905" t="s">
        <v>3075</v>
      </c>
      <c r="N905">
        <v>83</v>
      </c>
      <c r="P905" t="s">
        <v>1826</v>
      </c>
      <c r="Q905">
        <v>108</v>
      </c>
    </row>
    <row r="906" spans="1:17" x14ac:dyDescent="0.2">
      <c r="A906" s="8" t="s">
        <v>3304</v>
      </c>
      <c r="D906" s="8" t="s">
        <v>5235</v>
      </c>
      <c r="G906" s="8" t="s">
        <v>4088</v>
      </c>
      <c r="M906" t="s">
        <v>3304</v>
      </c>
      <c r="N906">
        <v>139</v>
      </c>
      <c r="P906" t="s">
        <v>5235</v>
      </c>
      <c r="Q906">
        <v>77</v>
      </c>
    </row>
    <row r="907" spans="1:17" x14ac:dyDescent="0.2">
      <c r="A907" s="8" t="s">
        <v>6805</v>
      </c>
      <c r="D907" s="8" t="s">
        <v>7414</v>
      </c>
      <c r="G907" s="8" t="s">
        <v>4137</v>
      </c>
      <c r="M907" t="s">
        <v>6805</v>
      </c>
      <c r="N907">
        <v>116</v>
      </c>
      <c r="P907" t="s">
        <v>7414</v>
      </c>
      <c r="Q907">
        <v>64</v>
      </c>
    </row>
    <row r="908" spans="1:17" x14ac:dyDescent="0.2">
      <c r="A908" s="8" t="s">
        <v>1329</v>
      </c>
      <c r="D908" s="8" t="s">
        <v>5292</v>
      </c>
      <c r="G908" s="8" t="s">
        <v>5099</v>
      </c>
      <c r="M908" t="s">
        <v>1329</v>
      </c>
      <c r="N908">
        <v>112</v>
      </c>
      <c r="P908" t="s">
        <v>5292</v>
      </c>
      <c r="Q908">
        <v>89</v>
      </c>
    </row>
    <row r="909" spans="1:17" x14ac:dyDescent="0.2">
      <c r="A909" s="8" t="s">
        <v>4200</v>
      </c>
      <c r="D909" s="8" t="s">
        <v>5316</v>
      </c>
      <c r="G909" s="8" t="s">
        <v>7413</v>
      </c>
      <c r="M909" t="s">
        <v>4200</v>
      </c>
      <c r="N909">
        <v>103</v>
      </c>
      <c r="P909" t="s">
        <v>5316</v>
      </c>
      <c r="Q909">
        <v>64</v>
      </c>
    </row>
    <row r="910" spans="1:17" x14ac:dyDescent="0.2">
      <c r="A910" s="8" t="s">
        <v>1544</v>
      </c>
      <c r="D910" s="8" t="s">
        <v>5373</v>
      </c>
      <c r="G910" s="8" t="s">
        <v>1681</v>
      </c>
      <c r="M910" t="s">
        <v>1544</v>
      </c>
      <c r="N910">
        <v>104</v>
      </c>
      <c r="P910" t="s">
        <v>5373</v>
      </c>
      <c r="Q910">
        <v>72</v>
      </c>
    </row>
    <row r="911" spans="1:17" x14ac:dyDescent="0.2">
      <c r="A911" s="8" t="s">
        <v>4241</v>
      </c>
      <c r="D911" s="8" t="s">
        <v>5397</v>
      </c>
      <c r="G911" s="8" t="s">
        <v>5170</v>
      </c>
      <c r="M911" t="s">
        <v>4241</v>
      </c>
      <c r="N911">
        <v>94</v>
      </c>
      <c r="P911" t="s">
        <v>5397</v>
      </c>
      <c r="Q911">
        <v>64</v>
      </c>
    </row>
    <row r="912" spans="1:17" x14ac:dyDescent="0.2">
      <c r="A912" s="8" t="s">
        <v>7416</v>
      </c>
      <c r="D912" s="8" t="s">
        <v>5418</v>
      </c>
      <c r="G912" s="8" t="s">
        <v>7096</v>
      </c>
      <c r="M912" t="s">
        <v>7416</v>
      </c>
      <c r="N912">
        <v>74</v>
      </c>
      <c r="P912" t="s">
        <v>5418</v>
      </c>
      <c r="Q912">
        <v>54</v>
      </c>
    </row>
    <row r="913" spans="1:17" x14ac:dyDescent="0.2">
      <c r="A913" s="8" t="s">
        <v>1753</v>
      </c>
      <c r="D913" s="8" t="s">
        <v>7415</v>
      </c>
      <c r="G913" s="8" t="s">
        <v>1826</v>
      </c>
      <c r="M913" t="s">
        <v>1753</v>
      </c>
      <c r="N913">
        <v>89</v>
      </c>
      <c r="P913" t="s">
        <v>7415</v>
      </c>
      <c r="Q913">
        <v>40</v>
      </c>
    </row>
    <row r="914" spans="1:17" x14ac:dyDescent="0.2">
      <c r="A914" s="8" t="s">
        <v>4357</v>
      </c>
      <c r="D914" s="8" t="s">
        <v>5442</v>
      </c>
      <c r="G914" s="8" t="s">
        <v>5235</v>
      </c>
      <c r="M914" t="s">
        <v>4357</v>
      </c>
      <c r="N914">
        <v>75</v>
      </c>
      <c r="P914" t="s">
        <v>5442</v>
      </c>
      <c r="Q914">
        <v>37</v>
      </c>
    </row>
    <row r="915" spans="1:17" x14ac:dyDescent="0.2">
      <c r="A915" s="8" t="s">
        <v>4435</v>
      </c>
      <c r="D915" s="8" t="s">
        <v>5503</v>
      </c>
      <c r="G915" s="8" t="s">
        <v>7414</v>
      </c>
      <c r="M915" t="s">
        <v>4435</v>
      </c>
      <c r="N915">
        <v>102</v>
      </c>
      <c r="P915" t="s">
        <v>5503</v>
      </c>
      <c r="Q915">
        <v>104</v>
      </c>
    </row>
    <row r="916" spans="1:17" x14ac:dyDescent="0.2">
      <c r="A916" s="8" t="s">
        <v>4493</v>
      </c>
      <c r="D916" s="8" t="s">
        <v>2571</v>
      </c>
      <c r="G916" s="8" t="s">
        <v>5292</v>
      </c>
      <c r="M916" t="s">
        <v>4493</v>
      </c>
      <c r="N916">
        <v>81</v>
      </c>
      <c r="P916" t="s">
        <v>2571</v>
      </c>
      <c r="Q916">
        <v>154</v>
      </c>
    </row>
    <row r="917" spans="1:17" x14ac:dyDescent="0.2">
      <c r="A917" s="8" t="s">
        <v>7417</v>
      </c>
      <c r="D917" s="8" t="s">
        <v>2561</v>
      </c>
      <c r="G917" s="8" t="s">
        <v>5316</v>
      </c>
      <c r="M917" t="s">
        <v>7417</v>
      </c>
      <c r="N917">
        <v>75</v>
      </c>
      <c r="P917" t="s">
        <v>2561</v>
      </c>
      <c r="Q917">
        <v>145</v>
      </c>
    </row>
    <row r="918" spans="1:17" x14ac:dyDescent="0.2">
      <c r="A918" s="8" t="s">
        <v>4574</v>
      </c>
      <c r="D918" s="8" t="s">
        <v>2553</v>
      </c>
      <c r="G918" s="8" t="s">
        <v>5373</v>
      </c>
      <c r="M918" t="s">
        <v>4574</v>
      </c>
      <c r="N918">
        <v>65</v>
      </c>
      <c r="P918" t="s">
        <v>2553</v>
      </c>
      <c r="Q918">
        <v>131</v>
      </c>
    </row>
    <row r="919" spans="1:17" x14ac:dyDescent="0.2">
      <c r="A919" s="8" t="s">
        <v>4639</v>
      </c>
      <c r="D919" s="8" t="s">
        <v>2529</v>
      </c>
      <c r="G919" s="8" t="s">
        <v>5397</v>
      </c>
      <c r="M919" t="s">
        <v>4639</v>
      </c>
      <c r="N919">
        <v>53</v>
      </c>
      <c r="P919" t="s">
        <v>2529</v>
      </c>
      <c r="Q919">
        <v>108</v>
      </c>
    </row>
    <row r="920" spans="1:17" x14ac:dyDescent="0.2">
      <c r="A920" s="8" t="s">
        <v>4583</v>
      </c>
      <c r="D920" s="8" t="s">
        <v>7157</v>
      </c>
      <c r="G920" s="8" t="s">
        <v>5418</v>
      </c>
      <c r="M920" t="s">
        <v>4583</v>
      </c>
      <c r="N920">
        <v>46</v>
      </c>
      <c r="P920" t="s">
        <v>7157</v>
      </c>
      <c r="Q920">
        <v>94</v>
      </c>
    </row>
    <row r="921" spans="1:17" x14ac:dyDescent="0.2">
      <c r="A921" s="8" t="s">
        <v>4829</v>
      </c>
      <c r="D921" s="8" t="s">
        <v>3075</v>
      </c>
      <c r="G921" s="8" t="s">
        <v>7415</v>
      </c>
      <c r="M921" t="s">
        <v>4829</v>
      </c>
      <c r="N921">
        <v>50</v>
      </c>
      <c r="P921" t="s">
        <v>3075</v>
      </c>
      <c r="Q921">
        <v>75</v>
      </c>
    </row>
    <row r="922" spans="1:17" x14ac:dyDescent="0.2">
      <c r="A922" s="8" t="s">
        <v>4808</v>
      </c>
      <c r="D922" s="8" t="s">
        <v>3304</v>
      </c>
      <c r="G922" s="8" t="s">
        <v>5442</v>
      </c>
      <c r="M922" t="s">
        <v>4808</v>
      </c>
      <c r="N922">
        <v>35</v>
      </c>
      <c r="P922" t="s">
        <v>3304</v>
      </c>
      <c r="Q922">
        <v>150</v>
      </c>
    </row>
    <row r="923" spans="1:17" x14ac:dyDescent="0.2">
      <c r="A923" s="8" t="s">
        <v>6384</v>
      </c>
      <c r="D923" s="8" t="s">
        <v>6805</v>
      </c>
      <c r="G923" s="8" t="s">
        <v>5503</v>
      </c>
      <c r="M923" t="s">
        <v>6384</v>
      </c>
      <c r="N923">
        <v>138</v>
      </c>
      <c r="P923" t="s">
        <v>6805</v>
      </c>
      <c r="Q923">
        <v>129</v>
      </c>
    </row>
    <row r="924" spans="1:17" x14ac:dyDescent="0.2">
      <c r="A924" s="8" t="s">
        <v>2888</v>
      </c>
      <c r="D924" s="8" t="s">
        <v>1329</v>
      </c>
      <c r="G924" s="8" t="s">
        <v>2571</v>
      </c>
      <c r="M924" t="s">
        <v>2888</v>
      </c>
      <c r="N924">
        <v>169</v>
      </c>
      <c r="P924" t="s">
        <v>1329</v>
      </c>
      <c r="Q924">
        <v>115</v>
      </c>
    </row>
    <row r="925" spans="1:17" x14ac:dyDescent="0.2">
      <c r="A925" s="8" t="s">
        <v>1880</v>
      </c>
      <c r="D925" s="8" t="s">
        <v>4200</v>
      </c>
      <c r="G925" s="8" t="s">
        <v>2561</v>
      </c>
      <c r="M925" t="s">
        <v>1880</v>
      </c>
      <c r="N925">
        <v>162</v>
      </c>
      <c r="P925" t="s">
        <v>4200</v>
      </c>
      <c r="Q925">
        <v>101</v>
      </c>
    </row>
    <row r="926" spans="1:17" x14ac:dyDescent="0.2">
      <c r="A926" s="8" t="s">
        <v>1966</v>
      </c>
      <c r="D926" s="8" t="s">
        <v>1544</v>
      </c>
      <c r="G926" s="8" t="s">
        <v>2553</v>
      </c>
      <c r="M926" t="s">
        <v>1966</v>
      </c>
      <c r="N926">
        <v>150</v>
      </c>
      <c r="P926" t="s">
        <v>1544</v>
      </c>
      <c r="Q926">
        <v>104</v>
      </c>
    </row>
    <row r="927" spans="1:17" x14ac:dyDescent="0.2">
      <c r="A927" s="8" t="s">
        <v>5036</v>
      </c>
      <c r="D927" s="8" t="s">
        <v>4241</v>
      </c>
      <c r="G927" s="8" t="s">
        <v>2529</v>
      </c>
      <c r="M927" t="s">
        <v>5036</v>
      </c>
      <c r="N927">
        <v>125</v>
      </c>
      <c r="P927" t="s">
        <v>4241</v>
      </c>
      <c r="Q927">
        <v>95</v>
      </c>
    </row>
    <row r="928" spans="1:17" x14ac:dyDescent="0.2">
      <c r="A928" s="8" t="s">
        <v>2821</v>
      </c>
      <c r="D928" s="8" t="s">
        <v>7416</v>
      </c>
      <c r="G928" s="8" t="s">
        <v>7157</v>
      </c>
      <c r="M928" t="s">
        <v>2821</v>
      </c>
      <c r="N928">
        <v>127</v>
      </c>
      <c r="P928" t="s">
        <v>7416</v>
      </c>
      <c r="Q928">
        <v>75</v>
      </c>
    </row>
    <row r="929" spans="1:17" x14ac:dyDescent="0.2">
      <c r="A929" s="8" t="s">
        <v>1418</v>
      </c>
      <c r="D929" s="8" t="s">
        <v>1753</v>
      </c>
      <c r="G929" s="8" t="s">
        <v>3075</v>
      </c>
      <c r="M929" t="s">
        <v>1418</v>
      </c>
      <c r="N929">
        <v>121</v>
      </c>
      <c r="P929" t="s">
        <v>1753</v>
      </c>
      <c r="Q929">
        <v>91</v>
      </c>
    </row>
    <row r="930" spans="1:17" x14ac:dyDescent="0.2">
      <c r="A930" s="8" t="s">
        <v>4217</v>
      </c>
      <c r="D930" s="8" t="s">
        <v>4357</v>
      </c>
      <c r="G930" s="8" t="s">
        <v>3304</v>
      </c>
      <c r="M930" t="s">
        <v>4217</v>
      </c>
      <c r="N930">
        <v>94</v>
      </c>
      <c r="P930" t="s">
        <v>4357</v>
      </c>
      <c r="Q930">
        <v>75</v>
      </c>
    </row>
    <row r="931" spans="1:17" x14ac:dyDescent="0.2">
      <c r="A931" s="8" t="s">
        <v>4234</v>
      </c>
      <c r="D931" s="8" t="s">
        <v>4435</v>
      </c>
      <c r="G931" s="8" t="s">
        <v>6805</v>
      </c>
      <c r="M931" t="s">
        <v>4234</v>
      </c>
      <c r="N931">
        <v>88</v>
      </c>
      <c r="P931" t="s">
        <v>4435</v>
      </c>
      <c r="Q931">
        <v>101</v>
      </c>
    </row>
    <row r="932" spans="1:17" x14ac:dyDescent="0.2">
      <c r="A932" s="8" t="s">
        <v>1550</v>
      </c>
      <c r="D932" s="8" t="s">
        <v>4493</v>
      </c>
      <c r="G932" s="8" t="s">
        <v>1329</v>
      </c>
      <c r="M932" t="s">
        <v>1550</v>
      </c>
      <c r="N932">
        <v>97</v>
      </c>
      <c r="P932" t="s">
        <v>4493</v>
      </c>
      <c r="Q932">
        <v>81</v>
      </c>
    </row>
    <row r="933" spans="1:17" x14ac:dyDescent="0.2">
      <c r="A933" s="8" t="s">
        <v>4268</v>
      </c>
      <c r="D933" s="8" t="s">
        <v>7417</v>
      </c>
      <c r="G933" s="8" t="s">
        <v>4200</v>
      </c>
      <c r="M933" t="s">
        <v>4268</v>
      </c>
      <c r="N933">
        <v>104</v>
      </c>
      <c r="P933" t="s">
        <v>7417</v>
      </c>
      <c r="Q933">
        <v>54</v>
      </c>
    </row>
    <row r="934" spans="1:17" x14ac:dyDescent="0.2">
      <c r="A934" s="8" t="s">
        <v>6321</v>
      </c>
      <c r="D934" s="8" t="s">
        <v>4574</v>
      </c>
      <c r="G934" s="8" t="s">
        <v>1544</v>
      </c>
      <c r="M934" t="s">
        <v>6321</v>
      </c>
      <c r="N934">
        <v>81</v>
      </c>
      <c r="P934" t="s">
        <v>4574</v>
      </c>
      <c r="Q934">
        <v>57</v>
      </c>
    </row>
    <row r="935" spans="1:17" x14ac:dyDescent="0.2">
      <c r="A935" s="8" t="s">
        <v>1769</v>
      </c>
      <c r="D935" s="8" t="s">
        <v>4639</v>
      </c>
      <c r="G935" s="8" t="s">
        <v>4241</v>
      </c>
      <c r="M935" t="s">
        <v>1769</v>
      </c>
      <c r="N935">
        <v>83</v>
      </c>
      <c r="P935" t="s">
        <v>4639</v>
      </c>
      <c r="Q935">
        <v>53</v>
      </c>
    </row>
    <row r="936" spans="1:17" x14ac:dyDescent="0.2">
      <c r="A936" s="8" t="s">
        <v>4381</v>
      </c>
      <c r="D936" s="8" t="s">
        <v>4583</v>
      </c>
      <c r="G936" s="8" t="s">
        <v>1753</v>
      </c>
      <c r="M936" t="s">
        <v>4381</v>
      </c>
      <c r="N936">
        <v>73</v>
      </c>
      <c r="P936" t="s">
        <v>4583</v>
      </c>
      <c r="Q936">
        <v>40</v>
      </c>
    </row>
    <row r="937" spans="1:17" x14ac:dyDescent="0.2">
      <c r="A937" s="8" t="s">
        <v>7418</v>
      </c>
      <c r="D937" s="8" t="s">
        <v>4829</v>
      </c>
      <c r="G937" s="8" t="s">
        <v>4357</v>
      </c>
      <c r="M937" t="s">
        <v>7418</v>
      </c>
      <c r="N937">
        <v>64</v>
      </c>
      <c r="P937" t="s">
        <v>4829</v>
      </c>
      <c r="Q937">
        <v>51</v>
      </c>
    </row>
    <row r="938" spans="1:17" x14ac:dyDescent="0.2">
      <c r="A938" s="8" t="s">
        <v>4480</v>
      </c>
      <c r="D938" s="8" t="s">
        <v>4808</v>
      </c>
      <c r="G938" s="8" t="s">
        <v>4435</v>
      </c>
      <c r="M938" t="s">
        <v>4480</v>
      </c>
      <c r="N938">
        <v>71</v>
      </c>
      <c r="P938" t="s">
        <v>4808</v>
      </c>
      <c r="Q938">
        <v>37</v>
      </c>
    </row>
    <row r="939" spans="1:17" x14ac:dyDescent="0.2">
      <c r="A939" s="8" t="s">
        <v>4524</v>
      </c>
      <c r="D939" s="8" t="s">
        <v>6716</v>
      </c>
      <c r="G939" s="8" t="s">
        <v>4493</v>
      </c>
      <c r="M939" t="s">
        <v>4524</v>
      </c>
      <c r="N939">
        <v>71</v>
      </c>
      <c r="P939" t="s">
        <v>6716</v>
      </c>
      <c r="Q939">
        <v>22</v>
      </c>
    </row>
    <row r="940" spans="1:17" x14ac:dyDescent="0.2">
      <c r="A940" s="8" t="s">
        <v>4554</v>
      </c>
      <c r="D940" s="8" t="s">
        <v>2888</v>
      </c>
      <c r="G940" s="8" t="s">
        <v>7417</v>
      </c>
      <c r="M940" t="s">
        <v>4554</v>
      </c>
      <c r="N940">
        <v>51</v>
      </c>
      <c r="P940" t="s">
        <v>2888</v>
      </c>
      <c r="Q940">
        <v>171</v>
      </c>
    </row>
    <row r="941" spans="1:17" x14ac:dyDescent="0.2">
      <c r="A941" s="8" t="s">
        <v>4635</v>
      </c>
      <c r="D941" s="8" t="s">
        <v>1880</v>
      </c>
      <c r="G941" s="8" t="s">
        <v>4574</v>
      </c>
      <c r="M941" t="s">
        <v>4635</v>
      </c>
      <c r="N941">
        <v>60</v>
      </c>
      <c r="P941" t="s">
        <v>1880</v>
      </c>
      <c r="Q941">
        <v>164</v>
      </c>
    </row>
    <row r="942" spans="1:17" x14ac:dyDescent="0.2">
      <c r="A942" s="8" t="s">
        <v>4699</v>
      </c>
      <c r="D942" s="8" t="s">
        <v>1966</v>
      </c>
      <c r="G942" s="8" t="s">
        <v>4639</v>
      </c>
      <c r="M942" t="s">
        <v>4699</v>
      </c>
      <c r="N942">
        <v>39</v>
      </c>
      <c r="P942" t="s">
        <v>1966</v>
      </c>
      <c r="Q942">
        <v>156</v>
      </c>
    </row>
    <row r="943" spans="1:17" x14ac:dyDescent="0.2">
      <c r="A943" s="8" t="s">
        <v>6806</v>
      </c>
      <c r="D943" s="8" t="s">
        <v>5036</v>
      </c>
      <c r="G943" s="8" t="s">
        <v>4583</v>
      </c>
      <c r="M943" t="s">
        <v>6806</v>
      </c>
      <c r="N943">
        <v>135</v>
      </c>
      <c r="P943" t="s">
        <v>5036</v>
      </c>
      <c r="Q943">
        <v>127</v>
      </c>
    </row>
    <row r="944" spans="1:17" x14ac:dyDescent="0.2">
      <c r="A944" s="8" t="s">
        <v>2725</v>
      </c>
      <c r="D944" s="8" t="s">
        <v>4928</v>
      </c>
      <c r="G944" s="8" t="s">
        <v>4829</v>
      </c>
      <c r="M944" t="s">
        <v>2725</v>
      </c>
      <c r="N944">
        <v>152</v>
      </c>
      <c r="P944" t="s">
        <v>4928</v>
      </c>
      <c r="Q944">
        <v>133</v>
      </c>
    </row>
    <row r="945" spans="1:17" x14ac:dyDescent="0.2">
      <c r="A945" s="8" t="s">
        <v>1989</v>
      </c>
      <c r="D945" s="8" t="s">
        <v>2821</v>
      </c>
      <c r="G945" s="8" t="s">
        <v>4808</v>
      </c>
      <c r="M945" t="s">
        <v>1989</v>
      </c>
      <c r="N945">
        <v>144</v>
      </c>
      <c r="P945" t="s">
        <v>2821</v>
      </c>
      <c r="Q945">
        <v>130</v>
      </c>
    </row>
    <row r="946" spans="1:17" x14ac:dyDescent="0.2">
      <c r="A946" s="8" t="s">
        <v>2132</v>
      </c>
      <c r="D946" s="8" t="s">
        <v>1418</v>
      </c>
      <c r="G946" s="8" t="s">
        <v>6716</v>
      </c>
      <c r="M946" t="s">
        <v>2132</v>
      </c>
      <c r="N946">
        <v>137</v>
      </c>
      <c r="P946" t="s">
        <v>1418</v>
      </c>
      <c r="Q946">
        <v>126</v>
      </c>
    </row>
    <row r="947" spans="1:17" x14ac:dyDescent="0.2">
      <c r="A947" s="8" t="s">
        <v>5003</v>
      </c>
      <c r="D947" s="8" t="s">
        <v>4217</v>
      </c>
      <c r="G947" s="8" t="s">
        <v>6384</v>
      </c>
      <c r="M947" t="s">
        <v>5003</v>
      </c>
      <c r="N947">
        <v>121</v>
      </c>
      <c r="P947" t="s">
        <v>4217</v>
      </c>
      <c r="Q947">
        <v>99</v>
      </c>
    </row>
    <row r="948" spans="1:17" x14ac:dyDescent="0.2">
      <c r="A948" s="8" t="s">
        <v>5058</v>
      </c>
      <c r="D948" s="8" t="s">
        <v>4234</v>
      </c>
      <c r="G948" s="8" t="s">
        <v>2888</v>
      </c>
      <c r="M948" t="s">
        <v>5058</v>
      </c>
      <c r="N948">
        <v>106</v>
      </c>
      <c r="P948" t="s">
        <v>4234</v>
      </c>
      <c r="Q948">
        <v>96</v>
      </c>
    </row>
    <row r="949" spans="1:17" x14ac:dyDescent="0.2">
      <c r="A949" s="8" t="s">
        <v>1337</v>
      </c>
      <c r="D949" s="8" t="s">
        <v>1550</v>
      </c>
      <c r="G949" s="8" t="s">
        <v>1880</v>
      </c>
      <c r="M949" t="s">
        <v>1337</v>
      </c>
      <c r="N949">
        <v>136</v>
      </c>
      <c r="P949" t="s">
        <v>1550</v>
      </c>
      <c r="Q949">
        <v>104</v>
      </c>
    </row>
    <row r="950" spans="1:17" x14ac:dyDescent="0.2">
      <c r="A950" s="8" t="s">
        <v>1417</v>
      </c>
      <c r="D950" s="8" t="s">
        <v>4268</v>
      </c>
      <c r="G950" s="8" t="s">
        <v>1966</v>
      </c>
      <c r="M950" t="s">
        <v>1417</v>
      </c>
      <c r="N950">
        <v>110</v>
      </c>
      <c r="P950" t="s">
        <v>4268</v>
      </c>
      <c r="Q950">
        <v>102</v>
      </c>
    </row>
    <row r="951" spans="1:17" x14ac:dyDescent="0.2">
      <c r="A951" s="8" t="s">
        <v>1553</v>
      </c>
      <c r="D951" s="8" t="s">
        <v>6321</v>
      </c>
      <c r="G951" s="8" t="s">
        <v>5036</v>
      </c>
      <c r="M951" t="s">
        <v>1553</v>
      </c>
      <c r="N951">
        <v>114</v>
      </c>
      <c r="P951" t="s">
        <v>6321</v>
      </c>
      <c r="Q951">
        <v>76</v>
      </c>
    </row>
    <row r="952" spans="1:17" x14ac:dyDescent="0.2">
      <c r="A952" s="8" t="s">
        <v>1611</v>
      </c>
      <c r="D952" s="8" t="s">
        <v>1769</v>
      </c>
      <c r="G952" s="8" t="s">
        <v>2821</v>
      </c>
      <c r="M952" t="s">
        <v>1611</v>
      </c>
      <c r="N952">
        <v>95</v>
      </c>
      <c r="P952" t="s">
        <v>1769</v>
      </c>
      <c r="Q952">
        <v>83</v>
      </c>
    </row>
    <row r="953" spans="1:17" x14ac:dyDescent="0.2">
      <c r="A953" s="8" t="s">
        <v>7419</v>
      </c>
      <c r="D953" s="8" t="s">
        <v>4381</v>
      </c>
      <c r="G953" s="8" t="s">
        <v>1418</v>
      </c>
      <c r="M953" t="s">
        <v>7419</v>
      </c>
      <c r="N953">
        <v>75</v>
      </c>
      <c r="P953" t="s">
        <v>4381</v>
      </c>
      <c r="Q953">
        <v>78</v>
      </c>
    </row>
    <row r="954" spans="1:17" x14ac:dyDescent="0.2">
      <c r="A954" s="8" t="s">
        <v>7420</v>
      </c>
      <c r="D954" s="8" t="s">
        <v>7418</v>
      </c>
      <c r="G954" s="8" t="s">
        <v>4217</v>
      </c>
      <c r="M954" t="s">
        <v>7420</v>
      </c>
      <c r="N954">
        <v>77</v>
      </c>
      <c r="P954" t="s">
        <v>7418</v>
      </c>
      <c r="Q954">
        <v>67</v>
      </c>
    </row>
    <row r="955" spans="1:17" x14ac:dyDescent="0.2">
      <c r="A955" s="8" t="s">
        <v>1805</v>
      </c>
      <c r="D955" s="8" t="s">
        <v>4480</v>
      </c>
      <c r="G955" s="8" t="s">
        <v>4234</v>
      </c>
      <c r="M955" t="s">
        <v>1805</v>
      </c>
      <c r="N955">
        <v>98</v>
      </c>
      <c r="P955" t="s">
        <v>4480</v>
      </c>
      <c r="Q955">
        <v>75</v>
      </c>
    </row>
    <row r="956" spans="1:17" x14ac:dyDescent="0.2">
      <c r="A956" s="8" t="s">
        <v>4348</v>
      </c>
      <c r="D956" s="8" t="s">
        <v>4524</v>
      </c>
      <c r="G956" s="8" t="s">
        <v>1550</v>
      </c>
      <c r="M956" t="s">
        <v>4348</v>
      </c>
      <c r="N956">
        <v>85</v>
      </c>
      <c r="P956" t="s">
        <v>4524</v>
      </c>
      <c r="Q956">
        <v>70</v>
      </c>
    </row>
    <row r="957" spans="1:17" x14ac:dyDescent="0.2">
      <c r="A957" s="8" t="s">
        <v>4418</v>
      </c>
      <c r="D957" s="8" t="s">
        <v>4554</v>
      </c>
      <c r="G957" s="8" t="s">
        <v>4268</v>
      </c>
      <c r="M957" t="s">
        <v>4418</v>
      </c>
      <c r="N957">
        <v>71</v>
      </c>
      <c r="P957" t="s">
        <v>4554</v>
      </c>
      <c r="Q957">
        <v>48</v>
      </c>
    </row>
    <row r="958" spans="1:17" x14ac:dyDescent="0.2">
      <c r="A958" s="8" t="s">
        <v>4456</v>
      </c>
      <c r="D958" s="8" t="s">
        <v>4635</v>
      </c>
      <c r="G958" s="8" t="s">
        <v>6321</v>
      </c>
      <c r="M958" t="s">
        <v>4456</v>
      </c>
      <c r="N958">
        <v>93</v>
      </c>
      <c r="P958" t="s">
        <v>4635</v>
      </c>
      <c r="Q958">
        <v>45</v>
      </c>
    </row>
    <row r="959" spans="1:17" x14ac:dyDescent="0.2">
      <c r="A959" s="8" t="s">
        <v>4506</v>
      </c>
      <c r="D959" s="8" t="s">
        <v>4699</v>
      </c>
      <c r="G959" s="8" t="s">
        <v>1769</v>
      </c>
      <c r="M959" t="s">
        <v>4506</v>
      </c>
      <c r="N959">
        <v>60</v>
      </c>
      <c r="P959" t="s">
        <v>4699</v>
      </c>
      <c r="Q959">
        <v>35</v>
      </c>
    </row>
    <row r="960" spans="1:17" x14ac:dyDescent="0.2">
      <c r="A960" s="8" t="s">
        <v>7421</v>
      </c>
      <c r="D960" s="8" t="s">
        <v>2725</v>
      </c>
      <c r="G960" s="8" t="s">
        <v>4381</v>
      </c>
      <c r="M960" t="s">
        <v>7421</v>
      </c>
      <c r="N960">
        <v>60</v>
      </c>
      <c r="P960" t="s">
        <v>2725</v>
      </c>
      <c r="Q960">
        <v>154</v>
      </c>
    </row>
    <row r="961" spans="1:17" x14ac:dyDescent="0.2">
      <c r="A961" s="8" t="s">
        <v>4624</v>
      </c>
      <c r="D961" s="8" t="s">
        <v>1989</v>
      </c>
      <c r="G961" s="8" t="s">
        <v>7418</v>
      </c>
      <c r="M961" t="s">
        <v>4624</v>
      </c>
      <c r="N961">
        <v>72</v>
      </c>
      <c r="P961" t="s">
        <v>1989</v>
      </c>
      <c r="Q961">
        <v>150</v>
      </c>
    </row>
    <row r="962" spans="1:17" x14ac:dyDescent="0.2">
      <c r="A962" s="8" t="s">
        <v>4748</v>
      </c>
      <c r="D962" s="8" t="s">
        <v>2132</v>
      </c>
      <c r="G962" s="8" t="s">
        <v>4480</v>
      </c>
      <c r="M962" t="s">
        <v>4748</v>
      </c>
      <c r="N962">
        <v>71</v>
      </c>
      <c r="P962" t="s">
        <v>2132</v>
      </c>
      <c r="Q962">
        <v>135</v>
      </c>
    </row>
    <row r="963" spans="1:17" x14ac:dyDescent="0.2">
      <c r="A963" s="8" t="s">
        <v>4754</v>
      </c>
      <c r="D963" s="8" t="s">
        <v>5003</v>
      </c>
      <c r="G963" s="8" t="s">
        <v>4524</v>
      </c>
      <c r="M963" t="s">
        <v>4754</v>
      </c>
      <c r="N963">
        <v>51</v>
      </c>
      <c r="P963" t="s">
        <v>5003</v>
      </c>
      <c r="Q963">
        <v>123</v>
      </c>
    </row>
    <row r="964" spans="1:17" x14ac:dyDescent="0.2">
      <c r="A964" s="8" t="s">
        <v>4753</v>
      </c>
      <c r="D964" s="8" t="s">
        <v>5058</v>
      </c>
      <c r="G964" s="8" t="s">
        <v>4554</v>
      </c>
      <c r="M964" t="s">
        <v>4753</v>
      </c>
      <c r="N964">
        <v>56</v>
      </c>
      <c r="P964" t="s">
        <v>5058</v>
      </c>
      <c r="Q964">
        <v>103</v>
      </c>
    </row>
    <row r="965" spans="1:17" x14ac:dyDescent="0.2">
      <c r="A965" s="8" t="s">
        <v>4745</v>
      </c>
      <c r="D965" s="8" t="s">
        <v>1337</v>
      </c>
      <c r="G965" s="8" t="s">
        <v>4635</v>
      </c>
      <c r="M965" t="s">
        <v>4745</v>
      </c>
      <c r="N965">
        <v>62</v>
      </c>
      <c r="P965" t="s">
        <v>1337</v>
      </c>
      <c r="Q965">
        <v>130</v>
      </c>
    </row>
    <row r="966" spans="1:17" x14ac:dyDescent="0.2">
      <c r="A966" s="8" t="s">
        <v>7158</v>
      </c>
      <c r="D966" s="8" t="s">
        <v>1417</v>
      </c>
      <c r="G966" s="8" t="s">
        <v>4699</v>
      </c>
      <c r="M966" t="s">
        <v>7158</v>
      </c>
      <c r="N966">
        <v>40</v>
      </c>
      <c r="P966" t="s">
        <v>1417</v>
      </c>
      <c r="Q966">
        <v>117</v>
      </c>
    </row>
    <row r="967" spans="1:17" x14ac:dyDescent="0.2">
      <c r="A967" s="8" t="s">
        <v>7422</v>
      </c>
      <c r="D967" s="8" t="s">
        <v>1553</v>
      </c>
      <c r="G967" s="8" t="s">
        <v>8357</v>
      </c>
      <c r="M967" t="s">
        <v>7422</v>
      </c>
      <c r="N967">
        <v>39</v>
      </c>
      <c r="P967" t="s">
        <v>1553</v>
      </c>
      <c r="Q967">
        <v>107</v>
      </c>
    </row>
    <row r="968" spans="1:17" x14ac:dyDescent="0.2">
      <c r="A968" s="8" t="s">
        <v>4815</v>
      </c>
      <c r="D968" s="8" t="s">
        <v>1611</v>
      </c>
      <c r="G968" s="8" t="s">
        <v>6806</v>
      </c>
      <c r="M968" t="s">
        <v>4815</v>
      </c>
      <c r="N968">
        <v>26</v>
      </c>
      <c r="P968" t="s">
        <v>1611</v>
      </c>
      <c r="Q968">
        <v>90</v>
      </c>
    </row>
    <row r="969" spans="1:17" x14ac:dyDescent="0.2">
      <c r="A969" s="8" t="s">
        <v>4905</v>
      </c>
      <c r="D969" s="8" t="s">
        <v>7419</v>
      </c>
      <c r="G969" s="8" t="s">
        <v>2725</v>
      </c>
      <c r="M969" t="s">
        <v>4905</v>
      </c>
      <c r="N969">
        <v>105</v>
      </c>
      <c r="P969" t="s">
        <v>7419</v>
      </c>
      <c r="Q969">
        <v>68</v>
      </c>
    </row>
    <row r="970" spans="1:17" x14ac:dyDescent="0.2">
      <c r="A970" s="8" t="s">
        <v>2902</v>
      </c>
      <c r="D970" s="8" t="s">
        <v>1805</v>
      </c>
      <c r="G970" s="8" t="s">
        <v>1989</v>
      </c>
      <c r="M970" t="s">
        <v>2902</v>
      </c>
      <c r="N970">
        <v>168</v>
      </c>
      <c r="P970" t="s">
        <v>1805</v>
      </c>
      <c r="Q970">
        <v>103</v>
      </c>
    </row>
    <row r="971" spans="1:17" x14ac:dyDescent="0.2">
      <c r="A971" s="8" t="s">
        <v>1905</v>
      </c>
      <c r="D971" s="8" t="s">
        <v>4348</v>
      </c>
      <c r="G971" s="8" t="s">
        <v>2132</v>
      </c>
      <c r="M971" t="s">
        <v>1905</v>
      </c>
      <c r="N971">
        <v>147</v>
      </c>
      <c r="P971" t="s">
        <v>4348</v>
      </c>
      <c r="Q971">
        <v>82</v>
      </c>
    </row>
    <row r="972" spans="1:17" x14ac:dyDescent="0.2">
      <c r="A972" s="8" t="s">
        <v>2299</v>
      </c>
      <c r="D972" s="8" t="s">
        <v>4418</v>
      </c>
      <c r="G972" s="8" t="s">
        <v>5003</v>
      </c>
      <c r="M972" t="s">
        <v>2299</v>
      </c>
      <c r="N972">
        <v>160</v>
      </c>
      <c r="P972" t="s">
        <v>4418</v>
      </c>
      <c r="Q972">
        <v>71</v>
      </c>
    </row>
    <row r="973" spans="1:17" x14ac:dyDescent="0.2">
      <c r="A973" s="8" t="s">
        <v>2317</v>
      </c>
      <c r="D973" s="8" t="s">
        <v>4456</v>
      </c>
      <c r="G973" s="8" t="s">
        <v>5058</v>
      </c>
      <c r="M973" t="s">
        <v>2317</v>
      </c>
      <c r="N973">
        <v>142</v>
      </c>
      <c r="P973" t="s">
        <v>4456</v>
      </c>
      <c r="Q973">
        <v>89</v>
      </c>
    </row>
    <row r="974" spans="1:17" x14ac:dyDescent="0.2">
      <c r="A974" s="8" t="s">
        <v>2288</v>
      </c>
      <c r="D974" s="8" t="s">
        <v>4506</v>
      </c>
      <c r="G974" s="8" t="s">
        <v>1337</v>
      </c>
      <c r="M974" t="s">
        <v>2288</v>
      </c>
      <c r="N974">
        <v>141</v>
      </c>
      <c r="P974" t="s">
        <v>4506</v>
      </c>
      <c r="Q974">
        <v>68</v>
      </c>
    </row>
    <row r="975" spans="1:17" x14ac:dyDescent="0.2">
      <c r="A975" s="8" t="s">
        <v>5010</v>
      </c>
      <c r="D975" s="8" t="s">
        <v>7421</v>
      </c>
      <c r="G975" s="8" t="s">
        <v>1417</v>
      </c>
      <c r="M975" t="s">
        <v>5010</v>
      </c>
      <c r="N975">
        <v>121</v>
      </c>
      <c r="P975" t="s">
        <v>7421</v>
      </c>
      <c r="Q975">
        <v>53</v>
      </c>
    </row>
    <row r="976" spans="1:17" x14ac:dyDescent="0.2">
      <c r="A976" s="8" t="s">
        <v>5048</v>
      </c>
      <c r="D976" s="8" t="s">
        <v>4624</v>
      </c>
      <c r="G976" s="8" t="s">
        <v>1553</v>
      </c>
      <c r="M976" t="s">
        <v>5048</v>
      </c>
      <c r="N976">
        <v>121</v>
      </c>
      <c r="P976" t="s">
        <v>4624</v>
      </c>
      <c r="Q976">
        <v>66</v>
      </c>
    </row>
    <row r="977" spans="1:17" x14ac:dyDescent="0.2">
      <c r="A977" s="8" t="s">
        <v>6807</v>
      </c>
      <c r="D977" s="8" t="s">
        <v>4748</v>
      </c>
      <c r="G977" s="8" t="s">
        <v>1611</v>
      </c>
      <c r="M977" t="s">
        <v>6807</v>
      </c>
      <c r="N977">
        <v>124</v>
      </c>
      <c r="P977" t="s">
        <v>4748</v>
      </c>
      <c r="Q977">
        <v>79</v>
      </c>
    </row>
    <row r="978" spans="1:17" x14ac:dyDescent="0.2">
      <c r="A978" s="8" t="s">
        <v>1430</v>
      </c>
      <c r="D978" s="8" t="s">
        <v>4754</v>
      </c>
      <c r="G978" s="8" t="s">
        <v>7419</v>
      </c>
      <c r="M978" t="s">
        <v>1430</v>
      </c>
      <c r="N978">
        <v>83</v>
      </c>
      <c r="P978" t="s">
        <v>4754</v>
      </c>
      <c r="Q978">
        <v>60</v>
      </c>
    </row>
    <row r="979" spans="1:17" x14ac:dyDescent="0.2">
      <c r="A979" s="8" t="s">
        <v>3509</v>
      </c>
      <c r="D979" s="8" t="s">
        <v>4753</v>
      </c>
      <c r="G979" s="8" t="s">
        <v>1805</v>
      </c>
      <c r="M979" t="s">
        <v>3509</v>
      </c>
      <c r="N979">
        <v>99</v>
      </c>
      <c r="P979" t="s">
        <v>4753</v>
      </c>
      <c r="Q979">
        <v>50</v>
      </c>
    </row>
    <row r="980" spans="1:17" x14ac:dyDescent="0.2">
      <c r="A980" s="8" t="s">
        <v>6808</v>
      </c>
      <c r="D980" s="8" t="s">
        <v>4745</v>
      </c>
      <c r="G980" s="8" t="s">
        <v>4348</v>
      </c>
      <c r="M980" t="s">
        <v>6808</v>
      </c>
      <c r="N980">
        <v>73</v>
      </c>
      <c r="P980" t="s">
        <v>4745</v>
      </c>
      <c r="Q980">
        <v>68</v>
      </c>
    </row>
    <row r="981" spans="1:17" x14ac:dyDescent="0.2">
      <c r="A981" s="8" t="s">
        <v>3579</v>
      </c>
      <c r="D981" s="8" t="s">
        <v>7158</v>
      </c>
      <c r="G981" s="8" t="s">
        <v>4418</v>
      </c>
      <c r="M981" t="s">
        <v>3579</v>
      </c>
      <c r="N981">
        <v>78</v>
      </c>
      <c r="P981" t="s">
        <v>7158</v>
      </c>
      <c r="Q981">
        <v>27</v>
      </c>
    </row>
    <row r="982" spans="1:17" x14ac:dyDescent="0.2">
      <c r="A982" s="8" t="s">
        <v>7423</v>
      </c>
      <c r="D982" s="8" t="s">
        <v>7422</v>
      </c>
      <c r="G982" s="8" t="s">
        <v>4456</v>
      </c>
      <c r="M982" t="s">
        <v>7423</v>
      </c>
      <c r="N982">
        <v>62</v>
      </c>
      <c r="P982" t="s">
        <v>7422</v>
      </c>
      <c r="Q982">
        <v>43</v>
      </c>
    </row>
    <row r="983" spans="1:17" x14ac:dyDescent="0.2">
      <c r="A983" s="8" t="s">
        <v>3709</v>
      </c>
      <c r="D983" s="8" t="s">
        <v>4815</v>
      </c>
      <c r="G983" s="8" t="s">
        <v>4506</v>
      </c>
      <c r="M983" t="s">
        <v>3709</v>
      </c>
      <c r="N983">
        <v>67</v>
      </c>
      <c r="P983" t="s">
        <v>4815</v>
      </c>
      <c r="Q983">
        <v>47</v>
      </c>
    </row>
    <row r="984" spans="1:17" x14ac:dyDescent="0.2">
      <c r="A984" s="8" t="s">
        <v>6809</v>
      </c>
      <c r="D984" s="8" t="s">
        <v>4905</v>
      </c>
      <c r="G984" s="8" t="s">
        <v>7421</v>
      </c>
      <c r="M984" t="s">
        <v>6809</v>
      </c>
      <c r="N984">
        <v>58</v>
      </c>
      <c r="P984" t="s">
        <v>4905</v>
      </c>
      <c r="Q984">
        <v>111</v>
      </c>
    </row>
    <row r="985" spans="1:17" x14ac:dyDescent="0.2">
      <c r="A985" s="8" t="s">
        <v>3763</v>
      </c>
      <c r="D985" s="8" t="s">
        <v>2902</v>
      </c>
      <c r="G985" s="8" t="s">
        <v>4624</v>
      </c>
      <c r="M985" t="s">
        <v>3763</v>
      </c>
      <c r="N985">
        <v>71</v>
      </c>
      <c r="P985" t="s">
        <v>2902</v>
      </c>
      <c r="Q985">
        <v>167</v>
      </c>
    </row>
    <row r="986" spans="1:17" x14ac:dyDescent="0.2">
      <c r="A986" s="8" t="s">
        <v>3800</v>
      </c>
      <c r="D986" s="8" t="s">
        <v>1905</v>
      </c>
      <c r="G986" s="8" t="s">
        <v>4748</v>
      </c>
      <c r="M986" t="s">
        <v>3800</v>
      </c>
      <c r="N986">
        <v>49</v>
      </c>
      <c r="P986" t="s">
        <v>1905</v>
      </c>
      <c r="Q986">
        <v>152</v>
      </c>
    </row>
    <row r="987" spans="1:17" x14ac:dyDescent="0.2">
      <c r="A987" s="8" t="s">
        <v>3903</v>
      </c>
      <c r="D987" s="8" t="s">
        <v>2299</v>
      </c>
      <c r="G987" s="8" t="s">
        <v>4754</v>
      </c>
      <c r="M987" t="s">
        <v>3903</v>
      </c>
      <c r="N987">
        <v>56</v>
      </c>
      <c r="P987" t="s">
        <v>2299</v>
      </c>
      <c r="Q987">
        <v>164</v>
      </c>
    </row>
    <row r="988" spans="1:17" x14ac:dyDescent="0.2">
      <c r="A988" s="8" t="s">
        <v>6810</v>
      </c>
      <c r="D988" s="8" t="s">
        <v>2317</v>
      </c>
      <c r="G988" s="8" t="s">
        <v>4753</v>
      </c>
      <c r="M988" t="s">
        <v>6810</v>
      </c>
      <c r="N988">
        <v>40</v>
      </c>
      <c r="P988" t="s">
        <v>2317</v>
      </c>
      <c r="Q988">
        <v>144</v>
      </c>
    </row>
    <row r="989" spans="1:17" x14ac:dyDescent="0.2">
      <c r="A989" s="8" t="s">
        <v>3964</v>
      </c>
      <c r="D989" s="8" t="s">
        <v>2288</v>
      </c>
      <c r="G989" s="8" t="s">
        <v>4745</v>
      </c>
      <c r="M989" t="s">
        <v>3964</v>
      </c>
      <c r="N989">
        <v>25</v>
      </c>
      <c r="P989" t="s">
        <v>2288</v>
      </c>
      <c r="Q989">
        <v>139</v>
      </c>
    </row>
    <row r="990" spans="1:17" x14ac:dyDescent="0.2">
      <c r="A990" s="8" t="s">
        <v>2660</v>
      </c>
      <c r="D990" s="8" t="s">
        <v>5010</v>
      </c>
      <c r="G990" s="8" t="s">
        <v>7158</v>
      </c>
      <c r="M990" t="s">
        <v>2660</v>
      </c>
      <c r="N990">
        <v>156</v>
      </c>
      <c r="P990" t="s">
        <v>5010</v>
      </c>
      <c r="Q990">
        <v>124</v>
      </c>
    </row>
    <row r="991" spans="1:17" x14ac:dyDescent="0.2">
      <c r="A991" s="8" t="s">
        <v>2023</v>
      </c>
      <c r="D991" s="8" t="s">
        <v>5048</v>
      </c>
      <c r="G991" s="8" t="s">
        <v>7422</v>
      </c>
      <c r="M991" t="s">
        <v>2023</v>
      </c>
      <c r="N991">
        <v>156</v>
      </c>
      <c r="P991" t="s">
        <v>5048</v>
      </c>
      <c r="Q991">
        <v>118</v>
      </c>
    </row>
    <row r="992" spans="1:17" x14ac:dyDescent="0.2">
      <c r="A992" s="8" t="s">
        <v>2038</v>
      </c>
      <c r="D992" s="8" t="s">
        <v>6807</v>
      </c>
      <c r="G992" s="8" t="s">
        <v>4815</v>
      </c>
      <c r="M992" t="s">
        <v>2038</v>
      </c>
      <c r="N992">
        <v>123</v>
      </c>
      <c r="P992" t="s">
        <v>6807</v>
      </c>
      <c r="Q992">
        <v>122</v>
      </c>
    </row>
    <row r="993" spans="1:17" x14ac:dyDescent="0.2">
      <c r="A993" s="8" t="s">
        <v>2165</v>
      </c>
      <c r="D993" s="8" t="s">
        <v>1430</v>
      </c>
      <c r="G993" s="8" t="s">
        <v>4905</v>
      </c>
      <c r="M993" t="s">
        <v>2165</v>
      </c>
      <c r="N993">
        <v>114</v>
      </c>
      <c r="P993" t="s">
        <v>1430</v>
      </c>
      <c r="Q993">
        <v>86</v>
      </c>
    </row>
    <row r="994" spans="1:17" x14ac:dyDescent="0.2">
      <c r="A994" s="8" t="s">
        <v>7424</v>
      </c>
      <c r="D994" s="8" t="s">
        <v>3509</v>
      </c>
      <c r="G994" s="8" t="s">
        <v>2902</v>
      </c>
      <c r="M994" t="s">
        <v>7424</v>
      </c>
      <c r="N994">
        <v>82</v>
      </c>
      <c r="P994" t="s">
        <v>3509</v>
      </c>
      <c r="Q994">
        <v>97</v>
      </c>
    </row>
    <row r="995" spans="1:17" x14ac:dyDescent="0.2">
      <c r="A995" s="8" t="s">
        <v>4411</v>
      </c>
      <c r="D995" s="8" t="s">
        <v>6808</v>
      </c>
      <c r="G995" s="8" t="s">
        <v>1905</v>
      </c>
      <c r="M995" t="s">
        <v>4411</v>
      </c>
      <c r="N995">
        <v>83</v>
      </c>
      <c r="P995" t="s">
        <v>6808</v>
      </c>
      <c r="Q995">
        <v>78</v>
      </c>
    </row>
    <row r="996" spans="1:17" x14ac:dyDescent="0.2">
      <c r="A996" s="8" t="s">
        <v>6328</v>
      </c>
      <c r="D996" s="8" t="s">
        <v>3579</v>
      </c>
      <c r="G996" s="8" t="s">
        <v>2299</v>
      </c>
      <c r="M996" t="s">
        <v>6328</v>
      </c>
      <c r="N996">
        <v>66</v>
      </c>
      <c r="P996" t="s">
        <v>3579</v>
      </c>
      <c r="Q996">
        <v>77</v>
      </c>
    </row>
    <row r="997" spans="1:17" x14ac:dyDescent="0.2">
      <c r="A997" s="8" t="s">
        <v>7425</v>
      </c>
      <c r="D997" s="8" t="s">
        <v>7423</v>
      </c>
      <c r="G997" s="8" t="s">
        <v>2317</v>
      </c>
      <c r="M997" t="s">
        <v>7425</v>
      </c>
      <c r="N997">
        <v>70</v>
      </c>
      <c r="P997" t="s">
        <v>7423</v>
      </c>
      <c r="Q997">
        <v>56</v>
      </c>
    </row>
    <row r="998" spans="1:17" x14ac:dyDescent="0.2">
      <c r="A998" s="8" t="s">
        <v>7426</v>
      </c>
      <c r="D998" s="8" t="s">
        <v>3709</v>
      </c>
      <c r="G998" s="8" t="s">
        <v>2288</v>
      </c>
      <c r="M998" t="s">
        <v>7426</v>
      </c>
      <c r="N998">
        <v>54</v>
      </c>
      <c r="P998" t="s">
        <v>3709</v>
      </c>
      <c r="Q998">
        <v>74</v>
      </c>
    </row>
    <row r="999" spans="1:17" x14ac:dyDescent="0.2">
      <c r="A999" s="8" t="s">
        <v>7427</v>
      </c>
      <c r="D999" s="8" t="s">
        <v>6809</v>
      </c>
      <c r="G999" s="8" t="s">
        <v>5010</v>
      </c>
      <c r="M999" t="s">
        <v>7427</v>
      </c>
      <c r="N999">
        <v>25</v>
      </c>
      <c r="P999" t="s">
        <v>6809</v>
      </c>
      <c r="Q999">
        <v>56</v>
      </c>
    </row>
    <row r="1000" spans="1:17" x14ac:dyDescent="0.2">
      <c r="A1000" s="8" t="s">
        <v>6717</v>
      </c>
      <c r="D1000" s="8" t="s">
        <v>3763</v>
      </c>
      <c r="G1000" s="8" t="s">
        <v>5048</v>
      </c>
      <c r="M1000" t="s">
        <v>6717</v>
      </c>
      <c r="N1000">
        <v>27</v>
      </c>
      <c r="P1000" t="s">
        <v>3763</v>
      </c>
      <c r="Q1000">
        <v>71</v>
      </c>
    </row>
    <row r="1001" spans="1:17" x14ac:dyDescent="0.2">
      <c r="A1001" s="8" t="s">
        <v>6718</v>
      </c>
      <c r="D1001" s="8" t="s">
        <v>3800</v>
      </c>
      <c r="G1001" s="8" t="s">
        <v>6807</v>
      </c>
      <c r="M1001" t="s">
        <v>6718</v>
      </c>
      <c r="N1001">
        <v>137</v>
      </c>
      <c r="P1001" t="s">
        <v>3800</v>
      </c>
      <c r="Q1001">
        <v>51</v>
      </c>
    </row>
    <row r="1002" spans="1:17" x14ac:dyDescent="0.2">
      <c r="A1002" s="8" t="s">
        <v>2729</v>
      </c>
      <c r="D1002" s="8" t="s">
        <v>3903</v>
      </c>
      <c r="G1002" s="8" t="s">
        <v>1430</v>
      </c>
      <c r="M1002" t="s">
        <v>2729</v>
      </c>
      <c r="N1002">
        <v>138</v>
      </c>
      <c r="P1002" t="s">
        <v>3903</v>
      </c>
      <c r="Q1002">
        <v>52</v>
      </c>
    </row>
    <row r="1003" spans="1:17" x14ac:dyDescent="0.2">
      <c r="A1003" s="8" t="s">
        <v>2279</v>
      </c>
      <c r="D1003" s="8" t="s">
        <v>6810</v>
      </c>
      <c r="G1003" s="8" t="s">
        <v>3509</v>
      </c>
      <c r="M1003" t="s">
        <v>2279</v>
      </c>
      <c r="N1003">
        <v>141</v>
      </c>
      <c r="P1003" t="s">
        <v>6810</v>
      </c>
      <c r="Q1003">
        <v>39</v>
      </c>
    </row>
    <row r="1004" spans="1:17" x14ac:dyDescent="0.2">
      <c r="A1004" s="8" t="s">
        <v>6625</v>
      </c>
      <c r="D1004" s="8" t="s">
        <v>3964</v>
      </c>
      <c r="G1004" s="8" t="s">
        <v>6808</v>
      </c>
      <c r="M1004" t="s">
        <v>6625</v>
      </c>
      <c r="N1004">
        <v>118</v>
      </c>
      <c r="P1004" t="s">
        <v>3964</v>
      </c>
      <c r="Q1004">
        <v>28</v>
      </c>
    </row>
    <row r="1005" spans="1:17" x14ac:dyDescent="0.2">
      <c r="A1005" s="8" t="s">
        <v>6811</v>
      </c>
      <c r="D1005" s="8" t="s">
        <v>2660</v>
      </c>
      <c r="G1005" s="8" t="s">
        <v>3579</v>
      </c>
      <c r="M1005" t="s">
        <v>6811</v>
      </c>
      <c r="N1005">
        <v>109</v>
      </c>
      <c r="P1005" t="s">
        <v>2660</v>
      </c>
      <c r="Q1005">
        <v>162</v>
      </c>
    </row>
    <row r="1006" spans="1:17" x14ac:dyDescent="0.2">
      <c r="A1006" s="8" t="s">
        <v>6812</v>
      </c>
      <c r="D1006" s="8" t="s">
        <v>2023</v>
      </c>
      <c r="G1006" s="8" t="s">
        <v>7423</v>
      </c>
      <c r="M1006" t="s">
        <v>6812</v>
      </c>
      <c r="N1006">
        <v>83</v>
      </c>
      <c r="P1006" t="s">
        <v>2023</v>
      </c>
      <c r="Q1006">
        <v>156</v>
      </c>
    </row>
    <row r="1007" spans="1:17" x14ac:dyDescent="0.2">
      <c r="A1007" s="8" t="s">
        <v>7959</v>
      </c>
      <c r="D1007" s="8" t="s">
        <v>2038</v>
      </c>
      <c r="G1007" s="8" t="s">
        <v>3709</v>
      </c>
      <c r="M1007" t="s">
        <v>7959</v>
      </c>
      <c r="N1007">
        <v>90</v>
      </c>
      <c r="P1007" t="s">
        <v>2038</v>
      </c>
      <c r="Q1007">
        <v>131</v>
      </c>
    </row>
    <row r="1008" spans="1:17" x14ac:dyDescent="0.2">
      <c r="A1008" s="8" t="s">
        <v>7960</v>
      </c>
      <c r="D1008" s="8" t="s">
        <v>2165</v>
      </c>
      <c r="G1008" s="8" t="s">
        <v>6809</v>
      </c>
      <c r="M1008" t="s">
        <v>7960</v>
      </c>
      <c r="N1008">
        <v>52</v>
      </c>
      <c r="P1008" t="s">
        <v>2165</v>
      </c>
      <c r="Q1008">
        <v>116</v>
      </c>
    </row>
    <row r="1009" spans="1:17" x14ac:dyDescent="0.2">
      <c r="A1009" s="8" t="s">
        <v>6626</v>
      </c>
      <c r="D1009" s="8" t="s">
        <v>7424</v>
      </c>
      <c r="G1009" s="8" t="s">
        <v>3763</v>
      </c>
      <c r="M1009" t="s">
        <v>6626</v>
      </c>
      <c r="N1009">
        <v>63</v>
      </c>
      <c r="P1009" t="s">
        <v>7424</v>
      </c>
      <c r="Q1009">
        <v>86</v>
      </c>
    </row>
    <row r="1010" spans="1:17" x14ac:dyDescent="0.2">
      <c r="A1010" s="8" t="s">
        <v>6719</v>
      </c>
      <c r="D1010" s="8" t="s">
        <v>4411</v>
      </c>
      <c r="G1010" s="8" t="s">
        <v>3800</v>
      </c>
      <c r="M1010" t="s">
        <v>6719</v>
      </c>
      <c r="N1010">
        <v>52</v>
      </c>
      <c r="P1010" t="s">
        <v>4411</v>
      </c>
      <c r="Q1010">
        <v>85</v>
      </c>
    </row>
    <row r="1011" spans="1:17" x14ac:dyDescent="0.2">
      <c r="A1011" s="8" t="s">
        <v>6627</v>
      </c>
      <c r="D1011" s="8" t="s">
        <v>6328</v>
      </c>
      <c r="G1011" s="8" t="s">
        <v>3903</v>
      </c>
      <c r="M1011" t="s">
        <v>6627</v>
      </c>
      <c r="N1011">
        <v>37</v>
      </c>
      <c r="P1011" t="s">
        <v>6328</v>
      </c>
      <c r="Q1011">
        <v>67</v>
      </c>
    </row>
    <row r="1012" spans="1:17" x14ac:dyDescent="0.2">
      <c r="A1012" s="8" t="s">
        <v>6628</v>
      </c>
      <c r="D1012" s="8" t="s">
        <v>7425</v>
      </c>
      <c r="G1012" s="8" t="s">
        <v>6810</v>
      </c>
      <c r="M1012" t="s">
        <v>6628</v>
      </c>
      <c r="N1012">
        <v>145</v>
      </c>
      <c r="P1012" t="s">
        <v>7425</v>
      </c>
      <c r="Q1012">
        <v>73</v>
      </c>
    </row>
    <row r="1013" spans="1:17" x14ac:dyDescent="0.2">
      <c r="A1013" s="8" t="s">
        <v>6629</v>
      </c>
      <c r="D1013" s="8" t="s">
        <v>7426</v>
      </c>
      <c r="G1013" s="8" t="s">
        <v>3964</v>
      </c>
      <c r="M1013" t="s">
        <v>6629</v>
      </c>
      <c r="N1013">
        <v>150</v>
      </c>
      <c r="P1013" t="s">
        <v>7426</v>
      </c>
      <c r="Q1013">
        <v>45</v>
      </c>
    </row>
    <row r="1014" spans="1:17" x14ac:dyDescent="0.2">
      <c r="A1014" s="8" t="s">
        <v>6630</v>
      </c>
      <c r="D1014" s="8" t="s">
        <v>7427</v>
      </c>
      <c r="G1014" s="8" t="s">
        <v>2660</v>
      </c>
      <c r="M1014" t="s">
        <v>6630</v>
      </c>
      <c r="N1014">
        <v>117</v>
      </c>
      <c r="P1014" t="s">
        <v>7427</v>
      </c>
      <c r="Q1014">
        <v>25</v>
      </c>
    </row>
    <row r="1015" spans="1:17" x14ac:dyDescent="0.2">
      <c r="A1015" s="8" t="s">
        <v>7428</v>
      </c>
      <c r="D1015" s="8" t="s">
        <v>6717</v>
      </c>
      <c r="G1015" s="8" t="s">
        <v>2023</v>
      </c>
      <c r="M1015" t="s">
        <v>7428</v>
      </c>
      <c r="N1015">
        <v>75</v>
      </c>
      <c r="P1015" t="s">
        <v>6717</v>
      </c>
      <c r="Q1015">
        <v>39</v>
      </c>
    </row>
    <row r="1016" spans="1:17" x14ac:dyDescent="0.2">
      <c r="A1016" s="8" t="s">
        <v>2825</v>
      </c>
      <c r="D1016" s="8" t="s">
        <v>2729</v>
      </c>
      <c r="G1016" s="8" t="s">
        <v>2038</v>
      </c>
      <c r="M1016" t="s">
        <v>2825</v>
      </c>
      <c r="N1016">
        <v>135</v>
      </c>
      <c r="P1016" t="s">
        <v>2729</v>
      </c>
      <c r="Q1016">
        <v>139</v>
      </c>
    </row>
    <row r="1017" spans="1:17" x14ac:dyDescent="0.2">
      <c r="A1017" s="8" t="s">
        <v>4112</v>
      </c>
      <c r="D1017" s="8" t="s">
        <v>2279</v>
      </c>
      <c r="G1017" s="8" t="s">
        <v>2165</v>
      </c>
      <c r="M1017" t="s">
        <v>4112</v>
      </c>
      <c r="N1017">
        <v>102</v>
      </c>
      <c r="P1017" t="s">
        <v>2279</v>
      </c>
      <c r="Q1017">
        <v>126</v>
      </c>
    </row>
    <row r="1018" spans="1:17" x14ac:dyDescent="0.2">
      <c r="A1018" s="8" t="s">
        <v>6813</v>
      </c>
      <c r="D1018" s="8" t="s">
        <v>6625</v>
      </c>
      <c r="G1018" s="8" t="s">
        <v>7424</v>
      </c>
      <c r="M1018" t="s">
        <v>6813</v>
      </c>
      <c r="N1018">
        <v>83</v>
      </c>
      <c r="P1018" t="s">
        <v>6625</v>
      </c>
      <c r="Q1018">
        <v>127</v>
      </c>
    </row>
    <row r="1019" spans="1:17" x14ac:dyDescent="0.2">
      <c r="A1019" s="8" t="s">
        <v>3602</v>
      </c>
      <c r="D1019" s="8" t="s">
        <v>6811</v>
      </c>
      <c r="G1019" s="8" t="s">
        <v>4411</v>
      </c>
      <c r="M1019" t="s">
        <v>3602</v>
      </c>
      <c r="N1019">
        <v>66</v>
      </c>
      <c r="P1019" t="s">
        <v>6811</v>
      </c>
      <c r="Q1019">
        <v>109</v>
      </c>
    </row>
    <row r="1020" spans="1:17" x14ac:dyDescent="0.2">
      <c r="A1020" s="8" t="s">
        <v>7961</v>
      </c>
      <c r="D1020" s="8" t="s">
        <v>6812</v>
      </c>
      <c r="G1020" s="8" t="s">
        <v>6328</v>
      </c>
      <c r="M1020" t="s">
        <v>7961</v>
      </c>
      <c r="N1020">
        <v>51</v>
      </c>
      <c r="P1020" t="s">
        <v>6812</v>
      </c>
      <c r="Q1020">
        <v>83</v>
      </c>
    </row>
    <row r="1021" spans="1:17" x14ac:dyDescent="0.2">
      <c r="A1021" s="8" t="s">
        <v>2826</v>
      </c>
      <c r="D1021" s="8" t="s">
        <v>7959</v>
      </c>
      <c r="G1021" s="8" t="s">
        <v>7425</v>
      </c>
      <c r="M1021" t="s">
        <v>2826</v>
      </c>
      <c r="N1021">
        <v>109</v>
      </c>
      <c r="P1021" t="s">
        <v>7959</v>
      </c>
      <c r="Q1021">
        <v>88</v>
      </c>
    </row>
    <row r="1022" spans="1:17" x14ac:dyDescent="0.2">
      <c r="A1022" s="8" t="s">
        <v>5085</v>
      </c>
      <c r="D1022" s="8" t="s">
        <v>7960</v>
      </c>
      <c r="G1022" s="8" t="s">
        <v>7426</v>
      </c>
      <c r="M1022" t="s">
        <v>5085</v>
      </c>
      <c r="N1022">
        <v>120</v>
      </c>
      <c r="P1022" t="s">
        <v>7960</v>
      </c>
      <c r="Q1022">
        <v>65</v>
      </c>
    </row>
    <row r="1023" spans="1:17" x14ac:dyDescent="0.2">
      <c r="A1023" s="8" t="s">
        <v>7097</v>
      </c>
      <c r="D1023" s="8" t="s">
        <v>6626</v>
      </c>
      <c r="G1023" s="8" t="s">
        <v>7427</v>
      </c>
      <c r="M1023" t="s">
        <v>7097</v>
      </c>
      <c r="N1023">
        <v>84</v>
      </c>
      <c r="P1023" t="s">
        <v>6626</v>
      </c>
      <c r="Q1023">
        <v>54</v>
      </c>
    </row>
    <row r="1024" spans="1:17" x14ac:dyDescent="0.2">
      <c r="A1024" s="8" t="s">
        <v>5356</v>
      </c>
      <c r="D1024" s="8" t="s">
        <v>6719</v>
      </c>
      <c r="G1024" s="8" t="s">
        <v>6717</v>
      </c>
      <c r="M1024" t="s">
        <v>5356</v>
      </c>
      <c r="N1024">
        <v>50</v>
      </c>
      <c r="P1024" t="s">
        <v>6719</v>
      </c>
      <c r="Q1024">
        <v>54</v>
      </c>
    </row>
    <row r="1025" spans="1:17" x14ac:dyDescent="0.2">
      <c r="A1025" s="8" t="s">
        <v>2505</v>
      </c>
      <c r="D1025" s="8" t="s">
        <v>6627</v>
      </c>
      <c r="G1025" s="8" t="s">
        <v>6718</v>
      </c>
      <c r="M1025" t="s">
        <v>2505</v>
      </c>
      <c r="N1025">
        <v>150</v>
      </c>
      <c r="P1025" t="s">
        <v>6627</v>
      </c>
      <c r="Q1025">
        <v>40</v>
      </c>
    </row>
    <row r="1026" spans="1:17" x14ac:dyDescent="0.2">
      <c r="A1026" s="8" t="s">
        <v>2540</v>
      </c>
      <c r="D1026" s="8" t="s">
        <v>6668</v>
      </c>
      <c r="G1026" s="8" t="s">
        <v>2729</v>
      </c>
      <c r="M1026" t="s">
        <v>2540</v>
      </c>
      <c r="N1026">
        <v>118</v>
      </c>
      <c r="P1026" t="s">
        <v>6668</v>
      </c>
      <c r="Q1026">
        <v>133</v>
      </c>
    </row>
    <row r="1027" spans="1:17" x14ac:dyDescent="0.2">
      <c r="A1027" s="8" t="s">
        <v>7429</v>
      </c>
      <c r="D1027" s="8" t="s">
        <v>6628</v>
      </c>
      <c r="G1027" s="8" t="s">
        <v>2279</v>
      </c>
      <c r="M1027" t="s">
        <v>7429</v>
      </c>
      <c r="N1027">
        <v>106</v>
      </c>
      <c r="P1027" t="s">
        <v>6628</v>
      </c>
      <c r="Q1027">
        <v>145</v>
      </c>
    </row>
    <row r="1028" spans="1:17" x14ac:dyDescent="0.2">
      <c r="A1028" s="8" t="s">
        <v>1405</v>
      </c>
      <c r="D1028" s="8" t="s">
        <v>6629</v>
      </c>
      <c r="G1028" s="8" t="s">
        <v>6625</v>
      </c>
      <c r="M1028" t="s">
        <v>1405</v>
      </c>
      <c r="N1028">
        <v>126</v>
      </c>
      <c r="P1028" t="s">
        <v>6629</v>
      </c>
      <c r="Q1028">
        <v>148</v>
      </c>
    </row>
    <row r="1029" spans="1:17" x14ac:dyDescent="0.2">
      <c r="A1029" s="8" t="s">
        <v>4205</v>
      </c>
      <c r="D1029" s="8" t="s">
        <v>6630</v>
      </c>
      <c r="G1029" s="8" t="s">
        <v>6811</v>
      </c>
      <c r="M1029" t="s">
        <v>4205</v>
      </c>
      <c r="N1029">
        <v>98</v>
      </c>
      <c r="P1029" t="s">
        <v>6630</v>
      </c>
      <c r="Q1029">
        <v>126</v>
      </c>
    </row>
    <row r="1030" spans="1:17" x14ac:dyDescent="0.2">
      <c r="A1030" s="8" t="s">
        <v>1649</v>
      </c>
      <c r="D1030" s="8" t="s">
        <v>7428</v>
      </c>
      <c r="G1030" s="8" t="s">
        <v>6812</v>
      </c>
      <c r="M1030" t="s">
        <v>1649</v>
      </c>
      <c r="N1030">
        <v>118</v>
      </c>
      <c r="P1030" t="s">
        <v>7428</v>
      </c>
      <c r="Q1030">
        <v>83</v>
      </c>
    </row>
    <row r="1031" spans="1:17" x14ac:dyDescent="0.2">
      <c r="A1031" s="8" t="s">
        <v>4279</v>
      </c>
      <c r="D1031" s="8" t="s">
        <v>2825</v>
      </c>
      <c r="G1031" s="8" t="s">
        <v>7959</v>
      </c>
      <c r="M1031" t="s">
        <v>4279</v>
      </c>
      <c r="N1031">
        <v>80</v>
      </c>
      <c r="P1031" t="s">
        <v>2825</v>
      </c>
      <c r="Q1031">
        <v>134</v>
      </c>
    </row>
    <row r="1032" spans="1:17" x14ac:dyDescent="0.2">
      <c r="A1032" s="8" t="s">
        <v>1798</v>
      </c>
      <c r="D1032" s="8" t="s">
        <v>4112</v>
      </c>
      <c r="G1032" s="8" t="s">
        <v>7960</v>
      </c>
      <c r="M1032" t="s">
        <v>1798</v>
      </c>
      <c r="N1032">
        <v>102</v>
      </c>
      <c r="P1032" t="s">
        <v>4112</v>
      </c>
      <c r="Q1032">
        <v>109</v>
      </c>
    </row>
    <row r="1033" spans="1:17" x14ac:dyDescent="0.2">
      <c r="A1033" s="8" t="s">
        <v>4341</v>
      </c>
      <c r="D1033" s="8" t="s">
        <v>6813</v>
      </c>
      <c r="G1033" s="8" t="s">
        <v>6626</v>
      </c>
      <c r="M1033" t="s">
        <v>4341</v>
      </c>
      <c r="N1033">
        <v>76</v>
      </c>
      <c r="P1033" t="s">
        <v>6813</v>
      </c>
      <c r="Q1033">
        <v>90</v>
      </c>
    </row>
    <row r="1034" spans="1:17" x14ac:dyDescent="0.2">
      <c r="A1034" s="8" t="s">
        <v>4407</v>
      </c>
      <c r="D1034" s="8" t="s">
        <v>3602</v>
      </c>
      <c r="G1034" s="8" t="s">
        <v>6719</v>
      </c>
      <c r="M1034" t="s">
        <v>4407</v>
      </c>
      <c r="N1034">
        <v>58</v>
      </c>
      <c r="P1034" t="s">
        <v>3602</v>
      </c>
      <c r="Q1034">
        <v>71</v>
      </c>
    </row>
    <row r="1035" spans="1:17" x14ac:dyDescent="0.2">
      <c r="A1035" s="8" t="s">
        <v>1838</v>
      </c>
      <c r="D1035" s="8" t="s">
        <v>6814</v>
      </c>
      <c r="G1035" s="8" t="s">
        <v>6627</v>
      </c>
      <c r="M1035" t="s">
        <v>1838</v>
      </c>
      <c r="N1035">
        <v>103</v>
      </c>
      <c r="P1035" t="s">
        <v>6814</v>
      </c>
      <c r="Q1035">
        <v>52</v>
      </c>
    </row>
    <row r="1036" spans="1:17" x14ac:dyDescent="0.2">
      <c r="A1036" s="8" t="s">
        <v>4447</v>
      </c>
      <c r="D1036" s="8" t="s">
        <v>8088</v>
      </c>
      <c r="G1036" s="8" t="s">
        <v>6628</v>
      </c>
      <c r="M1036" t="s">
        <v>4447</v>
      </c>
      <c r="N1036">
        <v>75</v>
      </c>
      <c r="P1036" t="s">
        <v>8088</v>
      </c>
      <c r="Q1036">
        <v>31</v>
      </c>
    </row>
    <row r="1037" spans="1:17" x14ac:dyDescent="0.2">
      <c r="A1037" s="8" t="s">
        <v>4432</v>
      </c>
      <c r="D1037" s="8" t="s">
        <v>4153</v>
      </c>
      <c r="G1037" s="8" t="s">
        <v>6629</v>
      </c>
      <c r="M1037" t="s">
        <v>4432</v>
      </c>
      <c r="N1037">
        <v>55</v>
      </c>
      <c r="P1037" t="s">
        <v>4153</v>
      </c>
      <c r="Q1037">
        <v>135</v>
      </c>
    </row>
    <row r="1038" spans="1:17" x14ac:dyDescent="0.2">
      <c r="A1038" s="8" t="s">
        <v>4602</v>
      </c>
      <c r="D1038" s="8" t="s">
        <v>8167</v>
      </c>
      <c r="G1038" s="8" t="s">
        <v>6630</v>
      </c>
      <c r="M1038" t="s">
        <v>4602</v>
      </c>
      <c r="N1038">
        <v>68</v>
      </c>
      <c r="P1038" t="s">
        <v>8167</v>
      </c>
      <c r="Q1038">
        <v>121</v>
      </c>
    </row>
    <row r="1039" spans="1:17" x14ac:dyDescent="0.2">
      <c r="A1039" s="8" t="s">
        <v>4609</v>
      </c>
      <c r="D1039" s="8" t="s">
        <v>8168</v>
      </c>
      <c r="G1039" s="8" t="s">
        <v>7428</v>
      </c>
      <c r="M1039" t="s">
        <v>4609</v>
      </c>
      <c r="N1039">
        <v>51</v>
      </c>
      <c r="P1039" t="s">
        <v>8168</v>
      </c>
      <c r="Q1039">
        <v>115</v>
      </c>
    </row>
    <row r="1040" spans="1:17" x14ac:dyDescent="0.2">
      <c r="A1040" s="8" t="s">
        <v>4668</v>
      </c>
      <c r="D1040" s="8" t="s">
        <v>5085</v>
      </c>
      <c r="G1040" s="8" t="s">
        <v>2825</v>
      </c>
      <c r="M1040" t="s">
        <v>4668</v>
      </c>
      <c r="N1040">
        <v>48</v>
      </c>
      <c r="P1040" t="s">
        <v>5085</v>
      </c>
      <c r="Q1040">
        <v>124</v>
      </c>
    </row>
    <row r="1041" spans="1:17" x14ac:dyDescent="0.2">
      <c r="A1041" s="8" t="s">
        <v>4798</v>
      </c>
      <c r="D1041" s="8" t="s">
        <v>7097</v>
      </c>
      <c r="G1041" s="8" t="s">
        <v>4112</v>
      </c>
      <c r="M1041" t="s">
        <v>4798</v>
      </c>
      <c r="N1041">
        <v>18</v>
      </c>
      <c r="P1041" t="s">
        <v>7097</v>
      </c>
      <c r="Q1041">
        <v>81</v>
      </c>
    </row>
    <row r="1042" spans="1:17" x14ac:dyDescent="0.2">
      <c r="A1042" s="8" t="s">
        <v>4875</v>
      </c>
      <c r="D1042" s="8" t="s">
        <v>5356</v>
      </c>
      <c r="G1042" s="8" t="s">
        <v>6813</v>
      </c>
      <c r="M1042" t="s">
        <v>4875</v>
      </c>
      <c r="N1042">
        <v>111</v>
      </c>
      <c r="P1042" t="s">
        <v>5356</v>
      </c>
      <c r="Q1042">
        <v>42</v>
      </c>
    </row>
    <row r="1043" spans="1:17" x14ac:dyDescent="0.2">
      <c r="A1043" s="8" t="s">
        <v>2574</v>
      </c>
      <c r="D1043" s="8" t="s">
        <v>2505</v>
      </c>
      <c r="G1043" s="8" t="s">
        <v>3602</v>
      </c>
      <c r="M1043" t="s">
        <v>2574</v>
      </c>
      <c r="N1043">
        <v>174</v>
      </c>
      <c r="P1043" t="s">
        <v>2505</v>
      </c>
      <c r="Q1043">
        <v>154</v>
      </c>
    </row>
    <row r="1044" spans="1:17" x14ac:dyDescent="0.2">
      <c r="A1044" s="8" t="s">
        <v>1968</v>
      </c>
      <c r="D1044" s="8" t="s">
        <v>2540</v>
      </c>
      <c r="G1044" s="8" t="s">
        <v>7961</v>
      </c>
      <c r="M1044" t="s">
        <v>1968</v>
      </c>
      <c r="N1044">
        <v>160</v>
      </c>
      <c r="P1044" t="s">
        <v>2540</v>
      </c>
      <c r="Q1044">
        <v>127</v>
      </c>
    </row>
    <row r="1045" spans="1:17" x14ac:dyDescent="0.2">
      <c r="A1045" s="8" t="s">
        <v>2098</v>
      </c>
      <c r="D1045" s="8" t="s">
        <v>7429</v>
      </c>
      <c r="G1045" s="8" t="s">
        <v>6814</v>
      </c>
      <c r="M1045" t="s">
        <v>2098</v>
      </c>
      <c r="N1045">
        <v>150</v>
      </c>
      <c r="P1045" t="s">
        <v>7429</v>
      </c>
      <c r="Q1045">
        <v>108</v>
      </c>
    </row>
    <row r="1046" spans="1:17" x14ac:dyDescent="0.2">
      <c r="A1046" s="8" t="s">
        <v>2104</v>
      </c>
      <c r="D1046" s="8" t="s">
        <v>1405</v>
      </c>
      <c r="G1046" s="8" t="s">
        <v>4153</v>
      </c>
      <c r="M1046" t="s">
        <v>2104</v>
      </c>
      <c r="N1046">
        <v>124</v>
      </c>
      <c r="P1046" t="s">
        <v>1405</v>
      </c>
      <c r="Q1046">
        <v>130</v>
      </c>
    </row>
    <row r="1047" spans="1:17" x14ac:dyDescent="0.2">
      <c r="A1047" s="8" t="s">
        <v>4991</v>
      </c>
      <c r="D1047" s="8" t="s">
        <v>4205</v>
      </c>
      <c r="G1047" s="8" t="s">
        <v>8167</v>
      </c>
      <c r="M1047" t="s">
        <v>4991</v>
      </c>
      <c r="N1047">
        <v>115</v>
      </c>
      <c r="P1047" t="s">
        <v>4205</v>
      </c>
      <c r="Q1047">
        <v>100</v>
      </c>
    </row>
    <row r="1048" spans="1:17" x14ac:dyDescent="0.2">
      <c r="A1048" s="8" t="s">
        <v>7159</v>
      </c>
      <c r="D1048" s="8" t="s">
        <v>1649</v>
      </c>
      <c r="G1048" s="8" t="s">
        <v>5085</v>
      </c>
      <c r="M1048" t="s">
        <v>7159</v>
      </c>
      <c r="N1048">
        <v>113</v>
      </c>
      <c r="P1048" t="s">
        <v>1649</v>
      </c>
      <c r="Q1048">
        <v>120</v>
      </c>
    </row>
    <row r="1049" spans="1:17" x14ac:dyDescent="0.2">
      <c r="A1049" s="8" t="s">
        <v>8090</v>
      </c>
      <c r="D1049" s="8" t="s">
        <v>4279</v>
      </c>
      <c r="G1049" s="8" t="s">
        <v>7097</v>
      </c>
      <c r="M1049" t="s">
        <v>8090</v>
      </c>
      <c r="N1049">
        <v>96</v>
      </c>
      <c r="P1049" t="s">
        <v>4279</v>
      </c>
      <c r="Q1049">
        <v>74</v>
      </c>
    </row>
    <row r="1050" spans="1:17" x14ac:dyDescent="0.2">
      <c r="A1050" s="8" t="s">
        <v>4285</v>
      </c>
      <c r="D1050" s="8" t="s">
        <v>1798</v>
      </c>
      <c r="G1050" s="8" t="s">
        <v>5356</v>
      </c>
      <c r="M1050" t="s">
        <v>4285</v>
      </c>
      <c r="N1050">
        <v>111</v>
      </c>
      <c r="P1050" t="s">
        <v>1798</v>
      </c>
      <c r="Q1050">
        <v>98</v>
      </c>
    </row>
    <row r="1051" spans="1:17" x14ac:dyDescent="0.2">
      <c r="A1051" s="8" t="s">
        <v>7160</v>
      </c>
      <c r="D1051" s="8" t="s">
        <v>4341</v>
      </c>
      <c r="G1051" s="8" t="s">
        <v>2505</v>
      </c>
      <c r="M1051" t="s">
        <v>7160</v>
      </c>
      <c r="N1051">
        <v>107</v>
      </c>
      <c r="P1051" t="s">
        <v>4341</v>
      </c>
      <c r="Q1051">
        <v>80</v>
      </c>
    </row>
    <row r="1052" spans="1:17" x14ac:dyDescent="0.2">
      <c r="A1052" s="8" t="s">
        <v>7161</v>
      </c>
      <c r="D1052" s="8" t="s">
        <v>4407</v>
      </c>
      <c r="G1052" s="8" t="s">
        <v>2540</v>
      </c>
      <c r="M1052" t="s">
        <v>7161</v>
      </c>
      <c r="N1052">
        <v>77</v>
      </c>
      <c r="P1052" t="s">
        <v>4407</v>
      </c>
      <c r="Q1052">
        <v>65</v>
      </c>
    </row>
    <row r="1053" spans="1:17" x14ac:dyDescent="0.2">
      <c r="A1053" s="8" t="s">
        <v>1697</v>
      </c>
      <c r="D1053" s="8" t="s">
        <v>1838</v>
      </c>
      <c r="G1053" s="8" t="s">
        <v>7429</v>
      </c>
      <c r="M1053" t="s">
        <v>1697</v>
      </c>
      <c r="N1053">
        <v>100</v>
      </c>
      <c r="P1053" t="s">
        <v>1838</v>
      </c>
      <c r="Q1053">
        <v>101</v>
      </c>
    </row>
    <row r="1054" spans="1:17" x14ac:dyDescent="0.2">
      <c r="A1054" s="8" t="s">
        <v>7162</v>
      </c>
      <c r="D1054" s="8" t="s">
        <v>4447</v>
      </c>
      <c r="G1054" s="8" t="s">
        <v>1405</v>
      </c>
      <c r="M1054" t="s">
        <v>7162</v>
      </c>
      <c r="N1054">
        <v>85</v>
      </c>
      <c r="P1054" t="s">
        <v>4447</v>
      </c>
      <c r="Q1054">
        <v>64</v>
      </c>
    </row>
    <row r="1055" spans="1:17" x14ac:dyDescent="0.2">
      <c r="A1055" s="8" t="s">
        <v>7163</v>
      </c>
      <c r="D1055" s="8" t="s">
        <v>4432</v>
      </c>
      <c r="G1055" s="8" t="s">
        <v>4205</v>
      </c>
      <c r="M1055" t="s">
        <v>7163</v>
      </c>
      <c r="N1055">
        <v>77</v>
      </c>
      <c r="P1055" t="s">
        <v>4432</v>
      </c>
      <c r="Q1055">
        <v>55</v>
      </c>
    </row>
    <row r="1056" spans="1:17" x14ac:dyDescent="0.2">
      <c r="A1056" s="8" t="s">
        <v>4451</v>
      </c>
      <c r="D1056" s="8" t="s">
        <v>4602</v>
      </c>
      <c r="G1056" s="8" t="s">
        <v>1649</v>
      </c>
      <c r="M1056" t="s">
        <v>4451</v>
      </c>
      <c r="N1056">
        <v>89</v>
      </c>
      <c r="P1056" t="s">
        <v>4602</v>
      </c>
      <c r="Q1056">
        <v>59</v>
      </c>
    </row>
    <row r="1057" spans="1:17" x14ac:dyDescent="0.2">
      <c r="A1057" s="8" t="s">
        <v>4546</v>
      </c>
      <c r="D1057" s="8" t="s">
        <v>4609</v>
      </c>
      <c r="G1057" s="8" t="s">
        <v>4279</v>
      </c>
      <c r="M1057" t="s">
        <v>4546</v>
      </c>
      <c r="N1057">
        <v>68</v>
      </c>
      <c r="P1057" t="s">
        <v>4609</v>
      </c>
      <c r="Q1057">
        <v>41</v>
      </c>
    </row>
    <row r="1058" spans="1:17" x14ac:dyDescent="0.2">
      <c r="A1058" s="8" t="s">
        <v>7215</v>
      </c>
      <c r="D1058" s="8" t="s">
        <v>4668</v>
      </c>
      <c r="G1058" s="8" t="s">
        <v>1798</v>
      </c>
      <c r="M1058" t="s">
        <v>7215</v>
      </c>
      <c r="N1058">
        <v>64</v>
      </c>
      <c r="P1058" t="s">
        <v>4668</v>
      </c>
      <c r="Q1058">
        <v>33</v>
      </c>
    </row>
    <row r="1059" spans="1:17" x14ac:dyDescent="0.2">
      <c r="A1059" s="8" t="s">
        <v>4588</v>
      </c>
      <c r="D1059" s="8" t="s">
        <v>4798</v>
      </c>
      <c r="G1059" s="8" t="s">
        <v>4341</v>
      </c>
      <c r="M1059" t="s">
        <v>4588</v>
      </c>
      <c r="N1059">
        <v>79</v>
      </c>
      <c r="P1059" t="s">
        <v>4798</v>
      </c>
      <c r="Q1059">
        <v>24</v>
      </c>
    </row>
    <row r="1060" spans="1:17" x14ac:dyDescent="0.2">
      <c r="A1060" s="8" t="s">
        <v>4659</v>
      </c>
      <c r="D1060" s="8" t="s">
        <v>4875</v>
      </c>
      <c r="G1060" s="8" t="s">
        <v>4407</v>
      </c>
      <c r="M1060" t="s">
        <v>4659</v>
      </c>
      <c r="N1060">
        <v>61</v>
      </c>
      <c r="P1060" t="s">
        <v>4875</v>
      </c>
      <c r="Q1060">
        <v>113</v>
      </c>
    </row>
    <row r="1061" spans="1:17" x14ac:dyDescent="0.2">
      <c r="A1061" s="8" t="s">
        <v>7164</v>
      </c>
      <c r="D1061" s="8" t="s">
        <v>2574</v>
      </c>
      <c r="G1061" s="8" t="s">
        <v>1838</v>
      </c>
      <c r="M1061" t="s">
        <v>7164</v>
      </c>
      <c r="N1061">
        <v>54</v>
      </c>
      <c r="P1061" t="s">
        <v>2574</v>
      </c>
      <c r="Q1061">
        <v>171</v>
      </c>
    </row>
    <row r="1062" spans="1:17" x14ac:dyDescent="0.2">
      <c r="A1062" s="8" t="s">
        <v>7165</v>
      </c>
      <c r="D1062" s="8" t="s">
        <v>1968</v>
      </c>
      <c r="G1062" s="8" t="s">
        <v>4447</v>
      </c>
      <c r="M1062" t="s">
        <v>7165</v>
      </c>
      <c r="N1062">
        <v>67</v>
      </c>
      <c r="P1062" t="s">
        <v>1968</v>
      </c>
      <c r="Q1062">
        <v>158</v>
      </c>
    </row>
    <row r="1063" spans="1:17" x14ac:dyDescent="0.2">
      <c r="A1063" s="8" t="s">
        <v>4774</v>
      </c>
      <c r="D1063" s="8" t="s">
        <v>2098</v>
      </c>
      <c r="G1063" s="8" t="s">
        <v>4432</v>
      </c>
      <c r="M1063" t="s">
        <v>4774</v>
      </c>
      <c r="N1063">
        <v>21</v>
      </c>
      <c r="P1063" t="s">
        <v>2098</v>
      </c>
      <c r="Q1063">
        <v>142</v>
      </c>
    </row>
    <row r="1064" spans="1:17" x14ac:dyDescent="0.2">
      <c r="A1064" s="8" t="s">
        <v>4830</v>
      </c>
      <c r="D1064" s="8" t="s">
        <v>2104</v>
      </c>
      <c r="G1064" s="8" t="s">
        <v>4602</v>
      </c>
      <c r="M1064" t="s">
        <v>4830</v>
      </c>
      <c r="N1064">
        <v>21</v>
      </c>
      <c r="P1064" t="s">
        <v>2104</v>
      </c>
      <c r="Q1064">
        <v>151</v>
      </c>
    </row>
    <row r="1065" spans="1:17" x14ac:dyDescent="0.2">
      <c r="A1065" s="8" t="s">
        <v>4858</v>
      </c>
      <c r="D1065" s="8" t="s">
        <v>4991</v>
      </c>
      <c r="G1065" s="8" t="s">
        <v>4609</v>
      </c>
      <c r="M1065" t="s">
        <v>4858</v>
      </c>
      <c r="N1065">
        <v>47</v>
      </c>
      <c r="P1065" t="s">
        <v>4991</v>
      </c>
      <c r="Q1065">
        <v>131</v>
      </c>
    </row>
    <row r="1066" spans="1:17" x14ac:dyDescent="0.2">
      <c r="A1066" s="8" t="s">
        <v>7079</v>
      </c>
      <c r="D1066" s="8" t="s">
        <v>8089</v>
      </c>
      <c r="G1066" s="8" t="s">
        <v>4668</v>
      </c>
      <c r="M1066" t="s">
        <v>7079</v>
      </c>
      <c r="N1066">
        <v>68</v>
      </c>
      <c r="P1066" t="s">
        <v>8089</v>
      </c>
      <c r="Q1066">
        <v>118</v>
      </c>
    </row>
    <row r="1067" spans="1:17" x14ac:dyDescent="0.2">
      <c r="A1067" s="8" t="s">
        <v>8091</v>
      </c>
      <c r="D1067" s="8" t="s">
        <v>7159</v>
      </c>
      <c r="G1067" s="8" t="s">
        <v>4798</v>
      </c>
      <c r="M1067" t="s">
        <v>8091</v>
      </c>
      <c r="N1067">
        <v>128</v>
      </c>
      <c r="P1067" t="s">
        <v>7159</v>
      </c>
      <c r="Q1067">
        <v>108</v>
      </c>
    </row>
    <row r="1068" spans="1:17" x14ac:dyDescent="0.2">
      <c r="A1068" s="8" t="s">
        <v>8092</v>
      </c>
      <c r="D1068" s="8" t="s">
        <v>8090</v>
      </c>
      <c r="G1068" s="8" t="s">
        <v>4875</v>
      </c>
      <c r="M1068" t="s">
        <v>8092</v>
      </c>
      <c r="N1068">
        <v>128</v>
      </c>
      <c r="P1068" t="s">
        <v>8090</v>
      </c>
      <c r="Q1068">
        <v>101</v>
      </c>
    </row>
    <row r="1069" spans="1:17" x14ac:dyDescent="0.2">
      <c r="A1069" s="8" t="s">
        <v>2645</v>
      </c>
      <c r="D1069" s="8" t="s">
        <v>4285</v>
      </c>
      <c r="G1069" s="8" t="s">
        <v>2574</v>
      </c>
      <c r="M1069" t="s">
        <v>2645</v>
      </c>
      <c r="N1069">
        <v>163</v>
      </c>
      <c r="P1069" t="s">
        <v>4285</v>
      </c>
      <c r="Q1069">
        <v>122</v>
      </c>
    </row>
    <row r="1070" spans="1:17" x14ac:dyDescent="0.2">
      <c r="A1070" s="8" t="s">
        <v>2265</v>
      </c>
      <c r="D1070" s="8" t="s">
        <v>7160</v>
      </c>
      <c r="G1070" s="8" t="s">
        <v>1968</v>
      </c>
      <c r="M1070" t="s">
        <v>2265</v>
      </c>
      <c r="N1070">
        <v>148</v>
      </c>
      <c r="P1070" t="s">
        <v>7160</v>
      </c>
      <c r="Q1070">
        <v>108</v>
      </c>
    </row>
    <row r="1071" spans="1:17" x14ac:dyDescent="0.2">
      <c r="A1071" s="8" t="s">
        <v>2398</v>
      </c>
      <c r="D1071" s="8" t="s">
        <v>7161</v>
      </c>
      <c r="G1071" s="8" t="s">
        <v>2098</v>
      </c>
      <c r="M1071" t="s">
        <v>2398</v>
      </c>
      <c r="N1071">
        <v>136</v>
      </c>
      <c r="P1071" t="s">
        <v>7161</v>
      </c>
      <c r="Q1071">
        <v>82</v>
      </c>
    </row>
    <row r="1072" spans="1:17" x14ac:dyDescent="0.2">
      <c r="A1072" s="8" t="s">
        <v>4998</v>
      </c>
      <c r="D1072" s="8" t="s">
        <v>1697</v>
      </c>
      <c r="G1072" s="8" t="s">
        <v>2104</v>
      </c>
      <c r="M1072" t="s">
        <v>4998</v>
      </c>
      <c r="N1072">
        <v>130</v>
      </c>
      <c r="P1072" t="s">
        <v>1697</v>
      </c>
      <c r="Q1072">
        <v>105</v>
      </c>
    </row>
    <row r="1073" spans="1:17" x14ac:dyDescent="0.2">
      <c r="A1073" s="8" t="s">
        <v>8093</v>
      </c>
      <c r="D1073" s="8" t="s">
        <v>7162</v>
      </c>
      <c r="G1073" s="8" t="s">
        <v>4991</v>
      </c>
      <c r="M1073" t="s">
        <v>8093</v>
      </c>
      <c r="N1073">
        <v>125</v>
      </c>
      <c r="P1073" t="s">
        <v>7162</v>
      </c>
      <c r="Q1073">
        <v>88</v>
      </c>
    </row>
    <row r="1074" spans="1:17" x14ac:dyDescent="0.2">
      <c r="A1074" s="8" t="s">
        <v>8094</v>
      </c>
      <c r="D1074" s="8" t="s">
        <v>7163</v>
      </c>
      <c r="G1074" s="8" t="s">
        <v>7159</v>
      </c>
      <c r="M1074" t="s">
        <v>8094</v>
      </c>
      <c r="N1074">
        <v>121</v>
      </c>
      <c r="P1074" t="s">
        <v>7163</v>
      </c>
      <c r="Q1074">
        <v>80</v>
      </c>
    </row>
    <row r="1075" spans="1:17" x14ac:dyDescent="0.2">
      <c r="A1075" s="8" t="s">
        <v>1438</v>
      </c>
      <c r="D1075" s="8" t="s">
        <v>4451</v>
      </c>
      <c r="G1075" s="8" t="s">
        <v>8090</v>
      </c>
      <c r="M1075" t="s">
        <v>1438</v>
      </c>
      <c r="N1075">
        <v>117</v>
      </c>
      <c r="P1075" t="s">
        <v>4451</v>
      </c>
      <c r="Q1075">
        <v>81</v>
      </c>
    </row>
    <row r="1076" spans="1:17" x14ac:dyDescent="0.2">
      <c r="A1076" s="8" t="s">
        <v>3452</v>
      </c>
      <c r="D1076" s="8" t="s">
        <v>4546</v>
      </c>
      <c r="G1076" s="8" t="s">
        <v>4285</v>
      </c>
      <c r="M1076" t="s">
        <v>3452</v>
      </c>
      <c r="N1076">
        <v>103</v>
      </c>
      <c r="P1076" t="s">
        <v>4546</v>
      </c>
      <c r="Q1076">
        <v>73</v>
      </c>
    </row>
    <row r="1077" spans="1:17" x14ac:dyDescent="0.2">
      <c r="A1077" s="8" t="s">
        <v>7430</v>
      </c>
      <c r="D1077" s="8" t="s">
        <v>7215</v>
      </c>
      <c r="G1077" s="8" t="s">
        <v>7160</v>
      </c>
      <c r="M1077" t="s">
        <v>7430</v>
      </c>
      <c r="N1077">
        <v>86</v>
      </c>
      <c r="P1077" t="s">
        <v>7215</v>
      </c>
      <c r="Q1077">
        <v>52</v>
      </c>
    </row>
    <row r="1078" spans="1:17" x14ac:dyDescent="0.2">
      <c r="A1078" s="8" t="s">
        <v>3475</v>
      </c>
      <c r="D1078" s="8" t="s">
        <v>4588</v>
      </c>
      <c r="G1078" s="8" t="s">
        <v>7161</v>
      </c>
      <c r="M1078" t="s">
        <v>3475</v>
      </c>
      <c r="N1078">
        <v>109</v>
      </c>
      <c r="P1078" t="s">
        <v>4588</v>
      </c>
      <c r="Q1078">
        <v>87</v>
      </c>
    </row>
    <row r="1079" spans="1:17" x14ac:dyDescent="0.2">
      <c r="A1079" s="8" t="s">
        <v>3553</v>
      </c>
      <c r="D1079" s="8" t="s">
        <v>4659</v>
      </c>
      <c r="G1079" s="8" t="s">
        <v>1697</v>
      </c>
      <c r="M1079" t="s">
        <v>3553</v>
      </c>
      <c r="N1079">
        <v>93</v>
      </c>
      <c r="P1079" t="s">
        <v>4659</v>
      </c>
      <c r="Q1079">
        <v>60</v>
      </c>
    </row>
    <row r="1080" spans="1:17" x14ac:dyDescent="0.2">
      <c r="A1080" s="8" t="s">
        <v>3605</v>
      </c>
      <c r="D1080" s="8" t="s">
        <v>7164</v>
      </c>
      <c r="G1080" s="8" t="s">
        <v>7162</v>
      </c>
      <c r="M1080" t="s">
        <v>3605</v>
      </c>
      <c r="N1080">
        <v>67</v>
      </c>
      <c r="P1080" t="s">
        <v>7164</v>
      </c>
      <c r="Q1080">
        <v>54</v>
      </c>
    </row>
    <row r="1081" spans="1:17" x14ac:dyDescent="0.2">
      <c r="A1081" s="8" t="s">
        <v>7431</v>
      </c>
      <c r="D1081" s="8" t="s">
        <v>7165</v>
      </c>
      <c r="G1081" s="8" t="s">
        <v>7163</v>
      </c>
      <c r="M1081" t="s">
        <v>7431</v>
      </c>
      <c r="N1081">
        <v>83</v>
      </c>
      <c r="P1081" t="s">
        <v>7165</v>
      </c>
      <c r="Q1081">
        <v>59</v>
      </c>
    </row>
    <row r="1082" spans="1:17" x14ac:dyDescent="0.2">
      <c r="A1082" s="8" t="s">
        <v>3680</v>
      </c>
      <c r="D1082" s="8" t="s">
        <v>4774</v>
      </c>
      <c r="G1082" s="8" t="s">
        <v>4451</v>
      </c>
      <c r="M1082" t="s">
        <v>3680</v>
      </c>
      <c r="N1082">
        <v>73</v>
      </c>
      <c r="P1082" t="s">
        <v>4774</v>
      </c>
      <c r="Q1082">
        <v>37</v>
      </c>
    </row>
    <row r="1083" spans="1:17" x14ac:dyDescent="0.2">
      <c r="A1083" s="8" t="s">
        <v>3740</v>
      </c>
      <c r="D1083" s="8" t="s">
        <v>4830</v>
      </c>
      <c r="G1083" s="8" t="s">
        <v>4546</v>
      </c>
      <c r="M1083" t="s">
        <v>3740</v>
      </c>
      <c r="N1083">
        <v>55</v>
      </c>
      <c r="P1083" t="s">
        <v>4830</v>
      </c>
      <c r="Q1083">
        <v>25</v>
      </c>
    </row>
    <row r="1084" spans="1:17" x14ac:dyDescent="0.2">
      <c r="A1084" s="8" t="s">
        <v>3808</v>
      </c>
      <c r="D1084" s="8" t="s">
        <v>4858</v>
      </c>
      <c r="G1084" s="8" t="s">
        <v>7215</v>
      </c>
      <c r="M1084" t="s">
        <v>3808</v>
      </c>
      <c r="N1084">
        <v>55</v>
      </c>
      <c r="P1084" t="s">
        <v>4858</v>
      </c>
      <c r="Q1084">
        <v>46</v>
      </c>
    </row>
    <row r="1085" spans="1:17" x14ac:dyDescent="0.2">
      <c r="A1085" s="8" t="s">
        <v>3871</v>
      </c>
      <c r="D1085" s="8" t="s">
        <v>7079</v>
      </c>
      <c r="G1085" s="8" t="s">
        <v>4588</v>
      </c>
      <c r="M1085" t="s">
        <v>3871</v>
      </c>
      <c r="N1085">
        <v>27</v>
      </c>
      <c r="P1085" t="s">
        <v>7079</v>
      </c>
      <c r="Q1085">
        <v>59</v>
      </c>
    </row>
    <row r="1086" spans="1:17" x14ac:dyDescent="0.2">
      <c r="A1086" s="8" t="s">
        <v>3946</v>
      </c>
      <c r="D1086" s="8" t="s">
        <v>8091</v>
      </c>
      <c r="G1086" s="8" t="s">
        <v>4659</v>
      </c>
      <c r="M1086" t="s">
        <v>3946</v>
      </c>
      <c r="N1086">
        <v>37</v>
      </c>
      <c r="P1086" t="s">
        <v>8091</v>
      </c>
      <c r="Q1086">
        <v>130</v>
      </c>
    </row>
    <row r="1087" spans="1:17" x14ac:dyDescent="0.2">
      <c r="A1087" s="8" t="s">
        <v>7216</v>
      </c>
      <c r="D1087" s="8" t="s">
        <v>8092</v>
      </c>
      <c r="G1087" s="8" t="s">
        <v>7164</v>
      </c>
      <c r="M1087" t="s">
        <v>7216</v>
      </c>
      <c r="N1087">
        <v>126</v>
      </c>
      <c r="P1087" t="s">
        <v>8092</v>
      </c>
      <c r="Q1087">
        <v>125</v>
      </c>
    </row>
    <row r="1088" spans="1:17" x14ac:dyDescent="0.2">
      <c r="A1088" s="8" t="s">
        <v>2750</v>
      </c>
      <c r="D1088" s="8" t="s">
        <v>2645</v>
      </c>
      <c r="G1088" s="8" t="s">
        <v>7165</v>
      </c>
      <c r="M1088" t="s">
        <v>2750</v>
      </c>
      <c r="N1088">
        <v>155</v>
      </c>
      <c r="P1088" t="s">
        <v>2645</v>
      </c>
      <c r="Q1088">
        <v>166</v>
      </c>
    </row>
    <row r="1089" spans="1:17" x14ac:dyDescent="0.2">
      <c r="A1089" s="8" t="s">
        <v>2336</v>
      </c>
      <c r="D1089" s="8" t="s">
        <v>2265</v>
      </c>
      <c r="G1089" s="8" t="s">
        <v>4774</v>
      </c>
      <c r="M1089" t="s">
        <v>2336</v>
      </c>
      <c r="N1089">
        <v>141</v>
      </c>
      <c r="P1089" t="s">
        <v>2265</v>
      </c>
      <c r="Q1089">
        <v>152</v>
      </c>
    </row>
    <row r="1090" spans="1:17" x14ac:dyDescent="0.2">
      <c r="A1090" s="8" t="s">
        <v>2330</v>
      </c>
      <c r="D1090" s="8" t="s">
        <v>2398</v>
      </c>
      <c r="G1090" s="8" t="s">
        <v>4830</v>
      </c>
      <c r="M1090" t="s">
        <v>2330</v>
      </c>
      <c r="N1090">
        <v>140</v>
      </c>
      <c r="P1090" t="s">
        <v>2398</v>
      </c>
      <c r="Q1090">
        <v>140</v>
      </c>
    </row>
    <row r="1091" spans="1:17" x14ac:dyDescent="0.2">
      <c r="A1091" s="8" t="s">
        <v>4111</v>
      </c>
      <c r="D1091" s="8" t="s">
        <v>4998</v>
      </c>
      <c r="G1091" s="8" t="s">
        <v>4858</v>
      </c>
      <c r="M1091" t="s">
        <v>4111</v>
      </c>
      <c r="N1091">
        <v>113</v>
      </c>
      <c r="P1091" t="s">
        <v>4998</v>
      </c>
      <c r="Q1091">
        <v>148</v>
      </c>
    </row>
    <row r="1092" spans="1:17" x14ac:dyDescent="0.2">
      <c r="A1092" s="8" t="s">
        <v>7432</v>
      </c>
      <c r="D1092" s="8" t="s">
        <v>8093</v>
      </c>
      <c r="G1092" s="8" t="s">
        <v>7079</v>
      </c>
      <c r="M1092" t="s">
        <v>7432</v>
      </c>
      <c r="N1092">
        <v>17</v>
      </c>
      <c r="P1092" t="s">
        <v>8093</v>
      </c>
      <c r="Q1092">
        <v>133</v>
      </c>
    </row>
    <row r="1093" spans="1:17" x14ac:dyDescent="0.2">
      <c r="A1093" s="8" t="s">
        <v>2772</v>
      </c>
      <c r="D1093" s="8" t="s">
        <v>8094</v>
      </c>
      <c r="G1093" s="8" t="s">
        <v>8091</v>
      </c>
      <c r="M1093" t="s">
        <v>2772</v>
      </c>
      <c r="N1093">
        <v>154</v>
      </c>
      <c r="P1093" t="s">
        <v>8094</v>
      </c>
      <c r="Q1093">
        <v>123</v>
      </c>
    </row>
    <row r="1094" spans="1:17" x14ac:dyDescent="0.2">
      <c r="A1094" s="8" t="s">
        <v>2375</v>
      </c>
      <c r="D1094" s="8" t="s">
        <v>8095</v>
      </c>
      <c r="G1094" s="8" t="s">
        <v>8092</v>
      </c>
      <c r="M1094" t="s">
        <v>2375</v>
      </c>
      <c r="N1094">
        <v>139</v>
      </c>
      <c r="P1094" t="s">
        <v>8095</v>
      </c>
      <c r="Q1094">
        <v>116</v>
      </c>
    </row>
    <row r="1095" spans="1:17" x14ac:dyDescent="0.2">
      <c r="A1095" s="8" t="s">
        <v>7166</v>
      </c>
      <c r="D1095" s="8" t="s">
        <v>1438</v>
      </c>
      <c r="G1095" s="8" t="s">
        <v>2645</v>
      </c>
      <c r="M1095" t="s">
        <v>7166</v>
      </c>
      <c r="N1095">
        <v>121</v>
      </c>
      <c r="P1095" t="s">
        <v>1438</v>
      </c>
      <c r="Q1095">
        <v>125</v>
      </c>
    </row>
    <row r="1096" spans="1:17" x14ac:dyDescent="0.2">
      <c r="A1096" s="8" t="s">
        <v>2855</v>
      </c>
      <c r="D1096" s="8" t="s">
        <v>3452</v>
      </c>
      <c r="G1096" s="8" t="s">
        <v>2265</v>
      </c>
      <c r="M1096" t="s">
        <v>2855</v>
      </c>
      <c r="N1096">
        <v>134</v>
      </c>
      <c r="P1096" t="s">
        <v>3452</v>
      </c>
      <c r="Q1096">
        <v>107</v>
      </c>
    </row>
    <row r="1097" spans="1:17" x14ac:dyDescent="0.2">
      <c r="A1097" s="8" t="s">
        <v>1436</v>
      </c>
      <c r="D1097" s="8" t="s">
        <v>7430</v>
      </c>
      <c r="G1097" s="8" t="s">
        <v>2398</v>
      </c>
      <c r="M1097" t="s">
        <v>1436</v>
      </c>
      <c r="N1097">
        <v>91</v>
      </c>
      <c r="P1097" t="s">
        <v>7430</v>
      </c>
      <c r="Q1097">
        <v>92</v>
      </c>
    </row>
    <row r="1098" spans="1:17" x14ac:dyDescent="0.2">
      <c r="A1098" s="8" t="s">
        <v>7433</v>
      </c>
      <c r="D1098" s="8" t="s">
        <v>3475</v>
      </c>
      <c r="G1098" s="8" t="s">
        <v>4998</v>
      </c>
      <c r="M1098" t="s">
        <v>7433</v>
      </c>
      <c r="N1098">
        <v>108</v>
      </c>
      <c r="P1098" t="s">
        <v>3475</v>
      </c>
      <c r="Q1098">
        <v>104</v>
      </c>
    </row>
    <row r="1099" spans="1:17" x14ac:dyDescent="0.2">
      <c r="A1099" s="8" t="s">
        <v>7434</v>
      </c>
      <c r="D1099" s="8" t="s">
        <v>3553</v>
      </c>
      <c r="G1099" s="8" t="s">
        <v>8093</v>
      </c>
      <c r="M1099" t="s">
        <v>7434</v>
      </c>
      <c r="N1099">
        <v>76</v>
      </c>
      <c r="P1099" t="s">
        <v>3553</v>
      </c>
      <c r="Q1099">
        <v>96</v>
      </c>
    </row>
    <row r="1100" spans="1:17" x14ac:dyDescent="0.2">
      <c r="A1100" s="8" t="s">
        <v>6815</v>
      </c>
      <c r="D1100" s="8" t="s">
        <v>3605</v>
      </c>
      <c r="G1100" s="8" t="s">
        <v>8094</v>
      </c>
      <c r="M1100" t="s">
        <v>6815</v>
      </c>
      <c r="N1100">
        <v>77</v>
      </c>
      <c r="P1100" t="s">
        <v>3605</v>
      </c>
      <c r="Q1100">
        <v>71</v>
      </c>
    </row>
    <row r="1101" spans="1:17" x14ac:dyDescent="0.2">
      <c r="A1101" s="8" t="s">
        <v>3811</v>
      </c>
      <c r="D1101" s="8" t="s">
        <v>7431</v>
      </c>
      <c r="G1101" s="8" t="s">
        <v>8095</v>
      </c>
      <c r="M1101" t="s">
        <v>3811</v>
      </c>
      <c r="N1101">
        <v>56</v>
      </c>
      <c r="P1101" t="s">
        <v>7431</v>
      </c>
      <c r="Q1101">
        <v>77</v>
      </c>
    </row>
    <row r="1102" spans="1:17" x14ac:dyDescent="0.2">
      <c r="A1102" s="8" t="s">
        <v>7435</v>
      </c>
      <c r="D1102" s="8" t="s">
        <v>3680</v>
      </c>
      <c r="G1102" s="8" t="s">
        <v>1438</v>
      </c>
      <c r="M1102" t="s">
        <v>7435</v>
      </c>
      <c r="N1102">
        <v>61</v>
      </c>
      <c r="P1102" t="s">
        <v>3680</v>
      </c>
      <c r="Q1102">
        <v>76</v>
      </c>
    </row>
    <row r="1103" spans="1:17" x14ac:dyDescent="0.2">
      <c r="A1103" s="8" t="s">
        <v>2738</v>
      </c>
      <c r="D1103" s="8" t="s">
        <v>3740</v>
      </c>
      <c r="G1103" s="8" t="s">
        <v>3452</v>
      </c>
      <c r="M1103" t="s">
        <v>2738</v>
      </c>
      <c r="N1103">
        <v>145</v>
      </c>
      <c r="P1103" t="s">
        <v>3740</v>
      </c>
      <c r="Q1103">
        <v>43</v>
      </c>
    </row>
    <row r="1104" spans="1:17" x14ac:dyDescent="0.2">
      <c r="A1104" s="8" t="s">
        <v>2312</v>
      </c>
      <c r="D1104" s="8" t="s">
        <v>3808</v>
      </c>
      <c r="G1104" s="8" t="s">
        <v>7430</v>
      </c>
      <c r="M1104" t="s">
        <v>2312</v>
      </c>
      <c r="N1104">
        <v>137</v>
      </c>
      <c r="P1104" t="s">
        <v>3808</v>
      </c>
      <c r="Q1104">
        <v>66</v>
      </c>
    </row>
    <row r="1105" spans="1:17" x14ac:dyDescent="0.2">
      <c r="A1105" s="8" t="s">
        <v>4013</v>
      </c>
      <c r="D1105" s="8" t="s">
        <v>3871</v>
      </c>
      <c r="G1105" s="8" t="s">
        <v>3475</v>
      </c>
      <c r="M1105" t="s">
        <v>4013</v>
      </c>
      <c r="N1105">
        <v>142</v>
      </c>
      <c r="P1105" t="s">
        <v>3871</v>
      </c>
      <c r="Q1105">
        <v>38</v>
      </c>
    </row>
    <row r="1106" spans="1:17" x14ac:dyDescent="0.2">
      <c r="A1106" s="8" t="s">
        <v>1351</v>
      </c>
      <c r="D1106" s="8" t="s">
        <v>3946</v>
      </c>
      <c r="G1106" s="8" t="s">
        <v>3553</v>
      </c>
      <c r="M1106" t="s">
        <v>1351</v>
      </c>
      <c r="N1106">
        <v>132</v>
      </c>
      <c r="P1106" t="s">
        <v>3946</v>
      </c>
      <c r="Q1106">
        <v>42</v>
      </c>
    </row>
    <row r="1107" spans="1:17" x14ac:dyDescent="0.2">
      <c r="A1107" s="8" t="s">
        <v>1363</v>
      </c>
      <c r="D1107" s="8" t="s">
        <v>7216</v>
      </c>
      <c r="G1107" s="8" t="s">
        <v>3605</v>
      </c>
      <c r="M1107" t="s">
        <v>1363</v>
      </c>
      <c r="N1107">
        <v>131</v>
      </c>
      <c r="P1107" t="s">
        <v>7216</v>
      </c>
      <c r="Q1107">
        <v>126</v>
      </c>
    </row>
    <row r="1108" spans="1:17" x14ac:dyDescent="0.2">
      <c r="A1108" s="8" t="s">
        <v>3427</v>
      </c>
      <c r="D1108" s="8" t="s">
        <v>2750</v>
      </c>
      <c r="G1108" s="8" t="s">
        <v>7431</v>
      </c>
      <c r="M1108" t="s">
        <v>3427</v>
      </c>
      <c r="N1108">
        <v>120</v>
      </c>
      <c r="P1108" t="s">
        <v>2750</v>
      </c>
      <c r="Q1108">
        <v>155</v>
      </c>
    </row>
    <row r="1109" spans="1:17" x14ac:dyDescent="0.2">
      <c r="A1109" s="8" t="s">
        <v>3438</v>
      </c>
      <c r="D1109" s="8" t="s">
        <v>2336</v>
      </c>
      <c r="G1109" s="8" t="s">
        <v>3680</v>
      </c>
      <c r="M1109" t="s">
        <v>3438</v>
      </c>
      <c r="N1109">
        <v>109</v>
      </c>
      <c r="P1109" t="s">
        <v>2336</v>
      </c>
      <c r="Q1109">
        <v>138</v>
      </c>
    </row>
    <row r="1110" spans="1:17" x14ac:dyDescent="0.2">
      <c r="A1110" s="8" t="s">
        <v>3466</v>
      </c>
      <c r="D1110" s="8" t="s">
        <v>2330</v>
      </c>
      <c r="G1110" s="8" t="s">
        <v>3740</v>
      </c>
      <c r="M1110" t="s">
        <v>3466</v>
      </c>
      <c r="N1110">
        <v>105</v>
      </c>
      <c r="P1110" t="s">
        <v>2330</v>
      </c>
      <c r="Q1110">
        <v>141</v>
      </c>
    </row>
    <row r="1111" spans="1:17" x14ac:dyDescent="0.2">
      <c r="A1111" s="8" t="s">
        <v>6816</v>
      </c>
      <c r="D1111" s="8" t="s">
        <v>4111</v>
      </c>
      <c r="G1111" s="8" t="s">
        <v>3808</v>
      </c>
      <c r="M1111" t="s">
        <v>6816</v>
      </c>
      <c r="N1111">
        <v>87</v>
      </c>
      <c r="P1111" t="s">
        <v>4111</v>
      </c>
      <c r="Q1111">
        <v>123</v>
      </c>
    </row>
    <row r="1112" spans="1:17" x14ac:dyDescent="0.2">
      <c r="A1112" s="8" t="s">
        <v>7436</v>
      </c>
      <c r="D1112" s="8" t="s">
        <v>8096</v>
      </c>
      <c r="G1112" s="8" t="s">
        <v>3871</v>
      </c>
      <c r="M1112" t="s">
        <v>7436</v>
      </c>
      <c r="N1112">
        <v>89</v>
      </c>
      <c r="P1112" t="s">
        <v>8096</v>
      </c>
      <c r="Q1112">
        <v>44</v>
      </c>
    </row>
    <row r="1113" spans="1:17" x14ac:dyDescent="0.2">
      <c r="A1113" s="8" t="s">
        <v>1572</v>
      </c>
      <c r="D1113" s="8" t="s">
        <v>7432</v>
      </c>
      <c r="G1113" s="8" t="s">
        <v>3946</v>
      </c>
      <c r="M1113" t="s">
        <v>1572</v>
      </c>
      <c r="N1113">
        <v>114</v>
      </c>
      <c r="P1113" t="s">
        <v>7432</v>
      </c>
      <c r="Q1113">
        <v>23</v>
      </c>
    </row>
    <row r="1114" spans="1:17" x14ac:dyDescent="0.2">
      <c r="A1114" s="8" t="s">
        <v>1635</v>
      </c>
      <c r="D1114" s="8" t="s">
        <v>2772</v>
      </c>
      <c r="G1114" s="8" t="s">
        <v>8358</v>
      </c>
      <c r="M1114" t="s">
        <v>1635</v>
      </c>
      <c r="N1114">
        <v>107</v>
      </c>
      <c r="P1114" t="s">
        <v>2772</v>
      </c>
      <c r="Q1114">
        <v>155</v>
      </c>
    </row>
    <row r="1115" spans="1:17" x14ac:dyDescent="0.2">
      <c r="A1115" s="8" t="s">
        <v>3486</v>
      </c>
      <c r="D1115" s="8" t="s">
        <v>2375</v>
      </c>
      <c r="G1115" s="8" t="s">
        <v>7216</v>
      </c>
      <c r="M1115" t="s">
        <v>3486</v>
      </c>
      <c r="N1115">
        <v>87</v>
      </c>
      <c r="P1115" t="s">
        <v>2375</v>
      </c>
      <c r="Q1115">
        <v>136</v>
      </c>
    </row>
    <row r="1116" spans="1:17" x14ac:dyDescent="0.2">
      <c r="A1116" s="8" t="s">
        <v>3510</v>
      </c>
      <c r="D1116" s="8" t="s">
        <v>7166</v>
      </c>
      <c r="G1116" s="8" t="s">
        <v>2750</v>
      </c>
      <c r="M1116" t="s">
        <v>3510</v>
      </c>
      <c r="N1116">
        <v>78</v>
      </c>
      <c r="P1116" t="s">
        <v>7166</v>
      </c>
      <c r="Q1116">
        <v>131</v>
      </c>
    </row>
    <row r="1117" spans="1:17" x14ac:dyDescent="0.2">
      <c r="A1117" s="8" t="s">
        <v>3519</v>
      </c>
      <c r="D1117" s="8" t="s">
        <v>2855</v>
      </c>
      <c r="G1117" s="8" t="s">
        <v>2336</v>
      </c>
      <c r="M1117" t="s">
        <v>3519</v>
      </c>
      <c r="N1117">
        <v>78</v>
      </c>
      <c r="P1117" t="s">
        <v>2855</v>
      </c>
      <c r="Q1117">
        <v>133</v>
      </c>
    </row>
    <row r="1118" spans="1:17" x14ac:dyDescent="0.2">
      <c r="A1118" s="8" t="s">
        <v>3526</v>
      </c>
      <c r="D1118" s="8" t="s">
        <v>1436</v>
      </c>
      <c r="G1118" s="8" t="s">
        <v>2330</v>
      </c>
      <c r="M1118" t="s">
        <v>3526</v>
      </c>
      <c r="N1118">
        <v>69</v>
      </c>
      <c r="P1118" t="s">
        <v>1436</v>
      </c>
      <c r="Q1118">
        <v>98</v>
      </c>
    </row>
    <row r="1119" spans="1:17" x14ac:dyDescent="0.2">
      <c r="A1119" s="8" t="s">
        <v>1714</v>
      </c>
      <c r="D1119" s="8" t="s">
        <v>7433</v>
      </c>
      <c r="G1119" s="8" t="s">
        <v>4111</v>
      </c>
      <c r="M1119" t="s">
        <v>1714</v>
      </c>
      <c r="N1119">
        <v>97</v>
      </c>
      <c r="P1119" t="s">
        <v>7433</v>
      </c>
      <c r="Q1119">
        <v>105</v>
      </c>
    </row>
    <row r="1120" spans="1:17" x14ac:dyDescent="0.2">
      <c r="A1120" s="8" t="s">
        <v>1785</v>
      </c>
      <c r="D1120" s="8" t="s">
        <v>7434</v>
      </c>
      <c r="G1120" s="8" t="s">
        <v>8096</v>
      </c>
      <c r="M1120" t="s">
        <v>1785</v>
      </c>
      <c r="N1120">
        <v>90</v>
      </c>
      <c r="P1120" t="s">
        <v>7434</v>
      </c>
      <c r="Q1120">
        <v>80</v>
      </c>
    </row>
    <row r="1121" spans="1:17" x14ac:dyDescent="0.2">
      <c r="A1121" s="8" t="s">
        <v>3562</v>
      </c>
      <c r="D1121" s="8" t="s">
        <v>6815</v>
      </c>
      <c r="G1121" s="8" t="s">
        <v>8359</v>
      </c>
      <c r="M1121" t="s">
        <v>3562</v>
      </c>
      <c r="N1121">
        <v>83</v>
      </c>
      <c r="P1121" t="s">
        <v>6815</v>
      </c>
      <c r="Q1121">
        <v>58</v>
      </c>
    </row>
    <row r="1122" spans="1:17" x14ac:dyDescent="0.2">
      <c r="A1122" s="8" t="s">
        <v>3613</v>
      </c>
      <c r="D1122" s="8" t="s">
        <v>3811</v>
      </c>
      <c r="G1122" s="8" t="s">
        <v>7432</v>
      </c>
      <c r="M1122" t="s">
        <v>3613</v>
      </c>
      <c r="N1122">
        <v>75</v>
      </c>
      <c r="P1122" t="s">
        <v>3811</v>
      </c>
      <c r="Q1122">
        <v>59</v>
      </c>
    </row>
    <row r="1123" spans="1:17" x14ac:dyDescent="0.2">
      <c r="A1123" s="8" t="s">
        <v>3619</v>
      </c>
      <c r="D1123" s="8" t="s">
        <v>7435</v>
      </c>
      <c r="G1123" s="8" t="s">
        <v>2772</v>
      </c>
      <c r="M1123" t="s">
        <v>3619</v>
      </c>
      <c r="N1123">
        <v>62</v>
      </c>
      <c r="P1123" t="s">
        <v>7435</v>
      </c>
      <c r="Q1123">
        <v>50</v>
      </c>
    </row>
    <row r="1124" spans="1:17" x14ac:dyDescent="0.2">
      <c r="A1124" s="8" t="s">
        <v>3625</v>
      </c>
      <c r="D1124" s="8" t="s">
        <v>2738</v>
      </c>
      <c r="G1124" s="8" t="s">
        <v>2375</v>
      </c>
      <c r="M1124" t="s">
        <v>3625</v>
      </c>
      <c r="N1124">
        <v>95</v>
      </c>
      <c r="P1124" t="s">
        <v>2738</v>
      </c>
      <c r="Q1124">
        <v>141</v>
      </c>
    </row>
    <row r="1125" spans="1:17" x14ac:dyDescent="0.2">
      <c r="A1125" s="8" t="s">
        <v>3664</v>
      </c>
      <c r="D1125" s="8" t="s">
        <v>2312</v>
      </c>
      <c r="G1125" s="8" t="s">
        <v>7166</v>
      </c>
      <c r="M1125" t="s">
        <v>3664</v>
      </c>
      <c r="N1125">
        <v>83</v>
      </c>
      <c r="P1125" t="s">
        <v>2312</v>
      </c>
      <c r="Q1125">
        <v>146</v>
      </c>
    </row>
    <row r="1126" spans="1:17" x14ac:dyDescent="0.2">
      <c r="A1126" s="8" t="s">
        <v>3697</v>
      </c>
      <c r="D1126" s="8" t="s">
        <v>4013</v>
      </c>
      <c r="G1126" s="8" t="s">
        <v>8360</v>
      </c>
      <c r="M1126" t="s">
        <v>3697</v>
      </c>
      <c r="N1126">
        <v>87</v>
      </c>
      <c r="P1126" t="s">
        <v>4013</v>
      </c>
      <c r="Q1126">
        <v>138</v>
      </c>
    </row>
    <row r="1127" spans="1:17" x14ac:dyDescent="0.2">
      <c r="A1127" s="8" t="s">
        <v>3723</v>
      </c>
      <c r="D1127" s="8" t="s">
        <v>1351</v>
      </c>
      <c r="G1127" s="8" t="s">
        <v>2855</v>
      </c>
      <c r="M1127" t="s">
        <v>3723</v>
      </c>
      <c r="N1127">
        <v>79</v>
      </c>
      <c r="P1127" t="s">
        <v>1351</v>
      </c>
      <c r="Q1127">
        <v>142</v>
      </c>
    </row>
    <row r="1128" spans="1:17" x14ac:dyDescent="0.2">
      <c r="A1128" s="8" t="s">
        <v>3714</v>
      </c>
      <c r="D1128" s="8" t="s">
        <v>1363</v>
      </c>
      <c r="G1128" s="8" t="s">
        <v>1436</v>
      </c>
      <c r="M1128" t="s">
        <v>3714</v>
      </c>
      <c r="N1128">
        <v>57</v>
      </c>
      <c r="P1128" t="s">
        <v>1363</v>
      </c>
      <c r="Q1128">
        <v>127</v>
      </c>
    </row>
    <row r="1129" spans="1:17" x14ac:dyDescent="0.2">
      <c r="A1129" s="8" t="s">
        <v>3744</v>
      </c>
      <c r="D1129" s="8" t="s">
        <v>3427</v>
      </c>
      <c r="G1129" s="8" t="s">
        <v>7433</v>
      </c>
      <c r="M1129" t="s">
        <v>3744</v>
      </c>
      <c r="N1129">
        <v>52</v>
      </c>
      <c r="P1129" t="s">
        <v>3427</v>
      </c>
      <c r="Q1129">
        <v>112</v>
      </c>
    </row>
    <row r="1130" spans="1:17" x14ac:dyDescent="0.2">
      <c r="A1130" s="8" t="s">
        <v>3770</v>
      </c>
      <c r="D1130" s="8" t="s">
        <v>3438</v>
      </c>
      <c r="G1130" s="8" t="s">
        <v>7434</v>
      </c>
      <c r="M1130" t="s">
        <v>3770</v>
      </c>
      <c r="N1130">
        <v>84</v>
      </c>
      <c r="P1130" t="s">
        <v>3438</v>
      </c>
      <c r="Q1130">
        <v>110</v>
      </c>
    </row>
    <row r="1131" spans="1:17" x14ac:dyDescent="0.2">
      <c r="A1131" s="8" t="s">
        <v>3775</v>
      </c>
      <c r="D1131" s="8" t="s">
        <v>3466</v>
      </c>
      <c r="G1131" s="8" t="s">
        <v>6815</v>
      </c>
      <c r="M1131" t="s">
        <v>3775</v>
      </c>
      <c r="N1131">
        <v>80</v>
      </c>
      <c r="P1131" t="s">
        <v>3466</v>
      </c>
      <c r="Q1131">
        <v>113</v>
      </c>
    </row>
    <row r="1132" spans="1:17" x14ac:dyDescent="0.2">
      <c r="A1132" s="8" t="s">
        <v>3801</v>
      </c>
      <c r="D1132" s="8" t="s">
        <v>6816</v>
      </c>
      <c r="G1132" s="8" t="s">
        <v>3811</v>
      </c>
      <c r="M1132" t="s">
        <v>3801</v>
      </c>
      <c r="N1132">
        <v>54</v>
      </c>
      <c r="P1132" t="s">
        <v>6816</v>
      </c>
      <c r="Q1132">
        <v>88</v>
      </c>
    </row>
    <row r="1133" spans="1:17" x14ac:dyDescent="0.2">
      <c r="A1133" s="8" t="s">
        <v>3846</v>
      </c>
      <c r="D1133" s="8" t="s">
        <v>7436</v>
      </c>
      <c r="G1133" s="8" t="s">
        <v>7435</v>
      </c>
      <c r="M1133" t="s">
        <v>3846</v>
      </c>
      <c r="N1133">
        <v>63</v>
      </c>
      <c r="P1133" t="s">
        <v>7436</v>
      </c>
      <c r="Q1133">
        <v>83</v>
      </c>
    </row>
    <row r="1134" spans="1:17" x14ac:dyDescent="0.2">
      <c r="A1134" s="8" t="s">
        <v>3856</v>
      </c>
      <c r="D1134" s="8" t="s">
        <v>1572</v>
      </c>
      <c r="G1134" s="8" t="s">
        <v>2738</v>
      </c>
      <c r="M1134" t="s">
        <v>3856</v>
      </c>
      <c r="N1134">
        <v>52</v>
      </c>
      <c r="P1134" t="s">
        <v>1572</v>
      </c>
      <c r="Q1134">
        <v>119</v>
      </c>
    </row>
    <row r="1135" spans="1:17" x14ac:dyDescent="0.2">
      <c r="A1135" s="8" t="s">
        <v>3823</v>
      </c>
      <c r="D1135" s="8" t="s">
        <v>1635</v>
      </c>
      <c r="G1135" s="8" t="s">
        <v>2312</v>
      </c>
      <c r="M1135" t="s">
        <v>3823</v>
      </c>
      <c r="N1135">
        <v>53</v>
      </c>
      <c r="P1135" t="s">
        <v>1635</v>
      </c>
      <c r="Q1135">
        <v>108</v>
      </c>
    </row>
    <row r="1136" spans="1:17" x14ac:dyDescent="0.2">
      <c r="A1136" s="8" t="s">
        <v>3876</v>
      </c>
      <c r="D1136" s="8" t="s">
        <v>3486</v>
      </c>
      <c r="G1136" s="8" t="s">
        <v>4013</v>
      </c>
      <c r="M1136" t="s">
        <v>3876</v>
      </c>
      <c r="N1136">
        <v>46</v>
      </c>
      <c r="P1136" t="s">
        <v>3486</v>
      </c>
      <c r="Q1136">
        <v>92</v>
      </c>
    </row>
    <row r="1137" spans="1:17" x14ac:dyDescent="0.2">
      <c r="A1137" s="8" t="s">
        <v>7437</v>
      </c>
      <c r="D1137" s="8" t="s">
        <v>3510</v>
      </c>
      <c r="G1137" s="8" t="s">
        <v>1351</v>
      </c>
      <c r="M1137" t="s">
        <v>7437</v>
      </c>
      <c r="N1137">
        <v>40</v>
      </c>
      <c r="P1137" t="s">
        <v>3510</v>
      </c>
      <c r="Q1137">
        <v>75</v>
      </c>
    </row>
    <row r="1138" spans="1:17" x14ac:dyDescent="0.2">
      <c r="A1138" s="8" t="s">
        <v>3936</v>
      </c>
      <c r="D1138" s="8" t="s">
        <v>3519</v>
      </c>
      <c r="G1138" s="8" t="s">
        <v>1363</v>
      </c>
      <c r="M1138" t="s">
        <v>3936</v>
      </c>
      <c r="N1138">
        <v>43</v>
      </c>
      <c r="P1138" t="s">
        <v>3519</v>
      </c>
      <c r="Q1138">
        <v>85</v>
      </c>
    </row>
    <row r="1139" spans="1:17" x14ac:dyDescent="0.2">
      <c r="A1139" s="8" t="s">
        <v>3974</v>
      </c>
      <c r="D1139" s="8" t="s">
        <v>3526</v>
      </c>
      <c r="G1139" s="8" t="s">
        <v>3427</v>
      </c>
      <c r="M1139" t="s">
        <v>3974</v>
      </c>
      <c r="N1139">
        <v>20</v>
      </c>
      <c r="P1139" t="s">
        <v>3526</v>
      </c>
      <c r="Q1139">
        <v>77</v>
      </c>
    </row>
    <row r="1140" spans="1:17" x14ac:dyDescent="0.2">
      <c r="A1140" s="8" t="s">
        <v>2859</v>
      </c>
      <c r="D1140" s="8" t="s">
        <v>1714</v>
      </c>
      <c r="G1140" s="8" t="s">
        <v>3438</v>
      </c>
      <c r="M1140" t="s">
        <v>2859</v>
      </c>
      <c r="N1140">
        <v>188</v>
      </c>
      <c r="P1140" t="s">
        <v>1714</v>
      </c>
      <c r="Q1140">
        <v>101</v>
      </c>
    </row>
    <row r="1141" spans="1:17" x14ac:dyDescent="0.2">
      <c r="A1141" s="8" t="s">
        <v>4130</v>
      </c>
      <c r="D1141" s="8" t="s">
        <v>1785</v>
      </c>
      <c r="G1141" s="8" t="s">
        <v>3466</v>
      </c>
      <c r="M1141" t="s">
        <v>4130</v>
      </c>
      <c r="N1141">
        <v>127</v>
      </c>
      <c r="P1141" t="s">
        <v>1785</v>
      </c>
      <c r="Q1141">
        <v>87</v>
      </c>
    </row>
    <row r="1142" spans="1:17" x14ac:dyDescent="0.2">
      <c r="A1142" s="8" t="s">
        <v>4093</v>
      </c>
      <c r="D1142" s="8" t="s">
        <v>3562</v>
      </c>
      <c r="G1142" s="8" t="s">
        <v>6816</v>
      </c>
      <c r="M1142" t="s">
        <v>4093</v>
      </c>
      <c r="N1142">
        <v>101</v>
      </c>
      <c r="P1142" t="s">
        <v>3562</v>
      </c>
      <c r="Q1142">
        <v>76</v>
      </c>
    </row>
    <row r="1143" spans="1:17" x14ac:dyDescent="0.2">
      <c r="A1143" s="8" t="s">
        <v>4126</v>
      </c>
      <c r="D1143" s="8" t="s">
        <v>3613</v>
      </c>
      <c r="G1143" s="8" t="s">
        <v>7436</v>
      </c>
      <c r="M1143" t="s">
        <v>4126</v>
      </c>
      <c r="N1143">
        <v>122</v>
      </c>
      <c r="P1143" t="s">
        <v>3613</v>
      </c>
      <c r="Q1143">
        <v>76</v>
      </c>
    </row>
    <row r="1144" spans="1:17" x14ac:dyDescent="0.2">
      <c r="A1144" s="8" t="s">
        <v>2406</v>
      </c>
      <c r="D1144" s="8" t="s">
        <v>3619</v>
      </c>
      <c r="G1144" s="8" t="s">
        <v>1572</v>
      </c>
      <c r="M1144" t="s">
        <v>2406</v>
      </c>
      <c r="N1144">
        <v>173</v>
      </c>
      <c r="P1144" t="s">
        <v>3619</v>
      </c>
      <c r="Q1144">
        <v>65</v>
      </c>
    </row>
    <row r="1145" spans="1:17" x14ac:dyDescent="0.2">
      <c r="A1145" s="8" t="s">
        <v>2451</v>
      </c>
      <c r="D1145" s="8" t="s">
        <v>3625</v>
      </c>
      <c r="G1145" s="8" t="s">
        <v>1635</v>
      </c>
      <c r="M1145" t="s">
        <v>2451</v>
      </c>
      <c r="N1145">
        <v>154</v>
      </c>
      <c r="P1145" t="s">
        <v>3625</v>
      </c>
      <c r="Q1145">
        <v>98</v>
      </c>
    </row>
    <row r="1146" spans="1:17" x14ac:dyDescent="0.2">
      <c r="A1146" s="8" t="s">
        <v>2020</v>
      </c>
      <c r="D1146" s="8" t="s">
        <v>3664</v>
      </c>
      <c r="G1146" s="8" t="s">
        <v>3486</v>
      </c>
      <c r="M1146" t="s">
        <v>2020</v>
      </c>
      <c r="N1146">
        <v>151</v>
      </c>
      <c r="P1146" t="s">
        <v>3664</v>
      </c>
      <c r="Q1146">
        <v>81</v>
      </c>
    </row>
    <row r="1147" spans="1:17" x14ac:dyDescent="0.2">
      <c r="A1147" s="8" t="s">
        <v>2343</v>
      </c>
      <c r="D1147" s="8" t="s">
        <v>3697</v>
      </c>
      <c r="G1147" s="8" t="s">
        <v>3510</v>
      </c>
      <c r="M1147" t="s">
        <v>2343</v>
      </c>
      <c r="N1147">
        <v>140</v>
      </c>
      <c r="P1147" t="s">
        <v>3697</v>
      </c>
      <c r="Q1147">
        <v>84</v>
      </c>
    </row>
    <row r="1148" spans="1:17" x14ac:dyDescent="0.2">
      <c r="A1148" s="8" t="s">
        <v>2354</v>
      </c>
      <c r="D1148" s="8" t="s">
        <v>3723</v>
      </c>
      <c r="G1148" s="8" t="s">
        <v>3519</v>
      </c>
      <c r="M1148" t="s">
        <v>2354</v>
      </c>
      <c r="N1148">
        <v>141</v>
      </c>
      <c r="P1148" t="s">
        <v>3723</v>
      </c>
      <c r="Q1148">
        <v>75</v>
      </c>
    </row>
    <row r="1149" spans="1:17" x14ac:dyDescent="0.2">
      <c r="A1149" s="8" t="s">
        <v>4074</v>
      </c>
      <c r="D1149" s="8" t="s">
        <v>3714</v>
      </c>
      <c r="G1149" s="8" t="s">
        <v>3526</v>
      </c>
      <c r="M1149" t="s">
        <v>4074</v>
      </c>
      <c r="N1149">
        <v>146</v>
      </c>
      <c r="P1149" t="s">
        <v>3714</v>
      </c>
      <c r="Q1149">
        <v>61</v>
      </c>
    </row>
    <row r="1150" spans="1:17" x14ac:dyDescent="0.2">
      <c r="A1150" s="8" t="s">
        <v>4065</v>
      </c>
      <c r="D1150" s="8" t="s">
        <v>3744</v>
      </c>
      <c r="G1150" s="8" t="s">
        <v>1714</v>
      </c>
      <c r="M1150" t="s">
        <v>4065</v>
      </c>
      <c r="N1150">
        <v>135</v>
      </c>
      <c r="P1150" t="s">
        <v>3744</v>
      </c>
      <c r="Q1150">
        <v>55</v>
      </c>
    </row>
    <row r="1151" spans="1:17" x14ac:dyDescent="0.2">
      <c r="A1151" s="8" t="s">
        <v>4048</v>
      </c>
      <c r="D1151" s="8" t="s">
        <v>3770</v>
      </c>
      <c r="G1151" s="8" t="s">
        <v>1785</v>
      </c>
      <c r="M1151" t="s">
        <v>4048</v>
      </c>
      <c r="N1151">
        <v>114</v>
      </c>
      <c r="P1151" t="s">
        <v>3770</v>
      </c>
      <c r="Q1151">
        <v>88</v>
      </c>
    </row>
    <row r="1152" spans="1:17" x14ac:dyDescent="0.2">
      <c r="A1152" s="8" t="s">
        <v>1522</v>
      </c>
      <c r="D1152" s="8" t="s">
        <v>3775</v>
      </c>
      <c r="G1152" s="8" t="s">
        <v>3562</v>
      </c>
      <c r="M1152" t="s">
        <v>1522</v>
      </c>
      <c r="N1152">
        <v>106</v>
      </c>
      <c r="P1152" t="s">
        <v>3775</v>
      </c>
      <c r="Q1152">
        <v>70</v>
      </c>
    </row>
    <row r="1153" spans="1:17" x14ac:dyDescent="0.2">
      <c r="A1153" s="8" t="s">
        <v>5126</v>
      </c>
      <c r="D1153" s="8" t="s">
        <v>3801</v>
      </c>
      <c r="G1153" s="8" t="s">
        <v>3613</v>
      </c>
      <c r="M1153" t="s">
        <v>5126</v>
      </c>
      <c r="N1153">
        <v>86</v>
      </c>
      <c r="P1153" t="s">
        <v>3801</v>
      </c>
      <c r="Q1153">
        <v>60</v>
      </c>
    </row>
    <row r="1154" spans="1:17" x14ac:dyDescent="0.2">
      <c r="A1154" s="8" t="s">
        <v>5168</v>
      </c>
      <c r="D1154" s="8" t="s">
        <v>3846</v>
      </c>
      <c r="G1154" s="8" t="s">
        <v>3619</v>
      </c>
      <c r="M1154" t="s">
        <v>5168</v>
      </c>
      <c r="N1154">
        <v>96</v>
      </c>
      <c r="P1154" t="s">
        <v>3846</v>
      </c>
      <c r="Q1154">
        <v>61</v>
      </c>
    </row>
    <row r="1155" spans="1:17" x14ac:dyDescent="0.2">
      <c r="A1155" s="8" t="s">
        <v>5182</v>
      </c>
      <c r="D1155" s="8" t="s">
        <v>3856</v>
      </c>
      <c r="G1155" s="8" t="s">
        <v>3625</v>
      </c>
      <c r="M1155" t="s">
        <v>5182</v>
      </c>
      <c r="N1155">
        <v>74</v>
      </c>
      <c r="P1155" t="s">
        <v>3856</v>
      </c>
      <c r="Q1155">
        <v>66</v>
      </c>
    </row>
    <row r="1156" spans="1:17" x14ac:dyDescent="0.2">
      <c r="A1156" s="8" t="s">
        <v>5249</v>
      </c>
      <c r="D1156" s="8" t="s">
        <v>3823</v>
      </c>
      <c r="G1156" s="8" t="s">
        <v>3664</v>
      </c>
      <c r="M1156" t="s">
        <v>5249</v>
      </c>
      <c r="N1156">
        <v>97</v>
      </c>
      <c r="P1156" t="s">
        <v>3823</v>
      </c>
      <c r="Q1156">
        <v>43</v>
      </c>
    </row>
    <row r="1157" spans="1:17" x14ac:dyDescent="0.2">
      <c r="A1157" s="8" t="s">
        <v>5230</v>
      </c>
      <c r="D1157" s="8" t="s">
        <v>3876</v>
      </c>
      <c r="G1157" s="8" t="s">
        <v>3697</v>
      </c>
      <c r="M1157" t="s">
        <v>5230</v>
      </c>
      <c r="N1157">
        <v>85</v>
      </c>
      <c r="P1157" t="s">
        <v>3876</v>
      </c>
      <c r="Q1157">
        <v>45</v>
      </c>
    </row>
    <row r="1158" spans="1:17" x14ac:dyDescent="0.2">
      <c r="A1158" s="8" t="s">
        <v>7438</v>
      </c>
      <c r="D1158" s="8" t="s">
        <v>7437</v>
      </c>
      <c r="G1158" s="8" t="s">
        <v>3723</v>
      </c>
      <c r="M1158" t="s">
        <v>7438</v>
      </c>
      <c r="N1158">
        <v>72</v>
      </c>
      <c r="P1158" t="s">
        <v>7437</v>
      </c>
      <c r="Q1158">
        <v>37</v>
      </c>
    </row>
    <row r="1159" spans="1:17" x14ac:dyDescent="0.2">
      <c r="A1159" s="8" t="s">
        <v>5295</v>
      </c>
      <c r="D1159" s="8" t="s">
        <v>8097</v>
      </c>
      <c r="G1159" s="8" t="s">
        <v>3714</v>
      </c>
      <c r="M1159" t="s">
        <v>5295</v>
      </c>
      <c r="N1159">
        <v>87</v>
      </c>
      <c r="P1159" t="s">
        <v>8097</v>
      </c>
      <c r="Q1159">
        <v>33</v>
      </c>
    </row>
    <row r="1160" spans="1:17" x14ac:dyDescent="0.2">
      <c r="A1160" s="8" t="s">
        <v>5318</v>
      </c>
      <c r="D1160" s="8" t="s">
        <v>3936</v>
      </c>
      <c r="G1160" s="8" t="s">
        <v>3744</v>
      </c>
      <c r="M1160" t="s">
        <v>5318</v>
      </c>
      <c r="N1160">
        <v>76</v>
      </c>
      <c r="P1160" t="s">
        <v>3936</v>
      </c>
      <c r="Q1160">
        <v>48</v>
      </c>
    </row>
    <row r="1161" spans="1:17" x14ac:dyDescent="0.2">
      <c r="A1161" s="8" t="s">
        <v>5369</v>
      </c>
      <c r="D1161" s="8" t="s">
        <v>3974</v>
      </c>
      <c r="G1161" s="8" t="s">
        <v>3770</v>
      </c>
      <c r="M1161" t="s">
        <v>5369</v>
      </c>
      <c r="N1161">
        <v>57</v>
      </c>
      <c r="P1161" t="s">
        <v>3974</v>
      </c>
      <c r="Q1161">
        <v>32</v>
      </c>
    </row>
    <row r="1162" spans="1:17" x14ac:dyDescent="0.2">
      <c r="A1162" s="8" t="s">
        <v>5432</v>
      </c>
      <c r="D1162" s="8" t="s">
        <v>4003</v>
      </c>
      <c r="G1162" s="8" t="s">
        <v>3775</v>
      </c>
      <c r="M1162" t="s">
        <v>5432</v>
      </c>
      <c r="N1162">
        <v>16</v>
      </c>
      <c r="P1162" t="s">
        <v>4003</v>
      </c>
      <c r="Q1162">
        <v>17</v>
      </c>
    </row>
    <row r="1163" spans="1:17" x14ac:dyDescent="0.2">
      <c r="A1163" s="8" t="s">
        <v>5492</v>
      </c>
      <c r="D1163" s="8" t="s">
        <v>2859</v>
      </c>
      <c r="G1163" s="8" t="s">
        <v>3801</v>
      </c>
      <c r="M1163" t="s">
        <v>5492</v>
      </c>
      <c r="N1163">
        <v>120</v>
      </c>
      <c r="P1163" t="s">
        <v>2859</v>
      </c>
      <c r="Q1163">
        <v>185</v>
      </c>
    </row>
    <row r="1164" spans="1:17" x14ac:dyDescent="0.2">
      <c r="A1164" s="8" t="s">
        <v>2498</v>
      </c>
      <c r="D1164" s="8" t="s">
        <v>4130</v>
      </c>
      <c r="G1164" s="8" t="s">
        <v>3846</v>
      </c>
      <c r="M1164" t="s">
        <v>2498</v>
      </c>
      <c r="N1164">
        <v>143</v>
      </c>
      <c r="P1164" t="s">
        <v>4130</v>
      </c>
      <c r="Q1164">
        <v>119</v>
      </c>
    </row>
    <row r="1165" spans="1:17" x14ac:dyDescent="0.2">
      <c r="A1165" s="8" t="s">
        <v>5557</v>
      </c>
      <c r="D1165" s="8" t="s">
        <v>4093</v>
      </c>
      <c r="G1165" s="8" t="s">
        <v>3856</v>
      </c>
      <c r="M1165" t="s">
        <v>5557</v>
      </c>
      <c r="N1165">
        <v>119</v>
      </c>
      <c r="P1165" t="s">
        <v>4093</v>
      </c>
      <c r="Q1165">
        <v>99</v>
      </c>
    </row>
    <row r="1166" spans="1:17" x14ac:dyDescent="0.2">
      <c r="A1166" s="8" t="s">
        <v>4276</v>
      </c>
      <c r="D1166" s="8" t="s">
        <v>4126</v>
      </c>
      <c r="G1166" s="8" t="s">
        <v>3823</v>
      </c>
      <c r="M1166" t="s">
        <v>4276</v>
      </c>
      <c r="N1166">
        <v>85</v>
      </c>
      <c r="P1166" t="s">
        <v>4126</v>
      </c>
      <c r="Q1166">
        <v>125</v>
      </c>
    </row>
    <row r="1167" spans="1:17" x14ac:dyDescent="0.2">
      <c r="A1167" s="8" t="s">
        <v>4981</v>
      </c>
      <c r="D1167" s="8" t="s">
        <v>2406</v>
      </c>
      <c r="G1167" s="8" t="s">
        <v>3876</v>
      </c>
      <c r="M1167" t="s">
        <v>4981</v>
      </c>
      <c r="N1167">
        <v>113</v>
      </c>
      <c r="P1167" t="s">
        <v>2406</v>
      </c>
      <c r="Q1167">
        <v>171</v>
      </c>
    </row>
    <row r="1168" spans="1:17" x14ac:dyDescent="0.2">
      <c r="A1168" s="8" t="s">
        <v>1473</v>
      </c>
      <c r="D1168" s="8" t="s">
        <v>2451</v>
      </c>
      <c r="G1168" s="8" t="s">
        <v>7437</v>
      </c>
      <c r="M1168" t="s">
        <v>1473</v>
      </c>
      <c r="N1168">
        <v>144</v>
      </c>
      <c r="P1168" t="s">
        <v>2451</v>
      </c>
      <c r="Q1168">
        <v>159</v>
      </c>
    </row>
    <row r="1169" spans="1:17" x14ac:dyDescent="0.2">
      <c r="A1169" s="8" t="s">
        <v>3419</v>
      </c>
      <c r="D1169" s="8" t="s">
        <v>2020</v>
      </c>
      <c r="G1169" s="8" t="s">
        <v>8097</v>
      </c>
      <c r="M1169" t="s">
        <v>3419</v>
      </c>
      <c r="N1169">
        <v>109</v>
      </c>
      <c r="P1169" t="s">
        <v>2020</v>
      </c>
      <c r="Q1169">
        <v>153</v>
      </c>
    </row>
    <row r="1170" spans="1:17" x14ac:dyDescent="0.2">
      <c r="A1170" s="8" t="s">
        <v>1623</v>
      </c>
      <c r="D1170" s="8" t="s">
        <v>2343</v>
      </c>
      <c r="G1170" s="8" t="s">
        <v>3936</v>
      </c>
      <c r="M1170" t="s">
        <v>1623</v>
      </c>
      <c r="N1170">
        <v>90</v>
      </c>
      <c r="P1170" t="s">
        <v>2343</v>
      </c>
      <c r="Q1170">
        <v>136</v>
      </c>
    </row>
    <row r="1171" spans="1:17" x14ac:dyDescent="0.2">
      <c r="A1171" s="8" t="s">
        <v>3546</v>
      </c>
      <c r="D1171" s="8" t="s">
        <v>2354</v>
      </c>
      <c r="G1171" s="8" t="s">
        <v>3974</v>
      </c>
      <c r="M1171" t="s">
        <v>3546</v>
      </c>
      <c r="N1171">
        <v>97</v>
      </c>
      <c r="P1171" t="s">
        <v>2354</v>
      </c>
      <c r="Q1171">
        <v>144</v>
      </c>
    </row>
    <row r="1172" spans="1:17" x14ac:dyDescent="0.2">
      <c r="A1172" s="8" t="s">
        <v>3653</v>
      </c>
      <c r="D1172" s="8" t="s">
        <v>4074</v>
      </c>
      <c r="G1172" s="8" t="s">
        <v>4003</v>
      </c>
      <c r="M1172" t="s">
        <v>3653</v>
      </c>
      <c r="N1172">
        <v>79</v>
      </c>
      <c r="P1172" t="s">
        <v>4074</v>
      </c>
      <c r="Q1172">
        <v>138</v>
      </c>
    </row>
    <row r="1173" spans="1:17" x14ac:dyDescent="0.2">
      <c r="A1173" s="8" t="s">
        <v>3850</v>
      </c>
      <c r="D1173" s="8" t="s">
        <v>4065</v>
      </c>
      <c r="G1173" s="8" t="s">
        <v>8361</v>
      </c>
      <c r="M1173" t="s">
        <v>3850</v>
      </c>
      <c r="N1173">
        <v>61</v>
      </c>
      <c r="P1173" t="s">
        <v>4065</v>
      </c>
      <c r="Q1173">
        <v>130</v>
      </c>
    </row>
    <row r="1174" spans="1:17" x14ac:dyDescent="0.2">
      <c r="A1174" s="8" t="s">
        <v>6720</v>
      </c>
      <c r="D1174" s="8" t="s">
        <v>4048</v>
      </c>
      <c r="G1174" s="8" t="s">
        <v>2859</v>
      </c>
      <c r="M1174" t="s">
        <v>6720</v>
      </c>
      <c r="N1174">
        <v>33</v>
      </c>
      <c r="P1174" t="s">
        <v>4048</v>
      </c>
      <c r="Q1174">
        <v>118</v>
      </c>
    </row>
    <row r="1175" spans="1:17" x14ac:dyDescent="0.2">
      <c r="A1175" s="8" t="s">
        <v>2881</v>
      </c>
      <c r="D1175" s="8" t="s">
        <v>1522</v>
      </c>
      <c r="G1175" s="8" t="s">
        <v>4130</v>
      </c>
      <c r="M1175" t="s">
        <v>2881</v>
      </c>
      <c r="N1175">
        <v>186</v>
      </c>
      <c r="P1175" t="s">
        <v>1522</v>
      </c>
      <c r="Q1175">
        <v>111</v>
      </c>
    </row>
    <row r="1176" spans="1:17" x14ac:dyDescent="0.2">
      <c r="A1176" s="8" t="s">
        <v>2425</v>
      </c>
      <c r="D1176" s="8" t="s">
        <v>5126</v>
      </c>
      <c r="G1176" s="8" t="s">
        <v>4093</v>
      </c>
      <c r="M1176" t="s">
        <v>2425</v>
      </c>
      <c r="N1176">
        <v>173</v>
      </c>
      <c r="P1176" t="s">
        <v>5126</v>
      </c>
      <c r="Q1176">
        <v>88</v>
      </c>
    </row>
    <row r="1177" spans="1:17" x14ac:dyDescent="0.2">
      <c r="A1177" s="8" t="s">
        <v>1932</v>
      </c>
      <c r="D1177" s="8" t="s">
        <v>5168</v>
      </c>
      <c r="G1177" s="8" t="s">
        <v>4126</v>
      </c>
      <c r="M1177" t="s">
        <v>1932</v>
      </c>
      <c r="N1177">
        <v>154</v>
      </c>
      <c r="P1177" t="s">
        <v>5168</v>
      </c>
      <c r="Q1177">
        <v>96</v>
      </c>
    </row>
    <row r="1178" spans="1:17" x14ac:dyDescent="0.2">
      <c r="A1178" s="8" t="s">
        <v>2313</v>
      </c>
      <c r="D1178" s="8" t="s">
        <v>5182</v>
      </c>
      <c r="G1178" s="8" t="s">
        <v>2406</v>
      </c>
      <c r="M1178" t="s">
        <v>2313</v>
      </c>
      <c r="N1178">
        <v>124</v>
      </c>
      <c r="P1178" t="s">
        <v>5182</v>
      </c>
      <c r="Q1178">
        <v>77</v>
      </c>
    </row>
    <row r="1179" spans="1:17" x14ac:dyDescent="0.2">
      <c r="A1179" s="8" t="s">
        <v>7962</v>
      </c>
      <c r="D1179" s="8" t="s">
        <v>5249</v>
      </c>
      <c r="G1179" s="8" t="s">
        <v>2451</v>
      </c>
      <c r="M1179" t="s">
        <v>7962</v>
      </c>
      <c r="N1179">
        <v>102</v>
      </c>
      <c r="P1179" t="s">
        <v>5249</v>
      </c>
      <c r="Q1179">
        <v>98</v>
      </c>
    </row>
    <row r="1180" spans="1:17" x14ac:dyDescent="0.2">
      <c r="A1180" s="8" t="s">
        <v>6817</v>
      </c>
      <c r="D1180" s="8" t="s">
        <v>5230</v>
      </c>
      <c r="G1180" s="8" t="s">
        <v>2020</v>
      </c>
      <c r="M1180" t="s">
        <v>6817</v>
      </c>
      <c r="N1180">
        <v>82</v>
      </c>
      <c r="P1180" t="s">
        <v>5230</v>
      </c>
      <c r="Q1180">
        <v>88</v>
      </c>
    </row>
    <row r="1181" spans="1:17" x14ac:dyDescent="0.2">
      <c r="A1181" s="8" t="s">
        <v>3552</v>
      </c>
      <c r="D1181" s="8" t="s">
        <v>7438</v>
      </c>
      <c r="G1181" s="8" t="s">
        <v>2343</v>
      </c>
      <c r="M1181" t="s">
        <v>3552</v>
      </c>
      <c r="N1181">
        <v>64</v>
      </c>
      <c r="P1181" t="s">
        <v>7438</v>
      </c>
      <c r="Q1181">
        <v>70</v>
      </c>
    </row>
    <row r="1182" spans="1:17" x14ac:dyDescent="0.2">
      <c r="A1182" s="8" t="s">
        <v>3710</v>
      </c>
      <c r="D1182" s="8" t="s">
        <v>5295</v>
      </c>
      <c r="G1182" s="8" t="s">
        <v>2354</v>
      </c>
      <c r="M1182" t="s">
        <v>3710</v>
      </c>
      <c r="N1182">
        <v>53</v>
      </c>
      <c r="P1182" t="s">
        <v>5295</v>
      </c>
      <c r="Q1182">
        <v>86</v>
      </c>
    </row>
    <row r="1183" spans="1:17" x14ac:dyDescent="0.2">
      <c r="A1183" s="8" t="s">
        <v>7439</v>
      </c>
      <c r="D1183" s="8" t="s">
        <v>5318</v>
      </c>
      <c r="G1183" s="8" t="s">
        <v>4074</v>
      </c>
      <c r="M1183" t="s">
        <v>7439</v>
      </c>
      <c r="N1183">
        <v>59</v>
      </c>
      <c r="P1183" t="s">
        <v>5318</v>
      </c>
      <c r="Q1183">
        <v>71</v>
      </c>
    </row>
    <row r="1184" spans="1:17" x14ac:dyDescent="0.2">
      <c r="A1184" s="8" t="s">
        <v>3961</v>
      </c>
      <c r="D1184" s="8" t="s">
        <v>5369</v>
      </c>
      <c r="G1184" s="8" t="s">
        <v>4065</v>
      </c>
      <c r="M1184" t="s">
        <v>3961</v>
      </c>
      <c r="N1184">
        <v>61</v>
      </c>
      <c r="P1184" t="s">
        <v>5369</v>
      </c>
      <c r="Q1184">
        <v>57</v>
      </c>
    </row>
    <row r="1185" spans="1:17" x14ac:dyDescent="0.2">
      <c r="A1185" s="8" t="s">
        <v>2822</v>
      </c>
      <c r="D1185" s="8" t="s">
        <v>5432</v>
      </c>
      <c r="G1185" s="8" t="s">
        <v>4048</v>
      </c>
      <c r="M1185" t="s">
        <v>2822</v>
      </c>
      <c r="N1185">
        <v>150</v>
      </c>
      <c r="P1185" t="s">
        <v>5432</v>
      </c>
      <c r="Q1185">
        <v>25</v>
      </c>
    </row>
    <row r="1186" spans="1:17" x14ac:dyDescent="0.2">
      <c r="A1186" s="8" t="s">
        <v>4053</v>
      </c>
      <c r="D1186" s="8" t="s">
        <v>5492</v>
      </c>
      <c r="G1186" s="8" t="s">
        <v>1522</v>
      </c>
      <c r="M1186" t="s">
        <v>4053</v>
      </c>
      <c r="N1186">
        <v>136</v>
      </c>
      <c r="P1186" t="s">
        <v>5492</v>
      </c>
      <c r="Q1186">
        <v>130</v>
      </c>
    </row>
    <row r="1187" spans="1:17" x14ac:dyDescent="0.2">
      <c r="A1187" s="8" t="s">
        <v>6391</v>
      </c>
      <c r="D1187" s="8" t="s">
        <v>2498</v>
      </c>
      <c r="G1187" s="8" t="s">
        <v>5126</v>
      </c>
      <c r="M1187" t="s">
        <v>6391</v>
      </c>
      <c r="N1187">
        <v>131</v>
      </c>
      <c r="P1187" t="s">
        <v>2498</v>
      </c>
      <c r="Q1187">
        <v>143</v>
      </c>
    </row>
    <row r="1188" spans="1:17" x14ac:dyDescent="0.2">
      <c r="A1188" s="8" t="s">
        <v>6818</v>
      </c>
      <c r="D1188" s="8" t="s">
        <v>5557</v>
      </c>
      <c r="G1188" s="8" t="s">
        <v>5168</v>
      </c>
      <c r="M1188" t="s">
        <v>6818</v>
      </c>
      <c r="N1188">
        <v>114</v>
      </c>
      <c r="P1188" t="s">
        <v>5557</v>
      </c>
      <c r="Q1188">
        <v>117</v>
      </c>
    </row>
    <row r="1189" spans="1:17" x14ac:dyDescent="0.2">
      <c r="A1189" s="8" t="s">
        <v>1521</v>
      </c>
      <c r="D1189" s="8" t="s">
        <v>4276</v>
      </c>
      <c r="G1189" s="8" t="s">
        <v>5182</v>
      </c>
      <c r="M1189" t="s">
        <v>1521</v>
      </c>
      <c r="N1189">
        <v>117</v>
      </c>
      <c r="P1189" t="s">
        <v>4276</v>
      </c>
      <c r="Q1189">
        <v>83</v>
      </c>
    </row>
    <row r="1190" spans="1:17" x14ac:dyDescent="0.2">
      <c r="A1190" s="8" t="s">
        <v>5121</v>
      </c>
      <c r="D1190" s="8" t="s">
        <v>4981</v>
      </c>
      <c r="G1190" s="8" t="s">
        <v>5249</v>
      </c>
      <c r="M1190" t="s">
        <v>5121</v>
      </c>
      <c r="N1190">
        <v>103</v>
      </c>
      <c r="P1190" t="s">
        <v>4981</v>
      </c>
      <c r="Q1190">
        <v>128</v>
      </c>
    </row>
    <row r="1191" spans="1:17" x14ac:dyDescent="0.2">
      <c r="A1191" s="8" t="s">
        <v>5151</v>
      </c>
      <c r="D1191" s="8" t="s">
        <v>1473</v>
      </c>
      <c r="G1191" s="8" t="s">
        <v>5230</v>
      </c>
      <c r="M1191" t="s">
        <v>5151</v>
      </c>
      <c r="N1191">
        <v>109</v>
      </c>
      <c r="P1191" t="s">
        <v>1473</v>
      </c>
      <c r="Q1191">
        <v>141</v>
      </c>
    </row>
    <row r="1192" spans="1:17" x14ac:dyDescent="0.2">
      <c r="A1192" s="8" t="s">
        <v>7098</v>
      </c>
      <c r="D1192" s="8" t="s">
        <v>3419</v>
      </c>
      <c r="G1192" s="8" t="s">
        <v>7438</v>
      </c>
      <c r="M1192" t="s">
        <v>7098</v>
      </c>
      <c r="N1192">
        <v>91</v>
      </c>
      <c r="P1192" t="s">
        <v>3419</v>
      </c>
      <c r="Q1192">
        <v>110</v>
      </c>
    </row>
    <row r="1193" spans="1:17" x14ac:dyDescent="0.2">
      <c r="A1193" s="8" t="s">
        <v>5211</v>
      </c>
      <c r="D1193" s="8" t="s">
        <v>1623</v>
      </c>
      <c r="G1193" s="8" t="s">
        <v>5295</v>
      </c>
      <c r="M1193" t="s">
        <v>5211</v>
      </c>
      <c r="N1193">
        <v>89</v>
      </c>
      <c r="P1193" t="s">
        <v>1623</v>
      </c>
      <c r="Q1193">
        <v>87</v>
      </c>
    </row>
    <row r="1194" spans="1:17" x14ac:dyDescent="0.2">
      <c r="A1194" s="8" t="s">
        <v>5231</v>
      </c>
      <c r="D1194" s="8" t="s">
        <v>3546</v>
      </c>
      <c r="G1194" s="8" t="s">
        <v>5318</v>
      </c>
      <c r="M1194" t="s">
        <v>5231</v>
      </c>
      <c r="N1194">
        <v>78</v>
      </c>
      <c r="P1194" t="s">
        <v>3546</v>
      </c>
      <c r="Q1194">
        <v>94</v>
      </c>
    </row>
    <row r="1195" spans="1:17" x14ac:dyDescent="0.2">
      <c r="A1195" s="8" t="s">
        <v>7440</v>
      </c>
      <c r="D1195" s="8" t="s">
        <v>3653</v>
      </c>
      <c r="G1195" s="8" t="s">
        <v>5369</v>
      </c>
      <c r="M1195" t="s">
        <v>7440</v>
      </c>
      <c r="N1195">
        <v>55</v>
      </c>
      <c r="P1195" t="s">
        <v>3653</v>
      </c>
      <c r="Q1195">
        <v>73</v>
      </c>
    </row>
    <row r="1196" spans="1:17" x14ac:dyDescent="0.2">
      <c r="A1196" s="8" t="s">
        <v>5294</v>
      </c>
      <c r="D1196" s="8" t="s">
        <v>3623</v>
      </c>
      <c r="G1196" s="8" t="s">
        <v>5432</v>
      </c>
      <c r="M1196" t="s">
        <v>5294</v>
      </c>
      <c r="N1196">
        <v>82</v>
      </c>
      <c r="P1196" t="s">
        <v>3623</v>
      </c>
      <c r="Q1196">
        <v>42</v>
      </c>
    </row>
    <row r="1197" spans="1:17" x14ac:dyDescent="0.2">
      <c r="A1197" s="8" t="s">
        <v>5335</v>
      </c>
      <c r="D1197" s="8" t="s">
        <v>3850</v>
      </c>
      <c r="G1197" s="8" t="s">
        <v>5492</v>
      </c>
      <c r="M1197" t="s">
        <v>5335</v>
      </c>
      <c r="N1197">
        <v>69</v>
      </c>
      <c r="P1197" t="s">
        <v>3850</v>
      </c>
      <c r="Q1197">
        <v>58</v>
      </c>
    </row>
    <row r="1198" spans="1:17" x14ac:dyDescent="0.2">
      <c r="A1198" s="8" t="s">
        <v>5329</v>
      </c>
      <c r="D1198" s="8" t="s">
        <v>6720</v>
      </c>
      <c r="G1198" s="8" t="s">
        <v>2498</v>
      </c>
      <c r="M1198" t="s">
        <v>5329</v>
      </c>
      <c r="N1198">
        <v>67</v>
      </c>
      <c r="P1198" t="s">
        <v>6720</v>
      </c>
      <c r="Q1198">
        <v>30</v>
      </c>
    </row>
    <row r="1199" spans="1:17" x14ac:dyDescent="0.2">
      <c r="A1199" s="8" t="s">
        <v>5396</v>
      </c>
      <c r="D1199" s="8" t="s">
        <v>2881</v>
      </c>
      <c r="G1199" s="8" t="s">
        <v>5557</v>
      </c>
      <c r="M1199" t="s">
        <v>5396</v>
      </c>
      <c r="N1199">
        <v>69</v>
      </c>
      <c r="P1199" t="s">
        <v>2881</v>
      </c>
      <c r="Q1199">
        <v>188</v>
      </c>
    </row>
    <row r="1200" spans="1:17" x14ac:dyDescent="0.2">
      <c r="A1200" s="8" t="s">
        <v>5401</v>
      </c>
      <c r="D1200" s="8" t="s">
        <v>2425</v>
      </c>
      <c r="G1200" s="8" t="s">
        <v>4276</v>
      </c>
      <c r="M1200" t="s">
        <v>5401</v>
      </c>
      <c r="N1200">
        <v>61</v>
      </c>
      <c r="P1200" t="s">
        <v>2425</v>
      </c>
      <c r="Q1200">
        <v>173</v>
      </c>
    </row>
    <row r="1201" spans="1:17" x14ac:dyDescent="0.2">
      <c r="A1201" s="8" t="s">
        <v>5379</v>
      </c>
      <c r="D1201" s="8" t="s">
        <v>1932</v>
      </c>
      <c r="G1201" s="8" t="s">
        <v>4981</v>
      </c>
      <c r="M1201" t="s">
        <v>5379</v>
      </c>
      <c r="N1201">
        <v>45</v>
      </c>
      <c r="P1201" t="s">
        <v>1932</v>
      </c>
      <c r="Q1201">
        <v>162</v>
      </c>
    </row>
    <row r="1202" spans="1:17" x14ac:dyDescent="0.2">
      <c r="A1202" s="8" t="s">
        <v>5406</v>
      </c>
      <c r="D1202" s="8" t="s">
        <v>2313</v>
      </c>
      <c r="G1202" s="8" t="s">
        <v>1473</v>
      </c>
      <c r="M1202" t="s">
        <v>5406</v>
      </c>
      <c r="N1202">
        <v>45</v>
      </c>
      <c r="P1202" t="s">
        <v>2313</v>
      </c>
      <c r="Q1202">
        <v>125</v>
      </c>
    </row>
    <row r="1203" spans="1:17" x14ac:dyDescent="0.2">
      <c r="A1203" s="8" t="s">
        <v>5429</v>
      </c>
      <c r="D1203" s="8" t="s">
        <v>7962</v>
      </c>
      <c r="G1203" s="8" t="s">
        <v>3419</v>
      </c>
      <c r="M1203" t="s">
        <v>5429</v>
      </c>
      <c r="N1203">
        <v>20</v>
      </c>
      <c r="P1203" t="s">
        <v>7962</v>
      </c>
      <c r="Q1203">
        <v>108</v>
      </c>
    </row>
    <row r="1204" spans="1:17" x14ac:dyDescent="0.2">
      <c r="A1204" s="8" t="s">
        <v>7217</v>
      </c>
      <c r="D1204" s="8" t="s">
        <v>6817</v>
      </c>
      <c r="G1204" s="8" t="s">
        <v>1623</v>
      </c>
      <c r="M1204" t="s">
        <v>7217</v>
      </c>
      <c r="N1204">
        <v>17</v>
      </c>
      <c r="P1204" t="s">
        <v>6817</v>
      </c>
      <c r="Q1204">
        <v>84</v>
      </c>
    </row>
    <row r="1205" spans="1:17" x14ac:dyDescent="0.2">
      <c r="A1205" s="8" t="s">
        <v>6347</v>
      </c>
      <c r="D1205" s="8" t="s">
        <v>3552</v>
      </c>
      <c r="G1205" s="8" t="s">
        <v>3546</v>
      </c>
      <c r="M1205" t="s">
        <v>6347</v>
      </c>
      <c r="N1205">
        <v>118</v>
      </c>
      <c r="P1205" t="s">
        <v>3552</v>
      </c>
      <c r="Q1205">
        <v>67</v>
      </c>
    </row>
    <row r="1206" spans="1:17" x14ac:dyDescent="0.2">
      <c r="A1206" s="8" t="s">
        <v>6345</v>
      </c>
      <c r="D1206" s="8" t="s">
        <v>3710</v>
      </c>
      <c r="G1206" s="8" t="s">
        <v>3653</v>
      </c>
      <c r="M1206" t="s">
        <v>6345</v>
      </c>
      <c r="N1206">
        <v>121</v>
      </c>
      <c r="P1206" t="s">
        <v>3710</v>
      </c>
      <c r="Q1206">
        <v>52</v>
      </c>
    </row>
    <row r="1207" spans="1:17" x14ac:dyDescent="0.2">
      <c r="A1207" s="8" t="s">
        <v>2565</v>
      </c>
      <c r="D1207" s="8" t="s">
        <v>7439</v>
      </c>
      <c r="G1207" s="8" t="s">
        <v>3623</v>
      </c>
      <c r="M1207" t="s">
        <v>2565</v>
      </c>
      <c r="N1207">
        <v>171</v>
      </c>
      <c r="P1207" t="s">
        <v>7439</v>
      </c>
      <c r="Q1207">
        <v>59</v>
      </c>
    </row>
    <row r="1208" spans="1:17" x14ac:dyDescent="0.2">
      <c r="A1208" s="8" t="s">
        <v>2557</v>
      </c>
      <c r="D1208" s="8" t="s">
        <v>3961</v>
      </c>
      <c r="G1208" s="8" t="s">
        <v>3850</v>
      </c>
      <c r="M1208" t="s">
        <v>2557</v>
      </c>
      <c r="N1208">
        <v>156</v>
      </c>
      <c r="P1208" t="s">
        <v>3961</v>
      </c>
      <c r="Q1208">
        <v>37</v>
      </c>
    </row>
    <row r="1209" spans="1:17" x14ac:dyDescent="0.2">
      <c r="A1209" s="8" t="s">
        <v>2544</v>
      </c>
      <c r="D1209" s="8" t="s">
        <v>2822</v>
      </c>
      <c r="G1209" s="8" t="s">
        <v>6720</v>
      </c>
      <c r="M1209" t="s">
        <v>2544</v>
      </c>
      <c r="N1209">
        <v>141</v>
      </c>
      <c r="P1209" t="s">
        <v>2822</v>
      </c>
      <c r="Q1209">
        <v>150</v>
      </c>
    </row>
    <row r="1210" spans="1:17" x14ac:dyDescent="0.2">
      <c r="A1210" s="8" t="s">
        <v>2530</v>
      </c>
      <c r="D1210" s="8" t="s">
        <v>4053</v>
      </c>
      <c r="G1210" s="8" t="s">
        <v>2881</v>
      </c>
      <c r="M1210" t="s">
        <v>2530</v>
      </c>
      <c r="N1210">
        <v>130</v>
      </c>
      <c r="P1210" t="s">
        <v>4053</v>
      </c>
      <c r="Q1210">
        <v>133</v>
      </c>
    </row>
    <row r="1211" spans="1:17" x14ac:dyDescent="0.2">
      <c r="A1211" s="8" t="s">
        <v>7441</v>
      </c>
      <c r="D1211" s="8" t="s">
        <v>6391</v>
      </c>
      <c r="G1211" s="8" t="s">
        <v>2425</v>
      </c>
      <c r="M1211" t="s">
        <v>7441</v>
      </c>
      <c r="N1211">
        <v>110</v>
      </c>
      <c r="P1211" t="s">
        <v>6391</v>
      </c>
      <c r="Q1211">
        <v>134</v>
      </c>
    </row>
    <row r="1212" spans="1:17" x14ac:dyDescent="0.2">
      <c r="A1212" s="8" t="s">
        <v>1345</v>
      </c>
      <c r="D1212" s="8" t="s">
        <v>6818</v>
      </c>
      <c r="G1212" s="8" t="s">
        <v>1932</v>
      </c>
      <c r="M1212" t="s">
        <v>1345</v>
      </c>
      <c r="N1212">
        <v>143</v>
      </c>
      <c r="P1212" t="s">
        <v>6818</v>
      </c>
      <c r="Q1212">
        <v>109</v>
      </c>
    </row>
    <row r="1213" spans="1:17" x14ac:dyDescent="0.2">
      <c r="A1213" s="8" t="s">
        <v>3428</v>
      </c>
      <c r="D1213" s="8" t="s">
        <v>1521</v>
      </c>
      <c r="G1213" s="8" t="s">
        <v>2313</v>
      </c>
      <c r="M1213" t="s">
        <v>3428</v>
      </c>
      <c r="N1213">
        <v>119</v>
      </c>
      <c r="P1213" t="s">
        <v>1521</v>
      </c>
      <c r="Q1213">
        <v>113</v>
      </c>
    </row>
    <row r="1214" spans="1:17" x14ac:dyDescent="0.2">
      <c r="A1214" s="8" t="s">
        <v>3454</v>
      </c>
      <c r="D1214" s="8" t="s">
        <v>5121</v>
      </c>
      <c r="G1214" s="8" t="s">
        <v>7962</v>
      </c>
      <c r="M1214" t="s">
        <v>3454</v>
      </c>
      <c r="N1214">
        <v>89</v>
      </c>
      <c r="P1214" t="s">
        <v>5121</v>
      </c>
      <c r="Q1214">
        <v>106</v>
      </c>
    </row>
    <row r="1215" spans="1:17" x14ac:dyDescent="0.2">
      <c r="A1215" s="8" t="s">
        <v>1561</v>
      </c>
      <c r="D1215" s="8" t="s">
        <v>5151</v>
      </c>
      <c r="G1215" s="8" t="s">
        <v>6817</v>
      </c>
      <c r="M1215" t="s">
        <v>1561</v>
      </c>
      <c r="N1215">
        <v>114</v>
      </c>
      <c r="P1215" t="s">
        <v>5151</v>
      </c>
      <c r="Q1215">
        <v>109</v>
      </c>
    </row>
    <row r="1216" spans="1:17" x14ac:dyDescent="0.2">
      <c r="A1216" s="8" t="s">
        <v>3474</v>
      </c>
      <c r="D1216" s="8" t="s">
        <v>7098</v>
      </c>
      <c r="G1216" s="8" t="s">
        <v>3552</v>
      </c>
      <c r="M1216" t="s">
        <v>3474</v>
      </c>
      <c r="N1216">
        <v>102</v>
      </c>
      <c r="P1216" t="s">
        <v>7098</v>
      </c>
      <c r="Q1216">
        <v>81</v>
      </c>
    </row>
    <row r="1217" spans="1:17" x14ac:dyDescent="0.2">
      <c r="A1217" s="8" t="s">
        <v>3515</v>
      </c>
      <c r="D1217" s="8" t="s">
        <v>5211</v>
      </c>
      <c r="G1217" s="8" t="s">
        <v>3710</v>
      </c>
      <c r="M1217" t="s">
        <v>3515</v>
      </c>
      <c r="N1217">
        <v>89</v>
      </c>
      <c r="P1217" t="s">
        <v>5211</v>
      </c>
      <c r="Q1217">
        <v>85</v>
      </c>
    </row>
    <row r="1218" spans="1:17" x14ac:dyDescent="0.2">
      <c r="A1218" s="8" t="s">
        <v>1807</v>
      </c>
      <c r="D1218" s="8" t="s">
        <v>5231</v>
      </c>
      <c r="G1218" s="8" t="s">
        <v>7439</v>
      </c>
      <c r="M1218" t="s">
        <v>1807</v>
      </c>
      <c r="N1218">
        <v>96</v>
      </c>
      <c r="P1218" t="s">
        <v>5231</v>
      </c>
      <c r="Q1218">
        <v>78</v>
      </c>
    </row>
    <row r="1219" spans="1:17" x14ac:dyDescent="0.2">
      <c r="A1219" s="8" t="s">
        <v>3547</v>
      </c>
      <c r="D1219" s="8" t="s">
        <v>7440</v>
      </c>
      <c r="G1219" s="8" t="s">
        <v>3961</v>
      </c>
      <c r="M1219" t="s">
        <v>3547</v>
      </c>
      <c r="N1219">
        <v>83</v>
      </c>
      <c r="P1219" t="s">
        <v>7440</v>
      </c>
      <c r="Q1219">
        <v>55</v>
      </c>
    </row>
    <row r="1220" spans="1:17" x14ac:dyDescent="0.2">
      <c r="A1220" s="8" t="s">
        <v>3631</v>
      </c>
      <c r="D1220" s="8" t="s">
        <v>5294</v>
      </c>
      <c r="G1220" s="8" t="s">
        <v>2822</v>
      </c>
      <c r="M1220" t="s">
        <v>3631</v>
      </c>
      <c r="N1220">
        <v>107</v>
      </c>
      <c r="P1220" t="s">
        <v>5294</v>
      </c>
      <c r="Q1220">
        <v>80</v>
      </c>
    </row>
    <row r="1221" spans="1:17" x14ac:dyDescent="0.2">
      <c r="A1221" s="8" t="s">
        <v>3642</v>
      </c>
      <c r="D1221" s="8" t="s">
        <v>5335</v>
      </c>
      <c r="G1221" s="8" t="s">
        <v>4053</v>
      </c>
      <c r="M1221" t="s">
        <v>3642</v>
      </c>
      <c r="N1221">
        <v>83</v>
      </c>
      <c r="P1221" t="s">
        <v>5335</v>
      </c>
      <c r="Q1221">
        <v>70</v>
      </c>
    </row>
    <row r="1222" spans="1:17" x14ac:dyDescent="0.2">
      <c r="A1222" s="8" t="s">
        <v>3655</v>
      </c>
      <c r="D1222" s="8" t="s">
        <v>5329</v>
      </c>
      <c r="G1222" s="8" t="s">
        <v>6391</v>
      </c>
      <c r="M1222" t="s">
        <v>3655</v>
      </c>
      <c r="N1222">
        <v>66</v>
      </c>
      <c r="P1222" t="s">
        <v>5329</v>
      </c>
      <c r="Q1222">
        <v>50</v>
      </c>
    </row>
    <row r="1223" spans="1:17" x14ac:dyDescent="0.2">
      <c r="A1223" s="8" t="s">
        <v>3759</v>
      </c>
      <c r="D1223" s="8" t="s">
        <v>5396</v>
      </c>
      <c r="G1223" s="8" t="s">
        <v>6818</v>
      </c>
      <c r="M1223" t="s">
        <v>3759</v>
      </c>
      <c r="N1223">
        <v>77</v>
      </c>
      <c r="P1223" t="s">
        <v>5396</v>
      </c>
      <c r="Q1223">
        <v>71</v>
      </c>
    </row>
    <row r="1224" spans="1:17" x14ac:dyDescent="0.2">
      <c r="A1224" s="8" t="s">
        <v>3767</v>
      </c>
      <c r="D1224" s="8" t="s">
        <v>5379</v>
      </c>
      <c r="G1224" s="8" t="s">
        <v>1521</v>
      </c>
      <c r="M1224" t="s">
        <v>3767</v>
      </c>
      <c r="N1224">
        <v>50</v>
      </c>
      <c r="P1224" t="s">
        <v>5379</v>
      </c>
      <c r="Q1224">
        <v>40</v>
      </c>
    </row>
    <row r="1225" spans="1:17" x14ac:dyDescent="0.2">
      <c r="A1225" s="8" t="s">
        <v>3932</v>
      </c>
      <c r="D1225" s="8" t="s">
        <v>5406</v>
      </c>
      <c r="G1225" s="8" t="s">
        <v>5121</v>
      </c>
      <c r="M1225" t="s">
        <v>3932</v>
      </c>
      <c r="N1225">
        <v>13</v>
      </c>
      <c r="P1225" t="s">
        <v>5406</v>
      </c>
      <c r="Q1225">
        <v>56</v>
      </c>
    </row>
    <row r="1226" spans="1:17" x14ac:dyDescent="0.2">
      <c r="A1226" s="8" t="s">
        <v>2899</v>
      </c>
      <c r="D1226" s="8" t="s">
        <v>5429</v>
      </c>
      <c r="G1226" s="8" t="s">
        <v>5151</v>
      </c>
      <c r="M1226" t="s">
        <v>2899</v>
      </c>
      <c r="N1226">
        <v>176</v>
      </c>
      <c r="P1226" t="s">
        <v>5429</v>
      </c>
      <c r="Q1226">
        <v>40</v>
      </c>
    </row>
    <row r="1227" spans="1:17" x14ac:dyDescent="0.2">
      <c r="A1227" s="8" t="s">
        <v>2415</v>
      </c>
      <c r="D1227" s="8" t="s">
        <v>7217</v>
      </c>
      <c r="G1227" s="8" t="s">
        <v>7098</v>
      </c>
      <c r="M1227" t="s">
        <v>2415</v>
      </c>
      <c r="N1227">
        <v>161</v>
      </c>
      <c r="P1227" t="s">
        <v>7217</v>
      </c>
      <c r="Q1227">
        <v>28</v>
      </c>
    </row>
    <row r="1228" spans="1:17" x14ac:dyDescent="0.2">
      <c r="A1228" s="8" t="s">
        <v>1937</v>
      </c>
      <c r="D1228" s="8" t="s">
        <v>6347</v>
      </c>
      <c r="G1228" s="8" t="s">
        <v>5211</v>
      </c>
      <c r="M1228" t="s">
        <v>1937</v>
      </c>
      <c r="N1228">
        <v>146</v>
      </c>
      <c r="P1228" t="s">
        <v>6347</v>
      </c>
      <c r="Q1228">
        <v>114</v>
      </c>
    </row>
    <row r="1229" spans="1:17" x14ac:dyDescent="0.2">
      <c r="A1229" s="8" t="s">
        <v>2311</v>
      </c>
      <c r="D1229" s="8" t="s">
        <v>6345</v>
      </c>
      <c r="G1229" s="8" t="s">
        <v>5231</v>
      </c>
      <c r="M1229" t="s">
        <v>2311</v>
      </c>
      <c r="N1229">
        <v>144</v>
      </c>
      <c r="P1229" t="s">
        <v>6345</v>
      </c>
      <c r="Q1229">
        <v>122</v>
      </c>
    </row>
    <row r="1230" spans="1:17" x14ac:dyDescent="0.2">
      <c r="A1230" s="8" t="s">
        <v>4024</v>
      </c>
      <c r="D1230" s="8" t="s">
        <v>2565</v>
      </c>
      <c r="G1230" s="8" t="s">
        <v>7440</v>
      </c>
      <c r="M1230" t="s">
        <v>4024</v>
      </c>
      <c r="N1230">
        <v>117</v>
      </c>
      <c r="P1230" t="s">
        <v>2565</v>
      </c>
      <c r="Q1230">
        <v>172</v>
      </c>
    </row>
    <row r="1231" spans="1:17" x14ac:dyDescent="0.2">
      <c r="A1231" s="8" t="s">
        <v>7442</v>
      </c>
      <c r="D1231" s="8" t="s">
        <v>2557</v>
      </c>
      <c r="G1231" s="8" t="s">
        <v>5294</v>
      </c>
      <c r="M1231" t="s">
        <v>7442</v>
      </c>
      <c r="N1231">
        <v>83</v>
      </c>
      <c r="P1231" t="s">
        <v>2557</v>
      </c>
      <c r="Q1231">
        <v>157</v>
      </c>
    </row>
    <row r="1232" spans="1:17" x14ac:dyDescent="0.2">
      <c r="A1232" s="8" t="s">
        <v>5246</v>
      </c>
      <c r="D1232" s="8" t="s">
        <v>2544</v>
      </c>
      <c r="G1232" s="8" t="s">
        <v>5335</v>
      </c>
      <c r="M1232" t="s">
        <v>5246</v>
      </c>
      <c r="N1232">
        <v>72</v>
      </c>
      <c r="P1232" t="s">
        <v>2544</v>
      </c>
      <c r="Q1232">
        <v>143</v>
      </c>
    </row>
    <row r="1233" spans="1:17" x14ac:dyDescent="0.2">
      <c r="A1233" s="8" t="s">
        <v>5325</v>
      </c>
      <c r="D1233" s="8" t="s">
        <v>2530</v>
      </c>
      <c r="G1233" s="8" t="s">
        <v>5329</v>
      </c>
      <c r="M1233" t="s">
        <v>5325</v>
      </c>
      <c r="N1233">
        <v>73</v>
      </c>
      <c r="P1233" t="s">
        <v>2530</v>
      </c>
      <c r="Q1233">
        <v>127</v>
      </c>
    </row>
    <row r="1234" spans="1:17" x14ac:dyDescent="0.2">
      <c r="A1234" s="8" t="s">
        <v>5413</v>
      </c>
      <c r="D1234" s="8" t="s">
        <v>7441</v>
      </c>
      <c r="G1234" s="8" t="s">
        <v>5396</v>
      </c>
      <c r="M1234" t="s">
        <v>5413</v>
      </c>
      <c r="N1234">
        <v>55</v>
      </c>
      <c r="P1234" t="s">
        <v>7441</v>
      </c>
      <c r="Q1234">
        <v>110</v>
      </c>
    </row>
    <row r="1235" spans="1:17" x14ac:dyDescent="0.2">
      <c r="A1235" s="8" t="s">
        <v>7443</v>
      </c>
      <c r="D1235" s="8" t="s">
        <v>1345</v>
      </c>
      <c r="G1235" s="8" t="s">
        <v>5401</v>
      </c>
      <c r="M1235" t="s">
        <v>7443</v>
      </c>
      <c r="N1235">
        <v>36</v>
      </c>
      <c r="P1235" t="s">
        <v>1345</v>
      </c>
      <c r="Q1235">
        <v>143</v>
      </c>
    </row>
    <row r="1236" spans="1:17" x14ac:dyDescent="0.2">
      <c r="A1236" s="8" t="s">
        <v>5477</v>
      </c>
      <c r="D1236" s="8" t="s">
        <v>3428</v>
      </c>
      <c r="G1236" s="8" t="s">
        <v>5379</v>
      </c>
      <c r="M1236" t="s">
        <v>5477</v>
      </c>
      <c r="N1236">
        <v>126</v>
      </c>
      <c r="P1236" t="s">
        <v>3428</v>
      </c>
      <c r="Q1236">
        <v>118</v>
      </c>
    </row>
    <row r="1237" spans="1:17" x14ac:dyDescent="0.2">
      <c r="A1237" s="8" t="s">
        <v>2476</v>
      </c>
      <c r="D1237" s="8" t="s">
        <v>3454</v>
      </c>
      <c r="G1237" s="8" t="s">
        <v>5429</v>
      </c>
      <c r="M1237" t="s">
        <v>2476</v>
      </c>
      <c r="N1237">
        <v>123</v>
      </c>
      <c r="P1237" t="s">
        <v>3454</v>
      </c>
      <c r="Q1237">
        <v>90</v>
      </c>
    </row>
    <row r="1238" spans="1:17" x14ac:dyDescent="0.2">
      <c r="A1238" s="8" t="s">
        <v>7080</v>
      </c>
      <c r="D1238" s="8" t="s">
        <v>1561</v>
      </c>
      <c r="G1238" s="8" t="s">
        <v>7217</v>
      </c>
      <c r="M1238" t="s">
        <v>7080</v>
      </c>
      <c r="N1238">
        <v>83</v>
      </c>
      <c r="P1238" t="s">
        <v>1561</v>
      </c>
      <c r="Q1238">
        <v>107</v>
      </c>
    </row>
    <row r="1239" spans="1:17" x14ac:dyDescent="0.2">
      <c r="A1239" s="8" t="s">
        <v>5853</v>
      </c>
      <c r="D1239" s="8" t="s">
        <v>3474</v>
      </c>
      <c r="G1239" s="8" t="s">
        <v>6347</v>
      </c>
      <c r="M1239" t="s">
        <v>5853</v>
      </c>
      <c r="N1239">
        <v>66</v>
      </c>
      <c r="P1239" t="s">
        <v>3474</v>
      </c>
      <c r="Q1239">
        <v>103</v>
      </c>
    </row>
    <row r="1240" spans="1:17" x14ac:dyDescent="0.2">
      <c r="A1240" s="8" t="s">
        <v>6051</v>
      </c>
      <c r="D1240" s="8" t="s">
        <v>3515</v>
      </c>
      <c r="G1240" s="8" t="s">
        <v>6345</v>
      </c>
      <c r="M1240" t="s">
        <v>6051</v>
      </c>
      <c r="N1240">
        <v>67</v>
      </c>
      <c r="P1240" t="s">
        <v>3515</v>
      </c>
      <c r="Q1240">
        <v>91</v>
      </c>
    </row>
    <row r="1241" spans="1:17" x14ac:dyDescent="0.2">
      <c r="A1241" s="8" t="s">
        <v>6056</v>
      </c>
      <c r="D1241" s="8" t="s">
        <v>1807</v>
      </c>
      <c r="G1241" s="8" t="s">
        <v>2565</v>
      </c>
      <c r="M1241" t="s">
        <v>6056</v>
      </c>
      <c r="N1241">
        <v>52</v>
      </c>
      <c r="P1241" t="s">
        <v>1807</v>
      </c>
      <c r="Q1241">
        <v>96</v>
      </c>
    </row>
    <row r="1242" spans="1:17" x14ac:dyDescent="0.2">
      <c r="A1242" s="8" t="s">
        <v>6309</v>
      </c>
      <c r="D1242" s="8" t="s">
        <v>3547</v>
      </c>
      <c r="G1242" s="8" t="s">
        <v>2557</v>
      </c>
      <c r="M1242" t="s">
        <v>6309</v>
      </c>
      <c r="N1242">
        <v>110</v>
      </c>
      <c r="P1242" t="s">
        <v>3547</v>
      </c>
      <c r="Q1242">
        <v>84</v>
      </c>
    </row>
    <row r="1243" spans="1:17" x14ac:dyDescent="0.2">
      <c r="A1243" s="8" t="s">
        <v>5095</v>
      </c>
      <c r="D1243" s="8" t="s">
        <v>3631</v>
      </c>
      <c r="G1243" s="8" t="s">
        <v>2544</v>
      </c>
      <c r="M1243" t="s">
        <v>5095</v>
      </c>
      <c r="N1243">
        <v>109</v>
      </c>
      <c r="P1243" t="s">
        <v>3631</v>
      </c>
      <c r="Q1243">
        <v>87</v>
      </c>
    </row>
    <row r="1244" spans="1:17" x14ac:dyDescent="0.2">
      <c r="A1244" s="8" t="s">
        <v>7444</v>
      </c>
      <c r="D1244" s="8" t="s">
        <v>3642</v>
      </c>
      <c r="G1244" s="8" t="s">
        <v>2530</v>
      </c>
      <c r="M1244" t="s">
        <v>7444</v>
      </c>
      <c r="N1244">
        <v>93</v>
      </c>
      <c r="P1244" t="s">
        <v>3642</v>
      </c>
      <c r="Q1244">
        <v>76</v>
      </c>
    </row>
    <row r="1245" spans="1:17" x14ac:dyDescent="0.2">
      <c r="A1245" s="8" t="s">
        <v>5148</v>
      </c>
      <c r="D1245" s="8" t="s">
        <v>3655</v>
      </c>
      <c r="G1245" s="8" t="s">
        <v>7441</v>
      </c>
      <c r="M1245" t="s">
        <v>5148</v>
      </c>
      <c r="N1245">
        <v>86</v>
      </c>
      <c r="P1245" t="s">
        <v>3655</v>
      </c>
      <c r="Q1245">
        <v>65</v>
      </c>
    </row>
    <row r="1246" spans="1:17" x14ac:dyDescent="0.2">
      <c r="A1246" s="8" t="s">
        <v>5205</v>
      </c>
      <c r="D1246" s="8" t="s">
        <v>3759</v>
      </c>
      <c r="G1246" s="8" t="s">
        <v>1345</v>
      </c>
      <c r="M1246" t="s">
        <v>5205</v>
      </c>
      <c r="N1246">
        <v>81</v>
      </c>
      <c r="P1246" t="s">
        <v>3759</v>
      </c>
      <c r="Q1246">
        <v>74</v>
      </c>
    </row>
    <row r="1247" spans="1:17" x14ac:dyDescent="0.2">
      <c r="A1247" s="8" t="s">
        <v>5247</v>
      </c>
      <c r="D1247" s="8" t="s">
        <v>3767</v>
      </c>
      <c r="G1247" s="8" t="s">
        <v>3428</v>
      </c>
      <c r="M1247" t="s">
        <v>5247</v>
      </c>
      <c r="N1247">
        <v>58</v>
      </c>
      <c r="P1247" t="s">
        <v>3767</v>
      </c>
      <c r="Q1247">
        <v>56</v>
      </c>
    </row>
    <row r="1248" spans="1:17" x14ac:dyDescent="0.2">
      <c r="A1248" s="8" t="s">
        <v>5287</v>
      </c>
      <c r="D1248" s="8" t="s">
        <v>3932</v>
      </c>
      <c r="G1248" s="8" t="s">
        <v>3454</v>
      </c>
      <c r="M1248" t="s">
        <v>5287</v>
      </c>
      <c r="N1248">
        <v>80</v>
      </c>
      <c r="P1248" t="s">
        <v>3932</v>
      </c>
      <c r="Q1248">
        <v>26</v>
      </c>
    </row>
    <row r="1249" spans="1:17" x14ac:dyDescent="0.2">
      <c r="A1249" s="8" t="s">
        <v>5389</v>
      </c>
      <c r="D1249" s="8" t="s">
        <v>2899</v>
      </c>
      <c r="G1249" s="8" t="s">
        <v>1561</v>
      </c>
      <c r="M1249" t="s">
        <v>5389</v>
      </c>
      <c r="N1249">
        <v>79</v>
      </c>
      <c r="P1249" t="s">
        <v>2899</v>
      </c>
      <c r="Q1249">
        <v>170</v>
      </c>
    </row>
    <row r="1250" spans="1:17" x14ac:dyDescent="0.2">
      <c r="A1250" s="8" t="s">
        <v>5414</v>
      </c>
      <c r="D1250" s="8" t="s">
        <v>2415</v>
      </c>
      <c r="G1250" s="8" t="s">
        <v>3474</v>
      </c>
      <c r="M1250" t="s">
        <v>5414</v>
      </c>
      <c r="N1250">
        <v>61</v>
      </c>
      <c r="P1250" t="s">
        <v>2415</v>
      </c>
      <c r="Q1250">
        <v>162</v>
      </c>
    </row>
    <row r="1251" spans="1:17" x14ac:dyDescent="0.2">
      <c r="A1251" s="8" t="s">
        <v>5420</v>
      </c>
      <c r="D1251" s="8" t="s">
        <v>1937</v>
      </c>
      <c r="G1251" s="8" t="s">
        <v>3515</v>
      </c>
      <c r="M1251" t="s">
        <v>5420</v>
      </c>
      <c r="N1251">
        <v>50</v>
      </c>
      <c r="P1251" t="s">
        <v>1937</v>
      </c>
      <c r="Q1251">
        <v>149</v>
      </c>
    </row>
    <row r="1252" spans="1:17" x14ac:dyDescent="0.2">
      <c r="A1252" s="8" t="s">
        <v>7218</v>
      </c>
      <c r="D1252" s="8" t="s">
        <v>2311</v>
      </c>
      <c r="G1252" s="8" t="s">
        <v>1807</v>
      </c>
      <c r="M1252" t="s">
        <v>7218</v>
      </c>
      <c r="N1252">
        <v>43</v>
      </c>
      <c r="P1252" t="s">
        <v>2311</v>
      </c>
      <c r="Q1252">
        <v>143</v>
      </c>
    </row>
    <row r="1253" spans="1:17" x14ac:dyDescent="0.2">
      <c r="A1253" s="8" t="s">
        <v>6343</v>
      </c>
      <c r="D1253" s="8" t="s">
        <v>4024</v>
      </c>
      <c r="G1253" s="8" t="s">
        <v>3547</v>
      </c>
      <c r="M1253" t="s">
        <v>6343</v>
      </c>
      <c r="N1253">
        <v>120</v>
      </c>
      <c r="P1253" t="s">
        <v>4024</v>
      </c>
      <c r="Q1253">
        <v>130</v>
      </c>
    </row>
    <row r="1254" spans="1:17" x14ac:dyDescent="0.2">
      <c r="A1254" s="8" t="s">
        <v>2492</v>
      </c>
      <c r="D1254" s="8" t="s">
        <v>4041</v>
      </c>
      <c r="G1254" s="8" t="s">
        <v>3631</v>
      </c>
      <c r="M1254" t="s">
        <v>2492</v>
      </c>
      <c r="N1254">
        <v>153</v>
      </c>
      <c r="P1254" t="s">
        <v>4041</v>
      </c>
      <c r="Q1254">
        <v>130</v>
      </c>
    </row>
    <row r="1255" spans="1:17" x14ac:dyDescent="0.2">
      <c r="A1255" s="8" t="s">
        <v>2547</v>
      </c>
      <c r="D1255" s="8" t="s">
        <v>4035</v>
      </c>
      <c r="G1255" s="8" t="s">
        <v>3642</v>
      </c>
      <c r="M1255" t="s">
        <v>2547</v>
      </c>
      <c r="N1255">
        <v>132</v>
      </c>
      <c r="P1255" t="s">
        <v>4035</v>
      </c>
      <c r="Q1255">
        <v>127</v>
      </c>
    </row>
    <row r="1256" spans="1:17" x14ac:dyDescent="0.2">
      <c r="A1256" s="8" t="s">
        <v>1508</v>
      </c>
      <c r="D1256" s="8" t="s">
        <v>7442</v>
      </c>
      <c r="G1256" s="8" t="s">
        <v>3655</v>
      </c>
      <c r="M1256" t="s">
        <v>1508</v>
      </c>
      <c r="N1256">
        <v>132</v>
      </c>
      <c r="P1256" t="s">
        <v>7442</v>
      </c>
      <c r="Q1256">
        <v>90</v>
      </c>
    </row>
    <row r="1257" spans="1:17" x14ac:dyDescent="0.2">
      <c r="A1257" s="8" t="s">
        <v>3448</v>
      </c>
      <c r="D1257" s="8" t="s">
        <v>5246</v>
      </c>
      <c r="G1257" s="8" t="s">
        <v>3759</v>
      </c>
      <c r="M1257" t="s">
        <v>3448</v>
      </c>
      <c r="N1257">
        <v>122</v>
      </c>
      <c r="P1257" t="s">
        <v>5246</v>
      </c>
      <c r="Q1257">
        <v>78</v>
      </c>
    </row>
    <row r="1258" spans="1:17" x14ac:dyDescent="0.2">
      <c r="A1258" s="8" t="s">
        <v>7963</v>
      </c>
      <c r="D1258" s="8" t="s">
        <v>5325</v>
      </c>
      <c r="G1258" s="8" t="s">
        <v>3767</v>
      </c>
      <c r="M1258" t="s">
        <v>7963</v>
      </c>
      <c r="N1258">
        <v>95</v>
      </c>
      <c r="P1258" t="s">
        <v>5325</v>
      </c>
      <c r="Q1258">
        <v>71</v>
      </c>
    </row>
    <row r="1259" spans="1:17" x14ac:dyDescent="0.2">
      <c r="A1259" s="8" t="s">
        <v>1620</v>
      </c>
      <c r="D1259" s="8" t="s">
        <v>5413</v>
      </c>
      <c r="G1259" s="8" t="s">
        <v>3932</v>
      </c>
      <c r="M1259" t="s">
        <v>1620</v>
      </c>
      <c r="N1259">
        <v>98</v>
      </c>
      <c r="P1259" t="s">
        <v>5413</v>
      </c>
      <c r="Q1259">
        <v>52</v>
      </c>
    </row>
    <row r="1260" spans="1:17" x14ac:dyDescent="0.2">
      <c r="A1260" s="8" t="s">
        <v>3520</v>
      </c>
      <c r="D1260" s="8" t="s">
        <v>7443</v>
      </c>
      <c r="G1260" s="8" t="s">
        <v>8362</v>
      </c>
      <c r="M1260" t="s">
        <v>3520</v>
      </c>
      <c r="N1260">
        <v>67</v>
      </c>
      <c r="P1260" t="s">
        <v>7443</v>
      </c>
      <c r="Q1260">
        <v>41</v>
      </c>
    </row>
    <row r="1261" spans="1:17" x14ac:dyDescent="0.2">
      <c r="A1261" s="8" t="s">
        <v>1779</v>
      </c>
      <c r="D1261" s="8" t="s">
        <v>5477</v>
      </c>
      <c r="G1261" s="8" t="s">
        <v>2899</v>
      </c>
      <c r="M1261" t="s">
        <v>1779</v>
      </c>
      <c r="N1261">
        <v>88</v>
      </c>
      <c r="P1261" t="s">
        <v>5477</v>
      </c>
      <c r="Q1261">
        <v>129</v>
      </c>
    </row>
    <row r="1262" spans="1:17" x14ac:dyDescent="0.2">
      <c r="A1262" s="8" t="s">
        <v>3635</v>
      </c>
      <c r="D1262" s="8" t="s">
        <v>2476</v>
      </c>
      <c r="G1262" s="8" t="s">
        <v>2415</v>
      </c>
      <c r="M1262" t="s">
        <v>3635</v>
      </c>
      <c r="N1262">
        <v>95</v>
      </c>
      <c r="P1262" t="s">
        <v>2476</v>
      </c>
      <c r="Q1262">
        <v>125</v>
      </c>
    </row>
    <row r="1263" spans="1:17" x14ac:dyDescent="0.2">
      <c r="A1263" s="8" t="s">
        <v>3656</v>
      </c>
      <c r="D1263" s="8" t="s">
        <v>7080</v>
      </c>
      <c r="G1263" s="8" t="s">
        <v>1937</v>
      </c>
      <c r="M1263" t="s">
        <v>3656</v>
      </c>
      <c r="N1263">
        <v>69</v>
      </c>
      <c r="P1263" t="s">
        <v>7080</v>
      </c>
      <c r="Q1263">
        <v>78</v>
      </c>
    </row>
    <row r="1264" spans="1:17" x14ac:dyDescent="0.2">
      <c r="A1264" s="8" t="s">
        <v>3720</v>
      </c>
      <c r="D1264" s="8" t="s">
        <v>5853</v>
      </c>
      <c r="G1264" s="8" t="s">
        <v>2311</v>
      </c>
      <c r="M1264" t="s">
        <v>3720</v>
      </c>
      <c r="N1264">
        <v>61</v>
      </c>
      <c r="P1264" t="s">
        <v>5853</v>
      </c>
      <c r="Q1264">
        <v>59</v>
      </c>
    </row>
    <row r="1265" spans="1:17" x14ac:dyDescent="0.2">
      <c r="A1265" s="8" t="s">
        <v>3760</v>
      </c>
      <c r="D1265" s="8" t="s">
        <v>6051</v>
      </c>
      <c r="G1265" s="8" t="s">
        <v>4024</v>
      </c>
      <c r="M1265" t="s">
        <v>3760</v>
      </c>
      <c r="N1265">
        <v>50</v>
      </c>
      <c r="P1265" t="s">
        <v>6051</v>
      </c>
      <c r="Q1265">
        <v>59</v>
      </c>
    </row>
    <row r="1266" spans="1:17" x14ac:dyDescent="0.2">
      <c r="A1266" s="8" t="s">
        <v>3834</v>
      </c>
      <c r="D1266" s="8" t="s">
        <v>6056</v>
      </c>
      <c r="G1266" s="8" t="s">
        <v>7442</v>
      </c>
      <c r="M1266" t="s">
        <v>3834</v>
      </c>
      <c r="N1266">
        <v>49</v>
      </c>
      <c r="P1266" t="s">
        <v>6056</v>
      </c>
      <c r="Q1266">
        <v>48</v>
      </c>
    </row>
    <row r="1267" spans="1:17" x14ac:dyDescent="0.2">
      <c r="A1267" s="8" t="s">
        <v>3966</v>
      </c>
      <c r="D1267" s="8" t="s">
        <v>6079</v>
      </c>
      <c r="G1267" s="8" t="s">
        <v>5246</v>
      </c>
      <c r="M1267" t="s">
        <v>3966</v>
      </c>
      <c r="N1267">
        <v>22</v>
      </c>
      <c r="P1267" t="s">
        <v>6079</v>
      </c>
      <c r="Q1267">
        <v>24</v>
      </c>
    </row>
    <row r="1268" spans="1:17" x14ac:dyDescent="0.2">
      <c r="A1268" s="8" t="s">
        <v>7964</v>
      </c>
      <c r="D1268" s="8" t="s">
        <v>6309</v>
      </c>
      <c r="G1268" s="8" t="s">
        <v>5325</v>
      </c>
      <c r="M1268" t="s">
        <v>7964</v>
      </c>
      <c r="N1268">
        <v>58</v>
      </c>
      <c r="P1268" t="s">
        <v>6309</v>
      </c>
      <c r="Q1268">
        <v>106</v>
      </c>
    </row>
    <row r="1269" spans="1:17" x14ac:dyDescent="0.2">
      <c r="A1269" s="8" t="s">
        <v>2874</v>
      </c>
      <c r="D1269" s="8" t="s">
        <v>5095</v>
      </c>
      <c r="G1269" s="8" t="s">
        <v>5413</v>
      </c>
      <c r="M1269" t="s">
        <v>2874</v>
      </c>
      <c r="N1269">
        <v>197</v>
      </c>
      <c r="P1269" t="s">
        <v>5095</v>
      </c>
      <c r="Q1269">
        <v>114</v>
      </c>
    </row>
    <row r="1270" spans="1:17" x14ac:dyDescent="0.2">
      <c r="A1270" s="8" t="s">
        <v>2420</v>
      </c>
      <c r="D1270" s="8" t="s">
        <v>7444</v>
      </c>
      <c r="G1270" s="8" t="s">
        <v>7443</v>
      </c>
      <c r="M1270" t="s">
        <v>2420</v>
      </c>
      <c r="N1270">
        <v>183</v>
      </c>
      <c r="P1270" t="s">
        <v>7444</v>
      </c>
      <c r="Q1270">
        <v>93</v>
      </c>
    </row>
    <row r="1271" spans="1:17" x14ac:dyDescent="0.2">
      <c r="A1271" s="8" t="s">
        <v>2432</v>
      </c>
      <c r="D1271" s="8" t="s">
        <v>5148</v>
      </c>
      <c r="G1271" s="8" t="s">
        <v>5477</v>
      </c>
      <c r="M1271" t="s">
        <v>2432</v>
      </c>
      <c r="N1271">
        <v>168</v>
      </c>
      <c r="P1271" t="s">
        <v>5148</v>
      </c>
      <c r="Q1271">
        <v>84</v>
      </c>
    </row>
    <row r="1272" spans="1:17" x14ac:dyDescent="0.2">
      <c r="A1272" s="8" t="s">
        <v>1931</v>
      </c>
      <c r="D1272" s="8" t="s">
        <v>5205</v>
      </c>
      <c r="G1272" s="8" t="s">
        <v>2476</v>
      </c>
      <c r="M1272" t="s">
        <v>1931</v>
      </c>
      <c r="N1272">
        <v>174</v>
      </c>
      <c r="P1272" t="s">
        <v>5205</v>
      </c>
      <c r="Q1272">
        <v>82</v>
      </c>
    </row>
    <row r="1273" spans="1:17" x14ac:dyDescent="0.2">
      <c r="A1273" s="8" t="s">
        <v>2040</v>
      </c>
      <c r="D1273" s="8" t="s">
        <v>5247</v>
      </c>
      <c r="G1273" s="8" t="s">
        <v>7080</v>
      </c>
      <c r="M1273" t="s">
        <v>2040</v>
      </c>
      <c r="N1273">
        <v>135</v>
      </c>
      <c r="P1273" t="s">
        <v>5247</v>
      </c>
      <c r="Q1273">
        <v>63</v>
      </c>
    </row>
    <row r="1274" spans="1:17" x14ac:dyDescent="0.2">
      <c r="A1274" s="8" t="s">
        <v>2304</v>
      </c>
      <c r="D1274" s="8" t="s">
        <v>5287</v>
      </c>
      <c r="G1274" s="8" t="s">
        <v>5853</v>
      </c>
      <c r="M1274" t="s">
        <v>2304</v>
      </c>
      <c r="N1274">
        <v>146</v>
      </c>
      <c r="P1274" t="s">
        <v>5287</v>
      </c>
      <c r="Q1274">
        <v>71</v>
      </c>
    </row>
    <row r="1275" spans="1:17" x14ac:dyDescent="0.2">
      <c r="A1275" s="8" t="s">
        <v>5117</v>
      </c>
      <c r="D1275" s="8" t="s">
        <v>5389</v>
      </c>
      <c r="G1275" s="8" t="s">
        <v>6051</v>
      </c>
      <c r="M1275" t="s">
        <v>5117</v>
      </c>
      <c r="N1275">
        <v>111</v>
      </c>
      <c r="P1275" t="s">
        <v>5389</v>
      </c>
      <c r="Q1275">
        <v>81</v>
      </c>
    </row>
    <row r="1276" spans="1:17" x14ac:dyDescent="0.2">
      <c r="A1276" s="8" t="s">
        <v>5239</v>
      </c>
      <c r="D1276" s="8" t="s">
        <v>5414</v>
      </c>
      <c r="G1276" s="8" t="s">
        <v>6056</v>
      </c>
      <c r="M1276" t="s">
        <v>5239</v>
      </c>
      <c r="N1276">
        <v>85</v>
      </c>
      <c r="P1276" t="s">
        <v>5414</v>
      </c>
      <c r="Q1276">
        <v>69</v>
      </c>
    </row>
    <row r="1277" spans="1:17" x14ac:dyDescent="0.2">
      <c r="A1277" s="8" t="s">
        <v>5330</v>
      </c>
      <c r="D1277" s="8" t="s">
        <v>5420</v>
      </c>
      <c r="G1277" s="8" t="s">
        <v>6079</v>
      </c>
      <c r="M1277" t="s">
        <v>5330</v>
      </c>
      <c r="N1277">
        <v>52</v>
      </c>
      <c r="P1277" t="s">
        <v>5420</v>
      </c>
      <c r="Q1277">
        <v>55</v>
      </c>
    </row>
    <row r="1278" spans="1:17" x14ac:dyDescent="0.2">
      <c r="A1278" s="8" t="s">
        <v>7445</v>
      </c>
      <c r="D1278" s="8" t="s">
        <v>7218</v>
      </c>
      <c r="G1278" s="8" t="s">
        <v>6309</v>
      </c>
      <c r="M1278" t="s">
        <v>7445</v>
      </c>
      <c r="N1278">
        <v>40</v>
      </c>
      <c r="P1278" t="s">
        <v>7218</v>
      </c>
      <c r="Q1278">
        <v>40</v>
      </c>
    </row>
    <row r="1279" spans="1:17" x14ac:dyDescent="0.2">
      <c r="A1279" s="8" t="s">
        <v>1469</v>
      </c>
      <c r="D1279" s="8" t="s">
        <v>2492</v>
      </c>
      <c r="G1279" s="8" t="s">
        <v>5095</v>
      </c>
      <c r="M1279" t="s">
        <v>1469</v>
      </c>
      <c r="N1279">
        <v>106</v>
      </c>
      <c r="P1279" t="s">
        <v>2492</v>
      </c>
      <c r="Q1279">
        <v>154</v>
      </c>
    </row>
    <row r="1280" spans="1:17" x14ac:dyDescent="0.2">
      <c r="A1280" s="8" t="s">
        <v>7446</v>
      </c>
      <c r="D1280" s="8" t="s">
        <v>2547</v>
      </c>
      <c r="G1280" s="8" t="s">
        <v>7444</v>
      </c>
      <c r="M1280" t="s">
        <v>7446</v>
      </c>
      <c r="N1280">
        <v>79</v>
      </c>
      <c r="P1280" t="s">
        <v>2547</v>
      </c>
      <c r="Q1280">
        <v>136</v>
      </c>
    </row>
    <row r="1281" spans="1:17" x14ac:dyDescent="0.2">
      <c r="A1281" s="8" t="s">
        <v>5758</v>
      </c>
      <c r="D1281" s="8" t="s">
        <v>5549</v>
      </c>
      <c r="G1281" s="8" t="s">
        <v>5148</v>
      </c>
      <c r="M1281" t="s">
        <v>5758</v>
      </c>
      <c r="N1281">
        <v>61</v>
      </c>
      <c r="P1281" t="s">
        <v>5549</v>
      </c>
      <c r="Q1281">
        <v>125</v>
      </c>
    </row>
    <row r="1282" spans="1:17" x14ac:dyDescent="0.2">
      <c r="A1282" s="8" t="s">
        <v>6819</v>
      </c>
      <c r="D1282" s="8" t="s">
        <v>1508</v>
      </c>
      <c r="G1282" s="8" t="s">
        <v>5205</v>
      </c>
      <c r="M1282" t="s">
        <v>6819</v>
      </c>
      <c r="N1282">
        <v>72</v>
      </c>
      <c r="P1282" t="s">
        <v>1508</v>
      </c>
      <c r="Q1282">
        <v>138</v>
      </c>
    </row>
    <row r="1283" spans="1:17" x14ac:dyDescent="0.2">
      <c r="A1283" s="8" t="s">
        <v>7447</v>
      </c>
      <c r="D1283" s="8" t="s">
        <v>3448</v>
      </c>
      <c r="G1283" s="8" t="s">
        <v>5247</v>
      </c>
      <c r="M1283" t="s">
        <v>7447</v>
      </c>
      <c r="N1283">
        <v>41</v>
      </c>
      <c r="P1283" t="s">
        <v>3448</v>
      </c>
      <c r="Q1283">
        <v>115</v>
      </c>
    </row>
    <row r="1284" spans="1:17" x14ac:dyDescent="0.2">
      <c r="A1284" s="8" t="s">
        <v>2835</v>
      </c>
      <c r="D1284" s="8" t="s">
        <v>1620</v>
      </c>
      <c r="G1284" s="8" t="s">
        <v>5287</v>
      </c>
      <c r="M1284" t="s">
        <v>2835</v>
      </c>
      <c r="N1284">
        <v>135</v>
      </c>
      <c r="P1284" t="s">
        <v>1620</v>
      </c>
      <c r="Q1284">
        <v>98</v>
      </c>
    </row>
    <row r="1285" spans="1:17" x14ac:dyDescent="0.2">
      <c r="A1285" s="8" t="s">
        <v>2360</v>
      </c>
      <c r="D1285" s="8" t="s">
        <v>3520</v>
      </c>
      <c r="G1285" s="8" t="s">
        <v>5389</v>
      </c>
      <c r="M1285" t="s">
        <v>2360</v>
      </c>
      <c r="N1285">
        <v>123</v>
      </c>
      <c r="P1285" t="s">
        <v>3520</v>
      </c>
      <c r="Q1285">
        <v>70</v>
      </c>
    </row>
    <row r="1286" spans="1:17" x14ac:dyDescent="0.2">
      <c r="A1286" s="8" t="s">
        <v>6232</v>
      </c>
      <c r="D1286" s="8" t="s">
        <v>1779</v>
      </c>
      <c r="G1286" s="8" t="s">
        <v>5414</v>
      </c>
      <c r="M1286" t="s">
        <v>6232</v>
      </c>
      <c r="N1286">
        <v>128</v>
      </c>
      <c r="P1286" t="s">
        <v>1779</v>
      </c>
      <c r="Q1286">
        <v>86</v>
      </c>
    </row>
    <row r="1287" spans="1:17" x14ac:dyDescent="0.2">
      <c r="A1287" s="8" t="s">
        <v>4166</v>
      </c>
      <c r="D1287" s="8" t="s">
        <v>3635</v>
      </c>
      <c r="G1287" s="8" t="s">
        <v>5420</v>
      </c>
      <c r="M1287" t="s">
        <v>4166</v>
      </c>
      <c r="N1287">
        <v>113</v>
      </c>
      <c r="P1287" t="s">
        <v>3635</v>
      </c>
      <c r="Q1287">
        <v>90</v>
      </c>
    </row>
    <row r="1288" spans="1:17" x14ac:dyDescent="0.2">
      <c r="A1288" s="8" t="s">
        <v>7448</v>
      </c>
      <c r="D1288" s="8" t="s">
        <v>3656</v>
      </c>
      <c r="G1288" s="8" t="s">
        <v>7218</v>
      </c>
      <c r="M1288" t="s">
        <v>7448</v>
      </c>
      <c r="N1288">
        <v>89</v>
      </c>
      <c r="P1288" t="s">
        <v>3656</v>
      </c>
      <c r="Q1288">
        <v>69</v>
      </c>
    </row>
    <row r="1289" spans="1:17" x14ac:dyDescent="0.2">
      <c r="A1289" s="8" t="s">
        <v>7965</v>
      </c>
      <c r="D1289" s="8" t="s">
        <v>3720</v>
      </c>
      <c r="G1289" s="8" t="s">
        <v>6343</v>
      </c>
      <c r="M1289" t="s">
        <v>7965</v>
      </c>
      <c r="N1289">
        <v>80</v>
      </c>
      <c r="P1289" t="s">
        <v>3720</v>
      </c>
      <c r="Q1289">
        <v>53</v>
      </c>
    </row>
    <row r="1290" spans="1:17" x14ac:dyDescent="0.2">
      <c r="A1290" s="8" t="s">
        <v>4322</v>
      </c>
      <c r="D1290" s="8" t="s">
        <v>3760</v>
      </c>
      <c r="G1290" s="8" t="s">
        <v>2492</v>
      </c>
      <c r="M1290" t="s">
        <v>4322</v>
      </c>
      <c r="N1290">
        <v>65</v>
      </c>
      <c r="P1290" t="s">
        <v>3760</v>
      </c>
      <c r="Q1290">
        <v>60</v>
      </c>
    </row>
    <row r="1291" spans="1:17" x14ac:dyDescent="0.2">
      <c r="A1291" s="8" t="s">
        <v>4360</v>
      </c>
      <c r="D1291" s="8" t="s">
        <v>3834</v>
      </c>
      <c r="G1291" s="8" t="s">
        <v>2547</v>
      </c>
      <c r="M1291" t="s">
        <v>4360</v>
      </c>
      <c r="N1291">
        <v>72</v>
      </c>
      <c r="P1291" t="s">
        <v>3834</v>
      </c>
      <c r="Q1291">
        <v>48</v>
      </c>
    </row>
    <row r="1292" spans="1:17" x14ac:dyDescent="0.2">
      <c r="A1292" s="8" t="s">
        <v>4438</v>
      </c>
      <c r="D1292" s="8" t="s">
        <v>3966</v>
      </c>
      <c r="G1292" s="8" t="s">
        <v>1508</v>
      </c>
      <c r="M1292" t="s">
        <v>4438</v>
      </c>
      <c r="N1292">
        <v>83</v>
      </c>
      <c r="P1292" t="s">
        <v>3966</v>
      </c>
      <c r="Q1292">
        <v>33</v>
      </c>
    </row>
    <row r="1293" spans="1:17" x14ac:dyDescent="0.2">
      <c r="A1293" s="8" t="s">
        <v>4540</v>
      </c>
      <c r="D1293" s="8" t="s">
        <v>2874</v>
      </c>
      <c r="G1293" s="8" t="s">
        <v>3448</v>
      </c>
      <c r="M1293" t="s">
        <v>4540</v>
      </c>
      <c r="N1293">
        <v>62</v>
      </c>
      <c r="P1293" t="s">
        <v>2874</v>
      </c>
      <c r="Q1293">
        <v>203</v>
      </c>
    </row>
    <row r="1294" spans="1:17" x14ac:dyDescent="0.2">
      <c r="A1294" s="8" t="s">
        <v>4581</v>
      </c>
      <c r="D1294" s="8" t="s">
        <v>2420</v>
      </c>
      <c r="G1294" s="8" t="s">
        <v>1620</v>
      </c>
      <c r="M1294" t="s">
        <v>4581</v>
      </c>
      <c r="N1294">
        <v>51</v>
      </c>
      <c r="P1294" t="s">
        <v>2420</v>
      </c>
      <c r="Q1294">
        <v>192</v>
      </c>
    </row>
    <row r="1295" spans="1:17" x14ac:dyDescent="0.2">
      <c r="A1295" s="8" t="s">
        <v>2712</v>
      </c>
      <c r="D1295" s="8" t="s">
        <v>2432</v>
      </c>
      <c r="G1295" s="8" t="s">
        <v>3520</v>
      </c>
      <c r="M1295" t="s">
        <v>2712</v>
      </c>
      <c r="N1295">
        <v>132</v>
      </c>
      <c r="P1295" t="s">
        <v>2432</v>
      </c>
      <c r="Q1295">
        <v>176</v>
      </c>
    </row>
    <row r="1296" spans="1:17" x14ac:dyDescent="0.2">
      <c r="A1296" s="8" t="s">
        <v>2276</v>
      </c>
      <c r="D1296" s="8" t="s">
        <v>1931</v>
      </c>
      <c r="G1296" s="8" t="s">
        <v>1779</v>
      </c>
      <c r="M1296" t="s">
        <v>2276</v>
      </c>
      <c r="N1296">
        <v>139</v>
      </c>
      <c r="P1296" t="s">
        <v>1931</v>
      </c>
      <c r="Q1296">
        <v>177</v>
      </c>
    </row>
    <row r="1297" spans="1:17" x14ac:dyDescent="0.2">
      <c r="A1297" s="8" t="s">
        <v>4926</v>
      </c>
      <c r="D1297" s="8" t="s">
        <v>2040</v>
      </c>
      <c r="G1297" s="8" t="s">
        <v>3635</v>
      </c>
      <c r="M1297" t="s">
        <v>4926</v>
      </c>
      <c r="N1297">
        <v>130</v>
      </c>
      <c r="P1297" t="s">
        <v>2040</v>
      </c>
      <c r="Q1297">
        <v>139</v>
      </c>
    </row>
    <row r="1298" spans="1:17" x14ac:dyDescent="0.2">
      <c r="A1298" s="8" t="s">
        <v>4987</v>
      </c>
      <c r="D1298" s="8" t="s">
        <v>2304</v>
      </c>
      <c r="G1298" s="8" t="s">
        <v>3656</v>
      </c>
      <c r="M1298" t="s">
        <v>4987</v>
      </c>
      <c r="N1298">
        <v>120</v>
      </c>
      <c r="P1298" t="s">
        <v>2304</v>
      </c>
      <c r="Q1298">
        <v>140</v>
      </c>
    </row>
    <row r="1299" spans="1:17" x14ac:dyDescent="0.2">
      <c r="A1299" s="8" t="s">
        <v>1322</v>
      </c>
      <c r="D1299" s="8" t="s">
        <v>4140</v>
      </c>
      <c r="G1299" s="8" t="s">
        <v>3720</v>
      </c>
      <c r="M1299" t="s">
        <v>1322</v>
      </c>
      <c r="N1299">
        <v>116</v>
      </c>
      <c r="P1299" t="s">
        <v>4140</v>
      </c>
      <c r="Q1299">
        <v>122</v>
      </c>
    </row>
    <row r="1300" spans="1:17" x14ac:dyDescent="0.2">
      <c r="A1300" s="8" t="s">
        <v>7449</v>
      </c>
      <c r="D1300" s="8" t="s">
        <v>5117</v>
      </c>
      <c r="G1300" s="8" t="s">
        <v>3760</v>
      </c>
      <c r="M1300" t="s">
        <v>7449</v>
      </c>
      <c r="N1300">
        <v>112</v>
      </c>
      <c r="P1300" t="s">
        <v>5117</v>
      </c>
      <c r="Q1300">
        <v>116</v>
      </c>
    </row>
    <row r="1301" spans="1:17" x14ac:dyDescent="0.2">
      <c r="A1301" s="8" t="s">
        <v>7450</v>
      </c>
      <c r="D1301" s="8" t="s">
        <v>5239</v>
      </c>
      <c r="G1301" s="8" t="s">
        <v>3834</v>
      </c>
      <c r="M1301" t="s">
        <v>7450</v>
      </c>
      <c r="N1301">
        <v>86</v>
      </c>
      <c r="P1301" t="s">
        <v>5239</v>
      </c>
      <c r="Q1301">
        <v>78</v>
      </c>
    </row>
    <row r="1302" spans="1:17" x14ac:dyDescent="0.2">
      <c r="A1302" s="8" t="s">
        <v>1685</v>
      </c>
      <c r="D1302" s="8" t="s">
        <v>5330</v>
      </c>
      <c r="G1302" s="8" t="s">
        <v>3966</v>
      </c>
      <c r="M1302" t="s">
        <v>1685</v>
      </c>
      <c r="N1302">
        <v>110</v>
      </c>
      <c r="P1302" t="s">
        <v>5330</v>
      </c>
      <c r="Q1302">
        <v>53</v>
      </c>
    </row>
    <row r="1303" spans="1:17" x14ac:dyDescent="0.2">
      <c r="A1303" s="8" t="s">
        <v>3021</v>
      </c>
      <c r="D1303" s="8" t="s">
        <v>7445</v>
      </c>
      <c r="G1303" s="8" t="s">
        <v>7964</v>
      </c>
      <c r="M1303" t="s">
        <v>3021</v>
      </c>
      <c r="N1303">
        <v>84</v>
      </c>
      <c r="P1303" t="s">
        <v>7445</v>
      </c>
      <c r="Q1303">
        <v>35</v>
      </c>
    </row>
    <row r="1304" spans="1:17" x14ac:dyDescent="0.2">
      <c r="A1304" s="8" t="s">
        <v>1833</v>
      </c>
      <c r="D1304" s="8" t="s">
        <v>1469</v>
      </c>
      <c r="G1304" s="8" t="s">
        <v>2874</v>
      </c>
      <c r="M1304" t="s">
        <v>1833</v>
      </c>
      <c r="N1304">
        <v>95</v>
      </c>
      <c r="P1304" t="s">
        <v>1469</v>
      </c>
      <c r="Q1304">
        <v>113</v>
      </c>
    </row>
    <row r="1305" spans="1:17" x14ac:dyDescent="0.2">
      <c r="A1305" s="8" t="s">
        <v>3100</v>
      </c>
      <c r="D1305" s="8" t="s">
        <v>7446</v>
      </c>
      <c r="G1305" s="8" t="s">
        <v>2420</v>
      </c>
      <c r="M1305" t="s">
        <v>3100</v>
      </c>
      <c r="N1305">
        <v>94</v>
      </c>
      <c r="P1305" t="s">
        <v>7446</v>
      </c>
      <c r="Q1305">
        <v>90</v>
      </c>
    </row>
    <row r="1306" spans="1:17" x14ac:dyDescent="0.2">
      <c r="A1306" s="8" t="s">
        <v>3082</v>
      </c>
      <c r="D1306" s="8" t="s">
        <v>5758</v>
      </c>
      <c r="G1306" s="8" t="s">
        <v>2432</v>
      </c>
      <c r="M1306" t="s">
        <v>3082</v>
      </c>
      <c r="N1306">
        <v>72</v>
      </c>
      <c r="P1306" t="s">
        <v>5758</v>
      </c>
      <c r="Q1306">
        <v>62</v>
      </c>
    </row>
    <row r="1307" spans="1:17" x14ac:dyDescent="0.2">
      <c r="A1307" s="8" t="s">
        <v>3162</v>
      </c>
      <c r="D1307" s="8" t="s">
        <v>6819</v>
      </c>
      <c r="G1307" s="8" t="s">
        <v>1931</v>
      </c>
      <c r="M1307" t="s">
        <v>3162</v>
      </c>
      <c r="N1307">
        <v>84</v>
      </c>
      <c r="P1307" t="s">
        <v>6819</v>
      </c>
      <c r="Q1307">
        <v>72</v>
      </c>
    </row>
    <row r="1308" spans="1:17" x14ac:dyDescent="0.2">
      <c r="A1308" s="8" t="s">
        <v>3170</v>
      </c>
      <c r="D1308" s="8" t="s">
        <v>7447</v>
      </c>
      <c r="G1308" s="8" t="s">
        <v>2040</v>
      </c>
      <c r="M1308" t="s">
        <v>3170</v>
      </c>
      <c r="N1308">
        <v>83</v>
      </c>
      <c r="P1308" t="s">
        <v>7447</v>
      </c>
      <c r="Q1308">
        <v>41</v>
      </c>
    </row>
    <row r="1309" spans="1:17" x14ac:dyDescent="0.2">
      <c r="A1309" s="8" t="s">
        <v>6330</v>
      </c>
      <c r="D1309" s="8" t="s">
        <v>2835</v>
      </c>
      <c r="G1309" s="8" t="s">
        <v>2304</v>
      </c>
      <c r="M1309" t="s">
        <v>6330</v>
      </c>
      <c r="N1309">
        <v>66</v>
      </c>
      <c r="P1309" t="s">
        <v>2835</v>
      </c>
      <c r="Q1309">
        <v>148</v>
      </c>
    </row>
    <row r="1310" spans="1:17" x14ac:dyDescent="0.2">
      <c r="A1310" s="8" t="s">
        <v>3197</v>
      </c>
      <c r="D1310" s="8" t="s">
        <v>2360</v>
      </c>
      <c r="G1310" s="8" t="s">
        <v>5117</v>
      </c>
      <c r="M1310" t="s">
        <v>3197</v>
      </c>
      <c r="N1310">
        <v>63</v>
      </c>
      <c r="P1310" t="s">
        <v>2360</v>
      </c>
      <c r="Q1310">
        <v>130</v>
      </c>
    </row>
    <row r="1311" spans="1:17" x14ac:dyDescent="0.2">
      <c r="A1311" s="8" t="s">
        <v>3203</v>
      </c>
      <c r="D1311" s="8" t="s">
        <v>6232</v>
      </c>
      <c r="G1311" s="8" t="s">
        <v>5239</v>
      </c>
      <c r="M1311" t="s">
        <v>3203</v>
      </c>
      <c r="N1311">
        <v>66</v>
      </c>
      <c r="P1311" t="s">
        <v>6232</v>
      </c>
      <c r="Q1311">
        <v>133</v>
      </c>
    </row>
    <row r="1312" spans="1:17" x14ac:dyDescent="0.2">
      <c r="A1312" s="8" t="s">
        <v>7219</v>
      </c>
      <c r="D1312" s="8" t="s">
        <v>8098</v>
      </c>
      <c r="G1312" s="8" t="s">
        <v>5330</v>
      </c>
      <c r="M1312" t="s">
        <v>7219</v>
      </c>
      <c r="N1312">
        <v>45</v>
      </c>
      <c r="P1312" t="s">
        <v>8098</v>
      </c>
      <c r="Q1312">
        <v>124</v>
      </c>
    </row>
    <row r="1313" spans="1:17" x14ac:dyDescent="0.2">
      <c r="A1313" s="8" t="s">
        <v>3248</v>
      </c>
      <c r="D1313" s="8" t="s">
        <v>4166</v>
      </c>
      <c r="G1313" s="8" t="s">
        <v>7445</v>
      </c>
      <c r="M1313" t="s">
        <v>3248</v>
      </c>
      <c r="N1313">
        <v>13</v>
      </c>
      <c r="P1313" t="s">
        <v>4166</v>
      </c>
      <c r="Q1313">
        <v>117</v>
      </c>
    </row>
    <row r="1314" spans="1:17" x14ac:dyDescent="0.2">
      <c r="A1314" s="8" t="s">
        <v>3316</v>
      </c>
      <c r="D1314" s="8" t="s">
        <v>7448</v>
      </c>
      <c r="G1314" s="8" t="s">
        <v>1469</v>
      </c>
      <c r="M1314" t="s">
        <v>3316</v>
      </c>
      <c r="N1314">
        <v>113</v>
      </c>
      <c r="P1314" t="s">
        <v>7448</v>
      </c>
      <c r="Q1314">
        <v>89</v>
      </c>
    </row>
    <row r="1315" spans="1:17" x14ac:dyDescent="0.2">
      <c r="A1315" s="8" t="s">
        <v>2894</v>
      </c>
      <c r="D1315" s="8" t="s">
        <v>7965</v>
      </c>
      <c r="G1315" s="8" t="s">
        <v>7446</v>
      </c>
      <c r="M1315" t="s">
        <v>2894</v>
      </c>
      <c r="N1315">
        <v>173</v>
      </c>
      <c r="P1315" t="s">
        <v>7965</v>
      </c>
      <c r="Q1315">
        <v>85</v>
      </c>
    </row>
    <row r="1316" spans="1:17" x14ac:dyDescent="0.2">
      <c r="A1316" s="8" t="s">
        <v>1885</v>
      </c>
      <c r="D1316" s="8" t="s">
        <v>4322</v>
      </c>
      <c r="G1316" s="8" t="s">
        <v>5758</v>
      </c>
      <c r="M1316" t="s">
        <v>1885</v>
      </c>
      <c r="N1316">
        <v>151</v>
      </c>
      <c r="P1316" t="s">
        <v>4322</v>
      </c>
      <c r="Q1316">
        <v>70</v>
      </c>
    </row>
    <row r="1317" spans="1:17" x14ac:dyDescent="0.2">
      <c r="A1317" s="8" t="s">
        <v>2095</v>
      </c>
      <c r="D1317" s="8" t="s">
        <v>4360</v>
      </c>
      <c r="G1317" s="8" t="s">
        <v>6819</v>
      </c>
      <c r="M1317" t="s">
        <v>2095</v>
      </c>
      <c r="N1317">
        <v>150</v>
      </c>
      <c r="P1317" t="s">
        <v>4360</v>
      </c>
      <c r="Q1317">
        <v>71</v>
      </c>
    </row>
    <row r="1318" spans="1:17" x14ac:dyDescent="0.2">
      <c r="A1318" s="8" t="s">
        <v>2067</v>
      </c>
      <c r="D1318" s="8" t="s">
        <v>4438</v>
      </c>
      <c r="G1318" s="8" t="s">
        <v>7447</v>
      </c>
      <c r="M1318" t="s">
        <v>2067</v>
      </c>
      <c r="N1318">
        <v>154</v>
      </c>
      <c r="P1318" t="s">
        <v>4438</v>
      </c>
      <c r="Q1318">
        <v>75</v>
      </c>
    </row>
    <row r="1319" spans="1:17" x14ac:dyDescent="0.2">
      <c r="A1319" s="8" t="s">
        <v>7966</v>
      </c>
      <c r="D1319" s="8" t="s">
        <v>4540</v>
      </c>
      <c r="G1319" s="8" t="s">
        <v>2835</v>
      </c>
      <c r="M1319" t="s">
        <v>7966</v>
      </c>
      <c r="N1319">
        <v>132</v>
      </c>
      <c r="P1319" t="s">
        <v>4540</v>
      </c>
      <c r="Q1319">
        <v>56</v>
      </c>
    </row>
    <row r="1320" spans="1:17" x14ac:dyDescent="0.2">
      <c r="A1320" s="8" t="s">
        <v>5123</v>
      </c>
      <c r="D1320" s="8" t="s">
        <v>4581</v>
      </c>
      <c r="G1320" s="8" t="s">
        <v>2360</v>
      </c>
      <c r="M1320" t="s">
        <v>5123</v>
      </c>
      <c r="N1320">
        <v>97</v>
      </c>
      <c r="P1320" t="s">
        <v>4581</v>
      </c>
      <c r="Q1320">
        <v>46</v>
      </c>
    </row>
    <row r="1321" spans="1:17" x14ac:dyDescent="0.2">
      <c r="A1321" s="8" t="s">
        <v>5181</v>
      </c>
      <c r="D1321" s="8" t="s">
        <v>2712</v>
      </c>
      <c r="G1321" s="8" t="s">
        <v>6232</v>
      </c>
      <c r="M1321" t="s">
        <v>5181</v>
      </c>
      <c r="N1321">
        <v>98</v>
      </c>
      <c r="P1321" t="s">
        <v>2712</v>
      </c>
      <c r="Q1321">
        <v>129</v>
      </c>
    </row>
    <row r="1322" spans="1:17" x14ac:dyDescent="0.2">
      <c r="A1322" s="8" t="s">
        <v>5214</v>
      </c>
      <c r="D1322" s="8" t="s">
        <v>2276</v>
      </c>
      <c r="G1322" s="8" t="s">
        <v>4166</v>
      </c>
      <c r="M1322" t="s">
        <v>5214</v>
      </c>
      <c r="N1322">
        <v>72</v>
      </c>
      <c r="P1322" t="s">
        <v>2276</v>
      </c>
      <c r="Q1322">
        <v>144</v>
      </c>
    </row>
    <row r="1323" spans="1:17" x14ac:dyDescent="0.2">
      <c r="A1323" s="8" t="s">
        <v>7451</v>
      </c>
      <c r="D1323" s="8" t="s">
        <v>4926</v>
      </c>
      <c r="G1323" s="8" t="s">
        <v>7448</v>
      </c>
      <c r="M1323" t="s">
        <v>7451</v>
      </c>
      <c r="N1323">
        <v>60</v>
      </c>
      <c r="P1323" t="s">
        <v>4926</v>
      </c>
      <c r="Q1323">
        <v>127</v>
      </c>
    </row>
    <row r="1324" spans="1:17" x14ac:dyDescent="0.2">
      <c r="A1324" s="8" t="s">
        <v>5333</v>
      </c>
      <c r="D1324" s="8" t="s">
        <v>4987</v>
      </c>
      <c r="G1324" s="8" t="s">
        <v>7965</v>
      </c>
      <c r="M1324" t="s">
        <v>5333</v>
      </c>
      <c r="N1324">
        <v>80</v>
      </c>
      <c r="P1324" t="s">
        <v>4987</v>
      </c>
      <c r="Q1324">
        <v>122</v>
      </c>
    </row>
    <row r="1325" spans="1:17" x14ac:dyDescent="0.2">
      <c r="A1325" s="8" t="s">
        <v>5370</v>
      </c>
      <c r="D1325" s="8" t="s">
        <v>1322</v>
      </c>
      <c r="G1325" s="8" t="s">
        <v>4322</v>
      </c>
      <c r="M1325" t="s">
        <v>5370</v>
      </c>
      <c r="N1325">
        <v>60</v>
      </c>
      <c r="P1325" t="s">
        <v>1322</v>
      </c>
      <c r="Q1325">
        <v>120</v>
      </c>
    </row>
    <row r="1326" spans="1:17" x14ac:dyDescent="0.2">
      <c r="A1326" s="8" t="s">
        <v>5494</v>
      </c>
      <c r="D1326" s="8" t="s">
        <v>7449</v>
      </c>
      <c r="G1326" s="8" t="s">
        <v>4360</v>
      </c>
      <c r="M1326" t="s">
        <v>5494</v>
      </c>
      <c r="N1326">
        <v>150</v>
      </c>
      <c r="P1326" t="s">
        <v>7449</v>
      </c>
      <c r="Q1326">
        <v>111</v>
      </c>
    </row>
    <row r="1327" spans="1:17" x14ac:dyDescent="0.2">
      <c r="A1327" s="8" t="s">
        <v>2507</v>
      </c>
      <c r="D1327" s="8" t="s">
        <v>7450</v>
      </c>
      <c r="G1327" s="8" t="s">
        <v>4438</v>
      </c>
      <c r="M1327" t="s">
        <v>2507</v>
      </c>
      <c r="N1327">
        <v>142</v>
      </c>
      <c r="P1327" t="s">
        <v>7450</v>
      </c>
      <c r="Q1327">
        <v>92</v>
      </c>
    </row>
    <row r="1328" spans="1:17" x14ac:dyDescent="0.2">
      <c r="A1328" s="8" t="s">
        <v>2400</v>
      </c>
      <c r="D1328" s="8" t="s">
        <v>1685</v>
      </c>
      <c r="G1328" s="8" t="s">
        <v>4540</v>
      </c>
      <c r="M1328" t="s">
        <v>2400</v>
      </c>
      <c r="N1328">
        <v>124</v>
      </c>
      <c r="P1328" t="s">
        <v>1685</v>
      </c>
      <c r="Q1328">
        <v>110</v>
      </c>
    </row>
    <row r="1329" spans="1:17" x14ac:dyDescent="0.2">
      <c r="A1329" s="8" t="s">
        <v>7452</v>
      </c>
      <c r="D1329" s="8" t="s">
        <v>3021</v>
      </c>
      <c r="G1329" s="8" t="s">
        <v>4581</v>
      </c>
      <c r="M1329" t="s">
        <v>7452</v>
      </c>
      <c r="N1329">
        <v>120</v>
      </c>
      <c r="P1329" t="s">
        <v>3021</v>
      </c>
      <c r="Q1329">
        <v>85</v>
      </c>
    </row>
    <row r="1330" spans="1:17" x14ac:dyDescent="0.2">
      <c r="A1330" s="8" t="s">
        <v>6820</v>
      </c>
      <c r="D1330" s="8" t="s">
        <v>1833</v>
      </c>
      <c r="G1330" s="8" t="s">
        <v>2712</v>
      </c>
      <c r="M1330" t="s">
        <v>6820</v>
      </c>
      <c r="N1330">
        <v>90</v>
      </c>
      <c r="P1330" t="s">
        <v>1833</v>
      </c>
      <c r="Q1330">
        <v>90</v>
      </c>
    </row>
    <row r="1331" spans="1:17" x14ac:dyDescent="0.2">
      <c r="A1331" s="8" t="s">
        <v>7220</v>
      </c>
      <c r="D1331" s="8" t="s">
        <v>3100</v>
      </c>
      <c r="G1331" s="8" t="s">
        <v>2276</v>
      </c>
      <c r="M1331" t="s">
        <v>7220</v>
      </c>
      <c r="N1331">
        <v>89</v>
      </c>
      <c r="P1331" t="s">
        <v>3100</v>
      </c>
      <c r="Q1331">
        <v>93</v>
      </c>
    </row>
    <row r="1332" spans="1:17" x14ac:dyDescent="0.2">
      <c r="A1332" s="8" t="s">
        <v>7221</v>
      </c>
      <c r="D1332" s="8" t="s">
        <v>3082</v>
      </c>
      <c r="G1332" s="8" t="s">
        <v>4926</v>
      </c>
      <c r="M1332" t="s">
        <v>7221</v>
      </c>
      <c r="N1332">
        <v>71</v>
      </c>
      <c r="P1332" t="s">
        <v>3082</v>
      </c>
      <c r="Q1332">
        <v>70</v>
      </c>
    </row>
    <row r="1333" spans="1:17" x14ac:dyDescent="0.2">
      <c r="A1333" s="8" t="s">
        <v>7453</v>
      </c>
      <c r="D1333" s="8" t="s">
        <v>3162</v>
      </c>
      <c r="G1333" s="8" t="s">
        <v>4987</v>
      </c>
      <c r="M1333" t="s">
        <v>7453</v>
      </c>
      <c r="N1333">
        <v>74</v>
      </c>
      <c r="P1333" t="s">
        <v>3162</v>
      </c>
      <c r="Q1333">
        <v>86</v>
      </c>
    </row>
    <row r="1334" spans="1:17" x14ac:dyDescent="0.2">
      <c r="A1334" s="8" t="s">
        <v>6821</v>
      </c>
      <c r="D1334" s="8" t="s">
        <v>3170</v>
      </c>
      <c r="G1334" s="8" t="s">
        <v>1322</v>
      </c>
      <c r="M1334" t="s">
        <v>6821</v>
      </c>
      <c r="N1334">
        <v>89</v>
      </c>
      <c r="P1334" t="s">
        <v>3170</v>
      </c>
      <c r="Q1334">
        <v>81</v>
      </c>
    </row>
    <row r="1335" spans="1:17" x14ac:dyDescent="0.2">
      <c r="A1335" s="8" t="s">
        <v>7454</v>
      </c>
      <c r="D1335" s="8" t="s">
        <v>6330</v>
      </c>
      <c r="G1335" s="8" t="s">
        <v>7449</v>
      </c>
      <c r="M1335" t="s">
        <v>7454</v>
      </c>
      <c r="N1335">
        <v>55</v>
      </c>
      <c r="P1335" t="s">
        <v>6330</v>
      </c>
      <c r="Q1335">
        <v>63</v>
      </c>
    </row>
    <row r="1336" spans="1:17" x14ac:dyDescent="0.2">
      <c r="A1336" s="8" t="s">
        <v>3163</v>
      </c>
      <c r="D1336" s="8" t="s">
        <v>3197</v>
      </c>
      <c r="G1336" s="8" t="s">
        <v>7450</v>
      </c>
      <c r="M1336" t="s">
        <v>3163</v>
      </c>
      <c r="N1336">
        <v>62</v>
      </c>
      <c r="P1336" t="s">
        <v>3197</v>
      </c>
      <c r="Q1336">
        <v>73</v>
      </c>
    </row>
    <row r="1337" spans="1:17" x14ac:dyDescent="0.2">
      <c r="A1337" s="8" t="s">
        <v>3275</v>
      </c>
      <c r="D1337" s="8" t="s">
        <v>3203</v>
      </c>
      <c r="G1337" s="8" t="s">
        <v>1685</v>
      </c>
      <c r="M1337" t="s">
        <v>3275</v>
      </c>
      <c r="N1337">
        <v>33</v>
      </c>
      <c r="P1337" t="s">
        <v>3203</v>
      </c>
      <c r="Q1337">
        <v>62</v>
      </c>
    </row>
    <row r="1338" spans="1:17" x14ac:dyDescent="0.2">
      <c r="A1338" s="8" t="s">
        <v>3322</v>
      </c>
      <c r="D1338" s="8" t="s">
        <v>7219</v>
      </c>
      <c r="G1338" s="8" t="s">
        <v>3021</v>
      </c>
      <c r="M1338" t="s">
        <v>3322</v>
      </c>
      <c r="N1338">
        <v>117</v>
      </c>
      <c r="P1338" t="s">
        <v>7219</v>
      </c>
      <c r="Q1338">
        <v>42</v>
      </c>
    </row>
    <row r="1339" spans="1:17" x14ac:dyDescent="0.2">
      <c r="A1339" s="8" t="s">
        <v>6822</v>
      </c>
      <c r="D1339" s="8" t="s">
        <v>3248</v>
      </c>
      <c r="G1339" s="8" t="s">
        <v>1833</v>
      </c>
      <c r="M1339" t="s">
        <v>6822</v>
      </c>
      <c r="N1339">
        <v>116</v>
      </c>
      <c r="P1339" t="s">
        <v>3248</v>
      </c>
      <c r="Q1339">
        <v>31</v>
      </c>
    </row>
    <row r="1340" spans="1:17" x14ac:dyDescent="0.2">
      <c r="A1340" s="8" t="s">
        <v>2794</v>
      </c>
      <c r="D1340" s="8" t="s">
        <v>3266</v>
      </c>
      <c r="G1340" s="8" t="s">
        <v>3100</v>
      </c>
      <c r="M1340" t="s">
        <v>2794</v>
      </c>
      <c r="N1340">
        <v>147</v>
      </c>
      <c r="P1340" t="s">
        <v>3266</v>
      </c>
      <c r="Q1340">
        <v>13</v>
      </c>
    </row>
    <row r="1341" spans="1:17" x14ac:dyDescent="0.2">
      <c r="A1341" s="8" t="s">
        <v>3366</v>
      </c>
      <c r="D1341" s="8" t="s">
        <v>3316</v>
      </c>
      <c r="G1341" s="8" t="s">
        <v>3082</v>
      </c>
      <c r="M1341" t="s">
        <v>3366</v>
      </c>
      <c r="N1341">
        <v>138</v>
      </c>
      <c r="P1341" t="s">
        <v>3316</v>
      </c>
      <c r="Q1341">
        <v>115</v>
      </c>
    </row>
    <row r="1342" spans="1:17" x14ac:dyDescent="0.2">
      <c r="A1342" s="8" t="s">
        <v>6823</v>
      </c>
      <c r="D1342" s="8" t="s">
        <v>2894</v>
      </c>
      <c r="G1342" s="8" t="s">
        <v>8363</v>
      </c>
      <c r="M1342" t="s">
        <v>6823</v>
      </c>
      <c r="N1342">
        <v>134</v>
      </c>
      <c r="P1342" t="s">
        <v>2894</v>
      </c>
      <c r="Q1342">
        <v>180</v>
      </c>
    </row>
    <row r="1343" spans="1:17" x14ac:dyDescent="0.2">
      <c r="A1343" s="8" t="s">
        <v>7455</v>
      </c>
      <c r="D1343" s="8" t="s">
        <v>1885</v>
      </c>
      <c r="G1343" s="8" t="s">
        <v>3162</v>
      </c>
      <c r="M1343" t="s">
        <v>7455</v>
      </c>
      <c r="N1343">
        <v>108</v>
      </c>
      <c r="P1343" t="s">
        <v>1885</v>
      </c>
      <c r="Q1343">
        <v>155</v>
      </c>
    </row>
    <row r="1344" spans="1:17" x14ac:dyDescent="0.2">
      <c r="A1344" s="8" t="s">
        <v>5129</v>
      </c>
      <c r="D1344" s="8" t="s">
        <v>2095</v>
      </c>
      <c r="G1344" s="8" t="s">
        <v>3170</v>
      </c>
      <c r="M1344" t="s">
        <v>5129</v>
      </c>
      <c r="N1344">
        <v>78</v>
      </c>
      <c r="P1344" t="s">
        <v>2095</v>
      </c>
      <c r="Q1344">
        <v>153</v>
      </c>
    </row>
    <row r="1345" spans="1:17" x14ac:dyDescent="0.2">
      <c r="A1345" s="8" t="s">
        <v>5187</v>
      </c>
      <c r="D1345" s="8" t="s">
        <v>2067</v>
      </c>
      <c r="G1345" s="8" t="s">
        <v>6330</v>
      </c>
      <c r="M1345" t="s">
        <v>5187</v>
      </c>
      <c r="N1345">
        <v>71</v>
      </c>
      <c r="P1345" t="s">
        <v>2067</v>
      </c>
      <c r="Q1345">
        <v>147</v>
      </c>
    </row>
    <row r="1346" spans="1:17" x14ac:dyDescent="0.2">
      <c r="A1346" s="8" t="s">
        <v>8170</v>
      </c>
      <c r="D1346" s="8" t="s">
        <v>7966</v>
      </c>
      <c r="G1346" s="8" t="s">
        <v>3197</v>
      </c>
      <c r="M1346" t="s">
        <v>8170</v>
      </c>
      <c r="N1346">
        <v>57</v>
      </c>
      <c r="P1346" t="s">
        <v>7966</v>
      </c>
      <c r="Q1346">
        <v>138</v>
      </c>
    </row>
    <row r="1347" spans="1:17" x14ac:dyDescent="0.2">
      <c r="A1347" s="8" t="s">
        <v>5264</v>
      </c>
      <c r="D1347" s="8" t="s">
        <v>5123</v>
      </c>
      <c r="G1347" s="8" t="s">
        <v>3203</v>
      </c>
      <c r="M1347" t="s">
        <v>5264</v>
      </c>
      <c r="N1347">
        <v>53</v>
      </c>
      <c r="P1347" t="s">
        <v>5123</v>
      </c>
      <c r="Q1347">
        <v>106</v>
      </c>
    </row>
    <row r="1348" spans="1:17" x14ac:dyDescent="0.2">
      <c r="A1348" s="8" t="s">
        <v>8171</v>
      </c>
      <c r="D1348" s="8" t="s">
        <v>5181</v>
      </c>
      <c r="G1348" s="8" t="s">
        <v>3248</v>
      </c>
      <c r="M1348" t="s">
        <v>8171</v>
      </c>
      <c r="N1348">
        <v>61</v>
      </c>
      <c r="P1348" t="s">
        <v>5181</v>
      </c>
      <c r="Q1348">
        <v>103</v>
      </c>
    </row>
    <row r="1349" spans="1:17" x14ac:dyDescent="0.2">
      <c r="A1349" s="8" t="s">
        <v>5352</v>
      </c>
      <c r="D1349" s="8" t="s">
        <v>5214</v>
      </c>
      <c r="G1349" s="8" t="s">
        <v>3266</v>
      </c>
      <c r="M1349" t="s">
        <v>5352</v>
      </c>
      <c r="N1349">
        <v>55</v>
      </c>
      <c r="P1349" t="s">
        <v>5214</v>
      </c>
      <c r="Q1349">
        <v>80</v>
      </c>
    </row>
    <row r="1350" spans="1:17" x14ac:dyDescent="0.2">
      <c r="A1350" s="8" t="s">
        <v>7456</v>
      </c>
      <c r="D1350" s="8" t="s">
        <v>7451</v>
      </c>
      <c r="G1350" s="8" t="s">
        <v>8364</v>
      </c>
      <c r="M1350" t="s">
        <v>7456</v>
      </c>
      <c r="N1350">
        <v>40</v>
      </c>
      <c r="P1350" t="s">
        <v>7451</v>
      </c>
      <c r="Q1350">
        <v>59</v>
      </c>
    </row>
    <row r="1351" spans="1:17" x14ac:dyDescent="0.2">
      <c r="A1351" s="8" t="s">
        <v>2853</v>
      </c>
      <c r="D1351" s="8" t="s">
        <v>5333</v>
      </c>
      <c r="G1351" s="8" t="s">
        <v>3316</v>
      </c>
      <c r="M1351" t="s">
        <v>2853</v>
      </c>
      <c r="N1351">
        <v>131</v>
      </c>
      <c r="P1351" t="s">
        <v>5333</v>
      </c>
      <c r="Q1351">
        <v>62</v>
      </c>
    </row>
    <row r="1352" spans="1:17" x14ac:dyDescent="0.2">
      <c r="A1352" s="8" t="s">
        <v>8172</v>
      </c>
      <c r="D1352" s="8" t="s">
        <v>5370</v>
      </c>
      <c r="G1352" s="8" t="s">
        <v>2894</v>
      </c>
      <c r="M1352" t="s">
        <v>8172</v>
      </c>
      <c r="N1352">
        <v>120</v>
      </c>
      <c r="P1352" t="s">
        <v>5370</v>
      </c>
      <c r="Q1352">
        <v>55</v>
      </c>
    </row>
    <row r="1353" spans="1:17" x14ac:dyDescent="0.2">
      <c r="A1353" s="8" t="s">
        <v>5520</v>
      </c>
      <c r="D1353" s="8" t="s">
        <v>5494</v>
      </c>
      <c r="G1353" s="8" t="s">
        <v>1885</v>
      </c>
      <c r="M1353" t="s">
        <v>5520</v>
      </c>
      <c r="N1353">
        <v>116</v>
      </c>
      <c r="P1353" t="s">
        <v>5494</v>
      </c>
      <c r="Q1353">
        <v>149</v>
      </c>
    </row>
    <row r="1354" spans="1:17" x14ac:dyDescent="0.2">
      <c r="A1354" s="8" t="s">
        <v>5518</v>
      </c>
      <c r="D1354" s="8" t="s">
        <v>2507</v>
      </c>
      <c r="G1354" s="8" t="s">
        <v>2095</v>
      </c>
      <c r="M1354" t="s">
        <v>5518</v>
      </c>
      <c r="N1354">
        <v>111</v>
      </c>
      <c r="P1354" t="s">
        <v>2507</v>
      </c>
      <c r="Q1354">
        <v>147</v>
      </c>
    </row>
    <row r="1355" spans="1:17" x14ac:dyDescent="0.2">
      <c r="A1355" s="8" t="s">
        <v>1515</v>
      </c>
      <c r="D1355" s="8" t="s">
        <v>2400</v>
      </c>
      <c r="G1355" s="8" t="s">
        <v>2067</v>
      </c>
      <c r="M1355" t="s">
        <v>1515</v>
      </c>
      <c r="N1355">
        <v>127</v>
      </c>
      <c r="P1355" t="s">
        <v>2400</v>
      </c>
      <c r="Q1355">
        <v>129</v>
      </c>
    </row>
    <row r="1356" spans="1:17" x14ac:dyDescent="0.2">
      <c r="A1356" s="8" t="s">
        <v>1453</v>
      </c>
      <c r="D1356" s="8" t="s">
        <v>7452</v>
      </c>
      <c r="G1356" s="8" t="s">
        <v>7966</v>
      </c>
      <c r="M1356" t="s">
        <v>1453</v>
      </c>
      <c r="N1356">
        <v>115</v>
      </c>
      <c r="P1356" t="s">
        <v>7452</v>
      </c>
      <c r="Q1356">
        <v>123</v>
      </c>
    </row>
    <row r="1357" spans="1:17" x14ac:dyDescent="0.2">
      <c r="A1357" s="8" t="s">
        <v>5590</v>
      </c>
      <c r="D1357" s="8" t="s">
        <v>6820</v>
      </c>
      <c r="G1357" s="8" t="s">
        <v>5123</v>
      </c>
      <c r="M1357" t="s">
        <v>5590</v>
      </c>
      <c r="N1357">
        <v>94</v>
      </c>
      <c r="P1357" t="s">
        <v>6820</v>
      </c>
      <c r="Q1357">
        <v>103</v>
      </c>
    </row>
    <row r="1358" spans="1:17" x14ac:dyDescent="0.2">
      <c r="A1358" s="8" t="s">
        <v>5605</v>
      </c>
      <c r="D1358" s="8" t="s">
        <v>7220</v>
      </c>
      <c r="G1358" s="8" t="s">
        <v>5181</v>
      </c>
      <c r="M1358" t="s">
        <v>5605</v>
      </c>
      <c r="N1358">
        <v>97</v>
      </c>
      <c r="P1358" t="s">
        <v>7220</v>
      </c>
      <c r="Q1358">
        <v>91</v>
      </c>
    </row>
    <row r="1359" spans="1:17" x14ac:dyDescent="0.2">
      <c r="A1359" s="8" t="s">
        <v>1577</v>
      </c>
      <c r="D1359" s="8" t="s">
        <v>7221</v>
      </c>
      <c r="G1359" s="8" t="s">
        <v>5214</v>
      </c>
      <c r="M1359" t="s">
        <v>1577</v>
      </c>
      <c r="N1359">
        <v>106</v>
      </c>
      <c r="P1359" t="s">
        <v>7221</v>
      </c>
      <c r="Q1359">
        <v>75</v>
      </c>
    </row>
    <row r="1360" spans="1:17" x14ac:dyDescent="0.2">
      <c r="A1360" s="8" t="s">
        <v>1642</v>
      </c>
      <c r="D1360" s="8" t="s">
        <v>7453</v>
      </c>
      <c r="G1360" s="8" t="s">
        <v>7451</v>
      </c>
      <c r="M1360" t="s">
        <v>1642</v>
      </c>
      <c r="N1360">
        <v>98</v>
      </c>
      <c r="P1360" t="s">
        <v>7453</v>
      </c>
      <c r="Q1360">
        <v>76</v>
      </c>
    </row>
    <row r="1361" spans="1:17" x14ac:dyDescent="0.2">
      <c r="A1361" s="8" t="s">
        <v>5661</v>
      </c>
      <c r="D1361" s="8" t="s">
        <v>6821</v>
      </c>
      <c r="G1361" s="8" t="s">
        <v>5333</v>
      </c>
      <c r="M1361" t="s">
        <v>5661</v>
      </c>
      <c r="N1361">
        <v>81</v>
      </c>
      <c r="P1361" t="s">
        <v>6821</v>
      </c>
      <c r="Q1361">
        <v>80</v>
      </c>
    </row>
    <row r="1362" spans="1:17" x14ac:dyDescent="0.2">
      <c r="A1362" s="8" t="s">
        <v>1823</v>
      </c>
      <c r="D1362" s="8" t="s">
        <v>7454</v>
      </c>
      <c r="G1362" s="8" t="s">
        <v>5494</v>
      </c>
      <c r="M1362" t="s">
        <v>1823</v>
      </c>
      <c r="N1362">
        <v>96</v>
      </c>
      <c r="P1362" t="s">
        <v>7454</v>
      </c>
      <c r="Q1362">
        <v>56</v>
      </c>
    </row>
    <row r="1363" spans="1:17" x14ac:dyDescent="0.2">
      <c r="A1363" s="8" t="s">
        <v>1789</v>
      </c>
      <c r="D1363" s="8" t="s">
        <v>3163</v>
      </c>
      <c r="G1363" s="8" t="s">
        <v>2507</v>
      </c>
      <c r="M1363" t="s">
        <v>1789</v>
      </c>
      <c r="N1363">
        <v>76</v>
      </c>
      <c r="P1363" t="s">
        <v>3163</v>
      </c>
      <c r="Q1363">
        <v>55</v>
      </c>
    </row>
    <row r="1364" spans="1:17" x14ac:dyDescent="0.2">
      <c r="A1364" s="8" t="s">
        <v>5706</v>
      </c>
      <c r="D1364" s="8" t="s">
        <v>3275</v>
      </c>
      <c r="G1364" s="8" t="s">
        <v>2400</v>
      </c>
      <c r="M1364" t="s">
        <v>5706</v>
      </c>
      <c r="N1364">
        <v>56</v>
      </c>
      <c r="P1364" t="s">
        <v>3275</v>
      </c>
      <c r="Q1364">
        <v>39</v>
      </c>
    </row>
    <row r="1365" spans="1:17" x14ac:dyDescent="0.2">
      <c r="A1365" s="8" t="s">
        <v>5791</v>
      </c>
      <c r="D1365" s="8" t="s">
        <v>3322</v>
      </c>
      <c r="G1365" s="8" t="s">
        <v>7452</v>
      </c>
      <c r="M1365" t="s">
        <v>5791</v>
      </c>
      <c r="N1365">
        <v>84</v>
      </c>
      <c r="P1365" t="s">
        <v>3322</v>
      </c>
      <c r="Q1365">
        <v>116</v>
      </c>
    </row>
    <row r="1366" spans="1:17" x14ac:dyDescent="0.2">
      <c r="A1366" s="8" t="s">
        <v>5843</v>
      </c>
      <c r="D1366" s="8" t="s">
        <v>2794</v>
      </c>
      <c r="G1366" s="8" t="s">
        <v>6820</v>
      </c>
      <c r="M1366" t="s">
        <v>5843</v>
      </c>
      <c r="N1366">
        <v>67</v>
      </c>
      <c r="P1366" t="s">
        <v>2794</v>
      </c>
      <c r="Q1366">
        <v>147</v>
      </c>
    </row>
    <row r="1367" spans="1:17" x14ac:dyDescent="0.2">
      <c r="A1367" s="8" t="s">
        <v>5870</v>
      </c>
      <c r="D1367" s="8" t="s">
        <v>3366</v>
      </c>
      <c r="G1367" s="8" t="s">
        <v>7220</v>
      </c>
      <c r="M1367" t="s">
        <v>5870</v>
      </c>
      <c r="N1367">
        <v>59</v>
      </c>
      <c r="P1367" t="s">
        <v>3366</v>
      </c>
      <c r="Q1367">
        <v>140</v>
      </c>
    </row>
    <row r="1368" spans="1:17" x14ac:dyDescent="0.2">
      <c r="A1368" s="8" t="s">
        <v>7457</v>
      </c>
      <c r="D1368" s="8" t="s">
        <v>6823</v>
      </c>
      <c r="G1368" s="8" t="s">
        <v>7221</v>
      </c>
      <c r="M1368" t="s">
        <v>7457</v>
      </c>
      <c r="N1368">
        <v>48</v>
      </c>
      <c r="P1368" t="s">
        <v>6823</v>
      </c>
      <c r="Q1368">
        <v>131</v>
      </c>
    </row>
    <row r="1369" spans="1:17" x14ac:dyDescent="0.2">
      <c r="A1369" s="8" t="s">
        <v>5907</v>
      </c>
      <c r="D1369" s="8" t="s">
        <v>6824</v>
      </c>
      <c r="G1369" s="8" t="s">
        <v>7453</v>
      </c>
      <c r="M1369" t="s">
        <v>5907</v>
      </c>
      <c r="N1369">
        <v>80</v>
      </c>
      <c r="P1369" t="s">
        <v>6824</v>
      </c>
      <c r="Q1369">
        <v>125</v>
      </c>
    </row>
    <row r="1370" spans="1:17" x14ac:dyDescent="0.2">
      <c r="A1370" s="8" t="s">
        <v>5950</v>
      </c>
      <c r="D1370" s="8" t="s">
        <v>7455</v>
      </c>
      <c r="G1370" s="8" t="s">
        <v>6821</v>
      </c>
      <c r="M1370" t="s">
        <v>5950</v>
      </c>
      <c r="N1370">
        <v>60</v>
      </c>
      <c r="P1370" t="s">
        <v>7455</v>
      </c>
      <c r="Q1370">
        <v>105</v>
      </c>
    </row>
    <row r="1371" spans="1:17" x14ac:dyDescent="0.2">
      <c r="A1371" s="8" t="s">
        <v>6012</v>
      </c>
      <c r="D1371" s="8" t="s">
        <v>5129</v>
      </c>
      <c r="G1371" s="8" t="s">
        <v>7454</v>
      </c>
      <c r="M1371" t="s">
        <v>6012</v>
      </c>
      <c r="N1371">
        <v>68</v>
      </c>
      <c r="P1371" t="s">
        <v>5129</v>
      </c>
      <c r="Q1371">
        <v>86</v>
      </c>
    </row>
    <row r="1372" spans="1:17" x14ac:dyDescent="0.2">
      <c r="A1372" s="8" t="s">
        <v>5957</v>
      </c>
      <c r="D1372" s="8" t="s">
        <v>5187</v>
      </c>
      <c r="G1372" s="8" t="s">
        <v>3163</v>
      </c>
      <c r="M1372" t="s">
        <v>5957</v>
      </c>
      <c r="N1372">
        <v>42</v>
      </c>
      <c r="P1372" t="s">
        <v>5187</v>
      </c>
      <c r="Q1372">
        <v>69</v>
      </c>
    </row>
    <row r="1373" spans="1:17" x14ac:dyDescent="0.2">
      <c r="A1373" s="8" t="s">
        <v>6019</v>
      </c>
      <c r="D1373" s="8" t="s">
        <v>8175</v>
      </c>
      <c r="G1373" s="8" t="s">
        <v>3275</v>
      </c>
      <c r="M1373" t="s">
        <v>6019</v>
      </c>
      <c r="N1373">
        <v>50</v>
      </c>
      <c r="P1373" t="s">
        <v>8175</v>
      </c>
      <c r="Q1373">
        <v>54</v>
      </c>
    </row>
    <row r="1374" spans="1:17" x14ac:dyDescent="0.2">
      <c r="A1374" s="8" t="s">
        <v>6825</v>
      </c>
      <c r="D1374" s="8" t="s">
        <v>5264</v>
      </c>
      <c r="G1374" s="8" t="s">
        <v>3322</v>
      </c>
      <c r="M1374" t="s">
        <v>6825</v>
      </c>
      <c r="N1374">
        <v>49</v>
      </c>
      <c r="P1374" t="s">
        <v>5264</v>
      </c>
      <c r="Q1374">
        <v>49</v>
      </c>
    </row>
    <row r="1375" spans="1:17" x14ac:dyDescent="0.2">
      <c r="A1375" s="8" t="s">
        <v>7222</v>
      </c>
      <c r="D1375" s="8" t="s">
        <v>8176</v>
      </c>
      <c r="G1375" s="8" t="s">
        <v>6822</v>
      </c>
      <c r="M1375" t="s">
        <v>7222</v>
      </c>
      <c r="N1375">
        <v>43</v>
      </c>
      <c r="P1375" t="s">
        <v>8176</v>
      </c>
      <c r="Q1375">
        <v>56</v>
      </c>
    </row>
    <row r="1376" spans="1:17" x14ac:dyDescent="0.2">
      <c r="A1376" s="8" t="s">
        <v>7458</v>
      </c>
      <c r="D1376" s="8" t="s">
        <v>5352</v>
      </c>
      <c r="G1376" s="8" t="s">
        <v>2794</v>
      </c>
      <c r="M1376" t="s">
        <v>7458</v>
      </c>
      <c r="N1376">
        <v>36</v>
      </c>
      <c r="P1376" t="s">
        <v>5352</v>
      </c>
      <c r="Q1376">
        <v>54</v>
      </c>
    </row>
    <row r="1377" spans="1:17" x14ac:dyDescent="0.2">
      <c r="A1377" s="8" t="s">
        <v>6069</v>
      </c>
      <c r="D1377" s="8" t="s">
        <v>7456</v>
      </c>
      <c r="G1377" s="8" t="s">
        <v>3366</v>
      </c>
      <c r="M1377" t="s">
        <v>6069</v>
      </c>
      <c r="N1377">
        <v>59</v>
      </c>
      <c r="P1377" t="s">
        <v>7456</v>
      </c>
      <c r="Q1377">
        <v>42</v>
      </c>
    </row>
    <row r="1378" spans="1:17" x14ac:dyDescent="0.2">
      <c r="A1378" s="8" t="s">
        <v>6090</v>
      </c>
      <c r="D1378" s="8" t="s">
        <v>2853</v>
      </c>
      <c r="G1378" s="8" t="s">
        <v>6823</v>
      </c>
      <c r="M1378" t="s">
        <v>6090</v>
      </c>
      <c r="N1378">
        <v>41</v>
      </c>
      <c r="P1378" t="s">
        <v>2853</v>
      </c>
      <c r="Q1378">
        <v>136</v>
      </c>
    </row>
    <row r="1379" spans="1:17" x14ac:dyDescent="0.2">
      <c r="A1379" s="8" t="s">
        <v>6130</v>
      </c>
      <c r="D1379" s="8" t="s">
        <v>5520</v>
      </c>
      <c r="G1379" s="8" t="s">
        <v>7455</v>
      </c>
      <c r="M1379" t="s">
        <v>6130</v>
      </c>
      <c r="N1379">
        <v>26</v>
      </c>
      <c r="P1379" t="s">
        <v>5520</v>
      </c>
      <c r="Q1379">
        <v>121</v>
      </c>
    </row>
    <row r="1380" spans="1:17" x14ac:dyDescent="0.2">
      <c r="A1380" s="8" t="s">
        <v>6182</v>
      </c>
      <c r="D1380" s="8" t="s">
        <v>5518</v>
      </c>
      <c r="G1380" s="8" t="s">
        <v>5129</v>
      </c>
      <c r="M1380" t="s">
        <v>6182</v>
      </c>
      <c r="N1380">
        <v>49</v>
      </c>
      <c r="P1380" t="s">
        <v>5518</v>
      </c>
      <c r="Q1380">
        <v>115</v>
      </c>
    </row>
    <row r="1381" spans="1:17" x14ac:dyDescent="0.2">
      <c r="A1381" s="8" t="s">
        <v>7967</v>
      </c>
      <c r="D1381" s="8" t="s">
        <v>8177</v>
      </c>
      <c r="G1381" s="8" t="s">
        <v>5187</v>
      </c>
      <c r="M1381" t="s">
        <v>7967</v>
      </c>
      <c r="N1381">
        <v>54</v>
      </c>
      <c r="P1381" t="s">
        <v>8177</v>
      </c>
      <c r="Q1381">
        <v>124</v>
      </c>
    </row>
    <row r="1382" spans="1:17" x14ac:dyDescent="0.2">
      <c r="A1382" s="8" t="s">
        <v>2911</v>
      </c>
      <c r="D1382" s="8" t="s">
        <v>1515</v>
      </c>
      <c r="G1382" s="8" t="s">
        <v>5264</v>
      </c>
      <c r="M1382" t="s">
        <v>2911</v>
      </c>
      <c r="N1382">
        <v>163</v>
      </c>
      <c r="P1382" t="s">
        <v>1515</v>
      </c>
      <c r="Q1382">
        <v>135</v>
      </c>
    </row>
    <row r="1383" spans="1:17" x14ac:dyDescent="0.2">
      <c r="A1383" s="8" t="s">
        <v>2455</v>
      </c>
      <c r="D1383" s="8" t="s">
        <v>1453</v>
      </c>
      <c r="G1383" s="8" t="s">
        <v>5352</v>
      </c>
      <c r="M1383" t="s">
        <v>2455</v>
      </c>
      <c r="N1383">
        <v>171</v>
      </c>
      <c r="P1383" t="s">
        <v>1453</v>
      </c>
      <c r="Q1383">
        <v>122</v>
      </c>
    </row>
    <row r="1384" spans="1:17" x14ac:dyDescent="0.2">
      <c r="A1384" s="8" t="s">
        <v>2055</v>
      </c>
      <c r="D1384" s="8" t="s">
        <v>5590</v>
      </c>
      <c r="G1384" s="8" t="s">
        <v>7456</v>
      </c>
      <c r="M1384" t="s">
        <v>2055</v>
      </c>
      <c r="N1384">
        <v>148</v>
      </c>
      <c r="P1384" t="s">
        <v>5590</v>
      </c>
      <c r="Q1384">
        <v>98</v>
      </c>
    </row>
    <row r="1385" spans="1:17" x14ac:dyDescent="0.2">
      <c r="A1385" s="8" t="s">
        <v>2195</v>
      </c>
      <c r="D1385" s="8" t="s">
        <v>1577</v>
      </c>
      <c r="G1385" s="8" t="s">
        <v>2853</v>
      </c>
      <c r="M1385" t="s">
        <v>2195</v>
      </c>
      <c r="N1385">
        <v>143</v>
      </c>
      <c r="P1385" t="s">
        <v>1577</v>
      </c>
      <c r="Q1385">
        <v>114</v>
      </c>
    </row>
    <row r="1386" spans="1:17" x14ac:dyDescent="0.2">
      <c r="A1386" s="8" t="s">
        <v>2214</v>
      </c>
      <c r="D1386" s="8" t="s">
        <v>1642</v>
      </c>
      <c r="G1386" s="8" t="s">
        <v>5520</v>
      </c>
      <c r="M1386" t="s">
        <v>2214</v>
      </c>
      <c r="N1386">
        <v>128</v>
      </c>
      <c r="P1386" t="s">
        <v>1642</v>
      </c>
      <c r="Q1386">
        <v>91</v>
      </c>
    </row>
    <row r="1387" spans="1:17" x14ac:dyDescent="0.2">
      <c r="A1387" s="8" t="s">
        <v>7459</v>
      </c>
      <c r="D1387" s="8" t="s">
        <v>5661</v>
      </c>
      <c r="G1387" s="8" t="s">
        <v>5518</v>
      </c>
      <c r="M1387" t="s">
        <v>7459</v>
      </c>
      <c r="N1387">
        <v>125</v>
      </c>
      <c r="P1387" t="s">
        <v>5661</v>
      </c>
      <c r="Q1387">
        <v>88</v>
      </c>
    </row>
    <row r="1388" spans="1:17" x14ac:dyDescent="0.2">
      <c r="A1388" s="8" t="s">
        <v>6256</v>
      </c>
      <c r="D1388" s="8" t="s">
        <v>1823</v>
      </c>
      <c r="G1388" s="8" t="s">
        <v>1515</v>
      </c>
      <c r="M1388" t="s">
        <v>6256</v>
      </c>
      <c r="N1388">
        <v>117</v>
      </c>
      <c r="P1388" t="s">
        <v>1823</v>
      </c>
      <c r="Q1388">
        <v>97</v>
      </c>
    </row>
    <row r="1389" spans="1:17" x14ac:dyDescent="0.2">
      <c r="A1389" s="8" t="s">
        <v>6212</v>
      </c>
      <c r="D1389" s="8" t="s">
        <v>1789</v>
      </c>
      <c r="G1389" s="8" t="s">
        <v>1453</v>
      </c>
      <c r="M1389" t="s">
        <v>6212</v>
      </c>
      <c r="N1389">
        <v>127</v>
      </c>
      <c r="P1389" t="s">
        <v>1789</v>
      </c>
      <c r="Q1389">
        <v>77</v>
      </c>
    </row>
    <row r="1390" spans="1:17" x14ac:dyDescent="0.2">
      <c r="A1390" s="8" t="s">
        <v>6297</v>
      </c>
      <c r="D1390" s="8" t="s">
        <v>5706</v>
      </c>
      <c r="G1390" s="8" t="s">
        <v>5590</v>
      </c>
      <c r="M1390" t="s">
        <v>6297</v>
      </c>
      <c r="N1390">
        <v>110</v>
      </c>
      <c r="P1390" t="s">
        <v>5706</v>
      </c>
      <c r="Q1390">
        <v>58</v>
      </c>
    </row>
    <row r="1391" spans="1:17" x14ac:dyDescent="0.2">
      <c r="A1391" s="8" t="s">
        <v>4298</v>
      </c>
      <c r="D1391" s="8" t="s">
        <v>5791</v>
      </c>
      <c r="G1391" s="8" t="s">
        <v>1577</v>
      </c>
      <c r="M1391" t="s">
        <v>4298</v>
      </c>
      <c r="N1391">
        <v>80</v>
      </c>
      <c r="P1391" t="s">
        <v>5791</v>
      </c>
      <c r="Q1391">
        <v>92</v>
      </c>
    </row>
    <row r="1392" spans="1:17" x14ac:dyDescent="0.2">
      <c r="A1392" s="8" t="s">
        <v>7460</v>
      </c>
      <c r="D1392" s="8" t="s">
        <v>5843</v>
      </c>
      <c r="G1392" s="8" t="s">
        <v>1642</v>
      </c>
      <c r="M1392" t="s">
        <v>7460</v>
      </c>
      <c r="N1392">
        <v>60</v>
      </c>
      <c r="P1392" t="s">
        <v>5843</v>
      </c>
      <c r="Q1392">
        <v>75</v>
      </c>
    </row>
    <row r="1393" spans="1:17" x14ac:dyDescent="0.2">
      <c r="A1393" s="8" t="s">
        <v>4570</v>
      </c>
      <c r="D1393" s="8" t="s">
        <v>5870</v>
      </c>
      <c r="G1393" s="8" t="s">
        <v>5661</v>
      </c>
      <c r="M1393" t="s">
        <v>4570</v>
      </c>
      <c r="N1393">
        <v>67</v>
      </c>
      <c r="P1393" t="s">
        <v>5870</v>
      </c>
      <c r="Q1393">
        <v>60</v>
      </c>
    </row>
    <row r="1394" spans="1:17" x14ac:dyDescent="0.2">
      <c r="A1394" s="8" t="s">
        <v>4756</v>
      </c>
      <c r="D1394" s="8" t="s">
        <v>7457</v>
      </c>
      <c r="G1394" s="8" t="s">
        <v>1823</v>
      </c>
      <c r="M1394" t="s">
        <v>4756</v>
      </c>
      <c r="N1394">
        <v>56</v>
      </c>
      <c r="P1394" t="s">
        <v>7457</v>
      </c>
      <c r="Q1394">
        <v>50</v>
      </c>
    </row>
    <row r="1395" spans="1:17" x14ac:dyDescent="0.2">
      <c r="A1395" s="8" t="s">
        <v>7461</v>
      </c>
      <c r="D1395" s="8" t="s">
        <v>5907</v>
      </c>
      <c r="G1395" s="8" t="s">
        <v>1789</v>
      </c>
      <c r="M1395" t="s">
        <v>7461</v>
      </c>
      <c r="N1395">
        <v>50</v>
      </c>
      <c r="P1395" t="s">
        <v>5907</v>
      </c>
      <c r="Q1395">
        <v>84</v>
      </c>
    </row>
    <row r="1396" spans="1:17" x14ac:dyDescent="0.2">
      <c r="A1396" s="8" t="s">
        <v>4849</v>
      </c>
      <c r="D1396" s="8" t="s">
        <v>5950</v>
      </c>
      <c r="G1396" s="8" t="s">
        <v>5706</v>
      </c>
      <c r="M1396" t="s">
        <v>4849</v>
      </c>
      <c r="N1396">
        <v>30</v>
      </c>
      <c r="P1396" t="s">
        <v>5950</v>
      </c>
      <c r="Q1396">
        <v>57</v>
      </c>
    </row>
    <row r="1397" spans="1:17" x14ac:dyDescent="0.2">
      <c r="A1397" s="8" t="s">
        <v>6381</v>
      </c>
      <c r="D1397" s="8" t="s">
        <v>6012</v>
      </c>
      <c r="G1397" s="8" t="s">
        <v>5791</v>
      </c>
      <c r="M1397" t="s">
        <v>6381</v>
      </c>
      <c r="N1397">
        <v>128</v>
      </c>
      <c r="P1397" t="s">
        <v>6012</v>
      </c>
      <c r="Q1397">
        <v>62</v>
      </c>
    </row>
    <row r="1398" spans="1:17" x14ac:dyDescent="0.2">
      <c r="A1398" s="8" t="s">
        <v>4965</v>
      </c>
      <c r="D1398" s="8" t="s">
        <v>5957</v>
      </c>
      <c r="G1398" s="8" t="s">
        <v>5843</v>
      </c>
      <c r="M1398" t="s">
        <v>4965</v>
      </c>
      <c r="N1398">
        <v>108</v>
      </c>
      <c r="P1398" t="s">
        <v>5957</v>
      </c>
      <c r="Q1398">
        <v>53</v>
      </c>
    </row>
    <row r="1399" spans="1:17" x14ac:dyDescent="0.2">
      <c r="A1399" s="8" t="s">
        <v>5597</v>
      </c>
      <c r="D1399" s="8" t="s">
        <v>6019</v>
      </c>
      <c r="G1399" s="8" t="s">
        <v>5870</v>
      </c>
      <c r="M1399" t="s">
        <v>5597</v>
      </c>
      <c r="N1399">
        <v>92</v>
      </c>
      <c r="P1399" t="s">
        <v>6019</v>
      </c>
      <c r="Q1399">
        <v>43</v>
      </c>
    </row>
    <row r="1400" spans="1:17" x14ac:dyDescent="0.2">
      <c r="A1400" s="8" t="s">
        <v>5647</v>
      </c>
      <c r="D1400" s="8" t="s">
        <v>6825</v>
      </c>
      <c r="G1400" s="8" t="s">
        <v>7457</v>
      </c>
      <c r="M1400" t="s">
        <v>5647</v>
      </c>
      <c r="N1400">
        <v>103</v>
      </c>
      <c r="P1400" t="s">
        <v>6825</v>
      </c>
      <c r="Q1400">
        <v>46</v>
      </c>
    </row>
    <row r="1401" spans="1:17" x14ac:dyDescent="0.2">
      <c r="A1401" s="8" t="s">
        <v>5692</v>
      </c>
      <c r="D1401" s="8" t="s">
        <v>7222</v>
      </c>
      <c r="G1401" s="8" t="s">
        <v>5907</v>
      </c>
      <c r="M1401" t="s">
        <v>5692</v>
      </c>
      <c r="N1401">
        <v>83</v>
      </c>
      <c r="P1401" t="s">
        <v>7222</v>
      </c>
      <c r="Q1401">
        <v>41</v>
      </c>
    </row>
    <row r="1402" spans="1:17" x14ac:dyDescent="0.2">
      <c r="A1402" s="8" t="s">
        <v>7462</v>
      </c>
      <c r="D1402" s="8" t="s">
        <v>7458</v>
      </c>
      <c r="G1402" s="8" t="s">
        <v>5950</v>
      </c>
      <c r="M1402" t="s">
        <v>7462</v>
      </c>
      <c r="N1402">
        <v>80</v>
      </c>
      <c r="P1402" t="s">
        <v>7458</v>
      </c>
      <c r="Q1402">
        <v>27</v>
      </c>
    </row>
    <row r="1403" spans="1:17" x14ac:dyDescent="0.2">
      <c r="A1403" s="8" t="s">
        <v>5710</v>
      </c>
      <c r="D1403" s="8" t="s">
        <v>6069</v>
      </c>
      <c r="G1403" s="8" t="s">
        <v>6012</v>
      </c>
      <c r="M1403" t="s">
        <v>5710</v>
      </c>
      <c r="N1403">
        <v>82</v>
      </c>
      <c r="P1403" t="s">
        <v>6069</v>
      </c>
      <c r="Q1403">
        <v>45</v>
      </c>
    </row>
    <row r="1404" spans="1:17" x14ac:dyDescent="0.2">
      <c r="A1404" s="8" t="s">
        <v>5844</v>
      </c>
      <c r="D1404" s="8" t="s">
        <v>6090</v>
      </c>
      <c r="G1404" s="8" t="s">
        <v>5957</v>
      </c>
      <c r="M1404" t="s">
        <v>5844</v>
      </c>
      <c r="N1404">
        <v>66</v>
      </c>
      <c r="P1404" t="s">
        <v>6090</v>
      </c>
      <c r="Q1404">
        <v>39</v>
      </c>
    </row>
    <row r="1405" spans="1:17" x14ac:dyDescent="0.2">
      <c r="A1405" s="8" t="s">
        <v>6021</v>
      </c>
      <c r="D1405" s="8" t="s">
        <v>6130</v>
      </c>
      <c r="G1405" s="8" t="s">
        <v>6019</v>
      </c>
      <c r="M1405" t="s">
        <v>6021</v>
      </c>
      <c r="N1405">
        <v>61</v>
      </c>
      <c r="P1405" t="s">
        <v>6130</v>
      </c>
      <c r="Q1405">
        <v>37</v>
      </c>
    </row>
    <row r="1406" spans="1:17" x14ac:dyDescent="0.2">
      <c r="A1406" s="8" t="s">
        <v>6826</v>
      </c>
      <c r="D1406" s="8" t="s">
        <v>6182</v>
      </c>
      <c r="G1406" s="8" t="s">
        <v>6825</v>
      </c>
      <c r="M1406" t="s">
        <v>6826</v>
      </c>
      <c r="N1406">
        <v>34</v>
      </c>
      <c r="P1406" t="s">
        <v>6182</v>
      </c>
      <c r="Q1406">
        <v>65</v>
      </c>
    </row>
    <row r="1407" spans="1:17" x14ac:dyDescent="0.2">
      <c r="A1407" s="8" t="s">
        <v>2775</v>
      </c>
      <c r="D1407" s="8" t="s">
        <v>2911</v>
      </c>
      <c r="G1407" s="8" t="s">
        <v>7222</v>
      </c>
      <c r="M1407" t="s">
        <v>2775</v>
      </c>
      <c r="N1407">
        <v>127</v>
      </c>
      <c r="P1407" t="s">
        <v>2911</v>
      </c>
      <c r="Q1407">
        <v>174</v>
      </c>
    </row>
    <row r="1408" spans="1:17" x14ac:dyDescent="0.2">
      <c r="A1408" s="8" t="s">
        <v>2378</v>
      </c>
      <c r="D1408" s="8" t="s">
        <v>2455</v>
      </c>
      <c r="G1408" s="8" t="s">
        <v>7458</v>
      </c>
      <c r="M1408" t="s">
        <v>2378</v>
      </c>
      <c r="N1408">
        <v>109</v>
      </c>
      <c r="P1408" t="s">
        <v>2455</v>
      </c>
      <c r="Q1408">
        <v>167</v>
      </c>
    </row>
    <row r="1409" spans="1:17" x14ac:dyDescent="0.2">
      <c r="A1409" s="8" t="s">
        <v>3459</v>
      </c>
      <c r="D1409" s="8" t="s">
        <v>2055</v>
      </c>
      <c r="G1409" s="8" t="s">
        <v>6069</v>
      </c>
      <c r="M1409" t="s">
        <v>3459</v>
      </c>
      <c r="N1409">
        <v>102</v>
      </c>
      <c r="P1409" t="s">
        <v>2055</v>
      </c>
      <c r="Q1409">
        <v>152</v>
      </c>
    </row>
    <row r="1410" spans="1:17" x14ac:dyDescent="0.2">
      <c r="A1410" s="8" t="s">
        <v>3522</v>
      </c>
      <c r="D1410" s="8" t="s">
        <v>2195</v>
      </c>
      <c r="G1410" s="8" t="s">
        <v>6090</v>
      </c>
      <c r="M1410" t="s">
        <v>3522</v>
      </c>
      <c r="N1410">
        <v>91</v>
      </c>
      <c r="P1410" t="s">
        <v>2195</v>
      </c>
      <c r="Q1410">
        <v>143</v>
      </c>
    </row>
    <row r="1411" spans="1:17" x14ac:dyDescent="0.2">
      <c r="A1411" s="8" t="s">
        <v>7463</v>
      </c>
      <c r="D1411" s="8" t="s">
        <v>2214</v>
      </c>
      <c r="G1411" s="8" t="s">
        <v>6130</v>
      </c>
      <c r="M1411" t="s">
        <v>7463</v>
      </c>
      <c r="N1411">
        <v>82</v>
      </c>
      <c r="P1411" t="s">
        <v>2214</v>
      </c>
      <c r="Q1411">
        <v>144</v>
      </c>
    </row>
    <row r="1412" spans="1:17" x14ac:dyDescent="0.2">
      <c r="A1412" s="8" t="s">
        <v>3615</v>
      </c>
      <c r="D1412" s="8" t="s">
        <v>7459</v>
      </c>
      <c r="G1412" s="8" t="s">
        <v>6182</v>
      </c>
      <c r="M1412" t="s">
        <v>3615</v>
      </c>
      <c r="N1412">
        <v>65</v>
      </c>
      <c r="P1412" t="s">
        <v>7459</v>
      </c>
      <c r="Q1412">
        <v>125</v>
      </c>
    </row>
    <row r="1413" spans="1:17" x14ac:dyDescent="0.2">
      <c r="A1413" s="8" t="s">
        <v>3733</v>
      </c>
      <c r="D1413" s="8" t="s">
        <v>6256</v>
      </c>
      <c r="G1413" s="8" t="s">
        <v>2911</v>
      </c>
      <c r="M1413" t="s">
        <v>3733</v>
      </c>
      <c r="N1413">
        <v>67</v>
      </c>
      <c r="P1413" t="s">
        <v>6256</v>
      </c>
      <c r="Q1413">
        <v>125</v>
      </c>
    </row>
    <row r="1414" spans="1:17" x14ac:dyDescent="0.2">
      <c r="A1414" s="8" t="s">
        <v>4014</v>
      </c>
      <c r="D1414" s="8" t="s">
        <v>6212</v>
      </c>
      <c r="G1414" s="8" t="s">
        <v>2455</v>
      </c>
      <c r="M1414" t="s">
        <v>4014</v>
      </c>
      <c r="N1414">
        <v>132</v>
      </c>
      <c r="P1414" t="s">
        <v>6212</v>
      </c>
      <c r="Q1414">
        <v>127</v>
      </c>
    </row>
    <row r="1415" spans="1:17" x14ac:dyDescent="0.2">
      <c r="A1415" s="8" t="s">
        <v>4145</v>
      </c>
      <c r="D1415" s="8" t="s">
        <v>6297</v>
      </c>
      <c r="G1415" s="8" t="s">
        <v>2055</v>
      </c>
      <c r="M1415" t="s">
        <v>4145</v>
      </c>
      <c r="N1415">
        <v>105</v>
      </c>
      <c r="P1415" t="s">
        <v>6297</v>
      </c>
      <c r="Q1415">
        <v>109</v>
      </c>
    </row>
    <row r="1416" spans="1:17" x14ac:dyDescent="0.2">
      <c r="A1416" s="8" t="s">
        <v>7464</v>
      </c>
      <c r="D1416" s="8" t="s">
        <v>4298</v>
      </c>
      <c r="G1416" s="8" t="s">
        <v>2195</v>
      </c>
      <c r="M1416" t="s">
        <v>7464</v>
      </c>
      <c r="N1416">
        <v>105</v>
      </c>
      <c r="P1416" t="s">
        <v>4298</v>
      </c>
      <c r="Q1416">
        <v>81</v>
      </c>
    </row>
    <row r="1417" spans="1:17" x14ac:dyDescent="0.2">
      <c r="A1417" s="8" t="s">
        <v>5169</v>
      </c>
      <c r="D1417" s="8" t="s">
        <v>7460</v>
      </c>
      <c r="G1417" s="8" t="s">
        <v>2214</v>
      </c>
      <c r="M1417" t="s">
        <v>5169</v>
      </c>
      <c r="N1417">
        <v>105</v>
      </c>
      <c r="P1417" t="s">
        <v>7460</v>
      </c>
      <c r="Q1417">
        <v>59</v>
      </c>
    </row>
    <row r="1418" spans="1:17" x14ac:dyDescent="0.2">
      <c r="A1418" s="8" t="s">
        <v>7099</v>
      </c>
      <c r="D1418" s="8" t="s">
        <v>4570</v>
      </c>
      <c r="G1418" s="8" t="s">
        <v>7459</v>
      </c>
      <c r="M1418" t="s">
        <v>7099</v>
      </c>
      <c r="N1418">
        <v>83</v>
      </c>
      <c r="P1418" t="s">
        <v>4570</v>
      </c>
      <c r="Q1418">
        <v>66</v>
      </c>
    </row>
    <row r="1419" spans="1:17" x14ac:dyDescent="0.2">
      <c r="A1419" s="8" t="s">
        <v>5210</v>
      </c>
      <c r="D1419" s="8" t="s">
        <v>4756</v>
      </c>
      <c r="G1419" s="8" t="s">
        <v>6256</v>
      </c>
      <c r="M1419" t="s">
        <v>5210</v>
      </c>
      <c r="N1419">
        <v>78</v>
      </c>
      <c r="P1419" t="s">
        <v>4756</v>
      </c>
      <c r="Q1419">
        <v>44</v>
      </c>
    </row>
    <row r="1420" spans="1:17" x14ac:dyDescent="0.2">
      <c r="A1420" s="8" t="s">
        <v>5296</v>
      </c>
      <c r="D1420" s="8" t="s">
        <v>7461</v>
      </c>
      <c r="G1420" s="8" t="s">
        <v>6212</v>
      </c>
      <c r="M1420" t="s">
        <v>5296</v>
      </c>
      <c r="N1420">
        <v>84</v>
      </c>
      <c r="P1420" t="s">
        <v>7461</v>
      </c>
      <c r="Q1420">
        <v>45</v>
      </c>
    </row>
    <row r="1421" spans="1:17" x14ac:dyDescent="0.2">
      <c r="A1421" s="8" t="s">
        <v>5371</v>
      </c>
      <c r="D1421" s="8" t="s">
        <v>4849</v>
      </c>
      <c r="G1421" s="8" t="s">
        <v>6297</v>
      </c>
      <c r="M1421" t="s">
        <v>5371</v>
      </c>
      <c r="N1421">
        <v>53</v>
      </c>
      <c r="P1421" t="s">
        <v>4849</v>
      </c>
      <c r="Q1421">
        <v>31</v>
      </c>
    </row>
    <row r="1422" spans="1:17" x14ac:dyDescent="0.2">
      <c r="A1422" s="8" t="s">
        <v>7465</v>
      </c>
      <c r="D1422" s="8" t="s">
        <v>6381</v>
      </c>
      <c r="G1422" s="8" t="s">
        <v>8365</v>
      </c>
      <c r="M1422" t="s">
        <v>7465</v>
      </c>
      <c r="N1422">
        <v>33</v>
      </c>
      <c r="P1422" t="s">
        <v>6381</v>
      </c>
      <c r="Q1422">
        <v>136</v>
      </c>
    </row>
    <row r="1423" spans="1:17" x14ac:dyDescent="0.2">
      <c r="A1423" s="8" t="s">
        <v>2508</v>
      </c>
      <c r="D1423" s="8" t="s">
        <v>4965</v>
      </c>
      <c r="G1423" s="8" t="s">
        <v>7460</v>
      </c>
      <c r="M1423" t="s">
        <v>2508</v>
      </c>
      <c r="N1423">
        <v>148</v>
      </c>
      <c r="P1423" t="s">
        <v>4965</v>
      </c>
      <c r="Q1423">
        <v>115</v>
      </c>
    </row>
    <row r="1424" spans="1:17" x14ac:dyDescent="0.2">
      <c r="A1424" s="8" t="s">
        <v>2522</v>
      </c>
      <c r="D1424" s="8" t="s">
        <v>5597</v>
      </c>
      <c r="G1424" s="8" t="s">
        <v>4570</v>
      </c>
      <c r="M1424" t="s">
        <v>2522</v>
      </c>
      <c r="N1424">
        <v>117</v>
      </c>
      <c r="P1424" t="s">
        <v>5597</v>
      </c>
      <c r="Q1424">
        <v>97</v>
      </c>
    </row>
    <row r="1425" spans="1:17" x14ac:dyDescent="0.2">
      <c r="A1425" s="8" t="s">
        <v>5565</v>
      </c>
      <c r="D1425" s="8" t="s">
        <v>5647</v>
      </c>
      <c r="G1425" s="8" t="s">
        <v>4756</v>
      </c>
      <c r="M1425" t="s">
        <v>5565</v>
      </c>
      <c r="N1425">
        <v>108</v>
      </c>
      <c r="P1425" t="s">
        <v>5647</v>
      </c>
      <c r="Q1425">
        <v>106</v>
      </c>
    </row>
    <row r="1426" spans="1:17" x14ac:dyDescent="0.2">
      <c r="A1426" s="8" t="s">
        <v>4275</v>
      </c>
      <c r="D1426" s="8" t="s">
        <v>5692</v>
      </c>
      <c r="G1426" s="8" t="s">
        <v>7461</v>
      </c>
      <c r="M1426" t="s">
        <v>4275</v>
      </c>
      <c r="N1426">
        <v>88</v>
      </c>
      <c r="P1426" t="s">
        <v>5692</v>
      </c>
      <c r="Q1426">
        <v>88</v>
      </c>
    </row>
    <row r="1427" spans="1:17" x14ac:dyDescent="0.2">
      <c r="A1427" s="8" t="s">
        <v>4362</v>
      </c>
      <c r="D1427" s="8" t="s">
        <v>7462</v>
      </c>
      <c r="G1427" s="8" t="s">
        <v>4849</v>
      </c>
      <c r="M1427" t="s">
        <v>4362</v>
      </c>
      <c r="N1427">
        <v>77</v>
      </c>
      <c r="P1427" t="s">
        <v>7462</v>
      </c>
      <c r="Q1427">
        <v>78</v>
      </c>
    </row>
    <row r="1428" spans="1:17" x14ac:dyDescent="0.2">
      <c r="A1428" s="8" t="s">
        <v>4538</v>
      </c>
      <c r="D1428" s="8" t="s">
        <v>5710</v>
      </c>
      <c r="G1428" s="8" t="s">
        <v>6381</v>
      </c>
      <c r="M1428" t="s">
        <v>4538</v>
      </c>
      <c r="N1428">
        <v>64</v>
      </c>
      <c r="P1428" t="s">
        <v>5710</v>
      </c>
      <c r="Q1428">
        <v>78</v>
      </c>
    </row>
    <row r="1429" spans="1:17" x14ac:dyDescent="0.2">
      <c r="A1429" s="8" t="s">
        <v>4648</v>
      </c>
      <c r="D1429" s="8" t="s">
        <v>5844</v>
      </c>
      <c r="G1429" s="8" t="s">
        <v>4965</v>
      </c>
      <c r="M1429" t="s">
        <v>4648</v>
      </c>
      <c r="N1429">
        <v>48</v>
      </c>
      <c r="P1429" t="s">
        <v>5844</v>
      </c>
      <c r="Q1429">
        <v>69</v>
      </c>
    </row>
    <row r="1430" spans="1:17" x14ac:dyDescent="0.2">
      <c r="A1430" s="8" t="s">
        <v>4771</v>
      </c>
      <c r="D1430" s="8" t="s">
        <v>6021</v>
      </c>
      <c r="G1430" s="8" t="s">
        <v>5597</v>
      </c>
      <c r="M1430" t="s">
        <v>4771</v>
      </c>
      <c r="N1430">
        <v>50</v>
      </c>
      <c r="P1430" t="s">
        <v>6021</v>
      </c>
      <c r="Q1430">
        <v>59</v>
      </c>
    </row>
    <row r="1431" spans="1:17" x14ac:dyDescent="0.2">
      <c r="A1431" s="8" t="s">
        <v>6385</v>
      </c>
      <c r="D1431" s="8" t="s">
        <v>6826</v>
      </c>
      <c r="G1431" s="8" t="s">
        <v>5647</v>
      </c>
      <c r="M1431" t="s">
        <v>6385</v>
      </c>
      <c r="N1431">
        <v>125</v>
      </c>
      <c r="P1431" t="s">
        <v>6826</v>
      </c>
      <c r="Q1431">
        <v>25</v>
      </c>
    </row>
    <row r="1432" spans="1:17" x14ac:dyDescent="0.2">
      <c r="A1432" s="8" t="s">
        <v>4938</v>
      </c>
      <c r="D1432" s="8" t="s">
        <v>2775</v>
      </c>
      <c r="G1432" s="8" t="s">
        <v>5692</v>
      </c>
      <c r="M1432" t="s">
        <v>4938</v>
      </c>
      <c r="N1432">
        <v>123</v>
      </c>
      <c r="P1432" t="s">
        <v>2775</v>
      </c>
      <c r="Q1432">
        <v>127</v>
      </c>
    </row>
    <row r="1433" spans="1:17" x14ac:dyDescent="0.2">
      <c r="A1433" s="8" t="s">
        <v>2692</v>
      </c>
      <c r="D1433" s="8" t="s">
        <v>2378</v>
      </c>
      <c r="G1433" s="8" t="s">
        <v>7462</v>
      </c>
      <c r="M1433" t="s">
        <v>2692</v>
      </c>
      <c r="N1433">
        <v>151</v>
      </c>
      <c r="P1433" t="s">
        <v>2378</v>
      </c>
      <c r="Q1433">
        <v>121</v>
      </c>
    </row>
    <row r="1434" spans="1:17" x14ac:dyDescent="0.2">
      <c r="A1434" s="8" t="s">
        <v>2260</v>
      </c>
      <c r="D1434" s="8" t="s">
        <v>6292</v>
      </c>
      <c r="G1434" s="8" t="s">
        <v>5710</v>
      </c>
      <c r="M1434" t="s">
        <v>2260</v>
      </c>
      <c r="N1434">
        <v>138</v>
      </c>
      <c r="P1434" t="s">
        <v>6292</v>
      </c>
      <c r="Q1434">
        <v>116</v>
      </c>
    </row>
    <row r="1435" spans="1:17" x14ac:dyDescent="0.2">
      <c r="A1435" s="8" t="s">
        <v>3371</v>
      </c>
      <c r="D1435" s="8" t="s">
        <v>3459</v>
      </c>
      <c r="G1435" s="8" t="s">
        <v>5844</v>
      </c>
      <c r="M1435" t="s">
        <v>3371</v>
      </c>
      <c r="N1435">
        <v>135</v>
      </c>
      <c r="P1435" t="s">
        <v>3459</v>
      </c>
      <c r="Q1435">
        <v>93</v>
      </c>
    </row>
    <row r="1436" spans="1:17" x14ac:dyDescent="0.2">
      <c r="A1436" s="8" t="s">
        <v>3401</v>
      </c>
      <c r="D1436" s="8" t="s">
        <v>3522</v>
      </c>
      <c r="G1436" s="8" t="s">
        <v>6021</v>
      </c>
      <c r="M1436" t="s">
        <v>3401</v>
      </c>
      <c r="N1436">
        <v>128</v>
      </c>
      <c r="P1436" t="s">
        <v>3522</v>
      </c>
      <c r="Q1436">
        <v>88</v>
      </c>
    </row>
    <row r="1437" spans="1:17" x14ac:dyDescent="0.2">
      <c r="A1437" s="8" t="s">
        <v>6827</v>
      </c>
      <c r="D1437" s="8" t="s">
        <v>7463</v>
      </c>
      <c r="G1437" s="8" t="s">
        <v>6826</v>
      </c>
      <c r="M1437" t="s">
        <v>6827</v>
      </c>
      <c r="N1437">
        <v>102</v>
      </c>
      <c r="P1437" t="s">
        <v>7463</v>
      </c>
      <c r="Q1437">
        <v>76</v>
      </c>
    </row>
    <row r="1438" spans="1:17" x14ac:dyDescent="0.2">
      <c r="A1438" s="8" t="s">
        <v>5098</v>
      </c>
      <c r="D1438" s="8" t="s">
        <v>3615</v>
      </c>
      <c r="G1438" s="8" t="s">
        <v>2775</v>
      </c>
      <c r="M1438" t="s">
        <v>5098</v>
      </c>
      <c r="N1438">
        <v>110</v>
      </c>
      <c r="P1438" t="s">
        <v>3615</v>
      </c>
      <c r="Q1438">
        <v>74</v>
      </c>
    </row>
    <row r="1439" spans="1:17" x14ac:dyDescent="0.2">
      <c r="A1439" s="8" t="s">
        <v>5178</v>
      </c>
      <c r="D1439" s="8" t="s">
        <v>3733</v>
      </c>
      <c r="G1439" s="8" t="s">
        <v>2378</v>
      </c>
      <c r="M1439" t="s">
        <v>5178</v>
      </c>
      <c r="N1439">
        <v>91</v>
      </c>
      <c r="P1439" t="s">
        <v>3733</v>
      </c>
      <c r="Q1439">
        <v>69</v>
      </c>
    </row>
    <row r="1440" spans="1:17" x14ac:dyDescent="0.2">
      <c r="A1440" s="8" t="s">
        <v>5172</v>
      </c>
      <c r="D1440" s="8" t="s">
        <v>3883</v>
      </c>
      <c r="G1440" s="8" t="s">
        <v>6292</v>
      </c>
      <c r="M1440" t="s">
        <v>5172</v>
      </c>
      <c r="N1440">
        <v>74</v>
      </c>
      <c r="P1440" t="s">
        <v>3883</v>
      </c>
      <c r="Q1440">
        <v>32</v>
      </c>
    </row>
    <row r="1441" spans="1:17" x14ac:dyDescent="0.2">
      <c r="A1441" s="8" t="s">
        <v>5240</v>
      </c>
      <c r="D1441" s="8" t="s">
        <v>4014</v>
      </c>
      <c r="G1441" s="8" t="s">
        <v>3459</v>
      </c>
      <c r="M1441" t="s">
        <v>5240</v>
      </c>
      <c r="N1441">
        <v>66</v>
      </c>
      <c r="P1441" t="s">
        <v>4014</v>
      </c>
      <c r="Q1441">
        <v>135</v>
      </c>
    </row>
    <row r="1442" spans="1:17" x14ac:dyDescent="0.2">
      <c r="A1442" s="8" t="s">
        <v>7466</v>
      </c>
      <c r="D1442" s="8" t="s">
        <v>4145</v>
      </c>
      <c r="G1442" s="8" t="s">
        <v>3522</v>
      </c>
      <c r="M1442" t="s">
        <v>7466</v>
      </c>
      <c r="N1442">
        <v>62</v>
      </c>
      <c r="P1442" t="s">
        <v>4145</v>
      </c>
      <c r="Q1442">
        <v>109</v>
      </c>
    </row>
    <row r="1443" spans="1:17" x14ac:dyDescent="0.2">
      <c r="A1443" s="8" t="s">
        <v>5321</v>
      </c>
      <c r="D1443" s="8" t="s">
        <v>7464</v>
      </c>
      <c r="G1443" s="8" t="s">
        <v>7463</v>
      </c>
      <c r="M1443" t="s">
        <v>5321</v>
      </c>
      <c r="N1443">
        <v>56</v>
      </c>
      <c r="P1443" t="s">
        <v>7464</v>
      </c>
      <c r="Q1443">
        <v>105</v>
      </c>
    </row>
    <row r="1444" spans="1:17" x14ac:dyDescent="0.2">
      <c r="A1444" s="8" t="s">
        <v>5374</v>
      </c>
      <c r="D1444" s="8" t="s">
        <v>5169</v>
      </c>
      <c r="G1444" s="8" t="s">
        <v>3615</v>
      </c>
      <c r="M1444" t="s">
        <v>5374</v>
      </c>
      <c r="N1444">
        <v>68</v>
      </c>
      <c r="P1444" t="s">
        <v>5169</v>
      </c>
      <c r="Q1444">
        <v>108</v>
      </c>
    </row>
    <row r="1445" spans="1:17" x14ac:dyDescent="0.2">
      <c r="A1445" s="8" t="s">
        <v>5409</v>
      </c>
      <c r="D1445" s="8" t="s">
        <v>7099</v>
      </c>
      <c r="G1445" s="8" t="s">
        <v>3733</v>
      </c>
      <c r="M1445" t="s">
        <v>5409</v>
      </c>
      <c r="N1445">
        <v>50</v>
      </c>
      <c r="P1445" t="s">
        <v>7099</v>
      </c>
      <c r="Q1445">
        <v>81</v>
      </c>
    </row>
    <row r="1446" spans="1:17" x14ac:dyDescent="0.2">
      <c r="A1446" s="8" t="s">
        <v>6722</v>
      </c>
      <c r="D1446" s="8" t="s">
        <v>5210</v>
      </c>
      <c r="G1446" s="8" t="s">
        <v>3883</v>
      </c>
      <c r="M1446" t="s">
        <v>6722</v>
      </c>
      <c r="N1446">
        <v>33</v>
      </c>
      <c r="P1446" t="s">
        <v>5210</v>
      </c>
      <c r="Q1446">
        <v>79</v>
      </c>
    </row>
    <row r="1447" spans="1:17" x14ac:dyDescent="0.2">
      <c r="A1447" s="8" t="s">
        <v>5433</v>
      </c>
      <c r="D1447" s="8" t="s">
        <v>5296</v>
      </c>
      <c r="G1447" s="8" t="s">
        <v>4014</v>
      </c>
      <c r="M1447" t="s">
        <v>5433</v>
      </c>
      <c r="N1447">
        <v>31</v>
      </c>
      <c r="P1447" t="s">
        <v>5296</v>
      </c>
      <c r="Q1447">
        <v>77</v>
      </c>
    </row>
    <row r="1448" spans="1:17" x14ac:dyDescent="0.2">
      <c r="A1448" s="8" t="s">
        <v>5493</v>
      </c>
      <c r="D1448" s="8" t="s">
        <v>5371</v>
      </c>
      <c r="G1448" s="8" t="s">
        <v>4145</v>
      </c>
      <c r="M1448" t="s">
        <v>5493</v>
      </c>
      <c r="N1448">
        <v>112</v>
      </c>
      <c r="P1448" t="s">
        <v>5371</v>
      </c>
      <c r="Q1448">
        <v>56</v>
      </c>
    </row>
    <row r="1449" spans="1:17" x14ac:dyDescent="0.2">
      <c r="A1449" s="8" t="s">
        <v>5502</v>
      </c>
      <c r="D1449" s="8" t="s">
        <v>7465</v>
      </c>
      <c r="G1449" s="8" t="s">
        <v>7464</v>
      </c>
      <c r="M1449" t="s">
        <v>5502</v>
      </c>
      <c r="N1449">
        <v>123</v>
      </c>
      <c r="P1449" t="s">
        <v>7465</v>
      </c>
      <c r="Q1449">
        <v>39</v>
      </c>
    </row>
    <row r="1450" spans="1:17" x14ac:dyDescent="0.2">
      <c r="A1450" s="8" t="s">
        <v>2489</v>
      </c>
      <c r="D1450" s="8" t="s">
        <v>7167</v>
      </c>
      <c r="G1450" s="8" t="s">
        <v>5169</v>
      </c>
      <c r="M1450" t="s">
        <v>2489</v>
      </c>
      <c r="N1450">
        <v>152</v>
      </c>
      <c r="P1450" t="s">
        <v>7167</v>
      </c>
      <c r="Q1450">
        <v>111</v>
      </c>
    </row>
    <row r="1451" spans="1:17" x14ac:dyDescent="0.2">
      <c r="A1451" s="8" t="s">
        <v>2520</v>
      </c>
      <c r="D1451" s="8" t="s">
        <v>2508</v>
      </c>
      <c r="G1451" s="8" t="s">
        <v>7099</v>
      </c>
      <c r="M1451" t="s">
        <v>2520</v>
      </c>
      <c r="N1451">
        <v>134</v>
      </c>
      <c r="P1451" t="s">
        <v>2508</v>
      </c>
      <c r="Q1451">
        <v>142</v>
      </c>
    </row>
    <row r="1452" spans="1:17" x14ac:dyDescent="0.2">
      <c r="A1452" s="8" t="s">
        <v>5574</v>
      </c>
      <c r="D1452" s="8" t="s">
        <v>2522</v>
      </c>
      <c r="G1452" s="8" t="s">
        <v>5210</v>
      </c>
      <c r="M1452" t="s">
        <v>5574</v>
      </c>
      <c r="N1452">
        <v>107</v>
      </c>
      <c r="P1452" t="s">
        <v>2522</v>
      </c>
      <c r="Q1452">
        <v>121</v>
      </c>
    </row>
    <row r="1453" spans="1:17" x14ac:dyDescent="0.2">
      <c r="A1453" s="8" t="s">
        <v>7467</v>
      </c>
      <c r="D1453" s="8" t="s">
        <v>4275</v>
      </c>
      <c r="G1453" s="8" t="s">
        <v>5296</v>
      </c>
      <c r="M1453" t="s">
        <v>7467</v>
      </c>
      <c r="N1453">
        <v>107</v>
      </c>
      <c r="P1453" t="s">
        <v>4275</v>
      </c>
      <c r="Q1453">
        <v>91</v>
      </c>
    </row>
    <row r="1454" spans="1:17" x14ac:dyDescent="0.2">
      <c r="A1454" s="8" t="s">
        <v>5175</v>
      </c>
      <c r="D1454" s="8" t="s">
        <v>4362</v>
      </c>
      <c r="G1454" s="8" t="s">
        <v>5371</v>
      </c>
      <c r="M1454" t="s">
        <v>5175</v>
      </c>
      <c r="N1454">
        <v>85</v>
      </c>
      <c r="P1454" t="s">
        <v>4362</v>
      </c>
      <c r="Q1454">
        <v>76</v>
      </c>
    </row>
    <row r="1455" spans="1:17" x14ac:dyDescent="0.2">
      <c r="A1455" s="8" t="s">
        <v>5241</v>
      </c>
      <c r="D1455" s="8" t="s">
        <v>4538</v>
      </c>
      <c r="G1455" s="8" t="s">
        <v>7465</v>
      </c>
      <c r="M1455" t="s">
        <v>5241</v>
      </c>
      <c r="N1455">
        <v>70</v>
      </c>
      <c r="P1455" t="s">
        <v>4538</v>
      </c>
      <c r="Q1455">
        <v>54</v>
      </c>
    </row>
    <row r="1456" spans="1:17" x14ac:dyDescent="0.2">
      <c r="A1456" s="8" t="s">
        <v>5311</v>
      </c>
      <c r="D1456" s="8" t="s">
        <v>4648</v>
      </c>
      <c r="G1456" s="8" t="s">
        <v>2508</v>
      </c>
      <c r="M1456" t="s">
        <v>5311</v>
      </c>
      <c r="N1456">
        <v>55</v>
      </c>
      <c r="P1456" t="s">
        <v>4648</v>
      </c>
      <c r="Q1456">
        <v>45</v>
      </c>
    </row>
    <row r="1457" spans="1:17" x14ac:dyDescent="0.2">
      <c r="A1457" s="8" t="s">
        <v>5421</v>
      </c>
      <c r="D1457" s="8" t="s">
        <v>4771</v>
      </c>
      <c r="G1457" s="8" t="s">
        <v>2522</v>
      </c>
      <c r="M1457" t="s">
        <v>5421</v>
      </c>
      <c r="N1457">
        <v>63</v>
      </c>
      <c r="P1457" t="s">
        <v>4771</v>
      </c>
      <c r="Q1457">
        <v>55</v>
      </c>
    </row>
    <row r="1458" spans="1:17" x14ac:dyDescent="0.2">
      <c r="A1458" s="8" t="s">
        <v>7100</v>
      </c>
      <c r="D1458" s="8" t="s">
        <v>6721</v>
      </c>
      <c r="G1458" s="8" t="s">
        <v>5565</v>
      </c>
      <c r="M1458" t="s">
        <v>7100</v>
      </c>
      <c r="N1458">
        <v>58</v>
      </c>
      <c r="P1458" t="s">
        <v>6721</v>
      </c>
      <c r="Q1458">
        <v>20</v>
      </c>
    </row>
    <row r="1459" spans="1:17" x14ac:dyDescent="0.2">
      <c r="A1459" s="8" t="s">
        <v>7223</v>
      </c>
      <c r="D1459" s="8" t="s">
        <v>4938</v>
      </c>
      <c r="G1459" s="8" t="s">
        <v>4275</v>
      </c>
      <c r="M1459" t="s">
        <v>7223</v>
      </c>
      <c r="N1459">
        <v>57</v>
      </c>
      <c r="P1459" t="s">
        <v>4938</v>
      </c>
      <c r="Q1459">
        <v>125</v>
      </c>
    </row>
    <row r="1460" spans="1:17" x14ac:dyDescent="0.2">
      <c r="A1460" s="8" t="s">
        <v>5428</v>
      </c>
      <c r="D1460" s="8" t="s">
        <v>2692</v>
      </c>
      <c r="G1460" s="8" t="s">
        <v>4362</v>
      </c>
      <c r="M1460" t="s">
        <v>5428</v>
      </c>
      <c r="N1460">
        <v>12</v>
      </c>
      <c r="P1460" t="s">
        <v>2692</v>
      </c>
      <c r="Q1460">
        <v>145</v>
      </c>
    </row>
    <row r="1461" spans="1:17" x14ac:dyDescent="0.2">
      <c r="A1461" s="8" t="s">
        <v>5475</v>
      </c>
      <c r="D1461" s="8" t="s">
        <v>2260</v>
      </c>
      <c r="G1461" s="8" t="s">
        <v>4538</v>
      </c>
      <c r="M1461" t="s">
        <v>5475</v>
      </c>
      <c r="N1461">
        <v>128</v>
      </c>
      <c r="P1461" t="s">
        <v>2260</v>
      </c>
      <c r="Q1461">
        <v>141</v>
      </c>
    </row>
    <row r="1462" spans="1:17" x14ac:dyDescent="0.2">
      <c r="A1462" s="8" t="s">
        <v>6346</v>
      </c>
      <c r="D1462" s="8" t="s">
        <v>3371</v>
      </c>
      <c r="G1462" s="8" t="s">
        <v>4648</v>
      </c>
      <c r="M1462" t="s">
        <v>6346</v>
      </c>
      <c r="N1462">
        <v>112</v>
      </c>
      <c r="P1462" t="s">
        <v>3371</v>
      </c>
      <c r="Q1462">
        <v>136</v>
      </c>
    </row>
    <row r="1463" spans="1:17" x14ac:dyDescent="0.2">
      <c r="A1463" s="8" t="s">
        <v>2495</v>
      </c>
      <c r="D1463" s="8" t="s">
        <v>3401</v>
      </c>
      <c r="G1463" s="8" t="s">
        <v>4771</v>
      </c>
      <c r="M1463" t="s">
        <v>2495</v>
      </c>
      <c r="N1463">
        <v>147</v>
      </c>
      <c r="P1463" t="s">
        <v>3401</v>
      </c>
      <c r="Q1463">
        <v>122</v>
      </c>
    </row>
    <row r="1464" spans="1:17" x14ac:dyDescent="0.2">
      <c r="A1464" s="8" t="s">
        <v>4191</v>
      </c>
      <c r="D1464" s="8" t="s">
        <v>6827</v>
      </c>
      <c r="G1464" s="8" t="s">
        <v>6721</v>
      </c>
      <c r="M1464" t="s">
        <v>4191</v>
      </c>
      <c r="N1464">
        <v>112</v>
      </c>
      <c r="P1464" t="s">
        <v>6827</v>
      </c>
      <c r="Q1464">
        <v>106</v>
      </c>
    </row>
    <row r="1465" spans="1:17" x14ac:dyDescent="0.2">
      <c r="A1465" s="8" t="s">
        <v>4294</v>
      </c>
      <c r="D1465" s="8" t="s">
        <v>5098</v>
      </c>
      <c r="G1465" s="8" t="s">
        <v>6385</v>
      </c>
      <c r="M1465" t="s">
        <v>4294</v>
      </c>
      <c r="N1465">
        <v>78</v>
      </c>
      <c r="P1465" t="s">
        <v>5098</v>
      </c>
      <c r="Q1465">
        <v>110</v>
      </c>
    </row>
    <row r="1466" spans="1:17" x14ac:dyDescent="0.2">
      <c r="A1466" s="8" t="s">
        <v>4391</v>
      </c>
      <c r="D1466" s="8" t="s">
        <v>5178</v>
      </c>
      <c r="G1466" s="8" t="s">
        <v>4938</v>
      </c>
      <c r="M1466" t="s">
        <v>4391</v>
      </c>
      <c r="N1466">
        <v>59</v>
      </c>
      <c r="P1466" t="s">
        <v>5178</v>
      </c>
      <c r="Q1466">
        <v>96</v>
      </c>
    </row>
    <row r="1467" spans="1:17" x14ac:dyDescent="0.2">
      <c r="A1467" s="8" t="s">
        <v>6828</v>
      </c>
      <c r="D1467" s="8" t="s">
        <v>5172</v>
      </c>
      <c r="G1467" s="8" t="s">
        <v>2692</v>
      </c>
      <c r="M1467" t="s">
        <v>6828</v>
      </c>
      <c r="N1467">
        <v>64</v>
      </c>
      <c r="P1467" t="s">
        <v>5172</v>
      </c>
      <c r="Q1467">
        <v>77</v>
      </c>
    </row>
    <row r="1468" spans="1:17" x14ac:dyDescent="0.2">
      <c r="A1468" s="8" t="s">
        <v>4568</v>
      </c>
      <c r="D1468" s="8" t="s">
        <v>5240</v>
      </c>
      <c r="G1468" s="8" t="s">
        <v>2260</v>
      </c>
      <c r="M1468" t="s">
        <v>4568</v>
      </c>
      <c r="N1468">
        <v>50</v>
      </c>
      <c r="P1468" t="s">
        <v>5240</v>
      </c>
      <c r="Q1468">
        <v>70</v>
      </c>
    </row>
    <row r="1469" spans="1:17" x14ac:dyDescent="0.2">
      <c r="A1469" s="8" t="s">
        <v>7468</v>
      </c>
      <c r="D1469" s="8" t="s">
        <v>7466</v>
      </c>
      <c r="G1469" s="8" t="s">
        <v>3371</v>
      </c>
      <c r="M1469" t="s">
        <v>7468</v>
      </c>
      <c r="N1469">
        <v>27</v>
      </c>
      <c r="P1469" t="s">
        <v>7466</v>
      </c>
      <c r="Q1469">
        <v>69</v>
      </c>
    </row>
    <row r="1470" spans="1:17" x14ac:dyDescent="0.2">
      <c r="A1470" s="8" t="s">
        <v>2751</v>
      </c>
      <c r="D1470" s="8" t="s">
        <v>5321</v>
      </c>
      <c r="G1470" s="8" t="s">
        <v>3401</v>
      </c>
      <c r="M1470" t="s">
        <v>2751</v>
      </c>
      <c r="N1470">
        <v>132</v>
      </c>
      <c r="P1470" t="s">
        <v>5321</v>
      </c>
      <c r="Q1470">
        <v>51</v>
      </c>
    </row>
    <row r="1471" spans="1:17" x14ac:dyDescent="0.2">
      <c r="A1471" s="8" t="s">
        <v>2303</v>
      </c>
      <c r="D1471" s="8" t="s">
        <v>5374</v>
      </c>
      <c r="G1471" s="8" t="s">
        <v>6827</v>
      </c>
      <c r="M1471" t="s">
        <v>2303</v>
      </c>
      <c r="N1471">
        <v>134</v>
      </c>
      <c r="P1471" t="s">
        <v>5374</v>
      </c>
      <c r="Q1471">
        <v>73</v>
      </c>
    </row>
    <row r="1472" spans="1:17" x14ac:dyDescent="0.2">
      <c r="A1472" s="8" t="s">
        <v>1434</v>
      </c>
      <c r="D1472" s="8" t="s">
        <v>5409</v>
      </c>
      <c r="G1472" s="8" t="s">
        <v>5098</v>
      </c>
      <c r="M1472" t="s">
        <v>1434</v>
      </c>
      <c r="N1472">
        <v>108</v>
      </c>
      <c r="P1472" t="s">
        <v>5409</v>
      </c>
      <c r="Q1472">
        <v>49</v>
      </c>
    </row>
    <row r="1473" spans="1:17" x14ac:dyDescent="0.2">
      <c r="A1473" s="8" t="s">
        <v>3563</v>
      </c>
      <c r="D1473" s="8" t="s">
        <v>6722</v>
      </c>
      <c r="G1473" s="8" t="s">
        <v>5178</v>
      </c>
      <c r="M1473" t="s">
        <v>3563</v>
      </c>
      <c r="N1473">
        <v>73</v>
      </c>
      <c r="P1473" t="s">
        <v>6722</v>
      </c>
      <c r="Q1473">
        <v>31</v>
      </c>
    </row>
    <row r="1474" spans="1:17" x14ac:dyDescent="0.2">
      <c r="A1474" s="8" t="s">
        <v>7469</v>
      </c>
      <c r="D1474" s="8" t="s">
        <v>5433</v>
      </c>
      <c r="G1474" s="8" t="s">
        <v>5172</v>
      </c>
      <c r="M1474" t="s">
        <v>7469</v>
      </c>
      <c r="N1474">
        <v>73</v>
      </c>
      <c r="P1474" t="s">
        <v>5433</v>
      </c>
      <c r="Q1474">
        <v>28</v>
      </c>
    </row>
    <row r="1475" spans="1:17" x14ac:dyDescent="0.2">
      <c r="A1475" s="8" t="s">
        <v>3725</v>
      </c>
      <c r="D1475" s="8" t="s">
        <v>5493</v>
      </c>
      <c r="G1475" s="8" t="s">
        <v>5240</v>
      </c>
      <c r="M1475" t="s">
        <v>3725</v>
      </c>
      <c r="N1475">
        <v>64</v>
      </c>
      <c r="P1475" t="s">
        <v>5493</v>
      </c>
      <c r="Q1475">
        <v>112</v>
      </c>
    </row>
    <row r="1476" spans="1:17" x14ac:dyDescent="0.2">
      <c r="A1476" s="8" t="s">
        <v>2733</v>
      </c>
      <c r="D1476" s="8" t="s">
        <v>5502</v>
      </c>
      <c r="G1476" s="8" t="s">
        <v>7466</v>
      </c>
      <c r="M1476" t="s">
        <v>2733</v>
      </c>
      <c r="N1476">
        <v>144</v>
      </c>
      <c r="P1476" t="s">
        <v>5502</v>
      </c>
      <c r="Q1476">
        <v>126</v>
      </c>
    </row>
    <row r="1477" spans="1:17" x14ac:dyDescent="0.2">
      <c r="A1477" s="8" t="s">
        <v>2146</v>
      </c>
      <c r="D1477" s="8" t="s">
        <v>2489</v>
      </c>
      <c r="G1477" s="8" t="s">
        <v>5321</v>
      </c>
      <c r="M1477" t="s">
        <v>2146</v>
      </c>
      <c r="N1477">
        <v>136</v>
      </c>
      <c r="P1477" t="s">
        <v>2489</v>
      </c>
      <c r="Q1477">
        <v>160</v>
      </c>
    </row>
    <row r="1478" spans="1:17" x14ac:dyDescent="0.2">
      <c r="A1478" s="8" t="s">
        <v>2380</v>
      </c>
      <c r="D1478" s="8" t="s">
        <v>2520</v>
      </c>
      <c r="G1478" s="8" t="s">
        <v>5374</v>
      </c>
      <c r="M1478" t="s">
        <v>2380</v>
      </c>
      <c r="N1478">
        <v>132</v>
      </c>
      <c r="P1478" t="s">
        <v>2520</v>
      </c>
      <c r="Q1478">
        <v>135</v>
      </c>
    </row>
    <row r="1479" spans="1:17" x14ac:dyDescent="0.2">
      <c r="A1479" s="8" t="s">
        <v>4027</v>
      </c>
      <c r="D1479" s="8" t="s">
        <v>5574</v>
      </c>
      <c r="G1479" s="8" t="s">
        <v>5409</v>
      </c>
      <c r="M1479" t="s">
        <v>4027</v>
      </c>
      <c r="N1479">
        <v>143</v>
      </c>
      <c r="P1479" t="s">
        <v>5574</v>
      </c>
      <c r="Q1479">
        <v>108</v>
      </c>
    </row>
    <row r="1480" spans="1:17" x14ac:dyDescent="0.2">
      <c r="A1480" s="8" t="s">
        <v>4086</v>
      </c>
      <c r="D1480" s="8" t="s">
        <v>7467</v>
      </c>
      <c r="G1480" s="8" t="s">
        <v>6722</v>
      </c>
      <c r="M1480" t="s">
        <v>4086</v>
      </c>
      <c r="N1480">
        <v>117</v>
      </c>
      <c r="P1480" t="s">
        <v>7467</v>
      </c>
      <c r="Q1480">
        <v>111</v>
      </c>
    </row>
    <row r="1481" spans="1:17" x14ac:dyDescent="0.2">
      <c r="A1481" s="8" t="s">
        <v>7470</v>
      </c>
      <c r="D1481" s="8" t="s">
        <v>5175</v>
      </c>
      <c r="G1481" s="8" t="s">
        <v>5433</v>
      </c>
      <c r="M1481" t="s">
        <v>7470</v>
      </c>
      <c r="N1481">
        <v>121</v>
      </c>
      <c r="P1481" t="s">
        <v>5175</v>
      </c>
      <c r="Q1481">
        <v>85</v>
      </c>
    </row>
    <row r="1482" spans="1:17" x14ac:dyDescent="0.2">
      <c r="A1482" s="8" t="s">
        <v>2950</v>
      </c>
      <c r="D1482" s="8" t="s">
        <v>5241</v>
      </c>
      <c r="G1482" s="8" t="s">
        <v>5493</v>
      </c>
      <c r="M1482" t="s">
        <v>2950</v>
      </c>
      <c r="N1482">
        <v>103</v>
      </c>
      <c r="P1482" t="s">
        <v>5241</v>
      </c>
      <c r="Q1482">
        <v>69</v>
      </c>
    </row>
    <row r="1483" spans="1:17" x14ac:dyDescent="0.2">
      <c r="A1483" s="8" t="s">
        <v>2997</v>
      </c>
      <c r="D1483" s="8" t="s">
        <v>5311</v>
      </c>
      <c r="G1483" s="8" t="s">
        <v>5502</v>
      </c>
      <c r="M1483" t="s">
        <v>2997</v>
      </c>
      <c r="N1483">
        <v>99</v>
      </c>
      <c r="P1483" t="s">
        <v>5311</v>
      </c>
      <c r="Q1483">
        <v>59</v>
      </c>
    </row>
    <row r="1484" spans="1:17" x14ac:dyDescent="0.2">
      <c r="A1484" s="8" t="s">
        <v>7471</v>
      </c>
      <c r="D1484" s="8" t="s">
        <v>5421</v>
      </c>
      <c r="G1484" s="8" t="s">
        <v>2489</v>
      </c>
      <c r="M1484" t="s">
        <v>7471</v>
      </c>
      <c r="N1484">
        <v>86</v>
      </c>
      <c r="P1484" t="s">
        <v>5421</v>
      </c>
      <c r="Q1484">
        <v>62</v>
      </c>
    </row>
    <row r="1485" spans="1:17" x14ac:dyDescent="0.2">
      <c r="A1485" s="8" t="s">
        <v>1686</v>
      </c>
      <c r="D1485" s="8" t="s">
        <v>7100</v>
      </c>
      <c r="G1485" s="8" t="s">
        <v>2520</v>
      </c>
      <c r="M1485" t="s">
        <v>1686</v>
      </c>
      <c r="N1485">
        <v>106</v>
      </c>
      <c r="P1485" t="s">
        <v>7100</v>
      </c>
      <c r="Q1485">
        <v>44</v>
      </c>
    </row>
    <row r="1486" spans="1:17" x14ac:dyDescent="0.2">
      <c r="A1486" s="8" t="s">
        <v>3051</v>
      </c>
      <c r="D1486" s="8" t="s">
        <v>7223</v>
      </c>
      <c r="G1486" s="8" t="s">
        <v>5574</v>
      </c>
      <c r="M1486" t="s">
        <v>3051</v>
      </c>
      <c r="N1486">
        <v>61</v>
      </c>
      <c r="P1486" t="s">
        <v>7223</v>
      </c>
      <c r="Q1486">
        <v>54</v>
      </c>
    </row>
    <row r="1487" spans="1:17" x14ac:dyDescent="0.2">
      <c r="A1487" s="8" t="s">
        <v>1839</v>
      </c>
      <c r="D1487" s="8" t="s">
        <v>5428</v>
      </c>
      <c r="G1487" s="8" t="s">
        <v>7467</v>
      </c>
      <c r="M1487" t="s">
        <v>1839</v>
      </c>
      <c r="N1487">
        <v>86</v>
      </c>
      <c r="P1487" t="s">
        <v>5428</v>
      </c>
      <c r="Q1487">
        <v>22</v>
      </c>
    </row>
    <row r="1488" spans="1:17" x14ac:dyDescent="0.2">
      <c r="A1488" s="8" t="s">
        <v>3160</v>
      </c>
      <c r="D1488" s="8" t="s">
        <v>5475</v>
      </c>
      <c r="G1488" s="8" t="s">
        <v>5175</v>
      </c>
      <c r="M1488" t="s">
        <v>3160</v>
      </c>
      <c r="N1488">
        <v>39</v>
      </c>
      <c r="P1488" t="s">
        <v>5475</v>
      </c>
      <c r="Q1488">
        <v>117</v>
      </c>
    </row>
    <row r="1489" spans="1:17" x14ac:dyDescent="0.2">
      <c r="A1489" s="8" t="s">
        <v>3185</v>
      </c>
      <c r="D1489" s="8" t="s">
        <v>2495</v>
      </c>
      <c r="G1489" s="8" t="s">
        <v>5241</v>
      </c>
      <c r="M1489" t="s">
        <v>3185</v>
      </c>
      <c r="N1489">
        <v>47</v>
      </c>
      <c r="P1489" t="s">
        <v>2495</v>
      </c>
      <c r="Q1489">
        <v>146</v>
      </c>
    </row>
    <row r="1490" spans="1:17" x14ac:dyDescent="0.2">
      <c r="A1490" s="8" t="s">
        <v>3254</v>
      </c>
      <c r="D1490" s="8" t="s">
        <v>2546</v>
      </c>
      <c r="G1490" s="8" t="s">
        <v>5311</v>
      </c>
      <c r="M1490" t="s">
        <v>3254</v>
      </c>
      <c r="N1490">
        <v>56</v>
      </c>
      <c r="P1490" t="s">
        <v>2546</v>
      </c>
      <c r="Q1490">
        <v>135</v>
      </c>
    </row>
    <row r="1491" spans="1:17" x14ac:dyDescent="0.2">
      <c r="A1491" s="8" t="s">
        <v>7168</v>
      </c>
      <c r="D1491" s="8" t="s">
        <v>4191</v>
      </c>
      <c r="G1491" s="8" t="s">
        <v>5421</v>
      </c>
      <c r="M1491" t="s">
        <v>7168</v>
      </c>
      <c r="N1491">
        <v>20</v>
      </c>
      <c r="P1491" t="s">
        <v>4191</v>
      </c>
      <c r="Q1491">
        <v>106</v>
      </c>
    </row>
    <row r="1492" spans="1:17" x14ac:dyDescent="0.2">
      <c r="A1492" s="8" t="s">
        <v>7472</v>
      </c>
      <c r="D1492" s="8" t="s">
        <v>4294</v>
      </c>
      <c r="G1492" s="8" t="s">
        <v>7100</v>
      </c>
      <c r="M1492" t="s">
        <v>7472</v>
      </c>
      <c r="N1492">
        <v>13</v>
      </c>
      <c r="P1492" t="s">
        <v>4294</v>
      </c>
      <c r="Q1492">
        <v>86</v>
      </c>
    </row>
    <row r="1493" spans="1:17" x14ac:dyDescent="0.2">
      <c r="A1493" s="8" t="s">
        <v>2582</v>
      </c>
      <c r="D1493" s="8" t="s">
        <v>4391</v>
      </c>
      <c r="G1493" s="8" t="s">
        <v>7223</v>
      </c>
      <c r="M1493" t="s">
        <v>2582</v>
      </c>
      <c r="N1493">
        <v>167</v>
      </c>
      <c r="P1493" t="s">
        <v>4391</v>
      </c>
      <c r="Q1493">
        <v>67</v>
      </c>
    </row>
    <row r="1494" spans="1:17" x14ac:dyDescent="0.2">
      <c r="A1494" s="8" t="s">
        <v>1887</v>
      </c>
      <c r="D1494" s="8" t="s">
        <v>6828</v>
      </c>
      <c r="G1494" s="8" t="s">
        <v>5428</v>
      </c>
      <c r="M1494" t="s">
        <v>1887</v>
      </c>
      <c r="N1494">
        <v>150</v>
      </c>
      <c r="P1494" t="s">
        <v>6828</v>
      </c>
      <c r="Q1494">
        <v>65</v>
      </c>
    </row>
    <row r="1495" spans="1:17" x14ac:dyDescent="0.2">
      <c r="A1495" s="8" t="s">
        <v>2076</v>
      </c>
      <c r="D1495" s="8" t="s">
        <v>4568</v>
      </c>
      <c r="G1495" s="8" t="s">
        <v>5475</v>
      </c>
      <c r="M1495" t="s">
        <v>2076</v>
      </c>
      <c r="N1495">
        <v>143</v>
      </c>
      <c r="P1495" t="s">
        <v>4568</v>
      </c>
      <c r="Q1495">
        <v>43</v>
      </c>
    </row>
    <row r="1496" spans="1:17" x14ac:dyDescent="0.2">
      <c r="A1496" s="8" t="s">
        <v>2082</v>
      </c>
      <c r="D1496" s="8" t="s">
        <v>7468</v>
      </c>
      <c r="G1496" s="8" t="s">
        <v>6346</v>
      </c>
      <c r="M1496" t="s">
        <v>2082</v>
      </c>
      <c r="N1496">
        <v>130</v>
      </c>
      <c r="P1496" t="s">
        <v>7468</v>
      </c>
      <c r="Q1496">
        <v>39</v>
      </c>
    </row>
    <row r="1497" spans="1:17" x14ac:dyDescent="0.2">
      <c r="A1497" s="8" t="s">
        <v>1494</v>
      </c>
      <c r="D1497" s="8" t="s">
        <v>2751</v>
      </c>
      <c r="G1497" s="8" t="s">
        <v>2495</v>
      </c>
      <c r="M1497" t="s">
        <v>1494</v>
      </c>
      <c r="N1497">
        <v>155</v>
      </c>
      <c r="P1497" t="s">
        <v>2751</v>
      </c>
      <c r="Q1497">
        <v>133</v>
      </c>
    </row>
    <row r="1498" spans="1:17" x14ac:dyDescent="0.2">
      <c r="A1498" s="8" t="s">
        <v>1334</v>
      </c>
      <c r="D1498" s="8" t="s">
        <v>2303</v>
      </c>
      <c r="G1498" s="8" t="s">
        <v>4191</v>
      </c>
      <c r="M1498" t="s">
        <v>1334</v>
      </c>
      <c r="N1498">
        <v>135</v>
      </c>
      <c r="P1498" t="s">
        <v>2303</v>
      </c>
      <c r="Q1498">
        <v>135</v>
      </c>
    </row>
    <row r="1499" spans="1:17" x14ac:dyDescent="0.2">
      <c r="A1499" s="8" t="s">
        <v>1411</v>
      </c>
      <c r="D1499" s="8" t="s">
        <v>1434</v>
      </c>
      <c r="G1499" s="8" t="s">
        <v>4294</v>
      </c>
      <c r="M1499" t="s">
        <v>1411</v>
      </c>
      <c r="N1499">
        <v>123</v>
      </c>
      <c r="P1499" t="s">
        <v>1434</v>
      </c>
      <c r="Q1499">
        <v>103</v>
      </c>
    </row>
    <row r="1500" spans="1:17" x14ac:dyDescent="0.2">
      <c r="A1500" s="8" t="s">
        <v>4215</v>
      </c>
      <c r="D1500" s="8" t="s">
        <v>3563</v>
      </c>
      <c r="G1500" s="8" t="s">
        <v>4391</v>
      </c>
      <c r="M1500" t="s">
        <v>4215</v>
      </c>
      <c r="N1500">
        <v>105</v>
      </c>
      <c r="P1500" t="s">
        <v>3563</v>
      </c>
      <c r="Q1500">
        <v>75</v>
      </c>
    </row>
    <row r="1501" spans="1:17" x14ac:dyDescent="0.2">
      <c r="A1501" s="8" t="s">
        <v>1648</v>
      </c>
      <c r="D1501" s="8" t="s">
        <v>7469</v>
      </c>
      <c r="G1501" s="8" t="s">
        <v>6828</v>
      </c>
      <c r="M1501" t="s">
        <v>1648</v>
      </c>
      <c r="N1501">
        <v>121</v>
      </c>
      <c r="P1501" t="s">
        <v>7469</v>
      </c>
      <c r="Q1501">
        <v>69</v>
      </c>
    </row>
    <row r="1502" spans="1:17" x14ac:dyDescent="0.2">
      <c r="A1502" s="8" t="s">
        <v>1603</v>
      </c>
      <c r="D1502" s="8" t="s">
        <v>3725</v>
      </c>
      <c r="G1502" s="8" t="s">
        <v>4568</v>
      </c>
      <c r="M1502" t="s">
        <v>1603</v>
      </c>
      <c r="N1502">
        <v>118</v>
      </c>
      <c r="P1502" t="s">
        <v>3725</v>
      </c>
      <c r="Q1502">
        <v>61</v>
      </c>
    </row>
    <row r="1503" spans="1:17" x14ac:dyDescent="0.2">
      <c r="A1503" s="8" t="s">
        <v>6829</v>
      </c>
      <c r="D1503" s="8" t="s">
        <v>2733</v>
      </c>
      <c r="G1503" s="8" t="s">
        <v>7468</v>
      </c>
      <c r="M1503" t="s">
        <v>6829</v>
      </c>
      <c r="N1503">
        <v>102</v>
      </c>
      <c r="P1503" t="s">
        <v>2733</v>
      </c>
      <c r="Q1503">
        <v>142</v>
      </c>
    </row>
    <row r="1504" spans="1:17" x14ac:dyDescent="0.2">
      <c r="A1504" s="8" t="s">
        <v>6830</v>
      </c>
      <c r="D1504" s="8" t="s">
        <v>2146</v>
      </c>
      <c r="G1504" s="8" t="s">
        <v>2751</v>
      </c>
      <c r="M1504" t="s">
        <v>6830</v>
      </c>
      <c r="N1504">
        <v>77</v>
      </c>
      <c r="P1504" t="s">
        <v>2146</v>
      </c>
      <c r="Q1504">
        <v>138</v>
      </c>
    </row>
    <row r="1505" spans="1:17" x14ac:dyDescent="0.2">
      <c r="A1505" s="8" t="s">
        <v>1804</v>
      </c>
      <c r="D1505" s="8" t="s">
        <v>2380</v>
      </c>
      <c r="G1505" s="8" t="s">
        <v>2303</v>
      </c>
      <c r="M1505" t="s">
        <v>1804</v>
      </c>
      <c r="N1505">
        <v>100</v>
      </c>
      <c r="P1505" t="s">
        <v>2380</v>
      </c>
      <c r="Q1505">
        <v>133</v>
      </c>
    </row>
    <row r="1506" spans="1:17" x14ac:dyDescent="0.2">
      <c r="A1506" s="8" t="s">
        <v>1759</v>
      </c>
      <c r="D1506" s="8" t="s">
        <v>4027</v>
      </c>
      <c r="G1506" s="8" t="s">
        <v>1434</v>
      </c>
      <c r="M1506" t="s">
        <v>1759</v>
      </c>
      <c r="N1506">
        <v>94</v>
      </c>
      <c r="P1506" t="s">
        <v>4027</v>
      </c>
      <c r="Q1506">
        <v>133</v>
      </c>
    </row>
    <row r="1507" spans="1:17" x14ac:dyDescent="0.2">
      <c r="A1507" s="8" t="s">
        <v>4353</v>
      </c>
      <c r="D1507" s="8" t="s">
        <v>4086</v>
      </c>
      <c r="G1507" s="8" t="s">
        <v>3563</v>
      </c>
      <c r="M1507" t="s">
        <v>4353</v>
      </c>
      <c r="N1507">
        <v>75</v>
      </c>
      <c r="P1507" t="s">
        <v>4086</v>
      </c>
      <c r="Q1507">
        <v>123</v>
      </c>
    </row>
    <row r="1508" spans="1:17" x14ac:dyDescent="0.2">
      <c r="A1508" s="8" t="s">
        <v>4382</v>
      </c>
      <c r="D1508" s="8" t="s">
        <v>7470</v>
      </c>
      <c r="G1508" s="8" t="s">
        <v>7469</v>
      </c>
      <c r="M1508" t="s">
        <v>4382</v>
      </c>
      <c r="N1508">
        <v>65</v>
      </c>
      <c r="P1508" t="s">
        <v>7470</v>
      </c>
      <c r="Q1508">
        <v>119</v>
      </c>
    </row>
    <row r="1509" spans="1:17" x14ac:dyDescent="0.2">
      <c r="A1509" s="8" t="s">
        <v>1841</v>
      </c>
      <c r="D1509" s="8" t="s">
        <v>2950</v>
      </c>
      <c r="G1509" s="8" t="s">
        <v>3725</v>
      </c>
      <c r="M1509" t="s">
        <v>1841</v>
      </c>
      <c r="N1509">
        <v>100</v>
      </c>
      <c r="P1509" t="s">
        <v>2950</v>
      </c>
      <c r="Q1509">
        <v>108</v>
      </c>
    </row>
    <row r="1510" spans="1:17" x14ac:dyDescent="0.2">
      <c r="A1510" s="8" t="s">
        <v>4485</v>
      </c>
      <c r="D1510" s="8" t="s">
        <v>2997</v>
      </c>
      <c r="G1510" s="8" t="s">
        <v>2733</v>
      </c>
      <c r="M1510" t="s">
        <v>4485</v>
      </c>
      <c r="N1510">
        <v>80</v>
      </c>
      <c r="P1510" t="s">
        <v>2997</v>
      </c>
      <c r="Q1510">
        <v>103</v>
      </c>
    </row>
    <row r="1511" spans="1:17" x14ac:dyDescent="0.2">
      <c r="A1511" s="8" t="s">
        <v>4502</v>
      </c>
      <c r="D1511" s="8" t="s">
        <v>7471</v>
      </c>
      <c r="G1511" s="8" t="s">
        <v>2146</v>
      </c>
      <c r="M1511" t="s">
        <v>4502</v>
      </c>
      <c r="N1511">
        <v>59</v>
      </c>
      <c r="P1511" t="s">
        <v>7471</v>
      </c>
      <c r="Q1511">
        <v>83</v>
      </c>
    </row>
    <row r="1512" spans="1:17" x14ac:dyDescent="0.2">
      <c r="A1512" s="8" t="s">
        <v>4613</v>
      </c>
      <c r="D1512" s="8" t="s">
        <v>1686</v>
      </c>
      <c r="G1512" s="8" t="s">
        <v>2380</v>
      </c>
      <c r="M1512" t="s">
        <v>4613</v>
      </c>
      <c r="N1512">
        <v>68</v>
      </c>
      <c r="P1512" t="s">
        <v>1686</v>
      </c>
      <c r="Q1512">
        <v>106</v>
      </c>
    </row>
    <row r="1513" spans="1:17" x14ac:dyDescent="0.2">
      <c r="A1513" s="8" t="s">
        <v>4630</v>
      </c>
      <c r="D1513" s="8" t="s">
        <v>3051</v>
      </c>
      <c r="G1513" s="8" t="s">
        <v>4086</v>
      </c>
      <c r="M1513" t="s">
        <v>4630</v>
      </c>
      <c r="N1513">
        <v>60</v>
      </c>
      <c r="P1513" t="s">
        <v>3051</v>
      </c>
      <c r="Q1513">
        <v>57</v>
      </c>
    </row>
    <row r="1514" spans="1:17" x14ac:dyDescent="0.2">
      <c r="A1514" s="8" t="s">
        <v>4757</v>
      </c>
      <c r="D1514" s="8" t="s">
        <v>1839</v>
      </c>
      <c r="G1514" s="8" t="s">
        <v>7470</v>
      </c>
      <c r="M1514" t="s">
        <v>4757</v>
      </c>
      <c r="N1514">
        <v>45</v>
      </c>
      <c r="P1514" t="s">
        <v>1839</v>
      </c>
      <c r="Q1514">
        <v>85</v>
      </c>
    </row>
    <row r="1515" spans="1:17" x14ac:dyDescent="0.2">
      <c r="A1515" s="8" t="s">
        <v>4761</v>
      </c>
      <c r="D1515" s="8" t="s">
        <v>3160</v>
      </c>
      <c r="G1515" s="8" t="s">
        <v>2950</v>
      </c>
      <c r="M1515" t="s">
        <v>4761</v>
      </c>
      <c r="N1515">
        <v>51</v>
      </c>
      <c r="P1515" t="s">
        <v>3160</v>
      </c>
      <c r="Q1515">
        <v>49</v>
      </c>
    </row>
    <row r="1516" spans="1:17" x14ac:dyDescent="0.2">
      <c r="A1516" s="8" t="s">
        <v>4781</v>
      </c>
      <c r="D1516" s="8" t="s">
        <v>3185</v>
      </c>
      <c r="G1516" s="8" t="s">
        <v>2997</v>
      </c>
      <c r="M1516" t="s">
        <v>4781</v>
      </c>
      <c r="N1516">
        <v>59</v>
      </c>
      <c r="P1516" t="s">
        <v>3185</v>
      </c>
      <c r="Q1516">
        <v>44</v>
      </c>
    </row>
    <row r="1517" spans="1:17" x14ac:dyDescent="0.2">
      <c r="A1517" s="8" t="s">
        <v>4818</v>
      </c>
      <c r="D1517" s="8" t="s">
        <v>3254</v>
      </c>
      <c r="G1517" s="8" t="s">
        <v>7471</v>
      </c>
      <c r="M1517" t="s">
        <v>4818</v>
      </c>
      <c r="N1517">
        <v>35</v>
      </c>
      <c r="P1517" t="s">
        <v>3254</v>
      </c>
      <c r="Q1517">
        <v>57</v>
      </c>
    </row>
    <row r="1518" spans="1:17" x14ac:dyDescent="0.2">
      <c r="A1518" s="8" t="s">
        <v>4893</v>
      </c>
      <c r="D1518" s="8" t="s">
        <v>7168</v>
      </c>
      <c r="G1518" s="8" t="s">
        <v>1686</v>
      </c>
      <c r="M1518" t="s">
        <v>4893</v>
      </c>
      <c r="N1518">
        <v>127</v>
      </c>
      <c r="P1518" t="s">
        <v>7168</v>
      </c>
      <c r="Q1518">
        <v>39</v>
      </c>
    </row>
    <row r="1519" spans="1:17" x14ac:dyDescent="0.2">
      <c r="A1519" s="8" t="s">
        <v>2880</v>
      </c>
      <c r="D1519" s="8" t="s">
        <v>2582</v>
      </c>
      <c r="G1519" s="8" t="s">
        <v>3051</v>
      </c>
      <c r="M1519" t="s">
        <v>2880</v>
      </c>
      <c r="N1519">
        <v>187</v>
      </c>
      <c r="P1519" t="s">
        <v>2582</v>
      </c>
      <c r="Q1519">
        <v>172</v>
      </c>
    </row>
    <row r="1520" spans="1:17" x14ac:dyDescent="0.2">
      <c r="A1520" s="8" t="s">
        <v>2422</v>
      </c>
      <c r="D1520" s="8" t="s">
        <v>1887</v>
      </c>
      <c r="G1520" s="8" t="s">
        <v>1839</v>
      </c>
      <c r="M1520" t="s">
        <v>2422</v>
      </c>
      <c r="N1520">
        <v>178</v>
      </c>
      <c r="P1520" t="s">
        <v>1887</v>
      </c>
      <c r="Q1520">
        <v>159</v>
      </c>
    </row>
    <row r="1521" spans="1:17" x14ac:dyDescent="0.2">
      <c r="A1521" s="8" t="s">
        <v>2457</v>
      </c>
      <c r="D1521" s="8" t="s">
        <v>2076</v>
      </c>
      <c r="G1521" s="8" t="s">
        <v>3160</v>
      </c>
      <c r="M1521" t="s">
        <v>2457</v>
      </c>
      <c r="N1521">
        <v>164</v>
      </c>
      <c r="P1521" t="s">
        <v>2076</v>
      </c>
      <c r="Q1521">
        <v>143</v>
      </c>
    </row>
    <row r="1522" spans="1:17" x14ac:dyDescent="0.2">
      <c r="A1522" s="8" t="s">
        <v>2449</v>
      </c>
      <c r="D1522" s="8" t="s">
        <v>2082</v>
      </c>
      <c r="G1522" s="8" t="s">
        <v>3185</v>
      </c>
      <c r="M1522" t="s">
        <v>2449</v>
      </c>
      <c r="N1522">
        <v>164</v>
      </c>
      <c r="P1522" t="s">
        <v>2082</v>
      </c>
      <c r="Q1522">
        <v>152</v>
      </c>
    </row>
    <row r="1523" spans="1:17" x14ac:dyDescent="0.2">
      <c r="A1523" s="8" t="s">
        <v>2135</v>
      </c>
      <c r="D1523" s="8" t="s">
        <v>3361</v>
      </c>
      <c r="G1523" s="8" t="s">
        <v>3254</v>
      </c>
      <c r="M1523" t="s">
        <v>2135</v>
      </c>
      <c r="N1523">
        <v>149</v>
      </c>
      <c r="P1523" t="s">
        <v>3361</v>
      </c>
      <c r="Q1523">
        <v>134</v>
      </c>
    </row>
    <row r="1524" spans="1:17" x14ac:dyDescent="0.2">
      <c r="A1524" s="8" t="s">
        <v>2284</v>
      </c>
      <c r="D1524" s="8" t="s">
        <v>1494</v>
      </c>
      <c r="G1524" s="8" t="s">
        <v>7168</v>
      </c>
      <c r="M1524" t="s">
        <v>2284</v>
      </c>
      <c r="N1524">
        <v>158</v>
      </c>
      <c r="P1524" t="s">
        <v>1494</v>
      </c>
      <c r="Q1524">
        <v>153</v>
      </c>
    </row>
    <row r="1525" spans="1:17" x14ac:dyDescent="0.2">
      <c r="A1525" s="8" t="s">
        <v>6831</v>
      </c>
      <c r="D1525" s="8" t="s">
        <v>1334</v>
      </c>
      <c r="G1525" s="8" t="s">
        <v>2582</v>
      </c>
      <c r="M1525" t="s">
        <v>6831</v>
      </c>
      <c r="N1525">
        <v>141</v>
      </c>
      <c r="P1525" t="s">
        <v>1334</v>
      </c>
      <c r="Q1525">
        <v>141</v>
      </c>
    </row>
    <row r="1526" spans="1:17" x14ac:dyDescent="0.2">
      <c r="A1526" s="8" t="s">
        <v>6832</v>
      </c>
      <c r="D1526" s="8" t="s">
        <v>1411</v>
      </c>
      <c r="G1526" s="8" t="s">
        <v>1887</v>
      </c>
      <c r="M1526" t="s">
        <v>6832</v>
      </c>
      <c r="N1526">
        <v>126</v>
      </c>
      <c r="P1526" t="s">
        <v>1411</v>
      </c>
      <c r="Q1526">
        <v>114</v>
      </c>
    </row>
    <row r="1527" spans="1:17" x14ac:dyDescent="0.2">
      <c r="A1527" s="8" t="s">
        <v>1446</v>
      </c>
      <c r="D1527" s="8" t="s">
        <v>4215</v>
      </c>
      <c r="G1527" s="8" t="s">
        <v>2076</v>
      </c>
      <c r="M1527" t="s">
        <v>1446</v>
      </c>
      <c r="N1527">
        <v>117</v>
      </c>
      <c r="P1527" t="s">
        <v>4215</v>
      </c>
      <c r="Q1527">
        <v>104</v>
      </c>
    </row>
    <row r="1528" spans="1:17" x14ac:dyDescent="0.2">
      <c r="A1528" s="8" t="s">
        <v>3418</v>
      </c>
      <c r="D1528" s="8" t="s">
        <v>1648</v>
      </c>
      <c r="G1528" s="8" t="s">
        <v>2082</v>
      </c>
      <c r="M1528" t="s">
        <v>3418</v>
      </c>
      <c r="N1528">
        <v>109</v>
      </c>
      <c r="P1528" t="s">
        <v>1648</v>
      </c>
      <c r="Q1528">
        <v>128</v>
      </c>
    </row>
    <row r="1529" spans="1:17" x14ac:dyDescent="0.2">
      <c r="A1529" s="8" t="s">
        <v>3449</v>
      </c>
      <c r="D1529" s="8" t="s">
        <v>1603</v>
      </c>
      <c r="G1529" s="8" t="s">
        <v>1494</v>
      </c>
      <c r="M1529" t="s">
        <v>3449</v>
      </c>
      <c r="N1529">
        <v>90</v>
      </c>
      <c r="P1529" t="s">
        <v>1603</v>
      </c>
      <c r="Q1529">
        <v>118</v>
      </c>
    </row>
    <row r="1530" spans="1:17" x14ac:dyDescent="0.2">
      <c r="A1530" s="8" t="s">
        <v>1630</v>
      </c>
      <c r="D1530" s="8" t="s">
        <v>6829</v>
      </c>
      <c r="G1530" s="8" t="s">
        <v>1334</v>
      </c>
      <c r="M1530" t="s">
        <v>1630</v>
      </c>
      <c r="N1530">
        <v>121</v>
      </c>
      <c r="P1530" t="s">
        <v>6829</v>
      </c>
      <c r="Q1530">
        <v>107</v>
      </c>
    </row>
    <row r="1531" spans="1:17" x14ac:dyDescent="0.2">
      <c r="A1531" s="8" t="s">
        <v>3503</v>
      </c>
      <c r="D1531" s="8" t="s">
        <v>6830</v>
      </c>
      <c r="G1531" s="8" t="s">
        <v>1411</v>
      </c>
      <c r="M1531" t="s">
        <v>3503</v>
      </c>
      <c r="N1531">
        <v>94</v>
      </c>
      <c r="P1531" t="s">
        <v>6830</v>
      </c>
      <c r="Q1531">
        <v>87</v>
      </c>
    </row>
    <row r="1532" spans="1:17" x14ac:dyDescent="0.2">
      <c r="A1532" s="8" t="s">
        <v>3529</v>
      </c>
      <c r="D1532" s="8" t="s">
        <v>1804</v>
      </c>
      <c r="G1532" s="8" t="s">
        <v>4215</v>
      </c>
      <c r="M1532" t="s">
        <v>3529</v>
      </c>
      <c r="N1532">
        <v>89</v>
      </c>
      <c r="P1532" t="s">
        <v>1804</v>
      </c>
      <c r="Q1532">
        <v>100</v>
      </c>
    </row>
    <row r="1533" spans="1:17" x14ac:dyDescent="0.2">
      <c r="A1533" s="8" t="s">
        <v>1706</v>
      </c>
      <c r="D1533" s="8" t="s">
        <v>1759</v>
      </c>
      <c r="G1533" s="8" t="s">
        <v>1648</v>
      </c>
      <c r="M1533" t="s">
        <v>1706</v>
      </c>
      <c r="N1533">
        <v>86</v>
      </c>
      <c r="P1533" t="s">
        <v>1759</v>
      </c>
      <c r="Q1533">
        <v>100</v>
      </c>
    </row>
    <row r="1534" spans="1:17" x14ac:dyDescent="0.2">
      <c r="A1534" s="8" t="s">
        <v>3584</v>
      </c>
      <c r="D1534" s="8" t="s">
        <v>4353</v>
      </c>
      <c r="G1534" s="8" t="s">
        <v>1603</v>
      </c>
      <c r="M1534" t="s">
        <v>3584</v>
      </c>
      <c r="N1534">
        <v>88</v>
      </c>
      <c r="P1534" t="s">
        <v>4353</v>
      </c>
      <c r="Q1534">
        <v>81</v>
      </c>
    </row>
    <row r="1535" spans="1:17" x14ac:dyDescent="0.2">
      <c r="A1535" s="8" t="s">
        <v>3610</v>
      </c>
      <c r="D1535" s="8" t="s">
        <v>4382</v>
      </c>
      <c r="G1535" s="8" t="s">
        <v>6829</v>
      </c>
      <c r="M1535" t="s">
        <v>3610</v>
      </c>
      <c r="N1535">
        <v>70</v>
      </c>
      <c r="P1535" t="s">
        <v>4382</v>
      </c>
      <c r="Q1535">
        <v>60</v>
      </c>
    </row>
    <row r="1536" spans="1:17" x14ac:dyDescent="0.2">
      <c r="A1536" s="8" t="s">
        <v>3659</v>
      </c>
      <c r="D1536" s="8" t="s">
        <v>1841</v>
      </c>
      <c r="G1536" s="8" t="s">
        <v>6830</v>
      </c>
      <c r="M1536" t="s">
        <v>3659</v>
      </c>
      <c r="N1536">
        <v>86</v>
      </c>
      <c r="P1536" t="s">
        <v>1841</v>
      </c>
      <c r="Q1536">
        <v>94</v>
      </c>
    </row>
    <row r="1537" spans="1:17" x14ac:dyDescent="0.2">
      <c r="A1537" s="8" t="s">
        <v>3668</v>
      </c>
      <c r="D1537" s="8" t="s">
        <v>4485</v>
      </c>
      <c r="G1537" s="8" t="s">
        <v>1804</v>
      </c>
      <c r="M1537" t="s">
        <v>3668</v>
      </c>
      <c r="N1537">
        <v>71</v>
      </c>
      <c r="P1537" t="s">
        <v>4485</v>
      </c>
      <c r="Q1537">
        <v>76</v>
      </c>
    </row>
    <row r="1538" spans="1:17" x14ac:dyDescent="0.2">
      <c r="A1538" s="8" t="s">
        <v>3724</v>
      </c>
      <c r="D1538" s="8" t="s">
        <v>4502</v>
      </c>
      <c r="G1538" s="8" t="s">
        <v>1759</v>
      </c>
      <c r="M1538" t="s">
        <v>3724</v>
      </c>
      <c r="N1538">
        <v>66</v>
      </c>
      <c r="P1538" t="s">
        <v>4502</v>
      </c>
      <c r="Q1538">
        <v>61</v>
      </c>
    </row>
    <row r="1539" spans="1:17" x14ac:dyDescent="0.2">
      <c r="A1539" s="8" t="s">
        <v>7473</v>
      </c>
      <c r="D1539" s="8" t="s">
        <v>4613</v>
      </c>
      <c r="G1539" s="8" t="s">
        <v>4353</v>
      </c>
      <c r="M1539" t="s">
        <v>7473</v>
      </c>
      <c r="N1539">
        <v>69</v>
      </c>
      <c r="P1539" t="s">
        <v>4613</v>
      </c>
      <c r="Q1539">
        <v>78</v>
      </c>
    </row>
    <row r="1540" spans="1:17" x14ac:dyDescent="0.2">
      <c r="A1540" s="8" t="s">
        <v>3752</v>
      </c>
      <c r="D1540" s="8" t="s">
        <v>4630</v>
      </c>
      <c r="G1540" s="8" t="s">
        <v>4382</v>
      </c>
      <c r="M1540" t="s">
        <v>3752</v>
      </c>
      <c r="N1540">
        <v>71</v>
      </c>
      <c r="P1540" t="s">
        <v>4630</v>
      </c>
      <c r="Q1540">
        <v>69</v>
      </c>
    </row>
    <row r="1541" spans="1:17" x14ac:dyDescent="0.2">
      <c r="A1541" s="8" t="s">
        <v>3824</v>
      </c>
      <c r="D1541" s="8" t="s">
        <v>4757</v>
      </c>
      <c r="G1541" s="8" t="s">
        <v>1841</v>
      </c>
      <c r="M1541" t="s">
        <v>3824</v>
      </c>
      <c r="N1541">
        <v>75</v>
      </c>
      <c r="P1541" t="s">
        <v>4757</v>
      </c>
      <c r="Q1541">
        <v>43</v>
      </c>
    </row>
    <row r="1542" spans="1:17" x14ac:dyDescent="0.2">
      <c r="A1542" s="8" t="s">
        <v>3870</v>
      </c>
      <c r="D1542" s="8" t="s">
        <v>4761</v>
      </c>
      <c r="G1542" s="8" t="s">
        <v>4485</v>
      </c>
      <c r="M1542" t="s">
        <v>3870</v>
      </c>
      <c r="N1542">
        <v>54</v>
      </c>
      <c r="P1542" t="s">
        <v>4761</v>
      </c>
      <c r="Q1542">
        <v>54</v>
      </c>
    </row>
    <row r="1543" spans="1:17" x14ac:dyDescent="0.2">
      <c r="A1543" s="8" t="s">
        <v>3905</v>
      </c>
      <c r="D1543" s="8" t="s">
        <v>4781</v>
      </c>
      <c r="G1543" s="8" t="s">
        <v>4502</v>
      </c>
      <c r="M1543" t="s">
        <v>3905</v>
      </c>
      <c r="N1543">
        <v>48</v>
      </c>
      <c r="P1543" t="s">
        <v>4781</v>
      </c>
      <c r="Q1543">
        <v>60</v>
      </c>
    </row>
    <row r="1544" spans="1:17" x14ac:dyDescent="0.2">
      <c r="A1544" s="8" t="s">
        <v>3953</v>
      </c>
      <c r="D1544" s="8" t="s">
        <v>4818</v>
      </c>
      <c r="G1544" s="8" t="s">
        <v>4613</v>
      </c>
      <c r="M1544" t="s">
        <v>3953</v>
      </c>
      <c r="N1544">
        <v>40</v>
      </c>
      <c r="P1544" t="s">
        <v>4818</v>
      </c>
      <c r="Q1544">
        <v>42</v>
      </c>
    </row>
    <row r="1545" spans="1:17" x14ac:dyDescent="0.2">
      <c r="A1545" s="8" t="s">
        <v>2600</v>
      </c>
      <c r="D1545" s="8" t="s">
        <v>8099</v>
      </c>
      <c r="G1545" s="8" t="s">
        <v>4630</v>
      </c>
      <c r="M1545" t="s">
        <v>2600</v>
      </c>
      <c r="N1545">
        <v>156</v>
      </c>
      <c r="P1545" t="s">
        <v>8099</v>
      </c>
      <c r="Q1545">
        <v>28</v>
      </c>
    </row>
    <row r="1546" spans="1:17" x14ac:dyDescent="0.2">
      <c r="A1546" s="8" t="s">
        <v>7474</v>
      </c>
      <c r="D1546" s="8" t="s">
        <v>4893</v>
      </c>
      <c r="G1546" s="8" t="s">
        <v>4757</v>
      </c>
      <c r="M1546" t="s">
        <v>7474</v>
      </c>
      <c r="N1546">
        <v>106</v>
      </c>
      <c r="P1546" t="s">
        <v>4893</v>
      </c>
      <c r="Q1546">
        <v>128</v>
      </c>
    </row>
    <row r="1547" spans="1:17" x14ac:dyDescent="0.2">
      <c r="A1547" s="8" t="s">
        <v>2004</v>
      </c>
      <c r="D1547" s="8" t="s">
        <v>2880</v>
      </c>
      <c r="G1547" s="8" t="s">
        <v>4761</v>
      </c>
      <c r="M1547" t="s">
        <v>2004</v>
      </c>
      <c r="N1547">
        <v>150</v>
      </c>
      <c r="P1547" t="s">
        <v>2880</v>
      </c>
      <c r="Q1547">
        <v>191</v>
      </c>
    </row>
    <row r="1548" spans="1:17" x14ac:dyDescent="0.2">
      <c r="A1548" s="8" t="s">
        <v>2151</v>
      </c>
      <c r="D1548" s="8" t="s">
        <v>2422</v>
      </c>
      <c r="G1548" s="8" t="s">
        <v>4781</v>
      </c>
      <c r="M1548" t="s">
        <v>2151</v>
      </c>
      <c r="N1548">
        <v>140</v>
      </c>
      <c r="P1548" t="s">
        <v>2422</v>
      </c>
      <c r="Q1548">
        <v>188</v>
      </c>
    </row>
    <row r="1549" spans="1:17" x14ac:dyDescent="0.2">
      <c r="A1549" s="8" t="s">
        <v>2161</v>
      </c>
      <c r="D1549" s="8" t="s">
        <v>2457</v>
      </c>
      <c r="G1549" s="8" t="s">
        <v>4818</v>
      </c>
      <c r="M1549" t="s">
        <v>2161</v>
      </c>
      <c r="N1549">
        <v>142</v>
      </c>
      <c r="P1549" t="s">
        <v>2457</v>
      </c>
      <c r="Q1549">
        <v>172</v>
      </c>
    </row>
    <row r="1550" spans="1:17" x14ac:dyDescent="0.2">
      <c r="A1550" s="8" t="s">
        <v>2386</v>
      </c>
      <c r="D1550" s="8" t="s">
        <v>2449</v>
      </c>
      <c r="G1550" s="8" t="s">
        <v>8099</v>
      </c>
      <c r="M1550" t="s">
        <v>2386</v>
      </c>
      <c r="N1550">
        <v>126</v>
      </c>
      <c r="P1550" t="s">
        <v>2449</v>
      </c>
      <c r="Q1550">
        <v>168</v>
      </c>
    </row>
    <row r="1551" spans="1:17" x14ac:dyDescent="0.2">
      <c r="A1551" s="8" t="s">
        <v>2327</v>
      </c>
      <c r="D1551" s="8" t="s">
        <v>2135</v>
      </c>
      <c r="G1551" s="8" t="s">
        <v>4893</v>
      </c>
      <c r="M1551" t="s">
        <v>2327</v>
      </c>
      <c r="N1551">
        <v>145</v>
      </c>
      <c r="P1551" t="s">
        <v>2135</v>
      </c>
      <c r="Q1551">
        <v>151</v>
      </c>
    </row>
    <row r="1552" spans="1:17" x14ac:dyDescent="0.2">
      <c r="A1552" s="8" t="s">
        <v>4092</v>
      </c>
      <c r="D1552" s="8" t="s">
        <v>2284</v>
      </c>
      <c r="G1552" s="8" t="s">
        <v>2880</v>
      </c>
      <c r="M1552" t="s">
        <v>4092</v>
      </c>
      <c r="N1552">
        <v>125</v>
      </c>
      <c r="P1552" t="s">
        <v>2284</v>
      </c>
      <c r="Q1552">
        <v>164</v>
      </c>
    </row>
    <row r="1553" spans="1:17" x14ac:dyDescent="0.2">
      <c r="A1553" s="8" t="s">
        <v>4087</v>
      </c>
      <c r="D1553" s="8" t="s">
        <v>6831</v>
      </c>
      <c r="G1553" s="8" t="s">
        <v>2422</v>
      </c>
      <c r="M1553" t="s">
        <v>4087</v>
      </c>
      <c r="N1553">
        <v>132</v>
      </c>
      <c r="P1553" t="s">
        <v>6831</v>
      </c>
      <c r="Q1553">
        <v>143</v>
      </c>
    </row>
    <row r="1554" spans="1:17" x14ac:dyDescent="0.2">
      <c r="A1554" s="8" t="s">
        <v>4138</v>
      </c>
      <c r="D1554" s="8" t="s">
        <v>6832</v>
      </c>
      <c r="G1554" s="8" t="s">
        <v>2457</v>
      </c>
      <c r="M1554" t="s">
        <v>4138</v>
      </c>
      <c r="N1554">
        <v>114</v>
      </c>
      <c r="P1554" t="s">
        <v>6832</v>
      </c>
      <c r="Q1554">
        <v>128</v>
      </c>
    </row>
    <row r="1555" spans="1:17" x14ac:dyDescent="0.2">
      <c r="A1555" s="8" t="s">
        <v>7475</v>
      </c>
      <c r="D1555" s="8" t="s">
        <v>1446</v>
      </c>
      <c r="G1555" s="8" t="s">
        <v>2449</v>
      </c>
      <c r="M1555" t="s">
        <v>7475</v>
      </c>
      <c r="N1555">
        <v>103</v>
      </c>
      <c r="P1555" t="s">
        <v>1446</v>
      </c>
      <c r="Q1555">
        <v>126</v>
      </c>
    </row>
    <row r="1556" spans="1:17" x14ac:dyDescent="0.2">
      <c r="A1556" s="8" t="s">
        <v>7968</v>
      </c>
      <c r="D1556" s="8" t="s">
        <v>3418</v>
      </c>
      <c r="G1556" s="8" t="s">
        <v>2135</v>
      </c>
      <c r="M1556" t="s">
        <v>7968</v>
      </c>
      <c r="N1556">
        <v>75</v>
      </c>
      <c r="P1556" t="s">
        <v>3418</v>
      </c>
      <c r="Q1556">
        <v>106</v>
      </c>
    </row>
    <row r="1557" spans="1:17" x14ac:dyDescent="0.2">
      <c r="A1557" s="8" t="s">
        <v>1831</v>
      </c>
      <c r="D1557" s="8" t="s">
        <v>3449</v>
      </c>
      <c r="G1557" s="8" t="s">
        <v>2284</v>
      </c>
      <c r="M1557" t="s">
        <v>1831</v>
      </c>
      <c r="N1557">
        <v>89</v>
      </c>
      <c r="P1557" t="s">
        <v>3449</v>
      </c>
      <c r="Q1557">
        <v>90</v>
      </c>
    </row>
    <row r="1558" spans="1:17" x14ac:dyDescent="0.2">
      <c r="A1558" s="8" t="s">
        <v>5283</v>
      </c>
      <c r="D1558" s="8" t="s">
        <v>1630</v>
      </c>
      <c r="G1558" s="8" t="s">
        <v>6831</v>
      </c>
      <c r="M1558" t="s">
        <v>5283</v>
      </c>
      <c r="N1558">
        <v>83</v>
      </c>
      <c r="P1558" t="s">
        <v>1630</v>
      </c>
      <c r="Q1558">
        <v>117</v>
      </c>
    </row>
    <row r="1559" spans="1:17" x14ac:dyDescent="0.2">
      <c r="A1559" s="8" t="s">
        <v>5363</v>
      </c>
      <c r="D1559" s="8" t="s">
        <v>3503</v>
      </c>
      <c r="G1559" s="8" t="s">
        <v>6832</v>
      </c>
      <c r="M1559" t="s">
        <v>5363</v>
      </c>
      <c r="N1559">
        <v>66</v>
      </c>
      <c r="P1559" t="s">
        <v>3503</v>
      </c>
      <c r="Q1559">
        <v>97</v>
      </c>
    </row>
    <row r="1560" spans="1:17" x14ac:dyDescent="0.2">
      <c r="A1560" s="8" t="s">
        <v>5394</v>
      </c>
      <c r="D1560" s="8" t="s">
        <v>3529</v>
      </c>
      <c r="G1560" s="8" t="s">
        <v>1446</v>
      </c>
      <c r="M1560" t="s">
        <v>5394</v>
      </c>
      <c r="N1560">
        <v>42</v>
      </c>
      <c r="P1560" t="s">
        <v>3529</v>
      </c>
      <c r="Q1560">
        <v>88</v>
      </c>
    </row>
    <row r="1561" spans="1:17" x14ac:dyDescent="0.2">
      <c r="A1561" s="8" t="s">
        <v>5440</v>
      </c>
      <c r="D1561" s="8" t="s">
        <v>1706</v>
      </c>
      <c r="G1561" s="8" t="s">
        <v>3418</v>
      </c>
      <c r="M1561" t="s">
        <v>5440</v>
      </c>
      <c r="N1561">
        <v>22</v>
      </c>
      <c r="P1561" t="s">
        <v>1706</v>
      </c>
      <c r="Q1561">
        <v>89</v>
      </c>
    </row>
    <row r="1562" spans="1:17" x14ac:dyDescent="0.2">
      <c r="A1562" s="8" t="s">
        <v>5486</v>
      </c>
      <c r="D1562" s="8" t="s">
        <v>3584</v>
      </c>
      <c r="G1562" s="8" t="s">
        <v>3449</v>
      </c>
      <c r="M1562" t="s">
        <v>5486</v>
      </c>
      <c r="N1562">
        <v>119</v>
      </c>
      <c r="P1562" t="s">
        <v>3584</v>
      </c>
      <c r="Q1562">
        <v>87</v>
      </c>
    </row>
    <row r="1563" spans="1:17" x14ac:dyDescent="0.2">
      <c r="A1563" s="8" t="s">
        <v>5488</v>
      </c>
      <c r="D1563" s="8" t="s">
        <v>3610</v>
      </c>
      <c r="G1563" s="8" t="s">
        <v>1630</v>
      </c>
      <c r="M1563" t="s">
        <v>5488</v>
      </c>
      <c r="N1563">
        <v>115</v>
      </c>
      <c r="P1563" t="s">
        <v>3610</v>
      </c>
      <c r="Q1563">
        <v>72</v>
      </c>
    </row>
    <row r="1564" spans="1:17" x14ac:dyDescent="0.2">
      <c r="A1564" s="8" t="s">
        <v>2567</v>
      </c>
      <c r="D1564" s="8" t="s">
        <v>3659</v>
      </c>
      <c r="G1564" s="8" t="s">
        <v>3503</v>
      </c>
      <c r="M1564" t="s">
        <v>2567</v>
      </c>
      <c r="N1564">
        <v>169</v>
      </c>
      <c r="P1564" t="s">
        <v>3659</v>
      </c>
      <c r="Q1564">
        <v>96</v>
      </c>
    </row>
    <row r="1565" spans="1:17" x14ac:dyDescent="0.2">
      <c r="A1565" s="8" t="s">
        <v>2559</v>
      </c>
      <c r="D1565" s="8" t="s">
        <v>3668</v>
      </c>
      <c r="G1565" s="8" t="s">
        <v>3529</v>
      </c>
      <c r="M1565" t="s">
        <v>2559</v>
      </c>
      <c r="N1565">
        <v>163</v>
      </c>
      <c r="P1565" t="s">
        <v>3668</v>
      </c>
      <c r="Q1565">
        <v>71</v>
      </c>
    </row>
    <row r="1566" spans="1:17" x14ac:dyDescent="0.2">
      <c r="A1566" s="8" t="s">
        <v>5547</v>
      </c>
      <c r="D1566" s="8" t="s">
        <v>3724</v>
      </c>
      <c r="G1566" s="8" t="s">
        <v>1706</v>
      </c>
      <c r="M1566" t="s">
        <v>5547</v>
      </c>
      <c r="N1566">
        <v>118</v>
      </c>
      <c r="P1566" t="s">
        <v>3724</v>
      </c>
      <c r="Q1566">
        <v>60</v>
      </c>
    </row>
    <row r="1567" spans="1:17" x14ac:dyDescent="0.2">
      <c r="A1567" s="8" t="s">
        <v>7476</v>
      </c>
      <c r="D1567" s="8" t="s">
        <v>7473</v>
      </c>
      <c r="G1567" s="8" t="s">
        <v>3584</v>
      </c>
      <c r="M1567" t="s">
        <v>7476</v>
      </c>
      <c r="N1567">
        <v>115</v>
      </c>
      <c r="P1567" t="s">
        <v>7473</v>
      </c>
      <c r="Q1567">
        <v>53</v>
      </c>
    </row>
    <row r="1568" spans="1:17" x14ac:dyDescent="0.2">
      <c r="A1568" s="8" t="s">
        <v>4899</v>
      </c>
      <c r="D1568" s="8" t="s">
        <v>3752</v>
      </c>
      <c r="G1568" s="8" t="s">
        <v>3610</v>
      </c>
      <c r="M1568" t="s">
        <v>4899</v>
      </c>
      <c r="N1568">
        <v>117</v>
      </c>
      <c r="P1568" t="s">
        <v>3752</v>
      </c>
      <c r="Q1568">
        <v>67</v>
      </c>
    </row>
    <row r="1569" spans="1:17" x14ac:dyDescent="0.2">
      <c r="A1569" s="8" t="s">
        <v>2817</v>
      </c>
      <c r="D1569" s="8" t="s">
        <v>3824</v>
      </c>
      <c r="G1569" s="8" t="s">
        <v>3659</v>
      </c>
      <c r="M1569" t="s">
        <v>2817</v>
      </c>
      <c r="N1569">
        <v>120</v>
      </c>
      <c r="P1569" t="s">
        <v>3824</v>
      </c>
      <c r="Q1569">
        <v>73</v>
      </c>
    </row>
    <row r="1570" spans="1:17" x14ac:dyDescent="0.2">
      <c r="A1570" s="8" t="s">
        <v>1471</v>
      </c>
      <c r="D1570" s="8" t="s">
        <v>3870</v>
      </c>
      <c r="G1570" s="8" t="s">
        <v>3668</v>
      </c>
      <c r="M1570" t="s">
        <v>1471</v>
      </c>
      <c r="N1570">
        <v>154</v>
      </c>
      <c r="P1570" t="s">
        <v>3870</v>
      </c>
      <c r="Q1570">
        <v>49</v>
      </c>
    </row>
    <row r="1571" spans="1:17" x14ac:dyDescent="0.2">
      <c r="A1571" s="8" t="s">
        <v>1512</v>
      </c>
      <c r="D1571" s="8" t="s">
        <v>3905</v>
      </c>
      <c r="G1571" s="8" t="s">
        <v>3724</v>
      </c>
      <c r="M1571" t="s">
        <v>1512</v>
      </c>
      <c r="N1571">
        <v>129</v>
      </c>
      <c r="P1571" t="s">
        <v>3905</v>
      </c>
      <c r="Q1571">
        <v>37</v>
      </c>
    </row>
    <row r="1572" spans="1:17" x14ac:dyDescent="0.2">
      <c r="A1572" s="8" t="s">
        <v>5580</v>
      </c>
      <c r="D1572" s="8" t="s">
        <v>3953</v>
      </c>
      <c r="G1572" s="8" t="s">
        <v>7473</v>
      </c>
      <c r="M1572" t="s">
        <v>5580</v>
      </c>
      <c r="N1572">
        <v>119</v>
      </c>
      <c r="P1572" t="s">
        <v>3953</v>
      </c>
      <c r="Q1572">
        <v>53</v>
      </c>
    </row>
    <row r="1573" spans="1:17" x14ac:dyDescent="0.2">
      <c r="A1573" s="8" t="s">
        <v>5611</v>
      </c>
      <c r="D1573" s="8" t="s">
        <v>2600</v>
      </c>
      <c r="G1573" s="8" t="s">
        <v>3752</v>
      </c>
      <c r="M1573" t="s">
        <v>5611</v>
      </c>
      <c r="N1573">
        <v>97</v>
      </c>
      <c r="P1573" t="s">
        <v>2600</v>
      </c>
      <c r="Q1573">
        <v>152</v>
      </c>
    </row>
    <row r="1574" spans="1:17" x14ac:dyDescent="0.2">
      <c r="A1574" s="8" t="s">
        <v>7477</v>
      </c>
      <c r="D1574" s="8" t="s">
        <v>2004</v>
      </c>
      <c r="G1574" s="8" t="s">
        <v>3824</v>
      </c>
      <c r="M1574" t="s">
        <v>7477</v>
      </c>
      <c r="N1574">
        <v>97</v>
      </c>
      <c r="P1574" t="s">
        <v>2004</v>
      </c>
      <c r="Q1574">
        <v>145</v>
      </c>
    </row>
    <row r="1575" spans="1:17" x14ac:dyDescent="0.2">
      <c r="A1575" s="8" t="s">
        <v>1659</v>
      </c>
      <c r="D1575" s="8" t="s">
        <v>2151</v>
      </c>
      <c r="G1575" s="8" t="s">
        <v>3870</v>
      </c>
      <c r="M1575" t="s">
        <v>1659</v>
      </c>
      <c r="N1575">
        <v>115</v>
      </c>
      <c r="P1575" t="s">
        <v>2151</v>
      </c>
      <c r="Q1575">
        <v>147</v>
      </c>
    </row>
    <row r="1576" spans="1:17" x14ac:dyDescent="0.2">
      <c r="A1576" s="8" t="s">
        <v>1578</v>
      </c>
      <c r="D1576" s="8" t="s">
        <v>2161</v>
      </c>
      <c r="G1576" s="8" t="s">
        <v>3905</v>
      </c>
      <c r="M1576" t="s">
        <v>1578</v>
      </c>
      <c r="N1576">
        <v>92</v>
      </c>
      <c r="P1576" t="s">
        <v>2161</v>
      </c>
      <c r="Q1576">
        <v>137</v>
      </c>
    </row>
    <row r="1577" spans="1:17" x14ac:dyDescent="0.2">
      <c r="A1577" s="8" t="s">
        <v>5645</v>
      </c>
      <c r="D1577" s="8" t="s">
        <v>2386</v>
      </c>
      <c r="G1577" s="8" t="s">
        <v>3953</v>
      </c>
      <c r="M1577" t="s">
        <v>5645</v>
      </c>
      <c r="N1577">
        <v>77</v>
      </c>
      <c r="P1577" t="s">
        <v>2386</v>
      </c>
      <c r="Q1577">
        <v>129</v>
      </c>
    </row>
    <row r="1578" spans="1:17" x14ac:dyDescent="0.2">
      <c r="A1578" s="8" t="s">
        <v>1822</v>
      </c>
      <c r="D1578" s="8" t="s">
        <v>2327</v>
      </c>
      <c r="G1578" s="8" t="s">
        <v>8366</v>
      </c>
      <c r="M1578" t="s">
        <v>1822</v>
      </c>
      <c r="N1578">
        <v>101</v>
      </c>
      <c r="P1578" t="s">
        <v>2327</v>
      </c>
      <c r="Q1578">
        <v>139</v>
      </c>
    </row>
    <row r="1579" spans="1:17" x14ac:dyDescent="0.2">
      <c r="A1579" s="8" t="s">
        <v>1792</v>
      </c>
      <c r="D1579" s="8" t="s">
        <v>4092</v>
      </c>
      <c r="G1579" s="8" t="s">
        <v>2600</v>
      </c>
      <c r="M1579" t="s">
        <v>1792</v>
      </c>
      <c r="N1579">
        <v>83</v>
      </c>
      <c r="P1579" t="s">
        <v>4092</v>
      </c>
      <c r="Q1579">
        <v>128</v>
      </c>
    </row>
    <row r="1580" spans="1:17" x14ac:dyDescent="0.2">
      <c r="A1580" s="8" t="s">
        <v>7478</v>
      </c>
      <c r="D1580" s="8" t="s">
        <v>4087</v>
      </c>
      <c r="G1580" s="8" t="s">
        <v>2004</v>
      </c>
      <c r="M1580" t="s">
        <v>7478</v>
      </c>
      <c r="N1580">
        <v>59</v>
      </c>
      <c r="P1580" t="s">
        <v>4087</v>
      </c>
      <c r="Q1580">
        <v>117</v>
      </c>
    </row>
    <row r="1581" spans="1:17" x14ac:dyDescent="0.2">
      <c r="A1581" s="8" t="s">
        <v>5809</v>
      </c>
      <c r="D1581" s="8" t="s">
        <v>4138</v>
      </c>
      <c r="G1581" s="8" t="s">
        <v>2151</v>
      </c>
      <c r="M1581" t="s">
        <v>5809</v>
      </c>
      <c r="N1581">
        <v>106</v>
      </c>
      <c r="P1581" t="s">
        <v>4138</v>
      </c>
      <c r="Q1581">
        <v>115</v>
      </c>
    </row>
    <row r="1582" spans="1:17" x14ac:dyDescent="0.2">
      <c r="A1582" s="8" t="s">
        <v>5831</v>
      </c>
      <c r="D1582" s="8" t="s">
        <v>7475</v>
      </c>
      <c r="G1582" s="8" t="s">
        <v>2161</v>
      </c>
      <c r="M1582" t="s">
        <v>5831</v>
      </c>
      <c r="N1582">
        <v>89</v>
      </c>
      <c r="P1582" t="s">
        <v>7475</v>
      </c>
      <c r="Q1582">
        <v>104</v>
      </c>
    </row>
    <row r="1583" spans="1:17" x14ac:dyDescent="0.2">
      <c r="A1583" s="8" t="s">
        <v>5918</v>
      </c>
      <c r="D1583" s="8" t="s">
        <v>7968</v>
      </c>
      <c r="G1583" s="8" t="s">
        <v>2386</v>
      </c>
      <c r="M1583" t="s">
        <v>5918</v>
      </c>
      <c r="N1583">
        <v>85</v>
      </c>
      <c r="P1583" t="s">
        <v>7968</v>
      </c>
      <c r="Q1583">
        <v>85</v>
      </c>
    </row>
    <row r="1584" spans="1:17" x14ac:dyDescent="0.2">
      <c r="A1584" s="8" t="s">
        <v>5922</v>
      </c>
      <c r="D1584" s="8" t="s">
        <v>1831</v>
      </c>
      <c r="G1584" s="8" t="s">
        <v>2327</v>
      </c>
      <c r="M1584" t="s">
        <v>5922</v>
      </c>
      <c r="N1584">
        <v>75</v>
      </c>
      <c r="P1584" t="s">
        <v>1831</v>
      </c>
      <c r="Q1584">
        <v>89</v>
      </c>
    </row>
    <row r="1585" spans="1:17" x14ac:dyDescent="0.2">
      <c r="A1585" s="8" t="s">
        <v>5984</v>
      </c>
      <c r="D1585" s="8" t="s">
        <v>5283</v>
      </c>
      <c r="G1585" s="8" t="s">
        <v>4092</v>
      </c>
      <c r="M1585" t="s">
        <v>5984</v>
      </c>
      <c r="N1585">
        <v>61</v>
      </c>
      <c r="P1585" t="s">
        <v>5283</v>
      </c>
      <c r="Q1585">
        <v>79</v>
      </c>
    </row>
    <row r="1586" spans="1:17" x14ac:dyDescent="0.2">
      <c r="A1586" s="8" t="s">
        <v>6027</v>
      </c>
      <c r="D1586" s="8" t="s">
        <v>5363</v>
      </c>
      <c r="G1586" s="8" t="s">
        <v>4087</v>
      </c>
      <c r="M1586" t="s">
        <v>6027</v>
      </c>
      <c r="N1586">
        <v>49</v>
      </c>
      <c r="P1586" t="s">
        <v>5363</v>
      </c>
      <c r="Q1586">
        <v>60</v>
      </c>
    </row>
    <row r="1587" spans="1:17" x14ac:dyDescent="0.2">
      <c r="A1587" s="8" t="s">
        <v>6833</v>
      </c>
      <c r="D1587" s="8" t="s">
        <v>5394</v>
      </c>
      <c r="G1587" s="8" t="s">
        <v>4138</v>
      </c>
      <c r="M1587" t="s">
        <v>6833</v>
      </c>
      <c r="N1587">
        <v>49</v>
      </c>
      <c r="P1587" t="s">
        <v>5394</v>
      </c>
      <c r="Q1587">
        <v>40</v>
      </c>
    </row>
    <row r="1588" spans="1:17" x14ac:dyDescent="0.2">
      <c r="A1588" s="8" t="s">
        <v>6075</v>
      </c>
      <c r="D1588" s="8" t="s">
        <v>5440</v>
      </c>
      <c r="G1588" s="8" t="s">
        <v>7475</v>
      </c>
      <c r="M1588" t="s">
        <v>6075</v>
      </c>
      <c r="N1588">
        <v>48</v>
      </c>
      <c r="P1588" t="s">
        <v>5440</v>
      </c>
      <c r="Q1588">
        <v>36</v>
      </c>
    </row>
    <row r="1589" spans="1:17" x14ac:dyDescent="0.2">
      <c r="A1589" s="8" t="s">
        <v>6102</v>
      </c>
      <c r="D1589" s="8" t="s">
        <v>7169</v>
      </c>
      <c r="G1589" s="8" t="s">
        <v>7968</v>
      </c>
      <c r="M1589" t="s">
        <v>6102</v>
      </c>
      <c r="N1589">
        <v>32</v>
      </c>
      <c r="P1589" t="s">
        <v>7169</v>
      </c>
      <c r="Q1589">
        <v>28</v>
      </c>
    </row>
    <row r="1590" spans="1:17" x14ac:dyDescent="0.2">
      <c r="A1590" s="8" t="s">
        <v>6108</v>
      </c>
      <c r="D1590" s="8" t="s">
        <v>5486</v>
      </c>
      <c r="G1590" s="8" t="s">
        <v>1831</v>
      </c>
      <c r="M1590" t="s">
        <v>6108</v>
      </c>
      <c r="N1590">
        <v>19</v>
      </c>
      <c r="P1590" t="s">
        <v>5486</v>
      </c>
      <c r="Q1590">
        <v>123</v>
      </c>
    </row>
    <row r="1591" spans="1:17" x14ac:dyDescent="0.2">
      <c r="A1591" s="8" t="s">
        <v>6834</v>
      </c>
      <c r="D1591" s="8" t="s">
        <v>5488</v>
      </c>
      <c r="G1591" s="8" t="s">
        <v>5283</v>
      </c>
      <c r="M1591" t="s">
        <v>6834</v>
      </c>
      <c r="N1591">
        <v>148</v>
      </c>
      <c r="P1591" t="s">
        <v>5488</v>
      </c>
      <c r="Q1591">
        <v>124</v>
      </c>
    </row>
    <row r="1592" spans="1:17" x14ac:dyDescent="0.2">
      <c r="A1592" s="8" t="s">
        <v>2858</v>
      </c>
      <c r="D1592" s="8" t="s">
        <v>2567</v>
      </c>
      <c r="G1592" s="8" t="s">
        <v>5363</v>
      </c>
      <c r="M1592" t="s">
        <v>2858</v>
      </c>
      <c r="N1592">
        <v>195</v>
      </c>
      <c r="P1592" t="s">
        <v>2567</v>
      </c>
      <c r="Q1592">
        <v>176</v>
      </c>
    </row>
    <row r="1593" spans="1:17" x14ac:dyDescent="0.2">
      <c r="A1593" s="8" t="s">
        <v>2403</v>
      </c>
      <c r="D1593" s="8" t="s">
        <v>2559</v>
      </c>
      <c r="G1593" s="8" t="s">
        <v>5394</v>
      </c>
      <c r="M1593" t="s">
        <v>2403</v>
      </c>
      <c r="N1593">
        <v>176</v>
      </c>
      <c r="P1593" t="s">
        <v>2559</v>
      </c>
      <c r="Q1593">
        <v>162</v>
      </c>
    </row>
    <row r="1594" spans="1:17" x14ac:dyDescent="0.2">
      <c r="A1594" s="8" t="s">
        <v>1935</v>
      </c>
      <c r="D1594" s="8" t="s">
        <v>5547</v>
      </c>
      <c r="G1594" s="8" t="s">
        <v>5440</v>
      </c>
      <c r="M1594" t="s">
        <v>1935</v>
      </c>
      <c r="N1594">
        <v>160</v>
      </c>
      <c r="P1594" t="s">
        <v>5547</v>
      </c>
      <c r="Q1594">
        <v>116</v>
      </c>
    </row>
    <row r="1595" spans="1:17" x14ac:dyDescent="0.2">
      <c r="A1595" s="8" t="s">
        <v>1927</v>
      </c>
      <c r="D1595" s="8" t="s">
        <v>7476</v>
      </c>
      <c r="G1595" s="8" t="s">
        <v>7169</v>
      </c>
      <c r="M1595" t="s">
        <v>1927</v>
      </c>
      <c r="N1595">
        <v>146</v>
      </c>
      <c r="P1595" t="s">
        <v>7476</v>
      </c>
      <c r="Q1595">
        <v>120</v>
      </c>
    </row>
    <row r="1596" spans="1:17" x14ac:dyDescent="0.2">
      <c r="A1596" s="8" t="s">
        <v>2051</v>
      </c>
      <c r="D1596" s="8" t="s">
        <v>4899</v>
      </c>
      <c r="G1596" s="8" t="s">
        <v>5486</v>
      </c>
      <c r="M1596" t="s">
        <v>2051</v>
      </c>
      <c r="N1596">
        <v>117</v>
      </c>
      <c r="P1596" t="s">
        <v>4899</v>
      </c>
      <c r="Q1596">
        <v>117</v>
      </c>
    </row>
    <row r="1597" spans="1:17" x14ac:dyDescent="0.2">
      <c r="A1597" s="8" t="s">
        <v>6223</v>
      </c>
      <c r="D1597" s="8" t="s">
        <v>2817</v>
      </c>
      <c r="G1597" s="8" t="s">
        <v>5488</v>
      </c>
      <c r="M1597" t="s">
        <v>6223</v>
      </c>
      <c r="N1597">
        <v>132</v>
      </c>
      <c r="P1597" t="s">
        <v>2817</v>
      </c>
      <c r="Q1597">
        <v>119</v>
      </c>
    </row>
    <row r="1598" spans="1:17" x14ac:dyDescent="0.2">
      <c r="A1598" s="8" t="s">
        <v>6202</v>
      </c>
      <c r="D1598" s="8" t="s">
        <v>1471</v>
      </c>
      <c r="G1598" s="8" t="s">
        <v>2567</v>
      </c>
      <c r="M1598" t="s">
        <v>6202</v>
      </c>
      <c r="N1598">
        <v>137</v>
      </c>
      <c r="P1598" t="s">
        <v>1471</v>
      </c>
      <c r="Q1598">
        <v>151</v>
      </c>
    </row>
    <row r="1599" spans="1:17" x14ac:dyDescent="0.2">
      <c r="A1599" s="8" t="s">
        <v>6237</v>
      </c>
      <c r="D1599" s="8" t="s">
        <v>1512</v>
      </c>
      <c r="G1599" s="8" t="s">
        <v>2559</v>
      </c>
      <c r="M1599" t="s">
        <v>6237</v>
      </c>
      <c r="N1599">
        <v>132</v>
      </c>
      <c r="P1599" t="s">
        <v>1512</v>
      </c>
      <c r="Q1599">
        <v>131</v>
      </c>
    </row>
    <row r="1600" spans="1:17" x14ac:dyDescent="0.2">
      <c r="A1600" s="8" t="s">
        <v>6284</v>
      </c>
      <c r="D1600" s="8" t="s">
        <v>5580</v>
      </c>
      <c r="G1600" s="8" t="s">
        <v>5547</v>
      </c>
      <c r="M1600" t="s">
        <v>6284</v>
      </c>
      <c r="N1600">
        <v>111</v>
      </c>
      <c r="P1600" t="s">
        <v>5580</v>
      </c>
      <c r="Q1600">
        <v>117</v>
      </c>
    </row>
    <row r="1601" spans="1:17" x14ac:dyDescent="0.2">
      <c r="A1601" s="8" t="s">
        <v>1441</v>
      </c>
      <c r="D1601" s="8" t="s">
        <v>5611</v>
      </c>
      <c r="G1601" s="8" t="s">
        <v>7476</v>
      </c>
      <c r="M1601" t="s">
        <v>1441</v>
      </c>
      <c r="N1601">
        <v>108</v>
      </c>
      <c r="P1601" t="s">
        <v>5611</v>
      </c>
      <c r="Q1601">
        <v>101</v>
      </c>
    </row>
    <row r="1602" spans="1:17" x14ac:dyDescent="0.2">
      <c r="A1602" s="8" t="s">
        <v>1455</v>
      </c>
      <c r="D1602" s="8" t="s">
        <v>7477</v>
      </c>
      <c r="G1602" s="8" t="s">
        <v>4899</v>
      </c>
      <c r="M1602" t="s">
        <v>1455</v>
      </c>
      <c r="N1602">
        <v>99</v>
      </c>
      <c r="P1602" t="s">
        <v>7477</v>
      </c>
      <c r="Q1602">
        <v>93</v>
      </c>
    </row>
    <row r="1603" spans="1:17" x14ac:dyDescent="0.2">
      <c r="A1603" s="8" t="s">
        <v>3485</v>
      </c>
      <c r="D1603" s="8" t="s">
        <v>1659</v>
      </c>
      <c r="G1603" s="8" t="s">
        <v>2817</v>
      </c>
      <c r="M1603" t="s">
        <v>3485</v>
      </c>
      <c r="N1603">
        <v>102</v>
      </c>
      <c r="P1603" t="s">
        <v>1659</v>
      </c>
      <c r="Q1603">
        <v>107</v>
      </c>
    </row>
    <row r="1604" spans="1:17" x14ac:dyDescent="0.2">
      <c r="A1604" s="8" t="s">
        <v>3513</v>
      </c>
      <c r="D1604" s="8" t="s">
        <v>1578</v>
      </c>
      <c r="G1604" s="8" t="s">
        <v>1471</v>
      </c>
      <c r="M1604" t="s">
        <v>3513</v>
      </c>
      <c r="N1604">
        <v>84</v>
      </c>
      <c r="P1604" t="s">
        <v>1578</v>
      </c>
      <c r="Q1604">
        <v>97</v>
      </c>
    </row>
    <row r="1605" spans="1:17" x14ac:dyDescent="0.2">
      <c r="A1605" s="8" t="s">
        <v>7479</v>
      </c>
      <c r="D1605" s="8" t="s">
        <v>5645</v>
      </c>
      <c r="G1605" s="8" t="s">
        <v>1512</v>
      </c>
      <c r="M1605" t="s">
        <v>7479</v>
      </c>
      <c r="N1605">
        <v>72</v>
      </c>
      <c r="P1605" t="s">
        <v>5645</v>
      </c>
      <c r="Q1605">
        <v>75</v>
      </c>
    </row>
    <row r="1606" spans="1:17" x14ac:dyDescent="0.2">
      <c r="A1606" s="8" t="s">
        <v>1783</v>
      </c>
      <c r="D1606" s="8" t="s">
        <v>1822</v>
      </c>
      <c r="G1606" s="8" t="s">
        <v>5580</v>
      </c>
      <c r="M1606" t="s">
        <v>1783</v>
      </c>
      <c r="N1606">
        <v>86</v>
      </c>
      <c r="P1606" t="s">
        <v>1822</v>
      </c>
      <c r="Q1606">
        <v>99</v>
      </c>
    </row>
    <row r="1607" spans="1:17" x14ac:dyDescent="0.2">
      <c r="A1607" s="8" t="s">
        <v>3559</v>
      </c>
      <c r="D1607" s="8" t="s">
        <v>1792</v>
      </c>
      <c r="G1607" s="8" t="s">
        <v>5611</v>
      </c>
      <c r="M1607" t="s">
        <v>3559</v>
      </c>
      <c r="N1607">
        <v>72</v>
      </c>
      <c r="P1607" t="s">
        <v>1792</v>
      </c>
      <c r="Q1607">
        <v>79</v>
      </c>
    </row>
    <row r="1608" spans="1:17" x14ac:dyDescent="0.2">
      <c r="A1608" s="8" t="s">
        <v>3649</v>
      </c>
      <c r="D1608" s="8" t="s">
        <v>7478</v>
      </c>
      <c r="G1608" s="8" t="s">
        <v>7477</v>
      </c>
      <c r="M1608" t="s">
        <v>3649</v>
      </c>
      <c r="N1608">
        <v>80</v>
      </c>
      <c r="P1608" t="s">
        <v>7478</v>
      </c>
      <c r="Q1608">
        <v>63</v>
      </c>
    </row>
    <row r="1609" spans="1:17" x14ac:dyDescent="0.2">
      <c r="A1609" s="8" t="s">
        <v>7480</v>
      </c>
      <c r="D1609" s="8" t="s">
        <v>5809</v>
      </c>
      <c r="G1609" s="8" t="s">
        <v>1659</v>
      </c>
      <c r="M1609" t="s">
        <v>7480</v>
      </c>
      <c r="N1609">
        <v>62</v>
      </c>
      <c r="P1609" t="s">
        <v>5809</v>
      </c>
      <c r="Q1609">
        <v>98</v>
      </c>
    </row>
    <row r="1610" spans="1:17" x14ac:dyDescent="0.2">
      <c r="A1610" s="8" t="s">
        <v>3779</v>
      </c>
      <c r="D1610" s="8" t="s">
        <v>5831</v>
      </c>
      <c r="G1610" s="8" t="s">
        <v>1578</v>
      </c>
      <c r="M1610" t="s">
        <v>3779</v>
      </c>
      <c r="N1610">
        <v>53</v>
      </c>
      <c r="P1610" t="s">
        <v>5831</v>
      </c>
      <c r="Q1610">
        <v>80</v>
      </c>
    </row>
    <row r="1611" spans="1:17" x14ac:dyDescent="0.2">
      <c r="A1611" s="8" t="s">
        <v>3989</v>
      </c>
      <c r="D1611" s="8" t="s">
        <v>5918</v>
      </c>
      <c r="G1611" s="8" t="s">
        <v>5645</v>
      </c>
      <c r="M1611" t="s">
        <v>3989</v>
      </c>
      <c r="N1611">
        <v>29</v>
      </c>
      <c r="P1611" t="s">
        <v>5918</v>
      </c>
      <c r="Q1611">
        <v>78</v>
      </c>
    </row>
    <row r="1612" spans="1:17" x14ac:dyDescent="0.2">
      <c r="A1612" s="8" t="s">
        <v>2609</v>
      </c>
      <c r="D1612" s="8" t="s">
        <v>5922</v>
      </c>
      <c r="G1612" s="8" t="s">
        <v>1822</v>
      </c>
      <c r="M1612" t="s">
        <v>2609</v>
      </c>
      <c r="N1612">
        <v>160</v>
      </c>
      <c r="P1612" t="s">
        <v>5922</v>
      </c>
      <c r="Q1612">
        <v>68</v>
      </c>
    </row>
    <row r="1613" spans="1:17" x14ac:dyDescent="0.2">
      <c r="A1613" s="8" t="s">
        <v>1911</v>
      </c>
      <c r="D1613" s="8" t="s">
        <v>5984</v>
      </c>
      <c r="G1613" s="8" t="s">
        <v>1792</v>
      </c>
      <c r="M1613" t="s">
        <v>1911</v>
      </c>
      <c r="N1613">
        <v>150</v>
      </c>
      <c r="P1613" t="s">
        <v>5984</v>
      </c>
      <c r="Q1613">
        <v>63</v>
      </c>
    </row>
    <row r="1614" spans="1:17" x14ac:dyDescent="0.2">
      <c r="A1614" s="8" t="s">
        <v>2187</v>
      </c>
      <c r="D1614" s="8" t="s">
        <v>6027</v>
      </c>
      <c r="G1614" s="8" t="s">
        <v>5809</v>
      </c>
      <c r="M1614" t="s">
        <v>2187</v>
      </c>
      <c r="N1614">
        <v>162</v>
      </c>
      <c r="P1614" t="s">
        <v>6027</v>
      </c>
      <c r="Q1614">
        <v>45</v>
      </c>
    </row>
    <row r="1615" spans="1:17" x14ac:dyDescent="0.2">
      <c r="A1615" s="8" t="s">
        <v>2200</v>
      </c>
      <c r="D1615" s="8" t="s">
        <v>6833</v>
      </c>
      <c r="G1615" s="8" t="s">
        <v>5831</v>
      </c>
      <c r="M1615" t="s">
        <v>2200</v>
      </c>
      <c r="N1615">
        <v>143</v>
      </c>
      <c r="P1615" t="s">
        <v>6833</v>
      </c>
      <c r="Q1615">
        <v>45</v>
      </c>
    </row>
    <row r="1616" spans="1:17" x14ac:dyDescent="0.2">
      <c r="A1616" s="8" t="s">
        <v>2352</v>
      </c>
      <c r="D1616" s="8" t="s">
        <v>6075</v>
      </c>
      <c r="G1616" s="8" t="s">
        <v>8367</v>
      </c>
      <c r="M1616" t="s">
        <v>2352</v>
      </c>
      <c r="N1616">
        <v>150</v>
      </c>
      <c r="P1616" t="s">
        <v>6075</v>
      </c>
      <c r="Q1616">
        <v>52</v>
      </c>
    </row>
    <row r="1617" spans="1:17" x14ac:dyDescent="0.2">
      <c r="A1617" s="8" t="s">
        <v>4076</v>
      </c>
      <c r="D1617" s="8" t="s">
        <v>6102</v>
      </c>
      <c r="G1617" s="8" t="s">
        <v>5918</v>
      </c>
      <c r="M1617" t="s">
        <v>4076</v>
      </c>
      <c r="N1617">
        <v>134</v>
      </c>
      <c r="P1617" t="s">
        <v>6102</v>
      </c>
      <c r="Q1617">
        <v>32</v>
      </c>
    </row>
    <row r="1618" spans="1:17" x14ac:dyDescent="0.2">
      <c r="A1618" s="8" t="s">
        <v>4162</v>
      </c>
      <c r="D1618" s="8" t="s">
        <v>6108</v>
      </c>
      <c r="G1618" s="8" t="s">
        <v>5922</v>
      </c>
      <c r="M1618" t="s">
        <v>4162</v>
      </c>
      <c r="N1618">
        <v>123</v>
      </c>
      <c r="P1618" t="s">
        <v>6108</v>
      </c>
      <c r="Q1618">
        <v>16</v>
      </c>
    </row>
    <row r="1619" spans="1:17" x14ac:dyDescent="0.2">
      <c r="A1619" s="8" t="s">
        <v>7481</v>
      </c>
      <c r="D1619" s="8" t="s">
        <v>2858</v>
      </c>
      <c r="G1619" s="8" t="s">
        <v>5984</v>
      </c>
      <c r="M1619" t="s">
        <v>7481</v>
      </c>
      <c r="N1619">
        <v>116</v>
      </c>
      <c r="P1619" t="s">
        <v>2858</v>
      </c>
      <c r="Q1619">
        <v>192</v>
      </c>
    </row>
    <row r="1620" spans="1:17" x14ac:dyDescent="0.2">
      <c r="A1620" s="8" t="s">
        <v>2946</v>
      </c>
      <c r="D1620" s="8" t="s">
        <v>2403</v>
      </c>
      <c r="G1620" s="8" t="s">
        <v>6027</v>
      </c>
      <c r="M1620" t="s">
        <v>2946</v>
      </c>
      <c r="N1620">
        <v>90</v>
      </c>
      <c r="P1620" t="s">
        <v>2403</v>
      </c>
      <c r="Q1620">
        <v>184</v>
      </c>
    </row>
    <row r="1621" spans="1:17" x14ac:dyDescent="0.2">
      <c r="A1621" s="8" t="s">
        <v>7482</v>
      </c>
      <c r="D1621" s="8" t="s">
        <v>1935</v>
      </c>
      <c r="G1621" s="8" t="s">
        <v>6833</v>
      </c>
      <c r="M1621" t="s">
        <v>7482</v>
      </c>
      <c r="N1621">
        <v>71</v>
      </c>
      <c r="P1621" t="s">
        <v>1935</v>
      </c>
      <c r="Q1621">
        <v>157</v>
      </c>
    </row>
    <row r="1622" spans="1:17" x14ac:dyDescent="0.2">
      <c r="A1622" s="8" t="s">
        <v>3081</v>
      </c>
      <c r="D1622" s="8" t="s">
        <v>1927</v>
      </c>
      <c r="G1622" s="8" t="s">
        <v>6075</v>
      </c>
      <c r="M1622" t="s">
        <v>3081</v>
      </c>
      <c r="N1622">
        <v>65</v>
      </c>
      <c r="P1622" t="s">
        <v>1927</v>
      </c>
      <c r="Q1622">
        <v>157</v>
      </c>
    </row>
    <row r="1623" spans="1:17" x14ac:dyDescent="0.2">
      <c r="A1623" s="8" t="s">
        <v>3247</v>
      </c>
      <c r="D1623" s="8" t="s">
        <v>2051</v>
      </c>
      <c r="G1623" s="8" t="s">
        <v>6102</v>
      </c>
      <c r="M1623" t="s">
        <v>3247</v>
      </c>
      <c r="N1623">
        <v>67</v>
      </c>
      <c r="P1623" t="s">
        <v>2051</v>
      </c>
      <c r="Q1623">
        <v>127</v>
      </c>
    </row>
    <row r="1624" spans="1:17" x14ac:dyDescent="0.2">
      <c r="A1624" s="8" t="s">
        <v>2697</v>
      </c>
      <c r="D1624" s="8" t="s">
        <v>6223</v>
      </c>
      <c r="G1624" s="8" t="s">
        <v>6108</v>
      </c>
      <c r="M1624" t="s">
        <v>2697</v>
      </c>
      <c r="N1624">
        <v>130</v>
      </c>
      <c r="P1624" t="s">
        <v>6223</v>
      </c>
      <c r="Q1624">
        <v>125</v>
      </c>
    </row>
    <row r="1625" spans="1:17" x14ac:dyDescent="0.2">
      <c r="A1625" s="8" t="s">
        <v>3384</v>
      </c>
      <c r="D1625" s="8" t="s">
        <v>6202</v>
      </c>
      <c r="G1625" s="8" t="s">
        <v>8368</v>
      </c>
      <c r="M1625" t="s">
        <v>3384</v>
      </c>
      <c r="N1625">
        <v>117</v>
      </c>
      <c r="P1625" t="s">
        <v>6202</v>
      </c>
      <c r="Q1625">
        <v>133</v>
      </c>
    </row>
    <row r="1626" spans="1:17" x14ac:dyDescent="0.2">
      <c r="A1626" s="8" t="s">
        <v>7483</v>
      </c>
      <c r="D1626" s="8" t="s">
        <v>6237</v>
      </c>
      <c r="G1626" s="8" t="s">
        <v>6834</v>
      </c>
      <c r="M1626" t="s">
        <v>7483</v>
      </c>
      <c r="N1626">
        <v>120</v>
      </c>
      <c r="P1626" t="s">
        <v>6237</v>
      </c>
      <c r="Q1626">
        <v>132</v>
      </c>
    </row>
    <row r="1627" spans="1:17" x14ac:dyDescent="0.2">
      <c r="A1627" s="8" t="s">
        <v>5138</v>
      </c>
      <c r="D1627" s="8" t="s">
        <v>6284</v>
      </c>
      <c r="G1627" s="8" t="s">
        <v>2858</v>
      </c>
      <c r="M1627" t="s">
        <v>5138</v>
      </c>
      <c r="N1627">
        <v>83</v>
      </c>
      <c r="P1627" t="s">
        <v>6284</v>
      </c>
      <c r="Q1627">
        <v>126</v>
      </c>
    </row>
    <row r="1628" spans="1:17" x14ac:dyDescent="0.2">
      <c r="A1628" s="8" t="s">
        <v>5195</v>
      </c>
      <c r="D1628" s="8" t="s">
        <v>1441</v>
      </c>
      <c r="G1628" s="8" t="s">
        <v>2403</v>
      </c>
      <c r="M1628" t="s">
        <v>5195</v>
      </c>
      <c r="N1628">
        <v>66</v>
      </c>
      <c r="P1628" t="s">
        <v>1441</v>
      </c>
      <c r="Q1628">
        <v>111</v>
      </c>
    </row>
    <row r="1629" spans="1:17" x14ac:dyDescent="0.2">
      <c r="A1629" s="8" t="s">
        <v>5276</v>
      </c>
      <c r="D1629" s="8" t="s">
        <v>1455</v>
      </c>
      <c r="G1629" s="8" t="s">
        <v>1935</v>
      </c>
      <c r="M1629" t="s">
        <v>5276</v>
      </c>
      <c r="N1629">
        <v>66</v>
      </c>
      <c r="P1629" t="s">
        <v>1455</v>
      </c>
      <c r="Q1629">
        <v>105</v>
      </c>
    </row>
    <row r="1630" spans="1:17" x14ac:dyDescent="0.2">
      <c r="A1630" s="8" t="s">
        <v>7101</v>
      </c>
      <c r="D1630" s="8" t="s">
        <v>3485</v>
      </c>
      <c r="G1630" s="8" t="s">
        <v>1927</v>
      </c>
      <c r="M1630" t="s">
        <v>7101</v>
      </c>
      <c r="N1630">
        <v>34</v>
      </c>
      <c r="P1630" t="s">
        <v>3485</v>
      </c>
      <c r="Q1630">
        <v>103</v>
      </c>
    </row>
    <row r="1631" spans="1:17" x14ac:dyDescent="0.2">
      <c r="A1631" s="8" t="s">
        <v>5539</v>
      </c>
      <c r="D1631" s="8" t="s">
        <v>3513</v>
      </c>
      <c r="G1631" s="8" t="s">
        <v>2051</v>
      </c>
      <c r="M1631" t="s">
        <v>5539</v>
      </c>
      <c r="N1631">
        <v>115</v>
      </c>
      <c r="P1631" t="s">
        <v>3513</v>
      </c>
      <c r="Q1631">
        <v>95</v>
      </c>
    </row>
    <row r="1632" spans="1:17" x14ac:dyDescent="0.2">
      <c r="A1632" s="8" t="s">
        <v>4168</v>
      </c>
      <c r="D1632" s="8" t="s">
        <v>7479</v>
      </c>
      <c r="G1632" s="8" t="s">
        <v>6223</v>
      </c>
      <c r="M1632" t="s">
        <v>4168</v>
      </c>
      <c r="N1632">
        <v>112</v>
      </c>
      <c r="P1632" t="s">
        <v>7479</v>
      </c>
      <c r="Q1632">
        <v>85</v>
      </c>
    </row>
    <row r="1633" spans="1:17" x14ac:dyDescent="0.2">
      <c r="A1633" s="8" t="s">
        <v>4242</v>
      </c>
      <c r="D1633" s="8" t="s">
        <v>1783</v>
      </c>
      <c r="G1633" s="8" t="s">
        <v>6202</v>
      </c>
      <c r="M1633" t="s">
        <v>4242</v>
      </c>
      <c r="N1633">
        <v>104</v>
      </c>
      <c r="P1633" t="s">
        <v>1783</v>
      </c>
      <c r="Q1633">
        <v>92</v>
      </c>
    </row>
    <row r="1634" spans="1:17" x14ac:dyDescent="0.2">
      <c r="A1634" s="8" t="s">
        <v>7484</v>
      </c>
      <c r="D1634" s="8" t="s">
        <v>3559</v>
      </c>
      <c r="G1634" s="8" t="s">
        <v>6237</v>
      </c>
      <c r="M1634" t="s">
        <v>7484</v>
      </c>
      <c r="N1634">
        <v>94</v>
      </c>
      <c r="P1634" t="s">
        <v>3559</v>
      </c>
      <c r="Q1634">
        <v>78</v>
      </c>
    </row>
    <row r="1635" spans="1:17" x14ac:dyDescent="0.2">
      <c r="A1635" s="8" t="s">
        <v>7969</v>
      </c>
      <c r="D1635" s="8" t="s">
        <v>3649</v>
      </c>
      <c r="G1635" s="8" t="s">
        <v>6284</v>
      </c>
      <c r="M1635" t="s">
        <v>7969</v>
      </c>
      <c r="N1635">
        <v>65</v>
      </c>
      <c r="P1635" t="s">
        <v>3649</v>
      </c>
      <c r="Q1635">
        <v>74</v>
      </c>
    </row>
    <row r="1636" spans="1:17" x14ac:dyDescent="0.2">
      <c r="A1636" s="8" t="s">
        <v>4327</v>
      </c>
      <c r="D1636" s="8" t="s">
        <v>7480</v>
      </c>
      <c r="G1636" s="8" t="s">
        <v>1441</v>
      </c>
      <c r="M1636" t="s">
        <v>4327</v>
      </c>
      <c r="N1636">
        <v>90</v>
      </c>
      <c r="P1636" t="s">
        <v>7480</v>
      </c>
      <c r="Q1636">
        <v>55</v>
      </c>
    </row>
    <row r="1637" spans="1:17" x14ac:dyDescent="0.2">
      <c r="A1637" s="8" t="s">
        <v>4403</v>
      </c>
      <c r="D1637" s="8" t="s">
        <v>3779</v>
      </c>
      <c r="G1637" s="8" t="s">
        <v>1455</v>
      </c>
      <c r="M1637" t="s">
        <v>4403</v>
      </c>
      <c r="N1637">
        <v>76</v>
      </c>
      <c r="P1637" t="s">
        <v>3779</v>
      </c>
      <c r="Q1637">
        <v>58</v>
      </c>
    </row>
    <row r="1638" spans="1:17" x14ac:dyDescent="0.2">
      <c r="A1638" s="8" t="s">
        <v>4366</v>
      </c>
      <c r="D1638" s="8" t="s">
        <v>3989</v>
      </c>
      <c r="G1638" s="8" t="s">
        <v>3485</v>
      </c>
      <c r="M1638" t="s">
        <v>4366</v>
      </c>
      <c r="N1638">
        <v>70</v>
      </c>
      <c r="P1638" t="s">
        <v>3989</v>
      </c>
      <c r="Q1638">
        <v>32</v>
      </c>
    </row>
    <row r="1639" spans="1:17" x14ac:dyDescent="0.2">
      <c r="A1639" s="8" t="s">
        <v>4450</v>
      </c>
      <c r="D1639" s="8" t="s">
        <v>2609</v>
      </c>
      <c r="G1639" s="8" t="s">
        <v>3513</v>
      </c>
      <c r="M1639" t="s">
        <v>4450</v>
      </c>
      <c r="N1639">
        <v>79</v>
      </c>
      <c r="P1639" t="s">
        <v>2609</v>
      </c>
      <c r="Q1639">
        <v>161</v>
      </c>
    </row>
    <row r="1640" spans="1:17" x14ac:dyDescent="0.2">
      <c r="A1640" s="8" t="s">
        <v>4542</v>
      </c>
      <c r="D1640" s="8" t="s">
        <v>1911</v>
      </c>
      <c r="G1640" s="8" t="s">
        <v>7479</v>
      </c>
      <c r="M1640" t="s">
        <v>4542</v>
      </c>
      <c r="N1640">
        <v>58</v>
      </c>
      <c r="P1640" t="s">
        <v>1911</v>
      </c>
      <c r="Q1640">
        <v>158</v>
      </c>
    </row>
    <row r="1641" spans="1:17" x14ac:dyDescent="0.2">
      <c r="A1641" s="8" t="s">
        <v>4589</v>
      </c>
      <c r="D1641" s="8" t="s">
        <v>2187</v>
      </c>
      <c r="G1641" s="8" t="s">
        <v>1783</v>
      </c>
      <c r="M1641" t="s">
        <v>4589</v>
      </c>
      <c r="N1641">
        <v>81</v>
      </c>
      <c r="P1641" t="s">
        <v>2187</v>
      </c>
      <c r="Q1641">
        <v>163</v>
      </c>
    </row>
    <row r="1642" spans="1:17" x14ac:dyDescent="0.2">
      <c r="A1642" s="8" t="s">
        <v>4656</v>
      </c>
      <c r="D1642" s="8" t="s">
        <v>2200</v>
      </c>
      <c r="G1642" s="8" t="s">
        <v>3559</v>
      </c>
      <c r="M1642" t="s">
        <v>4656</v>
      </c>
      <c r="N1642">
        <v>63</v>
      </c>
      <c r="P1642" t="s">
        <v>2200</v>
      </c>
      <c r="Q1642">
        <v>139</v>
      </c>
    </row>
    <row r="1643" spans="1:17" x14ac:dyDescent="0.2">
      <c r="A1643" s="8" t="s">
        <v>4653</v>
      </c>
      <c r="D1643" s="8" t="s">
        <v>2352</v>
      </c>
      <c r="G1643" s="8" t="s">
        <v>3649</v>
      </c>
      <c r="M1643" t="s">
        <v>4653</v>
      </c>
      <c r="N1643">
        <v>47</v>
      </c>
      <c r="P1643" t="s">
        <v>2352</v>
      </c>
      <c r="Q1643">
        <v>146</v>
      </c>
    </row>
    <row r="1644" spans="1:17" x14ac:dyDescent="0.2">
      <c r="A1644" s="8" t="s">
        <v>6835</v>
      </c>
      <c r="D1644" s="8" t="s">
        <v>4076</v>
      </c>
      <c r="G1644" s="8" t="s">
        <v>7480</v>
      </c>
      <c r="M1644" t="s">
        <v>6835</v>
      </c>
      <c r="N1644">
        <v>33</v>
      </c>
      <c r="P1644" t="s">
        <v>4076</v>
      </c>
      <c r="Q1644">
        <v>132</v>
      </c>
    </row>
    <row r="1645" spans="1:17" x14ac:dyDescent="0.2">
      <c r="A1645" s="8" t="s">
        <v>4773</v>
      </c>
      <c r="D1645" s="8" t="s">
        <v>4162</v>
      </c>
      <c r="G1645" s="8" t="s">
        <v>3779</v>
      </c>
      <c r="M1645" t="s">
        <v>4773</v>
      </c>
      <c r="N1645">
        <v>42</v>
      </c>
      <c r="P1645" t="s">
        <v>4162</v>
      </c>
      <c r="Q1645">
        <v>121</v>
      </c>
    </row>
    <row r="1646" spans="1:17" x14ac:dyDescent="0.2">
      <c r="A1646" s="8" t="s">
        <v>4854</v>
      </c>
      <c r="D1646" s="8" t="s">
        <v>7481</v>
      </c>
      <c r="G1646" s="8" t="s">
        <v>3989</v>
      </c>
      <c r="M1646" t="s">
        <v>4854</v>
      </c>
      <c r="N1646">
        <v>65</v>
      </c>
      <c r="P1646" t="s">
        <v>7481</v>
      </c>
      <c r="Q1646">
        <v>115</v>
      </c>
    </row>
    <row r="1647" spans="1:17" x14ac:dyDescent="0.2">
      <c r="A1647" s="8" t="s">
        <v>4857</v>
      </c>
      <c r="D1647" s="8" t="s">
        <v>2946</v>
      </c>
      <c r="G1647" s="8" t="s">
        <v>2609</v>
      </c>
      <c r="M1647" t="s">
        <v>4857</v>
      </c>
      <c r="N1647">
        <v>52</v>
      </c>
      <c r="P1647" t="s">
        <v>2946</v>
      </c>
      <c r="Q1647">
        <v>93</v>
      </c>
    </row>
    <row r="1648" spans="1:17" x14ac:dyDescent="0.2">
      <c r="A1648" s="8" t="s">
        <v>4864</v>
      </c>
      <c r="D1648" s="8" t="s">
        <v>7482</v>
      </c>
      <c r="G1648" s="8" t="s">
        <v>1911</v>
      </c>
      <c r="M1648" t="s">
        <v>4864</v>
      </c>
      <c r="N1648">
        <v>101</v>
      </c>
      <c r="P1648" t="s">
        <v>7482</v>
      </c>
      <c r="Q1648">
        <v>74</v>
      </c>
    </row>
    <row r="1649" spans="1:17" x14ac:dyDescent="0.2">
      <c r="A1649" s="8" t="s">
        <v>2715</v>
      </c>
      <c r="D1649" s="8" t="s">
        <v>3081</v>
      </c>
      <c r="G1649" s="8" t="s">
        <v>2187</v>
      </c>
      <c r="M1649" t="s">
        <v>2715</v>
      </c>
      <c r="N1649">
        <v>148</v>
      </c>
      <c r="P1649" t="s">
        <v>3081</v>
      </c>
      <c r="Q1649">
        <v>58</v>
      </c>
    </row>
    <row r="1650" spans="1:17" x14ac:dyDescent="0.2">
      <c r="A1650" s="8" t="s">
        <v>2107</v>
      </c>
      <c r="D1650" s="8" t="s">
        <v>3247</v>
      </c>
      <c r="G1650" s="8" t="s">
        <v>2200</v>
      </c>
      <c r="M1650" t="s">
        <v>2107</v>
      </c>
      <c r="N1650">
        <v>141</v>
      </c>
      <c r="P1650" t="s">
        <v>3247</v>
      </c>
      <c r="Q1650">
        <v>67</v>
      </c>
    </row>
    <row r="1651" spans="1:17" x14ac:dyDescent="0.2">
      <c r="A1651" s="8" t="s">
        <v>2115</v>
      </c>
      <c r="D1651" s="8" t="s">
        <v>2697</v>
      </c>
      <c r="G1651" s="8" t="s">
        <v>2352</v>
      </c>
      <c r="M1651" t="s">
        <v>2115</v>
      </c>
      <c r="N1651">
        <v>137</v>
      </c>
      <c r="P1651" t="s">
        <v>2697</v>
      </c>
      <c r="Q1651">
        <v>131</v>
      </c>
    </row>
    <row r="1652" spans="1:17" x14ac:dyDescent="0.2">
      <c r="A1652" s="8" t="s">
        <v>4951</v>
      </c>
      <c r="D1652" s="8" t="s">
        <v>3384</v>
      </c>
      <c r="G1652" s="8" t="s">
        <v>4076</v>
      </c>
      <c r="M1652" t="s">
        <v>4951</v>
      </c>
      <c r="N1652">
        <v>134</v>
      </c>
      <c r="P1652" t="s">
        <v>3384</v>
      </c>
      <c r="Q1652">
        <v>113</v>
      </c>
    </row>
    <row r="1653" spans="1:17" x14ac:dyDescent="0.2">
      <c r="A1653" s="8" t="s">
        <v>4940</v>
      </c>
      <c r="D1653" s="8" t="s">
        <v>3381</v>
      </c>
      <c r="G1653" s="8" t="s">
        <v>4162</v>
      </c>
      <c r="M1653" t="s">
        <v>4940</v>
      </c>
      <c r="N1653">
        <v>107</v>
      </c>
      <c r="P1653" t="s">
        <v>3381</v>
      </c>
      <c r="Q1653">
        <v>140</v>
      </c>
    </row>
    <row r="1654" spans="1:17" x14ac:dyDescent="0.2">
      <c r="A1654" s="8" t="s">
        <v>1323</v>
      </c>
      <c r="D1654" s="8" t="s">
        <v>7483</v>
      </c>
      <c r="G1654" s="8" t="s">
        <v>7481</v>
      </c>
      <c r="M1654" t="s">
        <v>1323</v>
      </c>
      <c r="N1654">
        <v>130</v>
      </c>
      <c r="P1654" t="s">
        <v>7483</v>
      </c>
      <c r="Q1654">
        <v>126</v>
      </c>
    </row>
    <row r="1655" spans="1:17" x14ac:dyDescent="0.2">
      <c r="A1655" s="8" t="s">
        <v>2922</v>
      </c>
      <c r="D1655" s="8" t="s">
        <v>5138</v>
      </c>
      <c r="G1655" s="8" t="s">
        <v>2946</v>
      </c>
      <c r="M1655" t="s">
        <v>2922</v>
      </c>
      <c r="N1655">
        <v>117</v>
      </c>
      <c r="P1655" t="s">
        <v>5138</v>
      </c>
      <c r="Q1655">
        <v>85</v>
      </c>
    </row>
    <row r="1656" spans="1:17" x14ac:dyDescent="0.2">
      <c r="A1656" s="8" t="s">
        <v>2931</v>
      </c>
      <c r="D1656" s="8" t="s">
        <v>5195</v>
      </c>
      <c r="G1656" s="8" t="s">
        <v>7482</v>
      </c>
      <c r="M1656" t="s">
        <v>2931</v>
      </c>
      <c r="N1656">
        <v>89</v>
      </c>
      <c r="P1656" t="s">
        <v>5195</v>
      </c>
      <c r="Q1656">
        <v>66</v>
      </c>
    </row>
    <row r="1657" spans="1:17" x14ac:dyDescent="0.2">
      <c r="A1657" s="8" t="s">
        <v>1593</v>
      </c>
      <c r="D1657" s="8" t="s">
        <v>5276</v>
      </c>
      <c r="G1657" s="8" t="s">
        <v>3081</v>
      </c>
      <c r="M1657" t="s">
        <v>1593</v>
      </c>
      <c r="N1657">
        <v>92</v>
      </c>
      <c r="P1657" t="s">
        <v>5276</v>
      </c>
      <c r="Q1657">
        <v>56</v>
      </c>
    </row>
    <row r="1658" spans="1:17" x14ac:dyDescent="0.2">
      <c r="A1658" s="8" t="s">
        <v>2970</v>
      </c>
      <c r="D1658" s="8" t="s">
        <v>7101</v>
      </c>
      <c r="G1658" s="8" t="s">
        <v>3247</v>
      </c>
      <c r="M1658" t="s">
        <v>2970</v>
      </c>
      <c r="N1658">
        <v>87</v>
      </c>
      <c r="P1658" t="s">
        <v>7101</v>
      </c>
      <c r="Q1658">
        <v>41</v>
      </c>
    </row>
    <row r="1659" spans="1:17" x14ac:dyDescent="0.2">
      <c r="A1659" s="8" t="s">
        <v>1747</v>
      </c>
      <c r="D1659" s="8" t="s">
        <v>5539</v>
      </c>
      <c r="G1659" s="8" t="s">
        <v>2697</v>
      </c>
      <c r="M1659" t="s">
        <v>1747</v>
      </c>
      <c r="N1659">
        <v>88</v>
      </c>
      <c r="P1659" t="s">
        <v>5539</v>
      </c>
      <c r="Q1659">
        <v>116</v>
      </c>
    </row>
    <row r="1660" spans="1:17" x14ac:dyDescent="0.2">
      <c r="A1660" s="8" t="s">
        <v>3038</v>
      </c>
      <c r="D1660" s="8" t="s">
        <v>4168</v>
      </c>
      <c r="G1660" s="8" t="s">
        <v>3384</v>
      </c>
      <c r="M1660" t="s">
        <v>3038</v>
      </c>
      <c r="N1660">
        <v>79</v>
      </c>
      <c r="P1660" t="s">
        <v>4168</v>
      </c>
      <c r="Q1660">
        <v>107</v>
      </c>
    </row>
    <row r="1661" spans="1:17" x14ac:dyDescent="0.2">
      <c r="A1661" s="8" t="s">
        <v>6836</v>
      </c>
      <c r="D1661" s="8" t="s">
        <v>4242</v>
      </c>
      <c r="G1661" s="8" t="s">
        <v>7483</v>
      </c>
      <c r="M1661" t="s">
        <v>6836</v>
      </c>
      <c r="N1661">
        <v>68</v>
      </c>
      <c r="P1661" t="s">
        <v>4242</v>
      </c>
      <c r="Q1661">
        <v>105</v>
      </c>
    </row>
    <row r="1662" spans="1:17" x14ac:dyDescent="0.2">
      <c r="A1662" s="8" t="s">
        <v>7485</v>
      </c>
      <c r="D1662" s="8" t="s">
        <v>7484</v>
      </c>
      <c r="G1662" s="8" t="s">
        <v>5138</v>
      </c>
      <c r="M1662" t="s">
        <v>7485</v>
      </c>
      <c r="N1662">
        <v>62</v>
      </c>
      <c r="P1662" t="s">
        <v>7484</v>
      </c>
      <c r="Q1662">
        <v>89</v>
      </c>
    </row>
    <row r="1663" spans="1:17" x14ac:dyDescent="0.2">
      <c r="A1663" s="8" t="s">
        <v>3087</v>
      </c>
      <c r="D1663" s="8" t="s">
        <v>7969</v>
      </c>
      <c r="G1663" s="8" t="s">
        <v>5195</v>
      </c>
      <c r="M1663" t="s">
        <v>3087</v>
      </c>
      <c r="N1663">
        <v>86</v>
      </c>
      <c r="P1663" t="s">
        <v>7969</v>
      </c>
      <c r="Q1663">
        <v>70</v>
      </c>
    </row>
    <row r="1664" spans="1:17" x14ac:dyDescent="0.2">
      <c r="A1664" s="8" t="s">
        <v>3131</v>
      </c>
      <c r="D1664" s="8" t="s">
        <v>4327</v>
      </c>
      <c r="G1664" s="8" t="s">
        <v>5276</v>
      </c>
      <c r="M1664" t="s">
        <v>3131</v>
      </c>
      <c r="N1664">
        <v>62</v>
      </c>
      <c r="P1664" t="s">
        <v>4327</v>
      </c>
      <c r="Q1664">
        <v>81</v>
      </c>
    </row>
    <row r="1665" spans="1:17" x14ac:dyDescent="0.2">
      <c r="A1665" s="8" t="s">
        <v>3146</v>
      </c>
      <c r="D1665" s="8" t="s">
        <v>4403</v>
      </c>
      <c r="G1665" s="8" t="s">
        <v>7101</v>
      </c>
      <c r="M1665" t="s">
        <v>3146</v>
      </c>
      <c r="N1665">
        <v>50</v>
      </c>
      <c r="P1665" t="s">
        <v>4403</v>
      </c>
      <c r="Q1665">
        <v>71</v>
      </c>
    </row>
    <row r="1666" spans="1:17" x14ac:dyDescent="0.2">
      <c r="A1666" s="8" t="s">
        <v>3161</v>
      </c>
      <c r="D1666" s="8" t="s">
        <v>4366</v>
      </c>
      <c r="G1666" s="8" t="s">
        <v>5539</v>
      </c>
      <c r="M1666" t="s">
        <v>3161</v>
      </c>
      <c r="N1666">
        <v>74</v>
      </c>
      <c r="P1666" t="s">
        <v>4366</v>
      </c>
      <c r="Q1666">
        <v>73</v>
      </c>
    </row>
    <row r="1667" spans="1:17" x14ac:dyDescent="0.2">
      <c r="A1667" s="8" t="s">
        <v>3194</v>
      </c>
      <c r="D1667" s="8" t="s">
        <v>4450</v>
      </c>
      <c r="G1667" s="8" t="s">
        <v>4168</v>
      </c>
      <c r="M1667" t="s">
        <v>3194</v>
      </c>
      <c r="N1667">
        <v>61</v>
      </c>
      <c r="P1667" t="s">
        <v>4450</v>
      </c>
      <c r="Q1667">
        <v>79</v>
      </c>
    </row>
    <row r="1668" spans="1:17" x14ac:dyDescent="0.2">
      <c r="A1668" s="8" t="s">
        <v>3175</v>
      </c>
      <c r="D1668" s="8" t="s">
        <v>4542</v>
      </c>
      <c r="G1668" s="8" t="s">
        <v>4242</v>
      </c>
      <c r="M1668" t="s">
        <v>3175</v>
      </c>
      <c r="N1668">
        <v>47</v>
      </c>
      <c r="P1668" t="s">
        <v>4542</v>
      </c>
      <c r="Q1668">
        <v>53</v>
      </c>
    </row>
    <row r="1669" spans="1:17" x14ac:dyDescent="0.2">
      <c r="A1669" s="8" t="s">
        <v>3229</v>
      </c>
      <c r="D1669" s="8" t="s">
        <v>4589</v>
      </c>
      <c r="G1669" s="8" t="s">
        <v>7484</v>
      </c>
      <c r="M1669" t="s">
        <v>3229</v>
      </c>
      <c r="N1669">
        <v>52</v>
      </c>
      <c r="P1669" t="s">
        <v>4589</v>
      </c>
      <c r="Q1669">
        <v>78</v>
      </c>
    </row>
    <row r="1670" spans="1:17" x14ac:dyDescent="0.2">
      <c r="A1670" s="8" t="s">
        <v>7486</v>
      </c>
      <c r="D1670" s="8" t="s">
        <v>4656</v>
      </c>
      <c r="G1670" s="8" t="s">
        <v>7969</v>
      </c>
      <c r="M1670" t="s">
        <v>7486</v>
      </c>
      <c r="N1670">
        <v>52</v>
      </c>
      <c r="P1670" t="s">
        <v>4656</v>
      </c>
      <c r="Q1670">
        <v>66</v>
      </c>
    </row>
    <row r="1671" spans="1:17" x14ac:dyDescent="0.2">
      <c r="A1671" s="8" t="s">
        <v>3279</v>
      </c>
      <c r="D1671" s="8" t="s">
        <v>4653</v>
      </c>
      <c r="G1671" s="8" t="s">
        <v>4327</v>
      </c>
      <c r="M1671" t="s">
        <v>3279</v>
      </c>
      <c r="N1671">
        <v>22</v>
      </c>
      <c r="P1671" t="s">
        <v>4653</v>
      </c>
      <c r="Q1671">
        <v>51</v>
      </c>
    </row>
    <row r="1672" spans="1:17" x14ac:dyDescent="0.2">
      <c r="A1672" s="8" t="s">
        <v>2583</v>
      </c>
      <c r="D1672" s="8" t="s">
        <v>6835</v>
      </c>
      <c r="G1672" s="8" t="s">
        <v>4403</v>
      </c>
      <c r="M1672" t="s">
        <v>2583</v>
      </c>
      <c r="N1672">
        <v>165</v>
      </c>
      <c r="P1672" t="s">
        <v>6835</v>
      </c>
      <c r="Q1672">
        <v>42</v>
      </c>
    </row>
    <row r="1673" spans="1:17" x14ac:dyDescent="0.2">
      <c r="A1673" s="8" t="s">
        <v>1884</v>
      </c>
      <c r="D1673" s="8" t="s">
        <v>4773</v>
      </c>
      <c r="G1673" s="8" t="s">
        <v>4366</v>
      </c>
      <c r="M1673" t="s">
        <v>1884</v>
      </c>
      <c r="N1673">
        <v>156</v>
      </c>
      <c r="P1673" t="s">
        <v>4773</v>
      </c>
      <c r="Q1673">
        <v>29</v>
      </c>
    </row>
    <row r="1674" spans="1:17" x14ac:dyDescent="0.2">
      <c r="A1674" s="8" t="s">
        <v>1953</v>
      </c>
      <c r="D1674" s="8" t="s">
        <v>4854</v>
      </c>
      <c r="G1674" s="8" t="s">
        <v>4450</v>
      </c>
      <c r="M1674" t="s">
        <v>1953</v>
      </c>
      <c r="N1674">
        <v>148</v>
      </c>
      <c r="P1674" t="s">
        <v>4854</v>
      </c>
      <c r="Q1674">
        <v>59</v>
      </c>
    </row>
    <row r="1675" spans="1:17" x14ac:dyDescent="0.2">
      <c r="A1675" s="8" t="s">
        <v>1947</v>
      </c>
      <c r="D1675" s="8" t="s">
        <v>4857</v>
      </c>
      <c r="G1675" s="8" t="s">
        <v>4542</v>
      </c>
      <c r="M1675" t="s">
        <v>1947</v>
      </c>
      <c r="N1675">
        <v>159</v>
      </c>
      <c r="P1675" t="s">
        <v>4857</v>
      </c>
      <c r="Q1675">
        <v>63</v>
      </c>
    </row>
    <row r="1676" spans="1:17" x14ac:dyDescent="0.2">
      <c r="A1676" s="8" t="s">
        <v>2074</v>
      </c>
      <c r="D1676" s="8" t="s">
        <v>2715</v>
      </c>
      <c r="G1676" s="8" t="s">
        <v>4589</v>
      </c>
      <c r="M1676" t="s">
        <v>2074</v>
      </c>
      <c r="N1676">
        <v>136</v>
      </c>
      <c r="P1676" t="s">
        <v>2715</v>
      </c>
      <c r="Q1676">
        <v>156</v>
      </c>
    </row>
    <row r="1677" spans="1:17" x14ac:dyDescent="0.2">
      <c r="A1677" s="8" t="s">
        <v>3317</v>
      </c>
      <c r="D1677" s="8" t="s">
        <v>2107</v>
      </c>
      <c r="G1677" s="8" t="s">
        <v>4656</v>
      </c>
      <c r="M1677" t="s">
        <v>3317</v>
      </c>
      <c r="N1677">
        <v>134</v>
      </c>
      <c r="P1677" t="s">
        <v>2107</v>
      </c>
      <c r="Q1677">
        <v>150</v>
      </c>
    </row>
    <row r="1678" spans="1:17" x14ac:dyDescent="0.2">
      <c r="A1678" s="8" t="s">
        <v>6837</v>
      </c>
      <c r="D1678" s="8" t="s">
        <v>2115</v>
      </c>
      <c r="G1678" s="8" t="s">
        <v>4653</v>
      </c>
      <c r="M1678" t="s">
        <v>6837</v>
      </c>
      <c r="N1678">
        <v>124</v>
      </c>
      <c r="P1678" t="s">
        <v>2115</v>
      </c>
      <c r="Q1678">
        <v>135</v>
      </c>
    </row>
    <row r="1679" spans="1:17" x14ac:dyDescent="0.2">
      <c r="A1679" s="8" t="s">
        <v>4228</v>
      </c>
      <c r="D1679" s="8" t="s">
        <v>4951</v>
      </c>
      <c r="G1679" s="8" t="s">
        <v>6835</v>
      </c>
      <c r="M1679" t="s">
        <v>4228</v>
      </c>
      <c r="N1679">
        <v>100</v>
      </c>
      <c r="P1679" t="s">
        <v>4951</v>
      </c>
      <c r="Q1679">
        <v>138</v>
      </c>
    </row>
    <row r="1680" spans="1:17" x14ac:dyDescent="0.2">
      <c r="A1680" s="8" t="s">
        <v>7970</v>
      </c>
      <c r="D1680" s="8" t="s">
        <v>4940</v>
      </c>
      <c r="G1680" s="8" t="s">
        <v>4773</v>
      </c>
      <c r="M1680" t="s">
        <v>7970</v>
      </c>
      <c r="N1680">
        <v>61</v>
      </c>
      <c r="P1680" t="s">
        <v>4940</v>
      </c>
      <c r="Q1680">
        <v>112</v>
      </c>
    </row>
    <row r="1681" spans="1:17" x14ac:dyDescent="0.2">
      <c r="A1681" s="8" t="s">
        <v>2811</v>
      </c>
      <c r="D1681" s="8" t="s">
        <v>1323</v>
      </c>
      <c r="G1681" s="8" t="s">
        <v>8369</v>
      </c>
      <c r="M1681" t="s">
        <v>2811</v>
      </c>
      <c r="N1681">
        <v>129</v>
      </c>
      <c r="P1681" t="s">
        <v>1323</v>
      </c>
      <c r="Q1681">
        <v>133</v>
      </c>
    </row>
    <row r="1682" spans="1:17" x14ac:dyDescent="0.2">
      <c r="A1682" s="8" t="s">
        <v>5073</v>
      </c>
      <c r="D1682" s="8" t="s">
        <v>2922</v>
      </c>
      <c r="G1682" s="8" t="s">
        <v>4854</v>
      </c>
      <c r="M1682" t="s">
        <v>5073</v>
      </c>
      <c r="N1682">
        <v>104</v>
      </c>
      <c r="P1682" t="s">
        <v>2922</v>
      </c>
      <c r="Q1682">
        <v>116</v>
      </c>
    </row>
    <row r="1683" spans="1:17" x14ac:dyDescent="0.2">
      <c r="A1683" s="8" t="s">
        <v>1488</v>
      </c>
      <c r="D1683" s="8" t="s">
        <v>2931</v>
      </c>
      <c r="G1683" s="8" t="s">
        <v>4857</v>
      </c>
      <c r="M1683" t="s">
        <v>1488</v>
      </c>
      <c r="N1683">
        <v>135</v>
      </c>
      <c r="P1683" t="s">
        <v>2931</v>
      </c>
      <c r="Q1683">
        <v>97</v>
      </c>
    </row>
    <row r="1684" spans="1:17" x14ac:dyDescent="0.2">
      <c r="A1684" s="8" t="s">
        <v>1330</v>
      </c>
      <c r="D1684" s="8" t="s">
        <v>1593</v>
      </c>
      <c r="G1684" s="8" t="s">
        <v>4864</v>
      </c>
      <c r="M1684" t="s">
        <v>1330</v>
      </c>
      <c r="N1684">
        <v>119</v>
      </c>
      <c r="P1684" t="s">
        <v>1593</v>
      </c>
      <c r="Q1684">
        <v>100</v>
      </c>
    </row>
    <row r="1685" spans="1:17" x14ac:dyDescent="0.2">
      <c r="A1685" s="8" t="s">
        <v>4185</v>
      </c>
      <c r="D1685" s="8" t="s">
        <v>2970</v>
      </c>
      <c r="G1685" s="8" t="s">
        <v>2715</v>
      </c>
      <c r="M1685" t="s">
        <v>4185</v>
      </c>
      <c r="N1685">
        <v>96</v>
      </c>
      <c r="P1685" t="s">
        <v>2970</v>
      </c>
      <c r="Q1685">
        <v>82</v>
      </c>
    </row>
    <row r="1686" spans="1:17" x14ac:dyDescent="0.2">
      <c r="A1686" s="8" t="s">
        <v>1651</v>
      </c>
      <c r="D1686" s="8" t="s">
        <v>1747</v>
      </c>
      <c r="G1686" s="8" t="s">
        <v>2107</v>
      </c>
      <c r="M1686" t="s">
        <v>1651</v>
      </c>
      <c r="N1686">
        <v>114</v>
      </c>
      <c r="P1686" t="s">
        <v>1747</v>
      </c>
      <c r="Q1686">
        <v>92</v>
      </c>
    </row>
    <row r="1687" spans="1:17" x14ac:dyDescent="0.2">
      <c r="A1687" s="8" t="s">
        <v>4249</v>
      </c>
      <c r="D1687" s="8" t="s">
        <v>3038</v>
      </c>
      <c r="G1687" s="8" t="s">
        <v>2115</v>
      </c>
      <c r="M1687" t="s">
        <v>4249</v>
      </c>
      <c r="N1687">
        <v>91</v>
      </c>
      <c r="P1687" t="s">
        <v>3038</v>
      </c>
      <c r="Q1687">
        <v>84</v>
      </c>
    </row>
    <row r="1688" spans="1:17" x14ac:dyDescent="0.2">
      <c r="A1688" s="8" t="s">
        <v>4280</v>
      </c>
      <c r="D1688" s="8" t="s">
        <v>6836</v>
      </c>
      <c r="G1688" s="8" t="s">
        <v>4951</v>
      </c>
      <c r="M1688" t="s">
        <v>4280</v>
      </c>
      <c r="N1688">
        <v>77</v>
      </c>
      <c r="P1688" t="s">
        <v>6836</v>
      </c>
      <c r="Q1688">
        <v>62</v>
      </c>
    </row>
    <row r="1689" spans="1:17" x14ac:dyDescent="0.2">
      <c r="A1689" s="8" t="s">
        <v>1692</v>
      </c>
      <c r="D1689" s="8" t="s">
        <v>7485</v>
      </c>
      <c r="G1689" s="8" t="s">
        <v>4940</v>
      </c>
      <c r="M1689" t="s">
        <v>1692</v>
      </c>
      <c r="N1689">
        <v>94</v>
      </c>
      <c r="P1689" t="s">
        <v>7485</v>
      </c>
      <c r="Q1689">
        <v>66</v>
      </c>
    </row>
    <row r="1690" spans="1:17" x14ac:dyDescent="0.2">
      <c r="A1690" s="8" t="s">
        <v>4347</v>
      </c>
      <c r="D1690" s="8" t="s">
        <v>3087</v>
      </c>
      <c r="G1690" s="8" t="s">
        <v>1323</v>
      </c>
      <c r="M1690" t="s">
        <v>4347</v>
      </c>
      <c r="N1690">
        <v>90</v>
      </c>
      <c r="P1690" t="s">
        <v>3087</v>
      </c>
      <c r="Q1690">
        <v>90</v>
      </c>
    </row>
    <row r="1691" spans="1:17" x14ac:dyDescent="0.2">
      <c r="A1691" s="8" t="s">
        <v>4376</v>
      </c>
      <c r="D1691" s="8" t="s">
        <v>3131</v>
      </c>
      <c r="G1691" s="8" t="s">
        <v>2922</v>
      </c>
      <c r="M1691" t="s">
        <v>4376</v>
      </c>
      <c r="N1691">
        <v>72</v>
      </c>
      <c r="P1691" t="s">
        <v>3131</v>
      </c>
      <c r="Q1691">
        <v>69</v>
      </c>
    </row>
    <row r="1692" spans="1:17" x14ac:dyDescent="0.2">
      <c r="A1692" s="8" t="s">
        <v>4392</v>
      </c>
      <c r="D1692" s="8" t="s">
        <v>3146</v>
      </c>
      <c r="G1692" s="8" t="s">
        <v>2931</v>
      </c>
      <c r="M1692" t="s">
        <v>4392</v>
      </c>
      <c r="N1692">
        <v>66</v>
      </c>
      <c r="P1692" t="s">
        <v>3146</v>
      </c>
      <c r="Q1692">
        <v>52</v>
      </c>
    </row>
    <row r="1693" spans="1:17" x14ac:dyDescent="0.2">
      <c r="A1693" s="8" t="s">
        <v>1852</v>
      </c>
      <c r="D1693" s="8" t="s">
        <v>3161</v>
      </c>
      <c r="G1693" s="8" t="s">
        <v>1593</v>
      </c>
      <c r="M1693" t="s">
        <v>1852</v>
      </c>
      <c r="N1693">
        <v>99</v>
      </c>
      <c r="P1693" t="s">
        <v>3161</v>
      </c>
      <c r="Q1693">
        <v>62</v>
      </c>
    </row>
    <row r="1694" spans="1:17" x14ac:dyDescent="0.2">
      <c r="A1694" s="8" t="s">
        <v>4507</v>
      </c>
      <c r="D1694" s="8" t="s">
        <v>3194</v>
      </c>
      <c r="G1694" s="8" t="s">
        <v>2970</v>
      </c>
      <c r="M1694" t="s">
        <v>4507</v>
      </c>
      <c r="N1694">
        <v>93</v>
      </c>
      <c r="P1694" t="s">
        <v>3194</v>
      </c>
      <c r="Q1694">
        <v>62</v>
      </c>
    </row>
    <row r="1695" spans="1:17" x14ac:dyDescent="0.2">
      <c r="A1695" s="8" t="s">
        <v>4454</v>
      </c>
      <c r="D1695" s="8" t="s">
        <v>3175</v>
      </c>
      <c r="G1695" s="8" t="s">
        <v>1747</v>
      </c>
      <c r="M1695" t="s">
        <v>4454</v>
      </c>
      <c r="N1695">
        <v>77</v>
      </c>
      <c r="P1695" t="s">
        <v>3175</v>
      </c>
      <c r="Q1695">
        <v>52</v>
      </c>
    </row>
    <row r="1696" spans="1:17" x14ac:dyDescent="0.2">
      <c r="A1696" s="8" t="s">
        <v>4517</v>
      </c>
      <c r="D1696" s="8" t="s">
        <v>3229</v>
      </c>
      <c r="G1696" s="8" t="s">
        <v>3038</v>
      </c>
      <c r="M1696" t="s">
        <v>4517</v>
      </c>
      <c r="N1696">
        <v>67</v>
      </c>
      <c r="P1696" t="s">
        <v>3229</v>
      </c>
      <c r="Q1696">
        <v>47</v>
      </c>
    </row>
    <row r="1697" spans="1:17" x14ac:dyDescent="0.2">
      <c r="A1697" s="8" t="s">
        <v>4603</v>
      </c>
      <c r="D1697" s="8" t="s">
        <v>7486</v>
      </c>
      <c r="G1697" s="8" t="s">
        <v>6836</v>
      </c>
      <c r="M1697" t="s">
        <v>4603</v>
      </c>
      <c r="N1697">
        <v>72</v>
      </c>
      <c r="P1697" t="s">
        <v>7486</v>
      </c>
      <c r="Q1697">
        <v>46</v>
      </c>
    </row>
    <row r="1698" spans="1:17" x14ac:dyDescent="0.2">
      <c r="A1698" s="8" t="s">
        <v>4600</v>
      </c>
      <c r="D1698" s="8" t="s">
        <v>3279</v>
      </c>
      <c r="G1698" s="8" t="s">
        <v>7485</v>
      </c>
      <c r="M1698" t="s">
        <v>4600</v>
      </c>
      <c r="N1698">
        <v>64</v>
      </c>
      <c r="P1698" t="s">
        <v>3279</v>
      </c>
      <c r="Q1698">
        <v>48</v>
      </c>
    </row>
    <row r="1699" spans="1:17" x14ac:dyDescent="0.2">
      <c r="A1699" s="8" t="s">
        <v>4675</v>
      </c>
      <c r="D1699" s="8" t="s">
        <v>3284</v>
      </c>
      <c r="G1699" s="8" t="s">
        <v>3087</v>
      </c>
      <c r="M1699" t="s">
        <v>4675</v>
      </c>
      <c r="N1699">
        <v>56</v>
      </c>
      <c r="P1699" t="s">
        <v>3284</v>
      </c>
      <c r="Q1699">
        <v>22</v>
      </c>
    </row>
    <row r="1700" spans="1:17" x14ac:dyDescent="0.2">
      <c r="A1700" s="8" t="s">
        <v>4679</v>
      </c>
      <c r="D1700" s="8" t="s">
        <v>2583</v>
      </c>
      <c r="G1700" s="8" t="s">
        <v>3131</v>
      </c>
      <c r="M1700" t="s">
        <v>4679</v>
      </c>
      <c r="N1700">
        <v>56</v>
      </c>
      <c r="P1700" t="s">
        <v>2583</v>
      </c>
      <c r="Q1700">
        <v>167</v>
      </c>
    </row>
    <row r="1701" spans="1:17" x14ac:dyDescent="0.2">
      <c r="A1701" s="8" t="s">
        <v>4701</v>
      </c>
      <c r="D1701" s="8" t="s">
        <v>1884</v>
      </c>
      <c r="G1701" s="8" t="s">
        <v>3146</v>
      </c>
      <c r="M1701" t="s">
        <v>4701</v>
      </c>
      <c r="N1701">
        <v>41</v>
      </c>
      <c r="P1701" t="s">
        <v>1884</v>
      </c>
      <c r="Q1701">
        <v>163</v>
      </c>
    </row>
    <row r="1702" spans="1:17" x14ac:dyDescent="0.2">
      <c r="A1702" s="8" t="s">
        <v>4783</v>
      </c>
      <c r="D1702" s="8" t="s">
        <v>1953</v>
      </c>
      <c r="G1702" s="8" t="s">
        <v>3161</v>
      </c>
      <c r="M1702" t="s">
        <v>4783</v>
      </c>
      <c r="N1702">
        <v>48</v>
      </c>
      <c r="P1702" t="s">
        <v>1953</v>
      </c>
      <c r="Q1702">
        <v>149</v>
      </c>
    </row>
    <row r="1703" spans="1:17" x14ac:dyDescent="0.2">
      <c r="A1703" s="8" t="s">
        <v>4834</v>
      </c>
      <c r="D1703" s="8" t="s">
        <v>1947</v>
      </c>
      <c r="G1703" s="8" t="s">
        <v>3194</v>
      </c>
      <c r="M1703" t="s">
        <v>4834</v>
      </c>
      <c r="N1703">
        <v>29</v>
      </c>
      <c r="P1703" t="s">
        <v>1947</v>
      </c>
      <c r="Q1703">
        <v>146</v>
      </c>
    </row>
    <row r="1704" spans="1:17" x14ac:dyDescent="0.2">
      <c r="A1704" s="8" t="s">
        <v>6723</v>
      </c>
      <c r="D1704" s="8" t="s">
        <v>2074</v>
      </c>
      <c r="G1704" s="8" t="s">
        <v>3175</v>
      </c>
      <c r="M1704" t="s">
        <v>6723</v>
      </c>
      <c r="N1704">
        <v>37</v>
      </c>
      <c r="P1704" t="s">
        <v>2074</v>
      </c>
      <c r="Q1704">
        <v>133</v>
      </c>
    </row>
    <row r="1705" spans="1:17" x14ac:dyDescent="0.2">
      <c r="A1705" s="8" t="s">
        <v>4894</v>
      </c>
      <c r="D1705" s="8" t="s">
        <v>3317</v>
      </c>
      <c r="G1705" s="8" t="s">
        <v>3229</v>
      </c>
      <c r="M1705" t="s">
        <v>4894</v>
      </c>
      <c r="N1705">
        <v>117</v>
      </c>
      <c r="P1705" t="s">
        <v>3317</v>
      </c>
      <c r="Q1705">
        <v>127</v>
      </c>
    </row>
    <row r="1706" spans="1:17" x14ac:dyDescent="0.2">
      <c r="A1706" s="8" t="s">
        <v>2593</v>
      </c>
      <c r="D1706" s="8" t="s">
        <v>6837</v>
      </c>
      <c r="G1706" s="8" t="s">
        <v>7486</v>
      </c>
      <c r="M1706" t="s">
        <v>2593</v>
      </c>
      <c r="N1706">
        <v>163</v>
      </c>
      <c r="P1706" t="s">
        <v>6837</v>
      </c>
      <c r="Q1706">
        <v>130</v>
      </c>
    </row>
    <row r="1707" spans="1:17" x14ac:dyDescent="0.2">
      <c r="A1707" s="8" t="s">
        <v>1979</v>
      </c>
      <c r="D1707" s="8" t="s">
        <v>4228</v>
      </c>
      <c r="G1707" s="8" t="s">
        <v>3279</v>
      </c>
      <c r="M1707" t="s">
        <v>1979</v>
      </c>
      <c r="N1707">
        <v>172</v>
      </c>
      <c r="P1707" t="s">
        <v>4228</v>
      </c>
      <c r="Q1707">
        <v>96</v>
      </c>
    </row>
    <row r="1708" spans="1:17" x14ac:dyDescent="0.2">
      <c r="A1708" s="8" t="s">
        <v>1984</v>
      </c>
      <c r="D1708" s="8" t="s">
        <v>7970</v>
      </c>
      <c r="G1708" s="8" t="s">
        <v>3284</v>
      </c>
      <c r="M1708" t="s">
        <v>1984</v>
      </c>
      <c r="N1708">
        <v>157</v>
      </c>
      <c r="P1708" t="s">
        <v>7970</v>
      </c>
      <c r="Q1708">
        <v>65</v>
      </c>
    </row>
    <row r="1709" spans="1:17" x14ac:dyDescent="0.2">
      <c r="A1709" s="8" t="s">
        <v>2133</v>
      </c>
      <c r="D1709" s="8" t="s">
        <v>2811</v>
      </c>
      <c r="G1709" s="8" t="s">
        <v>2583</v>
      </c>
      <c r="M1709" t="s">
        <v>2133</v>
      </c>
      <c r="N1709">
        <v>163</v>
      </c>
      <c r="P1709" t="s">
        <v>2811</v>
      </c>
      <c r="Q1709">
        <v>129</v>
      </c>
    </row>
    <row r="1710" spans="1:17" x14ac:dyDescent="0.2">
      <c r="A1710" s="8" t="s">
        <v>2127</v>
      </c>
      <c r="D1710" s="8" t="s">
        <v>5073</v>
      </c>
      <c r="G1710" s="8" t="s">
        <v>1884</v>
      </c>
      <c r="M1710" t="s">
        <v>2127</v>
      </c>
      <c r="N1710">
        <v>150</v>
      </c>
      <c r="P1710" t="s">
        <v>5073</v>
      </c>
      <c r="Q1710">
        <v>106</v>
      </c>
    </row>
    <row r="1711" spans="1:17" x14ac:dyDescent="0.2">
      <c r="A1711" s="8" t="s">
        <v>4947</v>
      </c>
      <c r="D1711" s="8" t="s">
        <v>1488</v>
      </c>
      <c r="G1711" s="8" t="s">
        <v>1953</v>
      </c>
      <c r="M1711" t="s">
        <v>4947</v>
      </c>
      <c r="N1711">
        <v>137</v>
      </c>
      <c r="P1711" t="s">
        <v>1488</v>
      </c>
      <c r="Q1711">
        <v>131</v>
      </c>
    </row>
    <row r="1712" spans="1:17" x14ac:dyDescent="0.2">
      <c r="A1712" s="8" t="s">
        <v>4954</v>
      </c>
      <c r="D1712" s="8" t="s">
        <v>1330</v>
      </c>
      <c r="G1712" s="8" t="s">
        <v>1947</v>
      </c>
      <c r="M1712" t="s">
        <v>4954</v>
      </c>
      <c r="N1712">
        <v>123</v>
      </c>
      <c r="P1712" t="s">
        <v>1330</v>
      </c>
      <c r="Q1712">
        <v>118</v>
      </c>
    </row>
    <row r="1713" spans="1:17" x14ac:dyDescent="0.2">
      <c r="A1713" s="8" t="s">
        <v>4961</v>
      </c>
      <c r="D1713" s="8" t="s">
        <v>4185</v>
      </c>
      <c r="G1713" s="8" t="s">
        <v>2074</v>
      </c>
      <c r="M1713" t="s">
        <v>4961</v>
      </c>
      <c r="N1713">
        <v>127</v>
      </c>
      <c r="P1713" t="s">
        <v>4185</v>
      </c>
      <c r="Q1713">
        <v>101</v>
      </c>
    </row>
    <row r="1714" spans="1:17" x14ac:dyDescent="0.2">
      <c r="A1714" s="8" t="s">
        <v>2935</v>
      </c>
      <c r="D1714" s="8" t="s">
        <v>1651</v>
      </c>
      <c r="G1714" s="8" t="s">
        <v>3317</v>
      </c>
      <c r="M1714" t="s">
        <v>2935</v>
      </c>
      <c r="N1714">
        <v>109</v>
      </c>
      <c r="P1714" t="s">
        <v>1651</v>
      </c>
      <c r="Q1714">
        <v>116</v>
      </c>
    </row>
    <row r="1715" spans="1:17" x14ac:dyDescent="0.2">
      <c r="A1715" s="8" t="s">
        <v>2963</v>
      </c>
      <c r="D1715" s="8" t="s">
        <v>4249</v>
      </c>
      <c r="G1715" s="8" t="s">
        <v>6837</v>
      </c>
      <c r="M1715" t="s">
        <v>2963</v>
      </c>
      <c r="N1715">
        <v>87</v>
      </c>
      <c r="P1715" t="s">
        <v>4249</v>
      </c>
      <c r="Q1715">
        <v>97</v>
      </c>
    </row>
    <row r="1716" spans="1:17" x14ac:dyDescent="0.2">
      <c r="A1716" s="8" t="s">
        <v>3032</v>
      </c>
      <c r="D1716" s="8" t="s">
        <v>4280</v>
      </c>
      <c r="G1716" s="8" t="s">
        <v>4228</v>
      </c>
      <c r="M1716" t="s">
        <v>3032</v>
      </c>
      <c r="N1716">
        <v>85</v>
      </c>
      <c r="P1716" t="s">
        <v>4280</v>
      </c>
      <c r="Q1716">
        <v>78</v>
      </c>
    </row>
    <row r="1717" spans="1:17" x14ac:dyDescent="0.2">
      <c r="A1717" s="8" t="s">
        <v>3141</v>
      </c>
      <c r="D1717" s="8" t="s">
        <v>1692</v>
      </c>
      <c r="G1717" s="8" t="s">
        <v>7970</v>
      </c>
      <c r="M1717" t="s">
        <v>3141</v>
      </c>
      <c r="N1717">
        <v>74</v>
      </c>
      <c r="P1717" t="s">
        <v>1692</v>
      </c>
      <c r="Q1717">
        <v>96</v>
      </c>
    </row>
    <row r="1718" spans="1:17" x14ac:dyDescent="0.2">
      <c r="A1718" s="8" t="s">
        <v>2623</v>
      </c>
      <c r="D1718" s="8" t="s">
        <v>4347</v>
      </c>
      <c r="G1718" s="8" t="s">
        <v>2811</v>
      </c>
      <c r="M1718" t="s">
        <v>2623</v>
      </c>
      <c r="N1718">
        <v>144</v>
      </c>
      <c r="P1718" t="s">
        <v>4347</v>
      </c>
      <c r="Q1718">
        <v>82</v>
      </c>
    </row>
    <row r="1719" spans="1:17" x14ac:dyDescent="0.2">
      <c r="A1719" s="8" t="s">
        <v>2251</v>
      </c>
      <c r="D1719" s="8" t="s">
        <v>4376</v>
      </c>
      <c r="G1719" s="8" t="s">
        <v>5073</v>
      </c>
      <c r="M1719" t="s">
        <v>2251</v>
      </c>
      <c r="N1719">
        <v>135</v>
      </c>
      <c r="P1719" t="s">
        <v>4376</v>
      </c>
      <c r="Q1719">
        <v>72</v>
      </c>
    </row>
    <row r="1720" spans="1:17" x14ac:dyDescent="0.2">
      <c r="A1720" s="8" t="s">
        <v>7102</v>
      </c>
      <c r="D1720" s="8" t="s">
        <v>4392</v>
      </c>
      <c r="G1720" s="8" t="s">
        <v>1488</v>
      </c>
      <c r="M1720" t="s">
        <v>7102</v>
      </c>
      <c r="N1720">
        <v>74</v>
      </c>
      <c r="P1720" t="s">
        <v>4392</v>
      </c>
      <c r="Q1720">
        <v>60</v>
      </c>
    </row>
    <row r="1721" spans="1:17" x14ac:dyDescent="0.2">
      <c r="A1721" s="8" t="s">
        <v>5334</v>
      </c>
      <c r="D1721" s="8" t="s">
        <v>1852</v>
      </c>
      <c r="G1721" s="8" t="s">
        <v>1330</v>
      </c>
      <c r="M1721" t="s">
        <v>5334</v>
      </c>
      <c r="N1721">
        <v>77</v>
      </c>
      <c r="P1721" t="s">
        <v>1852</v>
      </c>
      <c r="Q1721">
        <v>100</v>
      </c>
    </row>
    <row r="1722" spans="1:17" x14ac:dyDescent="0.2">
      <c r="A1722" s="8" t="s">
        <v>7487</v>
      </c>
      <c r="D1722" s="8" t="s">
        <v>4507</v>
      </c>
      <c r="G1722" s="8" t="s">
        <v>4185</v>
      </c>
      <c r="M1722" t="s">
        <v>7487</v>
      </c>
      <c r="N1722">
        <v>58</v>
      </c>
      <c r="P1722" t="s">
        <v>4507</v>
      </c>
      <c r="Q1722">
        <v>81</v>
      </c>
    </row>
    <row r="1723" spans="1:17" x14ac:dyDescent="0.2">
      <c r="A1723" s="8" t="s">
        <v>5400</v>
      </c>
      <c r="D1723" s="8" t="s">
        <v>4454</v>
      </c>
      <c r="G1723" s="8" t="s">
        <v>1651</v>
      </c>
      <c r="M1723" t="s">
        <v>5400</v>
      </c>
      <c r="N1723">
        <v>35</v>
      </c>
      <c r="P1723" t="s">
        <v>4454</v>
      </c>
      <c r="Q1723">
        <v>66</v>
      </c>
    </row>
    <row r="1724" spans="1:17" x14ac:dyDescent="0.2">
      <c r="A1724" s="8" t="s">
        <v>5504</v>
      </c>
      <c r="D1724" s="8" t="s">
        <v>4517</v>
      </c>
      <c r="G1724" s="8" t="s">
        <v>4249</v>
      </c>
      <c r="M1724" t="s">
        <v>5504</v>
      </c>
      <c r="N1724">
        <v>104</v>
      </c>
      <c r="P1724" t="s">
        <v>4517</v>
      </c>
      <c r="Q1724">
        <v>65</v>
      </c>
    </row>
    <row r="1725" spans="1:17" x14ac:dyDescent="0.2">
      <c r="A1725" s="8" t="s">
        <v>2469</v>
      </c>
      <c r="D1725" s="8" t="s">
        <v>4603</v>
      </c>
      <c r="G1725" s="8" t="s">
        <v>4280</v>
      </c>
      <c r="M1725" t="s">
        <v>2469</v>
      </c>
      <c r="N1725">
        <v>138</v>
      </c>
      <c r="P1725" t="s">
        <v>4603</v>
      </c>
      <c r="Q1725">
        <v>71</v>
      </c>
    </row>
    <row r="1726" spans="1:17" x14ac:dyDescent="0.2">
      <c r="A1726" s="8" t="s">
        <v>2537</v>
      </c>
      <c r="D1726" s="8" t="s">
        <v>4600</v>
      </c>
      <c r="G1726" s="8" t="s">
        <v>1692</v>
      </c>
      <c r="M1726" t="s">
        <v>2537</v>
      </c>
      <c r="N1726">
        <v>114</v>
      </c>
      <c r="P1726" t="s">
        <v>4600</v>
      </c>
      <c r="Q1726">
        <v>56</v>
      </c>
    </row>
    <row r="1727" spans="1:17" x14ac:dyDescent="0.2">
      <c r="A1727" s="8" t="s">
        <v>1321</v>
      </c>
      <c r="D1727" s="8" t="s">
        <v>4675</v>
      </c>
      <c r="G1727" s="8" t="s">
        <v>4347</v>
      </c>
      <c r="M1727" t="s">
        <v>1321</v>
      </c>
      <c r="N1727">
        <v>138</v>
      </c>
      <c r="P1727" t="s">
        <v>4675</v>
      </c>
      <c r="Q1727">
        <v>46</v>
      </c>
    </row>
    <row r="1728" spans="1:17" x14ac:dyDescent="0.2">
      <c r="A1728" s="8" t="s">
        <v>1389</v>
      </c>
      <c r="D1728" s="8" t="s">
        <v>4679</v>
      </c>
      <c r="G1728" s="8" t="s">
        <v>4376</v>
      </c>
      <c r="M1728" t="s">
        <v>1389</v>
      </c>
      <c r="N1728">
        <v>117</v>
      </c>
      <c r="P1728" t="s">
        <v>4679</v>
      </c>
      <c r="Q1728">
        <v>42</v>
      </c>
    </row>
    <row r="1729" spans="1:17" x14ac:dyDescent="0.2">
      <c r="A1729" s="8" t="s">
        <v>6838</v>
      </c>
      <c r="D1729" s="8" t="s">
        <v>4701</v>
      </c>
      <c r="G1729" s="8" t="s">
        <v>4392</v>
      </c>
      <c r="M1729" t="s">
        <v>6838</v>
      </c>
      <c r="N1729">
        <v>97</v>
      </c>
      <c r="P1729" t="s">
        <v>4701</v>
      </c>
      <c r="Q1729">
        <v>39</v>
      </c>
    </row>
    <row r="1730" spans="1:17" x14ac:dyDescent="0.2">
      <c r="A1730" s="8" t="s">
        <v>1598</v>
      </c>
      <c r="D1730" s="8" t="s">
        <v>4783</v>
      </c>
      <c r="G1730" s="8" t="s">
        <v>1852</v>
      </c>
      <c r="M1730" t="s">
        <v>1598</v>
      </c>
      <c r="N1730">
        <v>114</v>
      </c>
      <c r="P1730" t="s">
        <v>4783</v>
      </c>
      <c r="Q1730">
        <v>65</v>
      </c>
    </row>
    <row r="1731" spans="1:17" x14ac:dyDescent="0.2">
      <c r="A1731" s="8" t="s">
        <v>6839</v>
      </c>
      <c r="D1731" s="8" t="s">
        <v>4834</v>
      </c>
      <c r="G1731" s="8" t="s">
        <v>4507</v>
      </c>
      <c r="M1731" t="s">
        <v>6839</v>
      </c>
      <c r="N1731">
        <v>91</v>
      </c>
      <c r="P1731" t="s">
        <v>4834</v>
      </c>
      <c r="Q1731">
        <v>36</v>
      </c>
    </row>
    <row r="1732" spans="1:17" x14ac:dyDescent="0.2">
      <c r="A1732" s="8" t="s">
        <v>6840</v>
      </c>
      <c r="D1732" s="8" t="s">
        <v>6723</v>
      </c>
      <c r="G1732" s="8" t="s">
        <v>4454</v>
      </c>
      <c r="M1732" t="s">
        <v>6840</v>
      </c>
      <c r="N1732">
        <v>86</v>
      </c>
      <c r="P1732" t="s">
        <v>6723</v>
      </c>
      <c r="Q1732">
        <v>34</v>
      </c>
    </row>
    <row r="1733" spans="1:17" x14ac:dyDescent="0.2">
      <c r="A1733" s="8" t="s">
        <v>1688</v>
      </c>
      <c r="D1733" s="8" t="s">
        <v>4894</v>
      </c>
      <c r="G1733" s="8" t="s">
        <v>4517</v>
      </c>
      <c r="M1733" t="s">
        <v>1688</v>
      </c>
      <c r="N1733">
        <v>102</v>
      </c>
      <c r="P1733" t="s">
        <v>4894</v>
      </c>
      <c r="Q1733">
        <v>127</v>
      </c>
    </row>
    <row r="1734" spans="1:17" x14ac:dyDescent="0.2">
      <c r="A1734" s="8" t="s">
        <v>3044</v>
      </c>
      <c r="D1734" s="8" t="s">
        <v>2593</v>
      </c>
      <c r="G1734" s="8" t="s">
        <v>4603</v>
      </c>
      <c r="M1734" t="s">
        <v>3044</v>
      </c>
      <c r="N1734">
        <v>64</v>
      </c>
      <c r="P1734" t="s">
        <v>2593</v>
      </c>
      <c r="Q1734">
        <v>172</v>
      </c>
    </row>
    <row r="1735" spans="1:17" x14ac:dyDescent="0.2">
      <c r="A1735" s="8" t="s">
        <v>3103</v>
      </c>
      <c r="D1735" s="8" t="s">
        <v>1979</v>
      </c>
      <c r="G1735" s="8" t="s">
        <v>4600</v>
      </c>
      <c r="M1735" t="s">
        <v>3103</v>
      </c>
      <c r="N1735">
        <v>74</v>
      </c>
      <c r="P1735" t="s">
        <v>1979</v>
      </c>
      <c r="Q1735">
        <v>163</v>
      </c>
    </row>
    <row r="1736" spans="1:17" x14ac:dyDescent="0.2">
      <c r="A1736" s="8" t="s">
        <v>3178</v>
      </c>
      <c r="D1736" s="8" t="s">
        <v>1984</v>
      </c>
      <c r="G1736" s="8" t="s">
        <v>4675</v>
      </c>
      <c r="M1736" t="s">
        <v>3178</v>
      </c>
      <c r="N1736">
        <v>47</v>
      </c>
      <c r="P1736" t="s">
        <v>1984</v>
      </c>
      <c r="Q1736">
        <v>154</v>
      </c>
    </row>
    <row r="1737" spans="1:17" x14ac:dyDescent="0.2">
      <c r="A1737" s="8" t="s">
        <v>3264</v>
      </c>
      <c r="D1737" s="8" t="s">
        <v>2133</v>
      </c>
      <c r="G1737" s="8" t="s">
        <v>4679</v>
      </c>
      <c r="M1737" t="s">
        <v>3264</v>
      </c>
      <c r="N1737">
        <v>54</v>
      </c>
      <c r="P1737" t="s">
        <v>2133</v>
      </c>
      <c r="Q1737">
        <v>160</v>
      </c>
    </row>
    <row r="1738" spans="1:17" x14ac:dyDescent="0.2">
      <c r="A1738" s="8" t="s">
        <v>3299</v>
      </c>
      <c r="D1738" s="8" t="s">
        <v>2127</v>
      </c>
      <c r="G1738" s="8" t="s">
        <v>4701</v>
      </c>
      <c r="M1738" t="s">
        <v>3299</v>
      </c>
      <c r="N1738">
        <v>135</v>
      </c>
      <c r="P1738" t="s">
        <v>2127</v>
      </c>
      <c r="Q1738">
        <v>152</v>
      </c>
    </row>
    <row r="1739" spans="1:17" x14ac:dyDescent="0.2">
      <c r="A1739" s="8" t="s">
        <v>2867</v>
      </c>
      <c r="D1739" s="8" t="s">
        <v>4947</v>
      </c>
      <c r="G1739" s="8" t="s">
        <v>4783</v>
      </c>
      <c r="M1739" t="s">
        <v>2867</v>
      </c>
      <c r="N1739">
        <v>172</v>
      </c>
      <c r="P1739" t="s">
        <v>4947</v>
      </c>
      <c r="Q1739">
        <v>131</v>
      </c>
    </row>
    <row r="1740" spans="1:17" x14ac:dyDescent="0.2">
      <c r="A1740" s="8" t="s">
        <v>2412</v>
      </c>
      <c r="D1740" s="8" t="s">
        <v>4954</v>
      </c>
      <c r="G1740" s="8" t="s">
        <v>4834</v>
      </c>
      <c r="M1740" t="s">
        <v>2412</v>
      </c>
      <c r="N1740">
        <v>167</v>
      </c>
      <c r="P1740" t="s">
        <v>4954</v>
      </c>
      <c r="Q1740">
        <v>130</v>
      </c>
    </row>
    <row r="1741" spans="1:17" x14ac:dyDescent="0.2">
      <c r="A1741" s="8" t="s">
        <v>2408</v>
      </c>
      <c r="D1741" s="8" t="s">
        <v>4961</v>
      </c>
      <c r="G1741" s="8" t="s">
        <v>6723</v>
      </c>
      <c r="M1741" t="s">
        <v>2408</v>
      </c>
      <c r="N1741">
        <v>177</v>
      </c>
      <c r="P1741" t="s">
        <v>4961</v>
      </c>
      <c r="Q1741">
        <v>125</v>
      </c>
    </row>
    <row r="1742" spans="1:17" x14ac:dyDescent="0.2">
      <c r="A1742" s="8" t="s">
        <v>1876</v>
      </c>
      <c r="D1742" s="8" t="s">
        <v>2935</v>
      </c>
      <c r="G1742" s="8" t="s">
        <v>4894</v>
      </c>
      <c r="M1742" t="s">
        <v>1876</v>
      </c>
      <c r="N1742">
        <v>161</v>
      </c>
      <c r="P1742" t="s">
        <v>2935</v>
      </c>
      <c r="Q1742">
        <v>105</v>
      </c>
    </row>
    <row r="1743" spans="1:17" x14ac:dyDescent="0.2">
      <c r="A1743" s="8" t="s">
        <v>3301</v>
      </c>
      <c r="D1743" s="8" t="s">
        <v>2963</v>
      </c>
      <c r="G1743" s="8" t="s">
        <v>2593</v>
      </c>
      <c r="M1743" t="s">
        <v>3301</v>
      </c>
      <c r="N1743">
        <v>116</v>
      </c>
      <c r="P1743" t="s">
        <v>2963</v>
      </c>
      <c r="Q1743">
        <v>84</v>
      </c>
    </row>
    <row r="1744" spans="1:17" x14ac:dyDescent="0.2">
      <c r="A1744" s="8" t="s">
        <v>6841</v>
      </c>
      <c r="D1744" s="8" t="s">
        <v>3032</v>
      </c>
      <c r="G1744" s="8" t="s">
        <v>1979</v>
      </c>
      <c r="M1744" t="s">
        <v>6841</v>
      </c>
      <c r="N1744">
        <v>122</v>
      </c>
      <c r="P1744" t="s">
        <v>3032</v>
      </c>
      <c r="Q1744">
        <v>94</v>
      </c>
    </row>
    <row r="1745" spans="1:17" x14ac:dyDescent="0.2">
      <c r="A1745" s="8" t="s">
        <v>1510</v>
      </c>
      <c r="D1745" s="8" t="s">
        <v>3141</v>
      </c>
      <c r="G1745" s="8" t="s">
        <v>1984</v>
      </c>
      <c r="M1745" t="s">
        <v>1510</v>
      </c>
      <c r="N1745">
        <v>141</v>
      </c>
      <c r="P1745" t="s">
        <v>3141</v>
      </c>
      <c r="Q1745">
        <v>69</v>
      </c>
    </row>
    <row r="1746" spans="1:17" x14ac:dyDescent="0.2">
      <c r="A1746" s="8" t="s">
        <v>1369</v>
      </c>
      <c r="D1746" s="8" t="s">
        <v>2623</v>
      </c>
      <c r="G1746" s="8" t="s">
        <v>2133</v>
      </c>
      <c r="M1746" t="s">
        <v>1369</v>
      </c>
      <c r="N1746">
        <v>114</v>
      </c>
      <c r="P1746" t="s">
        <v>2623</v>
      </c>
      <c r="Q1746">
        <v>149</v>
      </c>
    </row>
    <row r="1747" spans="1:17" x14ac:dyDescent="0.2">
      <c r="A1747" s="8" t="s">
        <v>5596</v>
      </c>
      <c r="D1747" s="8" t="s">
        <v>2251</v>
      </c>
      <c r="G1747" s="8" t="s">
        <v>2127</v>
      </c>
      <c r="M1747" t="s">
        <v>5596</v>
      </c>
      <c r="N1747">
        <v>101</v>
      </c>
      <c r="P1747" t="s">
        <v>2251</v>
      </c>
      <c r="Q1747">
        <v>138</v>
      </c>
    </row>
    <row r="1748" spans="1:17" x14ac:dyDescent="0.2">
      <c r="A1748" s="8" t="s">
        <v>5622</v>
      </c>
      <c r="D1748" s="8" t="s">
        <v>7102</v>
      </c>
      <c r="G1748" s="8" t="s">
        <v>4947</v>
      </c>
      <c r="M1748" t="s">
        <v>5622</v>
      </c>
      <c r="N1748">
        <v>83</v>
      </c>
      <c r="P1748" t="s">
        <v>7102</v>
      </c>
      <c r="Q1748">
        <v>75</v>
      </c>
    </row>
    <row r="1749" spans="1:17" x14ac:dyDescent="0.2">
      <c r="A1749" s="8" t="s">
        <v>1663</v>
      </c>
      <c r="D1749" s="8" t="s">
        <v>5334</v>
      </c>
      <c r="G1749" s="8" t="s">
        <v>4954</v>
      </c>
      <c r="M1749" t="s">
        <v>1663</v>
      </c>
      <c r="N1749">
        <v>92</v>
      </c>
      <c r="P1749" t="s">
        <v>5334</v>
      </c>
      <c r="Q1749">
        <v>71</v>
      </c>
    </row>
    <row r="1750" spans="1:17" x14ac:dyDescent="0.2">
      <c r="A1750" s="8" t="s">
        <v>1628</v>
      </c>
      <c r="D1750" s="8" t="s">
        <v>7487</v>
      </c>
      <c r="G1750" s="8" t="s">
        <v>4961</v>
      </c>
      <c r="M1750" t="s">
        <v>1628</v>
      </c>
      <c r="N1750">
        <v>94</v>
      </c>
      <c r="P1750" t="s">
        <v>7487</v>
      </c>
      <c r="Q1750">
        <v>45</v>
      </c>
    </row>
    <row r="1751" spans="1:17" x14ac:dyDescent="0.2">
      <c r="A1751" s="8" t="s">
        <v>5689</v>
      </c>
      <c r="D1751" s="8" t="s">
        <v>5400</v>
      </c>
      <c r="G1751" s="8" t="s">
        <v>2935</v>
      </c>
      <c r="M1751" t="s">
        <v>5689</v>
      </c>
      <c r="N1751">
        <v>62</v>
      </c>
      <c r="P1751" t="s">
        <v>5400</v>
      </c>
      <c r="Q1751">
        <v>38</v>
      </c>
    </row>
    <row r="1752" spans="1:17" x14ac:dyDescent="0.2">
      <c r="A1752" s="8" t="s">
        <v>1723</v>
      </c>
      <c r="D1752" s="8" t="s">
        <v>5504</v>
      </c>
      <c r="G1752" s="8" t="s">
        <v>2963</v>
      </c>
      <c r="M1752" t="s">
        <v>1723</v>
      </c>
      <c r="N1752">
        <v>97</v>
      </c>
      <c r="P1752" t="s">
        <v>5504</v>
      </c>
      <c r="Q1752">
        <v>107</v>
      </c>
    </row>
    <row r="1753" spans="1:17" x14ac:dyDescent="0.2">
      <c r="A1753" s="8" t="s">
        <v>5742</v>
      </c>
      <c r="D1753" s="8" t="s">
        <v>2469</v>
      </c>
      <c r="G1753" s="8" t="s">
        <v>3032</v>
      </c>
      <c r="M1753" t="s">
        <v>5742</v>
      </c>
      <c r="N1753">
        <v>83</v>
      </c>
      <c r="P1753" t="s">
        <v>2469</v>
      </c>
      <c r="Q1753">
        <v>141</v>
      </c>
    </row>
    <row r="1754" spans="1:17" x14ac:dyDescent="0.2">
      <c r="A1754" s="8" t="s">
        <v>6842</v>
      </c>
      <c r="D1754" s="8" t="s">
        <v>2537</v>
      </c>
      <c r="G1754" s="8" t="s">
        <v>3141</v>
      </c>
      <c r="M1754" t="s">
        <v>6842</v>
      </c>
      <c r="N1754">
        <v>55</v>
      </c>
      <c r="P1754" t="s">
        <v>2537</v>
      </c>
      <c r="Q1754">
        <v>123</v>
      </c>
    </row>
    <row r="1755" spans="1:17" x14ac:dyDescent="0.2">
      <c r="A1755" s="8" t="s">
        <v>1867</v>
      </c>
      <c r="D1755" s="8" t="s">
        <v>1321</v>
      </c>
      <c r="G1755" s="8" t="s">
        <v>2623</v>
      </c>
      <c r="M1755" t="s">
        <v>1867</v>
      </c>
      <c r="N1755">
        <v>103</v>
      </c>
      <c r="P1755" t="s">
        <v>1321</v>
      </c>
      <c r="Q1755">
        <v>138</v>
      </c>
    </row>
    <row r="1756" spans="1:17" x14ac:dyDescent="0.2">
      <c r="A1756" s="8" t="s">
        <v>5808</v>
      </c>
      <c r="D1756" s="8" t="s">
        <v>1389</v>
      </c>
      <c r="G1756" s="8" t="s">
        <v>2251</v>
      </c>
      <c r="M1756" t="s">
        <v>5808</v>
      </c>
      <c r="N1756">
        <v>84</v>
      </c>
      <c r="P1756" t="s">
        <v>1389</v>
      </c>
      <c r="Q1756">
        <v>109</v>
      </c>
    </row>
    <row r="1757" spans="1:17" x14ac:dyDescent="0.2">
      <c r="A1757" s="8" t="s">
        <v>5835</v>
      </c>
      <c r="D1757" s="8" t="s">
        <v>6838</v>
      </c>
      <c r="G1757" s="8" t="s">
        <v>7102</v>
      </c>
      <c r="M1757" t="s">
        <v>5835</v>
      </c>
      <c r="N1757">
        <v>79</v>
      </c>
      <c r="P1757" t="s">
        <v>6838</v>
      </c>
      <c r="Q1757">
        <v>97</v>
      </c>
    </row>
    <row r="1758" spans="1:17" x14ac:dyDescent="0.2">
      <c r="A1758" s="8" t="s">
        <v>5845</v>
      </c>
      <c r="D1758" s="8" t="s">
        <v>1598</v>
      </c>
      <c r="G1758" s="8" t="s">
        <v>5334</v>
      </c>
      <c r="M1758" t="s">
        <v>5845</v>
      </c>
      <c r="N1758">
        <v>71</v>
      </c>
      <c r="P1758" t="s">
        <v>1598</v>
      </c>
      <c r="Q1758">
        <v>112</v>
      </c>
    </row>
    <row r="1759" spans="1:17" x14ac:dyDescent="0.2">
      <c r="A1759" s="8" t="s">
        <v>5873</v>
      </c>
      <c r="D1759" s="8" t="s">
        <v>6839</v>
      </c>
      <c r="G1759" s="8" t="s">
        <v>7487</v>
      </c>
      <c r="M1759" t="s">
        <v>5873</v>
      </c>
      <c r="N1759">
        <v>52</v>
      </c>
      <c r="P1759" t="s">
        <v>6839</v>
      </c>
      <c r="Q1759">
        <v>94</v>
      </c>
    </row>
    <row r="1760" spans="1:17" x14ac:dyDescent="0.2">
      <c r="A1760" s="8" t="s">
        <v>7488</v>
      </c>
      <c r="D1760" s="8" t="s">
        <v>6840</v>
      </c>
      <c r="G1760" s="8" t="s">
        <v>5400</v>
      </c>
      <c r="M1760" t="s">
        <v>7488</v>
      </c>
      <c r="N1760">
        <v>48</v>
      </c>
      <c r="P1760" t="s">
        <v>6840</v>
      </c>
      <c r="Q1760">
        <v>82</v>
      </c>
    </row>
    <row r="1761" spans="1:17" x14ac:dyDescent="0.2">
      <c r="A1761" s="8" t="s">
        <v>5893</v>
      </c>
      <c r="D1761" s="8" t="s">
        <v>1688</v>
      </c>
      <c r="G1761" s="8" t="s">
        <v>8370</v>
      </c>
      <c r="M1761" t="s">
        <v>5893</v>
      </c>
      <c r="N1761">
        <v>79</v>
      </c>
      <c r="P1761" t="s">
        <v>1688</v>
      </c>
      <c r="Q1761">
        <v>101</v>
      </c>
    </row>
    <row r="1762" spans="1:17" x14ac:dyDescent="0.2">
      <c r="A1762" s="8" t="s">
        <v>5897</v>
      </c>
      <c r="D1762" s="8" t="s">
        <v>3044</v>
      </c>
      <c r="G1762" s="8" t="s">
        <v>5504</v>
      </c>
      <c r="M1762" t="s">
        <v>5897</v>
      </c>
      <c r="N1762">
        <v>71</v>
      </c>
      <c r="P1762" t="s">
        <v>3044</v>
      </c>
      <c r="Q1762">
        <v>72</v>
      </c>
    </row>
    <row r="1763" spans="1:17" x14ac:dyDescent="0.2">
      <c r="A1763" s="8" t="s">
        <v>5948</v>
      </c>
      <c r="D1763" s="8" t="s">
        <v>3103</v>
      </c>
      <c r="G1763" s="8" t="s">
        <v>2469</v>
      </c>
      <c r="M1763" t="s">
        <v>5948</v>
      </c>
      <c r="N1763">
        <v>65</v>
      </c>
      <c r="P1763" t="s">
        <v>3103</v>
      </c>
      <c r="Q1763">
        <v>74</v>
      </c>
    </row>
    <row r="1764" spans="1:17" x14ac:dyDescent="0.2">
      <c r="A1764" s="8" t="s">
        <v>5936</v>
      </c>
      <c r="D1764" s="8" t="s">
        <v>3178</v>
      </c>
      <c r="G1764" s="8" t="s">
        <v>2537</v>
      </c>
      <c r="M1764" t="s">
        <v>5936</v>
      </c>
      <c r="N1764">
        <v>50</v>
      </c>
      <c r="P1764" t="s">
        <v>3178</v>
      </c>
      <c r="Q1764">
        <v>57</v>
      </c>
    </row>
    <row r="1765" spans="1:17" x14ac:dyDescent="0.2">
      <c r="A1765" s="8" t="s">
        <v>5939</v>
      </c>
      <c r="D1765" s="8" t="s">
        <v>3264</v>
      </c>
      <c r="G1765" s="8" t="s">
        <v>1321</v>
      </c>
      <c r="M1765" t="s">
        <v>5939</v>
      </c>
      <c r="N1765">
        <v>39</v>
      </c>
      <c r="P1765" t="s">
        <v>3264</v>
      </c>
      <c r="Q1765">
        <v>50</v>
      </c>
    </row>
    <row r="1766" spans="1:17" x14ac:dyDescent="0.2">
      <c r="A1766" s="8" t="s">
        <v>5946</v>
      </c>
      <c r="D1766" s="8" t="s">
        <v>7170</v>
      </c>
      <c r="G1766" s="8" t="s">
        <v>1389</v>
      </c>
      <c r="M1766" t="s">
        <v>5946</v>
      </c>
      <c r="N1766">
        <v>41</v>
      </c>
      <c r="P1766" t="s">
        <v>7170</v>
      </c>
      <c r="Q1766">
        <v>31</v>
      </c>
    </row>
    <row r="1767" spans="1:17" x14ac:dyDescent="0.2">
      <c r="A1767" s="8" t="s">
        <v>6010</v>
      </c>
      <c r="D1767" s="8" t="s">
        <v>3299</v>
      </c>
      <c r="G1767" s="8" t="s">
        <v>6838</v>
      </c>
      <c r="M1767" t="s">
        <v>6010</v>
      </c>
      <c r="N1767">
        <v>29</v>
      </c>
      <c r="P1767" t="s">
        <v>3299</v>
      </c>
      <c r="Q1767">
        <v>131</v>
      </c>
    </row>
    <row r="1768" spans="1:17" x14ac:dyDescent="0.2">
      <c r="A1768" s="8" t="s">
        <v>6060</v>
      </c>
      <c r="D1768" s="8" t="s">
        <v>8100</v>
      </c>
      <c r="G1768" s="8" t="s">
        <v>1598</v>
      </c>
      <c r="M1768" t="s">
        <v>6060</v>
      </c>
      <c r="N1768">
        <v>43</v>
      </c>
      <c r="P1768" t="s">
        <v>8100</v>
      </c>
      <c r="Q1768">
        <v>116</v>
      </c>
    </row>
    <row r="1769" spans="1:17" x14ac:dyDescent="0.2">
      <c r="A1769" s="8" t="s">
        <v>6082</v>
      </c>
      <c r="D1769" s="8" t="s">
        <v>2867</v>
      </c>
      <c r="G1769" s="8" t="s">
        <v>6839</v>
      </c>
      <c r="M1769" t="s">
        <v>6082</v>
      </c>
      <c r="N1769">
        <v>45</v>
      </c>
      <c r="P1769" t="s">
        <v>2867</v>
      </c>
      <c r="Q1769">
        <v>175</v>
      </c>
    </row>
    <row r="1770" spans="1:17" x14ac:dyDescent="0.2">
      <c r="A1770" s="8" t="s">
        <v>6121</v>
      </c>
      <c r="D1770" s="8" t="s">
        <v>2412</v>
      </c>
      <c r="G1770" s="8" t="s">
        <v>6840</v>
      </c>
      <c r="M1770" t="s">
        <v>6121</v>
      </c>
      <c r="N1770">
        <v>29</v>
      </c>
      <c r="P1770" t="s">
        <v>2412</v>
      </c>
      <c r="Q1770">
        <v>171</v>
      </c>
    </row>
    <row r="1771" spans="1:17" x14ac:dyDescent="0.2">
      <c r="A1771" s="8" t="s">
        <v>6128</v>
      </c>
      <c r="D1771" s="8" t="s">
        <v>2408</v>
      </c>
      <c r="G1771" s="8" t="s">
        <v>1688</v>
      </c>
      <c r="M1771" t="s">
        <v>6128</v>
      </c>
      <c r="N1771">
        <v>17</v>
      </c>
      <c r="P1771" t="s">
        <v>2408</v>
      </c>
      <c r="Q1771">
        <v>165</v>
      </c>
    </row>
    <row r="1772" spans="1:17" x14ac:dyDescent="0.2">
      <c r="A1772" s="8" t="s">
        <v>6154</v>
      </c>
      <c r="D1772" s="8" t="s">
        <v>1876</v>
      </c>
      <c r="G1772" s="8" t="s">
        <v>3044</v>
      </c>
      <c r="M1772" t="s">
        <v>6154</v>
      </c>
      <c r="N1772">
        <v>25</v>
      </c>
      <c r="P1772" t="s">
        <v>1876</v>
      </c>
      <c r="Q1772">
        <v>157</v>
      </c>
    </row>
    <row r="1773" spans="1:17" x14ac:dyDescent="0.2">
      <c r="A1773" s="8" t="s">
        <v>6724</v>
      </c>
      <c r="D1773" s="8" t="s">
        <v>3301</v>
      </c>
      <c r="G1773" s="8" t="s">
        <v>3103</v>
      </c>
      <c r="M1773" t="s">
        <v>6724</v>
      </c>
      <c r="N1773">
        <v>10</v>
      </c>
      <c r="P1773" t="s">
        <v>3301</v>
      </c>
      <c r="Q1773">
        <v>124</v>
      </c>
    </row>
    <row r="1774" spans="1:17" x14ac:dyDescent="0.2">
      <c r="A1774" s="8" t="s">
        <v>2908</v>
      </c>
      <c r="D1774" s="8" t="s">
        <v>6841</v>
      </c>
      <c r="G1774" s="8" t="s">
        <v>3178</v>
      </c>
      <c r="M1774" t="s">
        <v>2908</v>
      </c>
      <c r="N1774">
        <v>179</v>
      </c>
      <c r="P1774" t="s">
        <v>6841</v>
      </c>
      <c r="Q1774">
        <v>132</v>
      </c>
    </row>
    <row r="1775" spans="1:17" x14ac:dyDescent="0.2">
      <c r="A1775" s="8" t="s">
        <v>6267</v>
      </c>
      <c r="D1775" s="8" t="s">
        <v>1510</v>
      </c>
      <c r="G1775" s="8" t="s">
        <v>3264</v>
      </c>
      <c r="M1775" t="s">
        <v>6267</v>
      </c>
      <c r="N1775">
        <v>120</v>
      </c>
      <c r="P1775" t="s">
        <v>1510</v>
      </c>
      <c r="Q1775">
        <v>136</v>
      </c>
    </row>
    <row r="1776" spans="1:17" x14ac:dyDescent="0.2">
      <c r="A1776" s="8" t="s">
        <v>2407</v>
      </c>
      <c r="D1776" s="8" t="s">
        <v>1369</v>
      </c>
      <c r="G1776" s="8" t="s">
        <v>7170</v>
      </c>
      <c r="M1776" t="s">
        <v>2407</v>
      </c>
      <c r="N1776">
        <v>177</v>
      </c>
      <c r="P1776" t="s">
        <v>1369</v>
      </c>
      <c r="Q1776">
        <v>109</v>
      </c>
    </row>
    <row r="1777" spans="1:17" x14ac:dyDescent="0.2">
      <c r="A1777" s="8" t="s">
        <v>1901</v>
      </c>
      <c r="D1777" s="8" t="s">
        <v>5596</v>
      </c>
      <c r="G1777" s="8" t="s">
        <v>8371</v>
      </c>
      <c r="M1777" t="s">
        <v>1901</v>
      </c>
      <c r="N1777">
        <v>161</v>
      </c>
      <c r="P1777" t="s">
        <v>5596</v>
      </c>
      <c r="Q1777">
        <v>96</v>
      </c>
    </row>
    <row r="1778" spans="1:17" x14ac:dyDescent="0.2">
      <c r="A1778" s="8" t="s">
        <v>2211</v>
      </c>
      <c r="D1778" s="8" t="s">
        <v>5622</v>
      </c>
      <c r="G1778" s="8" t="s">
        <v>3299</v>
      </c>
      <c r="M1778" t="s">
        <v>2211</v>
      </c>
      <c r="N1778">
        <v>141</v>
      </c>
      <c r="P1778" t="s">
        <v>5622</v>
      </c>
      <c r="Q1778">
        <v>88</v>
      </c>
    </row>
    <row r="1779" spans="1:17" x14ac:dyDescent="0.2">
      <c r="A1779" s="8" t="s">
        <v>2222</v>
      </c>
      <c r="D1779" s="8" t="s">
        <v>1663</v>
      </c>
      <c r="G1779" s="8" t="s">
        <v>8100</v>
      </c>
      <c r="M1779" t="s">
        <v>2222</v>
      </c>
      <c r="N1779">
        <v>150</v>
      </c>
      <c r="P1779" t="s">
        <v>1663</v>
      </c>
      <c r="Q1779">
        <v>100</v>
      </c>
    </row>
    <row r="1780" spans="1:17" x14ac:dyDescent="0.2">
      <c r="A1780" s="8" t="s">
        <v>2217</v>
      </c>
      <c r="D1780" s="8" t="s">
        <v>1628</v>
      </c>
      <c r="G1780" s="8" t="s">
        <v>2867</v>
      </c>
      <c r="M1780" t="s">
        <v>2217</v>
      </c>
      <c r="N1780">
        <v>135</v>
      </c>
      <c r="P1780" t="s">
        <v>1628</v>
      </c>
      <c r="Q1780">
        <v>96</v>
      </c>
    </row>
    <row r="1781" spans="1:17" x14ac:dyDescent="0.2">
      <c r="A1781" s="8" t="s">
        <v>6194</v>
      </c>
      <c r="D1781" s="8" t="s">
        <v>5689</v>
      </c>
      <c r="G1781" s="8" t="s">
        <v>2412</v>
      </c>
      <c r="M1781" t="s">
        <v>6194</v>
      </c>
      <c r="N1781">
        <v>141</v>
      </c>
      <c r="P1781" t="s">
        <v>5689</v>
      </c>
      <c r="Q1781">
        <v>68</v>
      </c>
    </row>
    <row r="1782" spans="1:17" x14ac:dyDescent="0.2">
      <c r="A1782" s="8" t="s">
        <v>6189</v>
      </c>
      <c r="D1782" s="8" t="s">
        <v>1723</v>
      </c>
      <c r="G1782" s="8" t="s">
        <v>2408</v>
      </c>
      <c r="M1782" t="s">
        <v>6189</v>
      </c>
      <c r="N1782">
        <v>109</v>
      </c>
      <c r="P1782" t="s">
        <v>1723</v>
      </c>
      <c r="Q1782">
        <v>106</v>
      </c>
    </row>
    <row r="1783" spans="1:17" x14ac:dyDescent="0.2">
      <c r="A1783" s="8" t="s">
        <v>6244</v>
      </c>
      <c r="D1783" s="8" t="s">
        <v>5742</v>
      </c>
      <c r="G1783" s="8" t="s">
        <v>1876</v>
      </c>
      <c r="M1783" t="s">
        <v>6244</v>
      </c>
      <c r="N1783">
        <v>107</v>
      </c>
      <c r="P1783" t="s">
        <v>5742</v>
      </c>
      <c r="Q1783">
        <v>82</v>
      </c>
    </row>
    <row r="1784" spans="1:17" x14ac:dyDescent="0.2">
      <c r="A1784" s="8" t="s">
        <v>7489</v>
      </c>
      <c r="D1784" s="8" t="s">
        <v>6842</v>
      </c>
      <c r="G1784" s="8" t="s">
        <v>3301</v>
      </c>
      <c r="M1784" t="s">
        <v>7489</v>
      </c>
      <c r="N1784">
        <v>103</v>
      </c>
      <c r="P1784" t="s">
        <v>6842</v>
      </c>
      <c r="Q1784">
        <v>57</v>
      </c>
    </row>
    <row r="1785" spans="1:17" x14ac:dyDescent="0.2">
      <c r="A1785" s="8" t="s">
        <v>5687</v>
      </c>
      <c r="D1785" s="8" t="s">
        <v>1867</v>
      </c>
      <c r="G1785" s="8" t="s">
        <v>6841</v>
      </c>
      <c r="M1785" t="s">
        <v>5687</v>
      </c>
      <c r="N1785">
        <v>73</v>
      </c>
      <c r="P1785" t="s">
        <v>1867</v>
      </c>
      <c r="Q1785">
        <v>105</v>
      </c>
    </row>
    <row r="1786" spans="1:17" x14ac:dyDescent="0.2">
      <c r="A1786" s="8" t="s">
        <v>5749</v>
      </c>
      <c r="D1786" s="8" t="s">
        <v>5808</v>
      </c>
      <c r="G1786" s="8" t="s">
        <v>1510</v>
      </c>
      <c r="M1786" t="s">
        <v>5749</v>
      </c>
      <c r="N1786">
        <v>69</v>
      </c>
      <c r="P1786" t="s">
        <v>5808</v>
      </c>
      <c r="Q1786">
        <v>83</v>
      </c>
    </row>
    <row r="1787" spans="1:17" x14ac:dyDescent="0.2">
      <c r="A1787" s="8" t="s">
        <v>5872</v>
      </c>
      <c r="D1787" s="8" t="s">
        <v>5835</v>
      </c>
      <c r="G1787" s="8" t="s">
        <v>1369</v>
      </c>
      <c r="M1787" t="s">
        <v>5872</v>
      </c>
      <c r="N1787">
        <v>71</v>
      </c>
      <c r="P1787" t="s">
        <v>5835</v>
      </c>
      <c r="Q1787">
        <v>83</v>
      </c>
    </row>
    <row r="1788" spans="1:17" x14ac:dyDescent="0.2">
      <c r="A1788" s="8" t="s">
        <v>6034</v>
      </c>
      <c r="D1788" s="8" t="s">
        <v>5845</v>
      </c>
      <c r="G1788" s="8" t="s">
        <v>5596</v>
      </c>
      <c r="M1788" t="s">
        <v>6034</v>
      </c>
      <c r="N1788">
        <v>68</v>
      </c>
      <c r="P1788" t="s">
        <v>5845</v>
      </c>
      <c r="Q1788">
        <v>75</v>
      </c>
    </row>
    <row r="1789" spans="1:17" x14ac:dyDescent="0.2">
      <c r="A1789" s="8" t="s">
        <v>7490</v>
      </c>
      <c r="D1789" s="8" t="s">
        <v>5873</v>
      </c>
      <c r="G1789" s="8" t="s">
        <v>5622</v>
      </c>
      <c r="M1789" t="s">
        <v>7490</v>
      </c>
      <c r="N1789">
        <v>39</v>
      </c>
      <c r="P1789" t="s">
        <v>5873</v>
      </c>
      <c r="Q1789">
        <v>53</v>
      </c>
    </row>
    <row r="1790" spans="1:17" x14ac:dyDescent="0.2">
      <c r="A1790" s="8" t="s">
        <v>6173</v>
      </c>
      <c r="D1790" s="8" t="s">
        <v>7488</v>
      </c>
      <c r="G1790" s="8" t="s">
        <v>1663</v>
      </c>
      <c r="M1790" t="s">
        <v>6173</v>
      </c>
      <c r="N1790">
        <v>57</v>
      </c>
      <c r="P1790" t="s">
        <v>7488</v>
      </c>
      <c r="Q1790">
        <v>51</v>
      </c>
    </row>
    <row r="1791" spans="1:17" x14ac:dyDescent="0.2">
      <c r="A1791" s="8" t="s">
        <v>2766</v>
      </c>
      <c r="D1791" s="8" t="s">
        <v>5893</v>
      </c>
      <c r="G1791" s="8" t="s">
        <v>1628</v>
      </c>
      <c r="M1791" t="s">
        <v>2766</v>
      </c>
      <c r="N1791">
        <v>136</v>
      </c>
      <c r="P1791" t="s">
        <v>5893</v>
      </c>
      <c r="Q1791">
        <v>79</v>
      </c>
    </row>
    <row r="1792" spans="1:17" x14ac:dyDescent="0.2">
      <c r="A1792" s="8" t="s">
        <v>2204</v>
      </c>
      <c r="D1792" s="8" t="s">
        <v>5897</v>
      </c>
      <c r="G1792" s="8" t="s">
        <v>5689</v>
      </c>
      <c r="M1792" t="s">
        <v>2204</v>
      </c>
      <c r="N1792">
        <v>118</v>
      </c>
      <c r="P1792" t="s">
        <v>5897</v>
      </c>
      <c r="Q1792">
        <v>60</v>
      </c>
    </row>
    <row r="1793" spans="1:17" x14ac:dyDescent="0.2">
      <c r="A1793" s="8" t="s">
        <v>6843</v>
      </c>
      <c r="D1793" s="8" t="s">
        <v>5948</v>
      </c>
      <c r="G1793" s="8" t="s">
        <v>1723</v>
      </c>
      <c r="M1793" t="s">
        <v>6843</v>
      </c>
      <c r="N1793">
        <v>105</v>
      </c>
      <c r="P1793" t="s">
        <v>5948</v>
      </c>
      <c r="Q1793">
        <v>63</v>
      </c>
    </row>
    <row r="1794" spans="1:17" x14ac:dyDescent="0.2">
      <c r="A1794" s="8" t="s">
        <v>1366</v>
      </c>
      <c r="D1794" s="8" t="s">
        <v>5936</v>
      </c>
      <c r="G1794" s="8" t="s">
        <v>5742</v>
      </c>
      <c r="M1794" t="s">
        <v>1366</v>
      </c>
      <c r="N1794">
        <v>83</v>
      </c>
      <c r="P1794" t="s">
        <v>5936</v>
      </c>
      <c r="Q1794">
        <v>53</v>
      </c>
    </row>
    <row r="1795" spans="1:17" x14ac:dyDescent="0.2">
      <c r="A1795" s="8" t="s">
        <v>5694</v>
      </c>
      <c r="D1795" s="8" t="s">
        <v>5939</v>
      </c>
      <c r="G1795" s="8" t="s">
        <v>6842</v>
      </c>
      <c r="M1795" t="s">
        <v>5694</v>
      </c>
      <c r="N1795">
        <v>111</v>
      </c>
      <c r="P1795" t="s">
        <v>5939</v>
      </c>
      <c r="Q1795">
        <v>31</v>
      </c>
    </row>
    <row r="1796" spans="1:17" x14ac:dyDescent="0.2">
      <c r="A1796" s="8" t="s">
        <v>6844</v>
      </c>
      <c r="D1796" s="8" t="s">
        <v>5946</v>
      </c>
      <c r="G1796" s="8" t="s">
        <v>1867</v>
      </c>
      <c r="M1796" t="s">
        <v>6844</v>
      </c>
      <c r="N1796">
        <v>86</v>
      </c>
      <c r="P1796" t="s">
        <v>5946</v>
      </c>
      <c r="Q1796">
        <v>27</v>
      </c>
    </row>
    <row r="1797" spans="1:17" x14ac:dyDescent="0.2">
      <c r="A1797" s="8" t="s">
        <v>1780</v>
      </c>
      <c r="D1797" s="8" t="s">
        <v>6010</v>
      </c>
      <c r="G1797" s="8" t="s">
        <v>5808</v>
      </c>
      <c r="M1797" t="s">
        <v>1780</v>
      </c>
      <c r="N1797">
        <v>74</v>
      </c>
      <c r="P1797" t="s">
        <v>6010</v>
      </c>
      <c r="Q1797">
        <v>25</v>
      </c>
    </row>
    <row r="1798" spans="1:17" x14ac:dyDescent="0.2">
      <c r="A1798" s="8" t="s">
        <v>5790</v>
      </c>
      <c r="D1798" s="8" t="s">
        <v>6060</v>
      </c>
      <c r="G1798" s="8" t="s">
        <v>5835</v>
      </c>
      <c r="M1798" t="s">
        <v>5790</v>
      </c>
      <c r="N1798">
        <v>62</v>
      </c>
      <c r="P1798" t="s">
        <v>6060</v>
      </c>
      <c r="Q1798">
        <v>57</v>
      </c>
    </row>
    <row r="1799" spans="1:17" x14ac:dyDescent="0.2">
      <c r="A1799" s="8" t="s">
        <v>6009</v>
      </c>
      <c r="D1799" s="8" t="s">
        <v>6082</v>
      </c>
      <c r="G1799" s="8" t="s">
        <v>5845</v>
      </c>
      <c r="M1799" t="s">
        <v>6009</v>
      </c>
      <c r="N1799">
        <v>85</v>
      </c>
      <c r="P1799" t="s">
        <v>6082</v>
      </c>
      <c r="Q1799">
        <v>45</v>
      </c>
    </row>
    <row r="1800" spans="1:17" x14ac:dyDescent="0.2">
      <c r="A1800" s="8" t="s">
        <v>6725</v>
      </c>
      <c r="D1800" s="8" t="s">
        <v>6121</v>
      </c>
      <c r="G1800" s="8" t="s">
        <v>5873</v>
      </c>
      <c r="M1800" t="s">
        <v>6725</v>
      </c>
      <c r="N1800">
        <v>66</v>
      </c>
      <c r="P1800" t="s">
        <v>6121</v>
      </c>
      <c r="Q1800">
        <v>37</v>
      </c>
    </row>
    <row r="1801" spans="1:17" x14ac:dyDescent="0.2">
      <c r="A1801" s="8" t="s">
        <v>6845</v>
      </c>
      <c r="D1801" s="8" t="s">
        <v>6128</v>
      </c>
      <c r="G1801" s="8" t="s">
        <v>7488</v>
      </c>
      <c r="M1801" t="s">
        <v>6845</v>
      </c>
      <c r="N1801">
        <v>60</v>
      </c>
      <c r="P1801" t="s">
        <v>6128</v>
      </c>
      <c r="Q1801">
        <v>26</v>
      </c>
    </row>
    <row r="1802" spans="1:17" x14ac:dyDescent="0.2">
      <c r="A1802" s="8" t="s">
        <v>6061</v>
      </c>
      <c r="D1802" s="8" t="s">
        <v>6154</v>
      </c>
      <c r="G1802" s="8" t="s">
        <v>5893</v>
      </c>
      <c r="M1802" t="s">
        <v>6061</v>
      </c>
      <c r="N1802">
        <v>55</v>
      </c>
      <c r="P1802" t="s">
        <v>6154</v>
      </c>
      <c r="Q1802">
        <v>37</v>
      </c>
    </row>
    <row r="1803" spans="1:17" x14ac:dyDescent="0.2">
      <c r="A1803" s="8" t="s">
        <v>7971</v>
      </c>
      <c r="D1803" s="8" t="s">
        <v>6724</v>
      </c>
      <c r="G1803" s="8" t="s">
        <v>5897</v>
      </c>
      <c r="M1803" t="s">
        <v>7971</v>
      </c>
      <c r="N1803">
        <v>64</v>
      </c>
      <c r="P1803" t="s">
        <v>6724</v>
      </c>
      <c r="Q1803">
        <v>17</v>
      </c>
    </row>
    <row r="1804" spans="1:17" x14ac:dyDescent="0.2">
      <c r="A1804" s="8" t="s">
        <v>2836</v>
      </c>
      <c r="D1804" s="8" t="s">
        <v>7224</v>
      </c>
      <c r="G1804" s="8" t="s">
        <v>5948</v>
      </c>
      <c r="M1804" t="s">
        <v>2836</v>
      </c>
      <c r="N1804">
        <v>144</v>
      </c>
      <c r="P1804" t="s">
        <v>7224</v>
      </c>
      <c r="Q1804">
        <v>10</v>
      </c>
    </row>
    <row r="1805" spans="1:17" x14ac:dyDescent="0.2">
      <c r="A1805" s="8" t="s">
        <v>2223</v>
      </c>
      <c r="D1805" s="8" t="s">
        <v>2908</v>
      </c>
      <c r="G1805" s="8" t="s">
        <v>5936</v>
      </c>
      <c r="M1805" t="s">
        <v>2223</v>
      </c>
      <c r="N1805">
        <v>134</v>
      </c>
      <c r="P1805" t="s">
        <v>2908</v>
      </c>
      <c r="Q1805">
        <v>183</v>
      </c>
    </row>
    <row r="1806" spans="1:17" x14ac:dyDescent="0.2">
      <c r="A1806" s="8" t="s">
        <v>6190</v>
      </c>
      <c r="D1806" s="8" t="s">
        <v>6267</v>
      </c>
      <c r="G1806" s="8" t="s">
        <v>5939</v>
      </c>
      <c r="M1806" t="s">
        <v>6190</v>
      </c>
      <c r="N1806">
        <v>132</v>
      </c>
      <c r="P1806" t="s">
        <v>6267</v>
      </c>
      <c r="Q1806">
        <v>110</v>
      </c>
    </row>
    <row r="1807" spans="1:17" x14ac:dyDescent="0.2">
      <c r="A1807" s="8" t="s">
        <v>6240</v>
      </c>
      <c r="D1807" s="8" t="s">
        <v>6260</v>
      </c>
      <c r="G1807" s="8" t="s">
        <v>5946</v>
      </c>
      <c r="M1807" t="s">
        <v>6240</v>
      </c>
      <c r="N1807">
        <v>133</v>
      </c>
      <c r="P1807" t="s">
        <v>6260</v>
      </c>
      <c r="Q1807">
        <v>122</v>
      </c>
    </row>
    <row r="1808" spans="1:17" x14ac:dyDescent="0.2">
      <c r="A1808" s="8" t="s">
        <v>6299</v>
      </c>
      <c r="D1808" s="8" t="s">
        <v>2407</v>
      </c>
      <c r="G1808" s="8" t="s">
        <v>6010</v>
      </c>
      <c r="M1808" t="s">
        <v>6299</v>
      </c>
      <c r="N1808">
        <v>121</v>
      </c>
      <c r="P1808" t="s">
        <v>2407</v>
      </c>
      <c r="Q1808">
        <v>175</v>
      </c>
    </row>
    <row r="1809" spans="1:17" x14ac:dyDescent="0.2">
      <c r="A1809" s="8" t="s">
        <v>2924</v>
      </c>
      <c r="D1809" s="8" t="s">
        <v>1901</v>
      </c>
      <c r="G1809" s="8" t="s">
        <v>6060</v>
      </c>
      <c r="M1809" t="s">
        <v>2924</v>
      </c>
      <c r="N1809">
        <v>117</v>
      </c>
      <c r="P1809" t="s">
        <v>1901</v>
      </c>
      <c r="Q1809">
        <v>164</v>
      </c>
    </row>
    <row r="1810" spans="1:17" x14ac:dyDescent="0.2">
      <c r="A1810" s="8" t="s">
        <v>6846</v>
      </c>
      <c r="D1810" s="8" t="s">
        <v>2211</v>
      </c>
      <c r="G1810" s="8" t="s">
        <v>6082</v>
      </c>
      <c r="M1810" t="s">
        <v>6846</v>
      </c>
      <c r="N1810">
        <v>105</v>
      </c>
      <c r="P1810" t="s">
        <v>2211</v>
      </c>
      <c r="Q1810">
        <v>142</v>
      </c>
    </row>
    <row r="1811" spans="1:17" x14ac:dyDescent="0.2">
      <c r="A1811" s="8" t="s">
        <v>3027</v>
      </c>
      <c r="D1811" s="8" t="s">
        <v>2222</v>
      </c>
      <c r="G1811" s="8" t="s">
        <v>6121</v>
      </c>
      <c r="M1811" t="s">
        <v>3027</v>
      </c>
      <c r="N1811">
        <v>62</v>
      </c>
      <c r="P1811" t="s">
        <v>2222</v>
      </c>
      <c r="Q1811">
        <v>150</v>
      </c>
    </row>
    <row r="1812" spans="1:17" x14ac:dyDescent="0.2">
      <c r="A1812" s="8" t="s">
        <v>3343</v>
      </c>
      <c r="D1812" s="8" t="s">
        <v>2217</v>
      </c>
      <c r="G1812" s="8" t="s">
        <v>6128</v>
      </c>
      <c r="M1812" t="s">
        <v>3343</v>
      </c>
      <c r="N1812">
        <v>128</v>
      </c>
      <c r="P1812" t="s">
        <v>2217</v>
      </c>
      <c r="Q1812">
        <v>151</v>
      </c>
    </row>
    <row r="1813" spans="1:17" x14ac:dyDescent="0.2">
      <c r="A1813" s="8" t="s">
        <v>3382</v>
      </c>
      <c r="D1813" s="8" t="s">
        <v>6194</v>
      </c>
      <c r="G1813" s="8" t="s">
        <v>6154</v>
      </c>
      <c r="M1813" t="s">
        <v>3382</v>
      </c>
      <c r="N1813">
        <v>129</v>
      </c>
      <c r="P1813" t="s">
        <v>6194</v>
      </c>
      <c r="Q1813">
        <v>140</v>
      </c>
    </row>
    <row r="1814" spans="1:17" x14ac:dyDescent="0.2">
      <c r="A1814" s="8" t="s">
        <v>1391</v>
      </c>
      <c r="D1814" s="8" t="s">
        <v>6189</v>
      </c>
      <c r="G1814" s="8" t="s">
        <v>6724</v>
      </c>
      <c r="M1814" t="s">
        <v>1391</v>
      </c>
      <c r="N1814">
        <v>132</v>
      </c>
      <c r="P1814" t="s">
        <v>6189</v>
      </c>
      <c r="Q1814">
        <v>138</v>
      </c>
    </row>
    <row r="1815" spans="1:17" x14ac:dyDescent="0.2">
      <c r="A1815" s="8" t="s">
        <v>6318</v>
      </c>
      <c r="D1815" s="8" t="s">
        <v>6244</v>
      </c>
      <c r="G1815" s="8" t="s">
        <v>7224</v>
      </c>
      <c r="M1815" t="s">
        <v>6318</v>
      </c>
      <c r="N1815">
        <v>124</v>
      </c>
      <c r="P1815" t="s">
        <v>6244</v>
      </c>
      <c r="Q1815">
        <v>113</v>
      </c>
    </row>
    <row r="1816" spans="1:17" x14ac:dyDescent="0.2">
      <c r="A1816" s="8" t="s">
        <v>7491</v>
      </c>
      <c r="D1816" s="8" t="s">
        <v>7489</v>
      </c>
      <c r="G1816" s="8" t="s">
        <v>2908</v>
      </c>
      <c r="M1816" t="s">
        <v>7491</v>
      </c>
      <c r="N1816">
        <v>102</v>
      </c>
      <c r="P1816" t="s">
        <v>7489</v>
      </c>
      <c r="Q1816">
        <v>106</v>
      </c>
    </row>
    <row r="1817" spans="1:17" x14ac:dyDescent="0.2">
      <c r="A1817" s="8" t="s">
        <v>1545</v>
      </c>
      <c r="D1817" s="8" t="s">
        <v>5687</v>
      </c>
      <c r="G1817" s="8" t="s">
        <v>6267</v>
      </c>
      <c r="M1817" t="s">
        <v>1545</v>
      </c>
      <c r="N1817">
        <v>114</v>
      </c>
      <c r="P1817" t="s">
        <v>5687</v>
      </c>
      <c r="Q1817">
        <v>78</v>
      </c>
    </row>
    <row r="1818" spans="1:17" x14ac:dyDescent="0.2">
      <c r="A1818" s="8" t="s">
        <v>4302</v>
      </c>
      <c r="D1818" s="8" t="s">
        <v>5749</v>
      </c>
      <c r="G1818" s="8" t="s">
        <v>2407</v>
      </c>
      <c r="M1818" t="s">
        <v>4302</v>
      </c>
      <c r="N1818">
        <v>78</v>
      </c>
      <c r="P1818" t="s">
        <v>5749</v>
      </c>
      <c r="Q1818">
        <v>70</v>
      </c>
    </row>
    <row r="1819" spans="1:17" x14ac:dyDescent="0.2">
      <c r="A1819" s="8" t="s">
        <v>1690</v>
      </c>
      <c r="D1819" s="8" t="s">
        <v>5872</v>
      </c>
      <c r="G1819" s="8" t="s">
        <v>1901</v>
      </c>
      <c r="M1819" t="s">
        <v>1690</v>
      </c>
      <c r="N1819">
        <v>98</v>
      </c>
      <c r="P1819" t="s">
        <v>5872</v>
      </c>
      <c r="Q1819">
        <v>61</v>
      </c>
    </row>
    <row r="1820" spans="1:17" x14ac:dyDescent="0.2">
      <c r="A1820" s="8" t="s">
        <v>7492</v>
      </c>
      <c r="D1820" s="8" t="s">
        <v>6034</v>
      </c>
      <c r="G1820" s="8" t="s">
        <v>2211</v>
      </c>
      <c r="M1820" t="s">
        <v>7492</v>
      </c>
      <c r="N1820">
        <v>65</v>
      </c>
      <c r="P1820" t="s">
        <v>6034</v>
      </c>
      <c r="Q1820">
        <v>66</v>
      </c>
    </row>
    <row r="1821" spans="1:17" x14ac:dyDescent="0.2">
      <c r="A1821" s="8" t="s">
        <v>4437</v>
      </c>
      <c r="D1821" s="8" t="s">
        <v>7490</v>
      </c>
      <c r="G1821" s="8" t="s">
        <v>2222</v>
      </c>
      <c r="M1821" t="s">
        <v>4437</v>
      </c>
      <c r="N1821">
        <v>90</v>
      </c>
      <c r="P1821" t="s">
        <v>7490</v>
      </c>
      <c r="Q1821">
        <v>49</v>
      </c>
    </row>
    <row r="1822" spans="1:17" x14ac:dyDescent="0.2">
      <c r="A1822" s="8" t="s">
        <v>4491</v>
      </c>
      <c r="D1822" s="8" t="s">
        <v>6089</v>
      </c>
      <c r="G1822" s="8" t="s">
        <v>2217</v>
      </c>
      <c r="M1822" t="s">
        <v>4491</v>
      </c>
      <c r="N1822">
        <v>59</v>
      </c>
      <c r="P1822" t="s">
        <v>6089</v>
      </c>
      <c r="Q1822">
        <v>38</v>
      </c>
    </row>
    <row r="1823" spans="1:17" x14ac:dyDescent="0.2">
      <c r="A1823" s="8" t="s">
        <v>4652</v>
      </c>
      <c r="D1823" s="8" t="s">
        <v>6173</v>
      </c>
      <c r="G1823" s="8" t="s">
        <v>6194</v>
      </c>
      <c r="M1823" t="s">
        <v>4652</v>
      </c>
      <c r="N1823">
        <v>75</v>
      </c>
      <c r="P1823" t="s">
        <v>6173</v>
      </c>
      <c r="Q1823">
        <v>59</v>
      </c>
    </row>
    <row r="1824" spans="1:17" x14ac:dyDescent="0.2">
      <c r="A1824" s="8" t="s">
        <v>6847</v>
      </c>
      <c r="D1824" s="8" t="s">
        <v>2766</v>
      </c>
      <c r="G1824" s="8" t="s">
        <v>6189</v>
      </c>
      <c r="M1824" t="s">
        <v>6847</v>
      </c>
      <c r="N1824">
        <v>70</v>
      </c>
      <c r="P1824" t="s">
        <v>2766</v>
      </c>
      <c r="Q1824">
        <v>133</v>
      </c>
    </row>
    <row r="1825" spans="1:17" x14ac:dyDescent="0.2">
      <c r="A1825" s="8" t="s">
        <v>6848</v>
      </c>
      <c r="D1825" s="8" t="s">
        <v>2204</v>
      </c>
      <c r="G1825" s="8" t="s">
        <v>6244</v>
      </c>
      <c r="M1825" t="s">
        <v>6848</v>
      </c>
      <c r="N1825">
        <v>52</v>
      </c>
      <c r="P1825" t="s">
        <v>2204</v>
      </c>
      <c r="Q1825">
        <v>119</v>
      </c>
    </row>
    <row r="1826" spans="1:17" x14ac:dyDescent="0.2">
      <c r="A1826" s="8" t="s">
        <v>6849</v>
      </c>
      <c r="D1826" s="8" t="s">
        <v>6843</v>
      </c>
      <c r="G1826" s="8" t="s">
        <v>7489</v>
      </c>
      <c r="M1826" t="s">
        <v>6849</v>
      </c>
      <c r="N1826">
        <v>38</v>
      </c>
      <c r="P1826" t="s">
        <v>6843</v>
      </c>
      <c r="Q1826">
        <v>111</v>
      </c>
    </row>
    <row r="1827" spans="1:17" x14ac:dyDescent="0.2">
      <c r="A1827" s="8" t="s">
        <v>4807</v>
      </c>
      <c r="D1827" s="8" t="s">
        <v>1366</v>
      </c>
      <c r="G1827" s="8" t="s">
        <v>5687</v>
      </c>
      <c r="M1827" t="s">
        <v>4807</v>
      </c>
      <c r="N1827">
        <v>33</v>
      </c>
      <c r="P1827" t="s">
        <v>1366</v>
      </c>
      <c r="Q1827">
        <v>82</v>
      </c>
    </row>
    <row r="1828" spans="1:17" x14ac:dyDescent="0.2">
      <c r="A1828" s="8" t="s">
        <v>7972</v>
      </c>
      <c r="D1828" s="8" t="s">
        <v>5694</v>
      </c>
      <c r="G1828" s="8" t="s">
        <v>5749</v>
      </c>
      <c r="M1828" t="s">
        <v>7972</v>
      </c>
      <c r="N1828">
        <v>14</v>
      </c>
      <c r="P1828" t="s">
        <v>5694</v>
      </c>
      <c r="Q1828">
        <v>112</v>
      </c>
    </row>
    <row r="1829" spans="1:17" x14ac:dyDescent="0.2">
      <c r="A1829" s="8" t="s">
        <v>4860</v>
      </c>
      <c r="D1829" s="8" t="s">
        <v>6844</v>
      </c>
      <c r="G1829" s="8" t="s">
        <v>5872</v>
      </c>
      <c r="M1829" t="s">
        <v>4860</v>
      </c>
      <c r="N1829">
        <v>122</v>
      </c>
      <c r="P1829" t="s">
        <v>6844</v>
      </c>
      <c r="Q1829">
        <v>88</v>
      </c>
    </row>
    <row r="1830" spans="1:17" x14ac:dyDescent="0.2">
      <c r="A1830" s="8" t="s">
        <v>4863</v>
      </c>
      <c r="D1830" s="8" t="s">
        <v>1780</v>
      </c>
      <c r="G1830" s="8" t="s">
        <v>6034</v>
      </c>
      <c r="M1830" t="s">
        <v>4863</v>
      </c>
      <c r="N1830">
        <v>115</v>
      </c>
      <c r="P1830" t="s">
        <v>1780</v>
      </c>
      <c r="Q1830">
        <v>75</v>
      </c>
    </row>
    <row r="1831" spans="1:17" x14ac:dyDescent="0.2">
      <c r="A1831" s="8" t="s">
        <v>2580</v>
      </c>
      <c r="D1831" s="8" t="s">
        <v>5790</v>
      </c>
      <c r="G1831" s="8" t="s">
        <v>7490</v>
      </c>
      <c r="M1831" t="s">
        <v>2580</v>
      </c>
      <c r="N1831">
        <v>163</v>
      </c>
      <c r="P1831" t="s">
        <v>5790</v>
      </c>
      <c r="Q1831">
        <v>58</v>
      </c>
    </row>
    <row r="1832" spans="1:17" x14ac:dyDescent="0.2">
      <c r="A1832" s="8" t="s">
        <v>1967</v>
      </c>
      <c r="D1832" s="8" t="s">
        <v>6009</v>
      </c>
      <c r="G1832" s="8" t="s">
        <v>6089</v>
      </c>
      <c r="M1832" t="s">
        <v>1967</v>
      </c>
      <c r="N1832">
        <v>150</v>
      </c>
      <c r="P1832" t="s">
        <v>6009</v>
      </c>
      <c r="Q1832">
        <v>86</v>
      </c>
    </row>
    <row r="1833" spans="1:17" x14ac:dyDescent="0.2">
      <c r="A1833" s="8" t="s">
        <v>2130</v>
      </c>
      <c r="D1833" s="8" t="s">
        <v>6725</v>
      </c>
      <c r="G1833" s="8" t="s">
        <v>6173</v>
      </c>
      <c r="M1833" t="s">
        <v>2130</v>
      </c>
      <c r="N1833">
        <v>139</v>
      </c>
      <c r="P1833" t="s">
        <v>6725</v>
      </c>
      <c r="Q1833">
        <v>61</v>
      </c>
    </row>
    <row r="1834" spans="1:17" x14ac:dyDescent="0.2">
      <c r="A1834" s="8" t="s">
        <v>4927</v>
      </c>
      <c r="D1834" s="8" t="s">
        <v>6845</v>
      </c>
      <c r="G1834" s="8" t="s">
        <v>2766</v>
      </c>
      <c r="M1834" t="s">
        <v>4927</v>
      </c>
      <c r="N1834">
        <v>113</v>
      </c>
      <c r="P1834" t="s">
        <v>6845</v>
      </c>
      <c r="Q1834">
        <v>58</v>
      </c>
    </row>
    <row r="1835" spans="1:17" x14ac:dyDescent="0.2">
      <c r="A1835" s="8" t="s">
        <v>5039</v>
      </c>
      <c r="D1835" s="8" t="s">
        <v>6061</v>
      </c>
      <c r="G1835" s="8" t="s">
        <v>2204</v>
      </c>
      <c r="M1835" t="s">
        <v>5039</v>
      </c>
      <c r="N1835">
        <v>116</v>
      </c>
      <c r="P1835" t="s">
        <v>6061</v>
      </c>
      <c r="Q1835">
        <v>56</v>
      </c>
    </row>
    <row r="1836" spans="1:17" x14ac:dyDescent="0.2">
      <c r="A1836" s="8" t="s">
        <v>1423</v>
      </c>
      <c r="D1836" s="8" t="s">
        <v>7971</v>
      </c>
      <c r="G1836" s="8" t="s">
        <v>6843</v>
      </c>
      <c r="M1836" t="s">
        <v>1423</v>
      </c>
      <c r="N1836">
        <v>106</v>
      </c>
      <c r="P1836" t="s">
        <v>7971</v>
      </c>
      <c r="Q1836">
        <v>67</v>
      </c>
    </row>
    <row r="1837" spans="1:17" x14ac:dyDescent="0.2">
      <c r="A1837" s="8" t="s">
        <v>1552</v>
      </c>
      <c r="D1837" s="8" t="s">
        <v>2836</v>
      </c>
      <c r="G1837" s="8" t="s">
        <v>1366</v>
      </c>
      <c r="M1837" t="s">
        <v>1552</v>
      </c>
      <c r="N1837">
        <v>95</v>
      </c>
      <c r="P1837" t="s">
        <v>2836</v>
      </c>
      <c r="Q1837">
        <v>146</v>
      </c>
    </row>
    <row r="1838" spans="1:17" x14ac:dyDescent="0.2">
      <c r="A1838" s="8" t="s">
        <v>1767</v>
      </c>
      <c r="D1838" s="8" t="s">
        <v>2223</v>
      </c>
      <c r="G1838" s="8" t="s">
        <v>5694</v>
      </c>
      <c r="M1838" t="s">
        <v>1767</v>
      </c>
      <c r="N1838">
        <v>89</v>
      </c>
      <c r="P1838" t="s">
        <v>2223</v>
      </c>
      <c r="Q1838">
        <v>141</v>
      </c>
    </row>
    <row r="1839" spans="1:17" x14ac:dyDescent="0.2">
      <c r="A1839" s="8" t="s">
        <v>5258</v>
      </c>
      <c r="D1839" s="8" t="s">
        <v>6190</v>
      </c>
      <c r="G1839" s="8" t="s">
        <v>6844</v>
      </c>
      <c r="M1839" t="s">
        <v>5258</v>
      </c>
      <c r="N1839">
        <v>92</v>
      </c>
      <c r="P1839" t="s">
        <v>6190</v>
      </c>
      <c r="Q1839">
        <v>146</v>
      </c>
    </row>
    <row r="1840" spans="1:17" x14ac:dyDescent="0.2">
      <c r="A1840" s="8" t="s">
        <v>7493</v>
      </c>
      <c r="D1840" s="8" t="s">
        <v>6240</v>
      </c>
      <c r="G1840" s="8" t="s">
        <v>1780</v>
      </c>
      <c r="M1840" t="s">
        <v>7493</v>
      </c>
      <c r="N1840">
        <v>66</v>
      </c>
      <c r="P1840" t="s">
        <v>6240</v>
      </c>
      <c r="Q1840">
        <v>130</v>
      </c>
    </row>
    <row r="1841" spans="1:17" x14ac:dyDescent="0.2">
      <c r="A1841" s="8" t="s">
        <v>5339</v>
      </c>
      <c r="D1841" s="8" t="s">
        <v>6299</v>
      </c>
      <c r="G1841" s="8" t="s">
        <v>5790</v>
      </c>
      <c r="M1841" t="s">
        <v>5339</v>
      </c>
      <c r="N1841">
        <v>69</v>
      </c>
      <c r="P1841" t="s">
        <v>6299</v>
      </c>
      <c r="Q1841">
        <v>118</v>
      </c>
    </row>
    <row r="1842" spans="1:17" x14ac:dyDescent="0.2">
      <c r="A1842" s="8" t="s">
        <v>5348</v>
      </c>
      <c r="D1842" s="8" t="s">
        <v>2924</v>
      </c>
      <c r="G1842" s="8" t="s">
        <v>6009</v>
      </c>
      <c r="M1842" t="s">
        <v>5348</v>
      </c>
      <c r="N1842">
        <v>51</v>
      </c>
      <c r="P1842" t="s">
        <v>2924</v>
      </c>
      <c r="Q1842">
        <v>121</v>
      </c>
    </row>
    <row r="1843" spans="1:17" x14ac:dyDescent="0.2">
      <c r="A1843" s="8" t="s">
        <v>6338</v>
      </c>
      <c r="D1843" s="8" t="s">
        <v>6846</v>
      </c>
      <c r="G1843" s="8" t="s">
        <v>6725</v>
      </c>
      <c r="M1843" t="s">
        <v>6338</v>
      </c>
      <c r="N1843">
        <v>41</v>
      </c>
      <c r="P1843" t="s">
        <v>6846</v>
      </c>
      <c r="Q1843">
        <v>101</v>
      </c>
    </row>
    <row r="1844" spans="1:17" x14ac:dyDescent="0.2">
      <c r="A1844" s="8" t="s">
        <v>6351</v>
      </c>
      <c r="D1844" s="8" t="s">
        <v>3027</v>
      </c>
      <c r="G1844" s="8" t="s">
        <v>6845</v>
      </c>
      <c r="M1844" t="s">
        <v>6351</v>
      </c>
      <c r="N1844">
        <v>119</v>
      </c>
      <c r="P1844" t="s">
        <v>3027</v>
      </c>
      <c r="Q1844">
        <v>69</v>
      </c>
    </row>
    <row r="1845" spans="1:17" x14ac:dyDescent="0.2">
      <c r="A1845" s="8" t="s">
        <v>2782</v>
      </c>
      <c r="D1845" s="8" t="s">
        <v>3319</v>
      </c>
      <c r="G1845" s="8" t="s">
        <v>8372</v>
      </c>
      <c r="M1845" t="s">
        <v>2782</v>
      </c>
      <c r="N1845">
        <v>141</v>
      </c>
      <c r="P1845" t="s">
        <v>3319</v>
      </c>
      <c r="Q1845">
        <v>126</v>
      </c>
    </row>
    <row r="1846" spans="1:17" x14ac:dyDescent="0.2">
      <c r="A1846" s="8" t="s">
        <v>2228</v>
      </c>
      <c r="D1846" s="8" t="s">
        <v>3343</v>
      </c>
      <c r="G1846" s="8" t="s">
        <v>6061</v>
      </c>
      <c r="M1846" t="s">
        <v>2228</v>
      </c>
      <c r="N1846">
        <v>133</v>
      </c>
      <c r="P1846" t="s">
        <v>3343</v>
      </c>
      <c r="Q1846">
        <v>136</v>
      </c>
    </row>
    <row r="1847" spans="1:17" x14ac:dyDescent="0.2">
      <c r="A1847" s="8" t="s">
        <v>5513</v>
      </c>
      <c r="D1847" s="8" t="s">
        <v>3382</v>
      </c>
      <c r="G1847" s="8" t="s">
        <v>7971</v>
      </c>
      <c r="M1847" t="s">
        <v>5513</v>
      </c>
      <c r="N1847">
        <v>141</v>
      </c>
      <c r="P1847" t="s">
        <v>3382</v>
      </c>
      <c r="Q1847">
        <v>128</v>
      </c>
    </row>
    <row r="1848" spans="1:17" x14ac:dyDescent="0.2">
      <c r="A1848" s="8" t="s">
        <v>7973</v>
      </c>
      <c r="D1848" s="8" t="s">
        <v>1391</v>
      </c>
      <c r="G1848" s="8" t="s">
        <v>2836</v>
      </c>
      <c r="M1848" t="s">
        <v>7973</v>
      </c>
      <c r="N1848">
        <v>90</v>
      </c>
      <c r="P1848" t="s">
        <v>1391</v>
      </c>
      <c r="Q1848">
        <v>132</v>
      </c>
    </row>
    <row r="1849" spans="1:17" x14ac:dyDescent="0.2">
      <c r="A1849" s="8" t="s">
        <v>2962</v>
      </c>
      <c r="D1849" s="8" t="s">
        <v>6318</v>
      </c>
      <c r="G1849" s="8" t="s">
        <v>2223</v>
      </c>
      <c r="M1849" t="s">
        <v>2962</v>
      </c>
      <c r="N1849">
        <v>94</v>
      </c>
      <c r="P1849" t="s">
        <v>6318</v>
      </c>
      <c r="Q1849">
        <v>122</v>
      </c>
    </row>
    <row r="1850" spans="1:17" x14ac:dyDescent="0.2">
      <c r="A1850" s="8" t="s">
        <v>2994</v>
      </c>
      <c r="D1850" s="8" t="s">
        <v>7491</v>
      </c>
      <c r="G1850" s="8" t="s">
        <v>6190</v>
      </c>
      <c r="M1850" t="s">
        <v>2994</v>
      </c>
      <c r="N1850">
        <v>83</v>
      </c>
      <c r="P1850" t="s">
        <v>7491</v>
      </c>
      <c r="Q1850">
        <v>96</v>
      </c>
    </row>
    <row r="1851" spans="1:17" x14ac:dyDescent="0.2">
      <c r="A1851" s="8" t="s">
        <v>3060</v>
      </c>
      <c r="D1851" s="8" t="s">
        <v>1545</v>
      </c>
      <c r="G1851" s="8" t="s">
        <v>6240</v>
      </c>
      <c r="M1851" t="s">
        <v>3060</v>
      </c>
      <c r="N1851">
        <v>85</v>
      </c>
      <c r="P1851" t="s">
        <v>1545</v>
      </c>
      <c r="Q1851">
        <v>121</v>
      </c>
    </row>
    <row r="1852" spans="1:17" x14ac:dyDescent="0.2">
      <c r="A1852" s="8" t="s">
        <v>3043</v>
      </c>
      <c r="D1852" s="8" t="s">
        <v>4302</v>
      </c>
      <c r="G1852" s="8" t="s">
        <v>6299</v>
      </c>
      <c r="M1852" t="s">
        <v>3043</v>
      </c>
      <c r="N1852">
        <v>70</v>
      </c>
      <c r="P1852" t="s">
        <v>4302</v>
      </c>
      <c r="Q1852">
        <v>87</v>
      </c>
    </row>
    <row r="1853" spans="1:17" x14ac:dyDescent="0.2">
      <c r="A1853" s="8" t="s">
        <v>3074</v>
      </c>
      <c r="D1853" s="8" t="s">
        <v>1690</v>
      </c>
      <c r="G1853" s="8" t="s">
        <v>2924</v>
      </c>
      <c r="M1853" t="s">
        <v>3074</v>
      </c>
      <c r="N1853">
        <v>65</v>
      </c>
      <c r="P1853" t="s">
        <v>1690</v>
      </c>
      <c r="Q1853">
        <v>100</v>
      </c>
    </row>
    <row r="1854" spans="1:17" x14ac:dyDescent="0.2">
      <c r="A1854" s="8" t="s">
        <v>3080</v>
      </c>
      <c r="D1854" s="8" t="s">
        <v>7492</v>
      </c>
      <c r="G1854" s="8" t="s">
        <v>6846</v>
      </c>
      <c r="M1854" t="s">
        <v>3080</v>
      </c>
      <c r="N1854">
        <v>73</v>
      </c>
      <c r="P1854" t="s">
        <v>7492</v>
      </c>
      <c r="Q1854">
        <v>66</v>
      </c>
    </row>
    <row r="1855" spans="1:17" x14ac:dyDescent="0.2">
      <c r="A1855" s="8" t="s">
        <v>3177</v>
      </c>
      <c r="D1855" s="8" t="s">
        <v>4437</v>
      </c>
      <c r="G1855" s="8" t="s">
        <v>3027</v>
      </c>
      <c r="M1855" t="s">
        <v>3177</v>
      </c>
      <c r="N1855">
        <v>51</v>
      </c>
      <c r="P1855" t="s">
        <v>4437</v>
      </c>
      <c r="Q1855">
        <v>92</v>
      </c>
    </row>
    <row r="1856" spans="1:17" x14ac:dyDescent="0.2">
      <c r="A1856" s="8" t="s">
        <v>2632</v>
      </c>
      <c r="D1856" s="8" t="s">
        <v>4491</v>
      </c>
      <c r="G1856" s="8" t="s">
        <v>3319</v>
      </c>
      <c r="M1856" t="s">
        <v>2632</v>
      </c>
      <c r="N1856">
        <v>152</v>
      </c>
      <c r="P1856" t="s">
        <v>4491</v>
      </c>
      <c r="Q1856">
        <v>64</v>
      </c>
    </row>
    <row r="1857" spans="1:17" x14ac:dyDescent="0.2">
      <c r="A1857" s="8" t="s">
        <v>2085</v>
      </c>
      <c r="D1857" s="8" t="s">
        <v>4652</v>
      </c>
      <c r="G1857" s="8" t="s">
        <v>3343</v>
      </c>
      <c r="M1857" t="s">
        <v>2085</v>
      </c>
      <c r="N1857">
        <v>137</v>
      </c>
      <c r="P1857" t="s">
        <v>4652</v>
      </c>
      <c r="Q1857">
        <v>74</v>
      </c>
    </row>
    <row r="1858" spans="1:17" x14ac:dyDescent="0.2">
      <c r="A1858" s="8" t="s">
        <v>2091</v>
      </c>
      <c r="D1858" s="8" t="s">
        <v>6847</v>
      </c>
      <c r="G1858" s="8" t="s">
        <v>3382</v>
      </c>
      <c r="M1858" t="s">
        <v>2091</v>
      </c>
      <c r="N1858">
        <v>150</v>
      </c>
      <c r="P1858" t="s">
        <v>6847</v>
      </c>
      <c r="Q1858">
        <v>70</v>
      </c>
    </row>
    <row r="1859" spans="1:17" x14ac:dyDescent="0.2">
      <c r="A1859" s="8" t="s">
        <v>3337</v>
      </c>
      <c r="D1859" s="8" t="s">
        <v>6848</v>
      </c>
      <c r="G1859" s="8" t="s">
        <v>1391</v>
      </c>
      <c r="M1859" t="s">
        <v>3337</v>
      </c>
      <c r="N1859">
        <v>130</v>
      </c>
      <c r="P1859" t="s">
        <v>6848</v>
      </c>
      <c r="Q1859">
        <v>61</v>
      </c>
    </row>
    <row r="1860" spans="1:17" x14ac:dyDescent="0.2">
      <c r="A1860" s="8" t="s">
        <v>3386</v>
      </c>
      <c r="D1860" s="8" t="s">
        <v>6849</v>
      </c>
      <c r="G1860" s="8" t="s">
        <v>6318</v>
      </c>
      <c r="M1860" t="s">
        <v>3386</v>
      </c>
      <c r="N1860">
        <v>121</v>
      </c>
      <c r="P1860" t="s">
        <v>6849</v>
      </c>
      <c r="Q1860">
        <v>30</v>
      </c>
    </row>
    <row r="1861" spans="1:17" x14ac:dyDescent="0.2">
      <c r="A1861" s="8" t="s">
        <v>1415</v>
      </c>
      <c r="D1861" s="8" t="s">
        <v>4807</v>
      </c>
      <c r="G1861" s="8" t="s">
        <v>7491</v>
      </c>
      <c r="M1861" t="s">
        <v>1415</v>
      </c>
      <c r="N1861">
        <v>133</v>
      </c>
      <c r="P1861" t="s">
        <v>4807</v>
      </c>
      <c r="Q1861">
        <v>52</v>
      </c>
    </row>
    <row r="1862" spans="1:17" x14ac:dyDescent="0.2">
      <c r="A1862" s="8" t="s">
        <v>4221</v>
      </c>
      <c r="D1862" s="8" t="s">
        <v>7972</v>
      </c>
      <c r="G1862" s="8" t="s">
        <v>1545</v>
      </c>
      <c r="M1862" t="s">
        <v>4221</v>
      </c>
      <c r="N1862">
        <v>110</v>
      </c>
      <c r="P1862" t="s">
        <v>7972</v>
      </c>
      <c r="Q1862">
        <v>23</v>
      </c>
    </row>
    <row r="1863" spans="1:17" x14ac:dyDescent="0.2">
      <c r="A1863" s="8" t="s">
        <v>7494</v>
      </c>
      <c r="D1863" s="8" t="s">
        <v>4860</v>
      </c>
      <c r="G1863" s="8" t="s">
        <v>4302</v>
      </c>
      <c r="M1863" t="s">
        <v>7494</v>
      </c>
      <c r="N1863">
        <v>90</v>
      </c>
      <c r="P1863" t="s">
        <v>4860</v>
      </c>
      <c r="Q1863">
        <v>121</v>
      </c>
    </row>
    <row r="1864" spans="1:17" x14ac:dyDescent="0.2">
      <c r="A1864" s="8" t="s">
        <v>4258</v>
      </c>
      <c r="D1864" s="8" t="s">
        <v>4863</v>
      </c>
      <c r="G1864" s="8" t="s">
        <v>1690</v>
      </c>
      <c r="M1864" t="s">
        <v>4258</v>
      </c>
      <c r="N1864">
        <v>83</v>
      </c>
      <c r="P1864" t="s">
        <v>4863</v>
      </c>
      <c r="Q1864">
        <v>117</v>
      </c>
    </row>
    <row r="1865" spans="1:17" x14ac:dyDescent="0.2">
      <c r="A1865" s="8" t="s">
        <v>4299</v>
      </c>
      <c r="D1865" s="8" t="s">
        <v>2580</v>
      </c>
      <c r="G1865" s="8" t="s">
        <v>7492</v>
      </c>
      <c r="M1865" t="s">
        <v>4299</v>
      </c>
      <c r="N1865">
        <v>75</v>
      </c>
      <c r="P1865" t="s">
        <v>2580</v>
      </c>
      <c r="Q1865">
        <v>168</v>
      </c>
    </row>
    <row r="1866" spans="1:17" x14ac:dyDescent="0.2">
      <c r="A1866" s="8" t="s">
        <v>4519</v>
      </c>
      <c r="D1866" s="8" t="s">
        <v>1967</v>
      </c>
      <c r="G1866" s="8" t="s">
        <v>4437</v>
      </c>
      <c r="M1866" t="s">
        <v>4519</v>
      </c>
      <c r="N1866">
        <v>69</v>
      </c>
      <c r="P1866" t="s">
        <v>1967</v>
      </c>
      <c r="Q1866">
        <v>151</v>
      </c>
    </row>
    <row r="1867" spans="1:17" x14ac:dyDescent="0.2">
      <c r="A1867" s="8" t="s">
        <v>7495</v>
      </c>
      <c r="D1867" s="8" t="s">
        <v>2130</v>
      </c>
      <c r="G1867" s="8" t="s">
        <v>4491</v>
      </c>
      <c r="M1867" t="s">
        <v>7495</v>
      </c>
      <c r="N1867">
        <v>73</v>
      </c>
      <c r="P1867" t="s">
        <v>2130</v>
      </c>
      <c r="Q1867">
        <v>147</v>
      </c>
    </row>
    <row r="1868" spans="1:17" x14ac:dyDescent="0.2">
      <c r="A1868" s="8" t="s">
        <v>7496</v>
      </c>
      <c r="D1868" s="8" t="s">
        <v>4927</v>
      </c>
      <c r="G1868" s="8" t="s">
        <v>4652</v>
      </c>
      <c r="M1868" t="s">
        <v>7496</v>
      </c>
      <c r="N1868">
        <v>46</v>
      </c>
      <c r="P1868" t="s">
        <v>4927</v>
      </c>
      <c r="Q1868">
        <v>148</v>
      </c>
    </row>
    <row r="1869" spans="1:17" x14ac:dyDescent="0.2">
      <c r="A1869" s="8" t="s">
        <v>2723</v>
      </c>
      <c r="D1869" s="8" t="s">
        <v>5039</v>
      </c>
      <c r="G1869" s="8" t="s">
        <v>6847</v>
      </c>
      <c r="M1869" t="s">
        <v>2723</v>
      </c>
      <c r="N1869">
        <v>164</v>
      </c>
      <c r="P1869" t="s">
        <v>5039</v>
      </c>
      <c r="Q1869">
        <v>111</v>
      </c>
    </row>
    <row r="1870" spans="1:17" x14ac:dyDescent="0.2">
      <c r="A1870" s="8" t="s">
        <v>2106</v>
      </c>
      <c r="D1870" s="8" t="s">
        <v>4984</v>
      </c>
      <c r="G1870" s="8" t="s">
        <v>6848</v>
      </c>
      <c r="M1870" t="s">
        <v>2106</v>
      </c>
      <c r="N1870">
        <v>150</v>
      </c>
      <c r="P1870" t="s">
        <v>4984</v>
      </c>
      <c r="Q1870">
        <v>110</v>
      </c>
    </row>
    <row r="1871" spans="1:17" x14ac:dyDescent="0.2">
      <c r="A1871" s="8" t="s">
        <v>2293</v>
      </c>
      <c r="D1871" s="8" t="s">
        <v>1423</v>
      </c>
      <c r="G1871" s="8" t="s">
        <v>6849</v>
      </c>
      <c r="M1871" t="s">
        <v>2293</v>
      </c>
      <c r="N1871">
        <v>152</v>
      </c>
      <c r="P1871" t="s">
        <v>1423</v>
      </c>
      <c r="Q1871">
        <v>115</v>
      </c>
    </row>
    <row r="1872" spans="1:17" x14ac:dyDescent="0.2">
      <c r="A1872" s="8" t="s">
        <v>4952</v>
      </c>
      <c r="D1872" s="8" t="s">
        <v>1552</v>
      </c>
      <c r="G1872" s="8" t="s">
        <v>4807</v>
      </c>
      <c r="M1872" t="s">
        <v>4952</v>
      </c>
      <c r="N1872">
        <v>141</v>
      </c>
      <c r="P1872" t="s">
        <v>1552</v>
      </c>
      <c r="Q1872">
        <v>99</v>
      </c>
    </row>
    <row r="1873" spans="1:17" x14ac:dyDescent="0.2">
      <c r="A1873" s="8" t="s">
        <v>5062</v>
      </c>
      <c r="D1873" s="8" t="s">
        <v>1767</v>
      </c>
      <c r="G1873" s="8" t="s">
        <v>7972</v>
      </c>
      <c r="M1873" t="s">
        <v>5062</v>
      </c>
      <c r="N1873">
        <v>109</v>
      </c>
      <c r="P1873" t="s">
        <v>1767</v>
      </c>
      <c r="Q1873">
        <v>88</v>
      </c>
    </row>
    <row r="1874" spans="1:17" x14ac:dyDescent="0.2">
      <c r="A1874" s="8" t="s">
        <v>6850</v>
      </c>
      <c r="D1874" s="8" t="s">
        <v>5258</v>
      </c>
      <c r="G1874" s="8" t="s">
        <v>8373</v>
      </c>
      <c r="M1874" t="s">
        <v>6850</v>
      </c>
      <c r="N1874">
        <v>98</v>
      </c>
      <c r="P1874" t="s">
        <v>5258</v>
      </c>
      <c r="Q1874">
        <v>83</v>
      </c>
    </row>
    <row r="1875" spans="1:17" x14ac:dyDescent="0.2">
      <c r="A1875" s="8" t="s">
        <v>2976</v>
      </c>
      <c r="D1875" s="8" t="s">
        <v>7493</v>
      </c>
      <c r="G1875" s="8" t="s">
        <v>4860</v>
      </c>
      <c r="M1875" t="s">
        <v>2976</v>
      </c>
      <c r="N1875">
        <v>85</v>
      </c>
      <c r="P1875" t="s">
        <v>7493</v>
      </c>
      <c r="Q1875">
        <v>66</v>
      </c>
    </row>
    <row r="1876" spans="1:17" x14ac:dyDescent="0.2">
      <c r="A1876" s="8" t="s">
        <v>3034</v>
      </c>
      <c r="D1876" s="8" t="s">
        <v>5339</v>
      </c>
      <c r="G1876" s="8" t="s">
        <v>4863</v>
      </c>
      <c r="M1876" t="s">
        <v>3034</v>
      </c>
      <c r="N1876">
        <v>82</v>
      </c>
      <c r="P1876" t="s">
        <v>5339</v>
      </c>
      <c r="Q1876">
        <v>64</v>
      </c>
    </row>
    <row r="1877" spans="1:17" x14ac:dyDescent="0.2">
      <c r="A1877" s="8" t="s">
        <v>3128</v>
      </c>
      <c r="D1877" s="8" t="s">
        <v>5348</v>
      </c>
      <c r="G1877" s="8" t="s">
        <v>2580</v>
      </c>
      <c r="M1877" t="s">
        <v>3128</v>
      </c>
      <c r="N1877">
        <v>70</v>
      </c>
      <c r="P1877" t="s">
        <v>5348</v>
      </c>
      <c r="Q1877">
        <v>42</v>
      </c>
    </row>
    <row r="1878" spans="1:17" x14ac:dyDescent="0.2">
      <c r="A1878" s="8" t="s">
        <v>3220</v>
      </c>
      <c r="D1878" s="8" t="s">
        <v>6338</v>
      </c>
      <c r="G1878" s="8" t="s">
        <v>1967</v>
      </c>
      <c r="M1878" t="s">
        <v>3220</v>
      </c>
      <c r="N1878">
        <v>41</v>
      </c>
      <c r="P1878" t="s">
        <v>6338</v>
      </c>
      <c r="Q1878">
        <v>38</v>
      </c>
    </row>
    <row r="1879" spans="1:17" x14ac:dyDescent="0.2">
      <c r="A1879" s="8" t="s">
        <v>3289</v>
      </c>
      <c r="D1879" s="8" t="s">
        <v>2782</v>
      </c>
      <c r="G1879" s="8" t="s">
        <v>2130</v>
      </c>
      <c r="M1879" t="s">
        <v>3289</v>
      </c>
      <c r="N1879">
        <v>42</v>
      </c>
      <c r="P1879" t="s">
        <v>2782</v>
      </c>
      <c r="Q1879">
        <v>138</v>
      </c>
    </row>
    <row r="1880" spans="1:17" x14ac:dyDescent="0.2">
      <c r="A1880" s="8" t="s">
        <v>3334</v>
      </c>
      <c r="D1880" s="8" t="s">
        <v>2228</v>
      </c>
      <c r="G1880" s="8" t="s">
        <v>4927</v>
      </c>
      <c r="M1880" t="s">
        <v>3334</v>
      </c>
      <c r="N1880">
        <v>109</v>
      </c>
      <c r="P1880" t="s">
        <v>2228</v>
      </c>
      <c r="Q1880">
        <v>135</v>
      </c>
    </row>
    <row r="1881" spans="1:17" x14ac:dyDescent="0.2">
      <c r="A1881" s="8" t="s">
        <v>2801</v>
      </c>
      <c r="D1881" s="8" t="s">
        <v>5513</v>
      </c>
      <c r="G1881" s="8" t="s">
        <v>5039</v>
      </c>
      <c r="M1881" t="s">
        <v>2801</v>
      </c>
      <c r="N1881">
        <v>129</v>
      </c>
      <c r="P1881" t="s">
        <v>5513</v>
      </c>
      <c r="Q1881">
        <v>143</v>
      </c>
    </row>
    <row r="1882" spans="1:17" x14ac:dyDescent="0.2">
      <c r="A1882" s="8" t="s">
        <v>7497</v>
      </c>
      <c r="D1882" s="8" t="s">
        <v>8101</v>
      </c>
      <c r="G1882" s="8" t="s">
        <v>1423</v>
      </c>
      <c r="M1882" t="s">
        <v>7497</v>
      </c>
      <c r="N1882">
        <v>108</v>
      </c>
      <c r="P1882" t="s">
        <v>8101</v>
      </c>
      <c r="Q1882">
        <v>119</v>
      </c>
    </row>
    <row r="1883" spans="1:17" x14ac:dyDescent="0.2">
      <c r="A1883" s="8" t="s">
        <v>7498</v>
      </c>
      <c r="D1883" s="8" t="s">
        <v>7973</v>
      </c>
      <c r="G1883" s="8" t="s">
        <v>1552</v>
      </c>
      <c r="M1883" t="s">
        <v>7498</v>
      </c>
      <c r="N1883">
        <v>94</v>
      </c>
      <c r="P1883" t="s">
        <v>7973</v>
      </c>
      <c r="Q1883">
        <v>98</v>
      </c>
    </row>
    <row r="1884" spans="1:17" x14ac:dyDescent="0.2">
      <c r="A1884" s="8" t="s">
        <v>6851</v>
      </c>
      <c r="D1884" s="8" t="s">
        <v>2962</v>
      </c>
      <c r="G1884" s="8" t="s">
        <v>1767</v>
      </c>
      <c r="M1884" t="s">
        <v>6851</v>
      </c>
      <c r="N1884">
        <v>71</v>
      </c>
      <c r="P1884" t="s">
        <v>2962</v>
      </c>
      <c r="Q1884">
        <v>89</v>
      </c>
    </row>
    <row r="1885" spans="1:17" x14ac:dyDescent="0.2">
      <c r="A1885" s="8" t="s">
        <v>4330</v>
      </c>
      <c r="D1885" s="8" t="s">
        <v>2994</v>
      </c>
      <c r="G1885" s="8" t="s">
        <v>5258</v>
      </c>
      <c r="M1885" t="s">
        <v>4330</v>
      </c>
      <c r="N1885">
        <v>66</v>
      </c>
      <c r="P1885" t="s">
        <v>2994</v>
      </c>
      <c r="Q1885">
        <v>84</v>
      </c>
    </row>
    <row r="1886" spans="1:17" x14ac:dyDescent="0.2">
      <c r="A1886" s="8" t="s">
        <v>4551</v>
      </c>
      <c r="D1886" s="8" t="s">
        <v>3060</v>
      </c>
      <c r="G1886" s="8" t="s">
        <v>7493</v>
      </c>
      <c r="M1886" t="s">
        <v>4551</v>
      </c>
      <c r="N1886">
        <v>80</v>
      </c>
      <c r="P1886" t="s">
        <v>3060</v>
      </c>
      <c r="Q1886">
        <v>91</v>
      </c>
    </row>
    <row r="1887" spans="1:17" x14ac:dyDescent="0.2">
      <c r="A1887" s="8" t="s">
        <v>7499</v>
      </c>
      <c r="D1887" s="8" t="s">
        <v>3043</v>
      </c>
      <c r="G1887" s="8" t="s">
        <v>5339</v>
      </c>
      <c r="M1887" t="s">
        <v>7499</v>
      </c>
      <c r="N1887">
        <v>57</v>
      </c>
      <c r="P1887" t="s">
        <v>3043</v>
      </c>
      <c r="Q1887">
        <v>67</v>
      </c>
    </row>
    <row r="1888" spans="1:17" x14ac:dyDescent="0.2">
      <c r="A1888" s="8" t="s">
        <v>4688</v>
      </c>
      <c r="D1888" s="8" t="s">
        <v>3074</v>
      </c>
      <c r="G1888" s="8" t="s">
        <v>5348</v>
      </c>
      <c r="M1888" t="s">
        <v>4688</v>
      </c>
      <c r="N1888">
        <v>24</v>
      </c>
      <c r="P1888" t="s">
        <v>3074</v>
      </c>
      <c r="Q1888">
        <v>60</v>
      </c>
    </row>
    <row r="1889" spans="1:17" x14ac:dyDescent="0.2">
      <c r="A1889" s="8" t="s">
        <v>4896</v>
      </c>
      <c r="D1889" s="8" t="s">
        <v>3080</v>
      </c>
      <c r="G1889" s="8" t="s">
        <v>6338</v>
      </c>
      <c r="M1889" t="s">
        <v>4896</v>
      </c>
      <c r="N1889">
        <v>129</v>
      </c>
      <c r="P1889" t="s">
        <v>3080</v>
      </c>
      <c r="Q1889">
        <v>66</v>
      </c>
    </row>
    <row r="1890" spans="1:17" x14ac:dyDescent="0.2">
      <c r="A1890" s="8" t="s">
        <v>2599</v>
      </c>
      <c r="D1890" s="8" t="s">
        <v>3177</v>
      </c>
      <c r="G1890" s="8" t="s">
        <v>6351</v>
      </c>
      <c r="M1890" t="s">
        <v>2599</v>
      </c>
      <c r="N1890">
        <v>168</v>
      </c>
      <c r="P1890" t="s">
        <v>3177</v>
      </c>
      <c r="Q1890">
        <v>50</v>
      </c>
    </row>
    <row r="1891" spans="1:17" x14ac:dyDescent="0.2">
      <c r="A1891" s="8" t="s">
        <v>1999</v>
      </c>
      <c r="D1891" s="8" t="s">
        <v>2632</v>
      </c>
      <c r="G1891" s="8" t="s">
        <v>2782</v>
      </c>
      <c r="M1891" t="s">
        <v>1999</v>
      </c>
      <c r="N1891">
        <v>160</v>
      </c>
      <c r="P1891" t="s">
        <v>2632</v>
      </c>
      <c r="Q1891">
        <v>152</v>
      </c>
    </row>
    <row r="1892" spans="1:17" x14ac:dyDescent="0.2">
      <c r="A1892" s="8" t="s">
        <v>1960</v>
      </c>
      <c r="D1892" s="8" t="s">
        <v>2085</v>
      </c>
      <c r="G1892" s="8" t="s">
        <v>2228</v>
      </c>
      <c r="M1892" t="s">
        <v>1960</v>
      </c>
      <c r="N1892">
        <v>156</v>
      </c>
      <c r="P1892" t="s">
        <v>2085</v>
      </c>
      <c r="Q1892">
        <v>134</v>
      </c>
    </row>
    <row r="1893" spans="1:17" x14ac:dyDescent="0.2">
      <c r="A1893" s="8" t="s">
        <v>2397</v>
      </c>
      <c r="D1893" s="8" t="s">
        <v>2091</v>
      </c>
      <c r="G1893" s="8" t="s">
        <v>5513</v>
      </c>
      <c r="M1893" t="s">
        <v>2397</v>
      </c>
      <c r="N1893">
        <v>124</v>
      </c>
      <c r="P1893" t="s">
        <v>2091</v>
      </c>
      <c r="Q1893">
        <v>150</v>
      </c>
    </row>
    <row r="1894" spans="1:17" x14ac:dyDescent="0.2">
      <c r="A1894" s="8" t="s">
        <v>4980</v>
      </c>
      <c r="D1894" s="8" t="s">
        <v>3337</v>
      </c>
      <c r="G1894" s="8" t="s">
        <v>7973</v>
      </c>
      <c r="M1894" t="s">
        <v>4980</v>
      </c>
      <c r="N1894">
        <v>122</v>
      </c>
      <c r="P1894" t="s">
        <v>3337</v>
      </c>
      <c r="Q1894">
        <v>137</v>
      </c>
    </row>
    <row r="1895" spans="1:17" x14ac:dyDescent="0.2">
      <c r="A1895" s="8" t="s">
        <v>2942</v>
      </c>
      <c r="D1895" s="8" t="s">
        <v>3386</v>
      </c>
      <c r="G1895" s="8" t="s">
        <v>2962</v>
      </c>
      <c r="M1895" t="s">
        <v>2942</v>
      </c>
      <c r="N1895">
        <v>106</v>
      </c>
      <c r="P1895" t="s">
        <v>3386</v>
      </c>
      <c r="Q1895">
        <v>133</v>
      </c>
    </row>
    <row r="1896" spans="1:17" x14ac:dyDescent="0.2">
      <c r="A1896" s="8" t="s">
        <v>2995</v>
      </c>
      <c r="D1896" s="8" t="s">
        <v>1415</v>
      </c>
      <c r="G1896" s="8" t="s">
        <v>2994</v>
      </c>
      <c r="M1896" t="s">
        <v>2995</v>
      </c>
      <c r="N1896">
        <v>82</v>
      </c>
      <c r="P1896" t="s">
        <v>1415</v>
      </c>
      <c r="Q1896">
        <v>137</v>
      </c>
    </row>
    <row r="1897" spans="1:17" x14ac:dyDescent="0.2">
      <c r="A1897" s="8" t="s">
        <v>3005</v>
      </c>
      <c r="D1897" s="8" t="s">
        <v>4221</v>
      </c>
      <c r="G1897" s="8" t="s">
        <v>3060</v>
      </c>
      <c r="M1897" t="s">
        <v>3005</v>
      </c>
      <c r="N1897">
        <v>87</v>
      </c>
      <c r="P1897" t="s">
        <v>4221</v>
      </c>
      <c r="Q1897">
        <v>114</v>
      </c>
    </row>
    <row r="1898" spans="1:17" x14ac:dyDescent="0.2">
      <c r="A1898" s="8" t="s">
        <v>3138</v>
      </c>
      <c r="D1898" s="8" t="s">
        <v>7494</v>
      </c>
      <c r="G1898" s="8" t="s">
        <v>3043</v>
      </c>
      <c r="M1898" t="s">
        <v>3138</v>
      </c>
      <c r="N1898">
        <v>81</v>
      </c>
      <c r="P1898" t="s">
        <v>7494</v>
      </c>
      <c r="Q1898">
        <v>96</v>
      </c>
    </row>
    <row r="1899" spans="1:17" x14ac:dyDescent="0.2">
      <c r="A1899" s="8" t="s">
        <v>3232</v>
      </c>
      <c r="D1899" s="8" t="s">
        <v>4258</v>
      </c>
      <c r="G1899" s="8" t="s">
        <v>3074</v>
      </c>
      <c r="M1899" t="s">
        <v>3232</v>
      </c>
      <c r="N1899">
        <v>65</v>
      </c>
      <c r="P1899" t="s">
        <v>4258</v>
      </c>
      <c r="Q1899">
        <v>92</v>
      </c>
    </row>
    <row r="1900" spans="1:17" x14ac:dyDescent="0.2">
      <c r="A1900" s="8" t="s">
        <v>3259</v>
      </c>
      <c r="D1900" s="8" t="s">
        <v>4299</v>
      </c>
      <c r="G1900" s="8" t="s">
        <v>3080</v>
      </c>
      <c r="M1900" t="s">
        <v>3259</v>
      </c>
      <c r="N1900">
        <v>32</v>
      </c>
      <c r="P1900" t="s">
        <v>4299</v>
      </c>
      <c r="Q1900">
        <v>73</v>
      </c>
    </row>
    <row r="1901" spans="1:17" x14ac:dyDescent="0.2">
      <c r="A1901" s="8" t="s">
        <v>3307</v>
      </c>
      <c r="D1901" s="8" t="s">
        <v>4519</v>
      </c>
      <c r="G1901" s="8" t="s">
        <v>3177</v>
      </c>
      <c r="M1901" t="s">
        <v>3307</v>
      </c>
      <c r="N1901">
        <v>116</v>
      </c>
      <c r="P1901" t="s">
        <v>4519</v>
      </c>
      <c r="Q1901">
        <v>64</v>
      </c>
    </row>
    <row r="1902" spans="1:17" x14ac:dyDescent="0.2">
      <c r="A1902" s="8" t="s">
        <v>2799</v>
      </c>
      <c r="D1902" s="8" t="s">
        <v>7495</v>
      </c>
      <c r="G1902" s="8" t="s">
        <v>8374</v>
      </c>
      <c r="M1902" t="s">
        <v>2799</v>
      </c>
      <c r="N1902">
        <v>147</v>
      </c>
      <c r="P1902" t="s">
        <v>7495</v>
      </c>
      <c r="Q1902">
        <v>66</v>
      </c>
    </row>
    <row r="1903" spans="1:17" x14ac:dyDescent="0.2">
      <c r="A1903" s="8" t="s">
        <v>7194</v>
      </c>
      <c r="D1903" s="8" t="s">
        <v>7496</v>
      </c>
      <c r="G1903" s="8" t="s">
        <v>2632</v>
      </c>
      <c r="M1903" t="s">
        <v>7194</v>
      </c>
      <c r="N1903">
        <v>139</v>
      </c>
      <c r="P1903" t="s">
        <v>7496</v>
      </c>
      <c r="Q1903">
        <v>55</v>
      </c>
    </row>
    <row r="1904" spans="1:17" x14ac:dyDescent="0.2">
      <c r="A1904" s="8" t="s">
        <v>7500</v>
      </c>
      <c r="D1904" s="8" t="s">
        <v>4839</v>
      </c>
      <c r="G1904" s="8" t="s">
        <v>2085</v>
      </c>
      <c r="M1904" t="s">
        <v>7500</v>
      </c>
      <c r="N1904">
        <v>108</v>
      </c>
      <c r="P1904" t="s">
        <v>4839</v>
      </c>
      <c r="Q1904">
        <v>24</v>
      </c>
    </row>
    <row r="1905" spans="1:17" x14ac:dyDescent="0.2">
      <c r="A1905" s="8" t="s">
        <v>5474</v>
      </c>
      <c r="D1905" s="8" t="s">
        <v>2723</v>
      </c>
      <c r="G1905" s="8" t="s">
        <v>2091</v>
      </c>
      <c r="M1905" t="s">
        <v>5474</v>
      </c>
      <c r="N1905">
        <v>98</v>
      </c>
      <c r="P1905" t="s">
        <v>2723</v>
      </c>
      <c r="Q1905">
        <v>170</v>
      </c>
    </row>
    <row r="1906" spans="1:17" x14ac:dyDescent="0.2">
      <c r="A1906" s="8" t="s">
        <v>2478</v>
      </c>
      <c r="D1906" s="8" t="s">
        <v>2106</v>
      </c>
      <c r="G1906" s="8" t="s">
        <v>3337</v>
      </c>
      <c r="M1906" t="s">
        <v>2478</v>
      </c>
      <c r="N1906">
        <v>135</v>
      </c>
      <c r="P1906" t="s">
        <v>2106</v>
      </c>
      <c r="Q1906">
        <v>153</v>
      </c>
    </row>
    <row r="1907" spans="1:17" x14ac:dyDescent="0.2">
      <c r="A1907" s="8" t="s">
        <v>5572</v>
      </c>
      <c r="D1907" s="8" t="s">
        <v>2293</v>
      </c>
      <c r="G1907" s="8" t="s">
        <v>3386</v>
      </c>
      <c r="M1907" t="s">
        <v>5572</v>
      </c>
      <c r="N1907">
        <v>121</v>
      </c>
      <c r="P1907" t="s">
        <v>2293</v>
      </c>
      <c r="Q1907">
        <v>150</v>
      </c>
    </row>
    <row r="1908" spans="1:17" x14ac:dyDescent="0.2">
      <c r="A1908" s="8" t="s">
        <v>1400</v>
      </c>
      <c r="D1908" s="8" t="s">
        <v>4952</v>
      </c>
      <c r="G1908" s="8" t="s">
        <v>1415</v>
      </c>
      <c r="M1908" t="s">
        <v>1400</v>
      </c>
      <c r="N1908">
        <v>130</v>
      </c>
      <c r="P1908" t="s">
        <v>4952</v>
      </c>
      <c r="Q1908">
        <v>139</v>
      </c>
    </row>
    <row r="1909" spans="1:17" x14ac:dyDescent="0.2">
      <c r="A1909" s="8" t="s">
        <v>4179</v>
      </c>
      <c r="D1909" s="8" t="s">
        <v>5062</v>
      </c>
      <c r="G1909" s="8" t="s">
        <v>4221</v>
      </c>
      <c r="M1909" t="s">
        <v>4179</v>
      </c>
      <c r="N1909">
        <v>118</v>
      </c>
      <c r="P1909" t="s">
        <v>5062</v>
      </c>
      <c r="Q1909">
        <v>100</v>
      </c>
    </row>
    <row r="1910" spans="1:17" x14ac:dyDescent="0.2">
      <c r="A1910" s="8" t="s">
        <v>1539</v>
      </c>
      <c r="D1910" s="8" t="s">
        <v>2976</v>
      </c>
      <c r="G1910" s="8" t="s">
        <v>4258</v>
      </c>
      <c r="M1910" t="s">
        <v>1539</v>
      </c>
      <c r="N1910">
        <v>97</v>
      </c>
      <c r="P1910" t="s">
        <v>2976</v>
      </c>
      <c r="Q1910">
        <v>84</v>
      </c>
    </row>
    <row r="1911" spans="1:17" x14ac:dyDescent="0.2">
      <c r="A1911" s="8" t="s">
        <v>4254</v>
      </c>
      <c r="D1911" s="8" t="s">
        <v>3034</v>
      </c>
      <c r="G1911" s="8" t="s">
        <v>4299</v>
      </c>
      <c r="M1911" t="s">
        <v>4254</v>
      </c>
      <c r="N1911">
        <v>94</v>
      </c>
      <c r="P1911" t="s">
        <v>3034</v>
      </c>
      <c r="Q1911">
        <v>83</v>
      </c>
    </row>
    <row r="1912" spans="1:17" x14ac:dyDescent="0.2">
      <c r="A1912" s="8" t="s">
        <v>1703</v>
      </c>
      <c r="D1912" s="8" t="s">
        <v>3128</v>
      </c>
      <c r="G1912" s="8" t="s">
        <v>4519</v>
      </c>
      <c r="M1912" t="s">
        <v>1703</v>
      </c>
      <c r="N1912">
        <v>86</v>
      </c>
      <c r="P1912" t="s">
        <v>3128</v>
      </c>
      <c r="Q1912">
        <v>66</v>
      </c>
    </row>
    <row r="1913" spans="1:17" x14ac:dyDescent="0.2">
      <c r="A1913" s="8" t="s">
        <v>7501</v>
      </c>
      <c r="D1913" s="8" t="s">
        <v>3220</v>
      </c>
      <c r="G1913" s="8" t="s">
        <v>7495</v>
      </c>
      <c r="M1913" t="s">
        <v>7501</v>
      </c>
      <c r="N1913">
        <v>71</v>
      </c>
      <c r="P1913" t="s">
        <v>3220</v>
      </c>
      <c r="Q1913">
        <v>43</v>
      </c>
    </row>
    <row r="1914" spans="1:17" x14ac:dyDescent="0.2">
      <c r="A1914" s="8" t="s">
        <v>4473</v>
      </c>
      <c r="D1914" s="8" t="s">
        <v>3239</v>
      </c>
      <c r="G1914" s="8" t="s">
        <v>7496</v>
      </c>
      <c r="M1914" t="s">
        <v>4473</v>
      </c>
      <c r="N1914">
        <v>77</v>
      </c>
      <c r="P1914" t="s">
        <v>3239</v>
      </c>
      <c r="Q1914">
        <v>40</v>
      </c>
    </row>
    <row r="1915" spans="1:17" x14ac:dyDescent="0.2">
      <c r="A1915" s="8" t="s">
        <v>4429</v>
      </c>
      <c r="D1915" s="8" t="s">
        <v>3289</v>
      </c>
      <c r="G1915" s="8" t="s">
        <v>4839</v>
      </c>
      <c r="M1915" t="s">
        <v>4429</v>
      </c>
      <c r="N1915">
        <v>54</v>
      </c>
      <c r="P1915" t="s">
        <v>3289</v>
      </c>
      <c r="Q1915">
        <v>34</v>
      </c>
    </row>
    <row r="1916" spans="1:17" x14ac:dyDescent="0.2">
      <c r="A1916" s="8" t="s">
        <v>4591</v>
      </c>
      <c r="D1916" s="8" t="s">
        <v>3334</v>
      </c>
      <c r="G1916" s="8" t="s">
        <v>2723</v>
      </c>
      <c r="M1916" t="s">
        <v>4591</v>
      </c>
      <c r="N1916">
        <v>65</v>
      </c>
      <c r="P1916" t="s">
        <v>3334</v>
      </c>
      <c r="Q1916">
        <v>113</v>
      </c>
    </row>
    <row r="1917" spans="1:17" x14ac:dyDescent="0.2">
      <c r="A1917" s="8" t="s">
        <v>4658</v>
      </c>
      <c r="D1917" s="8" t="s">
        <v>2801</v>
      </c>
      <c r="G1917" s="8" t="s">
        <v>2106</v>
      </c>
      <c r="M1917" t="s">
        <v>4658</v>
      </c>
      <c r="N1917">
        <v>54</v>
      </c>
      <c r="P1917" t="s">
        <v>2801</v>
      </c>
      <c r="Q1917">
        <v>134</v>
      </c>
    </row>
    <row r="1918" spans="1:17" x14ac:dyDescent="0.2">
      <c r="A1918" s="8" t="s">
        <v>6726</v>
      </c>
      <c r="D1918" s="8" t="s">
        <v>3355</v>
      </c>
      <c r="G1918" s="8" t="s">
        <v>2293</v>
      </c>
      <c r="M1918" t="s">
        <v>6726</v>
      </c>
      <c r="N1918">
        <v>39</v>
      </c>
      <c r="P1918" t="s">
        <v>3355</v>
      </c>
      <c r="Q1918">
        <v>115</v>
      </c>
    </row>
    <row r="1919" spans="1:17" x14ac:dyDescent="0.2">
      <c r="A1919" s="8" t="s">
        <v>4809</v>
      </c>
      <c r="D1919" s="8" t="s">
        <v>7497</v>
      </c>
      <c r="G1919" s="8" t="s">
        <v>4952</v>
      </c>
      <c r="M1919" t="s">
        <v>4809</v>
      </c>
      <c r="N1919">
        <v>58</v>
      </c>
      <c r="P1919" t="s">
        <v>7497</v>
      </c>
      <c r="Q1919">
        <v>116</v>
      </c>
    </row>
    <row r="1920" spans="1:17" x14ac:dyDescent="0.2">
      <c r="A1920" s="8" t="s">
        <v>4867</v>
      </c>
      <c r="D1920" s="8" t="s">
        <v>7498</v>
      </c>
      <c r="G1920" s="8" t="s">
        <v>2976</v>
      </c>
      <c r="M1920" t="s">
        <v>4867</v>
      </c>
      <c r="N1920">
        <v>128</v>
      </c>
      <c r="P1920" t="s">
        <v>7498</v>
      </c>
      <c r="Q1920">
        <v>95</v>
      </c>
    </row>
    <row r="1921" spans="1:17" x14ac:dyDescent="0.2">
      <c r="A1921" s="8" t="s">
        <v>2895</v>
      </c>
      <c r="D1921" s="8" t="s">
        <v>6851</v>
      </c>
      <c r="G1921" s="8" t="s">
        <v>3034</v>
      </c>
      <c r="M1921" t="s">
        <v>2895</v>
      </c>
      <c r="N1921">
        <v>182</v>
      </c>
      <c r="P1921" t="s">
        <v>6851</v>
      </c>
      <c r="Q1921">
        <v>80</v>
      </c>
    </row>
    <row r="1922" spans="1:17" x14ac:dyDescent="0.2">
      <c r="A1922" s="8" t="s">
        <v>1894</v>
      </c>
      <c r="D1922" s="8" t="s">
        <v>4330</v>
      </c>
      <c r="G1922" s="8" t="s">
        <v>3128</v>
      </c>
      <c r="M1922" t="s">
        <v>1894</v>
      </c>
      <c r="N1922">
        <v>171</v>
      </c>
      <c r="P1922" t="s">
        <v>4330</v>
      </c>
      <c r="Q1922">
        <v>71</v>
      </c>
    </row>
    <row r="1923" spans="1:17" x14ac:dyDescent="0.2">
      <c r="A1923" s="8" t="s">
        <v>2111</v>
      </c>
      <c r="D1923" s="8" t="s">
        <v>4551</v>
      </c>
      <c r="G1923" s="8" t="s">
        <v>8375</v>
      </c>
      <c r="M1923" t="s">
        <v>2111</v>
      </c>
      <c r="N1923">
        <v>143</v>
      </c>
      <c r="P1923" t="s">
        <v>4551</v>
      </c>
      <c r="Q1923">
        <v>75</v>
      </c>
    </row>
    <row r="1924" spans="1:17" x14ac:dyDescent="0.2">
      <c r="A1924" s="8" t="s">
        <v>4944</v>
      </c>
      <c r="D1924" s="8" t="s">
        <v>7499</v>
      </c>
      <c r="G1924" s="8" t="s">
        <v>3220</v>
      </c>
      <c r="M1924" t="s">
        <v>4944</v>
      </c>
      <c r="N1924">
        <v>118</v>
      </c>
      <c r="P1924" t="s">
        <v>7499</v>
      </c>
      <c r="Q1924">
        <v>56</v>
      </c>
    </row>
    <row r="1925" spans="1:17" x14ac:dyDescent="0.2">
      <c r="A1925" s="8" t="s">
        <v>5598</v>
      </c>
      <c r="D1925" s="8" t="s">
        <v>4688</v>
      </c>
      <c r="G1925" s="8" t="s">
        <v>3239</v>
      </c>
      <c r="M1925" t="s">
        <v>5598</v>
      </c>
      <c r="N1925">
        <v>105</v>
      </c>
      <c r="P1925" t="s">
        <v>4688</v>
      </c>
      <c r="Q1925">
        <v>25</v>
      </c>
    </row>
    <row r="1926" spans="1:17" x14ac:dyDescent="0.2">
      <c r="A1926" s="8" t="s">
        <v>5663</v>
      </c>
      <c r="D1926" s="8" t="s">
        <v>4896</v>
      </c>
      <c r="G1926" s="8" t="s">
        <v>3289</v>
      </c>
      <c r="M1926" t="s">
        <v>5663</v>
      </c>
      <c r="N1926">
        <v>75</v>
      </c>
      <c r="P1926" t="s">
        <v>4896</v>
      </c>
      <c r="Q1926">
        <v>137</v>
      </c>
    </row>
    <row r="1927" spans="1:17" x14ac:dyDescent="0.2">
      <c r="A1927" s="8" t="s">
        <v>5747</v>
      </c>
      <c r="D1927" s="8" t="s">
        <v>2599</v>
      </c>
      <c r="G1927" s="8" t="s">
        <v>3334</v>
      </c>
      <c r="M1927" t="s">
        <v>5747</v>
      </c>
      <c r="N1927">
        <v>77</v>
      </c>
      <c r="P1927" t="s">
        <v>2599</v>
      </c>
      <c r="Q1927">
        <v>169</v>
      </c>
    </row>
    <row r="1928" spans="1:17" x14ac:dyDescent="0.2">
      <c r="A1928" s="8" t="s">
        <v>5842</v>
      </c>
      <c r="D1928" s="8" t="s">
        <v>1999</v>
      </c>
      <c r="G1928" s="8" t="s">
        <v>2801</v>
      </c>
      <c r="M1928" t="s">
        <v>5842</v>
      </c>
      <c r="N1928">
        <v>68</v>
      </c>
      <c r="P1928" t="s">
        <v>1999</v>
      </c>
      <c r="Q1928">
        <v>159</v>
      </c>
    </row>
    <row r="1929" spans="1:17" x14ac:dyDescent="0.2">
      <c r="A1929" s="8" t="s">
        <v>5943</v>
      </c>
      <c r="D1929" s="8" t="s">
        <v>1960</v>
      </c>
      <c r="G1929" s="8" t="s">
        <v>3355</v>
      </c>
      <c r="M1929" t="s">
        <v>5943</v>
      </c>
      <c r="N1929">
        <v>65</v>
      </c>
      <c r="P1929" t="s">
        <v>1960</v>
      </c>
      <c r="Q1929">
        <v>148</v>
      </c>
    </row>
    <row r="1930" spans="1:17" x14ac:dyDescent="0.2">
      <c r="A1930" s="8" t="s">
        <v>6094</v>
      </c>
      <c r="D1930" s="8" t="s">
        <v>2397</v>
      </c>
      <c r="G1930" s="8" t="s">
        <v>7497</v>
      </c>
      <c r="M1930" t="s">
        <v>6094</v>
      </c>
      <c r="N1930">
        <v>39</v>
      </c>
      <c r="P1930" t="s">
        <v>2397</v>
      </c>
      <c r="Q1930">
        <v>124</v>
      </c>
    </row>
    <row r="1931" spans="1:17" x14ac:dyDescent="0.2">
      <c r="A1931" s="8" t="s">
        <v>2757</v>
      </c>
      <c r="D1931" s="8" t="s">
        <v>4980</v>
      </c>
      <c r="G1931" s="8" t="s">
        <v>7498</v>
      </c>
      <c r="M1931" t="s">
        <v>2757</v>
      </c>
      <c r="N1931">
        <v>156</v>
      </c>
      <c r="P1931" t="s">
        <v>4980</v>
      </c>
      <c r="Q1931">
        <v>125</v>
      </c>
    </row>
    <row r="1932" spans="1:17" x14ac:dyDescent="0.2">
      <c r="A1932" s="8" t="s">
        <v>2369</v>
      </c>
      <c r="D1932" s="8" t="s">
        <v>2942</v>
      </c>
      <c r="G1932" s="8" t="s">
        <v>6851</v>
      </c>
      <c r="M1932" t="s">
        <v>2369</v>
      </c>
      <c r="N1932">
        <v>127</v>
      </c>
      <c r="P1932" t="s">
        <v>2942</v>
      </c>
      <c r="Q1932">
        <v>99</v>
      </c>
    </row>
    <row r="1933" spans="1:17" x14ac:dyDescent="0.2">
      <c r="A1933" s="8" t="s">
        <v>6220</v>
      </c>
      <c r="D1933" s="8" t="s">
        <v>2995</v>
      </c>
      <c r="G1933" s="8" t="s">
        <v>4330</v>
      </c>
      <c r="M1933" t="s">
        <v>6220</v>
      </c>
      <c r="N1933">
        <v>121</v>
      </c>
      <c r="P1933" t="s">
        <v>2995</v>
      </c>
      <c r="Q1933">
        <v>83</v>
      </c>
    </row>
    <row r="1934" spans="1:17" x14ac:dyDescent="0.2">
      <c r="A1934" s="8" t="s">
        <v>1338</v>
      </c>
      <c r="D1934" s="8" t="s">
        <v>3005</v>
      </c>
      <c r="G1934" s="8" t="s">
        <v>4551</v>
      </c>
      <c r="M1934" t="s">
        <v>1338</v>
      </c>
      <c r="N1934">
        <v>133</v>
      </c>
      <c r="P1934" t="s">
        <v>3005</v>
      </c>
      <c r="Q1934">
        <v>74</v>
      </c>
    </row>
    <row r="1935" spans="1:17" x14ac:dyDescent="0.2">
      <c r="A1935" s="8" t="s">
        <v>4210</v>
      </c>
      <c r="D1935" s="8" t="s">
        <v>3138</v>
      </c>
      <c r="G1935" s="8" t="s">
        <v>7499</v>
      </c>
      <c r="M1935" t="s">
        <v>4210</v>
      </c>
      <c r="N1935">
        <v>95</v>
      </c>
      <c r="P1935" t="s">
        <v>3138</v>
      </c>
      <c r="Q1935">
        <v>78</v>
      </c>
    </row>
    <row r="1936" spans="1:17" x14ac:dyDescent="0.2">
      <c r="A1936" s="8" t="s">
        <v>1609</v>
      </c>
      <c r="D1936" s="8" t="s">
        <v>3232</v>
      </c>
      <c r="G1936" s="8" t="s">
        <v>4688</v>
      </c>
      <c r="M1936" t="s">
        <v>1609</v>
      </c>
      <c r="N1936">
        <v>106</v>
      </c>
      <c r="P1936" t="s">
        <v>3232</v>
      </c>
      <c r="Q1936">
        <v>53</v>
      </c>
    </row>
    <row r="1937" spans="1:17" x14ac:dyDescent="0.2">
      <c r="A1937" s="8" t="s">
        <v>4263</v>
      </c>
      <c r="D1937" s="8" t="s">
        <v>3259</v>
      </c>
      <c r="G1937" s="8" t="s">
        <v>4896</v>
      </c>
      <c r="M1937" t="s">
        <v>4263</v>
      </c>
      <c r="N1937">
        <v>89</v>
      </c>
      <c r="P1937" t="s">
        <v>3259</v>
      </c>
      <c r="Q1937">
        <v>34</v>
      </c>
    </row>
    <row r="1938" spans="1:17" x14ac:dyDescent="0.2">
      <c r="A1938" s="8" t="s">
        <v>4315</v>
      </c>
      <c r="D1938" s="8" t="s">
        <v>3307</v>
      </c>
      <c r="G1938" s="8" t="s">
        <v>2599</v>
      </c>
      <c r="M1938" t="s">
        <v>4315</v>
      </c>
      <c r="N1938">
        <v>72</v>
      </c>
      <c r="P1938" t="s">
        <v>3307</v>
      </c>
      <c r="Q1938">
        <v>122</v>
      </c>
    </row>
    <row r="1939" spans="1:17" x14ac:dyDescent="0.2">
      <c r="A1939" s="8" t="s">
        <v>4340</v>
      </c>
      <c r="D1939" s="8" t="s">
        <v>2799</v>
      </c>
      <c r="G1939" s="8" t="s">
        <v>1999</v>
      </c>
      <c r="M1939" t="s">
        <v>4340</v>
      </c>
      <c r="N1939">
        <v>89</v>
      </c>
      <c r="P1939" t="s">
        <v>2799</v>
      </c>
      <c r="Q1939">
        <v>148</v>
      </c>
    </row>
    <row r="1940" spans="1:17" x14ac:dyDescent="0.2">
      <c r="A1940" s="8" t="s">
        <v>4387</v>
      </c>
      <c r="D1940" s="8" t="s">
        <v>7194</v>
      </c>
      <c r="G1940" s="8" t="s">
        <v>1960</v>
      </c>
      <c r="M1940" t="s">
        <v>4387</v>
      </c>
      <c r="N1940">
        <v>74</v>
      </c>
      <c r="P1940" t="s">
        <v>7194</v>
      </c>
      <c r="Q1940">
        <v>135</v>
      </c>
    </row>
    <row r="1941" spans="1:17" x14ac:dyDescent="0.2">
      <c r="A1941" s="8" t="s">
        <v>4417</v>
      </c>
      <c r="D1941" s="8" t="s">
        <v>7500</v>
      </c>
      <c r="G1941" s="8" t="s">
        <v>2397</v>
      </c>
      <c r="M1941" t="s">
        <v>4417</v>
      </c>
      <c r="N1941">
        <v>52</v>
      </c>
      <c r="P1941" t="s">
        <v>7500</v>
      </c>
      <c r="Q1941">
        <v>106</v>
      </c>
    </row>
    <row r="1942" spans="1:17" x14ac:dyDescent="0.2">
      <c r="A1942" s="8" t="s">
        <v>4462</v>
      </c>
      <c r="D1942" s="8" t="s">
        <v>5474</v>
      </c>
      <c r="G1942" s="8" t="s">
        <v>4980</v>
      </c>
      <c r="M1942" t="s">
        <v>4462</v>
      </c>
      <c r="N1942">
        <v>80</v>
      </c>
      <c r="P1942" t="s">
        <v>5474</v>
      </c>
      <c r="Q1942">
        <v>104</v>
      </c>
    </row>
    <row r="1943" spans="1:17" x14ac:dyDescent="0.2">
      <c r="A1943" s="8" t="s">
        <v>4530</v>
      </c>
      <c r="D1943" s="8" t="s">
        <v>2478</v>
      </c>
      <c r="G1943" s="8" t="s">
        <v>2942</v>
      </c>
      <c r="M1943" t="s">
        <v>4530</v>
      </c>
      <c r="N1943">
        <v>55</v>
      </c>
      <c r="P1943" t="s">
        <v>2478</v>
      </c>
      <c r="Q1943">
        <v>135</v>
      </c>
    </row>
    <row r="1944" spans="1:17" x14ac:dyDescent="0.2">
      <c r="A1944" s="8" t="s">
        <v>4676</v>
      </c>
      <c r="D1944" s="8" t="s">
        <v>5572</v>
      </c>
      <c r="G1944" s="8" t="s">
        <v>2995</v>
      </c>
      <c r="M1944" t="s">
        <v>4676</v>
      </c>
      <c r="N1944">
        <v>72</v>
      </c>
      <c r="P1944" t="s">
        <v>5572</v>
      </c>
      <c r="Q1944">
        <v>124</v>
      </c>
    </row>
    <row r="1945" spans="1:17" x14ac:dyDescent="0.2">
      <c r="A1945" s="8" t="s">
        <v>4744</v>
      </c>
      <c r="D1945" s="8" t="s">
        <v>1400</v>
      </c>
      <c r="G1945" s="8" t="s">
        <v>3005</v>
      </c>
      <c r="M1945" t="s">
        <v>4744</v>
      </c>
      <c r="N1945">
        <v>56</v>
      </c>
      <c r="P1945" t="s">
        <v>1400</v>
      </c>
      <c r="Q1945">
        <v>133</v>
      </c>
    </row>
    <row r="1946" spans="1:17" x14ac:dyDescent="0.2">
      <c r="A1946" s="8" t="s">
        <v>7225</v>
      </c>
      <c r="D1946" s="8" t="s">
        <v>4179</v>
      </c>
      <c r="G1946" s="8" t="s">
        <v>3138</v>
      </c>
      <c r="M1946" t="s">
        <v>7225</v>
      </c>
      <c r="N1946">
        <v>33</v>
      </c>
      <c r="P1946" t="s">
        <v>4179</v>
      </c>
      <c r="Q1946">
        <v>116</v>
      </c>
    </row>
    <row r="1947" spans="1:17" x14ac:dyDescent="0.2">
      <c r="A1947" s="8" t="s">
        <v>7502</v>
      </c>
      <c r="D1947" s="8" t="s">
        <v>1539</v>
      </c>
      <c r="G1947" s="8" t="s">
        <v>3232</v>
      </c>
      <c r="M1947" t="s">
        <v>7502</v>
      </c>
      <c r="N1947">
        <v>35</v>
      </c>
      <c r="P1947" t="s">
        <v>1539</v>
      </c>
      <c r="Q1947">
        <v>117</v>
      </c>
    </row>
    <row r="1948" spans="1:17" x14ac:dyDescent="0.2">
      <c r="A1948" s="8" t="s">
        <v>4817</v>
      </c>
      <c r="D1948" s="8" t="s">
        <v>4254</v>
      </c>
      <c r="G1948" s="8" t="s">
        <v>3259</v>
      </c>
      <c r="M1948" t="s">
        <v>4817</v>
      </c>
      <c r="N1948">
        <v>27</v>
      </c>
      <c r="P1948" t="s">
        <v>4254</v>
      </c>
      <c r="Q1948">
        <v>94</v>
      </c>
    </row>
    <row r="1949" spans="1:17" x14ac:dyDescent="0.2">
      <c r="A1949" s="8" t="s">
        <v>4840</v>
      </c>
      <c r="D1949" s="8" t="s">
        <v>1703</v>
      </c>
      <c r="G1949" s="8" t="s">
        <v>3307</v>
      </c>
      <c r="M1949" t="s">
        <v>4840</v>
      </c>
      <c r="N1949">
        <v>25</v>
      </c>
      <c r="P1949" t="s">
        <v>1703</v>
      </c>
      <c r="Q1949">
        <v>95</v>
      </c>
    </row>
    <row r="1950" spans="1:17" x14ac:dyDescent="0.2">
      <c r="A1950" s="8" t="s">
        <v>6852</v>
      </c>
      <c r="D1950" s="8" t="s">
        <v>7501</v>
      </c>
      <c r="G1950" s="8" t="s">
        <v>2799</v>
      </c>
      <c r="M1950" t="s">
        <v>6852</v>
      </c>
      <c r="N1950">
        <v>140</v>
      </c>
      <c r="P1950" t="s">
        <v>7501</v>
      </c>
      <c r="Q1950">
        <v>75</v>
      </c>
    </row>
    <row r="1951" spans="1:17" x14ac:dyDescent="0.2">
      <c r="A1951" s="8" t="s">
        <v>2905</v>
      </c>
      <c r="D1951" s="8" t="s">
        <v>4473</v>
      </c>
      <c r="G1951" s="8" t="s">
        <v>7194</v>
      </c>
      <c r="M1951" t="s">
        <v>2905</v>
      </c>
      <c r="N1951">
        <v>168</v>
      </c>
      <c r="P1951" t="s">
        <v>4473</v>
      </c>
      <c r="Q1951">
        <v>77</v>
      </c>
    </row>
    <row r="1952" spans="1:17" x14ac:dyDescent="0.2">
      <c r="A1952" s="8" t="s">
        <v>1906</v>
      </c>
      <c r="D1952" s="8" t="s">
        <v>4429</v>
      </c>
      <c r="G1952" s="8" t="s">
        <v>7500</v>
      </c>
      <c r="M1952" t="s">
        <v>1906</v>
      </c>
      <c r="N1952">
        <v>168</v>
      </c>
      <c r="P1952" t="s">
        <v>4429</v>
      </c>
      <c r="Q1952">
        <v>48</v>
      </c>
    </row>
    <row r="1953" spans="1:17" x14ac:dyDescent="0.2">
      <c r="A1953" s="8" t="s">
        <v>1892</v>
      </c>
      <c r="D1953" s="8" t="s">
        <v>4591</v>
      </c>
      <c r="G1953" s="8" t="s">
        <v>5474</v>
      </c>
      <c r="M1953" t="s">
        <v>1892</v>
      </c>
      <c r="N1953">
        <v>162</v>
      </c>
      <c r="P1953" t="s">
        <v>4591</v>
      </c>
      <c r="Q1953">
        <v>73</v>
      </c>
    </row>
    <row r="1954" spans="1:17" x14ac:dyDescent="0.2">
      <c r="A1954" s="8" t="s">
        <v>2300</v>
      </c>
      <c r="D1954" s="8" t="s">
        <v>4658</v>
      </c>
      <c r="G1954" s="8" t="s">
        <v>2478</v>
      </c>
      <c r="M1954" t="s">
        <v>2300</v>
      </c>
      <c r="N1954">
        <v>128</v>
      </c>
      <c r="P1954" t="s">
        <v>4658</v>
      </c>
      <c r="Q1954">
        <v>41</v>
      </c>
    </row>
    <row r="1955" spans="1:17" x14ac:dyDescent="0.2">
      <c r="A1955" s="8" t="s">
        <v>4946</v>
      </c>
      <c r="D1955" s="8" t="s">
        <v>6726</v>
      </c>
      <c r="G1955" s="8" t="s">
        <v>5572</v>
      </c>
      <c r="M1955" t="s">
        <v>4946</v>
      </c>
      <c r="N1955">
        <v>124</v>
      </c>
      <c r="P1955" t="s">
        <v>6726</v>
      </c>
      <c r="Q1955">
        <v>37</v>
      </c>
    </row>
    <row r="1956" spans="1:17" x14ac:dyDescent="0.2">
      <c r="A1956" s="8" t="s">
        <v>5015</v>
      </c>
      <c r="D1956" s="8" t="s">
        <v>4809</v>
      </c>
      <c r="G1956" s="8" t="s">
        <v>1400</v>
      </c>
      <c r="M1956" t="s">
        <v>5015</v>
      </c>
      <c r="N1956">
        <v>119</v>
      </c>
      <c r="P1956" t="s">
        <v>4809</v>
      </c>
      <c r="Q1956">
        <v>51</v>
      </c>
    </row>
    <row r="1957" spans="1:17" x14ac:dyDescent="0.2">
      <c r="A1957" s="8" t="s">
        <v>5103</v>
      </c>
      <c r="D1957" s="8" t="s">
        <v>4867</v>
      </c>
      <c r="G1957" s="8" t="s">
        <v>4179</v>
      </c>
      <c r="M1957" t="s">
        <v>5103</v>
      </c>
      <c r="N1957">
        <v>116</v>
      </c>
      <c r="P1957" t="s">
        <v>4867</v>
      </c>
      <c r="Q1957">
        <v>134</v>
      </c>
    </row>
    <row r="1958" spans="1:17" x14ac:dyDescent="0.2">
      <c r="A1958" s="8" t="s">
        <v>7103</v>
      </c>
      <c r="D1958" s="8" t="s">
        <v>2895</v>
      </c>
      <c r="G1958" s="8" t="s">
        <v>1539</v>
      </c>
      <c r="M1958" t="s">
        <v>7103</v>
      </c>
      <c r="N1958">
        <v>99</v>
      </c>
      <c r="P1958" t="s">
        <v>2895</v>
      </c>
      <c r="Q1958">
        <v>189</v>
      </c>
    </row>
    <row r="1959" spans="1:17" x14ac:dyDescent="0.2">
      <c r="A1959" s="8" t="s">
        <v>5161</v>
      </c>
      <c r="D1959" s="8" t="s">
        <v>1894</v>
      </c>
      <c r="G1959" s="8" t="s">
        <v>4254</v>
      </c>
      <c r="M1959" t="s">
        <v>5161</v>
      </c>
      <c r="N1959">
        <v>83</v>
      </c>
      <c r="P1959" t="s">
        <v>1894</v>
      </c>
      <c r="Q1959">
        <v>173</v>
      </c>
    </row>
    <row r="1960" spans="1:17" x14ac:dyDescent="0.2">
      <c r="A1960" s="8" t="s">
        <v>5219</v>
      </c>
      <c r="D1960" s="8" t="s">
        <v>2111</v>
      </c>
      <c r="G1960" s="8" t="s">
        <v>1703</v>
      </c>
      <c r="M1960" t="s">
        <v>5219</v>
      </c>
      <c r="N1960">
        <v>78</v>
      </c>
      <c r="P1960" t="s">
        <v>2111</v>
      </c>
      <c r="Q1960">
        <v>137</v>
      </c>
    </row>
    <row r="1961" spans="1:17" x14ac:dyDescent="0.2">
      <c r="A1961" s="8" t="s">
        <v>5269</v>
      </c>
      <c r="D1961" s="8" t="s">
        <v>4944</v>
      </c>
      <c r="G1961" s="8" t="s">
        <v>7501</v>
      </c>
      <c r="M1961" t="s">
        <v>5269</v>
      </c>
      <c r="N1961">
        <v>61</v>
      </c>
      <c r="P1961" t="s">
        <v>4944</v>
      </c>
      <c r="Q1961">
        <v>125</v>
      </c>
    </row>
    <row r="1962" spans="1:17" x14ac:dyDescent="0.2">
      <c r="A1962" s="8" t="s">
        <v>5384</v>
      </c>
      <c r="D1962" s="8" t="s">
        <v>5598</v>
      </c>
      <c r="G1962" s="8" t="s">
        <v>4473</v>
      </c>
      <c r="M1962" t="s">
        <v>5384</v>
      </c>
      <c r="N1962">
        <v>50</v>
      </c>
      <c r="P1962" t="s">
        <v>5598</v>
      </c>
      <c r="Q1962">
        <v>110</v>
      </c>
    </row>
    <row r="1963" spans="1:17" x14ac:dyDescent="0.2">
      <c r="A1963" s="8" t="s">
        <v>5436</v>
      </c>
      <c r="D1963" s="8" t="s">
        <v>5663</v>
      </c>
      <c r="G1963" s="8" t="s">
        <v>4429</v>
      </c>
      <c r="M1963" t="s">
        <v>5436</v>
      </c>
      <c r="N1963">
        <v>21</v>
      </c>
      <c r="P1963" t="s">
        <v>5663</v>
      </c>
      <c r="Q1963">
        <v>77</v>
      </c>
    </row>
    <row r="1964" spans="1:17" x14ac:dyDescent="0.2">
      <c r="A1964" s="8" t="s">
        <v>5451</v>
      </c>
      <c r="D1964" s="8" t="s">
        <v>5747</v>
      </c>
      <c r="G1964" s="8" t="s">
        <v>4591</v>
      </c>
      <c r="M1964" t="s">
        <v>5451</v>
      </c>
      <c r="N1964">
        <v>126</v>
      </c>
      <c r="P1964" t="s">
        <v>5747</v>
      </c>
      <c r="Q1964">
        <v>83</v>
      </c>
    </row>
    <row r="1965" spans="1:17" x14ac:dyDescent="0.2">
      <c r="A1965" s="8" t="s">
        <v>2494</v>
      </c>
      <c r="D1965" s="8" t="s">
        <v>5842</v>
      </c>
      <c r="G1965" s="8" t="s">
        <v>4658</v>
      </c>
      <c r="M1965" t="s">
        <v>2494</v>
      </c>
      <c r="N1965">
        <v>150</v>
      </c>
      <c r="P1965" t="s">
        <v>5842</v>
      </c>
      <c r="Q1965">
        <v>67</v>
      </c>
    </row>
    <row r="1966" spans="1:17" x14ac:dyDescent="0.2">
      <c r="A1966" s="8" t="s">
        <v>2528</v>
      </c>
      <c r="D1966" s="8" t="s">
        <v>5943</v>
      </c>
      <c r="G1966" s="8" t="s">
        <v>6726</v>
      </c>
      <c r="M1966" t="s">
        <v>2528</v>
      </c>
      <c r="N1966">
        <v>126</v>
      </c>
      <c r="P1966" t="s">
        <v>5943</v>
      </c>
      <c r="Q1966">
        <v>54</v>
      </c>
    </row>
    <row r="1967" spans="1:17" x14ac:dyDescent="0.2">
      <c r="A1967" s="8" t="s">
        <v>7503</v>
      </c>
      <c r="D1967" s="8" t="s">
        <v>5947</v>
      </c>
      <c r="G1967" s="8" t="s">
        <v>4809</v>
      </c>
      <c r="M1967" t="s">
        <v>7503</v>
      </c>
      <c r="N1967">
        <v>66</v>
      </c>
      <c r="P1967" t="s">
        <v>5947</v>
      </c>
      <c r="Q1967">
        <v>40</v>
      </c>
    </row>
    <row r="1968" spans="1:17" x14ac:dyDescent="0.2">
      <c r="A1968" s="8" t="s">
        <v>7504</v>
      </c>
      <c r="D1968" s="8" t="s">
        <v>6094</v>
      </c>
      <c r="G1968" s="8" t="s">
        <v>4867</v>
      </c>
      <c r="M1968" t="s">
        <v>7504</v>
      </c>
      <c r="N1968">
        <v>35</v>
      </c>
      <c r="P1968" t="s">
        <v>6094</v>
      </c>
      <c r="Q1968">
        <v>29</v>
      </c>
    </row>
    <row r="1969" spans="1:17" x14ac:dyDescent="0.2">
      <c r="A1969" s="8" t="s">
        <v>3346</v>
      </c>
      <c r="D1969" s="8" t="s">
        <v>2757</v>
      </c>
      <c r="G1969" s="8" t="s">
        <v>2895</v>
      </c>
      <c r="M1969" t="s">
        <v>3346</v>
      </c>
      <c r="N1969">
        <v>132</v>
      </c>
      <c r="P1969" t="s">
        <v>2757</v>
      </c>
      <c r="Q1969">
        <v>152</v>
      </c>
    </row>
    <row r="1970" spans="1:17" x14ac:dyDescent="0.2">
      <c r="A1970" s="8" t="s">
        <v>3362</v>
      </c>
      <c r="D1970" s="8" t="s">
        <v>2369</v>
      </c>
      <c r="G1970" s="8" t="s">
        <v>1894</v>
      </c>
      <c r="M1970" t="s">
        <v>3362</v>
      </c>
      <c r="N1970">
        <v>110</v>
      </c>
      <c r="P1970" t="s">
        <v>2369</v>
      </c>
      <c r="Q1970">
        <v>131</v>
      </c>
    </row>
    <row r="1971" spans="1:17" x14ac:dyDescent="0.2">
      <c r="A1971" s="8" t="s">
        <v>7505</v>
      </c>
      <c r="D1971" s="8" t="s">
        <v>6220</v>
      </c>
      <c r="G1971" s="8" t="s">
        <v>2111</v>
      </c>
      <c r="M1971" t="s">
        <v>7505</v>
      </c>
      <c r="N1971">
        <v>75</v>
      </c>
      <c r="P1971" t="s">
        <v>6220</v>
      </c>
      <c r="Q1971">
        <v>121</v>
      </c>
    </row>
    <row r="1972" spans="1:17" x14ac:dyDescent="0.2">
      <c r="A1972" s="8" t="s">
        <v>5232</v>
      </c>
      <c r="D1972" s="8" t="s">
        <v>1338</v>
      </c>
      <c r="G1972" s="8" t="s">
        <v>4944</v>
      </c>
      <c r="M1972" t="s">
        <v>5232</v>
      </c>
      <c r="N1972">
        <v>66</v>
      </c>
      <c r="P1972" t="s">
        <v>1338</v>
      </c>
      <c r="Q1972">
        <v>133</v>
      </c>
    </row>
    <row r="1973" spans="1:17" x14ac:dyDescent="0.2">
      <c r="A1973" s="8" t="s">
        <v>5331</v>
      </c>
      <c r="D1973" s="8" t="s">
        <v>4210</v>
      </c>
      <c r="G1973" s="8" t="s">
        <v>5598</v>
      </c>
      <c r="M1973" t="s">
        <v>5331</v>
      </c>
      <c r="N1973">
        <v>73</v>
      </c>
      <c r="P1973" t="s">
        <v>4210</v>
      </c>
      <c r="Q1973">
        <v>103</v>
      </c>
    </row>
    <row r="1974" spans="1:17" x14ac:dyDescent="0.2">
      <c r="A1974" s="8" t="s">
        <v>5408</v>
      </c>
      <c r="D1974" s="8" t="s">
        <v>1609</v>
      </c>
      <c r="G1974" s="8" t="s">
        <v>5663</v>
      </c>
      <c r="M1974" t="s">
        <v>5408</v>
      </c>
      <c r="N1974">
        <v>49</v>
      </c>
      <c r="P1974" t="s">
        <v>1609</v>
      </c>
      <c r="Q1974">
        <v>113</v>
      </c>
    </row>
    <row r="1975" spans="1:17" x14ac:dyDescent="0.2">
      <c r="A1975" s="8" t="s">
        <v>5499</v>
      </c>
      <c r="D1975" s="8" t="s">
        <v>4263</v>
      </c>
      <c r="G1975" s="8" t="s">
        <v>5747</v>
      </c>
      <c r="M1975" t="s">
        <v>5499</v>
      </c>
      <c r="N1975">
        <v>112</v>
      </c>
      <c r="P1975" t="s">
        <v>4263</v>
      </c>
      <c r="Q1975">
        <v>91</v>
      </c>
    </row>
    <row r="1976" spans="1:17" x14ac:dyDescent="0.2">
      <c r="A1976" s="8" t="s">
        <v>2471</v>
      </c>
      <c r="D1976" s="8" t="s">
        <v>4315</v>
      </c>
      <c r="G1976" s="8" t="s">
        <v>5842</v>
      </c>
      <c r="M1976" t="s">
        <v>2471</v>
      </c>
      <c r="N1976">
        <v>147</v>
      </c>
      <c r="P1976" t="s">
        <v>4315</v>
      </c>
      <c r="Q1976">
        <v>78</v>
      </c>
    </row>
    <row r="1977" spans="1:17" x14ac:dyDescent="0.2">
      <c r="A1977" s="8" t="s">
        <v>7104</v>
      </c>
      <c r="D1977" s="8" t="s">
        <v>4340</v>
      </c>
      <c r="G1977" s="8" t="s">
        <v>5943</v>
      </c>
      <c r="M1977" t="s">
        <v>7104</v>
      </c>
      <c r="N1977">
        <v>116</v>
      </c>
      <c r="P1977" t="s">
        <v>4340</v>
      </c>
      <c r="Q1977">
        <v>92</v>
      </c>
    </row>
    <row r="1978" spans="1:17" x14ac:dyDescent="0.2">
      <c r="A1978" s="8" t="s">
        <v>7506</v>
      </c>
      <c r="D1978" s="8" t="s">
        <v>4387</v>
      </c>
      <c r="G1978" s="8" t="s">
        <v>5947</v>
      </c>
      <c r="M1978" t="s">
        <v>7506</v>
      </c>
      <c r="N1978">
        <v>104</v>
      </c>
      <c r="P1978" t="s">
        <v>4387</v>
      </c>
      <c r="Q1978">
        <v>83</v>
      </c>
    </row>
    <row r="1979" spans="1:17" x14ac:dyDescent="0.2">
      <c r="A1979" s="8" t="s">
        <v>1360</v>
      </c>
      <c r="D1979" s="8" t="s">
        <v>4417</v>
      </c>
      <c r="G1979" s="8" t="s">
        <v>6094</v>
      </c>
      <c r="M1979" t="s">
        <v>1360</v>
      </c>
      <c r="N1979">
        <v>117</v>
      </c>
      <c r="P1979" t="s">
        <v>4417</v>
      </c>
      <c r="Q1979">
        <v>59</v>
      </c>
    </row>
    <row r="1980" spans="1:17" x14ac:dyDescent="0.2">
      <c r="A1980" s="8" t="s">
        <v>3413</v>
      </c>
      <c r="D1980" s="8" t="s">
        <v>4462</v>
      </c>
      <c r="G1980" s="8" t="s">
        <v>2757</v>
      </c>
      <c r="M1980" t="s">
        <v>3413</v>
      </c>
      <c r="N1980">
        <v>102</v>
      </c>
      <c r="P1980" t="s">
        <v>4462</v>
      </c>
      <c r="Q1980">
        <v>77</v>
      </c>
    </row>
    <row r="1981" spans="1:17" x14ac:dyDescent="0.2">
      <c r="A1981" s="8" t="s">
        <v>3481</v>
      </c>
      <c r="D1981" s="8" t="s">
        <v>4530</v>
      </c>
      <c r="G1981" s="8" t="s">
        <v>2369</v>
      </c>
      <c r="M1981" t="s">
        <v>3481</v>
      </c>
      <c r="N1981">
        <v>97</v>
      </c>
      <c r="P1981" t="s">
        <v>4530</v>
      </c>
      <c r="Q1981">
        <v>58</v>
      </c>
    </row>
    <row r="1982" spans="1:17" x14ac:dyDescent="0.2">
      <c r="A1982" s="8" t="s">
        <v>3512</v>
      </c>
      <c r="D1982" s="8" t="s">
        <v>4676</v>
      </c>
      <c r="G1982" s="8" t="s">
        <v>6220</v>
      </c>
      <c r="M1982" t="s">
        <v>3512</v>
      </c>
      <c r="N1982">
        <v>87</v>
      </c>
      <c r="P1982" t="s">
        <v>4676</v>
      </c>
      <c r="Q1982">
        <v>73</v>
      </c>
    </row>
    <row r="1983" spans="1:17" x14ac:dyDescent="0.2">
      <c r="A1983" s="8" t="s">
        <v>7507</v>
      </c>
      <c r="D1983" s="8" t="s">
        <v>4744</v>
      </c>
      <c r="G1983" s="8" t="s">
        <v>1338</v>
      </c>
      <c r="M1983" t="s">
        <v>7507</v>
      </c>
      <c r="N1983">
        <v>71</v>
      </c>
      <c r="P1983" t="s">
        <v>4744</v>
      </c>
      <c r="Q1983">
        <v>71</v>
      </c>
    </row>
    <row r="1984" spans="1:17" x14ac:dyDescent="0.2">
      <c r="A1984" s="8" t="s">
        <v>3542</v>
      </c>
      <c r="D1984" s="8" t="s">
        <v>7225</v>
      </c>
      <c r="G1984" s="8" t="s">
        <v>4210</v>
      </c>
      <c r="M1984" t="s">
        <v>3542</v>
      </c>
      <c r="N1984">
        <v>89</v>
      </c>
      <c r="P1984" t="s">
        <v>7225</v>
      </c>
      <c r="Q1984">
        <v>35</v>
      </c>
    </row>
    <row r="1985" spans="1:17" x14ac:dyDescent="0.2">
      <c r="A1985" s="8" t="s">
        <v>3599</v>
      </c>
      <c r="D1985" s="8" t="s">
        <v>7502</v>
      </c>
      <c r="G1985" s="8" t="s">
        <v>1609</v>
      </c>
      <c r="M1985" t="s">
        <v>3599</v>
      </c>
      <c r="N1985">
        <v>73</v>
      </c>
      <c r="P1985" t="s">
        <v>7502</v>
      </c>
      <c r="Q1985">
        <v>34</v>
      </c>
    </row>
    <row r="1986" spans="1:17" x14ac:dyDescent="0.2">
      <c r="A1986" s="8" t="s">
        <v>3651</v>
      </c>
      <c r="D1986" s="8" t="s">
        <v>4817</v>
      </c>
      <c r="G1986" s="8" t="s">
        <v>4263</v>
      </c>
      <c r="M1986" t="s">
        <v>3651</v>
      </c>
      <c r="N1986">
        <v>86</v>
      </c>
      <c r="P1986" t="s">
        <v>4817</v>
      </c>
      <c r="Q1986">
        <v>48</v>
      </c>
    </row>
    <row r="1987" spans="1:17" x14ac:dyDescent="0.2">
      <c r="A1987" s="8" t="s">
        <v>3699</v>
      </c>
      <c r="D1987" s="8" t="s">
        <v>4840</v>
      </c>
      <c r="G1987" s="8" t="s">
        <v>4315</v>
      </c>
      <c r="M1987" t="s">
        <v>3699</v>
      </c>
      <c r="N1987">
        <v>71</v>
      </c>
      <c r="P1987" t="s">
        <v>4840</v>
      </c>
      <c r="Q1987">
        <v>27</v>
      </c>
    </row>
    <row r="1988" spans="1:17" x14ac:dyDescent="0.2">
      <c r="A1988" s="8" t="s">
        <v>7508</v>
      </c>
      <c r="D1988" s="8" t="s">
        <v>8102</v>
      </c>
      <c r="G1988" s="8" t="s">
        <v>4340</v>
      </c>
      <c r="M1988" t="s">
        <v>7508</v>
      </c>
      <c r="N1988">
        <v>82</v>
      </c>
      <c r="P1988" t="s">
        <v>8102</v>
      </c>
      <c r="Q1988">
        <v>10</v>
      </c>
    </row>
    <row r="1989" spans="1:17" x14ac:dyDescent="0.2">
      <c r="A1989" s="8" t="s">
        <v>3793</v>
      </c>
      <c r="D1989" s="8" t="s">
        <v>6852</v>
      </c>
      <c r="G1989" s="8" t="s">
        <v>4387</v>
      </c>
      <c r="M1989" t="s">
        <v>3793</v>
      </c>
      <c r="N1989">
        <v>53</v>
      </c>
      <c r="P1989" t="s">
        <v>6852</v>
      </c>
      <c r="Q1989">
        <v>126</v>
      </c>
    </row>
    <row r="1990" spans="1:17" x14ac:dyDescent="0.2">
      <c r="A1990" s="8" t="s">
        <v>3847</v>
      </c>
      <c r="D1990" s="8" t="s">
        <v>2905</v>
      </c>
      <c r="G1990" s="8" t="s">
        <v>4417</v>
      </c>
      <c r="M1990" t="s">
        <v>3847</v>
      </c>
      <c r="N1990">
        <v>67</v>
      </c>
      <c r="P1990" t="s">
        <v>2905</v>
      </c>
      <c r="Q1990">
        <v>180</v>
      </c>
    </row>
    <row r="1991" spans="1:17" x14ac:dyDescent="0.2">
      <c r="A1991" s="8" t="s">
        <v>3806</v>
      </c>
      <c r="D1991" s="8" t="s">
        <v>1906</v>
      </c>
      <c r="G1991" s="8" t="s">
        <v>4462</v>
      </c>
      <c r="M1991" t="s">
        <v>3806</v>
      </c>
      <c r="N1991">
        <v>30</v>
      </c>
      <c r="P1991" t="s">
        <v>1906</v>
      </c>
      <c r="Q1991">
        <v>166</v>
      </c>
    </row>
    <row r="1992" spans="1:17" x14ac:dyDescent="0.2">
      <c r="A1992" s="8" t="s">
        <v>3980</v>
      </c>
      <c r="D1992" s="8" t="s">
        <v>1892</v>
      </c>
      <c r="G1992" s="8" t="s">
        <v>4530</v>
      </c>
      <c r="M1992" t="s">
        <v>3980</v>
      </c>
      <c r="N1992">
        <v>58</v>
      </c>
      <c r="P1992" t="s">
        <v>1892</v>
      </c>
      <c r="Q1992">
        <v>159</v>
      </c>
    </row>
    <row r="1993" spans="1:17" x14ac:dyDescent="0.2">
      <c r="A1993" s="8" t="s">
        <v>3995</v>
      </c>
      <c r="D1993" s="8" t="s">
        <v>2300</v>
      </c>
      <c r="G1993" s="8" t="s">
        <v>4676</v>
      </c>
      <c r="M1993" t="s">
        <v>3995</v>
      </c>
      <c r="N1993">
        <v>42</v>
      </c>
      <c r="P1993" t="s">
        <v>2300</v>
      </c>
      <c r="Q1993">
        <v>133</v>
      </c>
    </row>
    <row r="1994" spans="1:17" x14ac:dyDescent="0.2">
      <c r="A1994" s="8" t="s">
        <v>4005</v>
      </c>
      <c r="D1994" s="8" t="s">
        <v>4946</v>
      </c>
      <c r="G1994" s="8" t="s">
        <v>4744</v>
      </c>
      <c r="M1994" t="s">
        <v>4005</v>
      </c>
      <c r="N1994">
        <v>35</v>
      </c>
      <c r="P1994" t="s">
        <v>4946</v>
      </c>
      <c r="Q1994">
        <v>130</v>
      </c>
    </row>
    <row r="1995" spans="1:17" x14ac:dyDescent="0.2">
      <c r="A1995" s="8" t="s">
        <v>2677</v>
      </c>
      <c r="D1995" s="8" t="s">
        <v>5015</v>
      </c>
      <c r="G1995" s="8" t="s">
        <v>7225</v>
      </c>
      <c r="M1995" t="s">
        <v>2677</v>
      </c>
      <c r="N1995">
        <v>157</v>
      </c>
      <c r="P1995" t="s">
        <v>5015</v>
      </c>
      <c r="Q1995">
        <v>112</v>
      </c>
    </row>
    <row r="1996" spans="1:17" x14ac:dyDescent="0.2">
      <c r="A1996" s="8" t="s">
        <v>2008</v>
      </c>
      <c r="D1996" s="8" t="s">
        <v>5103</v>
      </c>
      <c r="G1996" s="8" t="s">
        <v>7502</v>
      </c>
      <c r="M1996" t="s">
        <v>2008</v>
      </c>
      <c r="N1996">
        <v>145</v>
      </c>
      <c r="P1996" t="s">
        <v>5103</v>
      </c>
      <c r="Q1996">
        <v>117</v>
      </c>
    </row>
    <row r="1997" spans="1:17" x14ac:dyDescent="0.2">
      <c r="A1997" s="8" t="s">
        <v>2191</v>
      </c>
      <c r="D1997" s="8" t="s">
        <v>7103</v>
      </c>
      <c r="G1997" s="8" t="s">
        <v>8376</v>
      </c>
      <c r="M1997" t="s">
        <v>2191</v>
      </c>
      <c r="N1997">
        <v>147</v>
      </c>
      <c r="P1997" t="s">
        <v>7103</v>
      </c>
      <c r="Q1997">
        <v>99</v>
      </c>
    </row>
    <row r="1998" spans="1:17" x14ac:dyDescent="0.2">
      <c r="A1998" s="8" t="s">
        <v>2353</v>
      </c>
      <c r="D1998" s="8" t="s">
        <v>5161</v>
      </c>
      <c r="G1998" s="8" t="s">
        <v>4817</v>
      </c>
      <c r="M1998" t="s">
        <v>2353</v>
      </c>
      <c r="N1998">
        <v>133</v>
      </c>
      <c r="P1998" t="s">
        <v>5161</v>
      </c>
      <c r="Q1998">
        <v>91</v>
      </c>
    </row>
    <row r="1999" spans="1:17" x14ac:dyDescent="0.2">
      <c r="A1999" s="8" t="s">
        <v>4067</v>
      </c>
      <c r="D1999" s="8" t="s">
        <v>5219</v>
      </c>
      <c r="G1999" s="8" t="s">
        <v>4840</v>
      </c>
      <c r="M1999" t="s">
        <v>4067</v>
      </c>
      <c r="N1999">
        <v>130</v>
      </c>
      <c r="P1999" t="s">
        <v>5219</v>
      </c>
      <c r="Q1999">
        <v>78</v>
      </c>
    </row>
    <row r="2000" spans="1:17" x14ac:dyDescent="0.2">
      <c r="A2000" s="8" t="s">
        <v>5082</v>
      </c>
      <c r="D2000" s="8" t="s">
        <v>5269</v>
      </c>
      <c r="G2000" s="8" t="s">
        <v>8102</v>
      </c>
      <c r="M2000" t="s">
        <v>5082</v>
      </c>
      <c r="N2000">
        <v>100</v>
      </c>
      <c r="P2000" t="s">
        <v>5269</v>
      </c>
      <c r="Q2000">
        <v>62</v>
      </c>
    </row>
    <row r="2001" spans="1:17" x14ac:dyDescent="0.2">
      <c r="A2001" s="8" t="s">
        <v>6853</v>
      </c>
      <c r="D2001" s="8" t="s">
        <v>5384</v>
      </c>
      <c r="G2001" s="8" t="s">
        <v>6852</v>
      </c>
      <c r="M2001" t="s">
        <v>6853</v>
      </c>
      <c r="N2001">
        <v>89</v>
      </c>
      <c r="P2001" t="s">
        <v>5384</v>
      </c>
      <c r="Q2001">
        <v>49</v>
      </c>
    </row>
    <row r="2002" spans="1:17" x14ac:dyDescent="0.2">
      <c r="A2002" s="8" t="s">
        <v>7509</v>
      </c>
      <c r="D2002" s="8" t="s">
        <v>5436</v>
      </c>
      <c r="G2002" s="8" t="s">
        <v>2905</v>
      </c>
      <c r="M2002" t="s">
        <v>7509</v>
      </c>
      <c r="N2002">
        <v>72</v>
      </c>
      <c r="P2002" t="s">
        <v>5436</v>
      </c>
      <c r="Q2002">
        <v>28</v>
      </c>
    </row>
    <row r="2003" spans="1:17" x14ac:dyDescent="0.2">
      <c r="A2003" s="8" t="s">
        <v>5265</v>
      </c>
      <c r="D2003" s="8" t="s">
        <v>5451</v>
      </c>
      <c r="G2003" s="8" t="s">
        <v>1906</v>
      </c>
      <c r="M2003" t="s">
        <v>5265</v>
      </c>
      <c r="N2003">
        <v>82</v>
      </c>
      <c r="P2003" t="s">
        <v>5451</v>
      </c>
      <c r="Q2003">
        <v>127</v>
      </c>
    </row>
    <row r="2004" spans="1:17" x14ac:dyDescent="0.2">
      <c r="A2004" s="8" t="s">
        <v>7510</v>
      </c>
      <c r="D2004" s="8" t="s">
        <v>2494</v>
      </c>
      <c r="G2004" s="8" t="s">
        <v>1892</v>
      </c>
      <c r="M2004" t="s">
        <v>7510</v>
      </c>
      <c r="N2004">
        <v>49</v>
      </c>
      <c r="P2004" t="s">
        <v>2494</v>
      </c>
      <c r="Q2004">
        <v>143</v>
      </c>
    </row>
    <row r="2005" spans="1:17" x14ac:dyDescent="0.2">
      <c r="A2005" s="8" t="s">
        <v>5354</v>
      </c>
      <c r="D2005" s="8" t="s">
        <v>2528</v>
      </c>
      <c r="G2005" s="8" t="s">
        <v>2300</v>
      </c>
      <c r="M2005" t="s">
        <v>5354</v>
      </c>
      <c r="N2005">
        <v>67</v>
      </c>
      <c r="P2005" t="s">
        <v>2528</v>
      </c>
      <c r="Q2005">
        <v>127</v>
      </c>
    </row>
    <row r="2006" spans="1:17" x14ac:dyDescent="0.2">
      <c r="A2006" s="8" t="s">
        <v>7226</v>
      </c>
      <c r="D2006" s="8" t="s">
        <v>7503</v>
      </c>
      <c r="G2006" s="8" t="s">
        <v>4946</v>
      </c>
      <c r="M2006" t="s">
        <v>7226</v>
      </c>
      <c r="N2006">
        <v>57</v>
      </c>
      <c r="P2006" t="s">
        <v>7503</v>
      </c>
      <c r="Q2006">
        <v>67</v>
      </c>
    </row>
    <row r="2007" spans="1:17" x14ac:dyDescent="0.2">
      <c r="A2007" s="8" t="s">
        <v>5426</v>
      </c>
      <c r="D2007" s="8" t="s">
        <v>7504</v>
      </c>
      <c r="G2007" s="8" t="s">
        <v>5015</v>
      </c>
      <c r="M2007" t="s">
        <v>5426</v>
      </c>
      <c r="N2007">
        <v>48</v>
      </c>
      <c r="P2007" t="s">
        <v>7504</v>
      </c>
      <c r="Q2007">
        <v>37</v>
      </c>
    </row>
    <row r="2008" spans="1:17" x14ac:dyDescent="0.2">
      <c r="A2008" s="8" t="s">
        <v>2850</v>
      </c>
      <c r="D2008" s="8" t="s">
        <v>3346</v>
      </c>
      <c r="G2008" s="8" t="s">
        <v>5103</v>
      </c>
      <c r="M2008" t="s">
        <v>2850</v>
      </c>
      <c r="N2008">
        <v>144</v>
      </c>
      <c r="P2008" t="s">
        <v>3346</v>
      </c>
      <c r="Q2008">
        <v>126</v>
      </c>
    </row>
    <row r="2009" spans="1:17" x14ac:dyDescent="0.2">
      <c r="A2009" s="8" t="s">
        <v>5507</v>
      </c>
      <c r="D2009" s="8" t="s">
        <v>3362</v>
      </c>
      <c r="G2009" s="8" t="s">
        <v>7103</v>
      </c>
      <c r="M2009" t="s">
        <v>5507</v>
      </c>
      <c r="N2009">
        <v>137</v>
      </c>
      <c r="P2009" t="s">
        <v>3362</v>
      </c>
      <c r="Q2009">
        <v>114</v>
      </c>
    </row>
    <row r="2010" spans="1:17" x14ac:dyDescent="0.2">
      <c r="A2010" s="8" t="s">
        <v>7227</v>
      </c>
      <c r="D2010" s="8" t="s">
        <v>7505</v>
      </c>
      <c r="G2010" s="8" t="s">
        <v>5161</v>
      </c>
      <c r="M2010" t="s">
        <v>7227</v>
      </c>
      <c r="N2010">
        <v>104</v>
      </c>
      <c r="P2010" t="s">
        <v>7505</v>
      </c>
      <c r="Q2010">
        <v>76</v>
      </c>
    </row>
    <row r="2011" spans="1:17" x14ac:dyDescent="0.2">
      <c r="A2011" s="8" t="s">
        <v>6632</v>
      </c>
      <c r="D2011" s="8" t="s">
        <v>5232</v>
      </c>
      <c r="G2011" s="8" t="s">
        <v>5219</v>
      </c>
      <c r="M2011" t="s">
        <v>6632</v>
      </c>
      <c r="N2011">
        <v>81</v>
      </c>
      <c r="P2011" t="s">
        <v>5232</v>
      </c>
      <c r="Q2011">
        <v>63</v>
      </c>
    </row>
    <row r="2012" spans="1:17" x14ac:dyDescent="0.2">
      <c r="A2012" s="8" t="s">
        <v>6633</v>
      </c>
      <c r="D2012" s="8" t="s">
        <v>5331</v>
      </c>
      <c r="G2012" s="8" t="s">
        <v>5269</v>
      </c>
      <c r="M2012" t="s">
        <v>6633</v>
      </c>
      <c r="N2012">
        <v>68</v>
      </c>
      <c r="P2012" t="s">
        <v>5331</v>
      </c>
      <c r="Q2012">
        <v>71</v>
      </c>
    </row>
    <row r="2013" spans="1:17" x14ac:dyDescent="0.2">
      <c r="A2013" s="8" t="s">
        <v>6634</v>
      </c>
      <c r="D2013" s="8" t="s">
        <v>5408</v>
      </c>
      <c r="G2013" s="8" t="s">
        <v>5384</v>
      </c>
      <c r="M2013" t="s">
        <v>6634</v>
      </c>
      <c r="N2013">
        <v>69</v>
      </c>
      <c r="P2013" t="s">
        <v>5408</v>
      </c>
      <c r="Q2013">
        <v>46</v>
      </c>
    </row>
    <row r="2014" spans="1:17" x14ac:dyDescent="0.2">
      <c r="A2014" s="8" t="s">
        <v>6635</v>
      </c>
      <c r="D2014" s="8" t="s">
        <v>5499</v>
      </c>
      <c r="G2014" s="8" t="s">
        <v>5436</v>
      </c>
      <c r="M2014" t="s">
        <v>6635</v>
      </c>
      <c r="N2014">
        <v>53</v>
      </c>
      <c r="P2014" t="s">
        <v>5499</v>
      </c>
      <c r="Q2014">
        <v>113</v>
      </c>
    </row>
    <row r="2015" spans="1:17" x14ac:dyDescent="0.2">
      <c r="A2015" s="8" t="s">
        <v>6636</v>
      </c>
      <c r="D2015" s="8" t="s">
        <v>2471</v>
      </c>
      <c r="G2015" s="8" t="s">
        <v>8377</v>
      </c>
      <c r="M2015" t="s">
        <v>6636</v>
      </c>
      <c r="N2015">
        <v>39</v>
      </c>
      <c r="P2015" t="s">
        <v>2471</v>
      </c>
      <c r="Q2015">
        <v>150</v>
      </c>
    </row>
    <row r="2016" spans="1:17" x14ac:dyDescent="0.2">
      <c r="A2016" s="8" t="s">
        <v>6637</v>
      </c>
      <c r="D2016" s="8" t="s">
        <v>7104</v>
      </c>
      <c r="G2016" s="8" t="s">
        <v>5451</v>
      </c>
      <c r="M2016" t="s">
        <v>6637</v>
      </c>
      <c r="N2016">
        <v>107</v>
      </c>
      <c r="P2016" t="s">
        <v>7104</v>
      </c>
      <c r="Q2016">
        <v>131</v>
      </c>
    </row>
    <row r="2017" spans="1:17" x14ac:dyDescent="0.2">
      <c r="A2017" s="8" t="s">
        <v>6638</v>
      </c>
      <c r="D2017" s="8" t="s">
        <v>7506</v>
      </c>
      <c r="G2017" s="8" t="s">
        <v>2494</v>
      </c>
      <c r="M2017" t="s">
        <v>6638</v>
      </c>
      <c r="N2017">
        <v>163</v>
      </c>
      <c r="P2017" t="s">
        <v>7506</v>
      </c>
      <c r="Q2017">
        <v>109</v>
      </c>
    </row>
    <row r="2018" spans="1:17" x14ac:dyDescent="0.2">
      <c r="A2018" s="8" t="s">
        <v>6639</v>
      </c>
      <c r="D2018" s="8" t="s">
        <v>1360</v>
      </c>
      <c r="G2018" s="8" t="s">
        <v>2528</v>
      </c>
      <c r="M2018" t="s">
        <v>6639</v>
      </c>
      <c r="N2018">
        <v>133</v>
      </c>
      <c r="P2018" t="s">
        <v>1360</v>
      </c>
      <c r="Q2018">
        <v>118</v>
      </c>
    </row>
    <row r="2019" spans="1:17" x14ac:dyDescent="0.2">
      <c r="A2019" s="8" t="s">
        <v>7228</v>
      </c>
      <c r="D2019" s="8" t="s">
        <v>3413</v>
      </c>
      <c r="G2019" s="8" t="s">
        <v>7503</v>
      </c>
      <c r="M2019" t="s">
        <v>7228</v>
      </c>
      <c r="N2019">
        <v>111</v>
      </c>
      <c r="P2019" t="s">
        <v>3413</v>
      </c>
      <c r="Q2019">
        <v>101</v>
      </c>
    </row>
    <row r="2020" spans="1:17" x14ac:dyDescent="0.2">
      <c r="A2020" s="8" t="s">
        <v>6640</v>
      </c>
      <c r="D2020" s="8" t="s">
        <v>3481</v>
      </c>
      <c r="G2020" s="8" t="s">
        <v>7504</v>
      </c>
      <c r="M2020" t="s">
        <v>6640</v>
      </c>
      <c r="N2020">
        <v>111</v>
      </c>
      <c r="P2020" t="s">
        <v>3481</v>
      </c>
      <c r="Q2020">
        <v>106</v>
      </c>
    </row>
    <row r="2021" spans="1:17" x14ac:dyDescent="0.2">
      <c r="A2021" s="8" t="s">
        <v>7511</v>
      </c>
      <c r="D2021" s="8" t="s">
        <v>3512</v>
      </c>
      <c r="G2021" s="8" t="s">
        <v>3346</v>
      </c>
      <c r="M2021" t="s">
        <v>7511</v>
      </c>
      <c r="N2021">
        <v>117</v>
      </c>
      <c r="P2021" t="s">
        <v>3512</v>
      </c>
      <c r="Q2021">
        <v>82</v>
      </c>
    </row>
    <row r="2022" spans="1:17" x14ac:dyDescent="0.2">
      <c r="A2022" s="8" t="s">
        <v>7512</v>
      </c>
      <c r="D2022" s="8" t="s">
        <v>3542</v>
      </c>
      <c r="G2022" s="8" t="s">
        <v>3362</v>
      </c>
      <c r="M2022" t="s">
        <v>7512</v>
      </c>
      <c r="N2022">
        <v>87</v>
      </c>
      <c r="P2022" t="s">
        <v>3542</v>
      </c>
      <c r="Q2022">
        <v>90</v>
      </c>
    </row>
    <row r="2023" spans="1:17" x14ac:dyDescent="0.2">
      <c r="A2023" s="8" t="s">
        <v>5189</v>
      </c>
      <c r="D2023" s="8" t="s">
        <v>3599</v>
      </c>
      <c r="G2023" s="8" t="s">
        <v>7505</v>
      </c>
      <c r="M2023" t="s">
        <v>5189</v>
      </c>
      <c r="N2023">
        <v>83</v>
      </c>
      <c r="P2023" t="s">
        <v>3599</v>
      </c>
      <c r="Q2023">
        <v>76</v>
      </c>
    </row>
    <row r="2024" spans="1:17" x14ac:dyDescent="0.2">
      <c r="A2024" s="8" t="s">
        <v>6855</v>
      </c>
      <c r="D2024" s="8" t="s">
        <v>3651</v>
      </c>
      <c r="G2024" s="8" t="s">
        <v>5232</v>
      </c>
      <c r="M2024" t="s">
        <v>6855</v>
      </c>
      <c r="N2024">
        <v>71</v>
      </c>
      <c r="P2024" t="s">
        <v>3651</v>
      </c>
      <c r="Q2024">
        <v>86</v>
      </c>
    </row>
    <row r="2025" spans="1:17" x14ac:dyDescent="0.2">
      <c r="A2025" s="8" t="s">
        <v>7229</v>
      </c>
      <c r="D2025" s="8" t="s">
        <v>3699</v>
      </c>
      <c r="G2025" s="8" t="s">
        <v>5331</v>
      </c>
      <c r="M2025" t="s">
        <v>7229</v>
      </c>
      <c r="N2025">
        <v>54</v>
      </c>
      <c r="P2025" t="s">
        <v>3699</v>
      </c>
      <c r="Q2025">
        <v>67</v>
      </c>
    </row>
    <row r="2026" spans="1:17" x14ac:dyDescent="0.2">
      <c r="A2026" s="8" t="s">
        <v>7513</v>
      </c>
      <c r="D2026" s="8" t="s">
        <v>7508</v>
      </c>
      <c r="G2026" s="8" t="s">
        <v>5408</v>
      </c>
      <c r="M2026" t="s">
        <v>7513</v>
      </c>
      <c r="N2026">
        <v>40</v>
      </c>
      <c r="P2026" t="s">
        <v>7508</v>
      </c>
      <c r="Q2026">
        <v>75</v>
      </c>
    </row>
    <row r="2027" spans="1:17" x14ac:dyDescent="0.2">
      <c r="A2027" s="8" t="s">
        <v>6350</v>
      </c>
      <c r="D2027" s="8" t="s">
        <v>3793</v>
      </c>
      <c r="G2027" s="8" t="s">
        <v>5499</v>
      </c>
      <c r="M2027" t="s">
        <v>6350</v>
      </c>
      <c r="N2027">
        <v>132</v>
      </c>
      <c r="P2027" t="s">
        <v>3793</v>
      </c>
      <c r="Q2027">
        <v>62</v>
      </c>
    </row>
    <row r="2028" spans="1:17" x14ac:dyDescent="0.2">
      <c r="A2028" s="8" t="s">
        <v>2776</v>
      </c>
      <c r="D2028" s="8" t="s">
        <v>3847</v>
      </c>
      <c r="G2028" s="8" t="s">
        <v>2471</v>
      </c>
      <c r="M2028" t="s">
        <v>2776</v>
      </c>
      <c r="N2028">
        <v>141</v>
      </c>
      <c r="P2028" t="s">
        <v>3847</v>
      </c>
      <c r="Q2028">
        <v>63</v>
      </c>
    </row>
    <row r="2029" spans="1:17" x14ac:dyDescent="0.2">
      <c r="A2029" s="8" t="s">
        <v>2399</v>
      </c>
      <c r="D2029" s="8" t="s">
        <v>3806</v>
      </c>
      <c r="G2029" s="8" t="s">
        <v>7104</v>
      </c>
      <c r="M2029" t="s">
        <v>2399</v>
      </c>
      <c r="N2029">
        <v>132</v>
      </c>
      <c r="P2029" t="s">
        <v>3806</v>
      </c>
      <c r="Q2029">
        <v>43</v>
      </c>
    </row>
    <row r="2030" spans="1:17" x14ac:dyDescent="0.2">
      <c r="A2030" s="8" t="s">
        <v>1486</v>
      </c>
      <c r="D2030" s="8" t="s">
        <v>3896</v>
      </c>
      <c r="G2030" s="8" t="s">
        <v>7506</v>
      </c>
      <c r="M2030" t="s">
        <v>1486</v>
      </c>
      <c r="N2030">
        <v>98</v>
      </c>
      <c r="P2030" t="s">
        <v>3896</v>
      </c>
      <c r="Q2030">
        <v>42</v>
      </c>
    </row>
    <row r="2031" spans="1:17" x14ac:dyDescent="0.2">
      <c r="A2031" s="8" t="s">
        <v>7230</v>
      </c>
      <c r="D2031" s="8" t="s">
        <v>3980</v>
      </c>
      <c r="G2031" s="8" t="s">
        <v>1360</v>
      </c>
      <c r="M2031" t="s">
        <v>7230</v>
      </c>
      <c r="N2031">
        <v>108</v>
      </c>
      <c r="P2031" t="s">
        <v>3980</v>
      </c>
      <c r="Q2031">
        <v>62</v>
      </c>
    </row>
    <row r="2032" spans="1:17" x14ac:dyDescent="0.2">
      <c r="A2032" s="8" t="s">
        <v>7974</v>
      </c>
      <c r="D2032" s="8" t="s">
        <v>3995</v>
      </c>
      <c r="G2032" s="8" t="s">
        <v>3413</v>
      </c>
      <c r="M2032" t="s">
        <v>7974</v>
      </c>
      <c r="N2032">
        <v>80</v>
      </c>
      <c r="P2032" t="s">
        <v>3995</v>
      </c>
      <c r="Q2032">
        <v>35</v>
      </c>
    </row>
    <row r="2033" spans="1:17" x14ac:dyDescent="0.2">
      <c r="A2033" s="8" t="s">
        <v>1749</v>
      </c>
      <c r="D2033" s="8" t="s">
        <v>4005</v>
      </c>
      <c r="G2033" s="8" t="s">
        <v>3481</v>
      </c>
      <c r="M2033" t="s">
        <v>1749</v>
      </c>
      <c r="N2033">
        <v>102</v>
      </c>
      <c r="P2033" t="s">
        <v>4005</v>
      </c>
      <c r="Q2033">
        <v>28</v>
      </c>
    </row>
    <row r="2034" spans="1:17" x14ac:dyDescent="0.2">
      <c r="A2034" s="8" t="s">
        <v>3070</v>
      </c>
      <c r="D2034" s="8" t="s">
        <v>2677</v>
      </c>
      <c r="G2034" s="8" t="s">
        <v>3512</v>
      </c>
      <c r="M2034" t="s">
        <v>3070</v>
      </c>
      <c r="N2034">
        <v>61</v>
      </c>
      <c r="P2034" t="s">
        <v>2677</v>
      </c>
      <c r="Q2034">
        <v>158</v>
      </c>
    </row>
    <row r="2035" spans="1:17" x14ac:dyDescent="0.2">
      <c r="A2035" s="8" t="s">
        <v>3090</v>
      </c>
      <c r="D2035" s="8" t="s">
        <v>2008</v>
      </c>
      <c r="G2035" s="8" t="s">
        <v>3542</v>
      </c>
      <c r="M2035" t="s">
        <v>3090</v>
      </c>
      <c r="N2035">
        <v>100</v>
      </c>
      <c r="P2035" t="s">
        <v>2008</v>
      </c>
      <c r="Q2035">
        <v>147</v>
      </c>
    </row>
    <row r="2036" spans="1:17" x14ac:dyDescent="0.2">
      <c r="A2036" s="8" t="s">
        <v>3092</v>
      </c>
      <c r="D2036" s="8" t="s">
        <v>2191</v>
      </c>
      <c r="G2036" s="8" t="s">
        <v>3599</v>
      </c>
      <c r="M2036" t="s">
        <v>3092</v>
      </c>
      <c r="N2036">
        <v>71</v>
      </c>
      <c r="P2036" t="s">
        <v>2191</v>
      </c>
      <c r="Q2036">
        <v>144</v>
      </c>
    </row>
    <row r="2037" spans="1:17" x14ac:dyDescent="0.2">
      <c r="A2037" s="8" t="s">
        <v>3159</v>
      </c>
      <c r="D2037" s="8" t="s">
        <v>2353</v>
      </c>
      <c r="G2037" s="8" t="s">
        <v>3651</v>
      </c>
      <c r="M2037" t="s">
        <v>3159</v>
      </c>
      <c r="N2037">
        <v>45</v>
      </c>
      <c r="P2037" t="s">
        <v>2353</v>
      </c>
      <c r="Q2037">
        <v>135</v>
      </c>
    </row>
    <row r="2038" spans="1:17" x14ac:dyDescent="0.2">
      <c r="A2038" s="8" t="s">
        <v>3251</v>
      </c>
      <c r="D2038" s="8" t="s">
        <v>4067</v>
      </c>
      <c r="G2038" s="8" t="s">
        <v>3699</v>
      </c>
      <c r="M2038" t="s">
        <v>3251</v>
      </c>
      <c r="N2038">
        <v>45</v>
      </c>
      <c r="P2038" t="s">
        <v>4067</v>
      </c>
      <c r="Q2038">
        <v>129</v>
      </c>
    </row>
    <row r="2039" spans="1:17" x14ac:dyDescent="0.2">
      <c r="A2039" s="8" t="s">
        <v>3320</v>
      </c>
      <c r="D2039" s="8" t="s">
        <v>5082</v>
      </c>
      <c r="G2039" s="8" t="s">
        <v>7508</v>
      </c>
      <c r="M2039" t="s">
        <v>3320</v>
      </c>
      <c r="N2039">
        <v>129</v>
      </c>
      <c r="P2039" t="s">
        <v>5082</v>
      </c>
      <c r="Q2039">
        <v>102</v>
      </c>
    </row>
    <row r="2040" spans="1:17" x14ac:dyDescent="0.2">
      <c r="A2040" s="8" t="s">
        <v>2784</v>
      </c>
      <c r="D2040" s="8" t="s">
        <v>6853</v>
      </c>
      <c r="G2040" s="8" t="s">
        <v>3793</v>
      </c>
      <c r="M2040" t="s">
        <v>2784</v>
      </c>
      <c r="N2040">
        <v>157</v>
      </c>
      <c r="P2040" t="s">
        <v>6853</v>
      </c>
      <c r="Q2040">
        <v>84</v>
      </c>
    </row>
    <row r="2041" spans="1:17" x14ac:dyDescent="0.2">
      <c r="A2041" s="8" t="s">
        <v>2063</v>
      </c>
      <c r="D2041" s="8" t="s">
        <v>7509</v>
      </c>
      <c r="G2041" s="8" t="s">
        <v>3847</v>
      </c>
      <c r="M2041" t="s">
        <v>2063</v>
      </c>
      <c r="N2041">
        <v>137</v>
      </c>
      <c r="P2041" t="s">
        <v>7509</v>
      </c>
      <c r="Q2041">
        <v>71</v>
      </c>
    </row>
    <row r="2042" spans="1:17" x14ac:dyDescent="0.2">
      <c r="A2042" s="8" t="s">
        <v>3367</v>
      </c>
      <c r="D2042" s="8" t="s">
        <v>5265</v>
      </c>
      <c r="G2042" s="8" t="s">
        <v>3806</v>
      </c>
      <c r="M2042" t="s">
        <v>3367</v>
      </c>
      <c r="N2042">
        <v>143</v>
      </c>
      <c r="P2042" t="s">
        <v>5265</v>
      </c>
      <c r="Q2042">
        <v>81</v>
      </c>
    </row>
    <row r="2043" spans="1:17" x14ac:dyDescent="0.2">
      <c r="A2043" s="8" t="s">
        <v>3348</v>
      </c>
      <c r="D2043" s="8" t="s">
        <v>7510</v>
      </c>
      <c r="G2043" s="8" t="s">
        <v>3896</v>
      </c>
      <c r="M2043" t="s">
        <v>3348</v>
      </c>
      <c r="N2043">
        <v>135</v>
      </c>
      <c r="P2043" t="s">
        <v>7510</v>
      </c>
      <c r="Q2043">
        <v>48</v>
      </c>
    </row>
    <row r="2044" spans="1:17" x14ac:dyDescent="0.2">
      <c r="A2044" s="8" t="s">
        <v>7514</v>
      </c>
      <c r="D2044" s="8" t="s">
        <v>5354</v>
      </c>
      <c r="G2044" s="8" t="s">
        <v>3980</v>
      </c>
      <c r="M2044" t="s">
        <v>7514</v>
      </c>
      <c r="N2044">
        <v>124</v>
      </c>
      <c r="P2044" t="s">
        <v>5354</v>
      </c>
      <c r="Q2044">
        <v>72</v>
      </c>
    </row>
    <row r="2045" spans="1:17" x14ac:dyDescent="0.2">
      <c r="A2045" s="8" t="s">
        <v>1429</v>
      </c>
      <c r="D2045" s="8" t="s">
        <v>7226</v>
      </c>
      <c r="G2045" s="8" t="s">
        <v>3995</v>
      </c>
      <c r="M2045" t="s">
        <v>1429</v>
      </c>
      <c r="N2045">
        <v>96</v>
      </c>
      <c r="P2045" t="s">
        <v>7226</v>
      </c>
      <c r="Q2045">
        <v>61</v>
      </c>
    </row>
    <row r="2046" spans="1:17" x14ac:dyDescent="0.2">
      <c r="A2046" s="8" t="s">
        <v>3473</v>
      </c>
      <c r="D2046" s="8" t="s">
        <v>5426</v>
      </c>
      <c r="G2046" s="8" t="s">
        <v>4005</v>
      </c>
      <c r="M2046" t="s">
        <v>3473</v>
      </c>
      <c r="N2046">
        <v>95</v>
      </c>
      <c r="P2046" t="s">
        <v>5426</v>
      </c>
      <c r="Q2046">
        <v>46</v>
      </c>
    </row>
    <row r="2047" spans="1:17" x14ac:dyDescent="0.2">
      <c r="A2047" s="8" t="s">
        <v>3507</v>
      </c>
      <c r="D2047" s="8" t="s">
        <v>2850</v>
      </c>
      <c r="G2047" s="8" t="s">
        <v>2677</v>
      </c>
      <c r="M2047" t="s">
        <v>3507</v>
      </c>
      <c r="N2047">
        <v>78</v>
      </c>
      <c r="P2047" t="s">
        <v>2850</v>
      </c>
      <c r="Q2047">
        <v>146</v>
      </c>
    </row>
    <row r="2048" spans="1:17" x14ac:dyDescent="0.2">
      <c r="A2048" s="8" t="s">
        <v>3549</v>
      </c>
      <c r="D2048" s="8" t="s">
        <v>5507</v>
      </c>
      <c r="G2048" s="8" t="s">
        <v>2008</v>
      </c>
      <c r="M2048" t="s">
        <v>3549</v>
      </c>
      <c r="N2048">
        <v>83</v>
      </c>
      <c r="P2048" t="s">
        <v>5507</v>
      </c>
      <c r="Q2048">
        <v>122</v>
      </c>
    </row>
    <row r="2049" spans="1:17" x14ac:dyDescent="0.2">
      <c r="A2049" s="8" t="s">
        <v>3594</v>
      </c>
      <c r="D2049" s="8" t="s">
        <v>6631</v>
      </c>
      <c r="G2049" s="8" t="s">
        <v>2191</v>
      </c>
      <c r="M2049" t="s">
        <v>3594</v>
      </c>
      <c r="N2049">
        <v>65</v>
      </c>
      <c r="P2049" t="s">
        <v>6631</v>
      </c>
      <c r="Q2049">
        <v>110</v>
      </c>
    </row>
    <row r="2050" spans="1:17" x14ac:dyDescent="0.2">
      <c r="A2050" s="8" t="s">
        <v>6856</v>
      </c>
      <c r="D2050" s="8" t="s">
        <v>6632</v>
      </c>
      <c r="G2050" s="8" t="s">
        <v>2353</v>
      </c>
      <c r="M2050" t="s">
        <v>6856</v>
      </c>
      <c r="N2050">
        <v>87</v>
      </c>
      <c r="P2050" t="s">
        <v>6632</v>
      </c>
      <c r="Q2050">
        <v>76</v>
      </c>
    </row>
    <row r="2051" spans="1:17" x14ac:dyDescent="0.2">
      <c r="A2051" s="8" t="s">
        <v>3640</v>
      </c>
      <c r="D2051" s="8" t="s">
        <v>6633</v>
      </c>
      <c r="G2051" s="8" t="s">
        <v>4067</v>
      </c>
      <c r="M2051" t="s">
        <v>3640</v>
      </c>
      <c r="N2051">
        <v>60</v>
      </c>
      <c r="P2051" t="s">
        <v>6633</v>
      </c>
      <c r="Q2051">
        <v>70</v>
      </c>
    </row>
    <row r="2052" spans="1:17" x14ac:dyDescent="0.2">
      <c r="A2052" s="8" t="s">
        <v>3757</v>
      </c>
      <c r="D2052" s="8" t="s">
        <v>6854</v>
      </c>
      <c r="G2052" s="8" t="s">
        <v>5082</v>
      </c>
      <c r="M2052" t="s">
        <v>3757</v>
      </c>
      <c r="N2052">
        <v>66</v>
      </c>
      <c r="P2052" t="s">
        <v>6854</v>
      </c>
      <c r="Q2052">
        <v>58</v>
      </c>
    </row>
    <row r="2053" spans="1:17" x14ac:dyDescent="0.2">
      <c r="A2053" s="8" t="s">
        <v>3764</v>
      </c>
      <c r="D2053" s="8" t="s">
        <v>6635</v>
      </c>
      <c r="G2053" s="8" t="s">
        <v>6853</v>
      </c>
      <c r="M2053" t="s">
        <v>3764</v>
      </c>
      <c r="N2053">
        <v>50</v>
      </c>
      <c r="P2053" t="s">
        <v>6635</v>
      </c>
      <c r="Q2053">
        <v>61</v>
      </c>
    </row>
    <row r="2054" spans="1:17" x14ac:dyDescent="0.2">
      <c r="A2054" s="8" t="s">
        <v>7515</v>
      </c>
      <c r="D2054" s="8" t="s">
        <v>6636</v>
      </c>
      <c r="G2054" s="8" t="s">
        <v>7509</v>
      </c>
      <c r="M2054" t="s">
        <v>7515</v>
      </c>
      <c r="N2054">
        <v>61</v>
      </c>
      <c r="P2054" t="s">
        <v>6636</v>
      </c>
      <c r="Q2054">
        <v>33</v>
      </c>
    </row>
    <row r="2055" spans="1:17" x14ac:dyDescent="0.2">
      <c r="A2055" s="8" t="s">
        <v>7975</v>
      </c>
      <c r="D2055" s="8" t="s">
        <v>6637</v>
      </c>
      <c r="G2055" s="8" t="s">
        <v>5265</v>
      </c>
      <c r="M2055" t="s">
        <v>7975</v>
      </c>
      <c r="N2055">
        <v>50</v>
      </c>
      <c r="P2055" t="s">
        <v>6637</v>
      </c>
      <c r="Q2055">
        <v>107</v>
      </c>
    </row>
    <row r="2056" spans="1:17" x14ac:dyDescent="0.2">
      <c r="A2056" s="8" t="s">
        <v>3949</v>
      </c>
      <c r="D2056" s="8" t="s">
        <v>6638</v>
      </c>
      <c r="G2056" s="8" t="s">
        <v>7510</v>
      </c>
      <c r="M2056" t="s">
        <v>3949</v>
      </c>
      <c r="N2056">
        <v>57</v>
      </c>
      <c r="P2056" t="s">
        <v>6638</v>
      </c>
      <c r="Q2056">
        <v>163</v>
      </c>
    </row>
    <row r="2057" spans="1:17" x14ac:dyDescent="0.2">
      <c r="A2057" s="8" t="s">
        <v>4010</v>
      </c>
      <c r="D2057" s="8" t="s">
        <v>6639</v>
      </c>
      <c r="G2057" s="8" t="s">
        <v>5354</v>
      </c>
      <c r="M2057" t="s">
        <v>4010</v>
      </c>
      <c r="N2057">
        <v>25</v>
      </c>
      <c r="P2057" t="s">
        <v>6639</v>
      </c>
      <c r="Q2057">
        <v>136</v>
      </c>
    </row>
    <row r="2058" spans="1:17" x14ac:dyDescent="0.2">
      <c r="A2058" s="8" t="s">
        <v>2732</v>
      </c>
      <c r="D2058" s="8" t="s">
        <v>7228</v>
      </c>
      <c r="G2058" s="8" t="s">
        <v>7226</v>
      </c>
      <c r="M2058" t="s">
        <v>2732</v>
      </c>
      <c r="N2058">
        <v>143</v>
      </c>
      <c r="P2058" t="s">
        <v>7228</v>
      </c>
      <c r="Q2058">
        <v>114</v>
      </c>
    </row>
    <row r="2059" spans="1:17" x14ac:dyDescent="0.2">
      <c r="A2059" s="8" t="s">
        <v>2042</v>
      </c>
      <c r="D2059" s="8" t="s">
        <v>6640</v>
      </c>
      <c r="G2059" s="8" t="s">
        <v>5426</v>
      </c>
      <c r="M2059" t="s">
        <v>2042</v>
      </c>
      <c r="N2059">
        <v>144</v>
      </c>
      <c r="P2059" t="s">
        <v>6640</v>
      </c>
      <c r="Q2059">
        <v>113</v>
      </c>
    </row>
    <row r="2060" spans="1:17" x14ac:dyDescent="0.2">
      <c r="A2060" s="8" t="s">
        <v>2310</v>
      </c>
      <c r="D2060" s="8" t="s">
        <v>7511</v>
      </c>
      <c r="G2060" s="8" t="s">
        <v>2850</v>
      </c>
      <c r="M2060" t="s">
        <v>2310</v>
      </c>
      <c r="N2060">
        <v>132</v>
      </c>
      <c r="P2060" t="s">
        <v>7511</v>
      </c>
      <c r="Q2060">
        <v>120</v>
      </c>
    </row>
    <row r="2061" spans="1:17" x14ac:dyDescent="0.2">
      <c r="A2061" s="8" t="s">
        <v>4040</v>
      </c>
      <c r="D2061" s="8" t="s">
        <v>7512</v>
      </c>
      <c r="G2061" s="8" t="s">
        <v>5507</v>
      </c>
      <c r="M2061" t="s">
        <v>4040</v>
      </c>
      <c r="N2061">
        <v>132</v>
      </c>
      <c r="P2061" t="s">
        <v>7512</v>
      </c>
      <c r="Q2061">
        <v>90</v>
      </c>
    </row>
    <row r="2062" spans="1:17" x14ac:dyDescent="0.2">
      <c r="A2062" s="8" t="s">
        <v>4031</v>
      </c>
      <c r="D2062" s="8" t="s">
        <v>5189</v>
      </c>
      <c r="G2062" s="8" t="s">
        <v>6631</v>
      </c>
      <c r="M2062" t="s">
        <v>4031</v>
      </c>
      <c r="N2062">
        <v>142</v>
      </c>
      <c r="P2062" t="s">
        <v>5189</v>
      </c>
      <c r="Q2062">
        <v>84</v>
      </c>
    </row>
    <row r="2063" spans="1:17" x14ac:dyDescent="0.2">
      <c r="A2063" s="8" t="s">
        <v>4148</v>
      </c>
      <c r="D2063" s="8" t="s">
        <v>6855</v>
      </c>
      <c r="G2063" s="8" t="s">
        <v>6632</v>
      </c>
      <c r="M2063" t="s">
        <v>4148</v>
      </c>
      <c r="N2063">
        <v>113</v>
      </c>
      <c r="P2063" t="s">
        <v>6855</v>
      </c>
      <c r="Q2063">
        <v>68</v>
      </c>
    </row>
    <row r="2064" spans="1:17" x14ac:dyDescent="0.2">
      <c r="A2064" s="8" t="s">
        <v>7516</v>
      </c>
      <c r="D2064" s="8" t="s">
        <v>7229</v>
      </c>
      <c r="G2064" s="8" t="s">
        <v>6633</v>
      </c>
      <c r="M2064" t="s">
        <v>7516</v>
      </c>
      <c r="N2064">
        <v>103</v>
      </c>
      <c r="P2064" t="s">
        <v>7229</v>
      </c>
      <c r="Q2064">
        <v>64</v>
      </c>
    </row>
    <row r="2065" spans="1:17" x14ac:dyDescent="0.2">
      <c r="A2065" s="8" t="s">
        <v>1523</v>
      </c>
      <c r="D2065" s="8" t="s">
        <v>7513</v>
      </c>
      <c r="G2065" s="8" t="s">
        <v>6854</v>
      </c>
      <c r="M2065" t="s">
        <v>1523</v>
      </c>
      <c r="N2065">
        <v>122</v>
      </c>
      <c r="P2065" t="s">
        <v>7513</v>
      </c>
      <c r="Q2065">
        <v>35</v>
      </c>
    </row>
    <row r="2066" spans="1:17" x14ac:dyDescent="0.2">
      <c r="A2066" s="8" t="s">
        <v>7105</v>
      </c>
      <c r="D2066" s="8" t="s">
        <v>2776</v>
      </c>
      <c r="G2066" s="8" t="s">
        <v>6635</v>
      </c>
      <c r="M2066" t="s">
        <v>7105</v>
      </c>
      <c r="N2066">
        <v>105</v>
      </c>
      <c r="P2066" t="s">
        <v>2776</v>
      </c>
      <c r="Q2066">
        <v>142</v>
      </c>
    </row>
    <row r="2067" spans="1:17" x14ac:dyDescent="0.2">
      <c r="A2067" s="8" t="s">
        <v>5142</v>
      </c>
      <c r="D2067" s="8" t="s">
        <v>2399</v>
      </c>
      <c r="G2067" s="8" t="s">
        <v>8378</v>
      </c>
      <c r="M2067" t="s">
        <v>5142</v>
      </c>
      <c r="N2067">
        <v>99</v>
      </c>
      <c r="P2067" t="s">
        <v>2399</v>
      </c>
      <c r="Q2067">
        <v>129</v>
      </c>
    </row>
    <row r="2068" spans="1:17" x14ac:dyDescent="0.2">
      <c r="A2068" s="8" t="s">
        <v>7106</v>
      </c>
      <c r="D2068" s="8" t="s">
        <v>1486</v>
      </c>
      <c r="G2068" s="8" t="s">
        <v>6636</v>
      </c>
      <c r="M2068" t="s">
        <v>7106</v>
      </c>
      <c r="N2068">
        <v>85</v>
      </c>
      <c r="P2068" t="s">
        <v>1486</v>
      </c>
      <c r="Q2068">
        <v>120</v>
      </c>
    </row>
    <row r="2069" spans="1:17" x14ac:dyDescent="0.2">
      <c r="A2069" s="8" t="s">
        <v>5200</v>
      </c>
      <c r="D2069" s="8" t="s">
        <v>7230</v>
      </c>
      <c r="G2069" s="8" t="s">
        <v>6637</v>
      </c>
      <c r="M2069" t="s">
        <v>5200</v>
      </c>
      <c r="N2069">
        <v>82</v>
      </c>
      <c r="P2069" t="s">
        <v>7230</v>
      </c>
      <c r="Q2069">
        <v>106</v>
      </c>
    </row>
    <row r="2070" spans="1:17" x14ac:dyDescent="0.2">
      <c r="A2070" s="8" t="s">
        <v>5309</v>
      </c>
      <c r="D2070" s="8" t="s">
        <v>7974</v>
      </c>
      <c r="G2070" s="8" t="s">
        <v>6638</v>
      </c>
      <c r="M2070" t="s">
        <v>5309</v>
      </c>
      <c r="N2070">
        <v>63</v>
      </c>
      <c r="P2070" t="s">
        <v>7974</v>
      </c>
      <c r="Q2070">
        <v>82</v>
      </c>
    </row>
    <row r="2071" spans="1:17" x14ac:dyDescent="0.2">
      <c r="A2071" s="8" t="s">
        <v>6727</v>
      </c>
      <c r="D2071" s="8" t="s">
        <v>1749</v>
      </c>
      <c r="G2071" s="8" t="s">
        <v>6639</v>
      </c>
      <c r="M2071" t="s">
        <v>6727</v>
      </c>
      <c r="N2071">
        <v>41</v>
      </c>
      <c r="P2071" t="s">
        <v>1749</v>
      </c>
      <c r="Q2071">
        <v>96</v>
      </c>
    </row>
    <row r="2072" spans="1:17" x14ac:dyDescent="0.2">
      <c r="A2072" s="8" t="s">
        <v>5467</v>
      </c>
      <c r="D2072" s="8" t="s">
        <v>3070</v>
      </c>
      <c r="G2072" s="8" t="s">
        <v>7228</v>
      </c>
      <c r="M2072" t="s">
        <v>5467</v>
      </c>
      <c r="N2072">
        <v>109</v>
      </c>
      <c r="P2072" t="s">
        <v>3070</v>
      </c>
      <c r="Q2072">
        <v>72</v>
      </c>
    </row>
    <row r="2073" spans="1:17" x14ac:dyDescent="0.2">
      <c r="A2073" s="8" t="s">
        <v>5473</v>
      </c>
      <c r="D2073" s="8" t="s">
        <v>3090</v>
      </c>
      <c r="G2073" s="8" t="s">
        <v>6640</v>
      </c>
      <c r="M2073" t="s">
        <v>5473</v>
      </c>
      <c r="N2073">
        <v>114</v>
      </c>
      <c r="P2073" t="s">
        <v>3090</v>
      </c>
      <c r="Q2073">
        <v>97</v>
      </c>
    </row>
    <row r="2074" spans="1:17" x14ac:dyDescent="0.2">
      <c r="A2074" s="8" t="s">
        <v>7976</v>
      </c>
      <c r="D2074" s="8" t="s">
        <v>3092</v>
      </c>
      <c r="G2074" s="8" t="s">
        <v>7511</v>
      </c>
      <c r="M2074" t="s">
        <v>7976</v>
      </c>
      <c r="N2074">
        <v>122</v>
      </c>
      <c r="P2074" t="s">
        <v>3092</v>
      </c>
      <c r="Q2074">
        <v>66</v>
      </c>
    </row>
    <row r="2075" spans="1:17" x14ac:dyDescent="0.2">
      <c r="A2075" s="8" t="s">
        <v>2490</v>
      </c>
      <c r="D2075" s="8" t="s">
        <v>3159</v>
      </c>
      <c r="G2075" s="8" t="s">
        <v>7512</v>
      </c>
      <c r="M2075" t="s">
        <v>2490</v>
      </c>
      <c r="N2075">
        <v>167</v>
      </c>
      <c r="P2075" t="s">
        <v>3159</v>
      </c>
      <c r="Q2075">
        <v>52</v>
      </c>
    </row>
    <row r="2076" spans="1:17" x14ac:dyDescent="0.2">
      <c r="A2076" s="8" t="s">
        <v>2521</v>
      </c>
      <c r="D2076" s="8" t="s">
        <v>3251</v>
      </c>
      <c r="G2076" s="8" t="s">
        <v>5189</v>
      </c>
      <c r="M2076" t="s">
        <v>2521</v>
      </c>
      <c r="N2076">
        <v>152</v>
      </c>
      <c r="P2076" t="s">
        <v>3251</v>
      </c>
      <c r="Q2076">
        <v>45</v>
      </c>
    </row>
    <row r="2077" spans="1:17" x14ac:dyDescent="0.2">
      <c r="A2077" s="8" t="s">
        <v>5552</v>
      </c>
      <c r="D2077" s="8" t="s">
        <v>3320</v>
      </c>
      <c r="G2077" s="8" t="s">
        <v>6855</v>
      </c>
      <c r="M2077" t="s">
        <v>5552</v>
      </c>
      <c r="N2077">
        <v>123</v>
      </c>
      <c r="P2077" t="s">
        <v>3320</v>
      </c>
      <c r="Q2077">
        <v>131</v>
      </c>
    </row>
    <row r="2078" spans="1:17" x14ac:dyDescent="0.2">
      <c r="A2078" s="8" t="s">
        <v>5582</v>
      </c>
      <c r="D2078" s="8" t="s">
        <v>2784</v>
      </c>
      <c r="G2078" s="8" t="s">
        <v>7229</v>
      </c>
      <c r="M2078" t="s">
        <v>5582</v>
      </c>
      <c r="N2078">
        <v>112</v>
      </c>
      <c r="P2078" t="s">
        <v>2784</v>
      </c>
      <c r="Q2078">
        <v>154</v>
      </c>
    </row>
    <row r="2079" spans="1:17" x14ac:dyDescent="0.2">
      <c r="A2079" s="8" t="s">
        <v>7517</v>
      </c>
      <c r="D2079" s="8" t="s">
        <v>2063</v>
      </c>
      <c r="G2079" s="8" t="s">
        <v>7513</v>
      </c>
      <c r="M2079" t="s">
        <v>7517</v>
      </c>
      <c r="N2079">
        <v>87</v>
      </c>
      <c r="P2079" t="s">
        <v>2063</v>
      </c>
      <c r="Q2079">
        <v>146</v>
      </c>
    </row>
    <row r="2080" spans="1:17" x14ac:dyDescent="0.2">
      <c r="A2080" s="8" t="s">
        <v>5665</v>
      </c>
      <c r="D2080" s="8" t="s">
        <v>3367</v>
      </c>
      <c r="G2080" s="8" t="s">
        <v>8379</v>
      </c>
      <c r="M2080" t="s">
        <v>5665</v>
      </c>
      <c r="N2080">
        <v>116</v>
      </c>
      <c r="P2080" t="s">
        <v>3367</v>
      </c>
      <c r="Q2080">
        <v>140</v>
      </c>
    </row>
    <row r="2081" spans="1:17" x14ac:dyDescent="0.2">
      <c r="A2081" s="8" t="s">
        <v>5688</v>
      </c>
      <c r="D2081" s="8" t="s">
        <v>3348</v>
      </c>
      <c r="G2081" s="8" t="s">
        <v>6350</v>
      </c>
      <c r="M2081" t="s">
        <v>5688</v>
      </c>
      <c r="N2081">
        <v>93</v>
      </c>
      <c r="P2081" t="s">
        <v>3348</v>
      </c>
      <c r="Q2081">
        <v>135</v>
      </c>
    </row>
    <row r="2082" spans="1:17" x14ac:dyDescent="0.2">
      <c r="A2082" s="8" t="s">
        <v>6857</v>
      </c>
      <c r="D2082" s="8" t="s">
        <v>7514</v>
      </c>
      <c r="G2082" s="8" t="s">
        <v>2776</v>
      </c>
      <c r="M2082" t="s">
        <v>6857</v>
      </c>
      <c r="N2082">
        <v>74</v>
      </c>
      <c r="P2082" t="s">
        <v>7514</v>
      </c>
      <c r="Q2082">
        <v>123</v>
      </c>
    </row>
    <row r="2083" spans="1:17" x14ac:dyDescent="0.2">
      <c r="A2083" s="8" t="s">
        <v>5714</v>
      </c>
      <c r="D2083" s="8" t="s">
        <v>1429</v>
      </c>
      <c r="G2083" s="8" t="s">
        <v>2399</v>
      </c>
      <c r="M2083" t="s">
        <v>5714</v>
      </c>
      <c r="N2083">
        <v>97</v>
      </c>
      <c r="P2083" t="s">
        <v>1429</v>
      </c>
      <c r="Q2083">
        <v>97</v>
      </c>
    </row>
    <row r="2084" spans="1:17" x14ac:dyDescent="0.2">
      <c r="A2084" s="8" t="s">
        <v>5750</v>
      </c>
      <c r="D2084" s="8" t="s">
        <v>3473</v>
      </c>
      <c r="G2084" s="8" t="s">
        <v>1486</v>
      </c>
      <c r="M2084" t="s">
        <v>5750</v>
      </c>
      <c r="N2084">
        <v>78</v>
      </c>
      <c r="P2084" t="s">
        <v>3473</v>
      </c>
      <c r="Q2084">
        <v>102</v>
      </c>
    </row>
    <row r="2085" spans="1:17" x14ac:dyDescent="0.2">
      <c r="A2085" s="8" t="s">
        <v>5769</v>
      </c>
      <c r="D2085" s="8" t="s">
        <v>3507</v>
      </c>
      <c r="G2085" s="8" t="s">
        <v>7230</v>
      </c>
      <c r="M2085" t="s">
        <v>5769</v>
      </c>
      <c r="N2085">
        <v>77</v>
      </c>
      <c r="P2085" t="s">
        <v>3507</v>
      </c>
      <c r="Q2085">
        <v>84</v>
      </c>
    </row>
    <row r="2086" spans="1:17" x14ac:dyDescent="0.2">
      <c r="A2086" s="8" t="s">
        <v>7231</v>
      </c>
      <c r="D2086" s="8" t="s">
        <v>3549</v>
      </c>
      <c r="G2086" s="8" t="s">
        <v>7974</v>
      </c>
      <c r="M2086" t="s">
        <v>7231</v>
      </c>
      <c r="N2086">
        <v>61</v>
      </c>
      <c r="P2086" t="s">
        <v>3549</v>
      </c>
      <c r="Q2086">
        <v>84</v>
      </c>
    </row>
    <row r="2087" spans="1:17" x14ac:dyDescent="0.2">
      <c r="A2087" s="8" t="s">
        <v>7518</v>
      </c>
      <c r="D2087" s="8" t="s">
        <v>3594</v>
      </c>
      <c r="G2087" s="8" t="s">
        <v>1749</v>
      </c>
      <c r="M2087" t="s">
        <v>7518</v>
      </c>
      <c r="N2087">
        <v>61</v>
      </c>
      <c r="P2087" t="s">
        <v>3594</v>
      </c>
      <c r="Q2087">
        <v>75</v>
      </c>
    </row>
    <row r="2088" spans="1:17" x14ac:dyDescent="0.2">
      <c r="A2088" s="8" t="s">
        <v>5797</v>
      </c>
      <c r="D2088" s="8" t="s">
        <v>6856</v>
      </c>
      <c r="G2088" s="8" t="s">
        <v>3070</v>
      </c>
      <c r="M2088" t="s">
        <v>5797</v>
      </c>
      <c r="N2088">
        <v>81</v>
      </c>
      <c r="P2088" t="s">
        <v>6856</v>
      </c>
      <c r="Q2088">
        <v>86</v>
      </c>
    </row>
    <row r="2089" spans="1:17" x14ac:dyDescent="0.2">
      <c r="A2089" s="8" t="s">
        <v>5841</v>
      </c>
      <c r="D2089" s="8" t="s">
        <v>3640</v>
      </c>
      <c r="G2089" s="8" t="s">
        <v>8380</v>
      </c>
      <c r="M2089" t="s">
        <v>5841</v>
      </c>
      <c r="N2089">
        <v>74</v>
      </c>
      <c r="P2089" t="s">
        <v>3640</v>
      </c>
      <c r="Q2089">
        <v>56</v>
      </c>
    </row>
    <row r="2090" spans="1:17" x14ac:dyDescent="0.2">
      <c r="A2090" s="8" t="s">
        <v>5833</v>
      </c>
      <c r="D2090" s="8" t="s">
        <v>3757</v>
      </c>
      <c r="G2090" s="8" t="s">
        <v>3090</v>
      </c>
      <c r="M2090" t="s">
        <v>5833</v>
      </c>
      <c r="N2090">
        <v>64</v>
      </c>
      <c r="P2090" t="s">
        <v>3757</v>
      </c>
      <c r="Q2090">
        <v>65</v>
      </c>
    </row>
    <row r="2091" spans="1:17" x14ac:dyDescent="0.2">
      <c r="A2091" s="8" t="s">
        <v>5906</v>
      </c>
      <c r="D2091" s="8" t="s">
        <v>3764</v>
      </c>
      <c r="G2091" s="8" t="s">
        <v>3159</v>
      </c>
      <c r="M2091" t="s">
        <v>5906</v>
      </c>
      <c r="N2091">
        <v>68</v>
      </c>
      <c r="P2091" t="s">
        <v>3764</v>
      </c>
      <c r="Q2091">
        <v>48</v>
      </c>
    </row>
    <row r="2092" spans="1:17" x14ac:dyDescent="0.2">
      <c r="A2092" s="8" t="s">
        <v>5945</v>
      </c>
      <c r="D2092" s="8" t="s">
        <v>7515</v>
      </c>
      <c r="G2092" s="8" t="s">
        <v>8381</v>
      </c>
      <c r="M2092" t="s">
        <v>5945</v>
      </c>
      <c r="N2092">
        <v>60</v>
      </c>
      <c r="P2092" t="s">
        <v>7515</v>
      </c>
      <c r="Q2092">
        <v>60</v>
      </c>
    </row>
    <row r="2093" spans="1:17" x14ac:dyDescent="0.2">
      <c r="A2093" s="8" t="s">
        <v>5956</v>
      </c>
      <c r="D2093" s="8" t="s">
        <v>7975</v>
      </c>
      <c r="G2093" s="8" t="s">
        <v>3320</v>
      </c>
      <c r="M2093" t="s">
        <v>5956</v>
      </c>
      <c r="N2093">
        <v>44</v>
      </c>
      <c r="P2093" t="s">
        <v>7975</v>
      </c>
      <c r="Q2093">
        <v>35</v>
      </c>
    </row>
    <row r="2094" spans="1:17" x14ac:dyDescent="0.2">
      <c r="A2094" s="8" t="s">
        <v>6017</v>
      </c>
      <c r="D2094" s="8" t="s">
        <v>3949</v>
      </c>
      <c r="G2094" s="8" t="s">
        <v>2784</v>
      </c>
      <c r="M2094" t="s">
        <v>6017</v>
      </c>
      <c r="N2094">
        <v>45</v>
      </c>
      <c r="P2094" t="s">
        <v>3949</v>
      </c>
      <c r="Q2094">
        <v>59</v>
      </c>
    </row>
    <row r="2095" spans="1:17" x14ac:dyDescent="0.2">
      <c r="A2095" s="8" t="s">
        <v>6148</v>
      </c>
      <c r="D2095" s="8" t="s">
        <v>4010</v>
      </c>
      <c r="G2095" s="8" t="s">
        <v>2063</v>
      </c>
      <c r="M2095" t="s">
        <v>6148</v>
      </c>
      <c r="N2095">
        <v>18</v>
      </c>
      <c r="P2095" t="s">
        <v>4010</v>
      </c>
      <c r="Q2095">
        <v>26</v>
      </c>
    </row>
    <row r="2096" spans="1:17" x14ac:dyDescent="0.2">
      <c r="A2096" s="8" t="s">
        <v>2767</v>
      </c>
      <c r="D2096" s="8" t="s">
        <v>2732</v>
      </c>
      <c r="G2096" s="8" t="s">
        <v>3367</v>
      </c>
      <c r="M2096" t="s">
        <v>2767</v>
      </c>
      <c r="N2096">
        <v>143</v>
      </c>
      <c r="P2096" t="s">
        <v>2732</v>
      </c>
      <c r="Q2096">
        <v>144</v>
      </c>
    </row>
    <row r="2097" spans="1:17" x14ac:dyDescent="0.2">
      <c r="A2097" s="8" t="s">
        <v>2207</v>
      </c>
      <c r="D2097" s="8" t="s">
        <v>2042</v>
      </c>
      <c r="G2097" s="8" t="s">
        <v>3348</v>
      </c>
      <c r="M2097" t="s">
        <v>2207</v>
      </c>
      <c r="N2097">
        <v>130</v>
      </c>
      <c r="P2097" t="s">
        <v>2042</v>
      </c>
      <c r="Q2097">
        <v>146</v>
      </c>
    </row>
    <row r="2098" spans="1:17" x14ac:dyDescent="0.2">
      <c r="A2098" s="8" t="s">
        <v>2391</v>
      </c>
      <c r="D2098" s="8" t="s">
        <v>2310</v>
      </c>
      <c r="G2098" s="8" t="s">
        <v>7514</v>
      </c>
      <c r="M2098" t="s">
        <v>2391</v>
      </c>
      <c r="N2098">
        <v>150</v>
      </c>
      <c r="P2098" t="s">
        <v>2310</v>
      </c>
      <c r="Q2098">
        <v>131</v>
      </c>
    </row>
    <row r="2099" spans="1:17" x14ac:dyDescent="0.2">
      <c r="A2099" s="8" t="s">
        <v>6216</v>
      </c>
      <c r="D2099" s="8" t="s">
        <v>4040</v>
      </c>
      <c r="G2099" s="8" t="s">
        <v>1429</v>
      </c>
      <c r="M2099" t="s">
        <v>6216</v>
      </c>
      <c r="N2099">
        <v>117</v>
      </c>
      <c r="P2099" t="s">
        <v>4040</v>
      </c>
      <c r="Q2099">
        <v>126</v>
      </c>
    </row>
    <row r="2100" spans="1:17" x14ac:dyDescent="0.2">
      <c r="A2100" s="8" t="s">
        <v>6398</v>
      </c>
      <c r="D2100" s="8" t="s">
        <v>4031</v>
      </c>
      <c r="G2100" s="8" t="s">
        <v>3473</v>
      </c>
      <c r="M2100" t="s">
        <v>6398</v>
      </c>
      <c r="N2100">
        <v>93</v>
      </c>
      <c r="P2100" t="s">
        <v>4031</v>
      </c>
      <c r="Q2100">
        <v>144</v>
      </c>
    </row>
    <row r="2101" spans="1:17" x14ac:dyDescent="0.2">
      <c r="A2101" s="8" t="s">
        <v>2952</v>
      </c>
      <c r="D2101" s="8" t="s">
        <v>4148</v>
      </c>
      <c r="G2101" s="8" t="s">
        <v>3507</v>
      </c>
      <c r="M2101" t="s">
        <v>2952</v>
      </c>
      <c r="N2101">
        <v>96</v>
      </c>
      <c r="P2101" t="s">
        <v>4148</v>
      </c>
      <c r="Q2101">
        <v>118</v>
      </c>
    </row>
    <row r="2102" spans="1:17" x14ac:dyDescent="0.2">
      <c r="A2102" s="8" t="s">
        <v>7519</v>
      </c>
      <c r="D2102" s="8" t="s">
        <v>7516</v>
      </c>
      <c r="G2102" s="8" t="s">
        <v>3549</v>
      </c>
      <c r="M2102" t="s">
        <v>7519</v>
      </c>
      <c r="N2102">
        <v>83</v>
      </c>
      <c r="P2102" t="s">
        <v>7516</v>
      </c>
      <c r="Q2102">
        <v>99</v>
      </c>
    </row>
    <row r="2103" spans="1:17" x14ac:dyDescent="0.2">
      <c r="A2103" s="8" t="s">
        <v>2998</v>
      </c>
      <c r="D2103" s="8" t="s">
        <v>1523</v>
      </c>
      <c r="G2103" s="8" t="s">
        <v>3594</v>
      </c>
      <c r="M2103" t="s">
        <v>2998</v>
      </c>
      <c r="N2103">
        <v>76</v>
      </c>
      <c r="P2103" t="s">
        <v>1523</v>
      </c>
      <c r="Q2103">
        <v>125</v>
      </c>
    </row>
    <row r="2104" spans="1:17" x14ac:dyDescent="0.2">
      <c r="A2104" s="8" t="s">
        <v>3063</v>
      </c>
      <c r="D2104" s="8" t="s">
        <v>7105</v>
      </c>
      <c r="G2104" s="8" t="s">
        <v>6856</v>
      </c>
      <c r="M2104" t="s">
        <v>3063</v>
      </c>
      <c r="N2104">
        <v>64</v>
      </c>
      <c r="P2104" t="s">
        <v>7105</v>
      </c>
      <c r="Q2104">
        <v>108</v>
      </c>
    </row>
    <row r="2105" spans="1:17" x14ac:dyDescent="0.2">
      <c r="A2105" s="8" t="s">
        <v>3148</v>
      </c>
      <c r="D2105" s="8" t="s">
        <v>5142</v>
      </c>
      <c r="G2105" s="8" t="s">
        <v>3640</v>
      </c>
      <c r="M2105" t="s">
        <v>3148</v>
      </c>
      <c r="N2105">
        <v>52</v>
      </c>
      <c r="P2105" t="s">
        <v>5142</v>
      </c>
      <c r="Q2105">
        <v>95</v>
      </c>
    </row>
    <row r="2106" spans="1:17" x14ac:dyDescent="0.2">
      <c r="A2106" s="8" t="s">
        <v>2691</v>
      </c>
      <c r="D2106" s="8" t="s">
        <v>7106</v>
      </c>
      <c r="G2106" s="8" t="s">
        <v>3757</v>
      </c>
      <c r="M2106" t="s">
        <v>2691</v>
      </c>
      <c r="N2106">
        <v>150</v>
      </c>
      <c r="P2106" t="s">
        <v>7106</v>
      </c>
      <c r="Q2106">
        <v>92</v>
      </c>
    </row>
    <row r="2107" spans="1:17" x14ac:dyDescent="0.2">
      <c r="A2107" s="8" t="s">
        <v>2259</v>
      </c>
      <c r="D2107" s="8" t="s">
        <v>5200</v>
      </c>
      <c r="G2107" s="8" t="s">
        <v>3764</v>
      </c>
      <c r="M2107" t="s">
        <v>2259</v>
      </c>
      <c r="N2107">
        <v>137</v>
      </c>
      <c r="P2107" t="s">
        <v>5200</v>
      </c>
      <c r="Q2107">
        <v>77</v>
      </c>
    </row>
    <row r="2108" spans="1:17" x14ac:dyDescent="0.2">
      <c r="A2108" s="8" t="s">
        <v>4226</v>
      </c>
      <c r="D2108" s="8" t="s">
        <v>5309</v>
      </c>
      <c r="G2108" s="8" t="s">
        <v>7515</v>
      </c>
      <c r="M2108" t="s">
        <v>4226</v>
      </c>
      <c r="N2108">
        <v>97</v>
      </c>
      <c r="P2108" t="s">
        <v>5309</v>
      </c>
      <c r="Q2108">
        <v>68</v>
      </c>
    </row>
    <row r="2109" spans="1:17" x14ac:dyDescent="0.2">
      <c r="A2109" s="8" t="s">
        <v>4399</v>
      </c>
      <c r="D2109" s="8" t="s">
        <v>6727</v>
      </c>
      <c r="G2109" s="8" t="s">
        <v>7975</v>
      </c>
      <c r="M2109" t="s">
        <v>4399</v>
      </c>
      <c r="N2109">
        <v>85</v>
      </c>
      <c r="P2109" t="s">
        <v>6727</v>
      </c>
      <c r="Q2109">
        <v>51</v>
      </c>
    </row>
    <row r="2110" spans="1:17" x14ac:dyDescent="0.2">
      <c r="A2110" s="8" t="s">
        <v>7520</v>
      </c>
      <c r="D2110" s="8" t="s">
        <v>8103</v>
      </c>
      <c r="G2110" s="8" t="s">
        <v>3949</v>
      </c>
      <c r="M2110" t="s">
        <v>7520</v>
      </c>
      <c r="N2110">
        <v>64</v>
      </c>
      <c r="P2110" t="s">
        <v>8103</v>
      </c>
      <c r="Q2110">
        <v>30</v>
      </c>
    </row>
    <row r="2111" spans="1:17" x14ac:dyDescent="0.2">
      <c r="A2111" s="8" t="s">
        <v>4544</v>
      </c>
      <c r="D2111" s="8" t="s">
        <v>5467</v>
      </c>
      <c r="G2111" s="8" t="s">
        <v>4010</v>
      </c>
      <c r="M2111" t="s">
        <v>4544</v>
      </c>
      <c r="N2111">
        <v>52</v>
      </c>
      <c r="P2111" t="s">
        <v>5467</v>
      </c>
      <c r="Q2111">
        <v>120</v>
      </c>
    </row>
    <row r="2112" spans="1:17" x14ac:dyDescent="0.2">
      <c r="A2112" s="8" t="s">
        <v>6858</v>
      </c>
      <c r="D2112" s="8" t="s">
        <v>5473</v>
      </c>
      <c r="G2112" s="8" t="s">
        <v>2732</v>
      </c>
      <c r="M2112" t="s">
        <v>6858</v>
      </c>
      <c r="N2112">
        <v>67</v>
      </c>
      <c r="P2112" t="s">
        <v>5473</v>
      </c>
      <c r="Q2112">
        <v>114</v>
      </c>
    </row>
    <row r="2113" spans="1:17" x14ac:dyDescent="0.2">
      <c r="A2113" s="8" t="s">
        <v>4805</v>
      </c>
      <c r="D2113" s="8" t="s">
        <v>7976</v>
      </c>
      <c r="G2113" s="8" t="s">
        <v>2042</v>
      </c>
      <c r="M2113" t="s">
        <v>4805</v>
      </c>
      <c r="N2113">
        <v>62</v>
      </c>
      <c r="P2113" t="s">
        <v>7976</v>
      </c>
      <c r="Q2113">
        <v>120</v>
      </c>
    </row>
    <row r="2114" spans="1:17" x14ac:dyDescent="0.2">
      <c r="A2114" s="8" t="s">
        <v>7232</v>
      </c>
      <c r="D2114" s="8" t="s">
        <v>2490</v>
      </c>
      <c r="G2114" s="8" t="s">
        <v>2310</v>
      </c>
      <c r="M2114" t="s">
        <v>7232</v>
      </c>
      <c r="N2114">
        <v>27</v>
      </c>
      <c r="P2114" t="s">
        <v>2490</v>
      </c>
      <c r="Q2114">
        <v>165</v>
      </c>
    </row>
    <row r="2115" spans="1:17" x14ac:dyDescent="0.2">
      <c r="A2115" s="8" t="s">
        <v>4971</v>
      </c>
      <c r="D2115" s="8" t="s">
        <v>2521</v>
      </c>
      <c r="G2115" s="8" t="s">
        <v>4040</v>
      </c>
      <c r="M2115" t="s">
        <v>4971</v>
      </c>
      <c r="N2115">
        <v>127</v>
      </c>
      <c r="P2115" t="s">
        <v>2521</v>
      </c>
      <c r="Q2115">
        <v>154</v>
      </c>
    </row>
    <row r="2116" spans="1:17" x14ac:dyDescent="0.2">
      <c r="A2116" s="8" t="s">
        <v>5029</v>
      </c>
      <c r="D2116" s="8" t="s">
        <v>5552</v>
      </c>
      <c r="G2116" s="8" t="s">
        <v>4031</v>
      </c>
      <c r="M2116" t="s">
        <v>5029</v>
      </c>
      <c r="N2116">
        <v>133</v>
      </c>
      <c r="P2116" t="s">
        <v>5552</v>
      </c>
      <c r="Q2116">
        <v>121</v>
      </c>
    </row>
    <row r="2117" spans="1:17" x14ac:dyDescent="0.2">
      <c r="A2117" s="8" t="s">
        <v>5065</v>
      </c>
      <c r="D2117" s="8" t="s">
        <v>5582</v>
      </c>
      <c r="G2117" s="8" t="s">
        <v>4148</v>
      </c>
      <c r="M2117" t="s">
        <v>5065</v>
      </c>
      <c r="N2117">
        <v>112</v>
      </c>
      <c r="P2117" t="s">
        <v>5582</v>
      </c>
      <c r="Q2117">
        <v>108</v>
      </c>
    </row>
    <row r="2118" spans="1:17" x14ac:dyDescent="0.2">
      <c r="A2118" s="8" t="s">
        <v>7521</v>
      </c>
      <c r="D2118" s="8" t="s">
        <v>7517</v>
      </c>
      <c r="G2118" s="8" t="s">
        <v>7516</v>
      </c>
      <c r="M2118" t="s">
        <v>7521</v>
      </c>
      <c r="N2118">
        <v>85</v>
      </c>
      <c r="P2118" t="s">
        <v>7517</v>
      </c>
      <c r="Q2118">
        <v>96</v>
      </c>
    </row>
    <row r="2119" spans="1:17" x14ac:dyDescent="0.2">
      <c r="A2119" s="8" t="s">
        <v>7522</v>
      </c>
      <c r="D2119" s="8" t="s">
        <v>5665</v>
      </c>
      <c r="G2119" s="8" t="s">
        <v>1523</v>
      </c>
      <c r="M2119" t="s">
        <v>7522</v>
      </c>
      <c r="N2119">
        <v>64</v>
      </c>
      <c r="P2119" t="s">
        <v>5665</v>
      </c>
      <c r="Q2119">
        <v>112</v>
      </c>
    </row>
    <row r="2120" spans="1:17" x14ac:dyDescent="0.2">
      <c r="A2120" s="8" t="s">
        <v>6859</v>
      </c>
      <c r="D2120" s="8" t="s">
        <v>5688</v>
      </c>
      <c r="G2120" s="8" t="s">
        <v>7105</v>
      </c>
      <c r="M2120" t="s">
        <v>6859</v>
      </c>
      <c r="N2120">
        <v>102</v>
      </c>
      <c r="P2120" t="s">
        <v>5688</v>
      </c>
      <c r="Q2120">
        <v>89</v>
      </c>
    </row>
    <row r="2121" spans="1:17" x14ac:dyDescent="0.2">
      <c r="A2121" s="8" t="s">
        <v>7523</v>
      </c>
      <c r="D2121" s="8" t="s">
        <v>6857</v>
      </c>
      <c r="G2121" s="8" t="s">
        <v>5142</v>
      </c>
      <c r="M2121" t="s">
        <v>7523</v>
      </c>
      <c r="N2121">
        <v>68</v>
      </c>
      <c r="P2121" t="s">
        <v>6857</v>
      </c>
      <c r="Q2121">
        <v>68</v>
      </c>
    </row>
    <row r="2122" spans="1:17" x14ac:dyDescent="0.2">
      <c r="A2122" s="8" t="s">
        <v>7524</v>
      </c>
      <c r="D2122" s="8" t="s">
        <v>5714</v>
      </c>
      <c r="G2122" s="8" t="s">
        <v>7106</v>
      </c>
      <c r="M2122" t="s">
        <v>7524</v>
      </c>
      <c r="N2122">
        <v>68</v>
      </c>
      <c r="P2122" t="s">
        <v>5714</v>
      </c>
      <c r="Q2122">
        <v>97</v>
      </c>
    </row>
    <row r="2123" spans="1:17" x14ac:dyDescent="0.2">
      <c r="A2123" s="8" t="s">
        <v>4550</v>
      </c>
      <c r="D2123" s="8" t="s">
        <v>5750</v>
      </c>
      <c r="G2123" s="8" t="s">
        <v>5200</v>
      </c>
      <c r="M2123" t="s">
        <v>4550</v>
      </c>
      <c r="N2123">
        <v>61</v>
      </c>
      <c r="P2123" t="s">
        <v>5750</v>
      </c>
      <c r="Q2123">
        <v>86</v>
      </c>
    </row>
    <row r="2124" spans="1:17" x14ac:dyDescent="0.2">
      <c r="A2124" s="8" t="s">
        <v>4664</v>
      </c>
      <c r="D2124" s="8" t="s">
        <v>5769</v>
      </c>
      <c r="G2124" s="8" t="s">
        <v>5309</v>
      </c>
      <c r="M2124" t="s">
        <v>4664</v>
      </c>
      <c r="N2124">
        <v>56</v>
      </c>
      <c r="P2124" t="s">
        <v>5769</v>
      </c>
      <c r="Q2124">
        <v>74</v>
      </c>
    </row>
    <row r="2125" spans="1:17" x14ac:dyDescent="0.2">
      <c r="A2125" s="8" t="s">
        <v>2718</v>
      </c>
      <c r="D2125" s="8" t="s">
        <v>7231</v>
      </c>
      <c r="G2125" s="8" t="s">
        <v>6727</v>
      </c>
      <c r="M2125" t="s">
        <v>2718</v>
      </c>
      <c r="N2125">
        <v>143</v>
      </c>
      <c r="P2125" t="s">
        <v>7231</v>
      </c>
      <c r="Q2125">
        <v>56</v>
      </c>
    </row>
    <row r="2126" spans="1:17" x14ac:dyDescent="0.2">
      <c r="A2126" s="8" t="s">
        <v>2285</v>
      </c>
      <c r="D2126" s="8" t="s">
        <v>5797</v>
      </c>
      <c r="G2126" s="8" t="s">
        <v>5467</v>
      </c>
      <c r="M2126" t="s">
        <v>2285</v>
      </c>
      <c r="N2126">
        <v>129</v>
      </c>
      <c r="P2126" t="s">
        <v>5797</v>
      </c>
      <c r="Q2126">
        <v>77</v>
      </c>
    </row>
    <row r="2127" spans="1:17" x14ac:dyDescent="0.2">
      <c r="A2127" s="8" t="s">
        <v>5030</v>
      </c>
      <c r="D2127" s="8" t="s">
        <v>5841</v>
      </c>
      <c r="G2127" s="8" t="s">
        <v>5473</v>
      </c>
      <c r="M2127" t="s">
        <v>5030</v>
      </c>
      <c r="N2127">
        <v>117</v>
      </c>
      <c r="P2127" t="s">
        <v>5841</v>
      </c>
      <c r="Q2127">
        <v>73</v>
      </c>
    </row>
    <row r="2128" spans="1:17" x14ac:dyDescent="0.2">
      <c r="A2128" s="8" t="s">
        <v>5068</v>
      </c>
      <c r="D2128" s="8" t="s">
        <v>5833</v>
      </c>
      <c r="G2128" s="8" t="s">
        <v>7976</v>
      </c>
      <c r="M2128" t="s">
        <v>5068</v>
      </c>
      <c r="N2128">
        <v>110</v>
      </c>
      <c r="P2128" t="s">
        <v>5833</v>
      </c>
      <c r="Q2128">
        <v>54</v>
      </c>
    </row>
    <row r="2129" spans="1:17" x14ac:dyDescent="0.2">
      <c r="A2129" s="8" t="s">
        <v>5482</v>
      </c>
      <c r="D2129" s="8" t="s">
        <v>5906</v>
      </c>
      <c r="G2129" s="8" t="s">
        <v>2490</v>
      </c>
      <c r="M2129" t="s">
        <v>5482</v>
      </c>
      <c r="N2129">
        <v>109</v>
      </c>
      <c r="P2129" t="s">
        <v>5906</v>
      </c>
      <c r="Q2129">
        <v>62</v>
      </c>
    </row>
    <row r="2130" spans="1:17" x14ac:dyDescent="0.2">
      <c r="A2130" s="8" t="s">
        <v>5542</v>
      </c>
      <c r="D2130" s="8" t="s">
        <v>5945</v>
      </c>
      <c r="G2130" s="8" t="s">
        <v>2521</v>
      </c>
      <c r="M2130" t="s">
        <v>5542</v>
      </c>
      <c r="N2130">
        <v>133</v>
      </c>
      <c r="P2130" t="s">
        <v>5945</v>
      </c>
      <c r="Q2130">
        <v>57</v>
      </c>
    </row>
    <row r="2131" spans="1:17" x14ac:dyDescent="0.2">
      <c r="A2131" s="8" t="s">
        <v>7107</v>
      </c>
      <c r="D2131" s="8" t="s">
        <v>5956</v>
      </c>
      <c r="G2131" s="8" t="s">
        <v>5552</v>
      </c>
      <c r="M2131" t="s">
        <v>7107</v>
      </c>
      <c r="N2131">
        <v>124</v>
      </c>
      <c r="P2131" t="s">
        <v>5956</v>
      </c>
      <c r="Q2131">
        <v>41</v>
      </c>
    </row>
    <row r="2132" spans="1:17" x14ac:dyDescent="0.2">
      <c r="A2132" s="8" t="s">
        <v>7525</v>
      </c>
      <c r="D2132" s="8" t="s">
        <v>6017</v>
      </c>
      <c r="G2132" s="8" t="s">
        <v>5582</v>
      </c>
      <c r="M2132" t="s">
        <v>7525</v>
      </c>
      <c r="N2132">
        <v>73</v>
      </c>
      <c r="P2132" t="s">
        <v>6017</v>
      </c>
      <c r="Q2132">
        <v>49</v>
      </c>
    </row>
    <row r="2133" spans="1:17" x14ac:dyDescent="0.2">
      <c r="A2133" s="8" t="s">
        <v>4539</v>
      </c>
      <c r="D2133" s="8" t="s">
        <v>6148</v>
      </c>
      <c r="G2133" s="8" t="s">
        <v>7517</v>
      </c>
      <c r="M2133" t="s">
        <v>4539</v>
      </c>
      <c r="N2133">
        <v>66</v>
      </c>
      <c r="P2133" t="s">
        <v>6148</v>
      </c>
      <c r="Q2133">
        <v>37</v>
      </c>
    </row>
    <row r="2134" spans="1:17" x14ac:dyDescent="0.2">
      <c r="A2134" s="8" t="s">
        <v>2802</v>
      </c>
      <c r="D2134" s="8" t="s">
        <v>2767</v>
      </c>
      <c r="G2134" s="8" t="s">
        <v>5665</v>
      </c>
      <c r="M2134" t="s">
        <v>2802</v>
      </c>
      <c r="N2134">
        <v>134</v>
      </c>
      <c r="P2134" t="s">
        <v>2767</v>
      </c>
      <c r="Q2134">
        <v>141</v>
      </c>
    </row>
    <row r="2135" spans="1:17" x14ac:dyDescent="0.2">
      <c r="A2135" s="8" t="s">
        <v>5037</v>
      </c>
      <c r="D2135" s="8" t="s">
        <v>2207</v>
      </c>
      <c r="G2135" s="8" t="s">
        <v>5688</v>
      </c>
      <c r="M2135" t="s">
        <v>5037</v>
      </c>
      <c r="N2135">
        <v>119</v>
      </c>
      <c r="P2135" t="s">
        <v>2207</v>
      </c>
      <c r="Q2135">
        <v>132</v>
      </c>
    </row>
    <row r="2136" spans="1:17" x14ac:dyDescent="0.2">
      <c r="A2136" s="8" t="s">
        <v>5083</v>
      </c>
      <c r="D2136" s="8" t="s">
        <v>2391</v>
      </c>
      <c r="G2136" s="8" t="s">
        <v>6857</v>
      </c>
      <c r="M2136" t="s">
        <v>5083</v>
      </c>
      <c r="N2136">
        <v>120</v>
      </c>
      <c r="P2136" t="s">
        <v>2391</v>
      </c>
      <c r="Q2136">
        <v>149</v>
      </c>
    </row>
    <row r="2137" spans="1:17" x14ac:dyDescent="0.2">
      <c r="A2137" s="8" t="s">
        <v>7526</v>
      </c>
      <c r="D2137" s="8" t="s">
        <v>6216</v>
      </c>
      <c r="G2137" s="8" t="s">
        <v>5714</v>
      </c>
      <c r="M2137" t="s">
        <v>7526</v>
      </c>
      <c r="N2137">
        <v>89</v>
      </c>
      <c r="P2137" t="s">
        <v>6216</v>
      </c>
      <c r="Q2137">
        <v>121</v>
      </c>
    </row>
    <row r="2138" spans="1:17" x14ac:dyDescent="0.2">
      <c r="A2138" s="8" t="s">
        <v>7108</v>
      </c>
      <c r="D2138" s="8" t="s">
        <v>6398</v>
      </c>
      <c r="G2138" s="8" t="s">
        <v>5750</v>
      </c>
      <c r="M2138" t="s">
        <v>7108</v>
      </c>
      <c r="N2138">
        <v>77</v>
      </c>
      <c r="P2138" t="s">
        <v>6398</v>
      </c>
      <c r="Q2138">
        <v>97</v>
      </c>
    </row>
    <row r="2139" spans="1:17" x14ac:dyDescent="0.2">
      <c r="A2139" s="8" t="s">
        <v>7527</v>
      </c>
      <c r="D2139" s="8" t="s">
        <v>2952</v>
      </c>
      <c r="G2139" s="8" t="s">
        <v>5769</v>
      </c>
      <c r="M2139" t="s">
        <v>7527</v>
      </c>
      <c r="N2139">
        <v>18</v>
      </c>
      <c r="P2139" t="s">
        <v>2952</v>
      </c>
      <c r="Q2139">
        <v>100</v>
      </c>
    </row>
    <row r="2140" spans="1:17" x14ac:dyDescent="0.2">
      <c r="A2140" s="8" t="s">
        <v>5448</v>
      </c>
      <c r="D2140" s="8" t="s">
        <v>7519</v>
      </c>
      <c r="G2140" s="8" t="s">
        <v>7231</v>
      </c>
      <c r="M2140" t="s">
        <v>5448</v>
      </c>
      <c r="N2140">
        <v>123</v>
      </c>
      <c r="P2140" t="s">
        <v>7519</v>
      </c>
      <c r="Q2140">
        <v>84</v>
      </c>
    </row>
    <row r="2141" spans="1:17" x14ac:dyDescent="0.2">
      <c r="A2141" s="8" t="s">
        <v>6641</v>
      </c>
      <c r="D2141" s="8" t="s">
        <v>2998</v>
      </c>
      <c r="G2141" s="8" t="s">
        <v>5797</v>
      </c>
      <c r="M2141" t="s">
        <v>6641</v>
      </c>
      <c r="N2141">
        <v>150</v>
      </c>
      <c r="P2141" t="s">
        <v>2998</v>
      </c>
      <c r="Q2141">
        <v>83</v>
      </c>
    </row>
    <row r="2142" spans="1:17" x14ac:dyDescent="0.2">
      <c r="A2142" s="8" t="s">
        <v>6642</v>
      </c>
      <c r="D2142" s="8" t="s">
        <v>3063</v>
      </c>
      <c r="G2142" s="8" t="s">
        <v>5841</v>
      </c>
      <c r="M2142" t="s">
        <v>6642</v>
      </c>
      <c r="N2142">
        <v>118</v>
      </c>
      <c r="P2142" t="s">
        <v>3063</v>
      </c>
      <c r="Q2142">
        <v>65</v>
      </c>
    </row>
    <row r="2143" spans="1:17" x14ac:dyDescent="0.2">
      <c r="A2143" s="8" t="s">
        <v>1362</v>
      </c>
      <c r="D2143" s="8" t="s">
        <v>3148</v>
      </c>
      <c r="G2143" s="8" t="s">
        <v>5833</v>
      </c>
      <c r="M2143" t="s">
        <v>1362</v>
      </c>
      <c r="N2143">
        <v>136</v>
      </c>
      <c r="P2143" t="s">
        <v>3148</v>
      </c>
      <c r="Q2143">
        <v>43</v>
      </c>
    </row>
    <row r="2144" spans="1:17" x14ac:dyDescent="0.2">
      <c r="A2144" s="8" t="s">
        <v>3410</v>
      </c>
      <c r="D2144" s="8" t="s">
        <v>2691</v>
      </c>
      <c r="G2144" s="8" t="s">
        <v>5906</v>
      </c>
      <c r="M2144" t="s">
        <v>3410</v>
      </c>
      <c r="N2144">
        <v>117</v>
      </c>
      <c r="P2144" t="s">
        <v>2691</v>
      </c>
      <c r="Q2144">
        <v>143</v>
      </c>
    </row>
    <row r="2145" spans="1:17" x14ac:dyDescent="0.2">
      <c r="A2145" s="8" t="s">
        <v>3464</v>
      </c>
      <c r="D2145" s="8" t="s">
        <v>2259</v>
      </c>
      <c r="G2145" s="8" t="s">
        <v>5945</v>
      </c>
      <c r="M2145" t="s">
        <v>3464</v>
      </c>
      <c r="N2145">
        <v>98</v>
      </c>
      <c r="P2145" t="s">
        <v>2259</v>
      </c>
      <c r="Q2145">
        <v>141</v>
      </c>
    </row>
    <row r="2146" spans="1:17" x14ac:dyDescent="0.2">
      <c r="A2146" s="8" t="s">
        <v>3437</v>
      </c>
      <c r="D2146" s="8" t="s">
        <v>4226</v>
      </c>
      <c r="G2146" s="8" t="s">
        <v>5956</v>
      </c>
      <c r="M2146" t="s">
        <v>3437</v>
      </c>
      <c r="N2146">
        <v>87</v>
      </c>
      <c r="P2146" t="s">
        <v>4226</v>
      </c>
      <c r="Q2146">
        <v>104</v>
      </c>
    </row>
    <row r="2147" spans="1:17" x14ac:dyDescent="0.2">
      <c r="A2147" s="8" t="s">
        <v>1570</v>
      </c>
      <c r="D2147" s="8" t="s">
        <v>4399</v>
      </c>
      <c r="G2147" s="8" t="s">
        <v>6017</v>
      </c>
      <c r="M2147" t="s">
        <v>1570</v>
      </c>
      <c r="N2147">
        <v>122</v>
      </c>
      <c r="P2147" t="s">
        <v>4399</v>
      </c>
      <c r="Q2147">
        <v>86</v>
      </c>
    </row>
    <row r="2148" spans="1:17" x14ac:dyDescent="0.2">
      <c r="A2148" s="8" t="s">
        <v>3498</v>
      </c>
      <c r="D2148" s="8" t="s">
        <v>7520</v>
      </c>
      <c r="G2148" s="8" t="s">
        <v>6148</v>
      </c>
      <c r="M2148" t="s">
        <v>3498</v>
      </c>
      <c r="N2148">
        <v>98</v>
      </c>
      <c r="P2148" t="s">
        <v>7520</v>
      </c>
      <c r="Q2148">
        <v>62</v>
      </c>
    </row>
    <row r="2149" spans="1:17" x14ac:dyDescent="0.2">
      <c r="A2149" s="8" t="s">
        <v>3511</v>
      </c>
      <c r="D2149" s="8" t="s">
        <v>4544</v>
      </c>
      <c r="G2149" s="8" t="s">
        <v>2767</v>
      </c>
      <c r="M2149" t="s">
        <v>3511</v>
      </c>
      <c r="N2149">
        <v>87</v>
      </c>
      <c r="P2149" t="s">
        <v>4544</v>
      </c>
      <c r="Q2149">
        <v>53</v>
      </c>
    </row>
    <row r="2150" spans="1:17" x14ac:dyDescent="0.2">
      <c r="A2150" s="8" t="s">
        <v>3534</v>
      </c>
      <c r="D2150" s="8" t="s">
        <v>6858</v>
      </c>
      <c r="G2150" s="8" t="s">
        <v>2207</v>
      </c>
      <c r="M2150" t="s">
        <v>3534</v>
      </c>
      <c r="N2150">
        <v>79</v>
      </c>
      <c r="P2150" t="s">
        <v>6858</v>
      </c>
      <c r="Q2150">
        <v>69</v>
      </c>
    </row>
    <row r="2151" spans="1:17" x14ac:dyDescent="0.2">
      <c r="A2151" s="8" t="s">
        <v>6860</v>
      </c>
      <c r="D2151" s="8" t="s">
        <v>4805</v>
      </c>
      <c r="G2151" s="8" t="s">
        <v>2391</v>
      </c>
      <c r="M2151" t="s">
        <v>6860</v>
      </c>
      <c r="N2151">
        <v>68</v>
      </c>
      <c r="P2151" t="s">
        <v>4805</v>
      </c>
      <c r="Q2151">
        <v>63</v>
      </c>
    </row>
    <row r="2152" spans="1:17" x14ac:dyDescent="0.2">
      <c r="A2152" s="8" t="s">
        <v>1816</v>
      </c>
      <c r="D2152" s="8" t="s">
        <v>7232</v>
      </c>
      <c r="G2152" s="8" t="s">
        <v>6216</v>
      </c>
      <c r="M2152" t="s">
        <v>1816</v>
      </c>
      <c r="N2152">
        <v>112</v>
      </c>
      <c r="P2152" t="s">
        <v>7232</v>
      </c>
      <c r="Q2152">
        <v>41</v>
      </c>
    </row>
    <row r="2153" spans="1:17" x14ac:dyDescent="0.2">
      <c r="A2153" s="8" t="s">
        <v>3541</v>
      </c>
      <c r="D2153" s="8" t="s">
        <v>4971</v>
      </c>
      <c r="G2153" s="8" t="s">
        <v>6398</v>
      </c>
      <c r="M2153" t="s">
        <v>3541</v>
      </c>
      <c r="N2153">
        <v>90</v>
      </c>
      <c r="P2153" t="s">
        <v>4971</v>
      </c>
      <c r="Q2153">
        <v>137</v>
      </c>
    </row>
    <row r="2154" spans="1:17" x14ac:dyDescent="0.2">
      <c r="A2154" s="8" t="s">
        <v>3575</v>
      </c>
      <c r="D2154" s="8" t="s">
        <v>5029</v>
      </c>
      <c r="G2154" s="8" t="s">
        <v>2952</v>
      </c>
      <c r="M2154" t="s">
        <v>3575</v>
      </c>
      <c r="N2154">
        <v>70</v>
      </c>
      <c r="P2154" t="s">
        <v>5029</v>
      </c>
      <c r="Q2154">
        <v>124</v>
      </c>
    </row>
    <row r="2155" spans="1:17" x14ac:dyDescent="0.2">
      <c r="A2155" s="8" t="s">
        <v>3609</v>
      </c>
      <c r="D2155" s="8" t="s">
        <v>5065</v>
      </c>
      <c r="G2155" s="8" t="s">
        <v>7519</v>
      </c>
      <c r="M2155" t="s">
        <v>3609</v>
      </c>
      <c r="N2155">
        <v>62</v>
      </c>
      <c r="P2155" t="s">
        <v>5065</v>
      </c>
      <c r="Q2155">
        <v>119</v>
      </c>
    </row>
    <row r="2156" spans="1:17" x14ac:dyDescent="0.2">
      <c r="A2156" s="8" t="s">
        <v>1855</v>
      </c>
      <c r="D2156" s="8" t="s">
        <v>7521</v>
      </c>
      <c r="G2156" s="8" t="s">
        <v>2998</v>
      </c>
      <c r="M2156" t="s">
        <v>1855</v>
      </c>
      <c r="N2156">
        <v>107</v>
      </c>
      <c r="P2156" t="s">
        <v>7521</v>
      </c>
      <c r="Q2156">
        <v>86</v>
      </c>
    </row>
    <row r="2157" spans="1:17" x14ac:dyDescent="0.2">
      <c r="A2157" s="8" t="s">
        <v>3650</v>
      </c>
      <c r="D2157" s="8" t="s">
        <v>7522</v>
      </c>
      <c r="G2157" s="8" t="s">
        <v>3063</v>
      </c>
      <c r="M2157" t="s">
        <v>3650</v>
      </c>
      <c r="N2157">
        <v>81</v>
      </c>
      <c r="P2157" t="s">
        <v>7522</v>
      </c>
      <c r="Q2157">
        <v>62</v>
      </c>
    </row>
    <row r="2158" spans="1:17" x14ac:dyDescent="0.2">
      <c r="A2158" s="8" t="s">
        <v>3700</v>
      </c>
      <c r="D2158" s="8" t="s">
        <v>6859</v>
      </c>
      <c r="G2158" s="8" t="s">
        <v>3148</v>
      </c>
      <c r="M2158" t="s">
        <v>3700</v>
      </c>
      <c r="N2158">
        <v>55</v>
      </c>
      <c r="P2158" t="s">
        <v>6859</v>
      </c>
      <c r="Q2158">
        <v>94</v>
      </c>
    </row>
    <row r="2159" spans="1:17" x14ac:dyDescent="0.2">
      <c r="A2159" s="8" t="s">
        <v>3731</v>
      </c>
      <c r="D2159" s="8" t="s">
        <v>7523</v>
      </c>
      <c r="G2159" s="8" t="s">
        <v>2691</v>
      </c>
      <c r="M2159" t="s">
        <v>3731</v>
      </c>
      <c r="N2159">
        <v>50</v>
      </c>
      <c r="P2159" t="s">
        <v>7523</v>
      </c>
      <c r="Q2159">
        <v>63</v>
      </c>
    </row>
    <row r="2160" spans="1:17" x14ac:dyDescent="0.2">
      <c r="A2160" s="8" t="s">
        <v>3751</v>
      </c>
      <c r="D2160" s="8" t="s">
        <v>4550</v>
      </c>
      <c r="G2160" s="8" t="s">
        <v>2259</v>
      </c>
      <c r="M2160" t="s">
        <v>3751</v>
      </c>
      <c r="N2160">
        <v>85</v>
      </c>
      <c r="P2160" t="s">
        <v>4550</v>
      </c>
      <c r="Q2160">
        <v>53</v>
      </c>
    </row>
    <row r="2161" spans="1:17" x14ac:dyDescent="0.2">
      <c r="A2161" s="8" t="s">
        <v>3772</v>
      </c>
      <c r="D2161" s="8" t="s">
        <v>4664</v>
      </c>
      <c r="G2161" s="8" t="s">
        <v>4226</v>
      </c>
      <c r="M2161" t="s">
        <v>3772</v>
      </c>
      <c r="N2161">
        <v>74</v>
      </c>
      <c r="P2161" t="s">
        <v>4664</v>
      </c>
      <c r="Q2161">
        <v>52</v>
      </c>
    </row>
    <row r="2162" spans="1:17" x14ac:dyDescent="0.2">
      <c r="A2162" s="8" t="s">
        <v>3778</v>
      </c>
      <c r="D2162" s="8" t="s">
        <v>2718</v>
      </c>
      <c r="G2162" s="8" t="s">
        <v>4399</v>
      </c>
      <c r="M2162" t="s">
        <v>3778</v>
      </c>
      <c r="N2162">
        <v>56</v>
      </c>
      <c r="P2162" t="s">
        <v>2718</v>
      </c>
      <c r="Q2162">
        <v>146</v>
      </c>
    </row>
    <row r="2163" spans="1:17" x14ac:dyDescent="0.2">
      <c r="A2163" s="8" t="s">
        <v>3791</v>
      </c>
      <c r="D2163" s="8" t="s">
        <v>2285</v>
      </c>
      <c r="G2163" s="8" t="s">
        <v>7520</v>
      </c>
      <c r="M2163" t="s">
        <v>3791</v>
      </c>
      <c r="N2163">
        <v>54</v>
      </c>
      <c r="P2163" t="s">
        <v>2285</v>
      </c>
      <c r="Q2163">
        <v>130</v>
      </c>
    </row>
    <row r="2164" spans="1:17" x14ac:dyDescent="0.2">
      <c r="A2164" s="8" t="s">
        <v>3858</v>
      </c>
      <c r="D2164" s="8" t="s">
        <v>5030</v>
      </c>
      <c r="G2164" s="8" t="s">
        <v>4544</v>
      </c>
      <c r="M2164" t="s">
        <v>3858</v>
      </c>
      <c r="N2164">
        <v>45</v>
      </c>
      <c r="P2164" t="s">
        <v>5030</v>
      </c>
      <c r="Q2164">
        <v>112</v>
      </c>
    </row>
    <row r="2165" spans="1:17" x14ac:dyDescent="0.2">
      <c r="A2165" s="8" t="s">
        <v>3878</v>
      </c>
      <c r="D2165" s="8" t="s">
        <v>5068</v>
      </c>
      <c r="G2165" s="8" t="s">
        <v>6858</v>
      </c>
      <c r="M2165" t="s">
        <v>3878</v>
      </c>
      <c r="N2165">
        <v>50</v>
      </c>
      <c r="P2165" t="s">
        <v>5068</v>
      </c>
      <c r="Q2165">
        <v>109</v>
      </c>
    </row>
    <row r="2166" spans="1:17" x14ac:dyDescent="0.2">
      <c r="A2166" s="8" t="s">
        <v>3895</v>
      </c>
      <c r="D2166" s="8" t="s">
        <v>5482</v>
      </c>
      <c r="G2166" s="8" t="s">
        <v>8382</v>
      </c>
      <c r="M2166" t="s">
        <v>3895</v>
      </c>
      <c r="N2166">
        <v>40</v>
      </c>
      <c r="P2166" t="s">
        <v>5482</v>
      </c>
      <c r="Q2166">
        <v>108</v>
      </c>
    </row>
    <row r="2167" spans="1:17" x14ac:dyDescent="0.2">
      <c r="A2167" s="8" t="s">
        <v>6728</v>
      </c>
      <c r="D2167" s="8" t="s">
        <v>5542</v>
      </c>
      <c r="G2167" s="8" t="s">
        <v>4805</v>
      </c>
      <c r="M2167" t="s">
        <v>6728</v>
      </c>
      <c r="N2167">
        <v>50</v>
      </c>
      <c r="P2167" t="s">
        <v>5542</v>
      </c>
      <c r="Q2167">
        <v>135</v>
      </c>
    </row>
    <row r="2168" spans="1:17" x14ac:dyDescent="0.2">
      <c r="A2168" s="8" t="s">
        <v>3934</v>
      </c>
      <c r="D2168" s="8" t="s">
        <v>7107</v>
      </c>
      <c r="G2168" s="8" t="s">
        <v>4971</v>
      </c>
      <c r="M2168" t="s">
        <v>3934</v>
      </c>
      <c r="N2168">
        <v>60</v>
      </c>
      <c r="P2168" t="s">
        <v>7107</v>
      </c>
      <c r="Q2168">
        <v>119</v>
      </c>
    </row>
    <row r="2169" spans="1:17" x14ac:dyDescent="0.2">
      <c r="A2169" s="8" t="s">
        <v>3968</v>
      </c>
      <c r="D2169" s="8" t="s">
        <v>7525</v>
      </c>
      <c r="G2169" s="8" t="s">
        <v>5029</v>
      </c>
      <c r="M2169" t="s">
        <v>3968</v>
      </c>
      <c r="N2169">
        <v>27</v>
      </c>
      <c r="P2169" t="s">
        <v>7525</v>
      </c>
      <c r="Q2169">
        <v>78</v>
      </c>
    </row>
    <row r="2170" spans="1:17" x14ac:dyDescent="0.2">
      <c r="A2170" s="8" t="s">
        <v>3977</v>
      </c>
      <c r="D2170" s="8" t="s">
        <v>4539</v>
      </c>
      <c r="G2170" s="8" t="s">
        <v>5065</v>
      </c>
      <c r="M2170" t="s">
        <v>3977</v>
      </c>
      <c r="N2170">
        <v>36</v>
      </c>
      <c r="P2170" t="s">
        <v>4539</v>
      </c>
      <c r="Q2170">
        <v>54</v>
      </c>
    </row>
    <row r="2171" spans="1:17" x14ac:dyDescent="0.2">
      <c r="A2171" s="8" t="s">
        <v>3983</v>
      </c>
      <c r="D2171" s="8" t="s">
        <v>2802</v>
      </c>
      <c r="G2171" s="8" t="s">
        <v>7521</v>
      </c>
      <c r="M2171" t="s">
        <v>3983</v>
      </c>
      <c r="N2171">
        <v>23</v>
      </c>
      <c r="P2171" t="s">
        <v>2802</v>
      </c>
      <c r="Q2171">
        <v>138</v>
      </c>
    </row>
    <row r="2172" spans="1:17" x14ac:dyDescent="0.2">
      <c r="A2172" s="8" t="s">
        <v>7233</v>
      </c>
      <c r="D2172" s="8" t="s">
        <v>5037</v>
      </c>
      <c r="G2172" s="8" t="s">
        <v>7522</v>
      </c>
      <c r="M2172" t="s">
        <v>7233</v>
      </c>
      <c r="N2172">
        <v>18</v>
      </c>
      <c r="P2172" t="s">
        <v>5037</v>
      </c>
      <c r="Q2172">
        <v>115</v>
      </c>
    </row>
    <row r="2173" spans="1:17" x14ac:dyDescent="0.2">
      <c r="A2173" s="8" t="s">
        <v>6184</v>
      </c>
      <c r="D2173" s="8" t="s">
        <v>5083</v>
      </c>
      <c r="G2173" s="8" t="s">
        <v>6859</v>
      </c>
      <c r="M2173" t="s">
        <v>6184</v>
      </c>
      <c r="N2173">
        <v>49</v>
      </c>
      <c r="P2173" t="s">
        <v>5083</v>
      </c>
      <c r="Q2173">
        <v>124</v>
      </c>
    </row>
    <row r="2174" spans="1:17" x14ac:dyDescent="0.2">
      <c r="A2174" s="8" t="s">
        <v>2685</v>
      </c>
      <c r="D2174" s="8" t="s">
        <v>7526</v>
      </c>
      <c r="G2174" s="8" t="s">
        <v>7523</v>
      </c>
      <c r="M2174" t="s">
        <v>2685</v>
      </c>
      <c r="N2174">
        <v>163</v>
      </c>
      <c r="P2174" t="s">
        <v>7526</v>
      </c>
      <c r="Q2174">
        <v>94</v>
      </c>
    </row>
    <row r="2175" spans="1:17" x14ac:dyDescent="0.2">
      <c r="A2175" s="8" t="s">
        <v>2180</v>
      </c>
      <c r="D2175" s="8" t="s">
        <v>7108</v>
      </c>
      <c r="G2175" s="8" t="s">
        <v>4550</v>
      </c>
      <c r="M2175" t="s">
        <v>2180</v>
      </c>
      <c r="N2175">
        <v>146</v>
      </c>
      <c r="P2175" t="s">
        <v>7108</v>
      </c>
      <c r="Q2175">
        <v>81</v>
      </c>
    </row>
    <row r="2176" spans="1:17" x14ac:dyDescent="0.2">
      <c r="A2176" s="8" t="s">
        <v>2190</v>
      </c>
      <c r="D2176" s="8" t="s">
        <v>7527</v>
      </c>
      <c r="G2176" s="8" t="s">
        <v>4664</v>
      </c>
      <c r="M2176" t="s">
        <v>2190</v>
      </c>
      <c r="N2176">
        <v>140</v>
      </c>
      <c r="P2176" t="s">
        <v>7527</v>
      </c>
      <c r="Q2176">
        <v>37</v>
      </c>
    </row>
    <row r="2177" spans="1:17" x14ac:dyDescent="0.2">
      <c r="A2177" s="8" t="s">
        <v>4070</v>
      </c>
      <c r="D2177" s="8" t="s">
        <v>8104</v>
      </c>
      <c r="G2177" s="8" t="s">
        <v>2718</v>
      </c>
      <c r="M2177" t="s">
        <v>4070</v>
      </c>
      <c r="N2177">
        <v>128</v>
      </c>
      <c r="P2177" t="s">
        <v>8104</v>
      </c>
      <c r="Q2177">
        <v>20</v>
      </c>
    </row>
    <row r="2178" spans="1:17" x14ac:dyDescent="0.2">
      <c r="A2178" s="8" t="s">
        <v>4071</v>
      </c>
      <c r="D2178" s="8" t="s">
        <v>5448</v>
      </c>
      <c r="G2178" s="8" t="s">
        <v>2285</v>
      </c>
      <c r="M2178" t="s">
        <v>4071</v>
      </c>
      <c r="N2178">
        <v>144</v>
      </c>
      <c r="P2178" t="s">
        <v>5448</v>
      </c>
      <c r="Q2178">
        <v>120</v>
      </c>
    </row>
    <row r="2179" spans="1:17" x14ac:dyDescent="0.2">
      <c r="A2179" s="8" t="s">
        <v>4159</v>
      </c>
      <c r="D2179" s="8" t="s">
        <v>6641</v>
      </c>
      <c r="G2179" s="8" t="s">
        <v>5030</v>
      </c>
      <c r="M2179" t="s">
        <v>4159</v>
      </c>
      <c r="N2179">
        <v>110</v>
      </c>
      <c r="P2179" t="s">
        <v>6641</v>
      </c>
      <c r="Q2179">
        <v>154</v>
      </c>
    </row>
    <row r="2180" spans="1:17" x14ac:dyDescent="0.2">
      <c r="A2180" s="8" t="s">
        <v>1464</v>
      </c>
      <c r="D2180" s="8" t="s">
        <v>6642</v>
      </c>
      <c r="G2180" s="8" t="s">
        <v>5068</v>
      </c>
      <c r="M2180" t="s">
        <v>1464</v>
      </c>
      <c r="N2180">
        <v>120</v>
      </c>
      <c r="P2180" t="s">
        <v>6642</v>
      </c>
      <c r="Q2180">
        <v>127</v>
      </c>
    </row>
    <row r="2181" spans="1:17" x14ac:dyDescent="0.2">
      <c r="A2181" s="8" t="s">
        <v>5594</v>
      </c>
      <c r="D2181" s="8" t="s">
        <v>1362</v>
      </c>
      <c r="G2181" s="8" t="s">
        <v>5482</v>
      </c>
      <c r="M2181" t="s">
        <v>5594</v>
      </c>
      <c r="N2181">
        <v>118</v>
      </c>
      <c r="P2181" t="s">
        <v>1362</v>
      </c>
      <c r="Q2181">
        <v>132</v>
      </c>
    </row>
    <row r="2182" spans="1:17" x14ac:dyDescent="0.2">
      <c r="A2182" s="8" t="s">
        <v>5619</v>
      </c>
      <c r="D2182" s="8" t="s">
        <v>3410</v>
      </c>
      <c r="G2182" s="8" t="s">
        <v>5542</v>
      </c>
      <c r="M2182" t="s">
        <v>5619</v>
      </c>
      <c r="N2182">
        <v>86</v>
      </c>
      <c r="P2182" t="s">
        <v>3410</v>
      </c>
      <c r="Q2182">
        <v>123</v>
      </c>
    </row>
    <row r="2183" spans="1:17" x14ac:dyDescent="0.2">
      <c r="A2183" s="8" t="s">
        <v>1592</v>
      </c>
      <c r="D2183" s="8" t="s">
        <v>3464</v>
      </c>
      <c r="G2183" s="8" t="s">
        <v>7107</v>
      </c>
      <c r="M2183" t="s">
        <v>1592</v>
      </c>
      <c r="N2183">
        <v>93</v>
      </c>
      <c r="P2183" t="s">
        <v>3464</v>
      </c>
      <c r="Q2183">
        <v>107</v>
      </c>
    </row>
    <row r="2184" spans="1:17" x14ac:dyDescent="0.2">
      <c r="A2184" s="8" t="s">
        <v>5721</v>
      </c>
      <c r="D2184" s="8" t="s">
        <v>3437</v>
      </c>
      <c r="G2184" s="8" t="s">
        <v>7525</v>
      </c>
      <c r="M2184" t="s">
        <v>5721</v>
      </c>
      <c r="N2184">
        <v>78</v>
      </c>
      <c r="P2184" t="s">
        <v>3437</v>
      </c>
      <c r="Q2184">
        <v>80</v>
      </c>
    </row>
    <row r="2185" spans="1:17" x14ac:dyDescent="0.2">
      <c r="A2185" s="8" t="s">
        <v>5756</v>
      </c>
      <c r="D2185" s="8" t="s">
        <v>1570</v>
      </c>
      <c r="G2185" s="8" t="s">
        <v>4539</v>
      </c>
      <c r="M2185" t="s">
        <v>5756</v>
      </c>
      <c r="N2185">
        <v>82</v>
      </c>
      <c r="P2185" t="s">
        <v>1570</v>
      </c>
      <c r="Q2185">
        <v>118</v>
      </c>
    </row>
    <row r="2186" spans="1:17" x14ac:dyDescent="0.2">
      <c r="A2186" s="8" t="s">
        <v>8035</v>
      </c>
      <c r="D2186" s="8" t="s">
        <v>3498</v>
      </c>
      <c r="G2186" s="8" t="s">
        <v>2802</v>
      </c>
      <c r="M2186" t="s">
        <v>8035</v>
      </c>
      <c r="N2186">
        <v>67</v>
      </c>
      <c r="P2186" t="s">
        <v>3498</v>
      </c>
      <c r="Q2186">
        <v>107</v>
      </c>
    </row>
    <row r="2187" spans="1:17" x14ac:dyDescent="0.2">
      <c r="A2187" s="8" t="s">
        <v>5818</v>
      </c>
      <c r="D2187" s="8" t="s">
        <v>3511</v>
      </c>
      <c r="G2187" s="8" t="s">
        <v>5037</v>
      </c>
      <c r="M2187" t="s">
        <v>5818</v>
      </c>
      <c r="N2187">
        <v>81</v>
      </c>
      <c r="P2187" t="s">
        <v>3511</v>
      </c>
      <c r="Q2187">
        <v>93</v>
      </c>
    </row>
    <row r="2188" spans="1:17" x14ac:dyDescent="0.2">
      <c r="A2188" s="8" t="s">
        <v>5888</v>
      </c>
      <c r="D2188" s="8" t="s">
        <v>3534</v>
      </c>
      <c r="G2188" s="8" t="s">
        <v>5083</v>
      </c>
      <c r="M2188" t="s">
        <v>5888</v>
      </c>
      <c r="N2188">
        <v>69</v>
      </c>
      <c r="P2188" t="s">
        <v>3534</v>
      </c>
      <c r="Q2188">
        <v>85</v>
      </c>
    </row>
    <row r="2189" spans="1:17" x14ac:dyDescent="0.2">
      <c r="A2189" s="8" t="s">
        <v>5931</v>
      </c>
      <c r="D2189" s="8" t="s">
        <v>6860</v>
      </c>
      <c r="G2189" s="8" t="s">
        <v>7526</v>
      </c>
      <c r="M2189" t="s">
        <v>5931</v>
      </c>
      <c r="N2189">
        <v>77</v>
      </c>
      <c r="P2189" t="s">
        <v>6860</v>
      </c>
      <c r="Q2189">
        <v>74</v>
      </c>
    </row>
    <row r="2190" spans="1:17" x14ac:dyDescent="0.2">
      <c r="A2190" s="8" t="s">
        <v>5997</v>
      </c>
      <c r="D2190" s="8" t="s">
        <v>1816</v>
      </c>
      <c r="G2190" s="8" t="s">
        <v>7108</v>
      </c>
      <c r="M2190" t="s">
        <v>5997</v>
      </c>
      <c r="N2190">
        <v>52</v>
      </c>
      <c r="P2190" t="s">
        <v>1816</v>
      </c>
      <c r="Q2190">
        <v>109</v>
      </c>
    </row>
    <row r="2191" spans="1:17" x14ac:dyDescent="0.2">
      <c r="A2191" s="8" t="s">
        <v>6002</v>
      </c>
      <c r="D2191" s="8" t="s">
        <v>3541</v>
      </c>
      <c r="G2191" s="8" t="s">
        <v>7527</v>
      </c>
      <c r="M2191" t="s">
        <v>6002</v>
      </c>
      <c r="N2191">
        <v>44</v>
      </c>
      <c r="P2191" t="s">
        <v>3541</v>
      </c>
      <c r="Q2191">
        <v>90</v>
      </c>
    </row>
    <row r="2192" spans="1:17" x14ac:dyDescent="0.2">
      <c r="A2192" s="8" t="s">
        <v>6077</v>
      </c>
      <c r="D2192" s="8" t="s">
        <v>3575</v>
      </c>
      <c r="G2192" s="8" t="s">
        <v>8104</v>
      </c>
      <c r="M2192" t="s">
        <v>6077</v>
      </c>
      <c r="N2192">
        <v>46</v>
      </c>
      <c r="P2192" t="s">
        <v>3575</v>
      </c>
      <c r="Q2192">
        <v>67</v>
      </c>
    </row>
    <row r="2193" spans="1:17" x14ac:dyDescent="0.2">
      <c r="A2193" s="8" t="s">
        <v>6160</v>
      </c>
      <c r="D2193" s="8" t="s">
        <v>3609</v>
      </c>
      <c r="G2193" s="8" t="s">
        <v>5448</v>
      </c>
      <c r="M2193" t="s">
        <v>6160</v>
      </c>
      <c r="N2193">
        <v>23</v>
      </c>
      <c r="P2193" t="s">
        <v>3609</v>
      </c>
      <c r="Q2193">
        <v>58</v>
      </c>
    </row>
    <row r="2194" spans="1:17" x14ac:dyDescent="0.2">
      <c r="A2194" s="8" t="s">
        <v>2668</v>
      </c>
      <c r="D2194" s="8" t="s">
        <v>1855</v>
      </c>
      <c r="G2194" s="8" t="s">
        <v>6641</v>
      </c>
      <c r="M2194" t="s">
        <v>2668</v>
      </c>
      <c r="N2194">
        <v>167</v>
      </c>
      <c r="P2194" t="s">
        <v>1855</v>
      </c>
      <c r="Q2194">
        <v>92</v>
      </c>
    </row>
    <row r="2195" spans="1:17" x14ac:dyDescent="0.2">
      <c r="A2195" s="8" t="s">
        <v>2031</v>
      </c>
      <c r="D2195" s="8" t="s">
        <v>3650</v>
      </c>
      <c r="G2195" s="8" t="s">
        <v>6642</v>
      </c>
      <c r="M2195" t="s">
        <v>2031</v>
      </c>
      <c r="N2195">
        <v>155</v>
      </c>
      <c r="P2195" t="s">
        <v>3650</v>
      </c>
      <c r="Q2195">
        <v>77</v>
      </c>
    </row>
    <row r="2196" spans="1:17" x14ac:dyDescent="0.2">
      <c r="A2196" s="8" t="s">
        <v>2371</v>
      </c>
      <c r="D2196" s="8" t="s">
        <v>3700</v>
      </c>
      <c r="G2196" s="8" t="s">
        <v>1362</v>
      </c>
      <c r="M2196" t="s">
        <v>2371</v>
      </c>
      <c r="N2196">
        <v>145</v>
      </c>
      <c r="P2196" t="s">
        <v>3700</v>
      </c>
      <c r="Q2196">
        <v>54</v>
      </c>
    </row>
    <row r="2197" spans="1:17" x14ac:dyDescent="0.2">
      <c r="A2197" s="8" t="s">
        <v>6233</v>
      </c>
      <c r="D2197" s="8" t="s">
        <v>3731</v>
      </c>
      <c r="G2197" s="8" t="s">
        <v>3410</v>
      </c>
      <c r="M2197" t="s">
        <v>6233</v>
      </c>
      <c r="N2197">
        <v>129</v>
      </c>
      <c r="P2197" t="s">
        <v>3731</v>
      </c>
      <c r="Q2197">
        <v>46</v>
      </c>
    </row>
    <row r="2198" spans="1:17" x14ac:dyDescent="0.2">
      <c r="A2198" s="8" t="s">
        <v>4301</v>
      </c>
      <c r="D2198" s="8" t="s">
        <v>3751</v>
      </c>
      <c r="G2198" s="8" t="s">
        <v>3464</v>
      </c>
      <c r="M2198" t="s">
        <v>4301</v>
      </c>
      <c r="N2198">
        <v>90</v>
      </c>
      <c r="P2198" t="s">
        <v>3751</v>
      </c>
      <c r="Q2198">
        <v>88</v>
      </c>
    </row>
    <row r="2199" spans="1:17" x14ac:dyDescent="0.2">
      <c r="A2199" s="8" t="s">
        <v>7528</v>
      </c>
      <c r="D2199" s="8" t="s">
        <v>3772</v>
      </c>
      <c r="G2199" s="8" t="s">
        <v>3437</v>
      </c>
      <c r="M2199" t="s">
        <v>7528</v>
      </c>
      <c r="N2199">
        <v>76</v>
      </c>
      <c r="P2199" t="s">
        <v>3772</v>
      </c>
      <c r="Q2199">
        <v>68</v>
      </c>
    </row>
    <row r="2200" spans="1:17" x14ac:dyDescent="0.2">
      <c r="A2200" s="8" t="s">
        <v>4428</v>
      </c>
      <c r="D2200" s="8" t="s">
        <v>3778</v>
      </c>
      <c r="G2200" s="8" t="s">
        <v>1570</v>
      </c>
      <c r="M2200" t="s">
        <v>4428</v>
      </c>
      <c r="N2200">
        <v>64</v>
      </c>
      <c r="P2200" t="s">
        <v>3778</v>
      </c>
      <c r="Q2200">
        <v>65</v>
      </c>
    </row>
    <row r="2201" spans="1:17" x14ac:dyDescent="0.2">
      <c r="A2201" s="8" t="s">
        <v>7235</v>
      </c>
      <c r="D2201" s="8" t="s">
        <v>3791</v>
      </c>
      <c r="G2201" s="8" t="s">
        <v>3498</v>
      </c>
      <c r="M2201" t="s">
        <v>7235</v>
      </c>
      <c r="N2201">
        <v>50</v>
      </c>
      <c r="P2201" t="s">
        <v>3791</v>
      </c>
      <c r="Q2201">
        <v>63</v>
      </c>
    </row>
    <row r="2202" spans="1:17" x14ac:dyDescent="0.2">
      <c r="A2202" s="8" t="s">
        <v>7236</v>
      </c>
      <c r="D2202" s="8" t="s">
        <v>3858</v>
      </c>
      <c r="G2202" s="8" t="s">
        <v>3511</v>
      </c>
      <c r="M2202" t="s">
        <v>7236</v>
      </c>
      <c r="N2202">
        <v>122</v>
      </c>
      <c r="P2202" t="s">
        <v>3858</v>
      </c>
      <c r="Q2202">
        <v>56</v>
      </c>
    </row>
    <row r="2203" spans="1:17" x14ac:dyDescent="0.2">
      <c r="A2203" s="8" t="s">
        <v>2721</v>
      </c>
      <c r="D2203" s="8" t="s">
        <v>3878</v>
      </c>
      <c r="G2203" s="8" t="s">
        <v>3534</v>
      </c>
      <c r="M2203" t="s">
        <v>2721</v>
      </c>
      <c r="N2203">
        <v>144</v>
      </c>
      <c r="P2203" t="s">
        <v>3878</v>
      </c>
      <c r="Q2203">
        <v>51</v>
      </c>
    </row>
    <row r="2204" spans="1:17" x14ac:dyDescent="0.2">
      <c r="A2204" s="8" t="s">
        <v>7529</v>
      </c>
      <c r="D2204" s="8" t="s">
        <v>3895</v>
      </c>
      <c r="G2204" s="8" t="s">
        <v>6860</v>
      </c>
      <c r="M2204" t="s">
        <v>7529</v>
      </c>
      <c r="N2204">
        <v>78</v>
      </c>
      <c r="P2204" t="s">
        <v>3895</v>
      </c>
      <c r="Q2204">
        <v>35</v>
      </c>
    </row>
    <row r="2205" spans="1:17" x14ac:dyDescent="0.2">
      <c r="A2205" s="8" t="s">
        <v>3624</v>
      </c>
      <c r="D2205" s="8" t="s">
        <v>6728</v>
      </c>
      <c r="G2205" s="8" t="s">
        <v>1816</v>
      </c>
      <c r="M2205" t="s">
        <v>3624</v>
      </c>
      <c r="N2205">
        <v>63</v>
      </c>
      <c r="P2205" t="s">
        <v>6728</v>
      </c>
      <c r="Q2205">
        <v>48</v>
      </c>
    </row>
    <row r="2206" spans="1:17" x14ac:dyDescent="0.2">
      <c r="A2206" s="8" t="s">
        <v>2831</v>
      </c>
      <c r="D2206" s="8" t="s">
        <v>3934</v>
      </c>
      <c r="G2206" s="8" t="s">
        <v>3541</v>
      </c>
      <c r="M2206" t="s">
        <v>2831</v>
      </c>
      <c r="N2206">
        <v>130</v>
      </c>
      <c r="P2206" t="s">
        <v>3934</v>
      </c>
      <c r="Q2206">
        <v>69</v>
      </c>
    </row>
    <row r="2207" spans="1:17" x14ac:dyDescent="0.2">
      <c r="A2207" s="8" t="s">
        <v>4018</v>
      </c>
      <c r="D2207" s="8" t="s">
        <v>3968</v>
      </c>
      <c r="G2207" s="8" t="s">
        <v>3575</v>
      </c>
      <c r="M2207" t="s">
        <v>4018</v>
      </c>
      <c r="N2207">
        <v>138</v>
      </c>
      <c r="P2207" t="s">
        <v>3968</v>
      </c>
      <c r="Q2207">
        <v>46</v>
      </c>
    </row>
    <row r="2208" spans="1:17" x14ac:dyDescent="0.2">
      <c r="A2208" s="8" t="s">
        <v>4082</v>
      </c>
      <c r="D2208" s="8" t="s">
        <v>3977</v>
      </c>
      <c r="G2208" s="8" t="s">
        <v>3609</v>
      </c>
      <c r="M2208" t="s">
        <v>4082</v>
      </c>
      <c r="N2208">
        <v>101</v>
      </c>
      <c r="P2208" t="s">
        <v>3977</v>
      </c>
      <c r="Q2208">
        <v>39</v>
      </c>
    </row>
    <row r="2209" spans="1:17" x14ac:dyDescent="0.2">
      <c r="A2209" s="8" t="s">
        <v>6861</v>
      </c>
      <c r="D2209" s="8" t="s">
        <v>3983</v>
      </c>
      <c r="G2209" s="8" t="s">
        <v>1855</v>
      </c>
      <c r="M2209" t="s">
        <v>6861</v>
      </c>
      <c r="N2209">
        <v>65</v>
      </c>
      <c r="P2209" t="s">
        <v>3983</v>
      </c>
      <c r="Q2209">
        <v>23</v>
      </c>
    </row>
    <row r="2210" spans="1:17" x14ac:dyDescent="0.2">
      <c r="A2210" s="8" t="s">
        <v>3992</v>
      </c>
      <c r="D2210" s="8" t="s">
        <v>7233</v>
      </c>
      <c r="G2210" s="8" t="s">
        <v>3650</v>
      </c>
      <c r="M2210" t="s">
        <v>3992</v>
      </c>
      <c r="N2210">
        <v>50</v>
      </c>
      <c r="P2210" t="s">
        <v>7233</v>
      </c>
      <c r="Q2210">
        <v>19</v>
      </c>
    </row>
    <row r="2211" spans="1:17" x14ac:dyDescent="0.2">
      <c r="A2211" s="8" t="s">
        <v>6862</v>
      </c>
      <c r="D2211" s="8" t="s">
        <v>6184</v>
      </c>
      <c r="G2211" s="8" t="s">
        <v>3700</v>
      </c>
      <c r="M2211" t="s">
        <v>6862</v>
      </c>
      <c r="N2211">
        <v>130</v>
      </c>
      <c r="P2211" t="s">
        <v>6184</v>
      </c>
      <c r="Q2211">
        <v>50</v>
      </c>
    </row>
    <row r="2212" spans="1:17" x14ac:dyDescent="0.2">
      <c r="A2212" s="8" t="s">
        <v>2742</v>
      </c>
      <c r="D2212" s="8" t="s">
        <v>2685</v>
      </c>
      <c r="G2212" s="8" t="s">
        <v>3731</v>
      </c>
      <c r="M2212" t="s">
        <v>2742</v>
      </c>
      <c r="N2212">
        <v>141</v>
      </c>
      <c r="P2212" t="s">
        <v>2685</v>
      </c>
      <c r="Q2212">
        <v>158</v>
      </c>
    </row>
    <row r="2213" spans="1:17" x14ac:dyDescent="0.2">
      <c r="A2213" s="8" t="s">
        <v>2170</v>
      </c>
      <c r="D2213" s="8" t="s">
        <v>2180</v>
      </c>
      <c r="G2213" s="8" t="s">
        <v>3751</v>
      </c>
      <c r="M2213" t="s">
        <v>2170</v>
      </c>
      <c r="N2213">
        <v>128</v>
      </c>
      <c r="P2213" t="s">
        <v>2180</v>
      </c>
      <c r="Q2213">
        <v>145</v>
      </c>
    </row>
    <row r="2214" spans="1:17" x14ac:dyDescent="0.2">
      <c r="A2214" s="8" t="s">
        <v>4054</v>
      </c>
      <c r="D2214" s="8" t="s">
        <v>2190</v>
      </c>
      <c r="G2214" s="8" t="s">
        <v>3772</v>
      </c>
      <c r="M2214" t="s">
        <v>4054</v>
      </c>
      <c r="N2214">
        <v>117</v>
      </c>
      <c r="P2214" t="s">
        <v>2190</v>
      </c>
      <c r="Q2214">
        <v>142</v>
      </c>
    </row>
    <row r="2215" spans="1:17" x14ac:dyDescent="0.2">
      <c r="A2215" s="8" t="s">
        <v>5612</v>
      </c>
      <c r="D2215" s="8" t="s">
        <v>4070</v>
      </c>
      <c r="G2215" s="8" t="s">
        <v>3778</v>
      </c>
      <c r="M2215" t="s">
        <v>5612</v>
      </c>
      <c r="N2215">
        <v>112</v>
      </c>
      <c r="P2215" t="s">
        <v>4070</v>
      </c>
      <c r="Q2215">
        <v>127</v>
      </c>
    </row>
    <row r="2216" spans="1:17" x14ac:dyDescent="0.2">
      <c r="A2216" s="8" t="s">
        <v>6863</v>
      </c>
      <c r="D2216" s="8" t="s">
        <v>4071</v>
      </c>
      <c r="G2216" s="8" t="s">
        <v>3791</v>
      </c>
      <c r="M2216" t="s">
        <v>6863</v>
      </c>
      <c r="N2216">
        <v>101</v>
      </c>
      <c r="P2216" t="s">
        <v>4071</v>
      </c>
      <c r="Q2216">
        <v>141</v>
      </c>
    </row>
    <row r="2217" spans="1:17" x14ac:dyDescent="0.2">
      <c r="A2217" s="8" t="s">
        <v>6864</v>
      </c>
      <c r="D2217" s="8" t="s">
        <v>4159</v>
      </c>
      <c r="G2217" s="8" t="s">
        <v>3858</v>
      </c>
      <c r="M2217" t="s">
        <v>6864</v>
      </c>
      <c r="N2217">
        <v>87</v>
      </c>
      <c r="P2217" t="s">
        <v>4159</v>
      </c>
      <c r="Q2217">
        <v>117</v>
      </c>
    </row>
    <row r="2218" spans="1:17" x14ac:dyDescent="0.2">
      <c r="A2218" s="8" t="s">
        <v>5634</v>
      </c>
      <c r="D2218" s="8" t="s">
        <v>1464</v>
      </c>
      <c r="G2218" s="8" t="s">
        <v>3878</v>
      </c>
      <c r="M2218" t="s">
        <v>5634</v>
      </c>
      <c r="N2218">
        <v>96</v>
      </c>
      <c r="P2218" t="s">
        <v>1464</v>
      </c>
      <c r="Q2218">
        <v>128</v>
      </c>
    </row>
    <row r="2219" spans="1:17" x14ac:dyDescent="0.2">
      <c r="A2219" s="8" t="s">
        <v>5669</v>
      </c>
      <c r="D2219" s="8" t="s">
        <v>5594</v>
      </c>
      <c r="G2219" s="8" t="s">
        <v>3895</v>
      </c>
      <c r="M2219" t="s">
        <v>5669</v>
      </c>
      <c r="N2219">
        <v>91</v>
      </c>
      <c r="P2219" t="s">
        <v>5594</v>
      </c>
      <c r="Q2219">
        <v>109</v>
      </c>
    </row>
    <row r="2220" spans="1:17" x14ac:dyDescent="0.2">
      <c r="A2220" s="8" t="s">
        <v>7530</v>
      </c>
      <c r="D2220" s="8" t="s">
        <v>5619</v>
      </c>
      <c r="G2220" s="8" t="s">
        <v>6728</v>
      </c>
      <c r="M2220" t="s">
        <v>7530</v>
      </c>
      <c r="N2220">
        <v>74</v>
      </c>
      <c r="P2220" t="s">
        <v>5619</v>
      </c>
      <c r="Q2220">
        <v>96</v>
      </c>
    </row>
    <row r="2221" spans="1:17" x14ac:dyDescent="0.2">
      <c r="A2221" s="8" t="s">
        <v>5702</v>
      </c>
      <c r="D2221" s="8" t="s">
        <v>1592</v>
      </c>
      <c r="G2221" s="8" t="s">
        <v>3934</v>
      </c>
      <c r="M2221" t="s">
        <v>5702</v>
      </c>
      <c r="N2221">
        <v>66</v>
      </c>
      <c r="P2221" t="s">
        <v>1592</v>
      </c>
      <c r="Q2221">
        <v>90</v>
      </c>
    </row>
    <row r="2222" spans="1:17" x14ac:dyDescent="0.2">
      <c r="A2222" s="8" t="s">
        <v>5745</v>
      </c>
      <c r="D2222" s="8" t="s">
        <v>5721</v>
      </c>
      <c r="G2222" s="8" t="s">
        <v>3968</v>
      </c>
      <c r="M2222" t="s">
        <v>5745</v>
      </c>
      <c r="N2222">
        <v>60</v>
      </c>
      <c r="P2222" t="s">
        <v>5721</v>
      </c>
      <c r="Q2222">
        <v>83</v>
      </c>
    </row>
    <row r="2223" spans="1:17" x14ac:dyDescent="0.2">
      <c r="A2223" s="8" t="s">
        <v>5878</v>
      </c>
      <c r="D2223" s="8" t="s">
        <v>5756</v>
      </c>
      <c r="G2223" s="8" t="s">
        <v>3977</v>
      </c>
      <c r="M2223" t="s">
        <v>5878</v>
      </c>
      <c r="N2223">
        <v>84</v>
      </c>
      <c r="P2223" t="s">
        <v>5756</v>
      </c>
      <c r="Q2223">
        <v>86</v>
      </c>
    </row>
    <row r="2224" spans="1:17" x14ac:dyDescent="0.2">
      <c r="A2224" s="8" t="s">
        <v>6865</v>
      </c>
      <c r="D2224" s="8" t="s">
        <v>8035</v>
      </c>
      <c r="G2224" s="8" t="s">
        <v>3983</v>
      </c>
      <c r="M2224" t="s">
        <v>6865</v>
      </c>
      <c r="N2224">
        <v>47</v>
      </c>
      <c r="P2224" t="s">
        <v>8035</v>
      </c>
      <c r="Q2224">
        <v>70</v>
      </c>
    </row>
    <row r="2225" spans="1:17" x14ac:dyDescent="0.2">
      <c r="A2225" s="8" t="s">
        <v>5940</v>
      </c>
      <c r="D2225" s="8" t="s">
        <v>5818</v>
      </c>
      <c r="G2225" s="8" t="s">
        <v>7233</v>
      </c>
      <c r="M2225" t="s">
        <v>5940</v>
      </c>
      <c r="N2225">
        <v>72</v>
      </c>
      <c r="P2225" t="s">
        <v>5818</v>
      </c>
      <c r="Q2225">
        <v>87</v>
      </c>
    </row>
    <row r="2226" spans="1:17" x14ac:dyDescent="0.2">
      <c r="A2226" s="8" t="s">
        <v>6011</v>
      </c>
      <c r="D2226" s="8" t="s">
        <v>5888</v>
      </c>
      <c r="G2226" s="8" t="s">
        <v>8383</v>
      </c>
      <c r="M2226" t="s">
        <v>6011</v>
      </c>
      <c r="N2226">
        <v>50</v>
      </c>
      <c r="P2226" t="s">
        <v>5888</v>
      </c>
      <c r="Q2226">
        <v>66</v>
      </c>
    </row>
    <row r="2227" spans="1:17" x14ac:dyDescent="0.2">
      <c r="A2227" s="8" t="s">
        <v>6866</v>
      </c>
      <c r="D2227" s="8" t="s">
        <v>5931</v>
      </c>
      <c r="G2227" s="8" t="s">
        <v>6184</v>
      </c>
      <c r="M2227" t="s">
        <v>6866</v>
      </c>
      <c r="N2227">
        <v>43</v>
      </c>
      <c r="P2227" t="s">
        <v>5931</v>
      </c>
      <c r="Q2227">
        <v>77</v>
      </c>
    </row>
    <row r="2228" spans="1:17" x14ac:dyDescent="0.2">
      <c r="A2228" s="8" t="s">
        <v>6153</v>
      </c>
      <c r="D2228" s="8" t="s">
        <v>5997</v>
      </c>
      <c r="G2228" s="8" t="s">
        <v>2685</v>
      </c>
      <c r="M2228" t="s">
        <v>6153</v>
      </c>
      <c r="N2228">
        <v>32</v>
      </c>
      <c r="P2228" t="s">
        <v>5997</v>
      </c>
      <c r="Q2228">
        <v>47</v>
      </c>
    </row>
    <row r="2229" spans="1:17" x14ac:dyDescent="0.2">
      <c r="A2229" s="8" t="s">
        <v>7531</v>
      </c>
      <c r="D2229" s="8" t="s">
        <v>6002</v>
      </c>
      <c r="G2229" s="8" t="s">
        <v>2180</v>
      </c>
      <c r="M2229" t="s">
        <v>7531</v>
      </c>
      <c r="N2229">
        <v>133</v>
      </c>
      <c r="P2229" t="s">
        <v>6002</v>
      </c>
      <c r="Q2229">
        <v>40</v>
      </c>
    </row>
    <row r="2230" spans="1:17" x14ac:dyDescent="0.2">
      <c r="A2230" s="8" t="s">
        <v>2672</v>
      </c>
      <c r="D2230" s="8" t="s">
        <v>6077</v>
      </c>
      <c r="G2230" s="8" t="s">
        <v>2190</v>
      </c>
      <c r="M2230" t="s">
        <v>2672</v>
      </c>
      <c r="N2230">
        <v>158</v>
      </c>
      <c r="P2230" t="s">
        <v>6077</v>
      </c>
      <c r="Q2230">
        <v>53</v>
      </c>
    </row>
    <row r="2231" spans="1:17" x14ac:dyDescent="0.2">
      <c r="A2231" s="8" t="s">
        <v>2034</v>
      </c>
      <c r="D2231" s="8" t="s">
        <v>6160</v>
      </c>
      <c r="G2231" s="8" t="s">
        <v>4070</v>
      </c>
      <c r="M2231" t="s">
        <v>2034</v>
      </c>
      <c r="N2231">
        <v>159</v>
      </c>
      <c r="P2231" t="s">
        <v>6160</v>
      </c>
      <c r="Q2231">
        <v>34</v>
      </c>
    </row>
    <row r="2232" spans="1:17" x14ac:dyDescent="0.2">
      <c r="A2232" s="8" t="s">
        <v>2356</v>
      </c>
      <c r="D2232" s="8" t="s">
        <v>7234</v>
      </c>
      <c r="G2232" s="8" t="s">
        <v>4071</v>
      </c>
      <c r="M2232" t="s">
        <v>2356</v>
      </c>
      <c r="N2232">
        <v>144</v>
      </c>
      <c r="P2232" t="s">
        <v>7234</v>
      </c>
      <c r="Q2232">
        <v>36</v>
      </c>
    </row>
    <row r="2233" spans="1:17" x14ac:dyDescent="0.2">
      <c r="A2233" s="8" t="s">
        <v>6242</v>
      </c>
      <c r="D2233" s="8" t="s">
        <v>2668</v>
      </c>
      <c r="G2233" s="8" t="s">
        <v>4159</v>
      </c>
      <c r="M2233" t="s">
        <v>6242</v>
      </c>
      <c r="N2233">
        <v>144</v>
      </c>
      <c r="P2233" t="s">
        <v>2668</v>
      </c>
      <c r="Q2233">
        <v>173</v>
      </c>
    </row>
    <row r="2234" spans="1:17" x14ac:dyDescent="0.2">
      <c r="A2234" s="8" t="s">
        <v>6867</v>
      </c>
      <c r="D2234" s="8" t="s">
        <v>2031</v>
      </c>
      <c r="G2234" s="8" t="s">
        <v>1464</v>
      </c>
      <c r="M2234" t="s">
        <v>6867</v>
      </c>
      <c r="N2234">
        <v>127</v>
      </c>
      <c r="P2234" t="s">
        <v>2031</v>
      </c>
      <c r="Q2234">
        <v>152</v>
      </c>
    </row>
    <row r="2235" spans="1:17" x14ac:dyDescent="0.2">
      <c r="A2235" s="8" t="s">
        <v>6868</v>
      </c>
      <c r="D2235" s="8" t="s">
        <v>2371</v>
      </c>
      <c r="G2235" s="8" t="s">
        <v>5594</v>
      </c>
      <c r="M2235" t="s">
        <v>6868</v>
      </c>
      <c r="N2235">
        <v>118</v>
      </c>
      <c r="P2235" t="s">
        <v>2371</v>
      </c>
      <c r="Q2235">
        <v>144</v>
      </c>
    </row>
    <row r="2236" spans="1:17" x14ac:dyDescent="0.2">
      <c r="A2236" s="8" t="s">
        <v>6869</v>
      </c>
      <c r="D2236" s="8" t="s">
        <v>6233</v>
      </c>
      <c r="G2236" s="8" t="s">
        <v>5619</v>
      </c>
      <c r="M2236" t="s">
        <v>6869</v>
      </c>
      <c r="N2236">
        <v>115</v>
      </c>
      <c r="P2236" t="s">
        <v>6233</v>
      </c>
      <c r="Q2236">
        <v>137</v>
      </c>
    </row>
    <row r="2237" spans="1:17" x14ac:dyDescent="0.2">
      <c r="A2237" s="8" t="s">
        <v>1474</v>
      </c>
      <c r="D2237" s="8" t="s">
        <v>4301</v>
      </c>
      <c r="G2237" s="8" t="s">
        <v>1592</v>
      </c>
      <c r="M2237" t="s">
        <v>1474</v>
      </c>
      <c r="N2237">
        <v>158</v>
      </c>
      <c r="P2237" t="s">
        <v>4301</v>
      </c>
      <c r="Q2237">
        <v>99</v>
      </c>
    </row>
    <row r="2238" spans="1:17" x14ac:dyDescent="0.2">
      <c r="A2238" s="8" t="s">
        <v>1374</v>
      </c>
      <c r="D2238" s="8" t="s">
        <v>7528</v>
      </c>
      <c r="G2238" s="8" t="s">
        <v>5721</v>
      </c>
      <c r="M2238" t="s">
        <v>1374</v>
      </c>
      <c r="N2238">
        <v>130</v>
      </c>
      <c r="P2238" t="s">
        <v>7528</v>
      </c>
      <c r="Q2238">
        <v>73</v>
      </c>
    </row>
    <row r="2239" spans="1:17" x14ac:dyDescent="0.2">
      <c r="A2239" s="8" t="s">
        <v>5581</v>
      </c>
      <c r="D2239" s="8" t="s">
        <v>4428</v>
      </c>
      <c r="G2239" s="8" t="s">
        <v>5756</v>
      </c>
      <c r="M2239" t="s">
        <v>5581</v>
      </c>
      <c r="N2239">
        <v>121</v>
      </c>
      <c r="P2239" t="s">
        <v>4428</v>
      </c>
      <c r="Q2239">
        <v>64</v>
      </c>
    </row>
    <row r="2240" spans="1:17" x14ac:dyDescent="0.2">
      <c r="A2240" s="8" t="s">
        <v>7237</v>
      </c>
      <c r="D2240" s="8" t="s">
        <v>7235</v>
      </c>
      <c r="G2240" s="8" t="s">
        <v>8035</v>
      </c>
      <c r="M2240" t="s">
        <v>7237</v>
      </c>
      <c r="N2240">
        <v>97</v>
      </c>
      <c r="P2240" t="s">
        <v>7235</v>
      </c>
      <c r="Q2240">
        <v>54</v>
      </c>
    </row>
    <row r="2241" spans="1:17" x14ac:dyDescent="0.2">
      <c r="A2241" s="8" t="s">
        <v>1656</v>
      </c>
      <c r="D2241" s="8" t="s">
        <v>7236</v>
      </c>
      <c r="G2241" s="8" t="s">
        <v>5818</v>
      </c>
      <c r="M2241" t="s">
        <v>1656</v>
      </c>
      <c r="N2241">
        <v>114</v>
      </c>
      <c r="P2241" t="s">
        <v>7236</v>
      </c>
      <c r="Q2241">
        <v>125</v>
      </c>
    </row>
    <row r="2242" spans="1:17" x14ac:dyDescent="0.2">
      <c r="A2242" s="8" t="s">
        <v>1588</v>
      </c>
      <c r="D2242" s="8" t="s">
        <v>2721</v>
      </c>
      <c r="G2242" s="8" t="s">
        <v>5888</v>
      </c>
      <c r="M2242" t="s">
        <v>1588</v>
      </c>
      <c r="N2242">
        <v>103</v>
      </c>
      <c r="P2242" t="s">
        <v>2721</v>
      </c>
      <c r="Q2242">
        <v>140</v>
      </c>
    </row>
    <row r="2243" spans="1:17" x14ac:dyDescent="0.2">
      <c r="A2243" s="8" t="s">
        <v>5640</v>
      </c>
      <c r="D2243" s="8" t="s">
        <v>7529</v>
      </c>
      <c r="G2243" s="8" t="s">
        <v>5931</v>
      </c>
      <c r="M2243" t="s">
        <v>5640</v>
      </c>
      <c r="N2243">
        <v>97</v>
      </c>
      <c r="P2243" t="s">
        <v>7529</v>
      </c>
      <c r="Q2243">
        <v>88</v>
      </c>
    </row>
    <row r="2244" spans="1:17" x14ac:dyDescent="0.2">
      <c r="A2244" s="8" t="s">
        <v>5690</v>
      </c>
      <c r="D2244" s="8" t="s">
        <v>3624</v>
      </c>
      <c r="G2244" s="8" t="s">
        <v>5997</v>
      </c>
      <c r="M2244" t="s">
        <v>5690</v>
      </c>
      <c r="N2244">
        <v>80</v>
      </c>
      <c r="P2244" t="s">
        <v>3624</v>
      </c>
      <c r="Q2244">
        <v>66</v>
      </c>
    </row>
    <row r="2245" spans="1:17" x14ac:dyDescent="0.2">
      <c r="A2245" s="8" t="s">
        <v>6870</v>
      </c>
      <c r="D2245" s="8" t="s">
        <v>8105</v>
      </c>
      <c r="G2245" s="8" t="s">
        <v>6002</v>
      </c>
      <c r="M2245" t="s">
        <v>6870</v>
      </c>
      <c r="N2245">
        <v>70</v>
      </c>
      <c r="P2245" t="s">
        <v>8105</v>
      </c>
      <c r="Q2245">
        <v>32</v>
      </c>
    </row>
    <row r="2246" spans="1:17" x14ac:dyDescent="0.2">
      <c r="A2246" s="8" t="s">
        <v>1817</v>
      </c>
      <c r="D2246" s="8" t="s">
        <v>2831</v>
      </c>
      <c r="G2246" s="8" t="s">
        <v>6077</v>
      </c>
      <c r="M2246" t="s">
        <v>1817</v>
      </c>
      <c r="N2246">
        <v>99</v>
      </c>
      <c r="P2246" t="s">
        <v>2831</v>
      </c>
      <c r="Q2246">
        <v>132</v>
      </c>
    </row>
    <row r="2247" spans="1:17" x14ac:dyDescent="0.2">
      <c r="A2247" s="8" t="s">
        <v>1741</v>
      </c>
      <c r="D2247" s="8" t="s">
        <v>4018</v>
      </c>
      <c r="G2247" s="8" t="s">
        <v>6160</v>
      </c>
      <c r="M2247" t="s">
        <v>1741</v>
      </c>
      <c r="N2247">
        <v>98</v>
      </c>
      <c r="P2247" t="s">
        <v>4018</v>
      </c>
      <c r="Q2247">
        <v>131</v>
      </c>
    </row>
    <row r="2248" spans="1:17" x14ac:dyDescent="0.2">
      <c r="A2248" s="8" t="s">
        <v>5723</v>
      </c>
      <c r="D2248" s="8" t="s">
        <v>4082</v>
      </c>
      <c r="G2248" s="8" t="s">
        <v>7234</v>
      </c>
      <c r="M2248" t="s">
        <v>5723</v>
      </c>
      <c r="N2248">
        <v>83</v>
      </c>
      <c r="P2248" t="s">
        <v>4082</v>
      </c>
      <c r="Q2248">
        <v>101</v>
      </c>
    </row>
    <row r="2249" spans="1:17" x14ac:dyDescent="0.2">
      <c r="A2249" s="8" t="s">
        <v>5746</v>
      </c>
      <c r="D2249" s="8" t="s">
        <v>8106</v>
      </c>
      <c r="G2249" s="8" t="s">
        <v>2668</v>
      </c>
      <c r="M2249" t="s">
        <v>5746</v>
      </c>
      <c r="N2249">
        <v>64</v>
      </c>
      <c r="P2249" t="s">
        <v>8106</v>
      </c>
      <c r="Q2249">
        <v>58</v>
      </c>
    </row>
    <row r="2250" spans="1:17" x14ac:dyDescent="0.2">
      <c r="A2250" s="8" t="s">
        <v>5774</v>
      </c>
      <c r="D2250" s="8" t="s">
        <v>3992</v>
      </c>
      <c r="G2250" s="8" t="s">
        <v>2031</v>
      </c>
      <c r="M2250" t="s">
        <v>5774</v>
      </c>
      <c r="N2250">
        <v>52</v>
      </c>
      <c r="P2250" t="s">
        <v>3992</v>
      </c>
      <c r="Q2250">
        <v>39</v>
      </c>
    </row>
    <row r="2251" spans="1:17" x14ac:dyDescent="0.2">
      <c r="A2251" s="8" t="s">
        <v>1864</v>
      </c>
      <c r="D2251" s="8" t="s">
        <v>8107</v>
      </c>
      <c r="G2251" s="8" t="s">
        <v>2371</v>
      </c>
      <c r="M2251" t="s">
        <v>1864</v>
      </c>
      <c r="N2251">
        <v>106</v>
      </c>
      <c r="P2251" t="s">
        <v>8107</v>
      </c>
      <c r="Q2251">
        <v>23</v>
      </c>
    </row>
    <row r="2252" spans="1:17" x14ac:dyDescent="0.2">
      <c r="A2252" s="8" t="s">
        <v>5803</v>
      </c>
      <c r="D2252" s="8" t="s">
        <v>6862</v>
      </c>
      <c r="G2252" s="8" t="s">
        <v>6233</v>
      </c>
      <c r="M2252" t="s">
        <v>5803</v>
      </c>
      <c r="N2252">
        <v>83</v>
      </c>
      <c r="P2252" t="s">
        <v>6862</v>
      </c>
      <c r="Q2252">
        <v>125</v>
      </c>
    </row>
    <row r="2253" spans="1:17" x14ac:dyDescent="0.2">
      <c r="A2253" s="8" t="s">
        <v>5823</v>
      </c>
      <c r="D2253" s="8" t="s">
        <v>2742</v>
      </c>
      <c r="G2253" s="8" t="s">
        <v>4301</v>
      </c>
      <c r="M2253" t="s">
        <v>5823</v>
      </c>
      <c r="N2253">
        <v>75</v>
      </c>
      <c r="P2253" t="s">
        <v>2742</v>
      </c>
      <c r="Q2253">
        <v>147</v>
      </c>
    </row>
    <row r="2254" spans="1:17" x14ac:dyDescent="0.2">
      <c r="A2254" s="8" t="s">
        <v>5832</v>
      </c>
      <c r="D2254" s="8" t="s">
        <v>2170</v>
      </c>
      <c r="G2254" s="8" t="s">
        <v>7528</v>
      </c>
      <c r="M2254" t="s">
        <v>5832</v>
      </c>
      <c r="N2254">
        <v>56</v>
      </c>
      <c r="P2254" t="s">
        <v>2170</v>
      </c>
      <c r="Q2254">
        <v>133</v>
      </c>
    </row>
    <row r="2255" spans="1:17" x14ac:dyDescent="0.2">
      <c r="A2255" s="8" t="s">
        <v>5880</v>
      </c>
      <c r="D2255" s="8" t="s">
        <v>4054</v>
      </c>
      <c r="G2255" s="8" t="s">
        <v>4428</v>
      </c>
      <c r="M2255" t="s">
        <v>5880</v>
      </c>
      <c r="N2255">
        <v>43</v>
      </c>
      <c r="P2255" t="s">
        <v>4054</v>
      </c>
      <c r="Q2255">
        <v>110</v>
      </c>
    </row>
    <row r="2256" spans="1:17" x14ac:dyDescent="0.2">
      <c r="A2256" s="8" t="s">
        <v>5904</v>
      </c>
      <c r="D2256" s="8" t="s">
        <v>5612</v>
      </c>
      <c r="G2256" s="8" t="s">
        <v>7235</v>
      </c>
      <c r="M2256" t="s">
        <v>5904</v>
      </c>
      <c r="N2256">
        <v>80</v>
      </c>
      <c r="P2256" t="s">
        <v>5612</v>
      </c>
      <c r="Q2256">
        <v>116</v>
      </c>
    </row>
    <row r="2257" spans="1:17" x14ac:dyDescent="0.2">
      <c r="A2257" s="8" t="s">
        <v>5910</v>
      </c>
      <c r="D2257" s="8" t="s">
        <v>6863</v>
      </c>
      <c r="G2257" s="8" t="s">
        <v>7236</v>
      </c>
      <c r="M2257" t="s">
        <v>5910</v>
      </c>
      <c r="N2257">
        <v>71</v>
      </c>
      <c r="P2257" t="s">
        <v>6863</v>
      </c>
      <c r="Q2257">
        <v>102</v>
      </c>
    </row>
    <row r="2258" spans="1:17" x14ac:dyDescent="0.2">
      <c r="A2258" s="8" t="s">
        <v>5971</v>
      </c>
      <c r="D2258" s="8" t="s">
        <v>6864</v>
      </c>
      <c r="G2258" s="8" t="s">
        <v>2721</v>
      </c>
      <c r="M2258" t="s">
        <v>5971</v>
      </c>
      <c r="N2258">
        <v>50</v>
      </c>
      <c r="P2258" t="s">
        <v>6864</v>
      </c>
      <c r="Q2258">
        <v>96</v>
      </c>
    </row>
    <row r="2259" spans="1:17" x14ac:dyDescent="0.2">
      <c r="A2259" s="8" t="s">
        <v>5988</v>
      </c>
      <c r="D2259" s="8" t="s">
        <v>5634</v>
      </c>
      <c r="G2259" s="8" t="s">
        <v>7529</v>
      </c>
      <c r="M2259" t="s">
        <v>5988</v>
      </c>
      <c r="N2259">
        <v>59</v>
      </c>
      <c r="P2259" t="s">
        <v>5634</v>
      </c>
      <c r="Q2259">
        <v>97</v>
      </c>
    </row>
    <row r="2260" spans="1:17" x14ac:dyDescent="0.2">
      <c r="A2260" s="8" t="s">
        <v>5992</v>
      </c>
      <c r="D2260" s="8" t="s">
        <v>5669</v>
      </c>
      <c r="G2260" s="8" t="s">
        <v>3624</v>
      </c>
      <c r="M2260" t="s">
        <v>5992</v>
      </c>
      <c r="N2260">
        <v>44</v>
      </c>
      <c r="P2260" t="s">
        <v>5669</v>
      </c>
      <c r="Q2260">
        <v>90</v>
      </c>
    </row>
    <row r="2261" spans="1:17" x14ac:dyDescent="0.2">
      <c r="A2261" s="8" t="s">
        <v>6072</v>
      </c>
      <c r="D2261" s="8" t="s">
        <v>7530</v>
      </c>
      <c r="G2261" s="8" t="s">
        <v>8105</v>
      </c>
      <c r="M2261" t="s">
        <v>6072</v>
      </c>
      <c r="N2261">
        <v>61</v>
      </c>
      <c r="P2261" t="s">
        <v>7530</v>
      </c>
      <c r="Q2261">
        <v>71</v>
      </c>
    </row>
    <row r="2262" spans="1:17" x14ac:dyDescent="0.2">
      <c r="A2262" s="8" t="s">
        <v>6103</v>
      </c>
      <c r="D2262" s="8" t="s">
        <v>5702</v>
      </c>
      <c r="G2262" s="8" t="s">
        <v>2831</v>
      </c>
      <c r="M2262" t="s">
        <v>6103</v>
      </c>
      <c r="N2262">
        <v>47</v>
      </c>
      <c r="P2262" t="s">
        <v>5702</v>
      </c>
      <c r="Q2262">
        <v>76</v>
      </c>
    </row>
    <row r="2263" spans="1:17" x14ac:dyDescent="0.2">
      <c r="A2263" s="8" t="s">
        <v>6115</v>
      </c>
      <c r="D2263" s="8" t="s">
        <v>5745</v>
      </c>
      <c r="G2263" s="8" t="s">
        <v>4018</v>
      </c>
      <c r="M2263" t="s">
        <v>6115</v>
      </c>
      <c r="N2263">
        <v>33</v>
      </c>
      <c r="P2263" t="s">
        <v>5745</v>
      </c>
      <c r="Q2263">
        <v>62</v>
      </c>
    </row>
    <row r="2264" spans="1:17" x14ac:dyDescent="0.2">
      <c r="A2264" s="8" t="s">
        <v>6139</v>
      </c>
      <c r="D2264" s="8" t="s">
        <v>5878</v>
      </c>
      <c r="G2264" s="8" t="s">
        <v>4082</v>
      </c>
      <c r="M2264" t="s">
        <v>6139</v>
      </c>
      <c r="N2264">
        <v>25</v>
      </c>
      <c r="P2264" t="s">
        <v>5878</v>
      </c>
      <c r="Q2264">
        <v>81</v>
      </c>
    </row>
    <row r="2265" spans="1:17" x14ac:dyDescent="0.2">
      <c r="A2265" s="8" t="s">
        <v>7532</v>
      </c>
      <c r="D2265" s="8" t="s">
        <v>6865</v>
      </c>
      <c r="G2265" s="8" t="s">
        <v>8106</v>
      </c>
      <c r="M2265" t="s">
        <v>7532</v>
      </c>
      <c r="N2265">
        <v>26</v>
      </c>
      <c r="P2265" t="s">
        <v>6865</v>
      </c>
      <c r="Q2265">
        <v>53</v>
      </c>
    </row>
    <row r="2266" spans="1:17" x14ac:dyDescent="0.2">
      <c r="A2266" s="8" t="s">
        <v>6367</v>
      </c>
      <c r="D2266" s="8" t="s">
        <v>5940</v>
      </c>
      <c r="G2266" s="8" t="s">
        <v>3992</v>
      </c>
      <c r="M2266" t="s">
        <v>6367</v>
      </c>
      <c r="N2266">
        <v>128</v>
      </c>
      <c r="P2266" t="s">
        <v>5940</v>
      </c>
      <c r="Q2266">
        <v>72</v>
      </c>
    </row>
    <row r="2267" spans="1:17" x14ac:dyDescent="0.2">
      <c r="A2267" s="8" t="s">
        <v>2863</v>
      </c>
      <c r="D2267" s="8" t="s">
        <v>6011</v>
      </c>
      <c r="G2267" s="8" t="s">
        <v>8107</v>
      </c>
      <c r="M2267" t="s">
        <v>2863</v>
      </c>
      <c r="N2267">
        <v>170</v>
      </c>
      <c r="P2267" t="s">
        <v>6011</v>
      </c>
      <c r="Q2267">
        <v>48</v>
      </c>
    </row>
    <row r="2268" spans="1:17" x14ac:dyDescent="0.2">
      <c r="A2268" s="8" t="s">
        <v>1907</v>
      </c>
      <c r="D2268" s="8" t="s">
        <v>6866</v>
      </c>
      <c r="G2268" s="8" t="s">
        <v>8384</v>
      </c>
      <c r="M2268" t="s">
        <v>1907</v>
      </c>
      <c r="N2268">
        <v>166</v>
      </c>
      <c r="P2268" t="s">
        <v>6866</v>
      </c>
      <c r="Q2268">
        <v>40</v>
      </c>
    </row>
    <row r="2269" spans="1:17" x14ac:dyDescent="0.2">
      <c r="A2269" s="8" t="s">
        <v>1925</v>
      </c>
      <c r="D2269" s="8" t="s">
        <v>6153</v>
      </c>
      <c r="G2269" s="8" t="s">
        <v>6862</v>
      </c>
      <c r="M2269" t="s">
        <v>1925</v>
      </c>
      <c r="N2269">
        <v>153</v>
      </c>
      <c r="P2269" t="s">
        <v>6153</v>
      </c>
      <c r="Q2269">
        <v>39</v>
      </c>
    </row>
    <row r="2270" spans="1:17" x14ac:dyDescent="0.2">
      <c r="A2270" s="8" t="s">
        <v>2053</v>
      </c>
      <c r="D2270" s="8" t="s">
        <v>7531</v>
      </c>
      <c r="G2270" s="8" t="s">
        <v>2742</v>
      </c>
      <c r="M2270" t="s">
        <v>2053</v>
      </c>
      <c r="N2270">
        <v>145</v>
      </c>
      <c r="P2270" t="s">
        <v>7531</v>
      </c>
      <c r="Q2270">
        <v>129</v>
      </c>
    </row>
    <row r="2271" spans="1:17" x14ac:dyDescent="0.2">
      <c r="A2271" s="8" t="s">
        <v>7238</v>
      </c>
      <c r="D2271" s="8" t="s">
        <v>2672</v>
      </c>
      <c r="G2271" s="8" t="s">
        <v>2170</v>
      </c>
      <c r="M2271" t="s">
        <v>7238</v>
      </c>
      <c r="N2271">
        <v>128</v>
      </c>
      <c r="P2271" t="s">
        <v>2672</v>
      </c>
      <c r="Q2271">
        <v>158</v>
      </c>
    </row>
    <row r="2272" spans="1:17" x14ac:dyDescent="0.2">
      <c r="A2272" s="8" t="s">
        <v>6257</v>
      </c>
      <c r="D2272" s="8" t="s">
        <v>2034</v>
      </c>
      <c r="G2272" s="8" t="s">
        <v>4054</v>
      </c>
      <c r="M2272" t="s">
        <v>6257</v>
      </c>
      <c r="N2272">
        <v>128</v>
      </c>
      <c r="P2272" t="s">
        <v>2034</v>
      </c>
      <c r="Q2272">
        <v>150</v>
      </c>
    </row>
    <row r="2273" spans="1:17" x14ac:dyDescent="0.2">
      <c r="A2273" s="8" t="s">
        <v>6250</v>
      </c>
      <c r="D2273" s="8" t="s">
        <v>2356</v>
      </c>
      <c r="G2273" s="8" t="s">
        <v>5612</v>
      </c>
      <c r="M2273" t="s">
        <v>6250</v>
      </c>
      <c r="N2273">
        <v>117</v>
      </c>
      <c r="P2273" t="s">
        <v>2356</v>
      </c>
      <c r="Q2273">
        <v>145</v>
      </c>
    </row>
    <row r="2274" spans="1:17" x14ac:dyDescent="0.2">
      <c r="A2274" s="8" t="s">
        <v>1519</v>
      </c>
      <c r="D2274" s="8" t="s">
        <v>6242</v>
      </c>
      <c r="G2274" s="8" t="s">
        <v>6863</v>
      </c>
      <c r="M2274" t="s">
        <v>1519</v>
      </c>
      <c r="N2274">
        <v>119</v>
      </c>
      <c r="P2274" t="s">
        <v>6242</v>
      </c>
      <c r="Q2274">
        <v>147</v>
      </c>
    </row>
    <row r="2275" spans="1:17" x14ac:dyDescent="0.2">
      <c r="A2275" s="8" t="s">
        <v>5157</v>
      </c>
      <c r="D2275" s="8" t="s">
        <v>6867</v>
      </c>
      <c r="G2275" s="8" t="s">
        <v>6864</v>
      </c>
      <c r="M2275" t="s">
        <v>5157</v>
      </c>
      <c r="N2275">
        <v>105</v>
      </c>
      <c r="P2275" t="s">
        <v>6867</v>
      </c>
      <c r="Q2275">
        <v>125</v>
      </c>
    </row>
    <row r="2276" spans="1:17" x14ac:dyDescent="0.2">
      <c r="A2276" s="8" t="s">
        <v>5222</v>
      </c>
      <c r="D2276" s="8" t="s">
        <v>6868</v>
      </c>
      <c r="G2276" s="8" t="s">
        <v>5634</v>
      </c>
      <c r="M2276" t="s">
        <v>5222</v>
      </c>
      <c r="N2276">
        <v>85</v>
      </c>
      <c r="P2276" t="s">
        <v>6868</v>
      </c>
      <c r="Q2276">
        <v>120</v>
      </c>
    </row>
    <row r="2277" spans="1:17" x14ac:dyDescent="0.2">
      <c r="A2277" s="8" t="s">
        <v>7109</v>
      </c>
      <c r="D2277" s="8" t="s">
        <v>6869</v>
      </c>
      <c r="G2277" s="8" t="s">
        <v>5669</v>
      </c>
      <c r="M2277" t="s">
        <v>7109</v>
      </c>
      <c r="N2277">
        <v>73</v>
      </c>
      <c r="P2277" t="s">
        <v>6869</v>
      </c>
      <c r="Q2277">
        <v>117</v>
      </c>
    </row>
    <row r="2278" spans="1:17" x14ac:dyDescent="0.2">
      <c r="A2278" s="8" t="s">
        <v>5305</v>
      </c>
      <c r="D2278" s="8" t="s">
        <v>1474</v>
      </c>
      <c r="G2278" s="8" t="s">
        <v>7530</v>
      </c>
      <c r="M2278" t="s">
        <v>5305</v>
      </c>
      <c r="N2278">
        <v>69</v>
      </c>
      <c r="P2278" t="s">
        <v>1474</v>
      </c>
      <c r="Q2278">
        <v>157</v>
      </c>
    </row>
    <row r="2279" spans="1:17" x14ac:dyDescent="0.2">
      <c r="A2279" s="8" t="s">
        <v>7533</v>
      </c>
      <c r="D2279" s="8" t="s">
        <v>1374</v>
      </c>
      <c r="G2279" s="8" t="s">
        <v>5702</v>
      </c>
      <c r="M2279" t="s">
        <v>7533</v>
      </c>
      <c r="N2279">
        <v>36</v>
      </c>
      <c r="P2279" t="s">
        <v>1374</v>
      </c>
      <c r="Q2279">
        <v>136</v>
      </c>
    </row>
    <row r="2280" spans="1:17" x14ac:dyDescent="0.2">
      <c r="A2280" s="8" t="s">
        <v>5455</v>
      </c>
      <c r="D2280" s="8" t="s">
        <v>5581</v>
      </c>
      <c r="G2280" s="8" t="s">
        <v>5745</v>
      </c>
      <c r="M2280" t="s">
        <v>5455</v>
      </c>
      <c r="N2280">
        <v>111</v>
      </c>
      <c r="P2280" t="s">
        <v>5581</v>
      </c>
      <c r="Q2280">
        <v>125</v>
      </c>
    </row>
    <row r="2281" spans="1:17" x14ac:dyDescent="0.2">
      <c r="A2281" s="8" t="s">
        <v>2488</v>
      </c>
      <c r="D2281" s="8" t="s">
        <v>7237</v>
      </c>
      <c r="G2281" s="8" t="s">
        <v>5878</v>
      </c>
      <c r="M2281" t="s">
        <v>2488</v>
      </c>
      <c r="N2281">
        <v>157</v>
      </c>
      <c r="P2281" t="s">
        <v>7237</v>
      </c>
      <c r="Q2281">
        <v>108</v>
      </c>
    </row>
    <row r="2282" spans="1:17" x14ac:dyDescent="0.2">
      <c r="A2282" s="8" t="s">
        <v>2555</v>
      </c>
      <c r="D2282" s="8" t="s">
        <v>1656</v>
      </c>
      <c r="G2282" s="8" t="s">
        <v>6865</v>
      </c>
      <c r="M2282" t="s">
        <v>2555</v>
      </c>
      <c r="N2282">
        <v>144</v>
      </c>
      <c r="P2282" t="s">
        <v>1656</v>
      </c>
      <c r="Q2282">
        <v>122</v>
      </c>
    </row>
    <row r="2283" spans="1:17" x14ac:dyDescent="0.2">
      <c r="A2283" s="8" t="s">
        <v>5528</v>
      </c>
      <c r="D2283" s="8" t="s">
        <v>1588</v>
      </c>
      <c r="G2283" s="8" t="s">
        <v>5940</v>
      </c>
      <c r="M2283" t="s">
        <v>5528</v>
      </c>
      <c r="N2283">
        <v>120</v>
      </c>
      <c r="P2283" t="s">
        <v>1588</v>
      </c>
      <c r="Q2283">
        <v>103</v>
      </c>
    </row>
    <row r="2284" spans="1:17" x14ac:dyDescent="0.2">
      <c r="A2284" s="8" t="s">
        <v>7110</v>
      </c>
      <c r="D2284" s="8" t="s">
        <v>5640</v>
      </c>
      <c r="G2284" s="8" t="s">
        <v>6011</v>
      </c>
      <c r="M2284" t="s">
        <v>7110</v>
      </c>
      <c r="N2284">
        <v>113</v>
      </c>
      <c r="P2284" t="s">
        <v>5640</v>
      </c>
      <c r="Q2284">
        <v>99</v>
      </c>
    </row>
    <row r="2285" spans="1:17" x14ac:dyDescent="0.2">
      <c r="A2285" s="8" t="s">
        <v>4174</v>
      </c>
      <c r="D2285" s="8" t="s">
        <v>5690</v>
      </c>
      <c r="G2285" s="8" t="s">
        <v>6866</v>
      </c>
      <c r="M2285" t="s">
        <v>4174</v>
      </c>
      <c r="N2285">
        <v>109</v>
      </c>
      <c r="P2285" t="s">
        <v>5690</v>
      </c>
      <c r="Q2285">
        <v>85</v>
      </c>
    </row>
    <row r="2286" spans="1:17" x14ac:dyDescent="0.2">
      <c r="A2286" s="8" t="s">
        <v>7534</v>
      </c>
      <c r="D2286" s="8" t="s">
        <v>6870</v>
      </c>
      <c r="G2286" s="8" t="s">
        <v>8385</v>
      </c>
      <c r="M2286" t="s">
        <v>7534</v>
      </c>
      <c r="N2286">
        <v>99</v>
      </c>
      <c r="P2286" t="s">
        <v>6870</v>
      </c>
      <c r="Q2286">
        <v>72</v>
      </c>
    </row>
    <row r="2287" spans="1:17" x14ac:dyDescent="0.2">
      <c r="A2287" s="8" t="s">
        <v>4244</v>
      </c>
      <c r="D2287" s="8" t="s">
        <v>1817</v>
      </c>
      <c r="G2287" s="8" t="s">
        <v>6153</v>
      </c>
      <c r="M2287" t="s">
        <v>4244</v>
      </c>
      <c r="N2287">
        <v>82</v>
      </c>
      <c r="P2287" t="s">
        <v>1817</v>
      </c>
      <c r="Q2287">
        <v>101</v>
      </c>
    </row>
    <row r="2288" spans="1:17" x14ac:dyDescent="0.2">
      <c r="A2288" s="8" t="s">
        <v>4401</v>
      </c>
      <c r="D2288" s="8" t="s">
        <v>1741</v>
      </c>
      <c r="G2288" s="8" t="s">
        <v>8386</v>
      </c>
      <c r="M2288" t="s">
        <v>4401</v>
      </c>
      <c r="N2288">
        <v>85</v>
      </c>
      <c r="P2288" t="s">
        <v>1741</v>
      </c>
      <c r="Q2288">
        <v>86</v>
      </c>
    </row>
    <row r="2289" spans="1:17" x14ac:dyDescent="0.2">
      <c r="A2289" s="8" t="s">
        <v>7535</v>
      </c>
      <c r="D2289" s="8" t="s">
        <v>5723</v>
      </c>
      <c r="G2289" s="8" t="s">
        <v>7531</v>
      </c>
      <c r="M2289" t="s">
        <v>7535</v>
      </c>
      <c r="N2289">
        <v>74</v>
      </c>
      <c r="P2289" t="s">
        <v>5723</v>
      </c>
      <c r="Q2289">
        <v>85</v>
      </c>
    </row>
    <row r="2290" spans="1:17" x14ac:dyDescent="0.2">
      <c r="A2290" s="8" t="s">
        <v>4512</v>
      </c>
      <c r="D2290" s="8" t="s">
        <v>5746</v>
      </c>
      <c r="G2290" s="8" t="s">
        <v>2672</v>
      </c>
      <c r="M2290" t="s">
        <v>4512</v>
      </c>
      <c r="N2290">
        <v>71</v>
      </c>
      <c r="P2290" t="s">
        <v>5746</v>
      </c>
      <c r="Q2290">
        <v>79</v>
      </c>
    </row>
    <row r="2291" spans="1:17" x14ac:dyDescent="0.2">
      <c r="A2291" s="8" t="s">
        <v>4645</v>
      </c>
      <c r="D2291" s="8" t="s">
        <v>5774</v>
      </c>
      <c r="G2291" s="8" t="s">
        <v>2034</v>
      </c>
      <c r="M2291" t="s">
        <v>4645</v>
      </c>
      <c r="N2291">
        <v>61</v>
      </c>
      <c r="P2291" t="s">
        <v>5774</v>
      </c>
      <c r="Q2291">
        <v>58</v>
      </c>
    </row>
    <row r="2292" spans="1:17" x14ac:dyDescent="0.2">
      <c r="A2292" s="8" t="s">
        <v>7171</v>
      </c>
      <c r="D2292" s="8" t="s">
        <v>1864</v>
      </c>
      <c r="G2292" s="8" t="s">
        <v>2356</v>
      </c>
      <c r="M2292" t="s">
        <v>7171</v>
      </c>
      <c r="N2292">
        <v>29</v>
      </c>
      <c r="P2292" t="s">
        <v>1864</v>
      </c>
      <c r="Q2292">
        <v>98</v>
      </c>
    </row>
    <row r="2293" spans="1:17" x14ac:dyDescent="0.2">
      <c r="A2293" s="8" t="s">
        <v>4825</v>
      </c>
      <c r="D2293" s="8" t="s">
        <v>5803</v>
      </c>
      <c r="G2293" s="8" t="s">
        <v>6242</v>
      </c>
      <c r="M2293" t="s">
        <v>4825</v>
      </c>
      <c r="N2293">
        <v>30</v>
      </c>
      <c r="P2293" t="s">
        <v>5803</v>
      </c>
      <c r="Q2293">
        <v>75</v>
      </c>
    </row>
    <row r="2294" spans="1:17" x14ac:dyDescent="0.2">
      <c r="A2294" s="8" t="s">
        <v>4881</v>
      </c>
      <c r="D2294" s="8" t="s">
        <v>5823</v>
      </c>
      <c r="G2294" s="8" t="s">
        <v>6867</v>
      </c>
      <c r="M2294" t="s">
        <v>4881</v>
      </c>
      <c r="N2294">
        <v>124</v>
      </c>
      <c r="P2294" t="s">
        <v>5823</v>
      </c>
      <c r="Q2294">
        <v>73</v>
      </c>
    </row>
    <row r="2295" spans="1:17" x14ac:dyDescent="0.2">
      <c r="A2295" s="8" t="s">
        <v>2595</v>
      </c>
      <c r="D2295" s="8" t="s">
        <v>5832</v>
      </c>
      <c r="G2295" s="8" t="s">
        <v>6868</v>
      </c>
      <c r="M2295" t="s">
        <v>2595</v>
      </c>
      <c r="N2295">
        <v>153</v>
      </c>
      <c r="P2295" t="s">
        <v>5832</v>
      </c>
      <c r="Q2295">
        <v>58</v>
      </c>
    </row>
    <row r="2296" spans="1:17" x14ac:dyDescent="0.2">
      <c r="A2296" s="8" t="s">
        <v>1981</v>
      </c>
      <c r="D2296" s="8" t="s">
        <v>5880</v>
      </c>
      <c r="G2296" s="8" t="s">
        <v>6869</v>
      </c>
      <c r="M2296" t="s">
        <v>1981</v>
      </c>
      <c r="N2296">
        <v>144</v>
      </c>
      <c r="P2296" t="s">
        <v>5880</v>
      </c>
      <c r="Q2296">
        <v>40</v>
      </c>
    </row>
    <row r="2297" spans="1:17" x14ac:dyDescent="0.2">
      <c r="A2297" s="8" t="s">
        <v>2117</v>
      </c>
      <c r="D2297" s="8" t="s">
        <v>5904</v>
      </c>
      <c r="G2297" s="8" t="s">
        <v>1474</v>
      </c>
      <c r="M2297" t="s">
        <v>2117</v>
      </c>
      <c r="N2297">
        <v>135</v>
      </c>
      <c r="P2297" t="s">
        <v>5904</v>
      </c>
      <c r="Q2297">
        <v>80</v>
      </c>
    </row>
    <row r="2298" spans="1:17" x14ac:dyDescent="0.2">
      <c r="A2298" s="8" t="s">
        <v>4933</v>
      </c>
      <c r="D2298" s="8" t="s">
        <v>5910</v>
      </c>
      <c r="G2298" s="8" t="s">
        <v>1374</v>
      </c>
      <c r="M2298" t="s">
        <v>4933</v>
      </c>
      <c r="N2298">
        <v>119</v>
      </c>
      <c r="P2298" t="s">
        <v>5910</v>
      </c>
      <c r="Q2298">
        <v>72</v>
      </c>
    </row>
    <row r="2299" spans="1:17" x14ac:dyDescent="0.2">
      <c r="A2299" s="8" t="s">
        <v>5046</v>
      </c>
      <c r="D2299" s="8" t="s">
        <v>5971</v>
      </c>
      <c r="G2299" s="8" t="s">
        <v>5581</v>
      </c>
      <c r="M2299" t="s">
        <v>5046</v>
      </c>
      <c r="N2299">
        <v>109</v>
      </c>
      <c r="P2299" t="s">
        <v>5971</v>
      </c>
      <c r="Q2299">
        <v>59</v>
      </c>
    </row>
    <row r="2300" spans="1:17" x14ac:dyDescent="0.2">
      <c r="A2300" s="8" t="s">
        <v>5040</v>
      </c>
      <c r="D2300" s="8" t="s">
        <v>5988</v>
      </c>
      <c r="G2300" s="8" t="s">
        <v>7237</v>
      </c>
      <c r="M2300" t="s">
        <v>5040</v>
      </c>
      <c r="N2300">
        <v>108</v>
      </c>
      <c r="P2300" t="s">
        <v>5988</v>
      </c>
      <c r="Q2300">
        <v>68</v>
      </c>
    </row>
    <row r="2301" spans="1:17" x14ac:dyDescent="0.2">
      <c r="A2301" s="8" t="s">
        <v>7111</v>
      </c>
      <c r="D2301" s="8" t="s">
        <v>5992</v>
      </c>
      <c r="G2301" s="8" t="s">
        <v>1656</v>
      </c>
      <c r="M2301" t="s">
        <v>7111</v>
      </c>
      <c r="N2301">
        <v>103</v>
      </c>
      <c r="P2301" t="s">
        <v>5992</v>
      </c>
      <c r="Q2301">
        <v>41</v>
      </c>
    </row>
    <row r="2302" spans="1:17" x14ac:dyDescent="0.2">
      <c r="A2302" s="8" t="s">
        <v>7536</v>
      </c>
      <c r="D2302" s="8" t="s">
        <v>6072</v>
      </c>
      <c r="G2302" s="8" t="s">
        <v>1588</v>
      </c>
      <c r="M2302" t="s">
        <v>7536</v>
      </c>
      <c r="N2302">
        <v>85</v>
      </c>
      <c r="P2302" t="s">
        <v>6072</v>
      </c>
      <c r="Q2302">
        <v>63</v>
      </c>
    </row>
    <row r="2303" spans="1:17" x14ac:dyDescent="0.2">
      <c r="A2303" s="8" t="s">
        <v>5314</v>
      </c>
      <c r="D2303" s="8" t="s">
        <v>6103</v>
      </c>
      <c r="G2303" s="8" t="s">
        <v>5640</v>
      </c>
      <c r="M2303" t="s">
        <v>5314</v>
      </c>
      <c r="N2303">
        <v>86</v>
      </c>
      <c r="P2303" t="s">
        <v>6103</v>
      </c>
      <c r="Q2303">
        <v>48</v>
      </c>
    </row>
    <row r="2304" spans="1:17" x14ac:dyDescent="0.2">
      <c r="A2304" s="8" t="s">
        <v>5399</v>
      </c>
      <c r="D2304" s="8" t="s">
        <v>6115</v>
      </c>
      <c r="G2304" s="8" t="s">
        <v>5690</v>
      </c>
      <c r="M2304" t="s">
        <v>5399</v>
      </c>
      <c r="N2304">
        <v>69</v>
      </c>
      <c r="P2304" t="s">
        <v>6115</v>
      </c>
      <c r="Q2304">
        <v>44</v>
      </c>
    </row>
    <row r="2305" spans="1:17" x14ac:dyDescent="0.2">
      <c r="A2305" s="8" t="s">
        <v>7537</v>
      </c>
      <c r="D2305" s="8" t="s">
        <v>6139</v>
      </c>
      <c r="G2305" s="8" t="s">
        <v>6870</v>
      </c>
      <c r="M2305" t="s">
        <v>7537</v>
      </c>
      <c r="N2305">
        <v>39</v>
      </c>
      <c r="P2305" t="s">
        <v>6139</v>
      </c>
      <c r="Q2305">
        <v>30</v>
      </c>
    </row>
    <row r="2306" spans="1:17" x14ac:dyDescent="0.2">
      <c r="A2306" s="8" t="s">
        <v>7538</v>
      </c>
      <c r="D2306" s="8" t="s">
        <v>7532</v>
      </c>
      <c r="G2306" s="8" t="s">
        <v>1817</v>
      </c>
      <c r="M2306" t="s">
        <v>7538</v>
      </c>
      <c r="N2306">
        <v>25</v>
      </c>
      <c r="P2306" t="s">
        <v>7532</v>
      </c>
      <c r="Q2306">
        <v>30</v>
      </c>
    </row>
    <row r="2307" spans="1:17" x14ac:dyDescent="0.2">
      <c r="A2307" s="8" t="s">
        <v>5571</v>
      </c>
      <c r="D2307" s="8" t="s">
        <v>2863</v>
      </c>
      <c r="G2307" s="8" t="s">
        <v>1741</v>
      </c>
      <c r="M2307" t="s">
        <v>5571</v>
      </c>
      <c r="N2307">
        <v>125</v>
      </c>
      <c r="P2307" t="s">
        <v>2863</v>
      </c>
      <c r="Q2307">
        <v>170</v>
      </c>
    </row>
    <row r="2308" spans="1:17" x14ac:dyDescent="0.2">
      <c r="A2308" s="8" t="s">
        <v>2806</v>
      </c>
      <c r="D2308" s="8" t="s">
        <v>1907</v>
      </c>
      <c r="G2308" s="8" t="s">
        <v>5723</v>
      </c>
      <c r="M2308" t="s">
        <v>2806</v>
      </c>
      <c r="N2308">
        <v>134</v>
      </c>
      <c r="P2308" t="s">
        <v>1907</v>
      </c>
      <c r="Q2308">
        <v>164</v>
      </c>
    </row>
    <row r="2309" spans="1:17" x14ac:dyDescent="0.2">
      <c r="A2309" s="8" t="s">
        <v>1496</v>
      </c>
      <c r="D2309" s="8" t="s">
        <v>1925</v>
      </c>
      <c r="G2309" s="8" t="s">
        <v>5746</v>
      </c>
      <c r="M2309" t="s">
        <v>1496</v>
      </c>
      <c r="N2309">
        <v>135</v>
      </c>
      <c r="P2309" t="s">
        <v>1925</v>
      </c>
      <c r="Q2309">
        <v>144</v>
      </c>
    </row>
    <row r="2310" spans="1:17" x14ac:dyDescent="0.2">
      <c r="A2310" s="8" t="s">
        <v>1412</v>
      </c>
      <c r="D2310" s="8" t="s">
        <v>2053</v>
      </c>
      <c r="G2310" s="8" t="s">
        <v>5774</v>
      </c>
      <c r="M2310" t="s">
        <v>1412</v>
      </c>
      <c r="N2310">
        <v>115</v>
      </c>
      <c r="P2310" t="s">
        <v>2053</v>
      </c>
      <c r="Q2310">
        <v>156</v>
      </c>
    </row>
    <row r="2311" spans="1:17" x14ac:dyDescent="0.2">
      <c r="A2311" s="8" t="s">
        <v>3462</v>
      </c>
      <c r="D2311" s="8" t="s">
        <v>7238</v>
      </c>
      <c r="G2311" s="8" t="s">
        <v>1864</v>
      </c>
      <c r="M2311" t="s">
        <v>3462</v>
      </c>
      <c r="N2311">
        <v>88</v>
      </c>
      <c r="P2311" t="s">
        <v>7238</v>
      </c>
      <c r="Q2311">
        <v>131</v>
      </c>
    </row>
    <row r="2312" spans="1:17" x14ac:dyDescent="0.2">
      <c r="A2312" s="8" t="s">
        <v>1671</v>
      </c>
      <c r="D2312" s="8" t="s">
        <v>6211</v>
      </c>
      <c r="G2312" s="8" t="s">
        <v>5803</v>
      </c>
      <c r="M2312" t="s">
        <v>1671</v>
      </c>
      <c r="N2312">
        <v>110</v>
      </c>
      <c r="P2312" t="s">
        <v>6211</v>
      </c>
      <c r="Q2312">
        <v>126</v>
      </c>
    </row>
    <row r="2313" spans="1:17" x14ac:dyDescent="0.2">
      <c r="A2313" s="8" t="s">
        <v>3524</v>
      </c>
      <c r="D2313" s="8" t="s">
        <v>6257</v>
      </c>
      <c r="G2313" s="8" t="s">
        <v>5823</v>
      </c>
      <c r="M2313" t="s">
        <v>3524</v>
      </c>
      <c r="N2313">
        <v>93</v>
      </c>
      <c r="P2313" t="s">
        <v>6257</v>
      </c>
      <c r="Q2313">
        <v>117</v>
      </c>
    </row>
    <row r="2314" spans="1:17" x14ac:dyDescent="0.2">
      <c r="A2314" s="8" t="s">
        <v>7539</v>
      </c>
      <c r="D2314" s="8" t="s">
        <v>1519</v>
      </c>
      <c r="G2314" s="8" t="s">
        <v>5832</v>
      </c>
      <c r="M2314" t="s">
        <v>7539</v>
      </c>
      <c r="N2314">
        <v>82</v>
      </c>
      <c r="P2314" t="s">
        <v>1519</v>
      </c>
      <c r="Q2314">
        <v>114</v>
      </c>
    </row>
    <row r="2315" spans="1:17" x14ac:dyDescent="0.2">
      <c r="A2315" s="8" t="s">
        <v>1705</v>
      </c>
      <c r="D2315" s="8" t="s">
        <v>5157</v>
      </c>
      <c r="G2315" s="8" t="s">
        <v>5880</v>
      </c>
      <c r="M2315" t="s">
        <v>1705</v>
      </c>
      <c r="N2315">
        <v>88</v>
      </c>
      <c r="P2315" t="s">
        <v>5157</v>
      </c>
      <c r="Q2315">
        <v>106</v>
      </c>
    </row>
    <row r="2316" spans="1:17" x14ac:dyDescent="0.2">
      <c r="A2316" s="8" t="s">
        <v>1778</v>
      </c>
      <c r="D2316" s="8" t="s">
        <v>5222</v>
      </c>
      <c r="G2316" s="8" t="s">
        <v>5904</v>
      </c>
      <c r="M2316" t="s">
        <v>1778</v>
      </c>
      <c r="N2316">
        <v>81</v>
      </c>
      <c r="P2316" t="s">
        <v>5222</v>
      </c>
      <c r="Q2316">
        <v>90</v>
      </c>
    </row>
    <row r="2317" spans="1:17" x14ac:dyDescent="0.2">
      <c r="A2317" s="8" t="s">
        <v>3607</v>
      </c>
      <c r="D2317" s="8" t="s">
        <v>7109</v>
      </c>
      <c r="G2317" s="8" t="s">
        <v>5910</v>
      </c>
      <c r="M2317" t="s">
        <v>3607</v>
      </c>
      <c r="N2317">
        <v>69</v>
      </c>
      <c r="P2317" t="s">
        <v>7109</v>
      </c>
      <c r="Q2317">
        <v>75</v>
      </c>
    </row>
    <row r="2318" spans="1:17" x14ac:dyDescent="0.2">
      <c r="A2318" s="8" t="s">
        <v>7540</v>
      </c>
      <c r="D2318" s="8" t="s">
        <v>5305</v>
      </c>
      <c r="G2318" s="8" t="s">
        <v>5971</v>
      </c>
      <c r="M2318" t="s">
        <v>7540</v>
      </c>
      <c r="N2318">
        <v>54</v>
      </c>
      <c r="P2318" t="s">
        <v>5305</v>
      </c>
      <c r="Q2318">
        <v>75</v>
      </c>
    </row>
    <row r="2319" spans="1:17" x14ac:dyDescent="0.2">
      <c r="A2319" s="8" t="s">
        <v>3633</v>
      </c>
      <c r="D2319" s="8" t="s">
        <v>7533</v>
      </c>
      <c r="G2319" s="8" t="s">
        <v>5988</v>
      </c>
      <c r="M2319" t="s">
        <v>3633</v>
      </c>
      <c r="N2319">
        <v>84</v>
      </c>
      <c r="P2319" t="s">
        <v>7533</v>
      </c>
      <c r="Q2319">
        <v>34</v>
      </c>
    </row>
    <row r="2320" spans="1:17" x14ac:dyDescent="0.2">
      <c r="A2320" s="8" t="s">
        <v>3678</v>
      </c>
      <c r="D2320" s="8" t="s">
        <v>5455</v>
      </c>
      <c r="G2320" s="8" t="s">
        <v>5992</v>
      </c>
      <c r="M2320" t="s">
        <v>3678</v>
      </c>
      <c r="N2320">
        <v>77</v>
      </c>
      <c r="P2320" t="s">
        <v>5455</v>
      </c>
      <c r="Q2320">
        <v>115</v>
      </c>
    </row>
    <row r="2321" spans="1:17" x14ac:dyDescent="0.2">
      <c r="A2321" s="8" t="s">
        <v>3719</v>
      </c>
      <c r="D2321" s="8" t="s">
        <v>2488</v>
      </c>
      <c r="G2321" s="8" t="s">
        <v>6072</v>
      </c>
      <c r="M2321" t="s">
        <v>3719</v>
      </c>
      <c r="N2321">
        <v>55</v>
      </c>
      <c r="P2321" t="s">
        <v>2488</v>
      </c>
      <c r="Q2321">
        <v>160</v>
      </c>
    </row>
    <row r="2322" spans="1:17" x14ac:dyDescent="0.2">
      <c r="A2322" s="8" t="s">
        <v>4571</v>
      </c>
      <c r="D2322" s="8" t="s">
        <v>2555</v>
      </c>
      <c r="G2322" s="8" t="s">
        <v>6103</v>
      </c>
      <c r="M2322" t="s">
        <v>4571</v>
      </c>
      <c r="N2322">
        <v>52</v>
      </c>
      <c r="P2322" t="s">
        <v>2555</v>
      </c>
      <c r="Q2322">
        <v>145</v>
      </c>
    </row>
    <row r="2323" spans="1:17" x14ac:dyDescent="0.2">
      <c r="A2323" s="8" t="s">
        <v>3755</v>
      </c>
      <c r="D2323" s="8" t="s">
        <v>5528</v>
      </c>
      <c r="G2323" s="8" t="s">
        <v>6115</v>
      </c>
      <c r="M2323" t="s">
        <v>3755</v>
      </c>
      <c r="N2323">
        <v>80</v>
      </c>
      <c r="P2323" t="s">
        <v>5528</v>
      </c>
      <c r="Q2323">
        <v>124</v>
      </c>
    </row>
    <row r="2324" spans="1:17" x14ac:dyDescent="0.2">
      <c r="A2324" s="8" t="s">
        <v>3830</v>
      </c>
      <c r="D2324" s="8" t="s">
        <v>7110</v>
      </c>
      <c r="G2324" s="8" t="s">
        <v>6139</v>
      </c>
      <c r="M2324" t="s">
        <v>3830</v>
      </c>
      <c r="N2324">
        <v>57</v>
      </c>
      <c r="P2324" t="s">
        <v>7110</v>
      </c>
      <c r="Q2324">
        <v>118</v>
      </c>
    </row>
    <row r="2325" spans="1:17" x14ac:dyDescent="0.2">
      <c r="A2325" s="8" t="s">
        <v>3872</v>
      </c>
      <c r="D2325" s="8" t="s">
        <v>4174</v>
      </c>
      <c r="G2325" s="8" t="s">
        <v>7532</v>
      </c>
      <c r="M2325" t="s">
        <v>3872</v>
      </c>
      <c r="N2325">
        <v>60</v>
      </c>
      <c r="P2325" t="s">
        <v>4174</v>
      </c>
      <c r="Q2325">
        <v>113</v>
      </c>
    </row>
    <row r="2326" spans="1:17" x14ac:dyDescent="0.2">
      <c r="A2326" s="8" t="s">
        <v>3821</v>
      </c>
      <c r="D2326" s="8" t="s">
        <v>7534</v>
      </c>
      <c r="G2326" s="8" t="s">
        <v>6367</v>
      </c>
      <c r="M2326" t="s">
        <v>3821</v>
      </c>
      <c r="N2326">
        <v>48</v>
      </c>
      <c r="P2326" t="s">
        <v>7534</v>
      </c>
      <c r="Q2326">
        <v>107</v>
      </c>
    </row>
    <row r="2327" spans="1:17" x14ac:dyDescent="0.2">
      <c r="A2327" s="8" t="s">
        <v>4765</v>
      </c>
      <c r="D2327" s="8" t="s">
        <v>4244</v>
      </c>
      <c r="G2327" s="8" t="s">
        <v>2863</v>
      </c>
      <c r="M2327" t="s">
        <v>4765</v>
      </c>
      <c r="N2327">
        <v>60</v>
      </c>
      <c r="P2327" t="s">
        <v>4244</v>
      </c>
      <c r="Q2327">
        <v>80</v>
      </c>
    </row>
    <row r="2328" spans="1:17" x14ac:dyDescent="0.2">
      <c r="A2328" s="8" t="s">
        <v>3884</v>
      </c>
      <c r="D2328" s="8" t="s">
        <v>4401</v>
      </c>
      <c r="G2328" s="8" t="s">
        <v>1907</v>
      </c>
      <c r="M2328" t="s">
        <v>3884</v>
      </c>
      <c r="N2328">
        <v>39</v>
      </c>
      <c r="P2328" t="s">
        <v>4401</v>
      </c>
      <c r="Q2328">
        <v>85</v>
      </c>
    </row>
    <row r="2329" spans="1:17" x14ac:dyDescent="0.2">
      <c r="A2329" s="8" t="s">
        <v>3925</v>
      </c>
      <c r="D2329" s="8" t="s">
        <v>7535</v>
      </c>
      <c r="G2329" s="8" t="s">
        <v>1925</v>
      </c>
      <c r="M2329" t="s">
        <v>3925</v>
      </c>
      <c r="N2329">
        <v>45</v>
      </c>
      <c r="P2329" t="s">
        <v>7535</v>
      </c>
      <c r="Q2329">
        <v>73</v>
      </c>
    </row>
    <row r="2330" spans="1:17" x14ac:dyDescent="0.2">
      <c r="A2330" s="8" t="s">
        <v>3993</v>
      </c>
      <c r="D2330" s="8" t="s">
        <v>4512</v>
      </c>
      <c r="G2330" s="8" t="s">
        <v>2053</v>
      </c>
      <c r="M2330" t="s">
        <v>3993</v>
      </c>
      <c r="N2330">
        <v>37</v>
      </c>
      <c r="P2330" t="s">
        <v>4512</v>
      </c>
      <c r="Q2330">
        <v>59</v>
      </c>
    </row>
    <row r="2331" spans="1:17" x14ac:dyDescent="0.2">
      <c r="A2331" s="8" t="s">
        <v>4913</v>
      </c>
      <c r="D2331" s="8" t="s">
        <v>4645</v>
      </c>
      <c r="G2331" s="8" t="s">
        <v>7238</v>
      </c>
      <c r="M2331" t="s">
        <v>4913</v>
      </c>
      <c r="N2331">
        <v>117</v>
      </c>
      <c r="P2331" t="s">
        <v>4645</v>
      </c>
      <c r="Q2331">
        <v>65</v>
      </c>
    </row>
    <row r="2332" spans="1:17" x14ac:dyDescent="0.2">
      <c r="A2332" s="8" t="s">
        <v>2865</v>
      </c>
      <c r="D2332" s="8" t="s">
        <v>7171</v>
      </c>
      <c r="G2332" s="8" t="s">
        <v>6211</v>
      </c>
      <c r="M2332" t="s">
        <v>2865</v>
      </c>
      <c r="N2332">
        <v>185</v>
      </c>
      <c r="P2332" t="s">
        <v>7171</v>
      </c>
      <c r="Q2332">
        <v>31</v>
      </c>
    </row>
    <row r="2333" spans="1:17" x14ac:dyDescent="0.2">
      <c r="A2333" s="8" t="s">
        <v>2411</v>
      </c>
      <c r="D2333" s="8" t="s">
        <v>4825</v>
      </c>
      <c r="G2333" s="8" t="s">
        <v>6257</v>
      </c>
      <c r="M2333" t="s">
        <v>2411</v>
      </c>
      <c r="N2333">
        <v>171</v>
      </c>
      <c r="P2333" t="s">
        <v>4825</v>
      </c>
      <c r="Q2333">
        <v>34</v>
      </c>
    </row>
    <row r="2334" spans="1:17" x14ac:dyDescent="0.2">
      <c r="A2334" s="8" t="s">
        <v>2003</v>
      </c>
      <c r="D2334" s="8" t="s">
        <v>8108</v>
      </c>
      <c r="G2334" s="8" t="s">
        <v>1519</v>
      </c>
      <c r="M2334" t="s">
        <v>2003</v>
      </c>
      <c r="N2334">
        <v>167</v>
      </c>
      <c r="P2334" t="s">
        <v>8108</v>
      </c>
      <c r="Q2334">
        <v>25</v>
      </c>
    </row>
    <row r="2335" spans="1:17" x14ac:dyDescent="0.2">
      <c r="A2335" s="8" t="s">
        <v>1995</v>
      </c>
      <c r="D2335" s="8" t="s">
        <v>4881</v>
      </c>
      <c r="G2335" s="8" t="s">
        <v>5157</v>
      </c>
      <c r="M2335" t="s">
        <v>1995</v>
      </c>
      <c r="N2335">
        <v>147</v>
      </c>
      <c r="P2335" t="s">
        <v>4881</v>
      </c>
      <c r="Q2335">
        <v>118</v>
      </c>
    </row>
    <row r="2336" spans="1:17" x14ac:dyDescent="0.2">
      <c r="A2336" s="8" t="s">
        <v>2328</v>
      </c>
      <c r="D2336" s="8" t="s">
        <v>2595</v>
      </c>
      <c r="G2336" s="8" t="s">
        <v>5222</v>
      </c>
      <c r="M2336" t="s">
        <v>2328</v>
      </c>
      <c r="N2336">
        <v>142</v>
      </c>
      <c r="P2336" t="s">
        <v>2595</v>
      </c>
      <c r="Q2336">
        <v>146</v>
      </c>
    </row>
    <row r="2337" spans="1:17" x14ac:dyDescent="0.2">
      <c r="A2337" s="8" t="s">
        <v>6871</v>
      </c>
      <c r="D2337" s="8" t="s">
        <v>1981</v>
      </c>
      <c r="G2337" s="8" t="s">
        <v>7109</v>
      </c>
      <c r="M2337" t="s">
        <v>6871</v>
      </c>
      <c r="N2337">
        <v>126</v>
      </c>
      <c r="P2337" t="s">
        <v>1981</v>
      </c>
      <c r="Q2337">
        <v>139</v>
      </c>
    </row>
    <row r="2338" spans="1:17" x14ac:dyDescent="0.2">
      <c r="A2338" s="8" t="s">
        <v>7541</v>
      </c>
      <c r="D2338" s="8" t="s">
        <v>2117</v>
      </c>
      <c r="G2338" s="8" t="s">
        <v>5305</v>
      </c>
      <c r="M2338" t="s">
        <v>7541</v>
      </c>
      <c r="N2338">
        <v>103</v>
      </c>
      <c r="P2338" t="s">
        <v>2117</v>
      </c>
      <c r="Q2338">
        <v>133</v>
      </c>
    </row>
    <row r="2339" spans="1:17" x14ac:dyDescent="0.2">
      <c r="A2339" s="8" t="s">
        <v>7977</v>
      </c>
      <c r="D2339" s="8" t="s">
        <v>4933</v>
      </c>
      <c r="G2339" s="8" t="s">
        <v>7533</v>
      </c>
      <c r="M2339" t="s">
        <v>7977</v>
      </c>
      <c r="N2339">
        <v>91</v>
      </c>
      <c r="P2339" t="s">
        <v>4933</v>
      </c>
      <c r="Q2339">
        <v>125</v>
      </c>
    </row>
    <row r="2340" spans="1:17" x14ac:dyDescent="0.2">
      <c r="A2340" s="8" t="s">
        <v>7542</v>
      </c>
      <c r="D2340" s="8" t="s">
        <v>5046</v>
      </c>
      <c r="G2340" s="8" t="s">
        <v>5455</v>
      </c>
      <c r="M2340" t="s">
        <v>7542</v>
      </c>
      <c r="N2340">
        <v>74</v>
      </c>
      <c r="P2340" t="s">
        <v>5046</v>
      </c>
      <c r="Q2340">
        <v>110</v>
      </c>
    </row>
    <row r="2341" spans="1:17" x14ac:dyDescent="0.2">
      <c r="A2341" s="8" t="s">
        <v>3022</v>
      </c>
      <c r="D2341" s="8" t="s">
        <v>5040</v>
      </c>
      <c r="G2341" s="8" t="s">
        <v>2488</v>
      </c>
      <c r="M2341" t="s">
        <v>3022</v>
      </c>
      <c r="N2341">
        <v>89</v>
      </c>
      <c r="P2341" t="s">
        <v>5040</v>
      </c>
      <c r="Q2341">
        <v>111</v>
      </c>
    </row>
    <row r="2342" spans="1:17" x14ac:dyDescent="0.2">
      <c r="A2342" s="8" t="s">
        <v>7543</v>
      </c>
      <c r="D2342" s="8" t="s">
        <v>7111</v>
      </c>
      <c r="G2342" s="8" t="s">
        <v>2555</v>
      </c>
      <c r="M2342" t="s">
        <v>7543</v>
      </c>
      <c r="N2342">
        <v>62</v>
      </c>
      <c r="P2342" t="s">
        <v>7111</v>
      </c>
      <c r="Q2342">
        <v>107</v>
      </c>
    </row>
    <row r="2343" spans="1:17" x14ac:dyDescent="0.2">
      <c r="A2343" s="8" t="s">
        <v>3076</v>
      </c>
      <c r="D2343" s="8" t="s">
        <v>7536</v>
      </c>
      <c r="G2343" s="8" t="s">
        <v>5528</v>
      </c>
      <c r="M2343" t="s">
        <v>3076</v>
      </c>
      <c r="N2343">
        <v>60</v>
      </c>
      <c r="P2343" t="s">
        <v>7536</v>
      </c>
      <c r="Q2343">
        <v>88</v>
      </c>
    </row>
    <row r="2344" spans="1:17" x14ac:dyDescent="0.2">
      <c r="A2344" s="8" t="s">
        <v>6375</v>
      </c>
      <c r="D2344" s="8" t="s">
        <v>5216</v>
      </c>
      <c r="G2344" s="8" t="s">
        <v>7110</v>
      </c>
      <c r="M2344" t="s">
        <v>6375</v>
      </c>
      <c r="N2344">
        <v>106</v>
      </c>
      <c r="P2344" t="s">
        <v>5216</v>
      </c>
      <c r="Q2344">
        <v>65</v>
      </c>
    </row>
    <row r="2345" spans="1:17" x14ac:dyDescent="0.2">
      <c r="A2345" s="8" t="s">
        <v>2573</v>
      </c>
      <c r="D2345" s="8" t="s">
        <v>5399</v>
      </c>
      <c r="G2345" s="8" t="s">
        <v>4174</v>
      </c>
      <c r="M2345" t="s">
        <v>2573</v>
      </c>
      <c r="N2345">
        <v>169</v>
      </c>
      <c r="P2345" t="s">
        <v>5399</v>
      </c>
      <c r="Q2345">
        <v>68</v>
      </c>
    </row>
    <row r="2346" spans="1:17" x14ac:dyDescent="0.2">
      <c r="A2346" s="8" t="s">
        <v>1940</v>
      </c>
      <c r="D2346" s="8" t="s">
        <v>7537</v>
      </c>
      <c r="G2346" s="8" t="s">
        <v>7534</v>
      </c>
      <c r="M2346" t="s">
        <v>1940</v>
      </c>
      <c r="N2346">
        <v>159</v>
      </c>
      <c r="P2346" t="s">
        <v>7537</v>
      </c>
      <c r="Q2346">
        <v>38</v>
      </c>
    </row>
    <row r="2347" spans="1:17" x14ac:dyDescent="0.2">
      <c r="A2347" s="8" t="s">
        <v>2065</v>
      </c>
      <c r="D2347" s="8" t="s">
        <v>7538</v>
      </c>
      <c r="G2347" s="8" t="s">
        <v>4244</v>
      </c>
      <c r="M2347" t="s">
        <v>2065</v>
      </c>
      <c r="N2347">
        <v>138</v>
      </c>
      <c r="P2347" t="s">
        <v>7538</v>
      </c>
      <c r="Q2347">
        <v>37</v>
      </c>
    </row>
    <row r="2348" spans="1:17" x14ac:dyDescent="0.2">
      <c r="A2348" s="8" t="s">
        <v>7544</v>
      </c>
      <c r="D2348" s="8" t="s">
        <v>5571</v>
      </c>
      <c r="G2348" s="8" t="s">
        <v>4401</v>
      </c>
      <c r="M2348" t="s">
        <v>7544</v>
      </c>
      <c r="N2348">
        <v>78</v>
      </c>
      <c r="P2348" t="s">
        <v>5571</v>
      </c>
      <c r="Q2348">
        <v>124</v>
      </c>
    </row>
    <row r="2349" spans="1:17" x14ac:dyDescent="0.2">
      <c r="A2349" s="8" t="s">
        <v>6872</v>
      </c>
      <c r="D2349" s="8" t="s">
        <v>2806</v>
      </c>
      <c r="G2349" s="8" t="s">
        <v>7535</v>
      </c>
      <c r="M2349" t="s">
        <v>6872</v>
      </c>
      <c r="N2349">
        <v>91</v>
      </c>
      <c r="P2349" t="s">
        <v>2806</v>
      </c>
      <c r="Q2349">
        <v>138</v>
      </c>
    </row>
    <row r="2350" spans="1:17" x14ac:dyDescent="0.2">
      <c r="A2350" s="8" t="s">
        <v>5744</v>
      </c>
      <c r="D2350" s="8" t="s">
        <v>1496</v>
      </c>
      <c r="G2350" s="8" t="s">
        <v>4512</v>
      </c>
      <c r="M2350" t="s">
        <v>5744</v>
      </c>
      <c r="N2350">
        <v>83</v>
      </c>
      <c r="P2350" t="s">
        <v>1496</v>
      </c>
      <c r="Q2350">
        <v>137</v>
      </c>
    </row>
    <row r="2351" spans="1:17" x14ac:dyDescent="0.2">
      <c r="A2351" s="8" t="s">
        <v>5811</v>
      </c>
      <c r="D2351" s="8" t="s">
        <v>1412</v>
      </c>
      <c r="G2351" s="8" t="s">
        <v>4645</v>
      </c>
      <c r="M2351" t="s">
        <v>5811</v>
      </c>
      <c r="N2351">
        <v>80</v>
      </c>
      <c r="P2351" t="s">
        <v>1412</v>
      </c>
      <c r="Q2351">
        <v>118</v>
      </c>
    </row>
    <row r="2352" spans="1:17" x14ac:dyDescent="0.2">
      <c r="A2352" s="8" t="s">
        <v>7545</v>
      </c>
      <c r="D2352" s="8" t="s">
        <v>3462</v>
      </c>
      <c r="G2352" s="8" t="s">
        <v>7171</v>
      </c>
      <c r="M2352" t="s">
        <v>7545</v>
      </c>
      <c r="N2352">
        <v>49</v>
      </c>
      <c r="P2352" t="s">
        <v>3462</v>
      </c>
      <c r="Q2352">
        <v>89</v>
      </c>
    </row>
    <row r="2353" spans="1:17" x14ac:dyDescent="0.2">
      <c r="A2353" s="8" t="s">
        <v>5980</v>
      </c>
      <c r="D2353" s="8" t="s">
        <v>1671</v>
      </c>
      <c r="G2353" s="8" t="s">
        <v>8387</v>
      </c>
      <c r="M2353" t="s">
        <v>5980</v>
      </c>
      <c r="N2353">
        <v>33</v>
      </c>
      <c r="P2353" t="s">
        <v>1671</v>
      </c>
      <c r="Q2353">
        <v>116</v>
      </c>
    </row>
    <row r="2354" spans="1:17" x14ac:dyDescent="0.2">
      <c r="A2354" s="8" t="s">
        <v>6873</v>
      </c>
      <c r="D2354" s="8" t="s">
        <v>3524</v>
      </c>
      <c r="G2354" s="8" t="s">
        <v>4825</v>
      </c>
      <c r="M2354" t="s">
        <v>6873</v>
      </c>
      <c r="N2354">
        <v>23</v>
      </c>
      <c r="P2354" t="s">
        <v>3524</v>
      </c>
      <c r="Q2354">
        <v>94</v>
      </c>
    </row>
    <row r="2355" spans="1:17" x14ac:dyDescent="0.2">
      <c r="A2355" s="8" t="s">
        <v>2838</v>
      </c>
      <c r="D2355" s="8" t="s">
        <v>7539</v>
      </c>
      <c r="G2355" s="8" t="s">
        <v>8108</v>
      </c>
      <c r="M2355" t="s">
        <v>2838</v>
      </c>
      <c r="N2355">
        <v>122</v>
      </c>
      <c r="P2355" t="s">
        <v>7539</v>
      </c>
      <c r="Q2355">
        <v>83</v>
      </c>
    </row>
    <row r="2356" spans="1:17" x14ac:dyDescent="0.2">
      <c r="A2356" s="8" t="s">
        <v>6225</v>
      </c>
      <c r="D2356" s="8" t="s">
        <v>1705</v>
      </c>
      <c r="G2356" s="8" t="s">
        <v>4881</v>
      </c>
      <c r="M2356" t="s">
        <v>6225</v>
      </c>
      <c r="N2356">
        <v>120</v>
      </c>
      <c r="P2356" t="s">
        <v>1705</v>
      </c>
      <c r="Q2356">
        <v>98</v>
      </c>
    </row>
    <row r="2357" spans="1:17" x14ac:dyDescent="0.2">
      <c r="A2357" s="8" t="s">
        <v>8109</v>
      </c>
      <c r="D2357" s="8" t="s">
        <v>1778</v>
      </c>
      <c r="G2357" s="8" t="s">
        <v>2595</v>
      </c>
      <c r="M2357" t="s">
        <v>8109</v>
      </c>
      <c r="N2357">
        <v>118</v>
      </c>
      <c r="P2357" t="s">
        <v>1778</v>
      </c>
      <c r="Q2357">
        <v>83</v>
      </c>
    </row>
    <row r="2358" spans="1:17" x14ac:dyDescent="0.2">
      <c r="A2358" s="8" t="s">
        <v>7546</v>
      </c>
      <c r="D2358" s="8" t="s">
        <v>3607</v>
      </c>
      <c r="G2358" s="8" t="s">
        <v>1981</v>
      </c>
      <c r="M2358" t="s">
        <v>7546</v>
      </c>
      <c r="N2358">
        <v>99</v>
      </c>
      <c r="P2358" t="s">
        <v>3607</v>
      </c>
      <c r="Q2358">
        <v>70</v>
      </c>
    </row>
    <row r="2359" spans="1:17" x14ac:dyDescent="0.2">
      <c r="A2359" s="8" t="s">
        <v>5646</v>
      </c>
      <c r="D2359" s="8" t="s">
        <v>7540</v>
      </c>
      <c r="G2359" s="8" t="s">
        <v>2117</v>
      </c>
      <c r="M2359" t="s">
        <v>5646</v>
      </c>
      <c r="N2359">
        <v>84</v>
      </c>
      <c r="P2359" t="s">
        <v>7540</v>
      </c>
      <c r="Q2359">
        <v>57</v>
      </c>
    </row>
    <row r="2360" spans="1:17" x14ac:dyDescent="0.2">
      <c r="A2360" s="8" t="s">
        <v>5678</v>
      </c>
      <c r="D2360" s="8" t="s">
        <v>3633</v>
      </c>
      <c r="G2360" s="8" t="s">
        <v>4933</v>
      </c>
      <c r="M2360" t="s">
        <v>5678</v>
      </c>
      <c r="N2360">
        <v>64</v>
      </c>
      <c r="P2360" t="s">
        <v>3633</v>
      </c>
      <c r="Q2360">
        <v>79</v>
      </c>
    </row>
    <row r="2361" spans="1:17" x14ac:dyDescent="0.2">
      <c r="A2361" s="8" t="s">
        <v>5703</v>
      </c>
      <c r="D2361" s="8" t="s">
        <v>3678</v>
      </c>
      <c r="G2361" s="8" t="s">
        <v>5046</v>
      </c>
      <c r="M2361" t="s">
        <v>5703</v>
      </c>
      <c r="N2361">
        <v>94</v>
      </c>
      <c r="P2361" t="s">
        <v>3678</v>
      </c>
      <c r="Q2361">
        <v>72</v>
      </c>
    </row>
    <row r="2362" spans="1:17" x14ac:dyDescent="0.2">
      <c r="A2362" s="8" t="s">
        <v>5834</v>
      </c>
      <c r="D2362" s="8" t="s">
        <v>3719</v>
      </c>
      <c r="G2362" s="8" t="s">
        <v>5040</v>
      </c>
      <c r="M2362" t="s">
        <v>5834</v>
      </c>
      <c r="N2362">
        <v>60</v>
      </c>
      <c r="P2362" t="s">
        <v>3719</v>
      </c>
      <c r="Q2362">
        <v>64</v>
      </c>
    </row>
    <row r="2363" spans="1:17" x14ac:dyDescent="0.2">
      <c r="A2363" s="8" t="s">
        <v>7547</v>
      </c>
      <c r="D2363" s="8" t="s">
        <v>4571</v>
      </c>
      <c r="G2363" s="8" t="s">
        <v>7111</v>
      </c>
      <c r="M2363" t="s">
        <v>7547</v>
      </c>
      <c r="N2363">
        <v>36</v>
      </c>
      <c r="P2363" t="s">
        <v>4571</v>
      </c>
      <c r="Q2363">
        <v>57</v>
      </c>
    </row>
    <row r="2364" spans="1:17" x14ac:dyDescent="0.2">
      <c r="A2364" s="8" t="s">
        <v>5905</v>
      </c>
      <c r="D2364" s="8" t="s">
        <v>3755</v>
      </c>
      <c r="G2364" s="8" t="s">
        <v>7536</v>
      </c>
      <c r="M2364" t="s">
        <v>5905</v>
      </c>
      <c r="N2364">
        <v>70</v>
      </c>
      <c r="P2364" t="s">
        <v>3755</v>
      </c>
      <c r="Q2364">
        <v>79</v>
      </c>
    </row>
    <row r="2365" spans="1:17" x14ac:dyDescent="0.2">
      <c r="A2365" s="8" t="s">
        <v>6729</v>
      </c>
      <c r="D2365" s="8" t="s">
        <v>3830</v>
      </c>
      <c r="G2365" s="8" t="s">
        <v>5216</v>
      </c>
      <c r="M2365" t="s">
        <v>6729</v>
      </c>
      <c r="N2365">
        <v>44</v>
      </c>
      <c r="P2365" t="s">
        <v>3830</v>
      </c>
      <c r="Q2365">
        <v>54</v>
      </c>
    </row>
    <row r="2366" spans="1:17" x14ac:dyDescent="0.2">
      <c r="A2366" s="8" t="s">
        <v>6152</v>
      </c>
      <c r="D2366" s="8" t="s">
        <v>3872</v>
      </c>
      <c r="G2366" s="8" t="s">
        <v>5399</v>
      </c>
      <c r="M2366" t="s">
        <v>6152</v>
      </c>
      <c r="N2366">
        <v>45</v>
      </c>
      <c r="P2366" t="s">
        <v>3872</v>
      </c>
      <c r="Q2366">
        <v>64</v>
      </c>
    </row>
    <row r="2367" spans="1:17" x14ac:dyDescent="0.2">
      <c r="A2367" s="8" t="s">
        <v>7548</v>
      </c>
      <c r="D2367" s="8" t="s">
        <v>3821</v>
      </c>
      <c r="G2367" s="8" t="s">
        <v>7537</v>
      </c>
      <c r="M2367" t="s">
        <v>7548</v>
      </c>
      <c r="N2367">
        <v>12</v>
      </c>
      <c r="P2367" t="s">
        <v>3821</v>
      </c>
      <c r="Q2367">
        <v>56</v>
      </c>
    </row>
    <row r="2368" spans="1:17" x14ac:dyDescent="0.2">
      <c r="A2368" s="8" t="s">
        <v>2667</v>
      </c>
      <c r="D2368" s="8" t="s">
        <v>4765</v>
      </c>
      <c r="G2368" s="8" t="s">
        <v>7538</v>
      </c>
      <c r="M2368" t="s">
        <v>2667</v>
      </c>
      <c r="N2368">
        <v>157</v>
      </c>
      <c r="P2368" t="s">
        <v>4765</v>
      </c>
      <c r="Q2368">
        <v>60</v>
      </c>
    </row>
    <row r="2369" spans="1:17" x14ac:dyDescent="0.2">
      <c r="A2369" s="8" t="s">
        <v>2026</v>
      </c>
      <c r="D2369" s="8" t="s">
        <v>3884</v>
      </c>
      <c r="G2369" s="8" t="s">
        <v>5571</v>
      </c>
      <c r="M2369" t="s">
        <v>2026</v>
      </c>
      <c r="N2369">
        <v>146</v>
      </c>
      <c r="P2369" t="s">
        <v>3884</v>
      </c>
      <c r="Q2369">
        <v>40</v>
      </c>
    </row>
    <row r="2370" spans="1:17" x14ac:dyDescent="0.2">
      <c r="A2370" s="8" t="s">
        <v>2162</v>
      </c>
      <c r="D2370" s="8" t="s">
        <v>3925</v>
      </c>
      <c r="G2370" s="8" t="s">
        <v>2806</v>
      </c>
      <c r="M2370" t="s">
        <v>2162</v>
      </c>
      <c r="N2370">
        <v>135</v>
      </c>
      <c r="P2370" t="s">
        <v>3925</v>
      </c>
      <c r="Q2370">
        <v>51</v>
      </c>
    </row>
    <row r="2371" spans="1:17" x14ac:dyDescent="0.2">
      <c r="A2371" s="8" t="s">
        <v>6228</v>
      </c>
      <c r="D2371" s="8" t="s">
        <v>3993</v>
      </c>
      <c r="G2371" s="8" t="s">
        <v>1496</v>
      </c>
      <c r="M2371" t="s">
        <v>6228</v>
      </c>
      <c r="N2371">
        <v>102</v>
      </c>
      <c r="P2371" t="s">
        <v>3993</v>
      </c>
      <c r="Q2371">
        <v>50</v>
      </c>
    </row>
    <row r="2372" spans="1:17" x14ac:dyDescent="0.2">
      <c r="A2372" s="8" t="s">
        <v>6316</v>
      </c>
      <c r="D2372" s="8" t="s">
        <v>4913</v>
      </c>
      <c r="G2372" s="8" t="s">
        <v>1412</v>
      </c>
      <c r="M2372" t="s">
        <v>6316</v>
      </c>
      <c r="N2372">
        <v>126</v>
      </c>
      <c r="P2372" t="s">
        <v>4913</v>
      </c>
      <c r="Q2372">
        <v>133</v>
      </c>
    </row>
    <row r="2373" spans="1:17" x14ac:dyDescent="0.2">
      <c r="A2373" s="8" t="s">
        <v>2758</v>
      </c>
      <c r="D2373" s="8" t="s">
        <v>4923</v>
      </c>
      <c r="G2373" s="8" t="s">
        <v>3462</v>
      </c>
      <c r="M2373" t="s">
        <v>2758</v>
      </c>
      <c r="N2373">
        <v>154</v>
      </c>
      <c r="P2373" t="s">
        <v>4923</v>
      </c>
      <c r="Q2373">
        <v>121</v>
      </c>
    </row>
    <row r="2374" spans="1:17" x14ac:dyDescent="0.2">
      <c r="A2374" s="8" t="s">
        <v>2350</v>
      </c>
      <c r="D2374" s="8" t="s">
        <v>2865</v>
      </c>
      <c r="G2374" s="8" t="s">
        <v>1671</v>
      </c>
      <c r="M2374" t="s">
        <v>2350</v>
      </c>
      <c r="N2374">
        <v>139</v>
      </c>
      <c r="P2374" t="s">
        <v>2865</v>
      </c>
      <c r="Q2374">
        <v>180</v>
      </c>
    </row>
    <row r="2375" spans="1:17" x14ac:dyDescent="0.2">
      <c r="A2375" s="8" t="s">
        <v>4078</v>
      </c>
      <c r="D2375" s="8" t="s">
        <v>2411</v>
      </c>
      <c r="G2375" s="8" t="s">
        <v>3524</v>
      </c>
      <c r="M2375" t="s">
        <v>4078</v>
      </c>
      <c r="N2375">
        <v>126</v>
      </c>
      <c r="P2375" t="s">
        <v>2411</v>
      </c>
      <c r="Q2375">
        <v>170</v>
      </c>
    </row>
    <row r="2376" spans="1:17" x14ac:dyDescent="0.2">
      <c r="A2376" s="8" t="s">
        <v>6874</v>
      </c>
      <c r="D2376" s="8" t="s">
        <v>2003</v>
      </c>
      <c r="G2376" s="8" t="s">
        <v>7539</v>
      </c>
      <c r="M2376" t="s">
        <v>6874</v>
      </c>
      <c r="N2376">
        <v>103</v>
      </c>
      <c r="P2376" t="s">
        <v>2003</v>
      </c>
      <c r="Q2376">
        <v>166</v>
      </c>
    </row>
    <row r="2377" spans="1:17" x14ac:dyDescent="0.2">
      <c r="A2377" s="8" t="s">
        <v>2587</v>
      </c>
      <c r="D2377" s="8" t="s">
        <v>1995</v>
      </c>
      <c r="G2377" s="8" t="s">
        <v>1705</v>
      </c>
      <c r="M2377" t="s">
        <v>2587</v>
      </c>
      <c r="N2377">
        <v>155</v>
      </c>
      <c r="P2377" t="s">
        <v>1995</v>
      </c>
      <c r="Q2377">
        <v>151</v>
      </c>
    </row>
    <row r="2378" spans="1:17" x14ac:dyDescent="0.2">
      <c r="A2378" s="8" t="s">
        <v>1886</v>
      </c>
      <c r="D2378" s="8" t="s">
        <v>2328</v>
      </c>
      <c r="G2378" s="8" t="s">
        <v>1778</v>
      </c>
      <c r="M2378" t="s">
        <v>1886</v>
      </c>
      <c r="N2378">
        <v>155</v>
      </c>
      <c r="P2378" t="s">
        <v>2328</v>
      </c>
      <c r="Q2378">
        <v>139</v>
      </c>
    </row>
    <row r="2379" spans="1:17" x14ac:dyDescent="0.2">
      <c r="A2379" s="8" t="s">
        <v>1955</v>
      </c>
      <c r="D2379" s="8" t="s">
        <v>6871</v>
      </c>
      <c r="G2379" s="8" t="s">
        <v>3607</v>
      </c>
      <c r="M2379" t="s">
        <v>1955</v>
      </c>
      <c r="N2379">
        <v>148</v>
      </c>
      <c r="P2379" t="s">
        <v>6871</v>
      </c>
      <c r="Q2379">
        <v>126</v>
      </c>
    </row>
    <row r="2380" spans="1:17" x14ac:dyDescent="0.2">
      <c r="A2380" s="8" t="s">
        <v>2077</v>
      </c>
      <c r="D2380" s="8" t="s">
        <v>7541</v>
      </c>
      <c r="G2380" s="8" t="s">
        <v>7540</v>
      </c>
      <c r="M2380" t="s">
        <v>2077</v>
      </c>
      <c r="N2380">
        <v>141</v>
      </c>
      <c r="P2380" t="s">
        <v>7541</v>
      </c>
      <c r="Q2380">
        <v>100</v>
      </c>
    </row>
    <row r="2381" spans="1:17" x14ac:dyDescent="0.2">
      <c r="A2381" s="8" t="s">
        <v>2240</v>
      </c>
      <c r="D2381" s="8" t="s">
        <v>7977</v>
      </c>
      <c r="G2381" s="8" t="s">
        <v>3633</v>
      </c>
      <c r="M2381" t="s">
        <v>2240</v>
      </c>
      <c r="N2381">
        <v>147</v>
      </c>
      <c r="P2381" t="s">
        <v>7977</v>
      </c>
      <c r="Q2381">
        <v>91</v>
      </c>
    </row>
    <row r="2382" spans="1:17" x14ac:dyDescent="0.2">
      <c r="A2382" s="8" t="s">
        <v>3345</v>
      </c>
      <c r="D2382" s="8" t="s">
        <v>7542</v>
      </c>
      <c r="G2382" s="8" t="s">
        <v>3678</v>
      </c>
      <c r="M2382" t="s">
        <v>3345</v>
      </c>
      <c r="N2382">
        <v>130</v>
      </c>
      <c r="P2382" t="s">
        <v>7542</v>
      </c>
      <c r="Q2382">
        <v>81</v>
      </c>
    </row>
    <row r="2383" spans="1:17" x14ac:dyDescent="0.2">
      <c r="A2383" s="8" t="s">
        <v>3358</v>
      </c>
      <c r="D2383" s="8" t="s">
        <v>3022</v>
      </c>
      <c r="G2383" s="8" t="s">
        <v>3719</v>
      </c>
      <c r="M2383" t="s">
        <v>3358</v>
      </c>
      <c r="N2383">
        <v>128</v>
      </c>
      <c r="P2383" t="s">
        <v>3022</v>
      </c>
      <c r="Q2383">
        <v>87</v>
      </c>
    </row>
    <row r="2384" spans="1:17" x14ac:dyDescent="0.2">
      <c r="A2384" s="8" t="s">
        <v>1528</v>
      </c>
      <c r="D2384" s="8" t="s">
        <v>7543</v>
      </c>
      <c r="G2384" s="8" t="s">
        <v>4571</v>
      </c>
      <c r="M2384" t="s">
        <v>1528</v>
      </c>
      <c r="N2384">
        <v>135</v>
      </c>
      <c r="P2384" t="s">
        <v>7543</v>
      </c>
      <c r="Q2384">
        <v>65</v>
      </c>
    </row>
    <row r="2385" spans="1:17" x14ac:dyDescent="0.2">
      <c r="A2385" s="8" t="s">
        <v>5102</v>
      </c>
      <c r="D2385" s="8" t="s">
        <v>3076</v>
      </c>
      <c r="G2385" s="8" t="s">
        <v>8388</v>
      </c>
      <c r="M2385" t="s">
        <v>5102</v>
      </c>
      <c r="N2385">
        <v>105</v>
      </c>
      <c r="P2385" t="s">
        <v>3076</v>
      </c>
      <c r="Q2385">
        <v>62</v>
      </c>
    </row>
    <row r="2386" spans="1:17" x14ac:dyDescent="0.2">
      <c r="A2386" s="8" t="s">
        <v>1679</v>
      </c>
      <c r="D2386" s="8" t="s">
        <v>6375</v>
      </c>
      <c r="G2386" s="8" t="s">
        <v>3755</v>
      </c>
      <c r="M2386" t="s">
        <v>1679</v>
      </c>
      <c r="N2386">
        <v>116</v>
      </c>
      <c r="P2386" t="s">
        <v>6375</v>
      </c>
      <c r="Q2386">
        <v>109</v>
      </c>
    </row>
    <row r="2387" spans="1:17" x14ac:dyDescent="0.2">
      <c r="A2387" s="8" t="s">
        <v>5136</v>
      </c>
      <c r="D2387" s="8" t="s">
        <v>2573</v>
      </c>
      <c r="G2387" s="8" t="s">
        <v>3830</v>
      </c>
      <c r="M2387" t="s">
        <v>5136</v>
      </c>
      <c r="N2387">
        <v>103</v>
      </c>
      <c r="P2387" t="s">
        <v>2573</v>
      </c>
      <c r="Q2387">
        <v>175</v>
      </c>
    </row>
    <row r="2388" spans="1:17" x14ac:dyDescent="0.2">
      <c r="A2388" s="8" t="s">
        <v>5164</v>
      </c>
      <c r="D2388" s="8" t="s">
        <v>1940</v>
      </c>
      <c r="G2388" s="8" t="s">
        <v>3872</v>
      </c>
      <c r="M2388" t="s">
        <v>5164</v>
      </c>
      <c r="N2388">
        <v>83</v>
      </c>
      <c r="P2388" t="s">
        <v>1940</v>
      </c>
      <c r="Q2388">
        <v>159</v>
      </c>
    </row>
    <row r="2389" spans="1:17" x14ac:dyDescent="0.2">
      <c r="A2389" s="8" t="s">
        <v>1827</v>
      </c>
      <c r="D2389" s="8" t="s">
        <v>2065</v>
      </c>
      <c r="G2389" s="8" t="s">
        <v>3821</v>
      </c>
      <c r="M2389" t="s">
        <v>1827</v>
      </c>
      <c r="N2389">
        <v>86</v>
      </c>
      <c r="P2389" t="s">
        <v>2065</v>
      </c>
      <c r="Q2389">
        <v>141</v>
      </c>
    </row>
    <row r="2390" spans="1:17" x14ac:dyDescent="0.2">
      <c r="A2390" s="8" t="s">
        <v>5273</v>
      </c>
      <c r="D2390" s="8" t="s">
        <v>7544</v>
      </c>
      <c r="G2390" s="8" t="s">
        <v>4765</v>
      </c>
      <c r="M2390" t="s">
        <v>5273</v>
      </c>
      <c r="N2390">
        <v>76</v>
      </c>
      <c r="P2390" t="s">
        <v>7544</v>
      </c>
      <c r="Q2390">
        <v>86</v>
      </c>
    </row>
    <row r="2391" spans="1:17" x14ac:dyDescent="0.2">
      <c r="A2391" s="8" t="s">
        <v>5302</v>
      </c>
      <c r="D2391" s="8" t="s">
        <v>6872</v>
      </c>
      <c r="G2391" s="8" t="s">
        <v>3925</v>
      </c>
      <c r="M2391" t="s">
        <v>5302</v>
      </c>
      <c r="N2391">
        <v>60</v>
      </c>
      <c r="P2391" t="s">
        <v>6872</v>
      </c>
      <c r="Q2391">
        <v>102</v>
      </c>
    </row>
    <row r="2392" spans="1:17" x14ac:dyDescent="0.2">
      <c r="A2392" s="8" t="s">
        <v>5386</v>
      </c>
      <c r="D2392" s="8" t="s">
        <v>5744</v>
      </c>
      <c r="G2392" s="8" t="s">
        <v>3993</v>
      </c>
      <c r="M2392" t="s">
        <v>5386</v>
      </c>
      <c r="N2392">
        <v>50</v>
      </c>
      <c r="P2392" t="s">
        <v>5744</v>
      </c>
      <c r="Q2392">
        <v>92</v>
      </c>
    </row>
    <row r="2393" spans="1:17" x14ac:dyDescent="0.2">
      <c r="A2393" s="8" t="s">
        <v>5453</v>
      </c>
      <c r="D2393" s="8" t="s">
        <v>5811</v>
      </c>
      <c r="G2393" s="8" t="s">
        <v>8389</v>
      </c>
      <c r="M2393" t="s">
        <v>5453</v>
      </c>
      <c r="N2393">
        <v>128</v>
      </c>
      <c r="P2393" t="s">
        <v>5811</v>
      </c>
      <c r="Q2393">
        <v>83</v>
      </c>
    </row>
    <row r="2394" spans="1:17" x14ac:dyDescent="0.2">
      <c r="A2394" s="8" t="s">
        <v>5462</v>
      </c>
      <c r="D2394" s="8" t="s">
        <v>7545</v>
      </c>
      <c r="G2394" s="8" t="s">
        <v>4913</v>
      </c>
      <c r="M2394" t="s">
        <v>5462</v>
      </c>
      <c r="N2394">
        <v>120</v>
      </c>
      <c r="P2394" t="s">
        <v>7545</v>
      </c>
      <c r="Q2394">
        <v>54</v>
      </c>
    </row>
    <row r="2395" spans="1:17" x14ac:dyDescent="0.2">
      <c r="A2395" s="8" t="s">
        <v>7549</v>
      </c>
      <c r="D2395" s="8" t="s">
        <v>5980</v>
      </c>
      <c r="G2395" s="8" t="s">
        <v>2865</v>
      </c>
      <c r="M2395" t="s">
        <v>7549</v>
      </c>
      <c r="N2395">
        <v>107</v>
      </c>
      <c r="P2395" t="s">
        <v>5980</v>
      </c>
      <c r="Q2395">
        <v>36</v>
      </c>
    </row>
    <row r="2396" spans="1:17" x14ac:dyDescent="0.2">
      <c r="A2396" s="8" t="s">
        <v>2496</v>
      </c>
      <c r="D2396" s="8" t="s">
        <v>6873</v>
      </c>
      <c r="G2396" s="8" t="s">
        <v>2411</v>
      </c>
      <c r="M2396" t="s">
        <v>2496</v>
      </c>
      <c r="N2396">
        <v>160</v>
      </c>
      <c r="P2396" t="s">
        <v>6873</v>
      </c>
      <c r="Q2396">
        <v>33</v>
      </c>
    </row>
    <row r="2397" spans="1:17" x14ac:dyDescent="0.2">
      <c r="A2397" s="8" t="s">
        <v>2552</v>
      </c>
      <c r="D2397" s="8" t="s">
        <v>2838</v>
      </c>
      <c r="G2397" s="8" t="s">
        <v>2003</v>
      </c>
      <c r="M2397" t="s">
        <v>2552</v>
      </c>
      <c r="N2397">
        <v>140</v>
      </c>
      <c r="P2397" t="s">
        <v>2838</v>
      </c>
      <c r="Q2397">
        <v>123</v>
      </c>
    </row>
    <row r="2398" spans="1:17" x14ac:dyDescent="0.2">
      <c r="A2398" s="8" t="s">
        <v>5526</v>
      </c>
      <c r="D2398" s="8" t="s">
        <v>6225</v>
      </c>
      <c r="G2398" s="8" t="s">
        <v>1995</v>
      </c>
      <c r="M2398" t="s">
        <v>5526</v>
      </c>
      <c r="N2398">
        <v>114</v>
      </c>
      <c r="P2398" t="s">
        <v>6225</v>
      </c>
      <c r="Q2398">
        <v>116</v>
      </c>
    </row>
    <row r="2399" spans="1:17" x14ac:dyDescent="0.2">
      <c r="A2399" s="8" t="s">
        <v>1382</v>
      </c>
      <c r="D2399" s="8" t="s">
        <v>8109</v>
      </c>
      <c r="G2399" s="8" t="s">
        <v>2328</v>
      </c>
      <c r="M2399" t="s">
        <v>1382</v>
      </c>
      <c r="N2399">
        <v>123</v>
      </c>
      <c r="P2399" t="s">
        <v>8109</v>
      </c>
      <c r="Q2399">
        <v>112</v>
      </c>
    </row>
    <row r="2400" spans="1:17" x14ac:dyDescent="0.2">
      <c r="A2400" s="8" t="s">
        <v>2927</v>
      </c>
      <c r="D2400" s="8" t="s">
        <v>7546</v>
      </c>
      <c r="G2400" s="8" t="s">
        <v>6871</v>
      </c>
      <c r="M2400" t="s">
        <v>2927</v>
      </c>
      <c r="N2400">
        <v>109</v>
      </c>
      <c r="P2400" t="s">
        <v>7546</v>
      </c>
      <c r="Q2400">
        <v>92</v>
      </c>
    </row>
    <row r="2401" spans="1:17" x14ac:dyDescent="0.2">
      <c r="A2401" s="8" t="s">
        <v>7978</v>
      </c>
      <c r="D2401" s="8" t="s">
        <v>5646</v>
      </c>
      <c r="G2401" s="8" t="s">
        <v>7541</v>
      </c>
      <c r="M2401" t="s">
        <v>7978</v>
      </c>
      <c r="N2401">
        <v>92</v>
      </c>
      <c r="P2401" t="s">
        <v>5646</v>
      </c>
      <c r="Q2401">
        <v>102</v>
      </c>
    </row>
    <row r="2402" spans="1:17" x14ac:dyDescent="0.2">
      <c r="A2402" s="8" t="s">
        <v>7979</v>
      </c>
      <c r="D2402" s="8" t="s">
        <v>5678</v>
      </c>
      <c r="G2402" s="8" t="s">
        <v>7977</v>
      </c>
      <c r="M2402" t="s">
        <v>7979</v>
      </c>
      <c r="N2402">
        <v>81</v>
      </c>
      <c r="P2402" t="s">
        <v>5678</v>
      </c>
      <c r="Q2402">
        <v>63</v>
      </c>
    </row>
    <row r="2403" spans="1:17" x14ac:dyDescent="0.2">
      <c r="A2403" s="8" t="s">
        <v>3036</v>
      </c>
      <c r="D2403" s="8" t="s">
        <v>5703</v>
      </c>
      <c r="G2403" s="8" t="s">
        <v>7542</v>
      </c>
      <c r="M2403" t="s">
        <v>3036</v>
      </c>
      <c r="N2403">
        <v>70</v>
      </c>
      <c r="P2403" t="s">
        <v>5703</v>
      </c>
      <c r="Q2403">
        <v>100</v>
      </c>
    </row>
    <row r="2404" spans="1:17" x14ac:dyDescent="0.2">
      <c r="A2404" s="8" t="s">
        <v>3135</v>
      </c>
      <c r="D2404" s="8" t="s">
        <v>5834</v>
      </c>
      <c r="G2404" s="8" t="s">
        <v>3022</v>
      </c>
      <c r="M2404" t="s">
        <v>3135</v>
      </c>
      <c r="N2404">
        <v>63</v>
      </c>
      <c r="P2404" t="s">
        <v>5834</v>
      </c>
      <c r="Q2404">
        <v>65</v>
      </c>
    </row>
    <row r="2405" spans="1:17" x14ac:dyDescent="0.2">
      <c r="A2405" s="8" t="s">
        <v>3241</v>
      </c>
      <c r="D2405" s="8" t="s">
        <v>7547</v>
      </c>
      <c r="G2405" s="8" t="s">
        <v>7543</v>
      </c>
      <c r="M2405" t="s">
        <v>3241</v>
      </c>
      <c r="N2405">
        <v>39</v>
      </c>
      <c r="P2405" t="s">
        <v>7547</v>
      </c>
      <c r="Q2405">
        <v>54</v>
      </c>
    </row>
    <row r="2406" spans="1:17" x14ac:dyDescent="0.2">
      <c r="A2406" s="8" t="s">
        <v>2694</v>
      </c>
      <c r="D2406" s="8" t="s">
        <v>5905</v>
      </c>
      <c r="G2406" s="8" t="s">
        <v>3076</v>
      </c>
      <c r="M2406" t="s">
        <v>2694</v>
      </c>
      <c r="N2406">
        <v>139</v>
      </c>
      <c r="P2406" t="s">
        <v>5905</v>
      </c>
      <c r="Q2406">
        <v>65</v>
      </c>
    </row>
    <row r="2407" spans="1:17" x14ac:dyDescent="0.2">
      <c r="A2407" s="8" t="s">
        <v>2263</v>
      </c>
      <c r="D2407" s="8" t="s">
        <v>6729</v>
      </c>
      <c r="G2407" s="8" t="s">
        <v>6375</v>
      </c>
      <c r="M2407" t="s">
        <v>2263</v>
      </c>
      <c r="N2407">
        <v>122</v>
      </c>
      <c r="P2407" t="s">
        <v>6729</v>
      </c>
      <c r="Q2407">
        <v>42</v>
      </c>
    </row>
    <row r="2408" spans="1:17" x14ac:dyDescent="0.2">
      <c r="A2408" s="8" t="s">
        <v>3397</v>
      </c>
      <c r="D2408" s="8" t="s">
        <v>6152</v>
      </c>
      <c r="G2408" s="8" t="s">
        <v>2573</v>
      </c>
      <c r="M2408" t="s">
        <v>3397</v>
      </c>
      <c r="N2408">
        <v>130</v>
      </c>
      <c r="P2408" t="s">
        <v>6152</v>
      </c>
      <c r="Q2408">
        <v>36</v>
      </c>
    </row>
    <row r="2409" spans="1:17" x14ac:dyDescent="0.2">
      <c r="A2409" s="8" t="s">
        <v>1356</v>
      </c>
      <c r="D2409" s="8" t="s">
        <v>7548</v>
      </c>
      <c r="G2409" s="8" t="s">
        <v>1940</v>
      </c>
      <c r="M2409" t="s">
        <v>1356</v>
      </c>
      <c r="N2409">
        <v>118</v>
      </c>
      <c r="P2409" t="s">
        <v>7548</v>
      </c>
      <c r="Q2409">
        <v>23</v>
      </c>
    </row>
    <row r="2410" spans="1:17" x14ac:dyDescent="0.2">
      <c r="A2410" s="8" t="s">
        <v>3489</v>
      </c>
      <c r="D2410" s="8" t="s">
        <v>2667</v>
      </c>
      <c r="G2410" s="8" t="s">
        <v>2065</v>
      </c>
      <c r="M2410" t="s">
        <v>3489</v>
      </c>
      <c r="N2410">
        <v>103</v>
      </c>
      <c r="P2410" t="s">
        <v>2667</v>
      </c>
      <c r="Q2410">
        <v>157</v>
      </c>
    </row>
    <row r="2411" spans="1:17" x14ac:dyDescent="0.2">
      <c r="A2411" s="8" t="s">
        <v>7550</v>
      </c>
      <c r="D2411" s="8" t="s">
        <v>2026</v>
      </c>
      <c r="G2411" s="8" t="s">
        <v>7544</v>
      </c>
      <c r="M2411" t="s">
        <v>7550</v>
      </c>
      <c r="N2411">
        <v>91</v>
      </c>
      <c r="P2411" t="s">
        <v>2026</v>
      </c>
      <c r="Q2411">
        <v>146</v>
      </c>
    </row>
    <row r="2412" spans="1:17" x14ac:dyDescent="0.2">
      <c r="A2412" s="8" t="s">
        <v>1773</v>
      </c>
      <c r="D2412" s="8" t="s">
        <v>2162</v>
      </c>
      <c r="G2412" s="8" t="s">
        <v>6872</v>
      </c>
      <c r="M2412" t="s">
        <v>1773</v>
      </c>
      <c r="N2412">
        <v>91</v>
      </c>
      <c r="P2412" t="s">
        <v>2162</v>
      </c>
      <c r="Q2412">
        <v>133</v>
      </c>
    </row>
    <row r="2413" spans="1:17" x14ac:dyDescent="0.2">
      <c r="A2413" s="8" t="s">
        <v>3617</v>
      </c>
      <c r="D2413" s="8" t="s">
        <v>6316</v>
      </c>
      <c r="G2413" s="8" t="s">
        <v>5744</v>
      </c>
      <c r="M2413" t="s">
        <v>3617</v>
      </c>
      <c r="N2413">
        <v>68</v>
      </c>
      <c r="P2413" t="s">
        <v>6316</v>
      </c>
      <c r="Q2413">
        <v>126</v>
      </c>
    </row>
    <row r="2414" spans="1:17" x14ac:dyDescent="0.2">
      <c r="A2414" s="8" t="s">
        <v>6875</v>
      </c>
      <c r="D2414" s="8" t="s">
        <v>2758</v>
      </c>
      <c r="G2414" s="8" t="s">
        <v>5811</v>
      </c>
      <c r="M2414" t="s">
        <v>6875</v>
      </c>
      <c r="N2414">
        <v>58</v>
      </c>
      <c r="P2414" t="s">
        <v>2758</v>
      </c>
      <c r="Q2414">
        <v>152</v>
      </c>
    </row>
    <row r="2415" spans="1:17" x14ac:dyDescent="0.2">
      <c r="A2415" s="8" t="s">
        <v>3630</v>
      </c>
      <c r="D2415" s="8" t="s">
        <v>2350</v>
      </c>
      <c r="G2415" s="8" t="s">
        <v>7545</v>
      </c>
      <c r="M2415" t="s">
        <v>3630</v>
      </c>
      <c r="N2415">
        <v>99</v>
      </c>
      <c r="P2415" t="s">
        <v>2350</v>
      </c>
      <c r="Q2415">
        <v>143</v>
      </c>
    </row>
    <row r="2416" spans="1:17" x14ac:dyDescent="0.2">
      <c r="A2416" s="8" t="s">
        <v>3689</v>
      </c>
      <c r="D2416" s="8" t="s">
        <v>4078</v>
      </c>
      <c r="G2416" s="8" t="s">
        <v>5980</v>
      </c>
      <c r="M2416" t="s">
        <v>3689</v>
      </c>
      <c r="N2416">
        <v>77</v>
      </c>
      <c r="P2416" t="s">
        <v>4078</v>
      </c>
      <c r="Q2416">
        <v>124</v>
      </c>
    </row>
    <row r="2417" spans="1:17" x14ac:dyDescent="0.2">
      <c r="A2417" s="8" t="s">
        <v>3727</v>
      </c>
      <c r="D2417" s="8" t="s">
        <v>6874</v>
      </c>
      <c r="G2417" s="8" t="s">
        <v>6873</v>
      </c>
      <c r="M2417" t="s">
        <v>3727</v>
      </c>
      <c r="N2417">
        <v>67</v>
      </c>
      <c r="P2417" t="s">
        <v>6874</v>
      </c>
      <c r="Q2417">
        <v>112</v>
      </c>
    </row>
    <row r="2418" spans="1:17" x14ac:dyDescent="0.2">
      <c r="A2418" s="8" t="s">
        <v>3780</v>
      </c>
      <c r="D2418" s="8" t="s">
        <v>2587</v>
      </c>
      <c r="G2418" s="8" t="s">
        <v>2838</v>
      </c>
      <c r="M2418" t="s">
        <v>3780</v>
      </c>
      <c r="N2418">
        <v>77</v>
      </c>
      <c r="P2418" t="s">
        <v>2587</v>
      </c>
      <c r="Q2418">
        <v>160</v>
      </c>
    </row>
    <row r="2419" spans="1:17" x14ac:dyDescent="0.2">
      <c r="A2419" s="8" t="s">
        <v>3860</v>
      </c>
      <c r="D2419" s="8" t="s">
        <v>1886</v>
      </c>
      <c r="G2419" s="8" t="s">
        <v>6225</v>
      </c>
      <c r="M2419" t="s">
        <v>3860</v>
      </c>
      <c r="N2419">
        <v>72</v>
      </c>
      <c r="P2419" t="s">
        <v>1886</v>
      </c>
      <c r="Q2419">
        <v>159</v>
      </c>
    </row>
    <row r="2420" spans="1:17" x14ac:dyDescent="0.2">
      <c r="A2420" s="8" t="s">
        <v>3839</v>
      </c>
      <c r="D2420" s="8" t="s">
        <v>1955</v>
      </c>
      <c r="G2420" s="8" t="s">
        <v>8109</v>
      </c>
      <c r="M2420" t="s">
        <v>3839</v>
      </c>
      <c r="N2420">
        <v>66</v>
      </c>
      <c r="P2420" t="s">
        <v>1955</v>
      </c>
      <c r="Q2420">
        <v>150</v>
      </c>
    </row>
    <row r="2421" spans="1:17" x14ac:dyDescent="0.2">
      <c r="A2421" s="8" t="s">
        <v>3866</v>
      </c>
      <c r="D2421" s="8" t="s">
        <v>2077</v>
      </c>
      <c r="G2421" s="8" t="s">
        <v>7546</v>
      </c>
      <c r="M2421" t="s">
        <v>3866</v>
      </c>
      <c r="N2421">
        <v>51</v>
      </c>
      <c r="P2421" t="s">
        <v>2077</v>
      </c>
      <c r="Q2421">
        <v>146</v>
      </c>
    </row>
    <row r="2422" spans="1:17" x14ac:dyDescent="0.2">
      <c r="A2422" s="8" t="s">
        <v>6876</v>
      </c>
      <c r="D2422" s="8" t="s">
        <v>2240</v>
      </c>
      <c r="G2422" s="8" t="s">
        <v>5646</v>
      </c>
      <c r="M2422" t="s">
        <v>6876</v>
      </c>
      <c r="N2422">
        <v>50</v>
      </c>
      <c r="P2422" t="s">
        <v>2240</v>
      </c>
      <c r="Q2422">
        <v>139</v>
      </c>
    </row>
    <row r="2423" spans="1:17" x14ac:dyDescent="0.2">
      <c r="A2423" s="8" t="s">
        <v>7551</v>
      </c>
      <c r="D2423" s="8" t="s">
        <v>3345</v>
      </c>
      <c r="G2423" s="8" t="s">
        <v>5678</v>
      </c>
      <c r="M2423" t="s">
        <v>7551</v>
      </c>
      <c r="N2423">
        <v>54</v>
      </c>
      <c r="P2423" t="s">
        <v>3345</v>
      </c>
      <c r="Q2423">
        <v>130</v>
      </c>
    </row>
    <row r="2424" spans="1:17" x14ac:dyDescent="0.2">
      <c r="A2424" s="8" t="s">
        <v>7552</v>
      </c>
      <c r="D2424" s="8" t="s">
        <v>3358</v>
      </c>
      <c r="G2424" s="8" t="s">
        <v>5703</v>
      </c>
      <c r="M2424" t="s">
        <v>7552</v>
      </c>
      <c r="N2424">
        <v>38</v>
      </c>
      <c r="P2424" t="s">
        <v>3358</v>
      </c>
      <c r="Q2424">
        <v>125</v>
      </c>
    </row>
    <row r="2425" spans="1:17" x14ac:dyDescent="0.2">
      <c r="A2425" s="8" t="s">
        <v>3923</v>
      </c>
      <c r="D2425" s="8" t="s">
        <v>1528</v>
      </c>
      <c r="G2425" s="8" t="s">
        <v>5834</v>
      </c>
      <c r="M2425" t="s">
        <v>3923</v>
      </c>
      <c r="N2425">
        <v>38</v>
      </c>
      <c r="P2425" t="s">
        <v>1528</v>
      </c>
      <c r="Q2425">
        <v>140</v>
      </c>
    </row>
    <row r="2426" spans="1:17" x14ac:dyDescent="0.2">
      <c r="A2426" s="8" t="s">
        <v>3944</v>
      </c>
      <c r="D2426" s="8" t="s">
        <v>5102</v>
      </c>
      <c r="G2426" s="8" t="s">
        <v>7547</v>
      </c>
      <c r="M2426" t="s">
        <v>3944</v>
      </c>
      <c r="N2426">
        <v>16</v>
      </c>
      <c r="P2426" t="s">
        <v>5102</v>
      </c>
      <c r="Q2426">
        <v>111</v>
      </c>
    </row>
    <row r="2427" spans="1:17" x14ac:dyDescent="0.2">
      <c r="A2427" s="8" t="s">
        <v>3990</v>
      </c>
      <c r="D2427" s="8" t="s">
        <v>1679</v>
      </c>
      <c r="G2427" s="8" t="s">
        <v>5905</v>
      </c>
      <c r="M2427" t="s">
        <v>3990</v>
      </c>
      <c r="N2427">
        <v>23</v>
      </c>
      <c r="P2427" t="s">
        <v>1679</v>
      </c>
      <c r="Q2427">
        <v>116</v>
      </c>
    </row>
    <row r="2428" spans="1:17" x14ac:dyDescent="0.2">
      <c r="A2428" s="8" t="s">
        <v>2900</v>
      </c>
      <c r="D2428" s="8" t="s">
        <v>5136</v>
      </c>
      <c r="G2428" s="8" t="s">
        <v>6729</v>
      </c>
      <c r="M2428" t="s">
        <v>2900</v>
      </c>
      <c r="N2428">
        <v>181</v>
      </c>
      <c r="P2428" t="s">
        <v>5136</v>
      </c>
      <c r="Q2428">
        <v>105</v>
      </c>
    </row>
    <row r="2429" spans="1:17" x14ac:dyDescent="0.2">
      <c r="A2429" s="8" t="s">
        <v>1991</v>
      </c>
      <c r="D2429" s="8" t="s">
        <v>5164</v>
      </c>
      <c r="G2429" s="8" t="s">
        <v>6152</v>
      </c>
      <c r="M2429" t="s">
        <v>1991</v>
      </c>
      <c r="N2429">
        <v>170</v>
      </c>
      <c r="P2429" t="s">
        <v>5164</v>
      </c>
      <c r="Q2429">
        <v>83</v>
      </c>
    </row>
    <row r="2430" spans="1:17" x14ac:dyDescent="0.2">
      <c r="A2430" s="8" t="s">
        <v>2036</v>
      </c>
      <c r="D2430" s="8" t="s">
        <v>1827</v>
      </c>
      <c r="G2430" s="8" t="s">
        <v>7548</v>
      </c>
      <c r="M2430" t="s">
        <v>2036</v>
      </c>
      <c r="N2430">
        <v>144</v>
      </c>
      <c r="P2430" t="s">
        <v>1827</v>
      </c>
      <c r="Q2430">
        <v>91</v>
      </c>
    </row>
    <row r="2431" spans="1:17" x14ac:dyDescent="0.2">
      <c r="A2431" s="8" t="s">
        <v>2173</v>
      </c>
      <c r="D2431" s="8" t="s">
        <v>5273</v>
      </c>
      <c r="G2431" s="8" t="s">
        <v>2667</v>
      </c>
      <c r="M2431" t="s">
        <v>2173</v>
      </c>
      <c r="N2431">
        <v>154</v>
      </c>
      <c r="P2431" t="s">
        <v>5273</v>
      </c>
      <c r="Q2431">
        <v>73</v>
      </c>
    </row>
    <row r="2432" spans="1:17" x14ac:dyDescent="0.2">
      <c r="A2432" s="8" t="s">
        <v>2329</v>
      </c>
      <c r="D2432" s="8" t="s">
        <v>5302</v>
      </c>
      <c r="G2432" s="8" t="s">
        <v>2026</v>
      </c>
      <c r="M2432" t="s">
        <v>2329</v>
      </c>
      <c r="N2432">
        <v>129</v>
      </c>
      <c r="P2432" t="s">
        <v>5302</v>
      </c>
      <c r="Q2432">
        <v>64</v>
      </c>
    </row>
    <row r="2433" spans="1:17" x14ac:dyDescent="0.2">
      <c r="A2433" s="8" t="s">
        <v>4123</v>
      </c>
      <c r="D2433" s="8" t="s">
        <v>5386</v>
      </c>
      <c r="G2433" s="8" t="s">
        <v>2162</v>
      </c>
      <c r="M2433" t="s">
        <v>4123</v>
      </c>
      <c r="N2433">
        <v>121</v>
      </c>
      <c r="P2433" t="s">
        <v>5386</v>
      </c>
      <c r="Q2433">
        <v>65</v>
      </c>
    </row>
    <row r="2434" spans="1:17" x14ac:dyDescent="0.2">
      <c r="A2434" s="8" t="s">
        <v>4160</v>
      </c>
      <c r="D2434" s="8" t="s">
        <v>5453</v>
      </c>
      <c r="G2434" s="8" t="s">
        <v>6228</v>
      </c>
      <c r="M2434" t="s">
        <v>4160</v>
      </c>
      <c r="N2434">
        <v>121</v>
      </c>
      <c r="P2434" t="s">
        <v>5453</v>
      </c>
      <c r="Q2434">
        <v>127</v>
      </c>
    </row>
    <row r="2435" spans="1:17" x14ac:dyDescent="0.2">
      <c r="A2435" s="8" t="s">
        <v>4158</v>
      </c>
      <c r="D2435" s="8" t="s">
        <v>5462</v>
      </c>
      <c r="G2435" s="8" t="s">
        <v>2758</v>
      </c>
      <c r="M2435" t="s">
        <v>4158</v>
      </c>
      <c r="N2435">
        <v>111</v>
      </c>
      <c r="P2435" t="s">
        <v>5462</v>
      </c>
      <c r="Q2435">
        <v>124</v>
      </c>
    </row>
    <row r="2436" spans="1:17" x14ac:dyDescent="0.2">
      <c r="A2436" s="8" t="s">
        <v>4170</v>
      </c>
      <c r="D2436" s="8" t="s">
        <v>7549</v>
      </c>
      <c r="G2436" s="8" t="s">
        <v>2350</v>
      </c>
      <c r="M2436" t="s">
        <v>4170</v>
      </c>
      <c r="N2436">
        <v>118</v>
      </c>
      <c r="P2436" t="s">
        <v>7549</v>
      </c>
      <c r="Q2436">
        <v>111</v>
      </c>
    </row>
    <row r="2437" spans="1:17" x14ac:dyDescent="0.2">
      <c r="A2437" s="8" t="s">
        <v>6730</v>
      </c>
      <c r="D2437" s="8" t="s">
        <v>2496</v>
      </c>
      <c r="G2437" s="8" t="s">
        <v>4078</v>
      </c>
      <c r="M2437" t="s">
        <v>6730</v>
      </c>
      <c r="N2437">
        <v>85</v>
      </c>
      <c r="P2437" t="s">
        <v>2496</v>
      </c>
      <c r="Q2437">
        <v>166</v>
      </c>
    </row>
    <row r="2438" spans="1:17" x14ac:dyDescent="0.2">
      <c r="A2438" s="8" t="s">
        <v>4364</v>
      </c>
      <c r="D2438" s="8" t="s">
        <v>2552</v>
      </c>
      <c r="G2438" s="8" t="s">
        <v>6874</v>
      </c>
      <c r="M2438" t="s">
        <v>4364</v>
      </c>
      <c r="N2438">
        <v>77</v>
      </c>
      <c r="P2438" t="s">
        <v>2552</v>
      </c>
      <c r="Q2438">
        <v>138</v>
      </c>
    </row>
    <row r="2439" spans="1:17" x14ac:dyDescent="0.2">
      <c r="A2439" s="8" t="s">
        <v>6386</v>
      </c>
      <c r="D2439" s="8" t="s">
        <v>5526</v>
      </c>
      <c r="G2439" s="8" t="s">
        <v>2587</v>
      </c>
      <c r="M2439" t="s">
        <v>6386</v>
      </c>
      <c r="N2439">
        <v>120</v>
      </c>
      <c r="P2439" t="s">
        <v>5526</v>
      </c>
      <c r="Q2439">
        <v>120</v>
      </c>
    </row>
    <row r="2440" spans="1:17" x14ac:dyDescent="0.2">
      <c r="A2440" s="8" t="s">
        <v>2808</v>
      </c>
      <c r="D2440" s="8" t="s">
        <v>1382</v>
      </c>
      <c r="G2440" s="8" t="s">
        <v>1886</v>
      </c>
      <c r="M2440" t="s">
        <v>2808</v>
      </c>
      <c r="N2440">
        <v>141</v>
      </c>
      <c r="P2440" t="s">
        <v>1382</v>
      </c>
      <c r="Q2440">
        <v>128</v>
      </c>
    </row>
    <row r="2441" spans="1:17" x14ac:dyDescent="0.2">
      <c r="A2441" s="8" t="s">
        <v>1437</v>
      </c>
      <c r="D2441" s="8" t="s">
        <v>2927</v>
      </c>
      <c r="G2441" s="8" t="s">
        <v>1955</v>
      </c>
      <c r="M2441" t="s">
        <v>1437</v>
      </c>
      <c r="N2441">
        <v>113</v>
      </c>
      <c r="P2441" t="s">
        <v>2927</v>
      </c>
      <c r="Q2441">
        <v>107</v>
      </c>
    </row>
    <row r="2442" spans="1:17" x14ac:dyDescent="0.2">
      <c r="A2442" s="8" t="s">
        <v>6877</v>
      </c>
      <c r="D2442" s="8" t="s">
        <v>7979</v>
      </c>
      <c r="G2442" s="8" t="s">
        <v>2077</v>
      </c>
      <c r="M2442" t="s">
        <v>6877</v>
      </c>
      <c r="N2442">
        <v>99</v>
      </c>
      <c r="P2442" t="s">
        <v>7979</v>
      </c>
      <c r="Q2442">
        <v>80</v>
      </c>
    </row>
    <row r="2443" spans="1:17" x14ac:dyDescent="0.2">
      <c r="A2443" s="8" t="s">
        <v>3484</v>
      </c>
      <c r="D2443" s="8" t="s">
        <v>3036</v>
      </c>
      <c r="G2443" s="8" t="s">
        <v>2240</v>
      </c>
      <c r="M2443" t="s">
        <v>3484</v>
      </c>
      <c r="N2443">
        <v>104</v>
      </c>
      <c r="P2443" t="s">
        <v>3036</v>
      </c>
      <c r="Q2443">
        <v>74</v>
      </c>
    </row>
    <row r="2444" spans="1:17" x14ac:dyDescent="0.2">
      <c r="A2444" s="8" t="s">
        <v>3496</v>
      </c>
      <c r="D2444" s="8" t="s">
        <v>3135</v>
      </c>
      <c r="G2444" s="8" t="s">
        <v>3345</v>
      </c>
      <c r="M2444" t="s">
        <v>3496</v>
      </c>
      <c r="N2444">
        <v>96</v>
      </c>
      <c r="P2444" t="s">
        <v>3135</v>
      </c>
      <c r="Q2444">
        <v>55</v>
      </c>
    </row>
    <row r="2445" spans="1:17" x14ac:dyDescent="0.2">
      <c r="A2445" s="8" t="s">
        <v>1786</v>
      </c>
      <c r="D2445" s="8" t="s">
        <v>8110</v>
      </c>
      <c r="G2445" s="8" t="s">
        <v>3358</v>
      </c>
      <c r="M2445" t="s">
        <v>1786</v>
      </c>
      <c r="N2445">
        <v>85</v>
      </c>
      <c r="P2445" t="s">
        <v>8110</v>
      </c>
      <c r="Q2445">
        <v>36</v>
      </c>
    </row>
    <row r="2446" spans="1:17" x14ac:dyDescent="0.2">
      <c r="A2446" s="8" t="s">
        <v>3573</v>
      </c>
      <c r="D2446" s="8" t="s">
        <v>3303</v>
      </c>
      <c r="G2446" s="8" t="s">
        <v>1528</v>
      </c>
      <c r="M2446" t="s">
        <v>3573</v>
      </c>
      <c r="N2446">
        <v>65</v>
      </c>
      <c r="P2446" t="s">
        <v>3303</v>
      </c>
      <c r="Q2446">
        <v>123</v>
      </c>
    </row>
    <row r="2447" spans="1:17" x14ac:dyDescent="0.2">
      <c r="A2447" s="8" t="s">
        <v>7553</v>
      </c>
      <c r="D2447" s="8" t="s">
        <v>2694</v>
      </c>
      <c r="G2447" s="8" t="s">
        <v>5102</v>
      </c>
      <c r="M2447" t="s">
        <v>7553</v>
      </c>
      <c r="N2447">
        <v>51</v>
      </c>
      <c r="P2447" t="s">
        <v>2694</v>
      </c>
      <c r="Q2447">
        <v>140</v>
      </c>
    </row>
    <row r="2448" spans="1:17" x14ac:dyDescent="0.2">
      <c r="A2448" s="8" t="s">
        <v>3669</v>
      </c>
      <c r="D2448" s="8" t="s">
        <v>2263</v>
      </c>
      <c r="G2448" s="8" t="s">
        <v>1679</v>
      </c>
      <c r="M2448" t="s">
        <v>3669</v>
      </c>
      <c r="N2448">
        <v>88</v>
      </c>
      <c r="P2448" t="s">
        <v>2263</v>
      </c>
      <c r="Q2448">
        <v>129</v>
      </c>
    </row>
    <row r="2449" spans="1:17" x14ac:dyDescent="0.2">
      <c r="A2449" s="8" t="s">
        <v>3739</v>
      </c>
      <c r="D2449" s="8" t="s">
        <v>3397</v>
      </c>
      <c r="G2449" s="8" t="s">
        <v>5136</v>
      </c>
      <c r="M2449" t="s">
        <v>3739</v>
      </c>
      <c r="N2449">
        <v>74</v>
      </c>
      <c r="P2449" t="s">
        <v>3397</v>
      </c>
      <c r="Q2449">
        <v>127</v>
      </c>
    </row>
    <row r="2450" spans="1:17" x14ac:dyDescent="0.2">
      <c r="A2450" s="8" t="s">
        <v>6731</v>
      </c>
      <c r="D2450" s="8" t="s">
        <v>1356</v>
      </c>
      <c r="G2450" s="8" t="s">
        <v>5164</v>
      </c>
      <c r="M2450" t="s">
        <v>6731</v>
      </c>
      <c r="N2450">
        <v>56</v>
      </c>
      <c r="P2450" t="s">
        <v>1356</v>
      </c>
      <c r="Q2450">
        <v>118</v>
      </c>
    </row>
    <row r="2451" spans="1:17" x14ac:dyDescent="0.2">
      <c r="A2451" s="8" t="s">
        <v>7554</v>
      </c>
      <c r="D2451" s="8" t="s">
        <v>3489</v>
      </c>
      <c r="G2451" s="8" t="s">
        <v>1827</v>
      </c>
      <c r="M2451" t="s">
        <v>7554</v>
      </c>
      <c r="N2451">
        <v>46</v>
      </c>
      <c r="P2451" t="s">
        <v>3489</v>
      </c>
      <c r="Q2451">
        <v>109</v>
      </c>
    </row>
    <row r="2452" spans="1:17" x14ac:dyDescent="0.2">
      <c r="A2452" s="8" t="s">
        <v>3768</v>
      </c>
      <c r="D2452" s="8" t="s">
        <v>7550</v>
      </c>
      <c r="G2452" s="8" t="s">
        <v>5273</v>
      </c>
      <c r="M2452" t="s">
        <v>3768</v>
      </c>
      <c r="N2452">
        <v>60</v>
      </c>
      <c r="P2452" t="s">
        <v>7550</v>
      </c>
      <c r="Q2452">
        <v>92</v>
      </c>
    </row>
    <row r="2453" spans="1:17" x14ac:dyDescent="0.2">
      <c r="A2453" s="8" t="s">
        <v>3784</v>
      </c>
      <c r="D2453" s="8" t="s">
        <v>1773</v>
      </c>
      <c r="G2453" s="8" t="s">
        <v>5302</v>
      </c>
      <c r="M2453" t="s">
        <v>3784</v>
      </c>
      <c r="N2453">
        <v>51</v>
      </c>
      <c r="P2453" t="s">
        <v>1773</v>
      </c>
      <c r="Q2453">
        <v>95</v>
      </c>
    </row>
    <row r="2454" spans="1:17" x14ac:dyDescent="0.2">
      <c r="A2454" s="8" t="s">
        <v>3827</v>
      </c>
      <c r="D2454" s="8" t="s">
        <v>3617</v>
      </c>
      <c r="G2454" s="8" t="s">
        <v>5386</v>
      </c>
      <c r="M2454" t="s">
        <v>3827</v>
      </c>
      <c r="N2454">
        <v>61</v>
      </c>
      <c r="P2454" t="s">
        <v>3617</v>
      </c>
      <c r="Q2454">
        <v>69</v>
      </c>
    </row>
    <row r="2455" spans="1:17" x14ac:dyDescent="0.2">
      <c r="A2455" s="8" t="s">
        <v>3920</v>
      </c>
      <c r="D2455" s="8" t="s">
        <v>6875</v>
      </c>
      <c r="G2455" s="8" t="s">
        <v>5453</v>
      </c>
      <c r="M2455" t="s">
        <v>3920</v>
      </c>
      <c r="N2455">
        <v>32</v>
      </c>
      <c r="P2455" t="s">
        <v>6875</v>
      </c>
      <c r="Q2455">
        <v>66</v>
      </c>
    </row>
    <row r="2456" spans="1:17" x14ac:dyDescent="0.2">
      <c r="A2456" s="8" t="s">
        <v>7555</v>
      </c>
      <c r="D2456" s="8" t="s">
        <v>3630</v>
      </c>
      <c r="G2456" s="8" t="s">
        <v>5462</v>
      </c>
      <c r="M2456" t="s">
        <v>7555</v>
      </c>
      <c r="N2456">
        <v>27</v>
      </c>
      <c r="P2456" t="s">
        <v>3630</v>
      </c>
      <c r="Q2456">
        <v>89</v>
      </c>
    </row>
    <row r="2457" spans="1:17" x14ac:dyDescent="0.2">
      <c r="A2457" s="8" t="s">
        <v>3926</v>
      </c>
      <c r="D2457" s="8" t="s">
        <v>3689</v>
      </c>
      <c r="G2457" s="8" t="s">
        <v>7549</v>
      </c>
      <c r="M2457" t="s">
        <v>3926</v>
      </c>
      <c r="N2457">
        <v>36</v>
      </c>
      <c r="P2457" t="s">
        <v>3689</v>
      </c>
      <c r="Q2457">
        <v>68</v>
      </c>
    </row>
    <row r="2458" spans="1:17" x14ac:dyDescent="0.2">
      <c r="A2458" s="8" t="s">
        <v>3997</v>
      </c>
      <c r="D2458" s="8" t="s">
        <v>3727</v>
      </c>
      <c r="G2458" s="8" t="s">
        <v>2496</v>
      </c>
      <c r="M2458" t="s">
        <v>3997</v>
      </c>
      <c r="N2458">
        <v>21</v>
      </c>
      <c r="P2458" t="s">
        <v>3727</v>
      </c>
      <c r="Q2458">
        <v>59</v>
      </c>
    </row>
    <row r="2459" spans="1:17" x14ac:dyDescent="0.2">
      <c r="A2459" s="8" t="s">
        <v>2889</v>
      </c>
      <c r="D2459" s="8" t="s">
        <v>3780</v>
      </c>
      <c r="G2459" s="8" t="s">
        <v>2552</v>
      </c>
      <c r="M2459" t="s">
        <v>2889</v>
      </c>
      <c r="N2459">
        <v>166</v>
      </c>
      <c r="P2459" t="s">
        <v>3780</v>
      </c>
      <c r="Q2459">
        <v>83</v>
      </c>
    </row>
    <row r="2460" spans="1:17" x14ac:dyDescent="0.2">
      <c r="A2460" s="8" t="s">
        <v>1928</v>
      </c>
      <c r="D2460" s="8" t="s">
        <v>3860</v>
      </c>
      <c r="G2460" s="8" t="s">
        <v>5526</v>
      </c>
      <c r="M2460" t="s">
        <v>1928</v>
      </c>
      <c r="N2460">
        <v>149</v>
      </c>
      <c r="P2460" t="s">
        <v>3860</v>
      </c>
      <c r="Q2460">
        <v>71</v>
      </c>
    </row>
    <row r="2461" spans="1:17" x14ac:dyDescent="0.2">
      <c r="A2461" s="8" t="s">
        <v>2002</v>
      </c>
      <c r="D2461" s="8" t="s">
        <v>3839</v>
      </c>
      <c r="G2461" s="8" t="s">
        <v>1382</v>
      </c>
      <c r="M2461" t="s">
        <v>2002</v>
      </c>
      <c r="N2461">
        <v>157</v>
      </c>
      <c r="P2461" t="s">
        <v>3839</v>
      </c>
      <c r="Q2461">
        <v>62</v>
      </c>
    </row>
    <row r="2462" spans="1:17" x14ac:dyDescent="0.2">
      <c r="A2462" s="8" t="s">
        <v>2043</v>
      </c>
      <c r="D2462" s="8" t="s">
        <v>3866</v>
      </c>
      <c r="G2462" s="8" t="s">
        <v>2927</v>
      </c>
      <c r="M2462" t="s">
        <v>2043</v>
      </c>
      <c r="N2462">
        <v>137</v>
      </c>
      <c r="P2462" t="s">
        <v>3866</v>
      </c>
      <c r="Q2462">
        <v>54</v>
      </c>
    </row>
    <row r="2463" spans="1:17" x14ac:dyDescent="0.2">
      <c r="A2463" s="8" t="s">
        <v>4042</v>
      </c>
      <c r="D2463" s="8" t="s">
        <v>6876</v>
      </c>
      <c r="G2463" s="8" t="s">
        <v>7978</v>
      </c>
      <c r="M2463" t="s">
        <v>4042</v>
      </c>
      <c r="N2463">
        <v>136</v>
      </c>
      <c r="P2463" t="s">
        <v>6876</v>
      </c>
      <c r="Q2463">
        <v>43</v>
      </c>
    </row>
    <row r="2464" spans="1:17" x14ac:dyDescent="0.2">
      <c r="A2464" s="8" t="s">
        <v>4025</v>
      </c>
      <c r="D2464" s="8" t="s">
        <v>7551</v>
      </c>
      <c r="G2464" s="8" t="s">
        <v>3036</v>
      </c>
      <c r="M2464" t="s">
        <v>4025</v>
      </c>
      <c r="N2464">
        <v>114</v>
      </c>
      <c r="P2464" t="s">
        <v>7551</v>
      </c>
      <c r="Q2464">
        <v>55</v>
      </c>
    </row>
    <row r="2465" spans="1:17" x14ac:dyDescent="0.2">
      <c r="A2465" s="8" t="s">
        <v>1479</v>
      </c>
      <c r="D2465" s="8" t="s">
        <v>7552</v>
      </c>
      <c r="G2465" s="8" t="s">
        <v>3135</v>
      </c>
      <c r="M2465" t="s">
        <v>1479</v>
      </c>
      <c r="N2465">
        <v>144</v>
      </c>
      <c r="P2465" t="s">
        <v>7552</v>
      </c>
      <c r="Q2465">
        <v>25</v>
      </c>
    </row>
    <row r="2466" spans="1:17" x14ac:dyDescent="0.2">
      <c r="A2466" s="8" t="s">
        <v>1514</v>
      </c>
      <c r="D2466" s="8" t="s">
        <v>3923</v>
      </c>
      <c r="G2466" s="8" t="s">
        <v>8110</v>
      </c>
      <c r="M2466" t="s">
        <v>1514</v>
      </c>
      <c r="N2466">
        <v>143</v>
      </c>
      <c r="P2466" t="s">
        <v>3923</v>
      </c>
      <c r="Q2466">
        <v>38</v>
      </c>
    </row>
    <row r="2467" spans="1:17" x14ac:dyDescent="0.2">
      <c r="A2467" s="8" t="s">
        <v>1452</v>
      </c>
      <c r="D2467" s="8" t="s">
        <v>3944</v>
      </c>
      <c r="G2467" s="8" t="s">
        <v>2694</v>
      </c>
      <c r="M2467" t="s">
        <v>1452</v>
      </c>
      <c r="N2467">
        <v>125</v>
      </c>
      <c r="P2467" t="s">
        <v>3944</v>
      </c>
      <c r="Q2467">
        <v>35</v>
      </c>
    </row>
    <row r="2468" spans="1:17" x14ac:dyDescent="0.2">
      <c r="A2468" s="8" t="s">
        <v>5604</v>
      </c>
      <c r="D2468" s="8" t="s">
        <v>3990</v>
      </c>
      <c r="G2468" s="8" t="s">
        <v>2263</v>
      </c>
      <c r="M2468" t="s">
        <v>5604</v>
      </c>
      <c r="N2468">
        <v>117</v>
      </c>
      <c r="P2468" t="s">
        <v>3990</v>
      </c>
      <c r="Q2468">
        <v>21</v>
      </c>
    </row>
    <row r="2469" spans="1:17" x14ac:dyDescent="0.2">
      <c r="A2469" s="8" t="s">
        <v>5623</v>
      </c>
      <c r="D2469" s="8" t="s">
        <v>2900</v>
      </c>
      <c r="G2469" s="8" t="s">
        <v>3397</v>
      </c>
      <c r="M2469" t="s">
        <v>5623</v>
      </c>
      <c r="N2469">
        <v>119</v>
      </c>
      <c r="P2469" t="s">
        <v>2900</v>
      </c>
      <c r="Q2469">
        <v>180</v>
      </c>
    </row>
    <row r="2470" spans="1:17" x14ac:dyDescent="0.2">
      <c r="A2470" s="8" t="s">
        <v>5626</v>
      </c>
      <c r="D2470" s="8" t="s">
        <v>1991</v>
      </c>
      <c r="G2470" s="8" t="s">
        <v>1356</v>
      </c>
      <c r="M2470" t="s">
        <v>5626</v>
      </c>
      <c r="N2470">
        <v>101</v>
      </c>
      <c r="P2470" t="s">
        <v>1991</v>
      </c>
      <c r="Q2470">
        <v>172</v>
      </c>
    </row>
    <row r="2471" spans="1:17" x14ac:dyDescent="0.2">
      <c r="A2471" s="8" t="s">
        <v>6878</v>
      </c>
      <c r="D2471" s="8" t="s">
        <v>2036</v>
      </c>
      <c r="G2471" s="8" t="s">
        <v>3489</v>
      </c>
      <c r="M2471" t="s">
        <v>6878</v>
      </c>
      <c r="N2471">
        <v>93</v>
      </c>
      <c r="P2471" t="s">
        <v>2036</v>
      </c>
      <c r="Q2471">
        <v>149</v>
      </c>
    </row>
    <row r="2472" spans="1:17" x14ac:dyDescent="0.2">
      <c r="A2472" s="8" t="s">
        <v>6879</v>
      </c>
      <c r="D2472" s="8" t="s">
        <v>2173</v>
      </c>
      <c r="G2472" s="8" t="s">
        <v>7550</v>
      </c>
      <c r="M2472" t="s">
        <v>6879</v>
      </c>
      <c r="N2472">
        <v>87</v>
      </c>
      <c r="P2472" t="s">
        <v>2173</v>
      </c>
      <c r="Q2472">
        <v>157</v>
      </c>
    </row>
    <row r="2473" spans="1:17" x14ac:dyDescent="0.2">
      <c r="A2473" s="8" t="s">
        <v>1654</v>
      </c>
      <c r="D2473" s="8" t="s">
        <v>2329</v>
      </c>
      <c r="G2473" s="8" t="s">
        <v>1773</v>
      </c>
      <c r="M2473" t="s">
        <v>1654</v>
      </c>
      <c r="N2473">
        <v>127</v>
      </c>
      <c r="P2473" t="s">
        <v>2329</v>
      </c>
      <c r="Q2473">
        <v>134</v>
      </c>
    </row>
    <row r="2474" spans="1:17" x14ac:dyDescent="0.2">
      <c r="A2474" s="8" t="s">
        <v>1585</v>
      </c>
      <c r="D2474" s="8" t="s">
        <v>4123</v>
      </c>
      <c r="G2474" s="8" t="s">
        <v>3617</v>
      </c>
      <c r="M2474" t="s">
        <v>1585</v>
      </c>
      <c r="N2474">
        <v>117</v>
      </c>
      <c r="P2474" t="s">
        <v>4123</v>
      </c>
      <c r="Q2474">
        <v>118</v>
      </c>
    </row>
    <row r="2475" spans="1:17" x14ac:dyDescent="0.2">
      <c r="A2475" s="8" t="s">
        <v>5638</v>
      </c>
      <c r="D2475" s="8" t="s">
        <v>4160</v>
      </c>
      <c r="G2475" s="8" t="s">
        <v>6875</v>
      </c>
      <c r="M2475" t="s">
        <v>5638</v>
      </c>
      <c r="N2475">
        <v>111</v>
      </c>
      <c r="P2475" t="s">
        <v>4160</v>
      </c>
      <c r="Q2475">
        <v>119</v>
      </c>
    </row>
    <row r="2476" spans="1:17" x14ac:dyDescent="0.2">
      <c r="A2476" s="8" t="s">
        <v>5644</v>
      </c>
      <c r="D2476" s="8" t="s">
        <v>4158</v>
      </c>
      <c r="G2476" s="8" t="s">
        <v>3630</v>
      </c>
      <c r="M2476" t="s">
        <v>5644</v>
      </c>
      <c r="N2476">
        <v>103</v>
      </c>
      <c r="P2476" t="s">
        <v>4158</v>
      </c>
      <c r="Q2476">
        <v>115</v>
      </c>
    </row>
    <row r="2477" spans="1:17" x14ac:dyDescent="0.2">
      <c r="A2477" s="8" t="s">
        <v>5655</v>
      </c>
      <c r="D2477" s="8" t="s">
        <v>4170</v>
      </c>
      <c r="G2477" s="8" t="s">
        <v>3689</v>
      </c>
      <c r="M2477" t="s">
        <v>5655</v>
      </c>
      <c r="N2477">
        <v>87</v>
      </c>
      <c r="P2477" t="s">
        <v>4170</v>
      </c>
      <c r="Q2477">
        <v>119</v>
      </c>
    </row>
    <row r="2478" spans="1:17" x14ac:dyDescent="0.2">
      <c r="A2478" s="8" t="s">
        <v>5681</v>
      </c>
      <c r="D2478" s="8" t="s">
        <v>6730</v>
      </c>
      <c r="G2478" s="8" t="s">
        <v>3727</v>
      </c>
      <c r="M2478" t="s">
        <v>5681</v>
      </c>
      <c r="N2478">
        <v>84</v>
      </c>
      <c r="P2478" t="s">
        <v>6730</v>
      </c>
      <c r="Q2478">
        <v>91</v>
      </c>
    </row>
    <row r="2479" spans="1:17" x14ac:dyDescent="0.2">
      <c r="A2479" s="8" t="s">
        <v>5695</v>
      </c>
      <c r="D2479" s="8" t="s">
        <v>4364</v>
      </c>
      <c r="G2479" s="8" t="s">
        <v>8390</v>
      </c>
      <c r="M2479" t="s">
        <v>5695</v>
      </c>
      <c r="N2479">
        <v>73</v>
      </c>
      <c r="P2479" t="s">
        <v>4364</v>
      </c>
      <c r="Q2479">
        <v>69</v>
      </c>
    </row>
    <row r="2480" spans="1:17" x14ac:dyDescent="0.2">
      <c r="A2480" s="8" t="s">
        <v>1819</v>
      </c>
      <c r="D2480" s="8" t="s">
        <v>2808</v>
      </c>
      <c r="G2480" s="8" t="s">
        <v>3780</v>
      </c>
      <c r="M2480" t="s">
        <v>1819</v>
      </c>
      <c r="N2480">
        <v>108</v>
      </c>
      <c r="P2480" t="s">
        <v>2808</v>
      </c>
      <c r="Q2480">
        <v>137</v>
      </c>
    </row>
    <row r="2481" spans="1:17" x14ac:dyDescent="0.2">
      <c r="A2481" s="8" t="s">
        <v>1732</v>
      </c>
      <c r="D2481" s="8" t="s">
        <v>1437</v>
      </c>
      <c r="G2481" s="8" t="s">
        <v>3860</v>
      </c>
      <c r="M2481" t="s">
        <v>1732</v>
      </c>
      <c r="N2481">
        <v>87</v>
      </c>
      <c r="P2481" t="s">
        <v>1437</v>
      </c>
      <c r="Q2481">
        <v>125</v>
      </c>
    </row>
    <row r="2482" spans="1:17" x14ac:dyDescent="0.2">
      <c r="A2482" s="8" t="s">
        <v>5697</v>
      </c>
      <c r="D2482" s="8" t="s">
        <v>6877</v>
      </c>
      <c r="G2482" s="8" t="s">
        <v>3839</v>
      </c>
      <c r="M2482" t="s">
        <v>5697</v>
      </c>
      <c r="N2482">
        <v>84</v>
      </c>
      <c r="P2482" t="s">
        <v>6877</v>
      </c>
      <c r="Q2482">
        <v>101</v>
      </c>
    </row>
    <row r="2483" spans="1:17" x14ac:dyDescent="0.2">
      <c r="A2483" s="8" t="s">
        <v>5707</v>
      </c>
      <c r="D2483" s="8" t="s">
        <v>3484</v>
      </c>
      <c r="G2483" s="8" t="s">
        <v>3866</v>
      </c>
      <c r="M2483" t="s">
        <v>5707</v>
      </c>
      <c r="N2483">
        <v>75</v>
      </c>
      <c r="P2483" t="s">
        <v>3484</v>
      </c>
      <c r="Q2483">
        <v>107</v>
      </c>
    </row>
    <row r="2484" spans="1:17" x14ac:dyDescent="0.2">
      <c r="A2484" s="8" t="s">
        <v>5733</v>
      </c>
      <c r="D2484" s="8" t="s">
        <v>3496</v>
      </c>
      <c r="G2484" s="8" t="s">
        <v>6876</v>
      </c>
      <c r="M2484" t="s">
        <v>5733</v>
      </c>
      <c r="N2484">
        <v>63</v>
      </c>
      <c r="P2484" t="s">
        <v>3496</v>
      </c>
      <c r="Q2484">
        <v>96</v>
      </c>
    </row>
    <row r="2485" spans="1:17" x14ac:dyDescent="0.2">
      <c r="A2485" s="8" t="s">
        <v>1869</v>
      </c>
      <c r="D2485" s="8" t="s">
        <v>1786</v>
      </c>
      <c r="G2485" s="8" t="s">
        <v>7551</v>
      </c>
      <c r="M2485" t="s">
        <v>1869</v>
      </c>
      <c r="N2485">
        <v>95</v>
      </c>
      <c r="P2485" t="s">
        <v>1786</v>
      </c>
      <c r="Q2485">
        <v>84</v>
      </c>
    </row>
    <row r="2486" spans="1:17" x14ac:dyDescent="0.2">
      <c r="A2486" s="8" t="s">
        <v>5787</v>
      </c>
      <c r="D2486" s="8" t="s">
        <v>3573</v>
      </c>
      <c r="G2486" s="8" t="s">
        <v>3923</v>
      </c>
      <c r="M2486" t="s">
        <v>5787</v>
      </c>
      <c r="N2486">
        <v>84</v>
      </c>
      <c r="P2486" t="s">
        <v>3573</v>
      </c>
      <c r="Q2486">
        <v>74</v>
      </c>
    </row>
    <row r="2487" spans="1:17" x14ac:dyDescent="0.2">
      <c r="A2487" s="8" t="s">
        <v>5815</v>
      </c>
      <c r="D2487" s="8" t="s">
        <v>7553</v>
      </c>
      <c r="G2487" s="8" t="s">
        <v>3944</v>
      </c>
      <c r="M2487" t="s">
        <v>5815</v>
      </c>
      <c r="N2487">
        <v>84</v>
      </c>
      <c r="P2487" t="s">
        <v>7553</v>
      </c>
      <c r="Q2487">
        <v>57</v>
      </c>
    </row>
    <row r="2488" spans="1:17" x14ac:dyDescent="0.2">
      <c r="A2488" s="8" t="s">
        <v>5820</v>
      </c>
      <c r="D2488" s="8" t="s">
        <v>3669</v>
      </c>
      <c r="G2488" s="8" t="s">
        <v>3990</v>
      </c>
      <c r="M2488" t="s">
        <v>5820</v>
      </c>
      <c r="N2488">
        <v>63</v>
      </c>
      <c r="P2488" t="s">
        <v>3669</v>
      </c>
      <c r="Q2488">
        <v>82</v>
      </c>
    </row>
    <row r="2489" spans="1:17" x14ac:dyDescent="0.2">
      <c r="A2489" s="8" t="s">
        <v>5848</v>
      </c>
      <c r="D2489" s="8" t="s">
        <v>3739</v>
      </c>
      <c r="G2489" s="8" t="s">
        <v>2900</v>
      </c>
      <c r="M2489" t="s">
        <v>5848</v>
      </c>
      <c r="N2489">
        <v>78</v>
      </c>
      <c r="P2489" t="s">
        <v>3739</v>
      </c>
      <c r="Q2489">
        <v>71</v>
      </c>
    </row>
    <row r="2490" spans="1:17" x14ac:dyDescent="0.2">
      <c r="A2490" s="8" t="s">
        <v>7556</v>
      </c>
      <c r="D2490" s="8" t="s">
        <v>6731</v>
      </c>
      <c r="G2490" s="8" t="s">
        <v>1991</v>
      </c>
      <c r="M2490" t="s">
        <v>7556</v>
      </c>
      <c r="N2490">
        <v>50</v>
      </c>
      <c r="P2490" t="s">
        <v>6731</v>
      </c>
      <c r="Q2490">
        <v>48</v>
      </c>
    </row>
    <row r="2491" spans="1:17" x14ac:dyDescent="0.2">
      <c r="A2491" s="8" t="s">
        <v>5919</v>
      </c>
      <c r="D2491" s="8" t="s">
        <v>3768</v>
      </c>
      <c r="G2491" s="8" t="s">
        <v>2036</v>
      </c>
      <c r="M2491" t="s">
        <v>5919</v>
      </c>
      <c r="N2491">
        <v>87</v>
      </c>
      <c r="P2491" t="s">
        <v>3768</v>
      </c>
      <c r="Q2491">
        <v>56</v>
      </c>
    </row>
    <row r="2492" spans="1:17" x14ac:dyDescent="0.2">
      <c r="A2492" s="8" t="s">
        <v>6880</v>
      </c>
      <c r="D2492" s="8" t="s">
        <v>3784</v>
      </c>
      <c r="G2492" s="8" t="s">
        <v>2173</v>
      </c>
      <c r="M2492" t="s">
        <v>6880</v>
      </c>
      <c r="N2492">
        <v>40</v>
      </c>
      <c r="P2492" t="s">
        <v>3784</v>
      </c>
      <c r="Q2492">
        <v>48</v>
      </c>
    </row>
    <row r="2493" spans="1:17" x14ac:dyDescent="0.2">
      <c r="A2493" s="8" t="s">
        <v>5926</v>
      </c>
      <c r="D2493" s="8" t="s">
        <v>3827</v>
      </c>
      <c r="G2493" s="8" t="s">
        <v>2329</v>
      </c>
      <c r="M2493" t="s">
        <v>5926</v>
      </c>
      <c r="N2493">
        <v>69</v>
      </c>
      <c r="P2493" t="s">
        <v>3827</v>
      </c>
      <c r="Q2493">
        <v>70</v>
      </c>
    </row>
    <row r="2494" spans="1:17" x14ac:dyDescent="0.2">
      <c r="A2494" s="8" t="s">
        <v>5967</v>
      </c>
      <c r="D2494" s="8" t="s">
        <v>3920</v>
      </c>
      <c r="G2494" s="8" t="s">
        <v>4123</v>
      </c>
      <c r="M2494" t="s">
        <v>5967</v>
      </c>
      <c r="N2494">
        <v>55</v>
      </c>
      <c r="P2494" t="s">
        <v>3920</v>
      </c>
      <c r="Q2494">
        <v>35</v>
      </c>
    </row>
    <row r="2495" spans="1:17" x14ac:dyDescent="0.2">
      <c r="A2495" s="8" t="s">
        <v>5974</v>
      </c>
      <c r="D2495" s="8" t="s">
        <v>7555</v>
      </c>
      <c r="G2495" s="8" t="s">
        <v>4160</v>
      </c>
      <c r="M2495" t="s">
        <v>5974</v>
      </c>
      <c r="N2495">
        <v>54</v>
      </c>
      <c r="P2495" t="s">
        <v>7555</v>
      </c>
      <c r="Q2495">
        <v>40</v>
      </c>
    </row>
    <row r="2496" spans="1:17" x14ac:dyDescent="0.2">
      <c r="A2496" s="8" t="s">
        <v>5990</v>
      </c>
      <c r="D2496" s="8" t="s">
        <v>3926</v>
      </c>
      <c r="G2496" s="8" t="s">
        <v>4158</v>
      </c>
      <c r="M2496" t="s">
        <v>5990</v>
      </c>
      <c r="N2496">
        <v>65</v>
      </c>
      <c r="P2496" t="s">
        <v>3926</v>
      </c>
      <c r="Q2496">
        <v>49</v>
      </c>
    </row>
    <row r="2497" spans="1:17" x14ac:dyDescent="0.2">
      <c r="A2497" s="8" t="s">
        <v>5976</v>
      </c>
      <c r="D2497" s="8" t="s">
        <v>3997</v>
      </c>
      <c r="G2497" s="8" t="s">
        <v>4170</v>
      </c>
      <c r="M2497" t="s">
        <v>5976</v>
      </c>
      <c r="N2497">
        <v>61</v>
      </c>
      <c r="P2497" t="s">
        <v>3997</v>
      </c>
      <c r="Q2497">
        <v>34</v>
      </c>
    </row>
    <row r="2498" spans="1:17" x14ac:dyDescent="0.2">
      <c r="A2498" s="8" t="s">
        <v>6033</v>
      </c>
      <c r="D2498" s="8" t="s">
        <v>2889</v>
      </c>
      <c r="G2498" s="8" t="s">
        <v>6730</v>
      </c>
      <c r="M2498" t="s">
        <v>6033</v>
      </c>
      <c r="N2498">
        <v>45</v>
      </c>
      <c r="P2498" t="s">
        <v>2889</v>
      </c>
      <c r="Q2498">
        <v>173</v>
      </c>
    </row>
    <row r="2499" spans="1:17" x14ac:dyDescent="0.2">
      <c r="A2499" s="8" t="s">
        <v>6040</v>
      </c>
      <c r="D2499" s="8" t="s">
        <v>1928</v>
      </c>
      <c r="G2499" s="8" t="s">
        <v>4364</v>
      </c>
      <c r="M2499" t="s">
        <v>6040</v>
      </c>
      <c r="N2499">
        <v>44</v>
      </c>
      <c r="P2499" t="s">
        <v>1928</v>
      </c>
      <c r="Q2499">
        <v>151</v>
      </c>
    </row>
    <row r="2500" spans="1:17" x14ac:dyDescent="0.2">
      <c r="A2500" s="8" t="s">
        <v>6881</v>
      </c>
      <c r="D2500" s="8" t="s">
        <v>2002</v>
      </c>
      <c r="G2500" s="8" t="s">
        <v>6386</v>
      </c>
      <c r="M2500" t="s">
        <v>6881</v>
      </c>
      <c r="N2500">
        <v>48</v>
      </c>
      <c r="P2500" t="s">
        <v>2002</v>
      </c>
      <c r="Q2500">
        <v>155</v>
      </c>
    </row>
    <row r="2501" spans="1:17" x14ac:dyDescent="0.2">
      <c r="A2501" s="8" t="s">
        <v>6070</v>
      </c>
      <c r="D2501" s="8" t="s">
        <v>2043</v>
      </c>
      <c r="G2501" s="8" t="s">
        <v>2808</v>
      </c>
      <c r="M2501" t="s">
        <v>6070</v>
      </c>
      <c r="N2501">
        <v>68</v>
      </c>
      <c r="P2501" t="s">
        <v>2043</v>
      </c>
      <c r="Q2501">
        <v>134</v>
      </c>
    </row>
    <row r="2502" spans="1:17" x14ac:dyDescent="0.2">
      <c r="A2502" s="8" t="s">
        <v>6063</v>
      </c>
      <c r="D2502" s="8" t="s">
        <v>4042</v>
      </c>
      <c r="G2502" s="8" t="s">
        <v>1437</v>
      </c>
      <c r="M2502" t="s">
        <v>6063</v>
      </c>
      <c r="N2502">
        <v>51</v>
      </c>
      <c r="P2502" t="s">
        <v>4042</v>
      </c>
      <c r="Q2502">
        <v>135</v>
      </c>
    </row>
    <row r="2503" spans="1:17" x14ac:dyDescent="0.2">
      <c r="A2503" s="8" t="s">
        <v>6097</v>
      </c>
      <c r="D2503" s="8" t="s">
        <v>4025</v>
      </c>
      <c r="G2503" s="8" t="s">
        <v>6877</v>
      </c>
      <c r="M2503" t="s">
        <v>6097</v>
      </c>
      <c r="N2503">
        <v>57</v>
      </c>
      <c r="P2503" t="s">
        <v>4025</v>
      </c>
      <c r="Q2503">
        <v>114</v>
      </c>
    </row>
    <row r="2504" spans="1:17" x14ac:dyDescent="0.2">
      <c r="A2504" s="8" t="s">
        <v>6133</v>
      </c>
      <c r="D2504" s="8" t="s">
        <v>1479</v>
      </c>
      <c r="G2504" s="8" t="s">
        <v>3484</v>
      </c>
      <c r="M2504" t="s">
        <v>6133</v>
      </c>
      <c r="N2504">
        <v>31</v>
      </c>
      <c r="P2504" t="s">
        <v>1479</v>
      </c>
      <c r="Q2504">
        <v>147</v>
      </c>
    </row>
    <row r="2505" spans="1:17" x14ac:dyDescent="0.2">
      <c r="A2505" s="8" t="s">
        <v>6106</v>
      </c>
      <c r="D2505" s="8" t="s">
        <v>1514</v>
      </c>
      <c r="G2505" s="8" t="s">
        <v>3496</v>
      </c>
      <c r="M2505" t="s">
        <v>6106</v>
      </c>
      <c r="N2505">
        <v>22</v>
      </c>
      <c r="P2505" t="s">
        <v>1514</v>
      </c>
      <c r="Q2505">
        <v>137</v>
      </c>
    </row>
    <row r="2506" spans="1:17" x14ac:dyDescent="0.2">
      <c r="A2506" s="8" t="s">
        <v>6145</v>
      </c>
      <c r="D2506" s="8" t="s">
        <v>1452</v>
      </c>
      <c r="G2506" s="8" t="s">
        <v>1786</v>
      </c>
      <c r="M2506" t="s">
        <v>6145</v>
      </c>
      <c r="N2506">
        <v>25</v>
      </c>
      <c r="P2506" t="s">
        <v>1452</v>
      </c>
      <c r="Q2506">
        <v>125</v>
      </c>
    </row>
    <row r="2507" spans="1:17" x14ac:dyDescent="0.2">
      <c r="A2507" s="8" t="s">
        <v>6150</v>
      </c>
      <c r="D2507" s="8" t="s">
        <v>5604</v>
      </c>
      <c r="G2507" s="8" t="s">
        <v>3573</v>
      </c>
      <c r="M2507" t="s">
        <v>6150</v>
      </c>
      <c r="N2507">
        <v>13</v>
      </c>
      <c r="P2507" t="s">
        <v>5604</v>
      </c>
      <c r="Q2507">
        <v>112</v>
      </c>
    </row>
    <row r="2508" spans="1:17" x14ac:dyDescent="0.2">
      <c r="A2508" s="8" t="s">
        <v>6140</v>
      </c>
      <c r="D2508" s="8" t="s">
        <v>5623</v>
      </c>
      <c r="G2508" s="8" t="s">
        <v>7553</v>
      </c>
      <c r="M2508" t="s">
        <v>6140</v>
      </c>
      <c r="N2508">
        <v>17</v>
      </c>
      <c r="P2508" t="s">
        <v>5623</v>
      </c>
      <c r="Q2508">
        <v>111</v>
      </c>
    </row>
    <row r="2509" spans="1:17" x14ac:dyDescent="0.2">
      <c r="A2509" s="8" t="s">
        <v>6185</v>
      </c>
      <c r="D2509" s="8" t="s">
        <v>5626</v>
      </c>
      <c r="G2509" s="8" t="s">
        <v>3669</v>
      </c>
      <c r="M2509" t="s">
        <v>6185</v>
      </c>
      <c r="N2509">
        <v>59</v>
      </c>
      <c r="P2509" t="s">
        <v>5626</v>
      </c>
      <c r="Q2509">
        <v>108</v>
      </c>
    </row>
    <row r="2510" spans="1:17" x14ac:dyDescent="0.2">
      <c r="A2510" s="8" t="s">
        <v>7557</v>
      </c>
      <c r="D2510" s="8" t="s">
        <v>6878</v>
      </c>
      <c r="G2510" s="8" t="s">
        <v>3739</v>
      </c>
      <c r="M2510" t="s">
        <v>7557</v>
      </c>
      <c r="N2510">
        <v>54</v>
      </c>
      <c r="P2510" t="s">
        <v>6878</v>
      </c>
      <c r="Q2510">
        <v>94</v>
      </c>
    </row>
    <row r="2511" spans="1:17" x14ac:dyDescent="0.2">
      <c r="A2511" s="8" t="s">
        <v>2872</v>
      </c>
      <c r="D2511" s="8" t="s">
        <v>6879</v>
      </c>
      <c r="G2511" s="8" t="s">
        <v>6731</v>
      </c>
      <c r="M2511" t="s">
        <v>2872</v>
      </c>
      <c r="N2511">
        <v>210</v>
      </c>
      <c r="P2511" t="s">
        <v>6879</v>
      </c>
      <c r="Q2511">
        <v>88</v>
      </c>
    </row>
    <row r="2512" spans="1:17" x14ac:dyDescent="0.2">
      <c r="A2512" s="8" t="s">
        <v>6195</v>
      </c>
      <c r="D2512" s="8" t="s">
        <v>1654</v>
      </c>
      <c r="G2512" s="8" t="s">
        <v>3768</v>
      </c>
      <c r="M2512" t="s">
        <v>6195</v>
      </c>
      <c r="N2512">
        <v>117</v>
      </c>
      <c r="P2512" t="s">
        <v>1654</v>
      </c>
      <c r="Q2512">
        <v>130</v>
      </c>
    </row>
    <row r="2513" spans="1:17" x14ac:dyDescent="0.2">
      <c r="A2513" s="8" t="s">
        <v>2418</v>
      </c>
      <c r="D2513" s="8" t="s">
        <v>1585</v>
      </c>
      <c r="G2513" s="8" t="s">
        <v>3784</v>
      </c>
      <c r="M2513" t="s">
        <v>2418</v>
      </c>
      <c r="N2513">
        <v>193</v>
      </c>
      <c r="P2513" t="s">
        <v>1585</v>
      </c>
      <c r="Q2513">
        <v>118</v>
      </c>
    </row>
    <row r="2514" spans="1:17" x14ac:dyDescent="0.2">
      <c r="A2514" s="8" t="s">
        <v>2452</v>
      </c>
      <c r="D2514" s="8" t="s">
        <v>5638</v>
      </c>
      <c r="G2514" s="8" t="s">
        <v>3827</v>
      </c>
      <c r="M2514" t="s">
        <v>2452</v>
      </c>
      <c r="N2514">
        <v>172</v>
      </c>
      <c r="P2514" t="s">
        <v>5638</v>
      </c>
      <c r="Q2514">
        <v>114</v>
      </c>
    </row>
    <row r="2515" spans="1:17" x14ac:dyDescent="0.2">
      <c r="A2515" s="8" t="s">
        <v>1915</v>
      </c>
      <c r="D2515" s="8" t="s">
        <v>5644</v>
      </c>
      <c r="G2515" s="8" t="s">
        <v>3920</v>
      </c>
      <c r="M2515" t="s">
        <v>1915</v>
      </c>
      <c r="N2515">
        <v>157</v>
      </c>
      <c r="P2515" t="s">
        <v>5644</v>
      </c>
      <c r="Q2515">
        <v>90</v>
      </c>
    </row>
    <row r="2516" spans="1:17" x14ac:dyDescent="0.2">
      <c r="A2516" s="8" t="s">
        <v>2044</v>
      </c>
      <c r="D2516" s="8" t="s">
        <v>5655</v>
      </c>
      <c r="G2516" s="8" t="s">
        <v>7555</v>
      </c>
      <c r="M2516" t="s">
        <v>2044</v>
      </c>
      <c r="N2516">
        <v>141</v>
      </c>
      <c r="P2516" t="s">
        <v>5655</v>
      </c>
      <c r="Q2516">
        <v>81</v>
      </c>
    </row>
    <row r="2517" spans="1:17" x14ac:dyDescent="0.2">
      <c r="A2517" s="8" t="s">
        <v>2220</v>
      </c>
      <c r="D2517" s="8" t="s">
        <v>5681</v>
      </c>
      <c r="G2517" s="8" t="s">
        <v>3926</v>
      </c>
      <c r="M2517" t="s">
        <v>2220</v>
      </c>
      <c r="N2517">
        <v>139</v>
      </c>
      <c r="P2517" t="s">
        <v>5681</v>
      </c>
      <c r="Q2517">
        <v>85</v>
      </c>
    </row>
    <row r="2518" spans="1:17" x14ac:dyDescent="0.2">
      <c r="A2518" s="8" t="s">
        <v>2366</v>
      </c>
      <c r="D2518" s="8" t="s">
        <v>5695</v>
      </c>
      <c r="G2518" s="8" t="s">
        <v>3997</v>
      </c>
      <c r="M2518" t="s">
        <v>2366</v>
      </c>
      <c r="N2518">
        <v>127</v>
      </c>
      <c r="P2518" t="s">
        <v>5695</v>
      </c>
      <c r="Q2518">
        <v>79</v>
      </c>
    </row>
    <row r="2519" spans="1:17" x14ac:dyDescent="0.2">
      <c r="A2519" s="8" t="s">
        <v>6199</v>
      </c>
      <c r="D2519" s="8" t="s">
        <v>1819</v>
      </c>
      <c r="G2519" s="8" t="s">
        <v>2889</v>
      </c>
      <c r="M2519" t="s">
        <v>6199</v>
      </c>
      <c r="N2519">
        <v>130</v>
      </c>
      <c r="P2519" t="s">
        <v>1819</v>
      </c>
      <c r="Q2519">
        <v>111</v>
      </c>
    </row>
    <row r="2520" spans="1:17" x14ac:dyDescent="0.2">
      <c r="A2520" s="8" t="s">
        <v>6222</v>
      </c>
      <c r="D2520" s="8" t="s">
        <v>1732</v>
      </c>
      <c r="G2520" s="8" t="s">
        <v>1928</v>
      </c>
      <c r="M2520" t="s">
        <v>6222</v>
      </c>
      <c r="N2520">
        <v>138</v>
      </c>
      <c r="P2520" t="s">
        <v>1732</v>
      </c>
      <c r="Q2520">
        <v>95</v>
      </c>
    </row>
    <row r="2521" spans="1:17" x14ac:dyDescent="0.2">
      <c r="A2521" s="8" t="s">
        <v>7558</v>
      </c>
      <c r="D2521" s="8" t="s">
        <v>5697</v>
      </c>
      <c r="G2521" s="8" t="s">
        <v>2002</v>
      </c>
      <c r="M2521" t="s">
        <v>7558</v>
      </c>
      <c r="N2521">
        <v>117</v>
      </c>
      <c r="P2521" t="s">
        <v>5697</v>
      </c>
      <c r="Q2521">
        <v>84</v>
      </c>
    </row>
    <row r="2522" spans="1:17" x14ac:dyDescent="0.2">
      <c r="A2522" s="8" t="s">
        <v>1532</v>
      </c>
      <c r="D2522" s="8" t="s">
        <v>5707</v>
      </c>
      <c r="G2522" s="8" t="s">
        <v>2043</v>
      </c>
      <c r="M2522" t="s">
        <v>1532</v>
      </c>
      <c r="N2522">
        <v>113</v>
      </c>
      <c r="P2522" t="s">
        <v>5707</v>
      </c>
      <c r="Q2522">
        <v>80</v>
      </c>
    </row>
    <row r="2523" spans="1:17" x14ac:dyDescent="0.2">
      <c r="A2523" s="8" t="s">
        <v>5153</v>
      </c>
      <c r="D2523" s="8" t="s">
        <v>5741</v>
      </c>
      <c r="G2523" s="8" t="s">
        <v>4042</v>
      </c>
      <c r="M2523" t="s">
        <v>5153</v>
      </c>
      <c r="N2523">
        <v>103</v>
      </c>
      <c r="P2523" t="s">
        <v>5741</v>
      </c>
      <c r="Q2523">
        <v>65</v>
      </c>
    </row>
    <row r="2524" spans="1:17" x14ac:dyDescent="0.2">
      <c r="A2524" s="8" t="s">
        <v>7112</v>
      </c>
      <c r="D2524" s="8" t="s">
        <v>1869</v>
      </c>
      <c r="G2524" s="8" t="s">
        <v>4025</v>
      </c>
      <c r="M2524" t="s">
        <v>7112</v>
      </c>
      <c r="N2524">
        <v>84</v>
      </c>
      <c r="P2524" t="s">
        <v>1869</v>
      </c>
      <c r="Q2524">
        <v>87</v>
      </c>
    </row>
    <row r="2525" spans="1:17" x14ac:dyDescent="0.2">
      <c r="A2525" s="8" t="s">
        <v>5213</v>
      </c>
      <c r="D2525" s="8" t="s">
        <v>5787</v>
      </c>
      <c r="G2525" s="8" t="s">
        <v>1479</v>
      </c>
      <c r="M2525" t="s">
        <v>5213</v>
      </c>
      <c r="N2525">
        <v>97</v>
      </c>
      <c r="P2525" t="s">
        <v>5787</v>
      </c>
      <c r="Q2525">
        <v>89</v>
      </c>
    </row>
    <row r="2526" spans="1:17" x14ac:dyDescent="0.2">
      <c r="A2526" s="8" t="s">
        <v>5236</v>
      </c>
      <c r="D2526" s="8" t="s">
        <v>5815</v>
      </c>
      <c r="G2526" s="8" t="s">
        <v>1514</v>
      </c>
      <c r="M2526" t="s">
        <v>5236</v>
      </c>
      <c r="N2526">
        <v>85</v>
      </c>
      <c r="P2526" t="s">
        <v>5815</v>
      </c>
      <c r="Q2526">
        <v>84</v>
      </c>
    </row>
    <row r="2527" spans="1:17" x14ac:dyDescent="0.2">
      <c r="A2527" s="8" t="s">
        <v>5248</v>
      </c>
      <c r="D2527" s="8" t="s">
        <v>5820</v>
      </c>
      <c r="G2527" s="8" t="s">
        <v>1452</v>
      </c>
      <c r="M2527" t="s">
        <v>5248</v>
      </c>
      <c r="N2527">
        <v>72</v>
      </c>
      <c r="P2527" t="s">
        <v>5820</v>
      </c>
      <c r="Q2527">
        <v>60</v>
      </c>
    </row>
    <row r="2528" spans="1:17" x14ac:dyDescent="0.2">
      <c r="A2528" s="8" t="s">
        <v>5293</v>
      </c>
      <c r="D2528" s="8" t="s">
        <v>5848</v>
      </c>
      <c r="G2528" s="8" t="s">
        <v>5604</v>
      </c>
      <c r="M2528" t="s">
        <v>5293</v>
      </c>
      <c r="N2528">
        <v>62</v>
      </c>
      <c r="P2528" t="s">
        <v>5848</v>
      </c>
      <c r="Q2528">
        <v>74</v>
      </c>
    </row>
    <row r="2529" spans="1:17" x14ac:dyDescent="0.2">
      <c r="A2529" s="8" t="s">
        <v>5372</v>
      </c>
      <c r="D2529" s="8" t="s">
        <v>7556</v>
      </c>
      <c r="G2529" s="8" t="s">
        <v>5623</v>
      </c>
      <c r="M2529" t="s">
        <v>5372</v>
      </c>
      <c r="N2529">
        <v>49</v>
      </c>
      <c r="P2529" t="s">
        <v>7556</v>
      </c>
      <c r="Q2529">
        <v>47</v>
      </c>
    </row>
    <row r="2530" spans="1:17" x14ac:dyDescent="0.2">
      <c r="A2530" s="8" t="s">
        <v>7559</v>
      </c>
      <c r="D2530" s="8" t="s">
        <v>5919</v>
      </c>
      <c r="G2530" s="8" t="s">
        <v>5626</v>
      </c>
      <c r="M2530" t="s">
        <v>7559</v>
      </c>
      <c r="N2530">
        <v>45</v>
      </c>
      <c r="P2530" t="s">
        <v>5919</v>
      </c>
      <c r="Q2530">
        <v>87</v>
      </c>
    </row>
    <row r="2531" spans="1:17" x14ac:dyDescent="0.2">
      <c r="A2531" s="8" t="s">
        <v>7560</v>
      </c>
      <c r="D2531" s="8" t="s">
        <v>6880</v>
      </c>
      <c r="G2531" s="8" t="s">
        <v>6878</v>
      </c>
      <c r="M2531" t="s">
        <v>7560</v>
      </c>
      <c r="N2531">
        <v>20</v>
      </c>
      <c r="P2531" t="s">
        <v>6880</v>
      </c>
      <c r="Q2531">
        <v>42</v>
      </c>
    </row>
    <row r="2532" spans="1:17" x14ac:dyDescent="0.2">
      <c r="A2532" s="8" t="s">
        <v>5450</v>
      </c>
      <c r="D2532" s="8" t="s">
        <v>8111</v>
      </c>
      <c r="G2532" s="8" t="s">
        <v>6879</v>
      </c>
      <c r="M2532" t="s">
        <v>5450</v>
      </c>
      <c r="N2532">
        <v>113</v>
      </c>
      <c r="P2532" t="s">
        <v>8111</v>
      </c>
      <c r="Q2532">
        <v>31</v>
      </c>
    </row>
    <row r="2533" spans="1:17" x14ac:dyDescent="0.2">
      <c r="A2533" s="8" t="s">
        <v>2570</v>
      </c>
      <c r="D2533" s="8" t="s">
        <v>5926</v>
      </c>
      <c r="G2533" s="8" t="s">
        <v>1654</v>
      </c>
      <c r="M2533" t="s">
        <v>2570</v>
      </c>
      <c r="N2533">
        <v>153</v>
      </c>
      <c r="P2533" t="s">
        <v>5926</v>
      </c>
      <c r="Q2533">
        <v>84</v>
      </c>
    </row>
    <row r="2534" spans="1:17" x14ac:dyDescent="0.2">
      <c r="A2534" s="8" t="s">
        <v>2549</v>
      </c>
      <c r="D2534" s="8" t="s">
        <v>5967</v>
      </c>
      <c r="G2534" s="8" t="s">
        <v>1585</v>
      </c>
      <c r="M2534" t="s">
        <v>2549</v>
      </c>
      <c r="N2534">
        <v>134</v>
      </c>
      <c r="P2534" t="s">
        <v>5967</v>
      </c>
      <c r="Q2534">
        <v>50</v>
      </c>
    </row>
    <row r="2535" spans="1:17" x14ac:dyDescent="0.2">
      <c r="A2535" s="8" t="s">
        <v>2534</v>
      </c>
      <c r="D2535" s="8" t="s">
        <v>5974</v>
      </c>
      <c r="G2535" s="8" t="s">
        <v>5638</v>
      </c>
      <c r="M2535" t="s">
        <v>2534</v>
      </c>
      <c r="N2535">
        <v>120</v>
      </c>
      <c r="P2535" t="s">
        <v>5974</v>
      </c>
      <c r="Q2535">
        <v>61</v>
      </c>
    </row>
    <row r="2536" spans="1:17" x14ac:dyDescent="0.2">
      <c r="A2536" s="8" t="s">
        <v>1424</v>
      </c>
      <c r="D2536" s="8" t="s">
        <v>5990</v>
      </c>
      <c r="G2536" s="8" t="s">
        <v>5644</v>
      </c>
      <c r="M2536" t="s">
        <v>1424</v>
      </c>
      <c r="N2536">
        <v>103</v>
      </c>
      <c r="P2536" t="s">
        <v>5990</v>
      </c>
      <c r="Q2536">
        <v>68</v>
      </c>
    </row>
    <row r="2537" spans="1:17" x14ac:dyDescent="0.2">
      <c r="A2537" s="8" t="s">
        <v>6882</v>
      </c>
      <c r="D2537" s="8" t="s">
        <v>5976</v>
      </c>
      <c r="G2537" s="8" t="s">
        <v>5655</v>
      </c>
      <c r="M2537" t="s">
        <v>6882</v>
      </c>
      <c r="N2537">
        <v>75</v>
      </c>
      <c r="P2537" t="s">
        <v>5976</v>
      </c>
      <c r="Q2537">
        <v>52</v>
      </c>
    </row>
    <row r="2538" spans="1:17" x14ac:dyDescent="0.2">
      <c r="A2538" s="8" t="s">
        <v>6883</v>
      </c>
      <c r="D2538" s="8" t="s">
        <v>6033</v>
      </c>
      <c r="G2538" s="8" t="s">
        <v>5681</v>
      </c>
      <c r="M2538" t="s">
        <v>6883</v>
      </c>
      <c r="N2538">
        <v>70</v>
      </c>
      <c r="P2538" t="s">
        <v>6033</v>
      </c>
      <c r="Q2538">
        <v>40</v>
      </c>
    </row>
    <row r="2539" spans="1:17" x14ac:dyDescent="0.2">
      <c r="A2539" s="8" t="s">
        <v>1770</v>
      </c>
      <c r="D2539" s="8" t="s">
        <v>6040</v>
      </c>
      <c r="G2539" s="8" t="s">
        <v>5695</v>
      </c>
      <c r="M2539" t="s">
        <v>1770</v>
      </c>
      <c r="N2539">
        <v>74</v>
      </c>
      <c r="P2539" t="s">
        <v>6040</v>
      </c>
      <c r="Q2539">
        <v>39</v>
      </c>
    </row>
    <row r="2540" spans="1:17" x14ac:dyDescent="0.2">
      <c r="A2540" s="8" t="s">
        <v>5261</v>
      </c>
      <c r="D2540" s="8" t="s">
        <v>6881</v>
      </c>
      <c r="G2540" s="8" t="s">
        <v>1819</v>
      </c>
      <c r="M2540" t="s">
        <v>5261</v>
      </c>
      <c r="N2540">
        <v>68</v>
      </c>
      <c r="P2540" t="s">
        <v>6881</v>
      </c>
      <c r="Q2540">
        <v>37</v>
      </c>
    </row>
    <row r="2541" spans="1:17" x14ac:dyDescent="0.2">
      <c r="A2541" s="8" t="s">
        <v>5346</v>
      </c>
      <c r="D2541" s="8" t="s">
        <v>6070</v>
      </c>
      <c r="G2541" s="8" t="s">
        <v>1732</v>
      </c>
      <c r="M2541" t="s">
        <v>5346</v>
      </c>
      <c r="N2541">
        <v>70</v>
      </c>
      <c r="P2541" t="s">
        <v>6070</v>
      </c>
      <c r="Q2541">
        <v>63</v>
      </c>
    </row>
    <row r="2542" spans="1:17" x14ac:dyDescent="0.2">
      <c r="A2542" s="8" t="s">
        <v>7561</v>
      </c>
      <c r="D2542" s="8" t="s">
        <v>6063</v>
      </c>
      <c r="G2542" s="8" t="s">
        <v>5697</v>
      </c>
      <c r="M2542" t="s">
        <v>7561</v>
      </c>
      <c r="N2542">
        <v>67</v>
      </c>
      <c r="P2542" t="s">
        <v>6063</v>
      </c>
      <c r="Q2542">
        <v>58</v>
      </c>
    </row>
    <row r="2543" spans="1:17" x14ac:dyDescent="0.2">
      <c r="A2543" s="8" t="s">
        <v>7562</v>
      </c>
      <c r="D2543" s="8" t="s">
        <v>6097</v>
      </c>
      <c r="G2543" s="8" t="s">
        <v>5707</v>
      </c>
      <c r="M2543" t="s">
        <v>7562</v>
      </c>
      <c r="N2543">
        <v>52</v>
      </c>
      <c r="P2543" t="s">
        <v>6097</v>
      </c>
      <c r="Q2543">
        <v>60</v>
      </c>
    </row>
    <row r="2544" spans="1:17" x14ac:dyDescent="0.2">
      <c r="A2544" s="8" t="s">
        <v>7563</v>
      </c>
      <c r="D2544" s="8" t="s">
        <v>6133</v>
      </c>
      <c r="G2544" s="8" t="s">
        <v>5741</v>
      </c>
      <c r="M2544" t="s">
        <v>7563</v>
      </c>
      <c r="N2544">
        <v>40</v>
      </c>
      <c r="P2544" t="s">
        <v>6133</v>
      </c>
      <c r="Q2544">
        <v>44</v>
      </c>
    </row>
    <row r="2545" spans="1:17" x14ac:dyDescent="0.2">
      <c r="A2545" s="8" t="s">
        <v>5424</v>
      </c>
      <c r="D2545" s="8" t="s">
        <v>6106</v>
      </c>
      <c r="G2545" s="8" t="s">
        <v>1869</v>
      </c>
      <c r="M2545" t="s">
        <v>5424</v>
      </c>
      <c r="N2545">
        <v>10</v>
      </c>
      <c r="P2545" t="s">
        <v>6106</v>
      </c>
      <c r="Q2545">
        <v>25</v>
      </c>
    </row>
    <row r="2546" spans="1:17" x14ac:dyDescent="0.2">
      <c r="A2546" s="8" t="s">
        <v>6355</v>
      </c>
      <c r="D2546" s="8" t="s">
        <v>6145</v>
      </c>
      <c r="G2546" s="8" t="s">
        <v>5787</v>
      </c>
      <c r="M2546" t="s">
        <v>6355</v>
      </c>
      <c r="N2546">
        <v>144</v>
      </c>
      <c r="P2546" t="s">
        <v>6145</v>
      </c>
      <c r="Q2546">
        <v>39</v>
      </c>
    </row>
    <row r="2547" spans="1:17" x14ac:dyDescent="0.2">
      <c r="A2547" s="8" t="s">
        <v>6884</v>
      </c>
      <c r="D2547" s="8" t="s">
        <v>6150</v>
      </c>
      <c r="G2547" s="8" t="s">
        <v>5815</v>
      </c>
      <c r="M2547" t="s">
        <v>6884</v>
      </c>
      <c r="N2547">
        <v>102</v>
      </c>
      <c r="P2547" t="s">
        <v>6150</v>
      </c>
      <c r="Q2547">
        <v>22</v>
      </c>
    </row>
    <row r="2548" spans="1:17" x14ac:dyDescent="0.2">
      <c r="A2548" s="8" t="s">
        <v>2780</v>
      </c>
      <c r="D2548" s="8" t="s">
        <v>6140</v>
      </c>
      <c r="G2548" s="8" t="s">
        <v>5820</v>
      </c>
      <c r="M2548" t="s">
        <v>2780</v>
      </c>
      <c r="N2548">
        <v>140</v>
      </c>
      <c r="P2548" t="s">
        <v>6140</v>
      </c>
      <c r="Q2548">
        <v>25</v>
      </c>
    </row>
    <row r="2549" spans="1:17" x14ac:dyDescent="0.2">
      <c r="A2549" s="8" t="s">
        <v>2121</v>
      </c>
      <c r="D2549" s="8" t="s">
        <v>8112</v>
      </c>
      <c r="G2549" s="8" t="s">
        <v>5848</v>
      </c>
      <c r="M2549" t="s">
        <v>2121</v>
      </c>
      <c r="N2549">
        <v>130</v>
      </c>
      <c r="P2549" t="s">
        <v>8112</v>
      </c>
      <c r="Q2549">
        <v>30</v>
      </c>
    </row>
    <row r="2550" spans="1:17" x14ac:dyDescent="0.2">
      <c r="A2550" s="8" t="s">
        <v>7564</v>
      </c>
      <c r="D2550" s="8" t="s">
        <v>6185</v>
      </c>
      <c r="G2550" s="8" t="s">
        <v>7556</v>
      </c>
      <c r="M2550" t="s">
        <v>7564</v>
      </c>
      <c r="N2550">
        <v>138</v>
      </c>
      <c r="P2550" t="s">
        <v>6185</v>
      </c>
      <c r="Q2550">
        <v>58</v>
      </c>
    </row>
    <row r="2551" spans="1:17" x14ac:dyDescent="0.2">
      <c r="A2551" s="8" t="s">
        <v>8036</v>
      </c>
      <c r="D2551" s="8" t="s">
        <v>7557</v>
      </c>
      <c r="G2551" s="8" t="s">
        <v>5919</v>
      </c>
      <c r="M2551" t="s">
        <v>8036</v>
      </c>
      <c r="N2551">
        <v>83</v>
      </c>
      <c r="P2551" t="s">
        <v>7557</v>
      </c>
      <c r="Q2551">
        <v>63</v>
      </c>
    </row>
    <row r="2552" spans="1:17" x14ac:dyDescent="0.2">
      <c r="A2552" s="8" t="s">
        <v>3593</v>
      </c>
      <c r="D2552" s="8" t="s">
        <v>2872</v>
      </c>
      <c r="G2552" s="8" t="s">
        <v>6880</v>
      </c>
      <c r="M2552" t="s">
        <v>3593</v>
      </c>
      <c r="N2552">
        <v>50</v>
      </c>
      <c r="P2552" t="s">
        <v>2872</v>
      </c>
      <c r="Q2552">
        <v>210</v>
      </c>
    </row>
    <row r="2553" spans="1:17" x14ac:dyDescent="0.2">
      <c r="A2553" s="8" t="s">
        <v>3675</v>
      </c>
      <c r="D2553" s="8" t="s">
        <v>6195</v>
      </c>
      <c r="G2553" s="8" t="s">
        <v>8111</v>
      </c>
      <c r="M2553" t="s">
        <v>3675</v>
      </c>
      <c r="N2553">
        <v>56</v>
      </c>
      <c r="P2553" t="s">
        <v>6195</v>
      </c>
      <c r="Q2553">
        <v>123</v>
      </c>
    </row>
    <row r="2554" spans="1:17" x14ac:dyDescent="0.2">
      <c r="A2554" s="8" t="s">
        <v>6885</v>
      </c>
      <c r="D2554" s="8" t="s">
        <v>6252</v>
      </c>
      <c r="G2554" s="8" t="s">
        <v>5926</v>
      </c>
      <c r="M2554" t="s">
        <v>6885</v>
      </c>
      <c r="N2554">
        <v>27</v>
      </c>
      <c r="P2554" t="s">
        <v>6252</v>
      </c>
      <c r="Q2554">
        <v>141</v>
      </c>
    </row>
    <row r="2555" spans="1:17" x14ac:dyDescent="0.2">
      <c r="A2555" s="8" t="s">
        <v>2828</v>
      </c>
      <c r="D2555" s="8" t="s">
        <v>6253</v>
      </c>
      <c r="G2555" s="8" t="s">
        <v>5967</v>
      </c>
      <c r="M2555" t="s">
        <v>2828</v>
      </c>
      <c r="N2555">
        <v>137</v>
      </c>
      <c r="P2555" t="s">
        <v>6253</v>
      </c>
      <c r="Q2555">
        <v>109</v>
      </c>
    </row>
    <row r="2556" spans="1:17" x14ac:dyDescent="0.2">
      <c r="A2556" s="8" t="s">
        <v>2308</v>
      </c>
      <c r="D2556" s="8" t="s">
        <v>2418</v>
      </c>
      <c r="G2556" s="8" t="s">
        <v>5974</v>
      </c>
      <c r="M2556" t="s">
        <v>2308</v>
      </c>
      <c r="N2556">
        <v>126</v>
      </c>
      <c r="P2556" t="s">
        <v>2418</v>
      </c>
      <c r="Q2556">
        <v>189</v>
      </c>
    </row>
    <row r="2557" spans="1:17" x14ac:dyDescent="0.2">
      <c r="A2557" s="8" t="s">
        <v>4033</v>
      </c>
      <c r="D2557" s="8" t="s">
        <v>2452</v>
      </c>
      <c r="G2557" s="8" t="s">
        <v>5990</v>
      </c>
      <c r="M2557" t="s">
        <v>4033</v>
      </c>
      <c r="N2557">
        <v>116</v>
      </c>
      <c r="P2557" t="s">
        <v>2452</v>
      </c>
      <c r="Q2557">
        <v>175</v>
      </c>
    </row>
    <row r="2558" spans="1:17" x14ac:dyDescent="0.2">
      <c r="A2558" s="8" t="s">
        <v>4098</v>
      </c>
      <c r="D2558" s="8" t="s">
        <v>1915</v>
      </c>
      <c r="G2558" s="8" t="s">
        <v>5976</v>
      </c>
      <c r="M2558" t="s">
        <v>4098</v>
      </c>
      <c r="N2558">
        <v>118</v>
      </c>
      <c r="P2558" t="s">
        <v>1915</v>
      </c>
      <c r="Q2558">
        <v>151</v>
      </c>
    </row>
    <row r="2559" spans="1:17" x14ac:dyDescent="0.2">
      <c r="A2559" s="8" t="s">
        <v>4147</v>
      </c>
      <c r="D2559" s="8" t="s">
        <v>2044</v>
      </c>
      <c r="G2559" s="8" t="s">
        <v>6033</v>
      </c>
      <c r="M2559" t="s">
        <v>4147</v>
      </c>
      <c r="N2559">
        <v>102</v>
      </c>
      <c r="P2559" t="s">
        <v>2044</v>
      </c>
      <c r="Q2559">
        <v>157</v>
      </c>
    </row>
    <row r="2560" spans="1:17" x14ac:dyDescent="0.2">
      <c r="A2560" s="8" t="s">
        <v>2948</v>
      </c>
      <c r="D2560" s="8" t="s">
        <v>2220</v>
      </c>
      <c r="G2560" s="8" t="s">
        <v>6040</v>
      </c>
      <c r="M2560" t="s">
        <v>2948</v>
      </c>
      <c r="N2560">
        <v>97</v>
      </c>
      <c r="P2560" t="s">
        <v>2220</v>
      </c>
      <c r="Q2560">
        <v>138</v>
      </c>
    </row>
    <row r="2561" spans="1:17" x14ac:dyDescent="0.2">
      <c r="A2561" s="8" t="s">
        <v>2990</v>
      </c>
      <c r="D2561" s="8" t="s">
        <v>2366</v>
      </c>
      <c r="G2561" s="8" t="s">
        <v>6881</v>
      </c>
      <c r="M2561" t="s">
        <v>2990</v>
      </c>
      <c r="N2561">
        <v>94</v>
      </c>
      <c r="P2561" t="s">
        <v>2366</v>
      </c>
      <c r="Q2561">
        <v>143</v>
      </c>
    </row>
    <row r="2562" spans="1:17" x14ac:dyDescent="0.2">
      <c r="A2562" s="8" t="s">
        <v>3046</v>
      </c>
      <c r="D2562" s="8" t="s">
        <v>6222</v>
      </c>
      <c r="G2562" s="8" t="s">
        <v>6070</v>
      </c>
      <c r="M2562" t="s">
        <v>3046</v>
      </c>
      <c r="N2562">
        <v>76</v>
      </c>
      <c r="P2562" t="s">
        <v>6222</v>
      </c>
      <c r="Q2562">
        <v>124</v>
      </c>
    </row>
    <row r="2563" spans="1:17" x14ac:dyDescent="0.2">
      <c r="A2563" s="8" t="s">
        <v>7565</v>
      </c>
      <c r="D2563" s="8" t="s">
        <v>7558</v>
      </c>
      <c r="G2563" s="8" t="s">
        <v>6063</v>
      </c>
      <c r="M2563" t="s">
        <v>7565</v>
      </c>
      <c r="N2563">
        <v>63</v>
      </c>
      <c r="P2563" t="s">
        <v>7558</v>
      </c>
      <c r="Q2563">
        <v>122</v>
      </c>
    </row>
    <row r="2564" spans="1:17" x14ac:dyDescent="0.2">
      <c r="A2564" s="8" t="s">
        <v>3111</v>
      </c>
      <c r="D2564" s="8" t="s">
        <v>1532</v>
      </c>
      <c r="G2564" s="8" t="s">
        <v>6097</v>
      </c>
      <c r="M2564" t="s">
        <v>3111</v>
      </c>
      <c r="N2564">
        <v>79</v>
      </c>
      <c r="P2564" t="s">
        <v>1532</v>
      </c>
      <c r="Q2564">
        <v>113</v>
      </c>
    </row>
    <row r="2565" spans="1:17" x14ac:dyDescent="0.2">
      <c r="A2565" s="8" t="s">
        <v>3136</v>
      </c>
      <c r="D2565" s="8" t="s">
        <v>5153</v>
      </c>
      <c r="G2565" s="8" t="s">
        <v>6133</v>
      </c>
      <c r="M2565" t="s">
        <v>3136</v>
      </c>
      <c r="N2565">
        <v>59</v>
      </c>
      <c r="P2565" t="s">
        <v>5153</v>
      </c>
      <c r="Q2565">
        <v>107</v>
      </c>
    </row>
    <row r="2566" spans="1:17" x14ac:dyDescent="0.2">
      <c r="A2566" s="8" t="s">
        <v>3182</v>
      </c>
      <c r="D2566" s="8" t="s">
        <v>7112</v>
      </c>
      <c r="G2566" s="8" t="s">
        <v>6106</v>
      </c>
      <c r="M2566" t="s">
        <v>3182</v>
      </c>
      <c r="N2566">
        <v>60</v>
      </c>
      <c r="P2566" t="s">
        <v>7112</v>
      </c>
      <c r="Q2566">
        <v>86</v>
      </c>
    </row>
    <row r="2567" spans="1:17" x14ac:dyDescent="0.2">
      <c r="A2567" s="8" t="s">
        <v>3255</v>
      </c>
      <c r="D2567" s="8" t="s">
        <v>5213</v>
      </c>
      <c r="G2567" s="8" t="s">
        <v>6145</v>
      </c>
      <c r="M2567" t="s">
        <v>3255</v>
      </c>
      <c r="N2567">
        <v>33</v>
      </c>
      <c r="P2567" t="s">
        <v>5213</v>
      </c>
      <c r="Q2567">
        <v>96</v>
      </c>
    </row>
    <row r="2568" spans="1:17" x14ac:dyDescent="0.2">
      <c r="A2568" s="8" t="s">
        <v>2621</v>
      </c>
      <c r="D2568" s="8" t="s">
        <v>5236</v>
      </c>
      <c r="G2568" s="8" t="s">
        <v>6150</v>
      </c>
      <c r="M2568" t="s">
        <v>2621</v>
      </c>
      <c r="N2568">
        <v>169</v>
      </c>
      <c r="P2568" t="s">
        <v>5236</v>
      </c>
      <c r="Q2568">
        <v>87</v>
      </c>
    </row>
    <row r="2569" spans="1:17" x14ac:dyDescent="0.2">
      <c r="A2569" s="8" t="s">
        <v>1949</v>
      </c>
      <c r="D2569" s="8" t="s">
        <v>5248</v>
      </c>
      <c r="G2569" s="8" t="s">
        <v>6140</v>
      </c>
      <c r="M2569" t="s">
        <v>1949</v>
      </c>
      <c r="N2569">
        <v>142</v>
      </c>
      <c r="P2569" t="s">
        <v>5248</v>
      </c>
      <c r="Q2569">
        <v>73</v>
      </c>
    </row>
    <row r="2570" spans="1:17" x14ac:dyDescent="0.2">
      <c r="A2570" s="8" t="s">
        <v>7566</v>
      </c>
      <c r="D2570" s="8" t="s">
        <v>5293</v>
      </c>
      <c r="G2570" s="8" t="s">
        <v>8112</v>
      </c>
      <c r="M2570" t="s">
        <v>7566</v>
      </c>
      <c r="N2570">
        <v>129</v>
      </c>
      <c r="P2570" t="s">
        <v>5293</v>
      </c>
      <c r="Q2570">
        <v>60</v>
      </c>
    </row>
    <row r="2571" spans="1:17" x14ac:dyDescent="0.2">
      <c r="A2571" s="8" t="s">
        <v>5245</v>
      </c>
      <c r="D2571" s="8" t="s">
        <v>5372</v>
      </c>
      <c r="G2571" s="8" t="s">
        <v>6185</v>
      </c>
      <c r="M2571" t="s">
        <v>5245</v>
      </c>
      <c r="N2571">
        <v>64</v>
      </c>
      <c r="P2571" t="s">
        <v>5372</v>
      </c>
      <c r="Q2571">
        <v>50</v>
      </c>
    </row>
    <row r="2572" spans="1:17" x14ac:dyDescent="0.2">
      <c r="A2572" s="8" t="s">
        <v>7567</v>
      </c>
      <c r="D2572" s="8" t="s">
        <v>7559</v>
      </c>
      <c r="G2572" s="8" t="s">
        <v>7557</v>
      </c>
      <c r="M2572" t="s">
        <v>7567</v>
      </c>
      <c r="N2572">
        <v>63</v>
      </c>
      <c r="P2572" t="s">
        <v>7559</v>
      </c>
      <c r="Q2572">
        <v>48</v>
      </c>
    </row>
    <row r="2573" spans="1:17" x14ac:dyDescent="0.2">
      <c r="A2573" s="8" t="s">
        <v>5454</v>
      </c>
      <c r="D2573" s="8" t="s">
        <v>7560</v>
      </c>
      <c r="G2573" s="8" t="s">
        <v>2872</v>
      </c>
      <c r="M2573" t="s">
        <v>5454</v>
      </c>
      <c r="N2573">
        <v>121</v>
      </c>
      <c r="P2573" t="s">
        <v>7560</v>
      </c>
      <c r="Q2573">
        <v>37</v>
      </c>
    </row>
    <row r="2574" spans="1:17" x14ac:dyDescent="0.2">
      <c r="A2574" s="8" t="s">
        <v>5533</v>
      </c>
      <c r="D2574" s="8" t="s">
        <v>5450</v>
      </c>
      <c r="G2574" s="8" t="s">
        <v>6195</v>
      </c>
      <c r="M2574" t="s">
        <v>5533</v>
      </c>
      <c r="N2574">
        <v>100</v>
      </c>
      <c r="P2574" t="s">
        <v>5450</v>
      </c>
      <c r="Q2574">
        <v>117</v>
      </c>
    </row>
    <row r="2575" spans="1:17" x14ac:dyDescent="0.2">
      <c r="A2575" s="8" t="s">
        <v>1344</v>
      </c>
      <c r="D2575" s="8" t="s">
        <v>2570</v>
      </c>
      <c r="G2575" s="8" t="s">
        <v>2418</v>
      </c>
      <c r="M2575" t="s">
        <v>1344</v>
      </c>
      <c r="N2575">
        <v>102</v>
      </c>
      <c r="P2575" t="s">
        <v>2570</v>
      </c>
      <c r="Q2575">
        <v>156</v>
      </c>
    </row>
    <row r="2576" spans="1:17" x14ac:dyDescent="0.2">
      <c r="A2576" s="8" t="s">
        <v>1674</v>
      </c>
      <c r="D2576" s="8" t="s">
        <v>2549</v>
      </c>
      <c r="G2576" s="8" t="s">
        <v>2452</v>
      </c>
      <c r="M2576" t="s">
        <v>1674</v>
      </c>
      <c r="N2576">
        <v>103</v>
      </c>
      <c r="P2576" t="s">
        <v>2549</v>
      </c>
      <c r="Q2576">
        <v>146</v>
      </c>
    </row>
    <row r="2577" spans="1:17" x14ac:dyDescent="0.2">
      <c r="A2577" s="8" t="s">
        <v>7568</v>
      </c>
      <c r="D2577" s="8" t="s">
        <v>2534</v>
      </c>
      <c r="G2577" s="8" t="s">
        <v>1915</v>
      </c>
      <c r="M2577" t="s">
        <v>7568</v>
      </c>
      <c r="N2577">
        <v>87</v>
      </c>
      <c r="P2577" t="s">
        <v>2534</v>
      </c>
      <c r="Q2577">
        <v>123</v>
      </c>
    </row>
    <row r="2578" spans="1:17" x14ac:dyDescent="0.2">
      <c r="A2578" s="8" t="s">
        <v>1774</v>
      </c>
      <c r="D2578" s="8" t="s">
        <v>1424</v>
      </c>
      <c r="G2578" s="8" t="s">
        <v>2044</v>
      </c>
      <c r="M2578" t="s">
        <v>1774</v>
      </c>
      <c r="N2578">
        <v>80</v>
      </c>
      <c r="P2578" t="s">
        <v>1424</v>
      </c>
      <c r="Q2578">
        <v>106</v>
      </c>
    </row>
    <row r="2579" spans="1:17" x14ac:dyDescent="0.2">
      <c r="A2579" s="8" t="s">
        <v>3706</v>
      </c>
      <c r="D2579" s="8" t="s">
        <v>6882</v>
      </c>
      <c r="G2579" s="8" t="s">
        <v>2220</v>
      </c>
      <c r="M2579" t="s">
        <v>3706</v>
      </c>
      <c r="N2579">
        <v>68</v>
      </c>
      <c r="P2579" t="s">
        <v>6882</v>
      </c>
      <c r="Q2579">
        <v>86</v>
      </c>
    </row>
    <row r="2580" spans="1:17" x14ac:dyDescent="0.2">
      <c r="A2580" s="8" t="s">
        <v>3854</v>
      </c>
      <c r="D2580" s="8" t="s">
        <v>6883</v>
      </c>
      <c r="G2580" s="8" t="s">
        <v>2366</v>
      </c>
      <c r="M2580" t="s">
        <v>3854</v>
      </c>
      <c r="N2580">
        <v>80</v>
      </c>
      <c r="P2580" t="s">
        <v>6883</v>
      </c>
      <c r="Q2580">
        <v>77</v>
      </c>
    </row>
    <row r="2581" spans="1:17" x14ac:dyDescent="0.2">
      <c r="A2581" s="8" t="s">
        <v>7239</v>
      </c>
      <c r="D2581" s="8" t="s">
        <v>1770</v>
      </c>
      <c r="G2581" s="8" t="s">
        <v>6199</v>
      </c>
      <c r="M2581" t="s">
        <v>7239</v>
      </c>
      <c r="N2581">
        <v>52</v>
      </c>
      <c r="P2581" t="s">
        <v>1770</v>
      </c>
      <c r="Q2581">
        <v>71</v>
      </c>
    </row>
    <row r="2582" spans="1:17" x14ac:dyDescent="0.2">
      <c r="A2582" s="8" t="s">
        <v>7569</v>
      </c>
      <c r="D2582" s="8" t="s">
        <v>5261</v>
      </c>
      <c r="G2582" s="8" t="s">
        <v>6222</v>
      </c>
      <c r="M2582" t="s">
        <v>7569</v>
      </c>
      <c r="N2582">
        <v>38</v>
      </c>
      <c r="P2582" t="s">
        <v>5261</v>
      </c>
      <c r="Q2582">
        <v>74</v>
      </c>
    </row>
    <row r="2583" spans="1:17" x14ac:dyDescent="0.2">
      <c r="A2583" s="8" t="s">
        <v>2597</v>
      </c>
      <c r="D2583" s="8" t="s">
        <v>5346</v>
      </c>
      <c r="G2583" s="8" t="s">
        <v>7558</v>
      </c>
      <c r="M2583" t="s">
        <v>2597</v>
      </c>
      <c r="N2583">
        <v>164</v>
      </c>
      <c r="P2583" t="s">
        <v>5346</v>
      </c>
      <c r="Q2583">
        <v>64</v>
      </c>
    </row>
    <row r="2584" spans="1:17" x14ac:dyDescent="0.2">
      <c r="A2584" s="8" t="s">
        <v>1993</v>
      </c>
      <c r="D2584" s="8" t="s">
        <v>7561</v>
      </c>
      <c r="G2584" s="8" t="s">
        <v>1532</v>
      </c>
      <c r="M2584" t="s">
        <v>1993</v>
      </c>
      <c r="N2584">
        <v>158</v>
      </c>
      <c r="P2584" t="s">
        <v>7561</v>
      </c>
      <c r="Q2584">
        <v>76</v>
      </c>
    </row>
    <row r="2585" spans="1:17" x14ac:dyDescent="0.2">
      <c r="A2585" s="8" t="s">
        <v>2324</v>
      </c>
      <c r="D2585" s="8" t="s">
        <v>7562</v>
      </c>
      <c r="G2585" s="8" t="s">
        <v>5153</v>
      </c>
      <c r="M2585" t="s">
        <v>2324</v>
      </c>
      <c r="N2585">
        <v>143</v>
      </c>
      <c r="P2585" t="s">
        <v>7562</v>
      </c>
      <c r="Q2585">
        <v>53</v>
      </c>
    </row>
    <row r="2586" spans="1:17" x14ac:dyDescent="0.2">
      <c r="A2586" s="8" t="s">
        <v>4058</v>
      </c>
      <c r="D2586" s="8" t="s">
        <v>7563</v>
      </c>
      <c r="G2586" s="8" t="s">
        <v>7112</v>
      </c>
      <c r="M2586" t="s">
        <v>4058</v>
      </c>
      <c r="N2586">
        <v>133</v>
      </c>
      <c r="P2586" t="s">
        <v>7563</v>
      </c>
      <c r="Q2586">
        <v>47</v>
      </c>
    </row>
    <row r="2587" spans="1:17" x14ac:dyDescent="0.2">
      <c r="A2587" s="8" t="s">
        <v>4154</v>
      </c>
      <c r="D2587" s="8" t="s">
        <v>5424</v>
      </c>
      <c r="G2587" s="8" t="s">
        <v>8391</v>
      </c>
      <c r="M2587" t="s">
        <v>4154</v>
      </c>
      <c r="N2587">
        <v>121</v>
      </c>
      <c r="P2587" t="s">
        <v>5424</v>
      </c>
      <c r="Q2587">
        <v>20</v>
      </c>
    </row>
    <row r="2588" spans="1:17" x14ac:dyDescent="0.2">
      <c r="A2588" s="8" t="s">
        <v>7570</v>
      </c>
      <c r="D2588" s="8" t="s">
        <v>2780</v>
      </c>
      <c r="G2588" s="8" t="s">
        <v>5213</v>
      </c>
      <c r="M2588" t="s">
        <v>7570</v>
      </c>
      <c r="N2588">
        <v>112</v>
      </c>
      <c r="P2588" t="s">
        <v>2780</v>
      </c>
      <c r="Q2588">
        <v>142</v>
      </c>
    </row>
    <row r="2589" spans="1:17" x14ac:dyDescent="0.2">
      <c r="A2589" s="8" t="s">
        <v>4222</v>
      </c>
      <c r="D2589" s="8" t="s">
        <v>2121</v>
      </c>
      <c r="G2589" s="8" t="s">
        <v>5236</v>
      </c>
      <c r="M2589" t="s">
        <v>4222</v>
      </c>
      <c r="N2589">
        <v>98</v>
      </c>
      <c r="P2589" t="s">
        <v>2121</v>
      </c>
      <c r="Q2589">
        <v>130</v>
      </c>
    </row>
    <row r="2590" spans="1:17" x14ac:dyDescent="0.2">
      <c r="A2590" s="8" t="s">
        <v>4296</v>
      </c>
      <c r="D2590" s="8" t="s">
        <v>7564</v>
      </c>
      <c r="G2590" s="8" t="s">
        <v>5293</v>
      </c>
      <c r="M2590" t="s">
        <v>4296</v>
      </c>
      <c r="N2590">
        <v>95</v>
      </c>
      <c r="P2590" t="s">
        <v>7564</v>
      </c>
      <c r="Q2590">
        <v>142</v>
      </c>
    </row>
    <row r="2591" spans="1:17" x14ac:dyDescent="0.2">
      <c r="A2591" s="8" t="s">
        <v>4355</v>
      </c>
      <c r="D2591" s="8" t="s">
        <v>8036</v>
      </c>
      <c r="G2591" s="8" t="s">
        <v>5372</v>
      </c>
      <c r="M2591" t="s">
        <v>4355</v>
      </c>
      <c r="N2591">
        <v>91</v>
      </c>
      <c r="P2591" t="s">
        <v>8036</v>
      </c>
      <c r="Q2591">
        <v>85</v>
      </c>
    </row>
    <row r="2592" spans="1:17" x14ac:dyDescent="0.2">
      <c r="A2592" s="8" t="s">
        <v>6886</v>
      </c>
      <c r="D2592" s="8" t="s">
        <v>3593</v>
      </c>
      <c r="G2592" s="8" t="s">
        <v>7559</v>
      </c>
      <c r="M2592" t="s">
        <v>6886</v>
      </c>
      <c r="N2592">
        <v>62</v>
      </c>
      <c r="P2592" t="s">
        <v>3593</v>
      </c>
      <c r="Q2592">
        <v>52</v>
      </c>
    </row>
    <row r="2593" spans="1:17" x14ac:dyDescent="0.2">
      <c r="A2593" s="8" t="s">
        <v>4489</v>
      </c>
      <c r="D2593" s="8" t="s">
        <v>3675</v>
      </c>
      <c r="G2593" s="8" t="s">
        <v>7560</v>
      </c>
      <c r="M2593" t="s">
        <v>4489</v>
      </c>
      <c r="N2593">
        <v>69</v>
      </c>
      <c r="P2593" t="s">
        <v>3675</v>
      </c>
      <c r="Q2593">
        <v>49</v>
      </c>
    </row>
    <row r="2594" spans="1:17" x14ac:dyDescent="0.2">
      <c r="A2594" s="8" t="s">
        <v>4702</v>
      </c>
      <c r="D2594" s="8" t="s">
        <v>6885</v>
      </c>
      <c r="G2594" s="8" t="s">
        <v>5450</v>
      </c>
      <c r="M2594" t="s">
        <v>4702</v>
      </c>
      <c r="N2594">
        <v>72</v>
      </c>
      <c r="P2594" t="s">
        <v>6885</v>
      </c>
      <c r="Q2594">
        <v>17</v>
      </c>
    </row>
    <row r="2595" spans="1:17" x14ac:dyDescent="0.2">
      <c r="A2595" s="8" t="s">
        <v>4764</v>
      </c>
      <c r="D2595" s="8" t="s">
        <v>2828</v>
      </c>
      <c r="G2595" s="8" t="s">
        <v>2570</v>
      </c>
      <c r="M2595" t="s">
        <v>4764</v>
      </c>
      <c r="N2595">
        <v>50</v>
      </c>
      <c r="P2595" t="s">
        <v>2828</v>
      </c>
      <c r="Q2595">
        <v>150</v>
      </c>
    </row>
    <row r="2596" spans="1:17" x14ac:dyDescent="0.2">
      <c r="A2596" s="8" t="s">
        <v>7571</v>
      </c>
      <c r="D2596" s="8" t="s">
        <v>2308</v>
      </c>
      <c r="G2596" s="8" t="s">
        <v>2549</v>
      </c>
      <c r="M2596" t="s">
        <v>7571</v>
      </c>
      <c r="N2596">
        <v>39</v>
      </c>
      <c r="P2596" t="s">
        <v>2308</v>
      </c>
      <c r="Q2596">
        <v>125</v>
      </c>
    </row>
    <row r="2597" spans="1:17" x14ac:dyDescent="0.2">
      <c r="A2597" s="8" t="s">
        <v>4799</v>
      </c>
      <c r="D2597" s="8" t="s">
        <v>4033</v>
      </c>
      <c r="G2597" s="8" t="s">
        <v>2534</v>
      </c>
      <c r="M2597" t="s">
        <v>4799</v>
      </c>
      <c r="N2597">
        <v>30</v>
      </c>
      <c r="P2597" t="s">
        <v>4033</v>
      </c>
      <c r="Q2597">
        <v>123</v>
      </c>
    </row>
    <row r="2598" spans="1:17" x14ac:dyDescent="0.2">
      <c r="A2598" s="8" t="s">
        <v>2728</v>
      </c>
      <c r="D2598" s="8" t="s">
        <v>4098</v>
      </c>
      <c r="G2598" s="8" t="s">
        <v>1424</v>
      </c>
      <c r="M2598" t="s">
        <v>2728</v>
      </c>
      <c r="N2598">
        <v>144</v>
      </c>
      <c r="P2598" t="s">
        <v>4098</v>
      </c>
      <c r="Q2598">
        <v>120</v>
      </c>
    </row>
    <row r="2599" spans="1:17" x14ac:dyDescent="0.2">
      <c r="A2599" s="8" t="s">
        <v>2109</v>
      </c>
      <c r="D2599" s="8" t="s">
        <v>4147</v>
      </c>
      <c r="G2599" s="8" t="s">
        <v>6882</v>
      </c>
      <c r="M2599" t="s">
        <v>2109</v>
      </c>
      <c r="N2599">
        <v>128</v>
      </c>
      <c r="P2599" t="s">
        <v>4147</v>
      </c>
      <c r="Q2599">
        <v>97</v>
      </c>
    </row>
    <row r="2600" spans="1:17" x14ac:dyDescent="0.2">
      <c r="A2600" s="8" t="s">
        <v>5054</v>
      </c>
      <c r="D2600" s="8" t="s">
        <v>2948</v>
      </c>
      <c r="G2600" s="8" t="s">
        <v>6883</v>
      </c>
      <c r="M2600" t="s">
        <v>5054</v>
      </c>
      <c r="N2600">
        <v>103</v>
      </c>
      <c r="P2600" t="s">
        <v>2948</v>
      </c>
      <c r="Q2600">
        <v>97</v>
      </c>
    </row>
    <row r="2601" spans="1:17" x14ac:dyDescent="0.2">
      <c r="A2601" s="8" t="s">
        <v>7572</v>
      </c>
      <c r="D2601" s="8" t="s">
        <v>2990</v>
      </c>
      <c r="G2601" s="8" t="s">
        <v>1770</v>
      </c>
      <c r="M2601" t="s">
        <v>7572</v>
      </c>
      <c r="N2601">
        <v>102</v>
      </c>
      <c r="P2601" t="s">
        <v>2990</v>
      </c>
      <c r="Q2601">
        <v>96</v>
      </c>
    </row>
    <row r="2602" spans="1:17" x14ac:dyDescent="0.2">
      <c r="A2602" s="8" t="s">
        <v>5132</v>
      </c>
      <c r="D2602" s="8" t="s">
        <v>3046</v>
      </c>
      <c r="G2602" s="8" t="s">
        <v>5261</v>
      </c>
      <c r="M2602" t="s">
        <v>5132</v>
      </c>
      <c r="N2602">
        <v>92</v>
      </c>
      <c r="P2602" t="s">
        <v>3046</v>
      </c>
      <c r="Q2602">
        <v>80</v>
      </c>
    </row>
    <row r="2603" spans="1:17" x14ac:dyDescent="0.2">
      <c r="A2603" s="8" t="s">
        <v>5188</v>
      </c>
      <c r="D2603" s="8" t="s">
        <v>7565</v>
      </c>
      <c r="G2603" s="8" t="s">
        <v>5346</v>
      </c>
      <c r="M2603" t="s">
        <v>5188</v>
      </c>
      <c r="N2603">
        <v>61</v>
      </c>
      <c r="P2603" t="s">
        <v>7565</v>
      </c>
      <c r="Q2603">
        <v>67</v>
      </c>
    </row>
    <row r="2604" spans="1:17" x14ac:dyDescent="0.2">
      <c r="A2604" s="8" t="s">
        <v>6887</v>
      </c>
      <c r="D2604" s="8" t="s">
        <v>3111</v>
      </c>
      <c r="G2604" s="8" t="s">
        <v>7561</v>
      </c>
      <c r="M2604" t="s">
        <v>6887</v>
      </c>
      <c r="N2604">
        <v>59</v>
      </c>
      <c r="P2604" t="s">
        <v>3111</v>
      </c>
      <c r="Q2604">
        <v>81</v>
      </c>
    </row>
    <row r="2605" spans="1:17" x14ac:dyDescent="0.2">
      <c r="A2605" s="8" t="s">
        <v>5341</v>
      </c>
      <c r="D2605" s="8" t="s">
        <v>3136</v>
      </c>
      <c r="G2605" s="8" t="s">
        <v>7562</v>
      </c>
      <c r="M2605" t="s">
        <v>5341</v>
      </c>
      <c r="N2605">
        <v>69</v>
      </c>
      <c r="P2605" t="s">
        <v>3136</v>
      </c>
      <c r="Q2605">
        <v>62</v>
      </c>
    </row>
    <row r="2606" spans="1:17" x14ac:dyDescent="0.2">
      <c r="A2606" s="8" t="s">
        <v>7241</v>
      </c>
      <c r="D2606" s="8" t="s">
        <v>3182</v>
      </c>
      <c r="G2606" s="8" t="s">
        <v>7563</v>
      </c>
      <c r="M2606" t="s">
        <v>7241</v>
      </c>
      <c r="N2606">
        <v>50</v>
      </c>
      <c r="P2606" t="s">
        <v>3182</v>
      </c>
      <c r="Q2606">
        <v>67</v>
      </c>
    </row>
    <row r="2607" spans="1:17" x14ac:dyDescent="0.2">
      <c r="A2607" s="8" t="s">
        <v>2778</v>
      </c>
      <c r="D2607" s="8" t="s">
        <v>3255</v>
      </c>
      <c r="G2607" s="8" t="s">
        <v>5424</v>
      </c>
      <c r="M2607" t="s">
        <v>2778</v>
      </c>
      <c r="N2607">
        <v>145</v>
      </c>
      <c r="P2607" t="s">
        <v>3255</v>
      </c>
      <c r="Q2607">
        <v>47</v>
      </c>
    </row>
    <row r="2608" spans="1:17" x14ac:dyDescent="0.2">
      <c r="A2608" s="8" t="s">
        <v>5510</v>
      </c>
      <c r="D2608" s="8" t="s">
        <v>2621</v>
      </c>
      <c r="G2608" s="8" t="s">
        <v>6355</v>
      </c>
      <c r="M2608" t="s">
        <v>5510</v>
      </c>
      <c r="N2608">
        <v>126</v>
      </c>
      <c r="P2608" t="s">
        <v>2621</v>
      </c>
      <c r="Q2608">
        <v>167</v>
      </c>
    </row>
    <row r="2609" spans="1:17" x14ac:dyDescent="0.2">
      <c r="A2609" s="8" t="s">
        <v>5521</v>
      </c>
      <c r="D2609" s="8" t="s">
        <v>1949</v>
      </c>
      <c r="G2609" s="8" t="s">
        <v>6884</v>
      </c>
      <c r="M2609" t="s">
        <v>5521</v>
      </c>
      <c r="N2609">
        <v>99</v>
      </c>
      <c r="P2609" t="s">
        <v>1949</v>
      </c>
      <c r="Q2609">
        <v>137</v>
      </c>
    </row>
    <row r="2610" spans="1:17" x14ac:dyDescent="0.2">
      <c r="A2610" s="8" t="s">
        <v>1399</v>
      </c>
      <c r="D2610" s="8" t="s">
        <v>7566</v>
      </c>
      <c r="G2610" s="8" t="s">
        <v>2780</v>
      </c>
      <c r="M2610" t="s">
        <v>1399</v>
      </c>
      <c r="N2610">
        <v>120</v>
      </c>
      <c r="P2610" t="s">
        <v>7566</v>
      </c>
      <c r="Q2610">
        <v>126</v>
      </c>
    </row>
    <row r="2611" spans="1:17" x14ac:dyDescent="0.2">
      <c r="A2611" s="8" t="s">
        <v>4212</v>
      </c>
      <c r="D2611" s="8" t="s">
        <v>5245</v>
      </c>
      <c r="G2611" s="8" t="s">
        <v>2121</v>
      </c>
      <c r="M2611" t="s">
        <v>4212</v>
      </c>
      <c r="N2611">
        <v>116</v>
      </c>
      <c r="P2611" t="s">
        <v>5245</v>
      </c>
      <c r="Q2611">
        <v>65</v>
      </c>
    </row>
    <row r="2612" spans="1:17" x14ac:dyDescent="0.2">
      <c r="A2612" s="8" t="s">
        <v>6888</v>
      </c>
      <c r="D2612" s="8" t="s">
        <v>7567</v>
      </c>
      <c r="G2612" s="8" t="s">
        <v>7564</v>
      </c>
      <c r="M2612" t="s">
        <v>6888</v>
      </c>
      <c r="N2612">
        <v>102</v>
      </c>
      <c r="P2612" t="s">
        <v>7567</v>
      </c>
      <c r="Q2612">
        <v>48</v>
      </c>
    </row>
    <row r="2613" spans="1:17" x14ac:dyDescent="0.2">
      <c r="A2613" s="8" t="s">
        <v>1548</v>
      </c>
      <c r="D2613" s="8" t="s">
        <v>5454</v>
      </c>
      <c r="G2613" s="8" t="s">
        <v>8036</v>
      </c>
      <c r="M2613" t="s">
        <v>1548</v>
      </c>
      <c r="N2613">
        <v>82</v>
      </c>
      <c r="P2613" t="s">
        <v>5454</v>
      </c>
      <c r="Q2613">
        <v>124</v>
      </c>
    </row>
    <row r="2614" spans="1:17" x14ac:dyDescent="0.2">
      <c r="A2614" s="8" t="s">
        <v>1750</v>
      </c>
      <c r="D2614" s="8" t="s">
        <v>5533</v>
      </c>
      <c r="G2614" s="8" t="s">
        <v>3593</v>
      </c>
      <c r="M2614" t="s">
        <v>1750</v>
      </c>
      <c r="N2614">
        <v>98</v>
      </c>
      <c r="P2614" t="s">
        <v>5533</v>
      </c>
      <c r="Q2614">
        <v>112</v>
      </c>
    </row>
    <row r="2615" spans="1:17" x14ac:dyDescent="0.2">
      <c r="A2615" s="8" t="s">
        <v>4412</v>
      </c>
      <c r="D2615" s="8" t="s">
        <v>1344</v>
      </c>
      <c r="G2615" s="8" t="s">
        <v>3675</v>
      </c>
      <c r="M2615" t="s">
        <v>4412</v>
      </c>
      <c r="N2615">
        <v>86</v>
      </c>
      <c r="P2615" t="s">
        <v>1344</v>
      </c>
      <c r="Q2615">
        <v>105</v>
      </c>
    </row>
    <row r="2616" spans="1:17" x14ac:dyDescent="0.2">
      <c r="A2616" s="8" t="s">
        <v>4468</v>
      </c>
      <c r="D2616" s="8" t="s">
        <v>1674</v>
      </c>
      <c r="G2616" s="8" t="s">
        <v>6885</v>
      </c>
      <c r="M2616" t="s">
        <v>4468</v>
      </c>
      <c r="N2616">
        <v>95</v>
      </c>
      <c r="P2616" t="s">
        <v>1674</v>
      </c>
      <c r="Q2616">
        <v>108</v>
      </c>
    </row>
    <row r="2617" spans="1:17" x14ac:dyDescent="0.2">
      <c r="A2617" s="8" t="s">
        <v>4495</v>
      </c>
      <c r="D2617" s="8" t="s">
        <v>7568</v>
      </c>
      <c r="G2617" s="8" t="s">
        <v>8392</v>
      </c>
      <c r="M2617" t="s">
        <v>4495</v>
      </c>
      <c r="N2617">
        <v>71</v>
      </c>
      <c r="P2617" t="s">
        <v>7568</v>
      </c>
      <c r="Q2617">
        <v>84</v>
      </c>
    </row>
    <row r="2618" spans="1:17" x14ac:dyDescent="0.2">
      <c r="A2618" s="8" t="s">
        <v>4434</v>
      </c>
      <c r="D2618" s="8" t="s">
        <v>1774</v>
      </c>
      <c r="G2618" s="8" t="s">
        <v>2828</v>
      </c>
      <c r="M2618" t="s">
        <v>4434</v>
      </c>
      <c r="N2618">
        <v>67</v>
      </c>
      <c r="P2618" t="s">
        <v>1774</v>
      </c>
      <c r="Q2618">
        <v>86</v>
      </c>
    </row>
    <row r="2619" spans="1:17" x14ac:dyDescent="0.2">
      <c r="A2619" s="8" t="s">
        <v>4595</v>
      </c>
      <c r="D2619" s="8" t="s">
        <v>3706</v>
      </c>
      <c r="G2619" s="8" t="s">
        <v>2308</v>
      </c>
      <c r="M2619" t="s">
        <v>4595</v>
      </c>
      <c r="N2619">
        <v>77</v>
      </c>
      <c r="P2619" t="s">
        <v>3706</v>
      </c>
      <c r="Q2619">
        <v>75</v>
      </c>
    </row>
    <row r="2620" spans="1:17" x14ac:dyDescent="0.2">
      <c r="A2620" s="8" t="s">
        <v>4684</v>
      </c>
      <c r="D2620" s="8" t="s">
        <v>3854</v>
      </c>
      <c r="G2620" s="8" t="s">
        <v>4033</v>
      </c>
      <c r="M2620" t="s">
        <v>4684</v>
      </c>
      <c r="N2620">
        <v>53</v>
      </c>
      <c r="P2620" t="s">
        <v>3854</v>
      </c>
      <c r="Q2620">
        <v>80</v>
      </c>
    </row>
    <row r="2621" spans="1:17" x14ac:dyDescent="0.2">
      <c r="A2621" s="8" t="s">
        <v>7242</v>
      </c>
      <c r="D2621" s="8" t="s">
        <v>7239</v>
      </c>
      <c r="G2621" s="8" t="s">
        <v>4098</v>
      </c>
      <c r="M2621" t="s">
        <v>7242</v>
      </c>
      <c r="N2621">
        <v>51</v>
      </c>
      <c r="P2621" t="s">
        <v>7239</v>
      </c>
      <c r="Q2621">
        <v>50</v>
      </c>
    </row>
    <row r="2622" spans="1:17" x14ac:dyDescent="0.2">
      <c r="A2622" s="8" t="s">
        <v>4810</v>
      </c>
      <c r="D2622" s="8" t="s">
        <v>7569</v>
      </c>
      <c r="G2622" s="8" t="s">
        <v>4147</v>
      </c>
      <c r="M2622" t="s">
        <v>4810</v>
      </c>
      <c r="N2622">
        <v>32</v>
      </c>
      <c r="P2622" t="s">
        <v>7569</v>
      </c>
      <c r="Q2622">
        <v>33</v>
      </c>
    </row>
    <row r="2623" spans="1:17" x14ac:dyDescent="0.2">
      <c r="A2623" s="8" t="s">
        <v>4898</v>
      </c>
      <c r="D2623" s="8" t="s">
        <v>2597</v>
      </c>
      <c r="G2623" s="8" t="s">
        <v>2948</v>
      </c>
      <c r="M2623" t="s">
        <v>4898</v>
      </c>
      <c r="N2623">
        <v>122</v>
      </c>
      <c r="P2623" t="s">
        <v>2597</v>
      </c>
      <c r="Q2623">
        <v>159</v>
      </c>
    </row>
    <row r="2624" spans="1:17" x14ac:dyDescent="0.2">
      <c r="A2624" s="8" t="s">
        <v>4883</v>
      </c>
      <c r="D2624" s="8" t="s">
        <v>1993</v>
      </c>
      <c r="G2624" s="8" t="s">
        <v>2990</v>
      </c>
      <c r="M2624" t="s">
        <v>4883</v>
      </c>
      <c r="N2624">
        <v>126</v>
      </c>
      <c r="P2624" t="s">
        <v>1993</v>
      </c>
      <c r="Q2624">
        <v>160</v>
      </c>
    </row>
    <row r="2625" spans="1:17" x14ac:dyDescent="0.2">
      <c r="A2625" s="8" t="s">
        <v>7573</v>
      </c>
      <c r="D2625" s="8" t="s">
        <v>2324</v>
      </c>
      <c r="G2625" s="8" t="s">
        <v>3046</v>
      </c>
      <c r="M2625" t="s">
        <v>7573</v>
      </c>
      <c r="N2625">
        <v>118</v>
      </c>
      <c r="P2625" t="s">
        <v>2324</v>
      </c>
      <c r="Q2625">
        <v>146</v>
      </c>
    </row>
    <row r="2626" spans="1:17" x14ac:dyDescent="0.2">
      <c r="A2626" s="8" t="s">
        <v>2726</v>
      </c>
      <c r="D2626" s="8" t="s">
        <v>4058</v>
      </c>
      <c r="G2626" s="8" t="s">
        <v>7565</v>
      </c>
      <c r="M2626" t="s">
        <v>2726</v>
      </c>
      <c r="N2626">
        <v>140</v>
      </c>
      <c r="P2626" t="s">
        <v>4058</v>
      </c>
      <c r="Q2626">
        <v>140</v>
      </c>
    </row>
    <row r="2627" spans="1:17" x14ac:dyDescent="0.2">
      <c r="A2627" s="8" t="s">
        <v>2286</v>
      </c>
      <c r="D2627" s="8" t="s">
        <v>4154</v>
      </c>
      <c r="G2627" s="8" t="s">
        <v>3111</v>
      </c>
      <c r="M2627" t="s">
        <v>2286</v>
      </c>
      <c r="N2627">
        <v>131</v>
      </c>
      <c r="P2627" t="s">
        <v>4154</v>
      </c>
      <c r="Q2627">
        <v>128</v>
      </c>
    </row>
    <row r="2628" spans="1:17" x14ac:dyDescent="0.2">
      <c r="A2628" s="8" t="s">
        <v>4939</v>
      </c>
      <c r="D2628" s="8" t="s">
        <v>7570</v>
      </c>
      <c r="G2628" s="8" t="s">
        <v>3136</v>
      </c>
      <c r="M2628" t="s">
        <v>4939</v>
      </c>
      <c r="N2628">
        <v>122</v>
      </c>
      <c r="P2628" t="s">
        <v>7570</v>
      </c>
      <c r="Q2628">
        <v>114</v>
      </c>
    </row>
    <row r="2629" spans="1:17" x14ac:dyDescent="0.2">
      <c r="A2629" s="8" t="s">
        <v>5053</v>
      </c>
      <c r="D2629" s="8" t="s">
        <v>4222</v>
      </c>
      <c r="G2629" s="8" t="s">
        <v>3182</v>
      </c>
      <c r="M2629" t="s">
        <v>5053</v>
      </c>
      <c r="N2629">
        <v>102</v>
      </c>
      <c r="P2629" t="s">
        <v>4222</v>
      </c>
      <c r="Q2629">
        <v>108</v>
      </c>
    </row>
    <row r="2630" spans="1:17" x14ac:dyDescent="0.2">
      <c r="A2630" s="8" t="s">
        <v>1448</v>
      </c>
      <c r="D2630" s="8" t="s">
        <v>4296</v>
      </c>
      <c r="G2630" s="8" t="s">
        <v>8393</v>
      </c>
      <c r="M2630" t="s">
        <v>1448</v>
      </c>
      <c r="N2630">
        <v>119</v>
      </c>
      <c r="P2630" t="s">
        <v>4296</v>
      </c>
      <c r="Q2630">
        <v>97</v>
      </c>
    </row>
    <row r="2631" spans="1:17" x14ac:dyDescent="0.2">
      <c r="A2631" s="8" t="s">
        <v>7574</v>
      </c>
      <c r="D2631" s="8" t="s">
        <v>4355</v>
      </c>
      <c r="G2631" s="8" t="s">
        <v>3255</v>
      </c>
      <c r="M2631" t="s">
        <v>7574</v>
      </c>
      <c r="N2631">
        <v>88</v>
      </c>
      <c r="P2631" t="s">
        <v>4355</v>
      </c>
      <c r="Q2631">
        <v>96</v>
      </c>
    </row>
    <row r="2632" spans="1:17" x14ac:dyDescent="0.2">
      <c r="A2632" s="8" t="s">
        <v>5656</v>
      </c>
      <c r="D2632" s="8" t="s">
        <v>6886</v>
      </c>
      <c r="G2632" s="8" t="s">
        <v>2621</v>
      </c>
      <c r="M2632" t="s">
        <v>5656</v>
      </c>
      <c r="N2632">
        <v>95</v>
      </c>
      <c r="P2632" t="s">
        <v>6886</v>
      </c>
      <c r="Q2632">
        <v>68</v>
      </c>
    </row>
    <row r="2633" spans="1:17" x14ac:dyDescent="0.2">
      <c r="A2633" s="8" t="s">
        <v>5728</v>
      </c>
      <c r="D2633" s="8" t="s">
        <v>4489</v>
      </c>
      <c r="G2633" s="8" t="s">
        <v>1949</v>
      </c>
      <c r="M2633" t="s">
        <v>5728</v>
      </c>
      <c r="N2633">
        <v>74</v>
      </c>
      <c r="P2633" t="s">
        <v>4489</v>
      </c>
      <c r="Q2633">
        <v>60</v>
      </c>
    </row>
    <row r="2634" spans="1:17" x14ac:dyDescent="0.2">
      <c r="A2634" s="8" t="s">
        <v>5837</v>
      </c>
      <c r="D2634" s="8" t="s">
        <v>4702</v>
      </c>
      <c r="G2634" s="8" t="s">
        <v>7566</v>
      </c>
      <c r="M2634" t="s">
        <v>5837</v>
      </c>
      <c r="N2634">
        <v>55</v>
      </c>
      <c r="P2634" t="s">
        <v>4702</v>
      </c>
      <c r="Q2634">
        <v>83</v>
      </c>
    </row>
    <row r="2635" spans="1:17" x14ac:dyDescent="0.2">
      <c r="A2635" s="8" t="s">
        <v>7243</v>
      </c>
      <c r="D2635" s="8" t="s">
        <v>4764</v>
      </c>
      <c r="G2635" s="8" t="s">
        <v>5245</v>
      </c>
      <c r="M2635" t="s">
        <v>7243</v>
      </c>
      <c r="N2635">
        <v>39</v>
      </c>
      <c r="P2635" t="s">
        <v>4764</v>
      </c>
      <c r="Q2635">
        <v>46</v>
      </c>
    </row>
    <row r="2636" spans="1:17" x14ac:dyDescent="0.2">
      <c r="A2636" s="8" t="s">
        <v>7244</v>
      </c>
      <c r="D2636" s="8" t="s">
        <v>7571</v>
      </c>
      <c r="G2636" s="8" t="s">
        <v>7567</v>
      </c>
      <c r="M2636" t="s">
        <v>7244</v>
      </c>
      <c r="N2636">
        <v>36</v>
      </c>
      <c r="P2636" t="s">
        <v>7571</v>
      </c>
      <c r="Q2636">
        <v>40</v>
      </c>
    </row>
    <row r="2637" spans="1:17" x14ac:dyDescent="0.2">
      <c r="A2637" s="8" t="s">
        <v>4921</v>
      </c>
      <c r="D2637" s="8" t="s">
        <v>4799</v>
      </c>
      <c r="G2637" s="8" t="s">
        <v>5454</v>
      </c>
      <c r="M2637" t="s">
        <v>4921</v>
      </c>
      <c r="N2637">
        <v>120</v>
      </c>
      <c r="P2637" t="s">
        <v>4799</v>
      </c>
      <c r="Q2637">
        <v>51</v>
      </c>
    </row>
    <row r="2638" spans="1:17" x14ac:dyDescent="0.2">
      <c r="A2638" s="8" t="s">
        <v>2756</v>
      </c>
      <c r="D2638" s="8" t="s">
        <v>7240</v>
      </c>
      <c r="G2638" s="8" t="s">
        <v>5533</v>
      </c>
      <c r="M2638" t="s">
        <v>2756</v>
      </c>
      <c r="N2638">
        <v>159</v>
      </c>
      <c r="P2638" t="s">
        <v>7240</v>
      </c>
      <c r="Q2638">
        <v>20</v>
      </c>
    </row>
    <row r="2639" spans="1:17" x14ac:dyDescent="0.2">
      <c r="A2639" s="8" t="s">
        <v>2341</v>
      </c>
      <c r="D2639" s="8" t="s">
        <v>8113</v>
      </c>
      <c r="G2639" s="8" t="s">
        <v>1344</v>
      </c>
      <c r="M2639" t="s">
        <v>2341</v>
      </c>
      <c r="N2639">
        <v>151</v>
      </c>
      <c r="P2639" t="s">
        <v>8113</v>
      </c>
      <c r="Q2639">
        <v>12</v>
      </c>
    </row>
    <row r="2640" spans="1:17" x14ac:dyDescent="0.2">
      <c r="A2640" s="8" t="s">
        <v>5021</v>
      </c>
      <c r="D2640" s="8" t="s">
        <v>2728</v>
      </c>
      <c r="G2640" s="8" t="s">
        <v>1674</v>
      </c>
      <c r="M2640" t="s">
        <v>5021</v>
      </c>
      <c r="N2640">
        <v>129</v>
      </c>
      <c r="P2640" t="s">
        <v>2728</v>
      </c>
      <c r="Q2640">
        <v>147</v>
      </c>
    </row>
    <row r="2641" spans="1:17" x14ac:dyDescent="0.2">
      <c r="A2641" s="8" t="s">
        <v>1349</v>
      </c>
      <c r="D2641" s="8" t="s">
        <v>2109</v>
      </c>
      <c r="G2641" s="8" t="s">
        <v>7568</v>
      </c>
      <c r="M2641" t="s">
        <v>1349</v>
      </c>
      <c r="N2641">
        <v>114</v>
      </c>
      <c r="P2641" t="s">
        <v>2109</v>
      </c>
      <c r="Q2641">
        <v>132</v>
      </c>
    </row>
    <row r="2642" spans="1:17" x14ac:dyDescent="0.2">
      <c r="A2642" s="8" t="s">
        <v>1445</v>
      </c>
      <c r="D2642" s="8" t="s">
        <v>5054</v>
      </c>
      <c r="G2642" s="8" t="s">
        <v>1774</v>
      </c>
      <c r="M2642" t="s">
        <v>1445</v>
      </c>
      <c r="N2642">
        <v>98</v>
      </c>
      <c r="P2642" t="s">
        <v>5054</v>
      </c>
      <c r="Q2642">
        <v>113</v>
      </c>
    </row>
    <row r="2643" spans="1:17" x14ac:dyDescent="0.2">
      <c r="A2643" s="8" t="s">
        <v>3495</v>
      </c>
      <c r="D2643" s="8" t="s">
        <v>7572</v>
      </c>
      <c r="G2643" s="8" t="s">
        <v>3706</v>
      </c>
      <c r="M2643" t="s">
        <v>3495</v>
      </c>
      <c r="N2643">
        <v>108</v>
      </c>
      <c r="P2643" t="s">
        <v>7572</v>
      </c>
      <c r="Q2643">
        <v>106</v>
      </c>
    </row>
    <row r="2644" spans="1:17" x14ac:dyDescent="0.2">
      <c r="A2644" s="8" t="s">
        <v>6889</v>
      </c>
      <c r="D2644" s="8" t="s">
        <v>5132</v>
      </c>
      <c r="G2644" s="8" t="s">
        <v>3854</v>
      </c>
      <c r="M2644" t="s">
        <v>6889</v>
      </c>
      <c r="N2644">
        <v>92</v>
      </c>
      <c r="P2644" t="s">
        <v>5132</v>
      </c>
      <c r="Q2644">
        <v>88</v>
      </c>
    </row>
    <row r="2645" spans="1:17" x14ac:dyDescent="0.2">
      <c r="A2645" s="8" t="s">
        <v>1781</v>
      </c>
      <c r="D2645" s="8" t="s">
        <v>5188</v>
      </c>
      <c r="G2645" s="8" t="s">
        <v>7239</v>
      </c>
      <c r="M2645" t="s">
        <v>1781</v>
      </c>
      <c r="N2645">
        <v>87</v>
      </c>
      <c r="P2645" t="s">
        <v>5188</v>
      </c>
      <c r="Q2645">
        <v>70</v>
      </c>
    </row>
    <row r="2646" spans="1:17" x14ac:dyDescent="0.2">
      <c r="A2646" s="8" t="s">
        <v>3544</v>
      </c>
      <c r="D2646" s="8" t="s">
        <v>6887</v>
      </c>
      <c r="G2646" s="8" t="s">
        <v>7569</v>
      </c>
      <c r="M2646" t="s">
        <v>3544</v>
      </c>
      <c r="N2646">
        <v>75</v>
      </c>
      <c r="P2646" t="s">
        <v>6887</v>
      </c>
      <c r="Q2646">
        <v>60</v>
      </c>
    </row>
    <row r="2647" spans="1:17" x14ac:dyDescent="0.2">
      <c r="A2647" s="8" t="s">
        <v>7575</v>
      </c>
      <c r="D2647" s="8" t="s">
        <v>5341</v>
      </c>
      <c r="G2647" s="8" t="s">
        <v>8394</v>
      </c>
      <c r="M2647" t="s">
        <v>7575</v>
      </c>
      <c r="N2647">
        <v>62</v>
      </c>
      <c r="P2647" t="s">
        <v>5341</v>
      </c>
      <c r="Q2647">
        <v>71</v>
      </c>
    </row>
    <row r="2648" spans="1:17" x14ac:dyDescent="0.2">
      <c r="A2648" s="8" t="s">
        <v>3665</v>
      </c>
      <c r="D2648" s="8" t="s">
        <v>7241</v>
      </c>
      <c r="G2648" s="8" t="s">
        <v>2597</v>
      </c>
      <c r="M2648" t="s">
        <v>3665</v>
      </c>
      <c r="N2648">
        <v>90</v>
      </c>
      <c r="P2648" t="s">
        <v>7241</v>
      </c>
      <c r="Q2648">
        <v>39</v>
      </c>
    </row>
    <row r="2649" spans="1:17" x14ac:dyDescent="0.2">
      <c r="A2649" s="8" t="s">
        <v>3726</v>
      </c>
      <c r="D2649" s="8" t="s">
        <v>2778</v>
      </c>
      <c r="G2649" s="8" t="s">
        <v>1993</v>
      </c>
      <c r="M2649" t="s">
        <v>3726</v>
      </c>
      <c r="N2649">
        <v>69</v>
      </c>
      <c r="P2649" t="s">
        <v>2778</v>
      </c>
      <c r="Q2649">
        <v>150</v>
      </c>
    </row>
    <row r="2650" spans="1:17" x14ac:dyDescent="0.2">
      <c r="A2650" s="8" t="s">
        <v>7245</v>
      </c>
      <c r="D2650" s="8" t="s">
        <v>5510</v>
      </c>
      <c r="G2650" s="8" t="s">
        <v>2324</v>
      </c>
      <c r="M2650" t="s">
        <v>7245</v>
      </c>
      <c r="N2650">
        <v>61</v>
      </c>
      <c r="P2650" t="s">
        <v>5510</v>
      </c>
      <c r="Q2650">
        <v>130</v>
      </c>
    </row>
    <row r="2651" spans="1:17" x14ac:dyDescent="0.2">
      <c r="A2651" s="8" t="s">
        <v>3782</v>
      </c>
      <c r="D2651" s="8" t="s">
        <v>5521</v>
      </c>
      <c r="G2651" s="8" t="s">
        <v>4058</v>
      </c>
      <c r="M2651" t="s">
        <v>3782</v>
      </c>
      <c r="N2651">
        <v>75</v>
      </c>
      <c r="P2651" t="s">
        <v>5521</v>
      </c>
      <c r="Q2651">
        <v>104</v>
      </c>
    </row>
    <row r="2652" spans="1:17" x14ac:dyDescent="0.2">
      <c r="A2652" s="8" t="s">
        <v>3802</v>
      </c>
      <c r="D2652" s="8" t="s">
        <v>1399</v>
      </c>
      <c r="G2652" s="8" t="s">
        <v>4154</v>
      </c>
      <c r="M2652" t="s">
        <v>3802</v>
      </c>
      <c r="N2652">
        <v>43</v>
      </c>
      <c r="P2652" t="s">
        <v>1399</v>
      </c>
      <c r="Q2652">
        <v>125</v>
      </c>
    </row>
    <row r="2653" spans="1:17" x14ac:dyDescent="0.2">
      <c r="A2653" s="8" t="s">
        <v>3861</v>
      </c>
      <c r="D2653" s="8" t="s">
        <v>4212</v>
      </c>
      <c r="G2653" s="8" t="s">
        <v>7570</v>
      </c>
      <c r="M2653" t="s">
        <v>3861</v>
      </c>
      <c r="N2653">
        <v>45</v>
      </c>
      <c r="P2653" t="s">
        <v>4212</v>
      </c>
      <c r="Q2653">
        <v>116</v>
      </c>
    </row>
    <row r="2654" spans="1:17" x14ac:dyDescent="0.2">
      <c r="A2654" s="8" t="s">
        <v>3976</v>
      </c>
      <c r="D2654" s="8" t="s">
        <v>6888</v>
      </c>
      <c r="G2654" s="8" t="s">
        <v>4222</v>
      </c>
      <c r="M2654" t="s">
        <v>3976</v>
      </c>
      <c r="N2654">
        <v>64</v>
      </c>
      <c r="P2654" t="s">
        <v>6888</v>
      </c>
      <c r="Q2654">
        <v>101</v>
      </c>
    </row>
    <row r="2655" spans="1:17" x14ac:dyDescent="0.2">
      <c r="A2655" s="8" t="s">
        <v>3984</v>
      </c>
      <c r="D2655" s="8" t="s">
        <v>1548</v>
      </c>
      <c r="G2655" s="8" t="s">
        <v>4296</v>
      </c>
      <c r="M2655" t="s">
        <v>3984</v>
      </c>
      <c r="N2655">
        <v>16</v>
      </c>
      <c r="P2655" t="s">
        <v>1548</v>
      </c>
      <c r="Q2655">
        <v>78</v>
      </c>
    </row>
    <row r="2656" spans="1:17" x14ac:dyDescent="0.2">
      <c r="A2656" s="8" t="s">
        <v>2602</v>
      </c>
      <c r="D2656" s="8" t="s">
        <v>1750</v>
      </c>
      <c r="G2656" s="8" t="s">
        <v>4355</v>
      </c>
      <c r="M2656" t="s">
        <v>2602</v>
      </c>
      <c r="N2656">
        <v>167</v>
      </c>
      <c r="P2656" t="s">
        <v>1750</v>
      </c>
      <c r="Q2656">
        <v>94</v>
      </c>
    </row>
    <row r="2657" spans="1:17" x14ac:dyDescent="0.2">
      <c r="A2657" s="8" t="s">
        <v>1929</v>
      </c>
      <c r="D2657" s="8" t="s">
        <v>4412</v>
      </c>
      <c r="G2657" s="8" t="s">
        <v>6886</v>
      </c>
      <c r="M2657" t="s">
        <v>1929</v>
      </c>
      <c r="N2657">
        <v>151</v>
      </c>
      <c r="P2657" t="s">
        <v>4412</v>
      </c>
      <c r="Q2657">
        <v>75</v>
      </c>
    </row>
    <row r="2658" spans="1:17" x14ac:dyDescent="0.2">
      <c r="A2658" s="8" t="s">
        <v>2046</v>
      </c>
      <c r="D2658" s="8" t="s">
        <v>4468</v>
      </c>
      <c r="G2658" s="8" t="s">
        <v>4489</v>
      </c>
      <c r="M2658" t="s">
        <v>2046</v>
      </c>
      <c r="N2658">
        <v>156</v>
      </c>
      <c r="P2658" t="s">
        <v>4468</v>
      </c>
      <c r="Q2658">
        <v>89</v>
      </c>
    </row>
    <row r="2659" spans="1:17" x14ac:dyDescent="0.2">
      <c r="A2659" s="8" t="s">
        <v>2388</v>
      </c>
      <c r="D2659" s="8" t="s">
        <v>4495</v>
      </c>
      <c r="G2659" s="8" t="s">
        <v>4702</v>
      </c>
      <c r="M2659" t="s">
        <v>2388</v>
      </c>
      <c r="N2659">
        <v>138</v>
      </c>
      <c r="P2659" t="s">
        <v>4495</v>
      </c>
      <c r="Q2659">
        <v>74</v>
      </c>
    </row>
    <row r="2660" spans="1:17" x14ac:dyDescent="0.2">
      <c r="A2660" s="8" t="s">
        <v>4089</v>
      </c>
      <c r="D2660" s="8" t="s">
        <v>4434</v>
      </c>
      <c r="G2660" s="8" t="s">
        <v>4764</v>
      </c>
      <c r="M2660" t="s">
        <v>4089</v>
      </c>
      <c r="N2660">
        <v>122</v>
      </c>
      <c r="P2660" t="s">
        <v>4434</v>
      </c>
      <c r="Q2660">
        <v>62</v>
      </c>
    </row>
    <row r="2661" spans="1:17" x14ac:dyDescent="0.2">
      <c r="A2661" s="8" t="s">
        <v>6890</v>
      </c>
      <c r="D2661" s="8" t="s">
        <v>4595</v>
      </c>
      <c r="G2661" s="8" t="s">
        <v>7571</v>
      </c>
      <c r="M2661" t="s">
        <v>6890</v>
      </c>
      <c r="N2661">
        <v>85</v>
      </c>
      <c r="P2661" t="s">
        <v>4595</v>
      </c>
      <c r="Q2661">
        <v>72</v>
      </c>
    </row>
    <row r="2662" spans="1:17" x14ac:dyDescent="0.2">
      <c r="A2662" s="8" t="s">
        <v>7576</v>
      </c>
      <c r="D2662" s="8" t="s">
        <v>4684</v>
      </c>
      <c r="G2662" s="8" t="s">
        <v>4799</v>
      </c>
      <c r="M2662" t="s">
        <v>7576</v>
      </c>
      <c r="N2662">
        <v>55</v>
      </c>
      <c r="P2662" t="s">
        <v>4684</v>
      </c>
      <c r="Q2662">
        <v>43</v>
      </c>
    </row>
    <row r="2663" spans="1:17" x14ac:dyDescent="0.2">
      <c r="A2663" s="8" t="s">
        <v>6327</v>
      </c>
      <c r="D2663" s="8" t="s">
        <v>7242</v>
      </c>
      <c r="G2663" s="8" t="s">
        <v>7240</v>
      </c>
      <c r="M2663" t="s">
        <v>6327</v>
      </c>
      <c r="N2663">
        <v>53</v>
      </c>
      <c r="P2663" t="s">
        <v>7242</v>
      </c>
      <c r="Q2663">
        <v>49</v>
      </c>
    </row>
    <row r="2664" spans="1:17" x14ac:dyDescent="0.2">
      <c r="A2664" s="8" t="s">
        <v>4107</v>
      </c>
      <c r="D2664" s="8" t="s">
        <v>4810</v>
      </c>
      <c r="G2664" s="8" t="s">
        <v>8113</v>
      </c>
      <c r="M2664" t="s">
        <v>4107</v>
      </c>
      <c r="N2664">
        <v>124</v>
      </c>
      <c r="P2664" t="s">
        <v>4810</v>
      </c>
      <c r="Q2664">
        <v>43</v>
      </c>
    </row>
    <row r="2665" spans="1:17" x14ac:dyDescent="0.2">
      <c r="A2665" s="8" t="s">
        <v>4149</v>
      </c>
      <c r="D2665" s="8" t="s">
        <v>6732</v>
      </c>
      <c r="G2665" s="8" t="s">
        <v>2728</v>
      </c>
      <c r="M2665" t="s">
        <v>4149</v>
      </c>
      <c r="N2665">
        <v>113</v>
      </c>
      <c r="P2665" t="s">
        <v>6732</v>
      </c>
      <c r="Q2665">
        <v>22</v>
      </c>
    </row>
    <row r="2666" spans="1:17" x14ac:dyDescent="0.2">
      <c r="A2666" s="8" t="s">
        <v>5627</v>
      </c>
      <c r="D2666" s="8" t="s">
        <v>4898</v>
      </c>
      <c r="G2666" s="8" t="s">
        <v>2109</v>
      </c>
      <c r="M2666" t="s">
        <v>5627</v>
      </c>
      <c r="N2666">
        <v>105</v>
      </c>
      <c r="P2666" t="s">
        <v>4898</v>
      </c>
      <c r="Q2666">
        <v>127</v>
      </c>
    </row>
    <row r="2667" spans="1:17" x14ac:dyDescent="0.2">
      <c r="A2667" s="8" t="s">
        <v>7577</v>
      </c>
      <c r="D2667" s="8" t="s">
        <v>4883</v>
      </c>
      <c r="G2667" s="8" t="s">
        <v>5054</v>
      </c>
      <c r="M2667" t="s">
        <v>7577</v>
      </c>
      <c r="N2667">
        <v>80</v>
      </c>
      <c r="P2667" t="s">
        <v>4883</v>
      </c>
      <c r="Q2667">
        <v>125</v>
      </c>
    </row>
    <row r="2668" spans="1:17" x14ac:dyDescent="0.2">
      <c r="A2668" s="8" t="s">
        <v>5778</v>
      </c>
      <c r="D2668" s="8" t="s">
        <v>7573</v>
      </c>
      <c r="G2668" s="8" t="s">
        <v>7572</v>
      </c>
      <c r="M2668" t="s">
        <v>5778</v>
      </c>
      <c r="N2668">
        <v>82</v>
      </c>
      <c r="P2668" t="s">
        <v>7573</v>
      </c>
      <c r="Q2668">
        <v>125</v>
      </c>
    </row>
    <row r="2669" spans="1:17" x14ac:dyDescent="0.2">
      <c r="A2669" s="8" t="s">
        <v>7578</v>
      </c>
      <c r="D2669" s="8" t="s">
        <v>2726</v>
      </c>
      <c r="G2669" s="8" t="s">
        <v>5132</v>
      </c>
      <c r="M2669" t="s">
        <v>7578</v>
      </c>
      <c r="N2669">
        <v>58</v>
      </c>
      <c r="P2669" t="s">
        <v>2726</v>
      </c>
      <c r="Q2669">
        <v>147</v>
      </c>
    </row>
    <row r="2670" spans="1:17" x14ac:dyDescent="0.2">
      <c r="A2670" s="8" t="s">
        <v>6151</v>
      </c>
      <c r="D2670" s="8" t="s">
        <v>2286</v>
      </c>
      <c r="G2670" s="8" t="s">
        <v>5188</v>
      </c>
      <c r="M2670" t="s">
        <v>6151</v>
      </c>
      <c r="N2670">
        <v>40</v>
      </c>
      <c r="P2670" t="s">
        <v>2286</v>
      </c>
      <c r="Q2670">
        <v>132</v>
      </c>
    </row>
    <row r="2671" spans="1:17" x14ac:dyDescent="0.2">
      <c r="A2671" s="8" t="s">
        <v>2851</v>
      </c>
      <c r="D2671" s="8" t="s">
        <v>4939</v>
      </c>
      <c r="G2671" s="8" t="s">
        <v>6887</v>
      </c>
      <c r="M2671" t="s">
        <v>2851</v>
      </c>
      <c r="N2671">
        <v>131</v>
      </c>
      <c r="P2671" t="s">
        <v>4939</v>
      </c>
      <c r="Q2671">
        <v>128</v>
      </c>
    </row>
    <row r="2672" spans="1:17" x14ac:dyDescent="0.2">
      <c r="A2672" s="8" t="s">
        <v>6234</v>
      </c>
      <c r="D2672" s="8" t="s">
        <v>5053</v>
      </c>
      <c r="G2672" s="8" t="s">
        <v>5341</v>
      </c>
      <c r="M2672" t="s">
        <v>6234</v>
      </c>
      <c r="N2672">
        <v>143</v>
      </c>
      <c r="P2672" t="s">
        <v>5053</v>
      </c>
      <c r="Q2672">
        <v>104</v>
      </c>
    </row>
    <row r="2673" spans="1:17" x14ac:dyDescent="0.2">
      <c r="A2673" s="8" t="s">
        <v>6290</v>
      </c>
      <c r="D2673" s="8" t="s">
        <v>1448</v>
      </c>
      <c r="G2673" s="8" t="s">
        <v>7241</v>
      </c>
      <c r="M2673" t="s">
        <v>6290</v>
      </c>
      <c r="N2673">
        <v>110</v>
      </c>
      <c r="P2673" t="s">
        <v>1448</v>
      </c>
      <c r="Q2673">
        <v>119</v>
      </c>
    </row>
    <row r="2674" spans="1:17" x14ac:dyDescent="0.2">
      <c r="A2674" s="8" t="s">
        <v>4208</v>
      </c>
      <c r="D2674" s="8" t="s">
        <v>7574</v>
      </c>
      <c r="G2674" s="8" t="s">
        <v>2778</v>
      </c>
      <c r="M2674" t="s">
        <v>4208</v>
      </c>
      <c r="N2674">
        <v>110</v>
      </c>
      <c r="P2674" t="s">
        <v>7574</v>
      </c>
      <c r="Q2674">
        <v>95</v>
      </c>
    </row>
    <row r="2675" spans="1:17" x14ac:dyDescent="0.2">
      <c r="A2675" s="8" t="s">
        <v>7579</v>
      </c>
      <c r="D2675" s="8" t="s">
        <v>5656</v>
      </c>
      <c r="G2675" s="8" t="s">
        <v>5510</v>
      </c>
      <c r="M2675" t="s">
        <v>7579</v>
      </c>
      <c r="N2675">
        <v>82</v>
      </c>
      <c r="P2675" t="s">
        <v>5656</v>
      </c>
      <c r="Q2675">
        <v>102</v>
      </c>
    </row>
    <row r="2676" spans="1:17" x14ac:dyDescent="0.2">
      <c r="A2676" s="8" t="s">
        <v>1610</v>
      </c>
      <c r="D2676" s="8" t="s">
        <v>5728</v>
      </c>
      <c r="G2676" s="8" t="s">
        <v>5521</v>
      </c>
      <c r="M2676" t="s">
        <v>1610</v>
      </c>
      <c r="N2676">
        <v>70</v>
      </c>
      <c r="P2676" t="s">
        <v>5728</v>
      </c>
      <c r="Q2676">
        <v>85</v>
      </c>
    </row>
    <row r="2677" spans="1:17" x14ac:dyDescent="0.2">
      <c r="A2677" s="8" t="s">
        <v>4400</v>
      </c>
      <c r="D2677" s="8" t="s">
        <v>5837</v>
      </c>
      <c r="G2677" s="8" t="s">
        <v>1399</v>
      </c>
      <c r="M2677" t="s">
        <v>4400</v>
      </c>
      <c r="N2677">
        <v>64</v>
      </c>
      <c r="P2677" t="s">
        <v>5837</v>
      </c>
      <c r="Q2677">
        <v>58</v>
      </c>
    </row>
    <row r="2678" spans="1:17" x14ac:dyDescent="0.2">
      <c r="A2678" s="8" t="s">
        <v>4548</v>
      </c>
      <c r="D2678" s="8" t="s">
        <v>7243</v>
      </c>
      <c r="G2678" s="8" t="s">
        <v>4212</v>
      </c>
      <c r="M2678" t="s">
        <v>4548</v>
      </c>
      <c r="N2678">
        <v>57</v>
      </c>
      <c r="P2678" t="s">
        <v>7243</v>
      </c>
      <c r="Q2678">
        <v>35</v>
      </c>
    </row>
    <row r="2679" spans="1:17" x14ac:dyDescent="0.2">
      <c r="A2679" s="8" t="s">
        <v>4665</v>
      </c>
      <c r="D2679" s="8" t="s">
        <v>7244</v>
      </c>
      <c r="G2679" s="8" t="s">
        <v>6888</v>
      </c>
      <c r="M2679" t="s">
        <v>4665</v>
      </c>
      <c r="N2679">
        <v>64</v>
      </c>
      <c r="P2679" t="s">
        <v>7244</v>
      </c>
      <c r="Q2679">
        <v>35</v>
      </c>
    </row>
    <row r="2680" spans="1:17" x14ac:dyDescent="0.2">
      <c r="A2680" s="8" t="s">
        <v>4729</v>
      </c>
      <c r="D2680" s="8" t="s">
        <v>4921</v>
      </c>
      <c r="G2680" s="8" t="s">
        <v>1548</v>
      </c>
      <c r="M2680" t="s">
        <v>4729</v>
      </c>
      <c r="N2680">
        <v>50</v>
      </c>
      <c r="P2680" t="s">
        <v>4921</v>
      </c>
      <c r="Q2680">
        <v>120</v>
      </c>
    </row>
    <row r="2681" spans="1:17" x14ac:dyDescent="0.2">
      <c r="A2681" s="8" t="s">
        <v>4871</v>
      </c>
      <c r="D2681" s="8" t="s">
        <v>2756</v>
      </c>
      <c r="G2681" s="8" t="s">
        <v>1750</v>
      </c>
      <c r="M2681" t="s">
        <v>4871</v>
      </c>
      <c r="N2681">
        <v>128</v>
      </c>
      <c r="P2681" t="s">
        <v>2756</v>
      </c>
      <c r="Q2681">
        <v>165</v>
      </c>
    </row>
    <row r="2682" spans="1:17" x14ac:dyDescent="0.2">
      <c r="A2682" s="8" t="s">
        <v>2657</v>
      </c>
      <c r="D2682" s="8" t="s">
        <v>2341</v>
      </c>
      <c r="G2682" s="8" t="s">
        <v>4412</v>
      </c>
      <c r="M2682" t="s">
        <v>2657</v>
      </c>
      <c r="N2682">
        <v>153</v>
      </c>
      <c r="P2682" t="s">
        <v>2341</v>
      </c>
      <c r="Q2682">
        <v>154</v>
      </c>
    </row>
    <row r="2683" spans="1:17" x14ac:dyDescent="0.2">
      <c r="A2683" s="8" t="s">
        <v>2116</v>
      </c>
      <c r="D2683" s="8" t="s">
        <v>5021</v>
      </c>
      <c r="G2683" s="8" t="s">
        <v>4468</v>
      </c>
      <c r="M2683" t="s">
        <v>2116</v>
      </c>
      <c r="N2683">
        <v>138</v>
      </c>
      <c r="P2683" t="s">
        <v>5021</v>
      </c>
      <c r="Q2683">
        <v>131</v>
      </c>
    </row>
    <row r="2684" spans="1:17" x14ac:dyDescent="0.2">
      <c r="A2684" s="8" t="s">
        <v>4943</v>
      </c>
      <c r="D2684" s="8" t="s">
        <v>1349</v>
      </c>
      <c r="G2684" s="8" t="s">
        <v>4495</v>
      </c>
      <c r="M2684" t="s">
        <v>4943</v>
      </c>
      <c r="N2684">
        <v>132</v>
      </c>
      <c r="P2684" t="s">
        <v>1349</v>
      </c>
      <c r="Q2684">
        <v>115</v>
      </c>
    </row>
    <row r="2685" spans="1:17" x14ac:dyDescent="0.2">
      <c r="A2685" s="8" t="s">
        <v>4996</v>
      </c>
      <c r="D2685" s="8" t="s">
        <v>1445</v>
      </c>
      <c r="G2685" s="8" t="s">
        <v>4434</v>
      </c>
      <c r="M2685" t="s">
        <v>4996</v>
      </c>
      <c r="N2685">
        <v>121</v>
      </c>
      <c r="P2685" t="s">
        <v>1445</v>
      </c>
      <c r="Q2685">
        <v>105</v>
      </c>
    </row>
    <row r="2686" spans="1:17" x14ac:dyDescent="0.2">
      <c r="A2686" s="8" t="s">
        <v>4990</v>
      </c>
      <c r="D2686" s="8" t="s">
        <v>3495</v>
      </c>
      <c r="G2686" s="8" t="s">
        <v>4595</v>
      </c>
      <c r="M2686" t="s">
        <v>4990</v>
      </c>
      <c r="N2686">
        <v>115</v>
      </c>
      <c r="P2686" t="s">
        <v>3495</v>
      </c>
      <c r="Q2686">
        <v>114</v>
      </c>
    </row>
    <row r="2687" spans="1:17" x14ac:dyDescent="0.2">
      <c r="A2687" s="8" t="s">
        <v>4220</v>
      </c>
      <c r="D2687" s="8" t="s">
        <v>6889</v>
      </c>
      <c r="G2687" s="8" t="s">
        <v>4684</v>
      </c>
      <c r="M2687" t="s">
        <v>4220</v>
      </c>
      <c r="N2687">
        <v>87</v>
      </c>
      <c r="P2687" t="s">
        <v>6889</v>
      </c>
      <c r="Q2687">
        <v>91</v>
      </c>
    </row>
    <row r="2688" spans="1:17" x14ac:dyDescent="0.2">
      <c r="A2688" s="8" t="s">
        <v>6891</v>
      </c>
      <c r="D2688" s="8" t="s">
        <v>1781</v>
      </c>
      <c r="G2688" s="8" t="s">
        <v>7242</v>
      </c>
      <c r="M2688" t="s">
        <v>6891</v>
      </c>
      <c r="N2688">
        <v>81</v>
      </c>
      <c r="P2688" t="s">
        <v>1781</v>
      </c>
      <c r="Q2688">
        <v>91</v>
      </c>
    </row>
    <row r="2689" spans="1:17" x14ac:dyDescent="0.2">
      <c r="A2689" s="8" t="s">
        <v>4343</v>
      </c>
      <c r="D2689" s="8" t="s">
        <v>3544</v>
      </c>
      <c r="G2689" s="8" t="s">
        <v>4810</v>
      </c>
      <c r="M2689" t="s">
        <v>4343</v>
      </c>
      <c r="N2689">
        <v>69</v>
      </c>
      <c r="P2689" t="s">
        <v>3544</v>
      </c>
      <c r="Q2689">
        <v>71</v>
      </c>
    </row>
    <row r="2690" spans="1:17" x14ac:dyDescent="0.2">
      <c r="A2690" s="8" t="s">
        <v>4563</v>
      </c>
      <c r="D2690" s="8" t="s">
        <v>7575</v>
      </c>
      <c r="G2690" s="8" t="s">
        <v>6732</v>
      </c>
      <c r="M2690" t="s">
        <v>4563</v>
      </c>
      <c r="N2690">
        <v>55</v>
      </c>
      <c r="P2690" t="s">
        <v>7575</v>
      </c>
      <c r="Q2690">
        <v>62</v>
      </c>
    </row>
    <row r="2691" spans="1:17" x14ac:dyDescent="0.2">
      <c r="A2691" s="8" t="s">
        <v>4741</v>
      </c>
      <c r="D2691" s="8" t="s">
        <v>3665</v>
      </c>
      <c r="G2691" s="8" t="s">
        <v>4898</v>
      </c>
      <c r="M2691" t="s">
        <v>4741</v>
      </c>
      <c r="N2691">
        <v>52</v>
      </c>
      <c r="P2691" t="s">
        <v>3665</v>
      </c>
      <c r="Q2691">
        <v>92</v>
      </c>
    </row>
    <row r="2692" spans="1:17" x14ac:dyDescent="0.2">
      <c r="A2692" s="8" t="s">
        <v>4895</v>
      </c>
      <c r="D2692" s="8" t="s">
        <v>3726</v>
      </c>
      <c r="G2692" s="8" t="s">
        <v>4883</v>
      </c>
      <c r="M2692" t="s">
        <v>4895</v>
      </c>
      <c r="N2692">
        <v>121</v>
      </c>
      <c r="P2692" t="s">
        <v>3726</v>
      </c>
      <c r="Q2692">
        <v>75</v>
      </c>
    </row>
    <row r="2693" spans="1:17" x14ac:dyDescent="0.2">
      <c r="A2693" s="8" t="s">
        <v>2591</v>
      </c>
      <c r="D2693" s="8" t="s">
        <v>7245</v>
      </c>
      <c r="G2693" s="8" t="s">
        <v>7573</v>
      </c>
      <c r="M2693" t="s">
        <v>2591</v>
      </c>
      <c r="N2693">
        <v>152</v>
      </c>
      <c r="P2693" t="s">
        <v>7245</v>
      </c>
      <c r="Q2693">
        <v>60</v>
      </c>
    </row>
    <row r="2694" spans="1:17" x14ac:dyDescent="0.2">
      <c r="A2694" s="8" t="s">
        <v>2126</v>
      </c>
      <c r="D2694" s="8" t="s">
        <v>3782</v>
      </c>
      <c r="G2694" s="8" t="s">
        <v>2726</v>
      </c>
      <c r="M2694" t="s">
        <v>2126</v>
      </c>
      <c r="N2694">
        <v>131</v>
      </c>
      <c r="P2694" t="s">
        <v>3782</v>
      </c>
      <c r="Q2694">
        <v>81</v>
      </c>
    </row>
    <row r="2695" spans="1:17" x14ac:dyDescent="0.2">
      <c r="A2695" s="8" t="s">
        <v>1403</v>
      </c>
      <c r="D2695" s="8" t="s">
        <v>3802</v>
      </c>
      <c r="G2695" s="8" t="s">
        <v>2286</v>
      </c>
      <c r="M2695" t="s">
        <v>1403</v>
      </c>
      <c r="N2695">
        <v>110</v>
      </c>
      <c r="P2695" t="s">
        <v>3802</v>
      </c>
      <c r="Q2695">
        <v>45</v>
      </c>
    </row>
    <row r="2696" spans="1:17" x14ac:dyDescent="0.2">
      <c r="A2696" s="8" t="s">
        <v>6319</v>
      </c>
      <c r="D2696" s="8" t="s">
        <v>3861</v>
      </c>
      <c r="G2696" s="8" t="s">
        <v>4939</v>
      </c>
      <c r="M2696" t="s">
        <v>6319</v>
      </c>
      <c r="N2696">
        <v>95</v>
      </c>
      <c r="P2696" t="s">
        <v>3861</v>
      </c>
      <c r="Q2696">
        <v>29</v>
      </c>
    </row>
    <row r="2697" spans="1:17" x14ac:dyDescent="0.2">
      <c r="A2697" s="8" t="s">
        <v>4251</v>
      </c>
      <c r="D2697" s="8" t="s">
        <v>3976</v>
      </c>
      <c r="G2697" s="8" t="s">
        <v>5053</v>
      </c>
      <c r="M2697" t="s">
        <v>4251</v>
      </c>
      <c r="N2697">
        <v>107</v>
      </c>
      <c r="P2697" t="s">
        <v>3976</v>
      </c>
      <c r="Q2697">
        <v>63</v>
      </c>
    </row>
    <row r="2698" spans="1:17" x14ac:dyDescent="0.2">
      <c r="A2698" s="8" t="s">
        <v>4284</v>
      </c>
      <c r="D2698" s="8" t="s">
        <v>3984</v>
      </c>
      <c r="G2698" s="8" t="s">
        <v>1448</v>
      </c>
      <c r="M2698" t="s">
        <v>4284</v>
      </c>
      <c r="N2698">
        <v>85</v>
      </c>
      <c r="P2698" t="s">
        <v>3984</v>
      </c>
      <c r="Q2698">
        <v>23</v>
      </c>
    </row>
    <row r="2699" spans="1:17" x14ac:dyDescent="0.2">
      <c r="A2699" s="8" t="s">
        <v>1751</v>
      </c>
      <c r="D2699" s="8" t="s">
        <v>2602</v>
      </c>
      <c r="G2699" s="8" t="s">
        <v>7574</v>
      </c>
      <c r="M2699" t="s">
        <v>1751</v>
      </c>
      <c r="N2699">
        <v>99</v>
      </c>
      <c r="P2699" t="s">
        <v>2602</v>
      </c>
      <c r="Q2699">
        <v>157</v>
      </c>
    </row>
    <row r="2700" spans="1:17" x14ac:dyDescent="0.2">
      <c r="A2700" s="8" t="s">
        <v>4370</v>
      </c>
      <c r="D2700" s="8" t="s">
        <v>1929</v>
      </c>
      <c r="G2700" s="8" t="s">
        <v>5656</v>
      </c>
      <c r="M2700" t="s">
        <v>4370</v>
      </c>
      <c r="N2700">
        <v>80</v>
      </c>
      <c r="P2700" t="s">
        <v>1929</v>
      </c>
      <c r="Q2700">
        <v>150</v>
      </c>
    </row>
    <row r="2701" spans="1:17" x14ac:dyDescent="0.2">
      <c r="A2701" s="8" t="s">
        <v>4471</v>
      </c>
      <c r="D2701" s="8" t="s">
        <v>2046</v>
      </c>
      <c r="G2701" s="8" t="s">
        <v>5728</v>
      </c>
      <c r="M2701" t="s">
        <v>4471</v>
      </c>
      <c r="N2701">
        <v>96</v>
      </c>
      <c r="P2701" t="s">
        <v>2046</v>
      </c>
      <c r="Q2701">
        <v>156</v>
      </c>
    </row>
    <row r="2702" spans="1:17" x14ac:dyDescent="0.2">
      <c r="A2702" s="8" t="s">
        <v>4661</v>
      </c>
      <c r="D2702" s="8" t="s">
        <v>2388</v>
      </c>
      <c r="G2702" s="8" t="s">
        <v>5837</v>
      </c>
      <c r="M2702" t="s">
        <v>4661</v>
      </c>
      <c r="N2702">
        <v>43</v>
      </c>
      <c r="P2702" t="s">
        <v>2388</v>
      </c>
      <c r="Q2702">
        <v>140</v>
      </c>
    </row>
    <row r="2703" spans="1:17" x14ac:dyDescent="0.2">
      <c r="A2703" s="8" t="s">
        <v>4657</v>
      </c>
      <c r="D2703" s="8" t="s">
        <v>4089</v>
      </c>
      <c r="G2703" s="8" t="s">
        <v>7243</v>
      </c>
      <c r="M2703" t="s">
        <v>4657</v>
      </c>
      <c r="N2703">
        <v>37</v>
      </c>
      <c r="P2703" t="s">
        <v>4089</v>
      </c>
      <c r="Q2703">
        <v>127</v>
      </c>
    </row>
    <row r="2704" spans="1:17" x14ac:dyDescent="0.2">
      <c r="A2704" s="8" t="s">
        <v>4775</v>
      </c>
      <c r="D2704" s="8" t="s">
        <v>6890</v>
      </c>
      <c r="G2704" s="8" t="s">
        <v>7244</v>
      </c>
      <c r="M2704" t="s">
        <v>4775</v>
      </c>
      <c r="N2704">
        <v>45</v>
      </c>
      <c r="P2704" t="s">
        <v>6890</v>
      </c>
      <c r="Q2704">
        <v>90</v>
      </c>
    </row>
    <row r="2705" spans="1:17" x14ac:dyDescent="0.2">
      <c r="A2705" s="8" t="s">
        <v>4833</v>
      </c>
      <c r="D2705" s="8" t="s">
        <v>7576</v>
      </c>
      <c r="G2705" s="8" t="s">
        <v>4921</v>
      </c>
      <c r="M2705" t="s">
        <v>4833</v>
      </c>
      <c r="N2705">
        <v>38</v>
      </c>
      <c r="P2705" t="s">
        <v>7576</v>
      </c>
      <c r="Q2705">
        <v>60</v>
      </c>
    </row>
    <row r="2706" spans="1:17" x14ac:dyDescent="0.2">
      <c r="A2706" s="8" t="s">
        <v>2592</v>
      </c>
      <c r="D2706" s="8" t="s">
        <v>6327</v>
      </c>
      <c r="G2706" s="8" t="s">
        <v>2756</v>
      </c>
      <c r="M2706" t="s">
        <v>2592</v>
      </c>
      <c r="N2706">
        <v>145</v>
      </c>
      <c r="P2706" t="s">
        <v>6327</v>
      </c>
      <c r="Q2706">
        <v>56</v>
      </c>
    </row>
    <row r="2707" spans="1:17" x14ac:dyDescent="0.2">
      <c r="A2707" s="8" t="s">
        <v>1980</v>
      </c>
      <c r="D2707" s="8" t="s">
        <v>4107</v>
      </c>
      <c r="G2707" s="8" t="s">
        <v>2341</v>
      </c>
      <c r="M2707" t="s">
        <v>1980</v>
      </c>
      <c r="N2707">
        <v>141</v>
      </c>
      <c r="P2707" t="s">
        <v>4107</v>
      </c>
      <c r="Q2707">
        <v>124</v>
      </c>
    </row>
    <row r="2708" spans="1:17" x14ac:dyDescent="0.2">
      <c r="A2708" s="8" t="s">
        <v>2273</v>
      </c>
      <c r="D2708" s="8" t="s">
        <v>4149</v>
      </c>
      <c r="G2708" s="8" t="s">
        <v>5021</v>
      </c>
      <c r="M2708" t="s">
        <v>2273</v>
      </c>
      <c r="N2708">
        <v>149</v>
      </c>
      <c r="P2708" t="s">
        <v>4149</v>
      </c>
      <c r="Q2708">
        <v>113</v>
      </c>
    </row>
    <row r="2709" spans="1:17" x14ac:dyDescent="0.2">
      <c r="A2709" s="8" t="s">
        <v>5056</v>
      </c>
      <c r="D2709" s="8" t="s">
        <v>5627</v>
      </c>
      <c r="G2709" s="8" t="s">
        <v>1349</v>
      </c>
      <c r="M2709" t="s">
        <v>5056</v>
      </c>
      <c r="N2709">
        <v>109</v>
      </c>
      <c r="P2709" t="s">
        <v>5627</v>
      </c>
      <c r="Q2709">
        <v>109</v>
      </c>
    </row>
    <row r="2710" spans="1:17" x14ac:dyDescent="0.2">
      <c r="A2710" s="8" t="s">
        <v>7081</v>
      </c>
      <c r="D2710" s="8" t="s">
        <v>7577</v>
      </c>
      <c r="G2710" s="8" t="s">
        <v>1445</v>
      </c>
      <c r="M2710" t="s">
        <v>7081</v>
      </c>
      <c r="N2710">
        <v>102</v>
      </c>
      <c r="P2710" t="s">
        <v>7577</v>
      </c>
      <c r="Q2710">
        <v>78</v>
      </c>
    </row>
    <row r="2711" spans="1:17" x14ac:dyDescent="0.2">
      <c r="A2711" s="8" t="s">
        <v>7113</v>
      </c>
      <c r="D2711" s="8" t="s">
        <v>5778</v>
      </c>
      <c r="G2711" s="8" t="s">
        <v>3495</v>
      </c>
      <c r="M2711" t="s">
        <v>7113</v>
      </c>
      <c r="N2711">
        <v>63</v>
      </c>
      <c r="P2711" t="s">
        <v>5778</v>
      </c>
      <c r="Q2711">
        <v>78</v>
      </c>
    </row>
    <row r="2712" spans="1:17" x14ac:dyDescent="0.2">
      <c r="A2712" s="8" t="s">
        <v>7246</v>
      </c>
      <c r="D2712" s="8" t="s">
        <v>7578</v>
      </c>
      <c r="G2712" s="8" t="s">
        <v>6889</v>
      </c>
      <c r="M2712" t="s">
        <v>7246</v>
      </c>
      <c r="N2712">
        <v>54</v>
      </c>
      <c r="P2712" t="s">
        <v>7578</v>
      </c>
      <c r="Q2712">
        <v>46</v>
      </c>
    </row>
    <row r="2713" spans="1:17" x14ac:dyDescent="0.2">
      <c r="A2713" s="8" t="s">
        <v>7580</v>
      </c>
      <c r="D2713" s="8" t="s">
        <v>6151</v>
      </c>
      <c r="G2713" s="8" t="s">
        <v>1781</v>
      </c>
      <c r="M2713" t="s">
        <v>7580</v>
      </c>
      <c r="N2713">
        <v>45</v>
      </c>
      <c r="P2713" t="s">
        <v>6151</v>
      </c>
      <c r="Q2713">
        <v>42</v>
      </c>
    </row>
    <row r="2714" spans="1:17" x14ac:dyDescent="0.2">
      <c r="A2714" s="8" t="s">
        <v>7581</v>
      </c>
      <c r="D2714" s="8" t="s">
        <v>2851</v>
      </c>
      <c r="G2714" s="8" t="s">
        <v>3544</v>
      </c>
      <c r="M2714" t="s">
        <v>7581</v>
      </c>
      <c r="N2714">
        <v>117</v>
      </c>
      <c r="P2714" t="s">
        <v>2851</v>
      </c>
      <c r="Q2714">
        <v>136</v>
      </c>
    </row>
    <row r="2715" spans="1:17" x14ac:dyDescent="0.2">
      <c r="A2715" s="8" t="s">
        <v>5516</v>
      </c>
      <c r="D2715" s="8" t="s">
        <v>6234</v>
      </c>
      <c r="G2715" s="8" t="s">
        <v>3665</v>
      </c>
      <c r="M2715" t="s">
        <v>5516</v>
      </c>
      <c r="N2715">
        <v>117</v>
      </c>
      <c r="P2715" t="s">
        <v>6234</v>
      </c>
      <c r="Q2715">
        <v>139</v>
      </c>
    </row>
    <row r="2716" spans="1:17" x14ac:dyDescent="0.2">
      <c r="A2716" s="8" t="s">
        <v>7582</v>
      </c>
      <c r="D2716" s="8" t="s">
        <v>6290</v>
      </c>
      <c r="G2716" s="8" t="s">
        <v>3726</v>
      </c>
      <c r="M2716" t="s">
        <v>7582</v>
      </c>
      <c r="N2716">
        <v>120</v>
      </c>
      <c r="P2716" t="s">
        <v>6290</v>
      </c>
      <c r="Q2716">
        <v>116</v>
      </c>
    </row>
    <row r="2717" spans="1:17" x14ac:dyDescent="0.2">
      <c r="A2717" s="8" t="s">
        <v>2968</v>
      </c>
      <c r="D2717" s="8" t="s">
        <v>4208</v>
      </c>
      <c r="G2717" s="8" t="s">
        <v>7245</v>
      </c>
      <c r="M2717" t="s">
        <v>2968</v>
      </c>
      <c r="N2717">
        <v>90</v>
      </c>
      <c r="P2717" t="s">
        <v>4208</v>
      </c>
      <c r="Q2717">
        <v>114</v>
      </c>
    </row>
    <row r="2718" spans="1:17" x14ac:dyDescent="0.2">
      <c r="A2718" s="8" t="s">
        <v>3025</v>
      </c>
      <c r="D2718" s="8" t="s">
        <v>7579</v>
      </c>
      <c r="G2718" s="8" t="s">
        <v>3782</v>
      </c>
      <c r="M2718" t="s">
        <v>3025</v>
      </c>
      <c r="N2718">
        <v>89</v>
      </c>
      <c r="P2718" t="s">
        <v>7579</v>
      </c>
      <c r="Q2718">
        <v>80</v>
      </c>
    </row>
    <row r="2719" spans="1:17" x14ac:dyDescent="0.2">
      <c r="A2719" s="8" t="s">
        <v>6892</v>
      </c>
      <c r="D2719" s="8" t="s">
        <v>1610</v>
      </c>
      <c r="G2719" s="8" t="s">
        <v>3802</v>
      </c>
      <c r="M2719" t="s">
        <v>6892</v>
      </c>
      <c r="N2719">
        <v>71</v>
      </c>
      <c r="P2719" t="s">
        <v>1610</v>
      </c>
      <c r="Q2719">
        <v>75</v>
      </c>
    </row>
    <row r="2720" spans="1:17" x14ac:dyDescent="0.2">
      <c r="A2720" s="8" t="s">
        <v>7583</v>
      </c>
      <c r="D2720" s="8" t="s">
        <v>4400</v>
      </c>
      <c r="G2720" s="8" t="s">
        <v>3861</v>
      </c>
      <c r="M2720" t="s">
        <v>7583</v>
      </c>
      <c r="N2720">
        <v>74</v>
      </c>
      <c r="P2720" t="s">
        <v>4400</v>
      </c>
      <c r="Q2720">
        <v>62</v>
      </c>
    </row>
    <row r="2721" spans="1:17" x14ac:dyDescent="0.2">
      <c r="A2721" s="8" t="s">
        <v>1836</v>
      </c>
      <c r="D2721" s="8" t="s">
        <v>4548</v>
      </c>
      <c r="G2721" s="8" t="s">
        <v>3976</v>
      </c>
      <c r="M2721" t="s">
        <v>1836</v>
      </c>
      <c r="N2721">
        <v>89</v>
      </c>
      <c r="P2721" t="s">
        <v>4548</v>
      </c>
      <c r="Q2721">
        <v>71</v>
      </c>
    </row>
    <row r="2722" spans="1:17" x14ac:dyDescent="0.2">
      <c r="A2722" s="8" t="s">
        <v>3101</v>
      </c>
      <c r="D2722" s="8" t="s">
        <v>4665</v>
      </c>
      <c r="G2722" s="8" t="s">
        <v>3984</v>
      </c>
      <c r="M2722" t="s">
        <v>3101</v>
      </c>
      <c r="N2722">
        <v>55</v>
      </c>
      <c r="P2722" t="s">
        <v>4665</v>
      </c>
      <c r="Q2722">
        <v>56</v>
      </c>
    </row>
    <row r="2723" spans="1:17" x14ac:dyDescent="0.2">
      <c r="A2723" s="8" t="s">
        <v>3212</v>
      </c>
      <c r="D2723" s="8" t="s">
        <v>4777</v>
      </c>
      <c r="G2723" s="8" t="s">
        <v>8395</v>
      </c>
      <c r="M2723" t="s">
        <v>3212</v>
      </c>
      <c r="N2723">
        <v>54</v>
      </c>
      <c r="P2723" t="s">
        <v>4777</v>
      </c>
      <c r="Q2723">
        <v>24</v>
      </c>
    </row>
    <row r="2724" spans="1:17" x14ac:dyDescent="0.2">
      <c r="A2724" s="8" t="s">
        <v>3235</v>
      </c>
      <c r="D2724" s="8" t="s">
        <v>4871</v>
      </c>
      <c r="G2724" s="8" t="s">
        <v>2602</v>
      </c>
      <c r="M2724" t="s">
        <v>3235</v>
      </c>
      <c r="N2724">
        <v>44</v>
      </c>
      <c r="P2724" t="s">
        <v>4871</v>
      </c>
      <c r="Q2724">
        <v>137</v>
      </c>
    </row>
    <row r="2725" spans="1:17" x14ac:dyDescent="0.2">
      <c r="A2725" s="8" t="s">
        <v>3283</v>
      </c>
      <c r="D2725" s="8" t="s">
        <v>2657</v>
      </c>
      <c r="G2725" s="8" t="s">
        <v>1929</v>
      </c>
      <c r="M2725" t="s">
        <v>3283</v>
      </c>
      <c r="N2725">
        <v>14</v>
      </c>
      <c r="P2725" t="s">
        <v>2657</v>
      </c>
      <c r="Q2725">
        <v>154</v>
      </c>
    </row>
    <row r="2726" spans="1:17" x14ac:dyDescent="0.2">
      <c r="A2726" s="8" t="s">
        <v>6373</v>
      </c>
      <c r="D2726" s="8" t="s">
        <v>2116</v>
      </c>
      <c r="G2726" s="8" t="s">
        <v>2046</v>
      </c>
      <c r="M2726" t="s">
        <v>6373</v>
      </c>
      <c r="N2726">
        <v>117</v>
      </c>
      <c r="P2726" t="s">
        <v>2116</v>
      </c>
      <c r="Q2726">
        <v>153</v>
      </c>
    </row>
    <row r="2727" spans="1:17" x14ac:dyDescent="0.2">
      <c r="A2727" s="8" t="s">
        <v>6893</v>
      </c>
      <c r="D2727" s="8" t="s">
        <v>4943</v>
      </c>
      <c r="G2727" s="8" t="s">
        <v>2388</v>
      </c>
      <c r="M2727" t="s">
        <v>6893</v>
      </c>
      <c r="N2727">
        <v>116</v>
      </c>
      <c r="P2727" t="s">
        <v>4943</v>
      </c>
      <c r="Q2727">
        <v>131</v>
      </c>
    </row>
    <row r="2728" spans="1:17" x14ac:dyDescent="0.2">
      <c r="A2728" s="8" t="s">
        <v>2635</v>
      </c>
      <c r="D2728" s="8" t="s">
        <v>4996</v>
      </c>
      <c r="G2728" s="8" t="s">
        <v>4089</v>
      </c>
      <c r="M2728" t="s">
        <v>2635</v>
      </c>
      <c r="N2728">
        <v>147</v>
      </c>
      <c r="P2728" t="s">
        <v>4996</v>
      </c>
      <c r="Q2728">
        <v>123</v>
      </c>
    </row>
    <row r="2729" spans="1:17" x14ac:dyDescent="0.2">
      <c r="A2729" s="8" t="s">
        <v>2088</v>
      </c>
      <c r="D2729" s="8" t="s">
        <v>4990</v>
      </c>
      <c r="G2729" s="8" t="s">
        <v>6890</v>
      </c>
      <c r="M2729" t="s">
        <v>2088</v>
      </c>
      <c r="N2729">
        <v>138</v>
      </c>
      <c r="P2729" t="s">
        <v>4990</v>
      </c>
      <c r="Q2729">
        <v>116</v>
      </c>
    </row>
    <row r="2730" spans="1:17" x14ac:dyDescent="0.2">
      <c r="A2730" s="8" t="s">
        <v>2236</v>
      </c>
      <c r="D2730" s="8" t="s">
        <v>4220</v>
      </c>
      <c r="G2730" s="8" t="s">
        <v>7576</v>
      </c>
      <c r="M2730" t="s">
        <v>2236</v>
      </c>
      <c r="N2730">
        <v>134</v>
      </c>
      <c r="P2730" t="s">
        <v>4220</v>
      </c>
      <c r="Q2730">
        <v>82</v>
      </c>
    </row>
    <row r="2731" spans="1:17" x14ac:dyDescent="0.2">
      <c r="A2731" s="8" t="s">
        <v>1414</v>
      </c>
      <c r="D2731" s="8" t="s">
        <v>6891</v>
      </c>
      <c r="G2731" s="8" t="s">
        <v>6327</v>
      </c>
      <c r="M2731" t="s">
        <v>1414</v>
      </c>
      <c r="N2731">
        <v>126</v>
      </c>
      <c r="P2731" t="s">
        <v>6891</v>
      </c>
      <c r="Q2731">
        <v>80</v>
      </c>
    </row>
    <row r="2732" spans="1:17" x14ac:dyDescent="0.2">
      <c r="A2732" s="8" t="s">
        <v>3460</v>
      </c>
      <c r="D2732" s="8" t="s">
        <v>4343</v>
      </c>
      <c r="G2732" s="8" t="s">
        <v>8396</v>
      </c>
      <c r="M2732" t="s">
        <v>3460</v>
      </c>
      <c r="N2732">
        <v>98</v>
      </c>
      <c r="P2732" t="s">
        <v>4343</v>
      </c>
      <c r="Q2732">
        <v>64</v>
      </c>
    </row>
    <row r="2733" spans="1:17" x14ac:dyDescent="0.2">
      <c r="A2733" s="8" t="s">
        <v>1560</v>
      </c>
      <c r="D2733" s="8" t="s">
        <v>4563</v>
      </c>
      <c r="G2733" s="8" t="s">
        <v>4107</v>
      </c>
      <c r="M2733" t="s">
        <v>1560</v>
      </c>
      <c r="N2733">
        <v>106</v>
      </c>
      <c r="P2733" t="s">
        <v>4563</v>
      </c>
      <c r="Q2733">
        <v>53</v>
      </c>
    </row>
    <row r="2734" spans="1:17" x14ac:dyDescent="0.2">
      <c r="A2734" s="8" t="s">
        <v>3525</v>
      </c>
      <c r="D2734" s="8" t="s">
        <v>4741</v>
      </c>
      <c r="G2734" s="8" t="s">
        <v>4149</v>
      </c>
      <c r="M2734" t="s">
        <v>3525</v>
      </c>
      <c r="N2734">
        <v>84</v>
      </c>
      <c r="P2734" t="s">
        <v>4741</v>
      </c>
      <c r="Q2734">
        <v>45</v>
      </c>
    </row>
    <row r="2735" spans="1:17" x14ac:dyDescent="0.2">
      <c r="A2735" s="8" t="s">
        <v>7584</v>
      </c>
      <c r="D2735" s="8" t="s">
        <v>2591</v>
      </c>
      <c r="G2735" s="8" t="s">
        <v>5627</v>
      </c>
      <c r="M2735" t="s">
        <v>7584</v>
      </c>
      <c r="N2735">
        <v>78</v>
      </c>
      <c r="P2735" t="s">
        <v>2591</v>
      </c>
      <c r="Q2735">
        <v>153</v>
      </c>
    </row>
    <row r="2736" spans="1:17" x14ac:dyDescent="0.2">
      <c r="A2736" s="8" t="s">
        <v>1808</v>
      </c>
      <c r="D2736" s="8" t="s">
        <v>2126</v>
      </c>
      <c r="G2736" s="8" t="s">
        <v>7577</v>
      </c>
      <c r="M2736" t="s">
        <v>1808</v>
      </c>
      <c r="N2736">
        <v>103</v>
      </c>
      <c r="P2736" t="s">
        <v>2126</v>
      </c>
      <c r="Q2736">
        <v>140</v>
      </c>
    </row>
    <row r="2737" spans="1:17" x14ac:dyDescent="0.2">
      <c r="A2737" s="8" t="s">
        <v>3570</v>
      </c>
      <c r="D2737" s="8" t="s">
        <v>1403</v>
      </c>
      <c r="G2737" s="8" t="s">
        <v>5778</v>
      </c>
      <c r="M2737" t="s">
        <v>3570</v>
      </c>
      <c r="N2737">
        <v>81</v>
      </c>
      <c r="P2737" t="s">
        <v>1403</v>
      </c>
      <c r="Q2737">
        <v>119</v>
      </c>
    </row>
    <row r="2738" spans="1:17" x14ac:dyDescent="0.2">
      <c r="A2738" s="8" t="s">
        <v>6894</v>
      </c>
      <c r="D2738" s="8" t="s">
        <v>6319</v>
      </c>
      <c r="G2738" s="8" t="s">
        <v>7578</v>
      </c>
      <c r="M2738" t="s">
        <v>6894</v>
      </c>
      <c r="N2738">
        <v>72</v>
      </c>
      <c r="P2738" t="s">
        <v>6319</v>
      </c>
      <c r="Q2738">
        <v>94</v>
      </c>
    </row>
    <row r="2739" spans="1:17" x14ac:dyDescent="0.2">
      <c r="A2739" s="8" t="s">
        <v>6895</v>
      </c>
      <c r="D2739" s="8" t="s">
        <v>4251</v>
      </c>
      <c r="G2739" s="8" t="s">
        <v>6151</v>
      </c>
      <c r="M2739" t="s">
        <v>6895</v>
      </c>
      <c r="N2739">
        <v>53</v>
      </c>
      <c r="P2739" t="s">
        <v>4251</v>
      </c>
      <c r="Q2739">
        <v>104</v>
      </c>
    </row>
    <row r="2740" spans="1:17" x14ac:dyDescent="0.2">
      <c r="A2740" s="8" t="s">
        <v>3632</v>
      </c>
      <c r="D2740" s="8" t="s">
        <v>4284</v>
      </c>
      <c r="G2740" s="8" t="s">
        <v>2851</v>
      </c>
      <c r="M2740" t="s">
        <v>3632</v>
      </c>
      <c r="N2740">
        <v>88</v>
      </c>
      <c r="P2740" t="s">
        <v>4284</v>
      </c>
      <c r="Q2740">
        <v>87</v>
      </c>
    </row>
    <row r="2741" spans="1:17" x14ac:dyDescent="0.2">
      <c r="A2741" s="8" t="s">
        <v>3690</v>
      </c>
      <c r="D2741" s="8" t="s">
        <v>1751</v>
      </c>
      <c r="G2741" s="8" t="s">
        <v>6234</v>
      </c>
      <c r="M2741" t="s">
        <v>3690</v>
      </c>
      <c r="N2741">
        <v>65</v>
      </c>
      <c r="P2741" t="s">
        <v>1751</v>
      </c>
      <c r="Q2741">
        <v>95</v>
      </c>
    </row>
    <row r="2742" spans="1:17" x14ac:dyDescent="0.2">
      <c r="A2742" s="8" t="s">
        <v>3682</v>
      </c>
      <c r="D2742" s="8" t="s">
        <v>4370</v>
      </c>
      <c r="G2742" s="8" t="s">
        <v>6290</v>
      </c>
      <c r="M2742" t="s">
        <v>3682</v>
      </c>
      <c r="N2742">
        <v>51</v>
      </c>
      <c r="P2742" t="s">
        <v>4370</v>
      </c>
      <c r="Q2742">
        <v>76</v>
      </c>
    </row>
    <row r="2743" spans="1:17" x14ac:dyDescent="0.2">
      <c r="A2743" s="8" t="s">
        <v>3785</v>
      </c>
      <c r="D2743" s="8" t="s">
        <v>4471</v>
      </c>
      <c r="G2743" s="8" t="s">
        <v>4208</v>
      </c>
      <c r="M2743" t="s">
        <v>3785</v>
      </c>
      <c r="N2743">
        <v>68</v>
      </c>
      <c r="P2743" t="s">
        <v>4471</v>
      </c>
      <c r="Q2743">
        <v>86</v>
      </c>
    </row>
    <row r="2744" spans="1:17" x14ac:dyDescent="0.2">
      <c r="A2744" s="8" t="s">
        <v>3885</v>
      </c>
      <c r="D2744" s="8" t="s">
        <v>4661</v>
      </c>
      <c r="G2744" s="8" t="s">
        <v>7579</v>
      </c>
      <c r="M2744" t="s">
        <v>3885</v>
      </c>
      <c r="N2744">
        <v>51</v>
      </c>
      <c r="P2744" t="s">
        <v>4661</v>
      </c>
      <c r="Q2744">
        <v>51</v>
      </c>
    </row>
    <row r="2745" spans="1:17" x14ac:dyDescent="0.2">
      <c r="A2745" s="8" t="s">
        <v>3820</v>
      </c>
      <c r="D2745" s="8" t="s">
        <v>4657</v>
      </c>
      <c r="G2745" s="8" t="s">
        <v>1610</v>
      </c>
      <c r="M2745" t="s">
        <v>3820</v>
      </c>
      <c r="N2745">
        <v>48</v>
      </c>
      <c r="P2745" t="s">
        <v>4657</v>
      </c>
      <c r="Q2745">
        <v>35</v>
      </c>
    </row>
    <row r="2746" spans="1:17" x14ac:dyDescent="0.2">
      <c r="A2746" s="8" t="s">
        <v>4766</v>
      </c>
      <c r="D2746" s="8" t="s">
        <v>4775</v>
      </c>
      <c r="G2746" s="8" t="s">
        <v>4400</v>
      </c>
      <c r="M2746" t="s">
        <v>4766</v>
      </c>
      <c r="N2746">
        <v>45</v>
      </c>
      <c r="P2746" t="s">
        <v>4775</v>
      </c>
      <c r="Q2746">
        <v>49</v>
      </c>
    </row>
    <row r="2747" spans="1:17" x14ac:dyDescent="0.2">
      <c r="A2747" s="8" t="s">
        <v>3958</v>
      </c>
      <c r="D2747" s="8" t="s">
        <v>4833</v>
      </c>
      <c r="G2747" s="8" t="s">
        <v>4548</v>
      </c>
      <c r="M2747" t="s">
        <v>3958</v>
      </c>
      <c r="N2747">
        <v>36</v>
      </c>
      <c r="P2747" t="s">
        <v>4833</v>
      </c>
      <c r="Q2747">
        <v>39</v>
      </c>
    </row>
    <row r="2748" spans="1:17" x14ac:dyDescent="0.2">
      <c r="A2748" s="8" t="s">
        <v>4920</v>
      </c>
      <c r="D2748" s="8" t="s">
        <v>2592</v>
      </c>
      <c r="G2748" s="8" t="s">
        <v>4665</v>
      </c>
      <c r="M2748" t="s">
        <v>4920</v>
      </c>
      <c r="N2748">
        <v>119</v>
      </c>
      <c r="P2748" t="s">
        <v>2592</v>
      </c>
      <c r="Q2748">
        <v>153</v>
      </c>
    </row>
    <row r="2749" spans="1:17" x14ac:dyDescent="0.2">
      <c r="A2749" s="8" t="s">
        <v>2740</v>
      </c>
      <c r="D2749" s="8" t="s">
        <v>1980</v>
      </c>
      <c r="G2749" s="8" t="s">
        <v>4777</v>
      </c>
      <c r="M2749" t="s">
        <v>2740</v>
      </c>
      <c r="N2749">
        <v>157</v>
      </c>
      <c r="P2749" t="s">
        <v>1980</v>
      </c>
      <c r="Q2749">
        <v>141</v>
      </c>
    </row>
    <row r="2750" spans="1:17" x14ac:dyDescent="0.2">
      <c r="A2750" s="8" t="s">
        <v>2164</v>
      </c>
      <c r="D2750" s="8" t="s">
        <v>2273</v>
      </c>
      <c r="G2750" s="8" t="s">
        <v>4871</v>
      </c>
      <c r="M2750" t="s">
        <v>2164</v>
      </c>
      <c r="N2750">
        <v>152</v>
      </c>
      <c r="P2750" t="s">
        <v>2273</v>
      </c>
      <c r="Q2750">
        <v>149</v>
      </c>
    </row>
    <row r="2751" spans="1:17" x14ac:dyDescent="0.2">
      <c r="A2751" s="8" t="s">
        <v>2182</v>
      </c>
      <c r="D2751" s="8" t="s">
        <v>5056</v>
      </c>
      <c r="G2751" s="8" t="s">
        <v>2657</v>
      </c>
      <c r="M2751" t="s">
        <v>2182</v>
      </c>
      <c r="N2751">
        <v>140</v>
      </c>
      <c r="P2751" t="s">
        <v>5056</v>
      </c>
      <c r="Q2751">
        <v>114</v>
      </c>
    </row>
    <row r="2752" spans="1:17" x14ac:dyDescent="0.2">
      <c r="A2752" s="8" t="s">
        <v>4060</v>
      </c>
      <c r="D2752" s="8" t="s">
        <v>7081</v>
      </c>
      <c r="G2752" s="8" t="s">
        <v>2116</v>
      </c>
      <c r="M2752" t="s">
        <v>4060</v>
      </c>
      <c r="N2752">
        <v>143</v>
      </c>
      <c r="P2752" t="s">
        <v>7081</v>
      </c>
      <c r="Q2752">
        <v>98</v>
      </c>
    </row>
    <row r="2753" spans="1:17" x14ac:dyDescent="0.2">
      <c r="A2753" s="8" t="s">
        <v>4113</v>
      </c>
      <c r="D2753" s="8" t="s">
        <v>7113</v>
      </c>
      <c r="G2753" s="8" t="s">
        <v>4943</v>
      </c>
      <c r="M2753" t="s">
        <v>4113</v>
      </c>
      <c r="N2753">
        <v>130</v>
      </c>
      <c r="P2753" t="s">
        <v>7113</v>
      </c>
      <c r="Q2753">
        <v>62</v>
      </c>
    </row>
    <row r="2754" spans="1:17" x14ac:dyDescent="0.2">
      <c r="A2754" s="8" t="s">
        <v>4110</v>
      </c>
      <c r="D2754" s="8" t="s">
        <v>7246</v>
      </c>
      <c r="G2754" s="8" t="s">
        <v>4996</v>
      </c>
      <c r="M2754" t="s">
        <v>4110</v>
      </c>
      <c r="N2754">
        <v>111</v>
      </c>
      <c r="P2754" t="s">
        <v>7246</v>
      </c>
      <c r="Q2754">
        <v>56</v>
      </c>
    </row>
    <row r="2755" spans="1:17" x14ac:dyDescent="0.2">
      <c r="A2755" s="8" t="s">
        <v>1353</v>
      </c>
      <c r="D2755" s="8" t="s">
        <v>7580</v>
      </c>
      <c r="G2755" s="8" t="s">
        <v>4990</v>
      </c>
      <c r="M2755" t="s">
        <v>1353</v>
      </c>
      <c r="N2755">
        <v>131</v>
      </c>
      <c r="P2755" t="s">
        <v>7580</v>
      </c>
      <c r="Q2755">
        <v>38</v>
      </c>
    </row>
    <row r="2756" spans="1:17" x14ac:dyDescent="0.2">
      <c r="A2756" s="8" t="s">
        <v>3435</v>
      </c>
      <c r="D2756" s="8" t="s">
        <v>5516</v>
      </c>
      <c r="G2756" s="8" t="s">
        <v>4220</v>
      </c>
      <c r="M2756" t="s">
        <v>3435</v>
      </c>
      <c r="N2756">
        <v>115</v>
      </c>
      <c r="P2756" t="s">
        <v>5516</v>
      </c>
      <c r="Q2756">
        <v>114</v>
      </c>
    </row>
    <row r="2757" spans="1:17" x14ac:dyDescent="0.2">
      <c r="A2757" s="8" t="s">
        <v>1563</v>
      </c>
      <c r="D2757" s="8" t="s">
        <v>7582</v>
      </c>
      <c r="G2757" s="8" t="s">
        <v>6891</v>
      </c>
      <c r="M2757" t="s">
        <v>1563</v>
      </c>
      <c r="N2757">
        <v>90</v>
      </c>
      <c r="P2757" t="s">
        <v>7582</v>
      </c>
      <c r="Q2757">
        <v>123</v>
      </c>
    </row>
    <row r="2758" spans="1:17" x14ac:dyDescent="0.2">
      <c r="A2758" s="8" t="s">
        <v>3493</v>
      </c>
      <c r="D2758" s="8" t="s">
        <v>2968</v>
      </c>
      <c r="G2758" s="8" t="s">
        <v>4343</v>
      </c>
      <c r="M2758" t="s">
        <v>3493</v>
      </c>
      <c r="N2758">
        <v>86</v>
      </c>
      <c r="P2758" t="s">
        <v>2968</v>
      </c>
      <c r="Q2758">
        <v>103</v>
      </c>
    </row>
    <row r="2759" spans="1:17" x14ac:dyDescent="0.2">
      <c r="A2759" s="8" t="s">
        <v>3583</v>
      </c>
      <c r="D2759" s="8" t="s">
        <v>3025</v>
      </c>
      <c r="G2759" s="8" t="s">
        <v>4563</v>
      </c>
      <c r="M2759" t="s">
        <v>3583</v>
      </c>
      <c r="N2759">
        <v>85</v>
      </c>
      <c r="P2759" t="s">
        <v>3025</v>
      </c>
      <c r="Q2759">
        <v>91</v>
      </c>
    </row>
    <row r="2760" spans="1:17" x14ac:dyDescent="0.2">
      <c r="A2760" s="8" t="s">
        <v>3612</v>
      </c>
      <c r="D2760" s="8" t="s">
        <v>6892</v>
      </c>
      <c r="G2760" s="8" t="s">
        <v>4741</v>
      </c>
      <c r="M2760" t="s">
        <v>3612</v>
      </c>
      <c r="N2760">
        <v>72</v>
      </c>
      <c r="P2760" t="s">
        <v>6892</v>
      </c>
      <c r="Q2760">
        <v>75</v>
      </c>
    </row>
    <row r="2761" spans="1:17" x14ac:dyDescent="0.2">
      <c r="A2761" s="8" t="s">
        <v>3685</v>
      </c>
      <c r="D2761" s="8" t="s">
        <v>7583</v>
      </c>
      <c r="G2761" s="8" t="s">
        <v>2591</v>
      </c>
      <c r="M2761" t="s">
        <v>3685</v>
      </c>
      <c r="N2761">
        <v>83</v>
      </c>
      <c r="P2761" t="s">
        <v>7583</v>
      </c>
      <c r="Q2761">
        <v>76</v>
      </c>
    </row>
    <row r="2762" spans="1:17" x14ac:dyDescent="0.2">
      <c r="A2762" s="8" t="s">
        <v>3859</v>
      </c>
      <c r="D2762" s="8" t="s">
        <v>1836</v>
      </c>
      <c r="G2762" s="8" t="s">
        <v>2126</v>
      </c>
      <c r="M2762" t="s">
        <v>3859</v>
      </c>
      <c r="N2762">
        <v>57</v>
      </c>
      <c r="P2762" t="s">
        <v>1836</v>
      </c>
      <c r="Q2762">
        <v>80</v>
      </c>
    </row>
    <row r="2763" spans="1:17" x14ac:dyDescent="0.2">
      <c r="A2763" s="8" t="s">
        <v>7585</v>
      </c>
      <c r="D2763" s="8" t="s">
        <v>3101</v>
      </c>
      <c r="G2763" s="8" t="s">
        <v>1403</v>
      </c>
      <c r="M2763" t="s">
        <v>7585</v>
      </c>
      <c r="N2763">
        <v>46</v>
      </c>
      <c r="P2763" t="s">
        <v>3101</v>
      </c>
      <c r="Q2763">
        <v>56</v>
      </c>
    </row>
    <row r="2764" spans="1:17" x14ac:dyDescent="0.2">
      <c r="A2764" s="8" t="s">
        <v>7586</v>
      </c>
      <c r="D2764" s="8" t="s">
        <v>3212</v>
      </c>
      <c r="G2764" s="8" t="s">
        <v>6319</v>
      </c>
      <c r="M2764" t="s">
        <v>7586</v>
      </c>
      <c r="N2764">
        <v>41</v>
      </c>
      <c r="P2764" t="s">
        <v>3212</v>
      </c>
      <c r="Q2764">
        <v>55</v>
      </c>
    </row>
    <row r="2765" spans="1:17" x14ac:dyDescent="0.2">
      <c r="A2765" s="8" t="s">
        <v>3985</v>
      </c>
      <c r="D2765" s="8" t="s">
        <v>3235</v>
      </c>
      <c r="G2765" s="8" t="s">
        <v>4251</v>
      </c>
      <c r="M2765" t="s">
        <v>3985</v>
      </c>
      <c r="N2765">
        <v>45</v>
      </c>
      <c r="P2765" t="s">
        <v>3235</v>
      </c>
      <c r="Q2765">
        <v>44</v>
      </c>
    </row>
    <row r="2766" spans="1:17" x14ac:dyDescent="0.2">
      <c r="A2766" s="8" t="s">
        <v>4007</v>
      </c>
      <c r="D2766" s="8" t="s">
        <v>3283</v>
      </c>
      <c r="G2766" s="8" t="s">
        <v>4284</v>
      </c>
      <c r="M2766" t="s">
        <v>4007</v>
      </c>
      <c r="N2766">
        <v>31</v>
      </c>
      <c r="P2766" t="s">
        <v>3283</v>
      </c>
      <c r="Q2766">
        <v>24</v>
      </c>
    </row>
    <row r="2767" spans="1:17" x14ac:dyDescent="0.2">
      <c r="A2767" s="8" t="s">
        <v>2596</v>
      </c>
      <c r="D2767" s="8" t="s">
        <v>6373</v>
      </c>
      <c r="G2767" s="8" t="s">
        <v>1751</v>
      </c>
      <c r="M2767" t="s">
        <v>2596</v>
      </c>
      <c r="N2767">
        <v>179</v>
      </c>
      <c r="P2767" t="s">
        <v>6373</v>
      </c>
      <c r="Q2767">
        <v>116</v>
      </c>
    </row>
    <row r="2768" spans="1:17" x14ac:dyDescent="0.2">
      <c r="A2768" s="8" t="s">
        <v>1990</v>
      </c>
      <c r="D2768" s="8" t="s">
        <v>2635</v>
      </c>
      <c r="G2768" s="8" t="s">
        <v>4370</v>
      </c>
      <c r="M2768" t="s">
        <v>1990</v>
      </c>
      <c r="N2768">
        <v>168</v>
      </c>
      <c r="P2768" t="s">
        <v>2635</v>
      </c>
      <c r="Q2768">
        <v>147</v>
      </c>
    </row>
    <row r="2769" spans="1:17" x14ac:dyDescent="0.2">
      <c r="A2769" s="8" t="s">
        <v>2007</v>
      </c>
      <c r="D2769" s="8" t="s">
        <v>2088</v>
      </c>
      <c r="G2769" s="8" t="s">
        <v>4471</v>
      </c>
      <c r="M2769" t="s">
        <v>2007</v>
      </c>
      <c r="N2769">
        <v>148</v>
      </c>
      <c r="P2769" t="s">
        <v>2088</v>
      </c>
      <c r="Q2769">
        <v>140</v>
      </c>
    </row>
    <row r="2770" spans="1:17" x14ac:dyDescent="0.2">
      <c r="A2770" s="8" t="s">
        <v>4118</v>
      </c>
      <c r="D2770" s="8" t="s">
        <v>2236</v>
      </c>
      <c r="G2770" s="8" t="s">
        <v>4661</v>
      </c>
      <c r="M2770" t="s">
        <v>4118</v>
      </c>
      <c r="N2770">
        <v>119</v>
      </c>
      <c r="P2770" t="s">
        <v>2236</v>
      </c>
      <c r="Q2770">
        <v>131</v>
      </c>
    </row>
    <row r="2771" spans="1:17" x14ac:dyDescent="0.2">
      <c r="A2771" s="8" t="s">
        <v>4045</v>
      </c>
      <c r="D2771" s="8" t="s">
        <v>3365</v>
      </c>
      <c r="G2771" s="8" t="s">
        <v>4657</v>
      </c>
      <c r="M2771" t="s">
        <v>4045</v>
      </c>
      <c r="N2771">
        <v>105</v>
      </c>
      <c r="P2771" t="s">
        <v>3365</v>
      </c>
      <c r="Q2771">
        <v>125</v>
      </c>
    </row>
    <row r="2772" spans="1:17" x14ac:dyDescent="0.2">
      <c r="A2772" s="8" t="s">
        <v>7587</v>
      </c>
      <c r="D2772" s="8" t="s">
        <v>1414</v>
      </c>
      <c r="G2772" s="8" t="s">
        <v>4775</v>
      </c>
      <c r="M2772" t="s">
        <v>7587</v>
      </c>
      <c r="N2772">
        <v>130</v>
      </c>
      <c r="P2772" t="s">
        <v>1414</v>
      </c>
      <c r="Q2772">
        <v>133</v>
      </c>
    </row>
    <row r="2773" spans="1:17" x14ac:dyDescent="0.2">
      <c r="A2773" s="8" t="s">
        <v>1379</v>
      </c>
      <c r="D2773" s="8" t="s">
        <v>3460</v>
      </c>
      <c r="G2773" s="8" t="s">
        <v>4833</v>
      </c>
      <c r="M2773" t="s">
        <v>1379</v>
      </c>
      <c r="N2773">
        <v>135</v>
      </c>
      <c r="P2773" t="s">
        <v>3460</v>
      </c>
      <c r="Q2773">
        <v>96</v>
      </c>
    </row>
    <row r="2774" spans="1:17" x14ac:dyDescent="0.2">
      <c r="A2774" s="8" t="s">
        <v>2923</v>
      </c>
      <c r="D2774" s="8" t="s">
        <v>1560</v>
      </c>
      <c r="G2774" s="8" t="s">
        <v>8397</v>
      </c>
      <c r="M2774" t="s">
        <v>2923</v>
      </c>
      <c r="N2774">
        <v>114</v>
      </c>
      <c r="P2774" t="s">
        <v>1560</v>
      </c>
      <c r="Q2774">
        <v>115</v>
      </c>
    </row>
    <row r="2775" spans="1:17" x14ac:dyDescent="0.2">
      <c r="A2775" s="8" t="s">
        <v>7588</v>
      </c>
      <c r="D2775" s="8" t="s">
        <v>3525</v>
      </c>
      <c r="G2775" s="8" t="s">
        <v>2592</v>
      </c>
      <c r="M2775" t="s">
        <v>7588</v>
      </c>
      <c r="N2775">
        <v>101</v>
      </c>
      <c r="P2775" t="s">
        <v>3525</v>
      </c>
      <c r="Q2775">
        <v>88</v>
      </c>
    </row>
    <row r="2776" spans="1:17" x14ac:dyDescent="0.2">
      <c r="A2776" s="8" t="s">
        <v>1596</v>
      </c>
      <c r="D2776" s="8" t="s">
        <v>7584</v>
      </c>
      <c r="G2776" s="8" t="s">
        <v>1980</v>
      </c>
      <c r="M2776" t="s">
        <v>1596</v>
      </c>
      <c r="N2776">
        <v>99</v>
      </c>
      <c r="P2776" t="s">
        <v>7584</v>
      </c>
      <c r="Q2776">
        <v>84</v>
      </c>
    </row>
    <row r="2777" spans="1:17" x14ac:dyDescent="0.2">
      <c r="A2777" s="8" t="s">
        <v>6896</v>
      </c>
      <c r="D2777" s="8" t="s">
        <v>1808</v>
      </c>
      <c r="G2777" s="8" t="s">
        <v>2273</v>
      </c>
      <c r="M2777" t="s">
        <v>6896</v>
      </c>
      <c r="N2777">
        <v>72</v>
      </c>
      <c r="P2777" t="s">
        <v>1808</v>
      </c>
      <c r="Q2777">
        <v>99</v>
      </c>
    </row>
    <row r="2778" spans="1:17" x14ac:dyDescent="0.2">
      <c r="A2778" s="8" t="s">
        <v>3001</v>
      </c>
      <c r="D2778" s="8" t="s">
        <v>3570</v>
      </c>
      <c r="G2778" s="8" t="s">
        <v>5056</v>
      </c>
      <c r="M2778" t="s">
        <v>3001</v>
      </c>
      <c r="N2778">
        <v>83</v>
      </c>
      <c r="P2778" t="s">
        <v>3570</v>
      </c>
      <c r="Q2778">
        <v>74</v>
      </c>
    </row>
    <row r="2779" spans="1:17" x14ac:dyDescent="0.2">
      <c r="A2779" s="8" t="s">
        <v>3048</v>
      </c>
      <c r="D2779" s="8" t="s">
        <v>6894</v>
      </c>
      <c r="G2779" s="8" t="s">
        <v>7081</v>
      </c>
      <c r="M2779" t="s">
        <v>3048</v>
      </c>
      <c r="N2779">
        <v>57</v>
      </c>
      <c r="P2779" t="s">
        <v>6894</v>
      </c>
      <c r="Q2779">
        <v>68</v>
      </c>
    </row>
    <row r="2780" spans="1:17" x14ac:dyDescent="0.2">
      <c r="A2780" s="8" t="s">
        <v>3108</v>
      </c>
      <c r="D2780" s="8" t="s">
        <v>6895</v>
      </c>
      <c r="G2780" s="8" t="s">
        <v>7113</v>
      </c>
      <c r="M2780" t="s">
        <v>3108</v>
      </c>
      <c r="N2780">
        <v>78</v>
      </c>
      <c r="P2780" t="s">
        <v>6895</v>
      </c>
      <c r="Q2780">
        <v>52</v>
      </c>
    </row>
    <row r="2781" spans="1:17" x14ac:dyDescent="0.2">
      <c r="A2781" s="8" t="s">
        <v>3145</v>
      </c>
      <c r="D2781" s="8" t="s">
        <v>3632</v>
      </c>
      <c r="G2781" s="8" t="s">
        <v>7246</v>
      </c>
      <c r="M2781" t="s">
        <v>3145</v>
      </c>
      <c r="N2781">
        <v>55</v>
      </c>
      <c r="P2781" t="s">
        <v>3632</v>
      </c>
      <c r="Q2781">
        <v>81</v>
      </c>
    </row>
    <row r="2782" spans="1:17" x14ac:dyDescent="0.2">
      <c r="A2782" s="8" t="s">
        <v>3183</v>
      </c>
      <c r="D2782" s="8" t="s">
        <v>3690</v>
      </c>
      <c r="G2782" s="8" t="s">
        <v>7580</v>
      </c>
      <c r="M2782" t="s">
        <v>3183</v>
      </c>
      <c r="N2782">
        <v>71</v>
      </c>
      <c r="P2782" t="s">
        <v>3690</v>
      </c>
      <c r="Q2782">
        <v>62</v>
      </c>
    </row>
    <row r="2783" spans="1:17" x14ac:dyDescent="0.2">
      <c r="A2783" s="8" t="s">
        <v>3231</v>
      </c>
      <c r="D2783" s="8" t="s">
        <v>3682</v>
      </c>
      <c r="G2783" s="8" t="s">
        <v>7581</v>
      </c>
      <c r="M2783" t="s">
        <v>3231</v>
      </c>
      <c r="N2783">
        <v>68</v>
      </c>
      <c r="P2783" t="s">
        <v>3682</v>
      </c>
      <c r="Q2783">
        <v>42</v>
      </c>
    </row>
    <row r="2784" spans="1:17" x14ac:dyDescent="0.2">
      <c r="A2784" s="8" t="s">
        <v>3228</v>
      </c>
      <c r="D2784" s="8" t="s">
        <v>3785</v>
      </c>
      <c r="G2784" s="8" t="s">
        <v>5516</v>
      </c>
      <c r="M2784" t="s">
        <v>3228</v>
      </c>
      <c r="N2784">
        <v>51</v>
      </c>
      <c r="P2784" t="s">
        <v>3785</v>
      </c>
      <c r="Q2784">
        <v>60</v>
      </c>
    </row>
    <row r="2785" spans="1:17" x14ac:dyDescent="0.2">
      <c r="A2785" s="8" t="s">
        <v>3277</v>
      </c>
      <c r="D2785" s="8" t="s">
        <v>3885</v>
      </c>
      <c r="G2785" s="8" t="s">
        <v>7582</v>
      </c>
      <c r="M2785" t="s">
        <v>3277</v>
      </c>
      <c r="N2785">
        <v>26</v>
      </c>
      <c r="P2785" t="s">
        <v>3885</v>
      </c>
      <c r="Q2785">
        <v>59</v>
      </c>
    </row>
    <row r="2786" spans="1:17" x14ac:dyDescent="0.2">
      <c r="A2786" s="8" t="s">
        <v>3305</v>
      </c>
      <c r="D2786" s="8" t="s">
        <v>3820</v>
      </c>
      <c r="G2786" s="8" t="s">
        <v>2968</v>
      </c>
      <c r="M2786" t="s">
        <v>3305</v>
      </c>
      <c r="N2786">
        <v>122</v>
      </c>
      <c r="P2786" t="s">
        <v>3820</v>
      </c>
      <c r="Q2786">
        <v>44</v>
      </c>
    </row>
    <row r="2787" spans="1:17" x14ac:dyDescent="0.2">
      <c r="A2787" s="8" t="s">
        <v>2791</v>
      </c>
      <c r="D2787" s="8" t="s">
        <v>4766</v>
      </c>
      <c r="G2787" s="8" t="s">
        <v>3025</v>
      </c>
      <c r="M2787" t="s">
        <v>2791</v>
      </c>
      <c r="N2787">
        <v>148</v>
      </c>
      <c r="P2787" t="s">
        <v>4766</v>
      </c>
      <c r="Q2787">
        <v>38</v>
      </c>
    </row>
    <row r="2788" spans="1:17" x14ac:dyDescent="0.2">
      <c r="A2788" s="8" t="s">
        <v>2094</v>
      </c>
      <c r="D2788" s="8" t="s">
        <v>3958</v>
      </c>
      <c r="G2788" s="8" t="s">
        <v>6892</v>
      </c>
      <c r="M2788" t="s">
        <v>2094</v>
      </c>
      <c r="N2788">
        <v>148</v>
      </c>
      <c r="P2788" t="s">
        <v>3958</v>
      </c>
      <c r="Q2788">
        <v>38</v>
      </c>
    </row>
    <row r="2789" spans="1:17" x14ac:dyDescent="0.2">
      <c r="A2789" s="8" t="s">
        <v>2238</v>
      </c>
      <c r="D2789" s="8" t="s">
        <v>4850</v>
      </c>
      <c r="G2789" s="8" t="s">
        <v>7583</v>
      </c>
      <c r="M2789" t="s">
        <v>2238</v>
      </c>
      <c r="N2789">
        <v>138</v>
      </c>
      <c r="P2789" t="s">
        <v>4850</v>
      </c>
      <c r="Q2789">
        <v>19</v>
      </c>
    </row>
    <row r="2790" spans="1:17" x14ac:dyDescent="0.2">
      <c r="A2790" s="8" t="s">
        <v>6897</v>
      </c>
      <c r="D2790" s="8" t="s">
        <v>4920</v>
      </c>
      <c r="G2790" s="8" t="s">
        <v>1836</v>
      </c>
      <c r="M2790" t="s">
        <v>6897</v>
      </c>
      <c r="N2790">
        <v>143</v>
      </c>
      <c r="P2790" t="s">
        <v>4920</v>
      </c>
      <c r="Q2790">
        <v>120</v>
      </c>
    </row>
    <row r="2791" spans="1:17" x14ac:dyDescent="0.2">
      <c r="A2791" s="8" t="s">
        <v>7589</v>
      </c>
      <c r="D2791" s="8" t="s">
        <v>2740</v>
      </c>
      <c r="G2791" s="8" t="s">
        <v>3101</v>
      </c>
      <c r="M2791" t="s">
        <v>7589</v>
      </c>
      <c r="N2791">
        <v>104</v>
      </c>
      <c r="P2791" t="s">
        <v>2740</v>
      </c>
      <c r="Q2791">
        <v>159</v>
      </c>
    </row>
    <row r="2792" spans="1:17" x14ac:dyDescent="0.2">
      <c r="A2792" s="8" t="s">
        <v>5155</v>
      </c>
      <c r="D2792" s="8" t="s">
        <v>2164</v>
      </c>
      <c r="G2792" s="8" t="s">
        <v>3212</v>
      </c>
      <c r="M2792" t="s">
        <v>5155</v>
      </c>
      <c r="N2792">
        <v>89</v>
      </c>
      <c r="P2792" t="s">
        <v>2164</v>
      </c>
      <c r="Q2792">
        <v>152</v>
      </c>
    </row>
    <row r="2793" spans="1:17" x14ac:dyDescent="0.2">
      <c r="A2793" s="8" t="s">
        <v>7590</v>
      </c>
      <c r="D2793" s="8" t="s">
        <v>2182</v>
      </c>
      <c r="G2793" s="8" t="s">
        <v>3235</v>
      </c>
      <c r="M2793" t="s">
        <v>7590</v>
      </c>
      <c r="N2793">
        <v>80</v>
      </c>
      <c r="P2793" t="s">
        <v>2182</v>
      </c>
      <c r="Q2793">
        <v>147</v>
      </c>
    </row>
    <row r="2794" spans="1:17" x14ac:dyDescent="0.2">
      <c r="A2794" s="8" t="s">
        <v>5238</v>
      </c>
      <c r="D2794" s="8" t="s">
        <v>4060</v>
      </c>
      <c r="G2794" s="8" t="s">
        <v>3283</v>
      </c>
      <c r="M2794" t="s">
        <v>5238</v>
      </c>
      <c r="N2794">
        <v>76</v>
      </c>
      <c r="P2794" t="s">
        <v>4060</v>
      </c>
      <c r="Q2794">
        <v>145</v>
      </c>
    </row>
    <row r="2795" spans="1:17" x14ac:dyDescent="0.2">
      <c r="A2795" s="8" t="s">
        <v>5250</v>
      </c>
      <c r="D2795" s="8" t="s">
        <v>4113</v>
      </c>
      <c r="G2795" s="8" t="s">
        <v>6373</v>
      </c>
      <c r="M2795" t="s">
        <v>5250</v>
      </c>
      <c r="N2795">
        <v>68</v>
      </c>
      <c r="P2795" t="s">
        <v>4113</v>
      </c>
      <c r="Q2795">
        <v>125</v>
      </c>
    </row>
    <row r="2796" spans="1:17" x14ac:dyDescent="0.2">
      <c r="A2796" s="8" t="s">
        <v>5319</v>
      </c>
      <c r="D2796" s="8" t="s">
        <v>4110</v>
      </c>
      <c r="G2796" s="8" t="s">
        <v>6893</v>
      </c>
      <c r="M2796" t="s">
        <v>5319</v>
      </c>
      <c r="N2796">
        <v>71</v>
      </c>
      <c r="P2796" t="s">
        <v>4110</v>
      </c>
      <c r="Q2796">
        <v>119</v>
      </c>
    </row>
    <row r="2797" spans="1:17" x14ac:dyDescent="0.2">
      <c r="A2797" s="8" t="s">
        <v>5376</v>
      </c>
      <c r="D2797" s="8" t="s">
        <v>4150</v>
      </c>
      <c r="G2797" s="8" t="s">
        <v>2635</v>
      </c>
      <c r="M2797" t="s">
        <v>5376</v>
      </c>
      <c r="N2797">
        <v>73</v>
      </c>
      <c r="P2797" t="s">
        <v>4150</v>
      </c>
      <c r="Q2797">
        <v>141</v>
      </c>
    </row>
    <row r="2798" spans="1:17" x14ac:dyDescent="0.2">
      <c r="A2798" s="8" t="s">
        <v>7591</v>
      </c>
      <c r="D2798" s="8" t="s">
        <v>1353</v>
      </c>
      <c r="G2798" s="8" t="s">
        <v>2088</v>
      </c>
      <c r="M2798" t="s">
        <v>7591</v>
      </c>
      <c r="N2798">
        <v>51</v>
      </c>
      <c r="P2798" t="s">
        <v>1353</v>
      </c>
      <c r="Q2798">
        <v>132</v>
      </c>
    </row>
    <row r="2799" spans="1:17" x14ac:dyDescent="0.2">
      <c r="A2799" s="8" t="s">
        <v>5497</v>
      </c>
      <c r="D2799" s="8" t="s">
        <v>3435</v>
      </c>
      <c r="G2799" s="8" t="s">
        <v>2236</v>
      </c>
      <c r="M2799" t="s">
        <v>5497</v>
      </c>
      <c r="N2799">
        <v>105</v>
      </c>
      <c r="P2799" t="s">
        <v>3435</v>
      </c>
      <c r="Q2799">
        <v>119</v>
      </c>
    </row>
    <row r="2800" spans="1:17" x14ac:dyDescent="0.2">
      <c r="A2800" s="8" t="s">
        <v>2506</v>
      </c>
      <c r="D2800" s="8" t="s">
        <v>1563</v>
      </c>
      <c r="G2800" s="8" t="s">
        <v>1414</v>
      </c>
      <c r="M2800" t="s">
        <v>2506</v>
      </c>
      <c r="N2800">
        <v>145</v>
      </c>
      <c r="P2800" t="s">
        <v>1563</v>
      </c>
      <c r="Q2800">
        <v>92</v>
      </c>
    </row>
    <row r="2801" spans="1:17" x14ac:dyDescent="0.2">
      <c r="A2801" s="8" t="s">
        <v>2526</v>
      </c>
      <c r="D2801" s="8" t="s">
        <v>3493</v>
      </c>
      <c r="G2801" s="8" t="s">
        <v>3460</v>
      </c>
      <c r="M2801" t="s">
        <v>2526</v>
      </c>
      <c r="N2801">
        <v>136</v>
      </c>
      <c r="P2801" t="s">
        <v>3493</v>
      </c>
      <c r="Q2801">
        <v>81</v>
      </c>
    </row>
    <row r="2802" spans="1:17" x14ac:dyDescent="0.2">
      <c r="A2802" s="8" t="s">
        <v>7248</v>
      </c>
      <c r="D2802" s="8" t="s">
        <v>3583</v>
      </c>
      <c r="G2802" s="8" t="s">
        <v>1560</v>
      </c>
      <c r="M2802" t="s">
        <v>7248</v>
      </c>
      <c r="N2802">
        <v>80</v>
      </c>
      <c r="P2802" t="s">
        <v>3583</v>
      </c>
      <c r="Q2802">
        <v>92</v>
      </c>
    </row>
    <row r="2803" spans="1:17" x14ac:dyDescent="0.2">
      <c r="A2803" s="8" t="s">
        <v>7592</v>
      </c>
      <c r="D2803" s="8" t="s">
        <v>3612</v>
      </c>
      <c r="G2803" s="8" t="s">
        <v>3525</v>
      </c>
      <c r="M2803" t="s">
        <v>7592</v>
      </c>
      <c r="N2803">
        <v>53</v>
      </c>
      <c r="P2803" t="s">
        <v>3612</v>
      </c>
      <c r="Q2803">
        <v>75</v>
      </c>
    </row>
    <row r="2804" spans="1:17" x14ac:dyDescent="0.2">
      <c r="A2804" s="8" t="s">
        <v>5498</v>
      </c>
      <c r="D2804" s="8" t="s">
        <v>3685</v>
      </c>
      <c r="G2804" s="8" t="s">
        <v>7584</v>
      </c>
      <c r="M2804" t="s">
        <v>5498</v>
      </c>
      <c r="N2804">
        <v>104</v>
      </c>
      <c r="P2804" t="s">
        <v>3685</v>
      </c>
      <c r="Q2804">
        <v>85</v>
      </c>
    </row>
    <row r="2805" spans="1:17" x14ac:dyDescent="0.2">
      <c r="A2805" s="8" t="s">
        <v>6349</v>
      </c>
      <c r="D2805" s="8" t="s">
        <v>3859</v>
      </c>
      <c r="G2805" s="8" t="s">
        <v>1808</v>
      </c>
      <c r="M2805" t="s">
        <v>6349</v>
      </c>
      <c r="N2805">
        <v>110</v>
      </c>
      <c r="P2805" t="s">
        <v>3859</v>
      </c>
      <c r="Q2805">
        <v>61</v>
      </c>
    </row>
    <row r="2806" spans="1:17" x14ac:dyDescent="0.2">
      <c r="A2806" s="8" t="s">
        <v>7114</v>
      </c>
      <c r="D2806" s="8" t="s">
        <v>7585</v>
      </c>
      <c r="G2806" s="8" t="s">
        <v>3570</v>
      </c>
      <c r="M2806" t="s">
        <v>7114</v>
      </c>
      <c r="N2806">
        <v>113</v>
      </c>
      <c r="P2806" t="s">
        <v>7585</v>
      </c>
      <c r="Q2806">
        <v>51</v>
      </c>
    </row>
    <row r="2807" spans="1:17" x14ac:dyDescent="0.2">
      <c r="A2807" s="8" t="s">
        <v>2468</v>
      </c>
      <c r="D2807" s="8" t="s">
        <v>7586</v>
      </c>
      <c r="G2807" s="8" t="s">
        <v>6894</v>
      </c>
      <c r="M2807" t="s">
        <v>2468</v>
      </c>
      <c r="N2807">
        <v>132</v>
      </c>
      <c r="P2807" t="s">
        <v>7586</v>
      </c>
      <c r="Q2807">
        <v>52</v>
      </c>
    </row>
    <row r="2808" spans="1:17" x14ac:dyDescent="0.2">
      <c r="A2808" s="8" t="s">
        <v>5568</v>
      </c>
      <c r="D2808" s="8" t="s">
        <v>8114</v>
      </c>
      <c r="G2808" s="8" t="s">
        <v>6895</v>
      </c>
      <c r="M2808" t="s">
        <v>5568</v>
      </c>
      <c r="N2808">
        <v>126</v>
      </c>
      <c r="P2808" t="s">
        <v>8114</v>
      </c>
      <c r="Q2808">
        <v>31</v>
      </c>
    </row>
    <row r="2809" spans="1:17" x14ac:dyDescent="0.2">
      <c r="A2809" s="8" t="s">
        <v>5573</v>
      </c>
      <c r="D2809" s="8" t="s">
        <v>3985</v>
      </c>
      <c r="G2809" s="8" t="s">
        <v>3632</v>
      </c>
      <c r="M2809" t="s">
        <v>5573</v>
      </c>
      <c r="N2809">
        <v>124</v>
      </c>
      <c r="P2809" t="s">
        <v>3985</v>
      </c>
      <c r="Q2809">
        <v>44</v>
      </c>
    </row>
    <row r="2810" spans="1:17" x14ac:dyDescent="0.2">
      <c r="A2810" s="8" t="s">
        <v>7593</v>
      </c>
      <c r="D2810" s="8" t="s">
        <v>4007</v>
      </c>
      <c r="G2810" s="8" t="s">
        <v>3690</v>
      </c>
      <c r="M2810" t="s">
        <v>7593</v>
      </c>
      <c r="N2810">
        <v>117</v>
      </c>
      <c r="P2810" t="s">
        <v>4007</v>
      </c>
      <c r="Q2810">
        <v>23</v>
      </c>
    </row>
    <row r="2811" spans="1:17" x14ac:dyDescent="0.2">
      <c r="A2811" s="8" t="s">
        <v>3516</v>
      </c>
      <c r="D2811" s="8" t="s">
        <v>2596</v>
      </c>
      <c r="G2811" s="8" t="s">
        <v>3682</v>
      </c>
      <c r="M2811" t="s">
        <v>3516</v>
      </c>
      <c r="N2811">
        <v>90</v>
      </c>
      <c r="P2811" t="s">
        <v>2596</v>
      </c>
      <c r="Q2811">
        <v>180</v>
      </c>
    </row>
    <row r="2812" spans="1:17" x14ac:dyDescent="0.2">
      <c r="A2812" s="8" t="s">
        <v>3565</v>
      </c>
      <c r="D2812" s="8" t="s">
        <v>1990</v>
      </c>
      <c r="G2812" s="8" t="s">
        <v>3785</v>
      </c>
      <c r="M2812" t="s">
        <v>3565</v>
      </c>
      <c r="N2812">
        <v>86</v>
      </c>
      <c r="P2812" t="s">
        <v>1990</v>
      </c>
      <c r="Q2812">
        <v>169</v>
      </c>
    </row>
    <row r="2813" spans="1:17" x14ac:dyDescent="0.2">
      <c r="A2813" s="8" t="s">
        <v>7594</v>
      </c>
      <c r="D2813" s="8" t="s">
        <v>2007</v>
      </c>
      <c r="G2813" s="8" t="s">
        <v>3885</v>
      </c>
      <c r="M2813" t="s">
        <v>7594</v>
      </c>
      <c r="N2813">
        <v>61</v>
      </c>
      <c r="P2813" t="s">
        <v>2007</v>
      </c>
      <c r="Q2813">
        <v>158</v>
      </c>
    </row>
    <row r="2814" spans="1:17" x14ac:dyDescent="0.2">
      <c r="A2814" s="8" t="s">
        <v>3711</v>
      </c>
      <c r="D2814" s="8" t="s">
        <v>4063</v>
      </c>
      <c r="G2814" s="8" t="s">
        <v>3820</v>
      </c>
      <c r="M2814" t="s">
        <v>3711</v>
      </c>
      <c r="N2814">
        <v>61</v>
      </c>
      <c r="P2814" t="s">
        <v>4063</v>
      </c>
      <c r="Q2814">
        <v>120</v>
      </c>
    </row>
    <row r="2815" spans="1:17" x14ac:dyDescent="0.2">
      <c r="A2815" s="8" t="s">
        <v>3836</v>
      </c>
      <c r="D2815" s="8" t="s">
        <v>4118</v>
      </c>
      <c r="G2815" s="8" t="s">
        <v>4766</v>
      </c>
      <c r="M2815" t="s">
        <v>3836</v>
      </c>
      <c r="N2815">
        <v>56</v>
      </c>
      <c r="P2815" t="s">
        <v>4118</v>
      </c>
      <c r="Q2815">
        <v>118</v>
      </c>
    </row>
    <row r="2816" spans="1:17" x14ac:dyDescent="0.2">
      <c r="A2816" s="8" t="s">
        <v>3868</v>
      </c>
      <c r="D2816" s="8" t="s">
        <v>4045</v>
      </c>
      <c r="G2816" s="8" t="s">
        <v>3958</v>
      </c>
      <c r="M2816" t="s">
        <v>3868</v>
      </c>
      <c r="N2816">
        <v>37</v>
      </c>
      <c r="P2816" t="s">
        <v>4045</v>
      </c>
      <c r="Q2816">
        <v>134</v>
      </c>
    </row>
    <row r="2817" spans="1:17" x14ac:dyDescent="0.2">
      <c r="A2817" s="8" t="s">
        <v>3952</v>
      </c>
      <c r="D2817" s="8" t="s">
        <v>1379</v>
      </c>
      <c r="G2817" s="8" t="s">
        <v>4850</v>
      </c>
      <c r="M2817" t="s">
        <v>3952</v>
      </c>
      <c r="N2817">
        <v>28</v>
      </c>
      <c r="P2817" t="s">
        <v>1379</v>
      </c>
      <c r="Q2817">
        <v>138</v>
      </c>
    </row>
    <row r="2818" spans="1:17" x14ac:dyDescent="0.2">
      <c r="A2818" s="8" t="s">
        <v>2753</v>
      </c>
      <c r="D2818" s="8" t="s">
        <v>2923</v>
      </c>
      <c r="G2818" s="8" t="s">
        <v>4920</v>
      </c>
      <c r="M2818" t="s">
        <v>2753</v>
      </c>
      <c r="N2818">
        <v>120</v>
      </c>
      <c r="P2818" t="s">
        <v>2923</v>
      </c>
      <c r="Q2818">
        <v>119</v>
      </c>
    </row>
    <row r="2819" spans="1:17" x14ac:dyDescent="0.2">
      <c r="A2819" s="8" t="s">
        <v>4121</v>
      </c>
      <c r="D2819" s="8" t="s">
        <v>7588</v>
      </c>
      <c r="G2819" s="8" t="s">
        <v>2740</v>
      </c>
      <c r="M2819" t="s">
        <v>4121</v>
      </c>
      <c r="N2819">
        <v>121</v>
      </c>
      <c r="P2819" t="s">
        <v>7588</v>
      </c>
      <c r="Q2819">
        <v>102</v>
      </c>
    </row>
    <row r="2820" spans="1:17" x14ac:dyDescent="0.2">
      <c r="A2820" s="8" t="s">
        <v>4115</v>
      </c>
      <c r="D2820" s="8" t="s">
        <v>1596</v>
      </c>
      <c r="G2820" s="8" t="s">
        <v>2164</v>
      </c>
      <c r="M2820" t="s">
        <v>4115</v>
      </c>
      <c r="N2820">
        <v>115</v>
      </c>
      <c r="P2820" t="s">
        <v>1596</v>
      </c>
      <c r="Q2820">
        <v>90</v>
      </c>
    </row>
    <row r="2821" spans="1:17" x14ac:dyDescent="0.2">
      <c r="A2821" s="8" t="s">
        <v>1365</v>
      </c>
      <c r="D2821" s="8" t="s">
        <v>6896</v>
      </c>
      <c r="G2821" s="8" t="s">
        <v>2182</v>
      </c>
      <c r="M2821" t="s">
        <v>1365</v>
      </c>
      <c r="N2821">
        <v>132</v>
      </c>
      <c r="P2821" t="s">
        <v>6896</v>
      </c>
      <c r="Q2821">
        <v>81</v>
      </c>
    </row>
    <row r="2822" spans="1:17" x14ac:dyDescent="0.2">
      <c r="A2822" s="8" t="s">
        <v>5591</v>
      </c>
      <c r="D2822" s="8" t="s">
        <v>3001</v>
      </c>
      <c r="G2822" s="8" t="s">
        <v>4060</v>
      </c>
      <c r="M2822" t="s">
        <v>5591</v>
      </c>
      <c r="N2822">
        <v>119</v>
      </c>
      <c r="P2822" t="s">
        <v>3001</v>
      </c>
      <c r="Q2822">
        <v>94</v>
      </c>
    </row>
    <row r="2823" spans="1:17" x14ac:dyDescent="0.2">
      <c r="A2823" s="8" t="s">
        <v>1589</v>
      </c>
      <c r="D2823" s="8" t="s">
        <v>3048</v>
      </c>
      <c r="G2823" s="8" t="s">
        <v>4113</v>
      </c>
      <c r="M2823" t="s">
        <v>1589</v>
      </c>
      <c r="N2823">
        <v>116</v>
      </c>
      <c r="P2823" t="s">
        <v>3048</v>
      </c>
      <c r="Q2823">
        <v>63</v>
      </c>
    </row>
    <row r="2824" spans="1:17" x14ac:dyDescent="0.2">
      <c r="A2824" s="8" t="s">
        <v>5654</v>
      </c>
      <c r="D2824" s="8" t="s">
        <v>3108</v>
      </c>
      <c r="G2824" s="8" t="s">
        <v>4110</v>
      </c>
      <c r="M2824" t="s">
        <v>5654</v>
      </c>
      <c r="N2824">
        <v>105</v>
      </c>
      <c r="P2824" t="s">
        <v>3108</v>
      </c>
      <c r="Q2824">
        <v>78</v>
      </c>
    </row>
    <row r="2825" spans="1:17" x14ac:dyDescent="0.2">
      <c r="A2825" s="8" t="s">
        <v>7595</v>
      </c>
      <c r="D2825" s="8" t="s">
        <v>3145</v>
      </c>
      <c r="G2825" s="8" t="s">
        <v>1353</v>
      </c>
      <c r="M2825" t="s">
        <v>7595</v>
      </c>
      <c r="N2825">
        <v>88</v>
      </c>
      <c r="P2825" t="s">
        <v>3145</v>
      </c>
      <c r="Q2825">
        <v>58</v>
      </c>
    </row>
    <row r="2826" spans="1:17" x14ac:dyDescent="0.2">
      <c r="A2826" s="8" t="s">
        <v>7596</v>
      </c>
      <c r="D2826" s="8" t="s">
        <v>3183</v>
      </c>
      <c r="G2826" s="8" t="s">
        <v>3435</v>
      </c>
      <c r="M2826" t="s">
        <v>7596</v>
      </c>
      <c r="N2826">
        <v>68</v>
      </c>
      <c r="P2826" t="s">
        <v>3183</v>
      </c>
      <c r="Q2826">
        <v>70</v>
      </c>
    </row>
    <row r="2827" spans="1:17" x14ac:dyDescent="0.2">
      <c r="A2827" s="8" t="s">
        <v>1740</v>
      </c>
      <c r="D2827" s="8" t="s">
        <v>3231</v>
      </c>
      <c r="G2827" s="8" t="s">
        <v>1563</v>
      </c>
      <c r="M2827" t="s">
        <v>1740</v>
      </c>
      <c r="N2827">
        <v>82</v>
      </c>
      <c r="P2827" t="s">
        <v>3231</v>
      </c>
      <c r="Q2827">
        <v>63</v>
      </c>
    </row>
    <row r="2828" spans="1:17" x14ac:dyDescent="0.2">
      <c r="A2828" s="8" t="s">
        <v>5754</v>
      </c>
      <c r="D2828" s="8" t="s">
        <v>3228</v>
      </c>
      <c r="G2828" s="8" t="s">
        <v>3493</v>
      </c>
      <c r="M2828" t="s">
        <v>5754</v>
      </c>
      <c r="N2828">
        <v>70</v>
      </c>
      <c r="P2828" t="s">
        <v>3228</v>
      </c>
      <c r="Q2828">
        <v>38</v>
      </c>
    </row>
    <row r="2829" spans="1:17" x14ac:dyDescent="0.2">
      <c r="A2829" s="8" t="s">
        <v>5782</v>
      </c>
      <c r="D2829" s="8" t="s">
        <v>3277</v>
      </c>
      <c r="G2829" s="8" t="s">
        <v>3583</v>
      </c>
      <c r="M2829" t="s">
        <v>5782</v>
      </c>
      <c r="N2829">
        <v>89</v>
      </c>
      <c r="P2829" t="s">
        <v>3277</v>
      </c>
      <c r="Q2829">
        <v>25</v>
      </c>
    </row>
    <row r="2830" spans="1:17" x14ac:dyDescent="0.2">
      <c r="A2830" s="8" t="s">
        <v>5854</v>
      </c>
      <c r="D2830" s="8" t="s">
        <v>7247</v>
      </c>
      <c r="G2830" s="8" t="s">
        <v>3612</v>
      </c>
      <c r="M2830" t="s">
        <v>5854</v>
      </c>
      <c r="N2830">
        <v>60</v>
      </c>
      <c r="P2830" t="s">
        <v>7247</v>
      </c>
      <c r="Q2830">
        <v>19</v>
      </c>
    </row>
    <row r="2831" spans="1:17" x14ac:dyDescent="0.2">
      <c r="A2831" s="8" t="s">
        <v>5859</v>
      </c>
      <c r="D2831" s="8" t="s">
        <v>8115</v>
      </c>
      <c r="G2831" s="8" t="s">
        <v>3685</v>
      </c>
      <c r="M2831" t="s">
        <v>5859</v>
      </c>
      <c r="N2831">
        <v>67</v>
      </c>
      <c r="P2831" t="s">
        <v>8115</v>
      </c>
      <c r="Q2831">
        <v>27</v>
      </c>
    </row>
    <row r="2832" spans="1:17" x14ac:dyDescent="0.2">
      <c r="A2832" s="8" t="s">
        <v>5930</v>
      </c>
      <c r="D2832" s="8" t="s">
        <v>3305</v>
      </c>
      <c r="G2832" s="8" t="s">
        <v>3859</v>
      </c>
      <c r="M2832" t="s">
        <v>5930</v>
      </c>
      <c r="N2832">
        <v>79</v>
      </c>
      <c r="P2832" t="s">
        <v>3305</v>
      </c>
      <c r="Q2832">
        <v>125</v>
      </c>
    </row>
    <row r="2833" spans="1:17" x14ac:dyDescent="0.2">
      <c r="A2833" s="8" t="s">
        <v>5996</v>
      </c>
      <c r="D2833" s="8" t="s">
        <v>2791</v>
      </c>
      <c r="G2833" s="8" t="s">
        <v>7585</v>
      </c>
      <c r="M2833" t="s">
        <v>5996</v>
      </c>
      <c r="N2833">
        <v>67</v>
      </c>
      <c r="P2833" t="s">
        <v>2791</v>
      </c>
      <c r="Q2833">
        <v>153</v>
      </c>
    </row>
    <row r="2834" spans="1:17" x14ac:dyDescent="0.2">
      <c r="A2834" s="8" t="s">
        <v>6003</v>
      </c>
      <c r="D2834" s="8" t="s">
        <v>2094</v>
      </c>
      <c r="G2834" s="8" t="s">
        <v>7586</v>
      </c>
      <c r="M2834" t="s">
        <v>6003</v>
      </c>
      <c r="N2834">
        <v>65</v>
      </c>
      <c r="P2834" t="s">
        <v>2094</v>
      </c>
      <c r="Q2834">
        <v>147</v>
      </c>
    </row>
    <row r="2835" spans="1:17" x14ac:dyDescent="0.2">
      <c r="A2835" s="8" t="s">
        <v>6050</v>
      </c>
      <c r="D2835" s="8" t="s">
        <v>2238</v>
      </c>
      <c r="G2835" s="8" t="s">
        <v>8114</v>
      </c>
      <c r="M2835" t="s">
        <v>6050</v>
      </c>
      <c r="N2835">
        <v>50</v>
      </c>
      <c r="P2835" t="s">
        <v>2238</v>
      </c>
      <c r="Q2835">
        <v>139</v>
      </c>
    </row>
    <row r="2836" spans="1:17" x14ac:dyDescent="0.2">
      <c r="A2836" s="8" t="s">
        <v>6054</v>
      </c>
      <c r="D2836" s="8" t="s">
        <v>6897</v>
      </c>
      <c r="G2836" s="8" t="s">
        <v>3985</v>
      </c>
      <c r="M2836" t="s">
        <v>6054</v>
      </c>
      <c r="N2836">
        <v>47</v>
      </c>
      <c r="P2836" t="s">
        <v>6897</v>
      </c>
      <c r="Q2836">
        <v>143</v>
      </c>
    </row>
    <row r="2837" spans="1:17" x14ac:dyDescent="0.2">
      <c r="A2837" s="8" t="s">
        <v>6078</v>
      </c>
      <c r="D2837" s="8" t="s">
        <v>7589</v>
      </c>
      <c r="G2837" s="8" t="s">
        <v>4007</v>
      </c>
      <c r="M2837" t="s">
        <v>6078</v>
      </c>
      <c r="N2837">
        <v>54</v>
      </c>
      <c r="P2837" t="s">
        <v>7589</v>
      </c>
      <c r="Q2837">
        <v>114</v>
      </c>
    </row>
    <row r="2838" spans="1:17" x14ac:dyDescent="0.2">
      <c r="A2838" s="8" t="s">
        <v>6117</v>
      </c>
      <c r="D2838" s="8" t="s">
        <v>5155</v>
      </c>
      <c r="G2838" s="8" t="s">
        <v>8398</v>
      </c>
      <c r="M2838" t="s">
        <v>6117</v>
      </c>
      <c r="N2838">
        <v>25</v>
      </c>
      <c r="P2838" t="s">
        <v>5155</v>
      </c>
      <c r="Q2838">
        <v>92</v>
      </c>
    </row>
    <row r="2839" spans="1:17" x14ac:dyDescent="0.2">
      <c r="A2839" s="8" t="s">
        <v>7249</v>
      </c>
      <c r="D2839" s="8" t="s">
        <v>7590</v>
      </c>
      <c r="G2839" s="8" t="s">
        <v>2596</v>
      </c>
      <c r="M2839" t="s">
        <v>7249</v>
      </c>
      <c r="N2839">
        <v>31</v>
      </c>
      <c r="P2839" t="s">
        <v>7590</v>
      </c>
      <c r="Q2839">
        <v>85</v>
      </c>
    </row>
    <row r="2840" spans="1:17" x14ac:dyDescent="0.2">
      <c r="A2840" s="8" t="s">
        <v>2616</v>
      </c>
      <c r="D2840" s="8" t="s">
        <v>5238</v>
      </c>
      <c r="G2840" s="8" t="s">
        <v>1990</v>
      </c>
      <c r="M2840" t="s">
        <v>2616</v>
      </c>
      <c r="N2840">
        <v>166</v>
      </c>
      <c r="P2840" t="s">
        <v>5238</v>
      </c>
      <c r="Q2840">
        <v>69</v>
      </c>
    </row>
    <row r="2841" spans="1:17" x14ac:dyDescent="0.2">
      <c r="A2841" s="8" t="s">
        <v>2194</v>
      </c>
      <c r="D2841" s="8" t="s">
        <v>5250</v>
      </c>
      <c r="G2841" s="8" t="s">
        <v>2007</v>
      </c>
      <c r="M2841" t="s">
        <v>2194</v>
      </c>
      <c r="N2841">
        <v>165</v>
      </c>
      <c r="P2841" t="s">
        <v>5250</v>
      </c>
      <c r="Q2841">
        <v>74</v>
      </c>
    </row>
    <row r="2842" spans="1:17" x14ac:dyDescent="0.2">
      <c r="A2842" s="8" t="s">
        <v>2219</v>
      </c>
      <c r="D2842" s="8" t="s">
        <v>5319</v>
      </c>
      <c r="G2842" s="8" t="s">
        <v>4063</v>
      </c>
      <c r="M2842" t="s">
        <v>2219</v>
      </c>
      <c r="N2842">
        <v>145</v>
      </c>
      <c r="P2842" t="s">
        <v>5319</v>
      </c>
      <c r="Q2842">
        <v>73</v>
      </c>
    </row>
    <row r="2843" spans="1:17" x14ac:dyDescent="0.2">
      <c r="A2843" s="8" t="s">
        <v>2376</v>
      </c>
      <c r="D2843" s="8" t="s">
        <v>5376</v>
      </c>
      <c r="G2843" s="8" t="s">
        <v>4118</v>
      </c>
      <c r="M2843" t="s">
        <v>2376</v>
      </c>
      <c r="N2843">
        <v>142</v>
      </c>
      <c r="P2843" t="s">
        <v>5376</v>
      </c>
      <c r="Q2843">
        <v>72</v>
      </c>
    </row>
    <row r="2844" spans="1:17" x14ac:dyDescent="0.2">
      <c r="A2844" s="8" t="s">
        <v>6230</v>
      </c>
      <c r="D2844" s="8" t="s">
        <v>7591</v>
      </c>
      <c r="G2844" s="8" t="s">
        <v>4045</v>
      </c>
      <c r="M2844" t="s">
        <v>6230</v>
      </c>
      <c r="N2844">
        <v>128</v>
      </c>
      <c r="P2844" t="s">
        <v>7591</v>
      </c>
      <c r="Q2844">
        <v>42</v>
      </c>
    </row>
    <row r="2845" spans="1:17" x14ac:dyDescent="0.2">
      <c r="A2845" s="8" t="s">
        <v>6277</v>
      </c>
      <c r="D2845" s="8" t="s">
        <v>8116</v>
      </c>
      <c r="G2845" s="8" t="s">
        <v>1379</v>
      </c>
      <c r="M2845" t="s">
        <v>6277</v>
      </c>
      <c r="N2845">
        <v>120</v>
      </c>
      <c r="P2845" t="s">
        <v>8116</v>
      </c>
      <c r="Q2845">
        <v>27</v>
      </c>
    </row>
    <row r="2846" spans="1:17" x14ac:dyDescent="0.2">
      <c r="A2846" s="8" t="s">
        <v>1348</v>
      </c>
      <c r="D2846" s="8" t="s">
        <v>5497</v>
      </c>
      <c r="G2846" s="8" t="s">
        <v>2923</v>
      </c>
      <c r="M2846" t="s">
        <v>1348</v>
      </c>
      <c r="N2846">
        <v>117</v>
      </c>
      <c r="P2846" t="s">
        <v>5497</v>
      </c>
      <c r="Q2846">
        <v>110</v>
      </c>
    </row>
    <row r="2847" spans="1:17" x14ac:dyDescent="0.2">
      <c r="A2847" s="8" t="s">
        <v>4229</v>
      </c>
      <c r="D2847" s="8" t="s">
        <v>2506</v>
      </c>
      <c r="G2847" s="8" t="s">
        <v>7588</v>
      </c>
      <c r="M2847" t="s">
        <v>4229</v>
      </c>
      <c r="N2847">
        <v>109</v>
      </c>
      <c r="P2847" t="s">
        <v>2506</v>
      </c>
      <c r="Q2847">
        <v>144</v>
      </c>
    </row>
    <row r="2848" spans="1:17" x14ac:dyDescent="0.2">
      <c r="A2848" s="8" t="s">
        <v>7597</v>
      </c>
      <c r="D2848" s="8" t="s">
        <v>2526</v>
      </c>
      <c r="G2848" s="8" t="s">
        <v>1596</v>
      </c>
      <c r="M2848" t="s">
        <v>7597</v>
      </c>
      <c r="N2848">
        <v>87</v>
      </c>
      <c r="P2848" t="s">
        <v>2526</v>
      </c>
      <c r="Q2848">
        <v>134</v>
      </c>
    </row>
    <row r="2849" spans="1:17" x14ac:dyDescent="0.2">
      <c r="A2849" s="8" t="s">
        <v>1616</v>
      </c>
      <c r="D2849" s="8" t="s">
        <v>7248</v>
      </c>
      <c r="G2849" s="8" t="s">
        <v>6896</v>
      </c>
      <c r="M2849" t="s">
        <v>1616</v>
      </c>
      <c r="N2849">
        <v>114</v>
      </c>
      <c r="P2849" t="s">
        <v>7248</v>
      </c>
      <c r="Q2849">
        <v>80</v>
      </c>
    </row>
    <row r="2850" spans="1:17" x14ac:dyDescent="0.2">
      <c r="A2850" s="8" t="s">
        <v>4266</v>
      </c>
      <c r="D2850" s="8" t="s">
        <v>7592</v>
      </c>
      <c r="G2850" s="8" t="s">
        <v>3001</v>
      </c>
      <c r="M2850" t="s">
        <v>4266</v>
      </c>
      <c r="N2850">
        <v>103</v>
      </c>
      <c r="P2850" t="s">
        <v>7592</v>
      </c>
      <c r="Q2850">
        <v>45</v>
      </c>
    </row>
    <row r="2851" spans="1:17" x14ac:dyDescent="0.2">
      <c r="A2851" s="8" t="s">
        <v>4317</v>
      </c>
      <c r="D2851" s="8" t="s">
        <v>5498</v>
      </c>
      <c r="G2851" s="8" t="s">
        <v>3048</v>
      </c>
      <c r="M2851" t="s">
        <v>4317</v>
      </c>
      <c r="N2851">
        <v>88</v>
      </c>
      <c r="P2851" t="s">
        <v>5498</v>
      </c>
      <c r="Q2851">
        <v>108</v>
      </c>
    </row>
    <row r="2852" spans="1:17" x14ac:dyDescent="0.2">
      <c r="A2852" s="8" t="s">
        <v>1698</v>
      </c>
      <c r="D2852" s="8" t="s">
        <v>6349</v>
      </c>
      <c r="G2852" s="8" t="s">
        <v>3108</v>
      </c>
      <c r="M2852" t="s">
        <v>1698</v>
      </c>
      <c r="N2852">
        <v>101</v>
      </c>
      <c r="P2852" t="s">
        <v>6349</v>
      </c>
      <c r="Q2852">
        <v>114</v>
      </c>
    </row>
    <row r="2853" spans="1:17" x14ac:dyDescent="0.2">
      <c r="A2853" s="8" t="s">
        <v>4352</v>
      </c>
      <c r="D2853" s="8" t="s">
        <v>2468</v>
      </c>
      <c r="G2853" s="8" t="s">
        <v>3145</v>
      </c>
      <c r="M2853" t="s">
        <v>4352</v>
      </c>
      <c r="N2853">
        <v>79</v>
      </c>
      <c r="P2853" t="s">
        <v>2468</v>
      </c>
      <c r="Q2853">
        <v>134</v>
      </c>
    </row>
    <row r="2854" spans="1:17" x14ac:dyDescent="0.2">
      <c r="A2854" s="8" t="s">
        <v>4385</v>
      </c>
      <c r="D2854" s="8" t="s">
        <v>5568</v>
      </c>
      <c r="G2854" s="8" t="s">
        <v>3183</v>
      </c>
      <c r="M2854" t="s">
        <v>4385</v>
      </c>
      <c r="N2854">
        <v>69</v>
      </c>
      <c r="P2854" t="s">
        <v>5568</v>
      </c>
      <c r="Q2854">
        <v>125</v>
      </c>
    </row>
    <row r="2855" spans="1:17" x14ac:dyDescent="0.2">
      <c r="A2855" s="8" t="s">
        <v>4463</v>
      </c>
      <c r="D2855" s="8" t="s">
        <v>5573</v>
      </c>
      <c r="G2855" s="8" t="s">
        <v>3231</v>
      </c>
      <c r="M2855" t="s">
        <v>4463</v>
      </c>
      <c r="N2855">
        <v>79</v>
      </c>
      <c r="P2855" t="s">
        <v>5573</v>
      </c>
      <c r="Q2855">
        <v>131</v>
      </c>
    </row>
    <row r="2856" spans="1:17" x14ac:dyDescent="0.2">
      <c r="A2856" s="8" t="s">
        <v>4486</v>
      </c>
      <c r="D2856" s="8" t="s">
        <v>5558</v>
      </c>
      <c r="G2856" s="8" t="s">
        <v>3228</v>
      </c>
      <c r="M2856" t="s">
        <v>4486</v>
      </c>
      <c r="N2856">
        <v>81</v>
      </c>
      <c r="P2856" t="s">
        <v>5558</v>
      </c>
      <c r="Q2856">
        <v>117</v>
      </c>
    </row>
    <row r="2857" spans="1:17" x14ac:dyDescent="0.2">
      <c r="A2857" s="8" t="s">
        <v>4522</v>
      </c>
      <c r="D2857" s="8" t="s">
        <v>7593</v>
      </c>
      <c r="G2857" s="8" t="s">
        <v>3277</v>
      </c>
      <c r="M2857" t="s">
        <v>4522</v>
      </c>
      <c r="N2857">
        <v>50</v>
      </c>
      <c r="P2857" t="s">
        <v>7593</v>
      </c>
      <c r="Q2857">
        <v>124</v>
      </c>
    </row>
    <row r="2858" spans="1:17" x14ac:dyDescent="0.2">
      <c r="A2858" s="8" t="s">
        <v>4633</v>
      </c>
      <c r="D2858" s="8" t="s">
        <v>3516</v>
      </c>
      <c r="G2858" s="8" t="s">
        <v>7247</v>
      </c>
      <c r="M2858" t="s">
        <v>4633</v>
      </c>
      <c r="N2858">
        <v>64</v>
      </c>
      <c r="P2858" t="s">
        <v>3516</v>
      </c>
      <c r="Q2858">
        <v>100</v>
      </c>
    </row>
    <row r="2859" spans="1:17" x14ac:dyDescent="0.2">
      <c r="A2859" s="8" t="s">
        <v>4710</v>
      </c>
      <c r="D2859" s="8" t="s">
        <v>3565</v>
      </c>
      <c r="G2859" s="8" t="s">
        <v>8115</v>
      </c>
      <c r="M2859" t="s">
        <v>4710</v>
      </c>
      <c r="N2859">
        <v>59</v>
      </c>
      <c r="P2859" t="s">
        <v>3565</v>
      </c>
      <c r="Q2859">
        <v>88</v>
      </c>
    </row>
    <row r="2860" spans="1:17" x14ac:dyDescent="0.2">
      <c r="A2860" s="8" t="s">
        <v>4717</v>
      </c>
      <c r="D2860" s="8" t="s">
        <v>7594</v>
      </c>
      <c r="G2860" s="8" t="s">
        <v>3305</v>
      </c>
      <c r="M2860" t="s">
        <v>4717</v>
      </c>
      <c r="N2860">
        <v>51</v>
      </c>
      <c r="P2860" t="s">
        <v>7594</v>
      </c>
      <c r="Q2860">
        <v>68</v>
      </c>
    </row>
    <row r="2861" spans="1:17" x14ac:dyDescent="0.2">
      <c r="A2861" s="8" t="s">
        <v>4763</v>
      </c>
      <c r="D2861" s="8" t="s">
        <v>3711</v>
      </c>
      <c r="G2861" s="8" t="s">
        <v>2791</v>
      </c>
      <c r="M2861" t="s">
        <v>4763</v>
      </c>
      <c r="N2861">
        <v>39</v>
      </c>
      <c r="P2861" t="s">
        <v>3711</v>
      </c>
      <c r="Q2861">
        <v>60</v>
      </c>
    </row>
    <row r="2862" spans="1:17" x14ac:dyDescent="0.2">
      <c r="A2862" s="8" t="s">
        <v>4784</v>
      </c>
      <c r="D2862" s="8" t="s">
        <v>3836</v>
      </c>
      <c r="G2862" s="8" t="s">
        <v>2094</v>
      </c>
      <c r="M2862" t="s">
        <v>4784</v>
      </c>
      <c r="N2862">
        <v>40</v>
      </c>
      <c r="P2862" t="s">
        <v>3836</v>
      </c>
      <c r="Q2862">
        <v>50</v>
      </c>
    </row>
    <row r="2863" spans="1:17" x14ac:dyDescent="0.2">
      <c r="A2863" s="8" t="s">
        <v>4914</v>
      </c>
      <c r="D2863" s="8" t="s">
        <v>3868</v>
      </c>
      <c r="G2863" s="8" t="s">
        <v>2238</v>
      </c>
      <c r="M2863" t="s">
        <v>4914</v>
      </c>
      <c r="N2863">
        <v>119</v>
      </c>
      <c r="P2863" t="s">
        <v>3868</v>
      </c>
      <c r="Q2863">
        <v>37</v>
      </c>
    </row>
    <row r="2864" spans="1:17" x14ac:dyDescent="0.2">
      <c r="A2864" s="8" t="s">
        <v>4924</v>
      </c>
      <c r="D2864" s="8" t="s">
        <v>3952</v>
      </c>
      <c r="G2864" s="8" t="s">
        <v>6897</v>
      </c>
      <c r="M2864" t="s">
        <v>4924</v>
      </c>
      <c r="N2864">
        <v>135</v>
      </c>
      <c r="P2864" t="s">
        <v>3952</v>
      </c>
      <c r="Q2864">
        <v>43</v>
      </c>
    </row>
    <row r="2865" spans="1:17" x14ac:dyDescent="0.2">
      <c r="A2865" s="8" t="s">
        <v>2743</v>
      </c>
      <c r="D2865" s="8" t="s">
        <v>8117</v>
      </c>
      <c r="G2865" s="8" t="s">
        <v>7589</v>
      </c>
      <c r="M2865" t="s">
        <v>2743</v>
      </c>
      <c r="N2865">
        <v>148</v>
      </c>
      <c r="P2865" t="s">
        <v>8117</v>
      </c>
      <c r="Q2865">
        <v>17</v>
      </c>
    </row>
    <row r="2866" spans="1:17" x14ac:dyDescent="0.2">
      <c r="A2866" s="8" t="s">
        <v>2163</v>
      </c>
      <c r="D2866" s="8" t="s">
        <v>2753</v>
      </c>
      <c r="G2866" s="8" t="s">
        <v>5155</v>
      </c>
      <c r="M2866" t="s">
        <v>2163</v>
      </c>
      <c r="N2866">
        <v>150</v>
      </c>
      <c r="P2866" t="s">
        <v>2753</v>
      </c>
      <c r="Q2866">
        <v>124</v>
      </c>
    </row>
    <row r="2867" spans="1:17" x14ac:dyDescent="0.2">
      <c r="A2867" s="8" t="s">
        <v>2322</v>
      </c>
      <c r="D2867" s="8" t="s">
        <v>4121</v>
      </c>
      <c r="G2867" s="8" t="s">
        <v>7590</v>
      </c>
      <c r="M2867" t="s">
        <v>2322</v>
      </c>
      <c r="N2867">
        <v>128</v>
      </c>
      <c r="P2867" t="s">
        <v>4121</v>
      </c>
      <c r="Q2867">
        <v>120</v>
      </c>
    </row>
    <row r="2868" spans="1:17" x14ac:dyDescent="0.2">
      <c r="A2868" s="8" t="s">
        <v>5061</v>
      </c>
      <c r="D2868" s="8" t="s">
        <v>4115</v>
      </c>
      <c r="G2868" s="8" t="s">
        <v>5238</v>
      </c>
      <c r="M2868" t="s">
        <v>5061</v>
      </c>
      <c r="N2868">
        <v>112</v>
      </c>
      <c r="P2868" t="s">
        <v>4115</v>
      </c>
      <c r="Q2868">
        <v>118</v>
      </c>
    </row>
    <row r="2869" spans="1:17" x14ac:dyDescent="0.2">
      <c r="A2869" s="8" t="s">
        <v>5081</v>
      </c>
      <c r="D2869" s="8" t="s">
        <v>1365</v>
      </c>
      <c r="G2869" s="8" t="s">
        <v>5250</v>
      </c>
      <c r="M2869" t="s">
        <v>5081</v>
      </c>
      <c r="N2869">
        <v>115</v>
      </c>
      <c r="P2869" t="s">
        <v>1365</v>
      </c>
      <c r="Q2869">
        <v>131</v>
      </c>
    </row>
    <row r="2870" spans="1:17" x14ac:dyDescent="0.2">
      <c r="A2870" s="8" t="s">
        <v>6357</v>
      </c>
      <c r="D2870" s="8" t="s">
        <v>5591</v>
      </c>
      <c r="G2870" s="8" t="s">
        <v>5319</v>
      </c>
      <c r="M2870" t="s">
        <v>6357</v>
      </c>
      <c r="N2870">
        <v>113</v>
      </c>
      <c r="P2870" t="s">
        <v>5591</v>
      </c>
      <c r="Q2870">
        <v>112</v>
      </c>
    </row>
    <row r="2871" spans="1:17" x14ac:dyDescent="0.2">
      <c r="A2871" s="8" t="s">
        <v>2854</v>
      </c>
      <c r="D2871" s="8" t="s">
        <v>1589</v>
      </c>
      <c r="G2871" s="8" t="s">
        <v>5376</v>
      </c>
      <c r="M2871" t="s">
        <v>2854</v>
      </c>
      <c r="N2871">
        <v>128</v>
      </c>
      <c r="P2871" t="s">
        <v>1589</v>
      </c>
      <c r="Q2871">
        <v>124</v>
      </c>
    </row>
    <row r="2872" spans="1:17" x14ac:dyDescent="0.2">
      <c r="A2872" s="8" t="s">
        <v>5553</v>
      </c>
      <c r="D2872" s="8" t="s">
        <v>5654</v>
      </c>
      <c r="G2872" s="8" t="s">
        <v>7591</v>
      </c>
      <c r="M2872" t="s">
        <v>5553</v>
      </c>
      <c r="N2872">
        <v>117</v>
      </c>
      <c r="P2872" t="s">
        <v>5654</v>
      </c>
      <c r="Q2872">
        <v>112</v>
      </c>
    </row>
    <row r="2873" spans="1:17" x14ac:dyDescent="0.2">
      <c r="A2873" s="8" t="s">
        <v>5101</v>
      </c>
      <c r="D2873" s="8" t="s">
        <v>7595</v>
      </c>
      <c r="G2873" s="8" t="s">
        <v>8116</v>
      </c>
      <c r="M2873" t="s">
        <v>5101</v>
      </c>
      <c r="N2873">
        <v>115</v>
      </c>
      <c r="P2873" t="s">
        <v>7595</v>
      </c>
      <c r="Q2873">
        <v>87</v>
      </c>
    </row>
    <row r="2874" spans="1:17" x14ac:dyDescent="0.2">
      <c r="A2874" s="8" t="s">
        <v>5160</v>
      </c>
      <c r="D2874" s="8" t="s">
        <v>7596</v>
      </c>
      <c r="G2874" s="8" t="s">
        <v>5497</v>
      </c>
      <c r="M2874" t="s">
        <v>5160</v>
      </c>
      <c r="N2874">
        <v>90</v>
      </c>
      <c r="P2874" t="s">
        <v>7596</v>
      </c>
      <c r="Q2874">
        <v>69</v>
      </c>
    </row>
    <row r="2875" spans="1:17" x14ac:dyDescent="0.2">
      <c r="A2875" s="8" t="s">
        <v>5197</v>
      </c>
      <c r="D2875" s="8" t="s">
        <v>1740</v>
      </c>
      <c r="G2875" s="8" t="s">
        <v>2506</v>
      </c>
      <c r="M2875" t="s">
        <v>5197</v>
      </c>
      <c r="N2875">
        <v>89</v>
      </c>
      <c r="P2875" t="s">
        <v>1740</v>
      </c>
      <c r="Q2875">
        <v>84</v>
      </c>
    </row>
    <row r="2876" spans="1:17" x14ac:dyDescent="0.2">
      <c r="A2876" s="8" t="s">
        <v>5217</v>
      </c>
      <c r="D2876" s="8" t="s">
        <v>5754</v>
      </c>
      <c r="G2876" s="8" t="s">
        <v>2526</v>
      </c>
      <c r="M2876" t="s">
        <v>5217</v>
      </c>
      <c r="N2876">
        <v>75</v>
      </c>
      <c r="P2876" t="s">
        <v>5754</v>
      </c>
      <c r="Q2876">
        <v>76</v>
      </c>
    </row>
    <row r="2877" spans="1:17" x14ac:dyDescent="0.2">
      <c r="A2877" s="8" t="s">
        <v>5267</v>
      </c>
      <c r="D2877" s="8" t="s">
        <v>5782</v>
      </c>
      <c r="G2877" s="8" t="s">
        <v>7248</v>
      </c>
      <c r="M2877" t="s">
        <v>5267</v>
      </c>
      <c r="N2877">
        <v>65</v>
      </c>
      <c r="P2877" t="s">
        <v>5782</v>
      </c>
      <c r="Q2877">
        <v>87</v>
      </c>
    </row>
    <row r="2878" spans="1:17" x14ac:dyDescent="0.2">
      <c r="A2878" s="8" t="s">
        <v>5382</v>
      </c>
      <c r="D2878" s="8" t="s">
        <v>5854</v>
      </c>
      <c r="G2878" s="8" t="s">
        <v>7592</v>
      </c>
      <c r="M2878" t="s">
        <v>5382</v>
      </c>
      <c r="N2878">
        <v>39</v>
      </c>
      <c r="P2878" t="s">
        <v>5854</v>
      </c>
      <c r="Q2878">
        <v>67</v>
      </c>
    </row>
    <row r="2879" spans="1:17" x14ac:dyDescent="0.2">
      <c r="A2879" s="8" t="s">
        <v>7598</v>
      </c>
      <c r="D2879" s="8" t="s">
        <v>5859</v>
      </c>
      <c r="G2879" s="8" t="s">
        <v>5498</v>
      </c>
      <c r="M2879" t="s">
        <v>7598</v>
      </c>
      <c r="N2879">
        <v>28</v>
      </c>
      <c r="P2879" t="s">
        <v>5859</v>
      </c>
      <c r="Q2879">
        <v>69</v>
      </c>
    </row>
    <row r="2880" spans="1:17" x14ac:dyDescent="0.2">
      <c r="A2880" s="8" t="s">
        <v>6348</v>
      </c>
      <c r="D2880" s="8" t="s">
        <v>5930</v>
      </c>
      <c r="G2880" s="8" t="s">
        <v>6349</v>
      </c>
      <c r="M2880" t="s">
        <v>6348</v>
      </c>
      <c r="N2880">
        <v>127</v>
      </c>
      <c r="P2880" t="s">
        <v>5930</v>
      </c>
      <c r="Q2880">
        <v>82</v>
      </c>
    </row>
    <row r="2881" spans="1:17" x14ac:dyDescent="0.2">
      <c r="A2881" s="8" t="s">
        <v>2467</v>
      </c>
      <c r="D2881" s="8" t="s">
        <v>5996</v>
      </c>
      <c r="G2881" s="8" t="s">
        <v>7114</v>
      </c>
      <c r="M2881" t="s">
        <v>2467</v>
      </c>
      <c r="N2881">
        <v>126</v>
      </c>
      <c r="P2881" t="s">
        <v>5996</v>
      </c>
      <c r="Q2881">
        <v>71</v>
      </c>
    </row>
    <row r="2882" spans="1:17" x14ac:dyDescent="0.2">
      <c r="A2882" s="8" t="s">
        <v>5530</v>
      </c>
      <c r="D2882" s="8" t="s">
        <v>6003</v>
      </c>
      <c r="G2882" s="8" t="s">
        <v>2468</v>
      </c>
      <c r="M2882" t="s">
        <v>5530</v>
      </c>
      <c r="N2882">
        <v>117</v>
      </c>
      <c r="P2882" t="s">
        <v>6003</v>
      </c>
      <c r="Q2882">
        <v>60</v>
      </c>
    </row>
    <row r="2883" spans="1:17" x14ac:dyDescent="0.2">
      <c r="A2883" s="8" t="s">
        <v>1480</v>
      </c>
      <c r="D2883" s="8" t="s">
        <v>6050</v>
      </c>
      <c r="G2883" s="8" t="s">
        <v>5568</v>
      </c>
      <c r="M2883" t="s">
        <v>1480</v>
      </c>
      <c r="N2883">
        <v>160</v>
      </c>
      <c r="P2883" t="s">
        <v>6050</v>
      </c>
      <c r="Q2883">
        <v>55</v>
      </c>
    </row>
    <row r="2884" spans="1:17" x14ac:dyDescent="0.2">
      <c r="A2884" s="8" t="s">
        <v>1361</v>
      </c>
      <c r="D2884" s="8" t="s">
        <v>6054</v>
      </c>
      <c r="G2884" s="8" t="s">
        <v>5573</v>
      </c>
      <c r="M2884" t="s">
        <v>1361</v>
      </c>
      <c r="N2884">
        <v>139</v>
      </c>
      <c r="P2884" t="s">
        <v>6054</v>
      </c>
      <c r="Q2884">
        <v>40</v>
      </c>
    </row>
    <row r="2885" spans="1:17" x14ac:dyDescent="0.2">
      <c r="A2885" s="8" t="s">
        <v>3439</v>
      </c>
      <c r="D2885" s="8" t="s">
        <v>6078</v>
      </c>
      <c r="G2885" s="8" t="s">
        <v>7593</v>
      </c>
      <c r="M2885" t="s">
        <v>3439</v>
      </c>
      <c r="N2885">
        <v>102</v>
      </c>
      <c r="P2885" t="s">
        <v>6078</v>
      </c>
      <c r="Q2885">
        <v>51</v>
      </c>
    </row>
    <row r="2886" spans="1:17" x14ac:dyDescent="0.2">
      <c r="A2886" s="8" t="s">
        <v>1661</v>
      </c>
      <c r="D2886" s="8" t="s">
        <v>6117</v>
      </c>
      <c r="G2886" s="8" t="s">
        <v>3516</v>
      </c>
      <c r="M2886" t="s">
        <v>1661</v>
      </c>
      <c r="N2886">
        <v>125</v>
      </c>
      <c r="P2886" t="s">
        <v>6117</v>
      </c>
      <c r="Q2886">
        <v>29</v>
      </c>
    </row>
    <row r="2887" spans="1:17" x14ac:dyDescent="0.2">
      <c r="A2887" s="8" t="s">
        <v>1637</v>
      </c>
      <c r="D2887" s="8" t="s">
        <v>7249</v>
      </c>
      <c r="G2887" s="8" t="s">
        <v>3565</v>
      </c>
      <c r="M2887" t="s">
        <v>1637</v>
      </c>
      <c r="N2887">
        <v>103</v>
      </c>
      <c r="P2887" t="s">
        <v>7249</v>
      </c>
      <c r="Q2887">
        <v>39</v>
      </c>
    </row>
    <row r="2888" spans="1:17" x14ac:dyDescent="0.2">
      <c r="A2888" s="8" t="s">
        <v>3500</v>
      </c>
      <c r="D2888" s="8" t="s">
        <v>8118</v>
      </c>
      <c r="G2888" s="8" t="s">
        <v>7594</v>
      </c>
      <c r="M2888" t="s">
        <v>3500</v>
      </c>
      <c r="N2888">
        <v>95</v>
      </c>
      <c r="P2888" t="s">
        <v>8118</v>
      </c>
      <c r="Q2888">
        <v>20</v>
      </c>
    </row>
    <row r="2889" spans="1:17" x14ac:dyDescent="0.2">
      <c r="A2889" s="8" t="s">
        <v>7599</v>
      </c>
      <c r="D2889" s="8" t="s">
        <v>2616</v>
      </c>
      <c r="G2889" s="8" t="s">
        <v>3711</v>
      </c>
      <c r="M2889" t="s">
        <v>7599</v>
      </c>
      <c r="N2889">
        <v>95</v>
      </c>
      <c r="P2889" t="s">
        <v>2616</v>
      </c>
      <c r="Q2889">
        <v>170</v>
      </c>
    </row>
    <row r="2890" spans="1:17" x14ac:dyDescent="0.2">
      <c r="A2890" s="8" t="s">
        <v>1720</v>
      </c>
      <c r="D2890" s="8" t="s">
        <v>2194</v>
      </c>
      <c r="G2890" s="8" t="s">
        <v>3836</v>
      </c>
      <c r="M2890" t="s">
        <v>1720</v>
      </c>
      <c r="N2890">
        <v>110</v>
      </c>
      <c r="P2890" t="s">
        <v>2194</v>
      </c>
      <c r="Q2890">
        <v>162</v>
      </c>
    </row>
    <row r="2891" spans="1:17" x14ac:dyDescent="0.2">
      <c r="A2891" s="8" t="s">
        <v>1718</v>
      </c>
      <c r="D2891" s="8" t="s">
        <v>2219</v>
      </c>
      <c r="G2891" s="8" t="s">
        <v>3868</v>
      </c>
      <c r="M2891" t="s">
        <v>1718</v>
      </c>
      <c r="N2891">
        <v>104</v>
      </c>
      <c r="P2891" t="s">
        <v>2219</v>
      </c>
      <c r="Q2891">
        <v>154</v>
      </c>
    </row>
    <row r="2892" spans="1:17" x14ac:dyDescent="0.2">
      <c r="A2892" s="8" t="s">
        <v>3543</v>
      </c>
      <c r="D2892" s="8" t="s">
        <v>2376</v>
      </c>
      <c r="G2892" s="8" t="s">
        <v>3952</v>
      </c>
      <c r="M2892" t="s">
        <v>3543</v>
      </c>
      <c r="N2892">
        <v>90</v>
      </c>
      <c r="P2892" t="s">
        <v>2376</v>
      </c>
      <c r="Q2892">
        <v>138</v>
      </c>
    </row>
    <row r="2893" spans="1:17" x14ac:dyDescent="0.2">
      <c r="A2893" s="8" t="s">
        <v>3578</v>
      </c>
      <c r="D2893" s="8" t="s">
        <v>6230</v>
      </c>
      <c r="G2893" s="8" t="s">
        <v>8117</v>
      </c>
      <c r="M2893" t="s">
        <v>3578</v>
      </c>
      <c r="N2893">
        <v>77</v>
      </c>
      <c r="P2893" t="s">
        <v>6230</v>
      </c>
      <c r="Q2893">
        <v>131</v>
      </c>
    </row>
    <row r="2894" spans="1:17" x14ac:dyDescent="0.2">
      <c r="A2894" s="8" t="s">
        <v>6898</v>
      </c>
      <c r="D2894" s="8" t="s">
        <v>6277</v>
      </c>
      <c r="G2894" s="8" t="s">
        <v>2753</v>
      </c>
      <c r="M2894" t="s">
        <v>6898</v>
      </c>
      <c r="N2894">
        <v>67</v>
      </c>
      <c r="P2894" t="s">
        <v>6277</v>
      </c>
      <c r="Q2894">
        <v>137</v>
      </c>
    </row>
    <row r="2895" spans="1:17" x14ac:dyDescent="0.2">
      <c r="A2895" s="8" t="s">
        <v>1861</v>
      </c>
      <c r="D2895" s="8" t="s">
        <v>6312</v>
      </c>
      <c r="G2895" s="8" t="s">
        <v>4121</v>
      </c>
      <c r="M2895" t="s">
        <v>1861</v>
      </c>
      <c r="N2895">
        <v>107</v>
      </c>
      <c r="P2895" t="s">
        <v>6312</v>
      </c>
      <c r="Q2895">
        <v>125</v>
      </c>
    </row>
    <row r="2896" spans="1:17" x14ac:dyDescent="0.2">
      <c r="A2896" s="8" t="s">
        <v>3629</v>
      </c>
      <c r="D2896" s="8" t="s">
        <v>1348</v>
      </c>
      <c r="G2896" s="8" t="s">
        <v>4115</v>
      </c>
      <c r="M2896" t="s">
        <v>3629</v>
      </c>
      <c r="N2896">
        <v>88</v>
      </c>
      <c r="P2896" t="s">
        <v>1348</v>
      </c>
      <c r="Q2896">
        <v>121</v>
      </c>
    </row>
    <row r="2897" spans="1:17" x14ac:dyDescent="0.2">
      <c r="A2897" s="8" t="s">
        <v>3647</v>
      </c>
      <c r="D2897" s="8" t="s">
        <v>4229</v>
      </c>
      <c r="G2897" s="8" t="s">
        <v>1365</v>
      </c>
      <c r="M2897" t="s">
        <v>3647</v>
      </c>
      <c r="N2897">
        <v>71</v>
      </c>
      <c r="P2897" t="s">
        <v>4229</v>
      </c>
      <c r="Q2897">
        <v>110</v>
      </c>
    </row>
    <row r="2898" spans="1:17" x14ac:dyDescent="0.2">
      <c r="A2898" s="8" t="s">
        <v>3701</v>
      </c>
      <c r="D2898" s="8" t="s">
        <v>7597</v>
      </c>
      <c r="G2898" s="8" t="s">
        <v>5591</v>
      </c>
      <c r="M2898" t="s">
        <v>3701</v>
      </c>
      <c r="N2898">
        <v>73</v>
      </c>
      <c r="P2898" t="s">
        <v>7597</v>
      </c>
      <c r="Q2898">
        <v>96</v>
      </c>
    </row>
    <row r="2899" spans="1:17" x14ac:dyDescent="0.2">
      <c r="A2899" s="8" t="s">
        <v>6329</v>
      </c>
      <c r="D2899" s="8" t="s">
        <v>1616</v>
      </c>
      <c r="G2899" s="8" t="s">
        <v>1589</v>
      </c>
      <c r="M2899" t="s">
        <v>6329</v>
      </c>
      <c r="N2899">
        <v>80</v>
      </c>
      <c r="P2899" t="s">
        <v>1616</v>
      </c>
      <c r="Q2899">
        <v>116</v>
      </c>
    </row>
    <row r="2900" spans="1:17" x14ac:dyDescent="0.2">
      <c r="A2900" s="8" t="s">
        <v>6331</v>
      </c>
      <c r="D2900" s="8" t="s">
        <v>4266</v>
      </c>
      <c r="G2900" s="8" t="s">
        <v>5654</v>
      </c>
      <c r="M2900" t="s">
        <v>6331</v>
      </c>
      <c r="N2900">
        <v>74</v>
      </c>
      <c r="P2900" t="s">
        <v>4266</v>
      </c>
      <c r="Q2900">
        <v>107</v>
      </c>
    </row>
    <row r="2901" spans="1:17" x14ac:dyDescent="0.2">
      <c r="A2901" s="8" t="s">
        <v>3825</v>
      </c>
      <c r="D2901" s="8" t="s">
        <v>4317</v>
      </c>
      <c r="G2901" s="8" t="s">
        <v>7595</v>
      </c>
      <c r="M2901" t="s">
        <v>3825</v>
      </c>
      <c r="N2901">
        <v>65</v>
      </c>
      <c r="P2901" t="s">
        <v>4317</v>
      </c>
      <c r="Q2901">
        <v>84</v>
      </c>
    </row>
    <row r="2902" spans="1:17" x14ac:dyDescent="0.2">
      <c r="A2902" s="8" t="s">
        <v>3754</v>
      </c>
      <c r="D2902" s="8" t="s">
        <v>1698</v>
      </c>
      <c r="G2902" s="8" t="s">
        <v>7596</v>
      </c>
      <c r="M2902" t="s">
        <v>3754</v>
      </c>
      <c r="N2902">
        <v>68</v>
      </c>
      <c r="P2902" t="s">
        <v>1698</v>
      </c>
      <c r="Q2902">
        <v>101</v>
      </c>
    </row>
    <row r="2903" spans="1:17" x14ac:dyDescent="0.2">
      <c r="A2903" s="8" t="s">
        <v>3826</v>
      </c>
      <c r="D2903" s="8" t="s">
        <v>4352</v>
      </c>
      <c r="G2903" s="8" t="s">
        <v>1740</v>
      </c>
      <c r="M2903" t="s">
        <v>3826</v>
      </c>
      <c r="N2903">
        <v>55</v>
      </c>
      <c r="P2903" t="s">
        <v>4352</v>
      </c>
      <c r="Q2903">
        <v>88</v>
      </c>
    </row>
    <row r="2904" spans="1:17" x14ac:dyDescent="0.2">
      <c r="A2904" s="8" t="s">
        <v>3843</v>
      </c>
      <c r="D2904" s="8" t="s">
        <v>4385</v>
      </c>
      <c r="G2904" s="8" t="s">
        <v>5754</v>
      </c>
      <c r="M2904" t="s">
        <v>3843</v>
      </c>
      <c r="N2904">
        <v>50</v>
      </c>
      <c r="P2904" t="s">
        <v>4385</v>
      </c>
      <c r="Q2904">
        <v>66</v>
      </c>
    </row>
    <row r="2905" spans="1:17" x14ac:dyDescent="0.2">
      <c r="A2905" s="8" t="s">
        <v>3869</v>
      </c>
      <c r="D2905" s="8" t="s">
        <v>4463</v>
      </c>
      <c r="G2905" s="8" t="s">
        <v>5782</v>
      </c>
      <c r="M2905" t="s">
        <v>3869</v>
      </c>
      <c r="N2905">
        <v>44</v>
      </c>
      <c r="P2905" t="s">
        <v>4463</v>
      </c>
      <c r="Q2905">
        <v>80</v>
      </c>
    </row>
    <row r="2906" spans="1:17" x14ac:dyDescent="0.2">
      <c r="A2906" s="8" t="s">
        <v>6065</v>
      </c>
      <c r="D2906" s="8" t="s">
        <v>4486</v>
      </c>
      <c r="G2906" s="8" t="s">
        <v>5854</v>
      </c>
      <c r="M2906" t="s">
        <v>6065</v>
      </c>
      <c r="N2906">
        <v>59</v>
      </c>
      <c r="P2906" t="s">
        <v>4486</v>
      </c>
      <c r="Q2906">
        <v>74</v>
      </c>
    </row>
    <row r="2907" spans="1:17" x14ac:dyDescent="0.2">
      <c r="A2907" s="8" t="s">
        <v>3933</v>
      </c>
      <c r="D2907" s="8" t="s">
        <v>4522</v>
      </c>
      <c r="G2907" s="8" t="s">
        <v>5859</v>
      </c>
      <c r="M2907" t="s">
        <v>3933</v>
      </c>
      <c r="N2907">
        <v>41</v>
      </c>
      <c r="P2907" t="s">
        <v>4522</v>
      </c>
      <c r="Q2907">
        <v>51</v>
      </c>
    </row>
    <row r="2908" spans="1:17" x14ac:dyDescent="0.2">
      <c r="A2908" s="8" t="s">
        <v>3955</v>
      </c>
      <c r="D2908" s="8" t="s">
        <v>4633</v>
      </c>
      <c r="G2908" s="8" t="s">
        <v>8399</v>
      </c>
      <c r="M2908" t="s">
        <v>3955</v>
      </c>
      <c r="N2908">
        <v>19</v>
      </c>
      <c r="P2908" t="s">
        <v>4633</v>
      </c>
      <c r="Q2908">
        <v>74</v>
      </c>
    </row>
    <row r="2909" spans="1:17" x14ac:dyDescent="0.2">
      <c r="A2909" s="8" t="s">
        <v>2877</v>
      </c>
      <c r="D2909" s="8" t="s">
        <v>4710</v>
      </c>
      <c r="G2909" s="8" t="s">
        <v>5930</v>
      </c>
      <c r="M2909" t="s">
        <v>2877</v>
      </c>
      <c r="N2909">
        <v>205</v>
      </c>
      <c r="P2909" t="s">
        <v>4710</v>
      </c>
      <c r="Q2909">
        <v>67</v>
      </c>
    </row>
    <row r="2910" spans="1:17" x14ac:dyDescent="0.2">
      <c r="A2910" s="8" t="s">
        <v>2426</v>
      </c>
      <c r="D2910" s="8" t="s">
        <v>4717</v>
      </c>
      <c r="G2910" s="8" t="s">
        <v>5996</v>
      </c>
      <c r="M2910" t="s">
        <v>2426</v>
      </c>
      <c r="N2910">
        <v>181</v>
      </c>
      <c r="P2910" t="s">
        <v>4717</v>
      </c>
      <c r="Q2910">
        <v>46</v>
      </c>
    </row>
    <row r="2911" spans="1:17" x14ac:dyDescent="0.2">
      <c r="A2911" s="8" t="s">
        <v>1926</v>
      </c>
      <c r="D2911" s="8" t="s">
        <v>4763</v>
      </c>
      <c r="G2911" s="8" t="s">
        <v>6003</v>
      </c>
      <c r="M2911" t="s">
        <v>1926</v>
      </c>
      <c r="N2911">
        <v>153</v>
      </c>
      <c r="P2911" t="s">
        <v>4763</v>
      </c>
      <c r="Q2911">
        <v>39</v>
      </c>
    </row>
    <row r="2912" spans="1:17" x14ac:dyDescent="0.2">
      <c r="A2912" s="8" t="s">
        <v>2049</v>
      </c>
      <c r="D2912" s="8" t="s">
        <v>4784</v>
      </c>
      <c r="G2912" s="8" t="s">
        <v>6078</v>
      </c>
      <c r="M2912" t="s">
        <v>2049</v>
      </c>
      <c r="N2912">
        <v>152</v>
      </c>
      <c r="P2912" t="s">
        <v>4784</v>
      </c>
      <c r="Q2912">
        <v>39</v>
      </c>
    </row>
    <row r="2913" spans="1:17" x14ac:dyDescent="0.2">
      <c r="A2913" s="8" t="s">
        <v>2160</v>
      </c>
      <c r="D2913" s="8" t="s">
        <v>4914</v>
      </c>
      <c r="G2913" s="8" t="s">
        <v>6117</v>
      </c>
      <c r="M2913" t="s">
        <v>2160</v>
      </c>
      <c r="N2913">
        <v>144</v>
      </c>
      <c r="P2913" t="s">
        <v>4914</v>
      </c>
      <c r="Q2913">
        <v>129</v>
      </c>
    </row>
    <row r="2914" spans="1:17" x14ac:dyDescent="0.2">
      <c r="A2914" s="8" t="s">
        <v>4072</v>
      </c>
      <c r="D2914" s="8" t="s">
        <v>4924</v>
      </c>
      <c r="G2914" s="8" t="s">
        <v>7249</v>
      </c>
      <c r="M2914" t="s">
        <v>4072</v>
      </c>
      <c r="N2914">
        <v>128</v>
      </c>
      <c r="P2914" t="s">
        <v>4924</v>
      </c>
      <c r="Q2914">
        <v>132</v>
      </c>
    </row>
    <row r="2915" spans="1:17" x14ac:dyDescent="0.2">
      <c r="A2915" s="8" t="s">
        <v>4028</v>
      </c>
      <c r="D2915" s="8" t="s">
        <v>2743</v>
      </c>
      <c r="G2915" s="8" t="s">
        <v>8118</v>
      </c>
      <c r="M2915" t="s">
        <v>4028</v>
      </c>
      <c r="N2915">
        <v>126</v>
      </c>
      <c r="P2915" t="s">
        <v>2743</v>
      </c>
      <c r="Q2915">
        <v>148</v>
      </c>
    </row>
    <row r="2916" spans="1:17" x14ac:dyDescent="0.2">
      <c r="A2916" s="8" t="s">
        <v>4094</v>
      </c>
      <c r="D2916" s="8" t="s">
        <v>2163</v>
      </c>
      <c r="G2916" s="8" t="s">
        <v>8400</v>
      </c>
      <c r="M2916" t="s">
        <v>4094</v>
      </c>
      <c r="N2916">
        <v>117</v>
      </c>
      <c r="P2916" t="s">
        <v>2163</v>
      </c>
      <c r="Q2916">
        <v>147</v>
      </c>
    </row>
    <row r="2917" spans="1:17" x14ac:dyDescent="0.2">
      <c r="A2917" s="8" t="s">
        <v>6693</v>
      </c>
      <c r="D2917" s="8" t="s">
        <v>2322</v>
      </c>
      <c r="G2917" s="8" t="s">
        <v>2616</v>
      </c>
      <c r="M2917" t="s">
        <v>6693</v>
      </c>
      <c r="N2917">
        <v>95</v>
      </c>
      <c r="P2917" t="s">
        <v>2322</v>
      </c>
      <c r="Q2917">
        <v>135</v>
      </c>
    </row>
    <row r="2918" spans="1:17" x14ac:dyDescent="0.2">
      <c r="A2918" s="8" t="s">
        <v>6643</v>
      </c>
      <c r="D2918" s="8" t="s">
        <v>5061</v>
      </c>
      <c r="G2918" s="8" t="s">
        <v>2194</v>
      </c>
      <c r="M2918" t="s">
        <v>6643</v>
      </c>
      <c r="N2918">
        <v>109</v>
      </c>
      <c r="P2918" t="s">
        <v>5061</v>
      </c>
      <c r="Q2918">
        <v>115</v>
      </c>
    </row>
    <row r="2919" spans="1:17" x14ac:dyDescent="0.2">
      <c r="A2919" s="8" t="s">
        <v>6644</v>
      </c>
      <c r="D2919" s="8" t="s">
        <v>5081</v>
      </c>
      <c r="G2919" s="8" t="s">
        <v>2219</v>
      </c>
      <c r="M2919" t="s">
        <v>6644</v>
      </c>
      <c r="N2919">
        <v>93</v>
      </c>
      <c r="P2919" t="s">
        <v>5081</v>
      </c>
      <c r="Q2919">
        <v>117</v>
      </c>
    </row>
    <row r="2920" spans="1:17" x14ac:dyDescent="0.2">
      <c r="A2920" s="8" t="s">
        <v>6701</v>
      </c>
      <c r="D2920" s="8" t="s">
        <v>6357</v>
      </c>
      <c r="G2920" s="8" t="s">
        <v>2376</v>
      </c>
      <c r="M2920" t="s">
        <v>6701</v>
      </c>
      <c r="N2920">
        <v>86</v>
      </c>
      <c r="P2920" t="s">
        <v>6357</v>
      </c>
      <c r="Q2920">
        <v>112</v>
      </c>
    </row>
    <row r="2921" spans="1:17" x14ac:dyDescent="0.2">
      <c r="A2921" s="8" t="s">
        <v>6694</v>
      </c>
      <c r="D2921" s="8" t="s">
        <v>2854</v>
      </c>
      <c r="G2921" s="8" t="s">
        <v>6230</v>
      </c>
      <c r="M2921" t="s">
        <v>6694</v>
      </c>
      <c r="N2921">
        <v>83</v>
      </c>
      <c r="P2921" t="s">
        <v>2854</v>
      </c>
      <c r="Q2921">
        <v>135</v>
      </c>
    </row>
    <row r="2922" spans="1:17" x14ac:dyDescent="0.2">
      <c r="A2922" s="8" t="s">
        <v>7600</v>
      </c>
      <c r="D2922" s="8" t="s">
        <v>5553</v>
      </c>
      <c r="G2922" s="8" t="s">
        <v>6277</v>
      </c>
      <c r="M2922" t="s">
        <v>7600</v>
      </c>
      <c r="N2922">
        <v>77</v>
      </c>
      <c r="P2922" t="s">
        <v>5553</v>
      </c>
      <c r="Q2922">
        <v>104</v>
      </c>
    </row>
    <row r="2923" spans="1:17" x14ac:dyDescent="0.2">
      <c r="A2923" s="8" t="s">
        <v>6702</v>
      </c>
      <c r="D2923" s="8" t="s">
        <v>5522</v>
      </c>
      <c r="G2923" s="8" t="s">
        <v>1348</v>
      </c>
      <c r="M2923" t="s">
        <v>6702</v>
      </c>
      <c r="N2923">
        <v>81</v>
      </c>
      <c r="P2923" t="s">
        <v>5522</v>
      </c>
      <c r="Q2923">
        <v>123</v>
      </c>
    </row>
    <row r="2924" spans="1:17" x14ac:dyDescent="0.2">
      <c r="A2924" s="8" t="s">
        <v>6703</v>
      </c>
      <c r="D2924" s="8" t="s">
        <v>8178</v>
      </c>
      <c r="G2924" s="8" t="s">
        <v>4229</v>
      </c>
      <c r="M2924" t="s">
        <v>6703</v>
      </c>
      <c r="N2924">
        <v>49</v>
      </c>
      <c r="P2924" t="s">
        <v>8178</v>
      </c>
      <c r="Q2924">
        <v>130</v>
      </c>
    </row>
    <row r="2925" spans="1:17" x14ac:dyDescent="0.2">
      <c r="A2925" s="8" t="s">
        <v>7601</v>
      </c>
      <c r="D2925" s="8" t="s">
        <v>8179</v>
      </c>
      <c r="G2925" s="8" t="s">
        <v>1616</v>
      </c>
      <c r="M2925" t="s">
        <v>7601</v>
      </c>
      <c r="N2925">
        <v>75</v>
      </c>
      <c r="P2925" t="s">
        <v>8179</v>
      </c>
      <c r="Q2925">
        <v>120</v>
      </c>
    </row>
    <row r="2926" spans="1:17" x14ac:dyDescent="0.2">
      <c r="A2926" s="8" t="s">
        <v>6695</v>
      </c>
      <c r="D2926" s="8" t="s">
        <v>5101</v>
      </c>
      <c r="G2926" s="8" t="s">
        <v>4266</v>
      </c>
      <c r="M2926" t="s">
        <v>6695</v>
      </c>
      <c r="N2926">
        <v>63</v>
      </c>
      <c r="P2926" t="s">
        <v>5101</v>
      </c>
      <c r="Q2926">
        <v>120</v>
      </c>
    </row>
    <row r="2927" spans="1:17" x14ac:dyDescent="0.2">
      <c r="A2927" s="8" t="s">
        <v>6704</v>
      </c>
      <c r="D2927" s="8" t="s">
        <v>5160</v>
      </c>
      <c r="G2927" s="8" t="s">
        <v>4317</v>
      </c>
      <c r="M2927" t="s">
        <v>6704</v>
      </c>
      <c r="N2927">
        <v>43</v>
      </c>
      <c r="P2927" t="s">
        <v>5160</v>
      </c>
      <c r="Q2927">
        <v>90</v>
      </c>
    </row>
    <row r="2928" spans="1:17" x14ac:dyDescent="0.2">
      <c r="A2928" s="8" t="s">
        <v>7250</v>
      </c>
      <c r="D2928" s="8" t="s">
        <v>5197</v>
      </c>
      <c r="G2928" s="8" t="s">
        <v>1698</v>
      </c>
      <c r="M2928" t="s">
        <v>7250</v>
      </c>
      <c r="N2928">
        <v>22</v>
      </c>
      <c r="P2928" t="s">
        <v>5197</v>
      </c>
      <c r="Q2928">
        <v>94</v>
      </c>
    </row>
    <row r="2929" spans="1:17" x14ac:dyDescent="0.2">
      <c r="A2929" s="8" t="s">
        <v>7602</v>
      </c>
      <c r="D2929" s="8" t="s">
        <v>5217</v>
      </c>
      <c r="G2929" s="8" t="s">
        <v>4352</v>
      </c>
      <c r="M2929" t="s">
        <v>7602</v>
      </c>
      <c r="N2929">
        <v>17</v>
      </c>
      <c r="P2929" t="s">
        <v>5217</v>
      </c>
      <c r="Q2929">
        <v>67</v>
      </c>
    </row>
    <row r="2930" spans="1:17" x14ac:dyDescent="0.2">
      <c r="A2930" s="8" t="s">
        <v>6705</v>
      </c>
      <c r="D2930" s="8" t="s">
        <v>5267</v>
      </c>
      <c r="G2930" s="8" t="s">
        <v>4385</v>
      </c>
      <c r="M2930" t="s">
        <v>6705</v>
      </c>
      <c r="N2930">
        <v>111</v>
      </c>
      <c r="P2930" t="s">
        <v>5267</v>
      </c>
      <c r="Q2930">
        <v>71</v>
      </c>
    </row>
    <row r="2931" spans="1:17" x14ac:dyDescent="0.2">
      <c r="A2931" s="8" t="s">
        <v>3388</v>
      </c>
      <c r="D2931" s="8" t="s">
        <v>5382</v>
      </c>
      <c r="G2931" s="8" t="s">
        <v>4463</v>
      </c>
      <c r="M2931" t="s">
        <v>3388</v>
      </c>
      <c r="N2931">
        <v>122</v>
      </c>
      <c r="P2931" t="s">
        <v>5382</v>
      </c>
      <c r="Q2931">
        <v>47</v>
      </c>
    </row>
    <row r="2932" spans="1:17" x14ac:dyDescent="0.2">
      <c r="A2932" s="8" t="s">
        <v>6899</v>
      </c>
      <c r="D2932" s="8" t="s">
        <v>7598</v>
      </c>
      <c r="G2932" s="8" t="s">
        <v>4486</v>
      </c>
      <c r="M2932" t="s">
        <v>6899</v>
      </c>
      <c r="N2932">
        <v>138</v>
      </c>
      <c r="P2932" t="s">
        <v>7598</v>
      </c>
      <c r="Q2932">
        <v>38</v>
      </c>
    </row>
    <row r="2933" spans="1:17" x14ac:dyDescent="0.2">
      <c r="A2933" s="8" t="s">
        <v>7603</v>
      </c>
      <c r="D2933" s="8" t="s">
        <v>6348</v>
      </c>
      <c r="G2933" s="8" t="s">
        <v>4522</v>
      </c>
      <c r="M2933" t="s">
        <v>7603</v>
      </c>
      <c r="N2933">
        <v>98</v>
      </c>
      <c r="P2933" t="s">
        <v>6348</v>
      </c>
      <c r="Q2933">
        <v>124</v>
      </c>
    </row>
    <row r="2934" spans="1:17" x14ac:dyDescent="0.2">
      <c r="A2934" s="8" t="s">
        <v>7604</v>
      </c>
      <c r="D2934" s="8" t="s">
        <v>2467</v>
      </c>
      <c r="G2934" s="8" t="s">
        <v>4633</v>
      </c>
      <c r="M2934" t="s">
        <v>7604</v>
      </c>
      <c r="N2934">
        <v>101</v>
      </c>
      <c r="P2934" t="s">
        <v>2467</v>
      </c>
      <c r="Q2934">
        <v>132</v>
      </c>
    </row>
    <row r="2935" spans="1:17" x14ac:dyDescent="0.2">
      <c r="A2935" s="8" t="s">
        <v>7605</v>
      </c>
      <c r="D2935" s="8" t="s">
        <v>5530</v>
      </c>
      <c r="G2935" s="8" t="s">
        <v>4710</v>
      </c>
      <c r="M2935" t="s">
        <v>7605</v>
      </c>
      <c r="N2935">
        <v>131</v>
      </c>
      <c r="P2935" t="s">
        <v>5530</v>
      </c>
      <c r="Q2935">
        <v>122</v>
      </c>
    </row>
    <row r="2936" spans="1:17" x14ac:dyDescent="0.2">
      <c r="A2936" s="8" t="s">
        <v>8031</v>
      </c>
      <c r="D2936" s="8" t="s">
        <v>1480</v>
      </c>
      <c r="G2936" s="8" t="s">
        <v>4717</v>
      </c>
      <c r="M2936" t="s">
        <v>8031</v>
      </c>
      <c r="N2936">
        <v>71</v>
      </c>
      <c r="P2936" t="s">
        <v>1480</v>
      </c>
      <c r="Q2936">
        <v>161</v>
      </c>
    </row>
    <row r="2937" spans="1:17" x14ac:dyDescent="0.2">
      <c r="A2937" s="8" t="s">
        <v>7606</v>
      </c>
      <c r="D2937" s="8" t="s">
        <v>1361</v>
      </c>
      <c r="G2937" s="8" t="s">
        <v>4763</v>
      </c>
      <c r="M2937" t="s">
        <v>7606</v>
      </c>
      <c r="N2937">
        <v>78</v>
      </c>
      <c r="P2937" t="s">
        <v>1361</v>
      </c>
      <c r="Q2937">
        <v>136</v>
      </c>
    </row>
    <row r="2938" spans="1:17" x14ac:dyDescent="0.2">
      <c r="A2938" s="8" t="s">
        <v>6900</v>
      </c>
      <c r="D2938" s="8" t="s">
        <v>3439</v>
      </c>
      <c r="G2938" s="8" t="s">
        <v>4784</v>
      </c>
      <c r="M2938" t="s">
        <v>6900</v>
      </c>
      <c r="N2938">
        <v>52</v>
      </c>
      <c r="P2938" t="s">
        <v>3439</v>
      </c>
      <c r="Q2938">
        <v>112</v>
      </c>
    </row>
    <row r="2939" spans="1:17" x14ac:dyDescent="0.2">
      <c r="A2939" s="8" t="s">
        <v>3124</v>
      </c>
      <c r="D2939" s="8" t="s">
        <v>1661</v>
      </c>
      <c r="G2939" s="8" t="s">
        <v>4914</v>
      </c>
      <c r="M2939" t="s">
        <v>3124</v>
      </c>
      <c r="N2939">
        <v>52</v>
      </c>
      <c r="P2939" t="s">
        <v>1661</v>
      </c>
      <c r="Q2939">
        <v>128</v>
      </c>
    </row>
    <row r="2940" spans="1:17" x14ac:dyDescent="0.2">
      <c r="A2940" s="8" t="s">
        <v>3282</v>
      </c>
      <c r="D2940" s="8" t="s">
        <v>1637</v>
      </c>
      <c r="G2940" s="8" t="s">
        <v>4924</v>
      </c>
      <c r="M2940" t="s">
        <v>3282</v>
      </c>
      <c r="N2940">
        <v>30</v>
      </c>
      <c r="P2940" t="s">
        <v>1637</v>
      </c>
      <c r="Q2940">
        <v>107</v>
      </c>
    </row>
    <row r="2941" spans="1:17" x14ac:dyDescent="0.2">
      <c r="A2941" s="8" t="s">
        <v>6901</v>
      </c>
      <c r="D2941" s="8" t="s">
        <v>3500</v>
      </c>
      <c r="G2941" s="8" t="s">
        <v>2743</v>
      </c>
      <c r="M2941" t="s">
        <v>6901</v>
      </c>
      <c r="N2941">
        <v>109</v>
      </c>
      <c r="P2941" t="s">
        <v>3500</v>
      </c>
      <c r="Q2941">
        <v>100</v>
      </c>
    </row>
    <row r="2942" spans="1:17" x14ac:dyDescent="0.2">
      <c r="A2942" s="8" t="s">
        <v>2787</v>
      </c>
      <c r="D2942" s="8" t="s">
        <v>7599</v>
      </c>
      <c r="G2942" s="8" t="s">
        <v>2163</v>
      </c>
      <c r="M2942" t="s">
        <v>2787</v>
      </c>
      <c r="N2942">
        <v>144</v>
      </c>
      <c r="P2942" t="s">
        <v>7599</v>
      </c>
      <c r="Q2942">
        <v>90</v>
      </c>
    </row>
    <row r="2943" spans="1:17" x14ac:dyDescent="0.2">
      <c r="A2943" s="8" t="s">
        <v>6902</v>
      </c>
      <c r="D2943" s="8" t="s">
        <v>1720</v>
      </c>
      <c r="G2943" s="8" t="s">
        <v>2322</v>
      </c>
      <c r="M2943" t="s">
        <v>6902</v>
      </c>
      <c r="N2943">
        <v>140</v>
      </c>
      <c r="P2943" t="s">
        <v>1720</v>
      </c>
      <c r="Q2943">
        <v>114</v>
      </c>
    </row>
    <row r="2944" spans="1:17" x14ac:dyDescent="0.2">
      <c r="A2944" s="8" t="s">
        <v>6903</v>
      </c>
      <c r="D2944" s="8" t="s">
        <v>1718</v>
      </c>
      <c r="G2944" s="8" t="s">
        <v>5061</v>
      </c>
      <c r="M2944" t="s">
        <v>6903</v>
      </c>
      <c r="N2944">
        <v>137</v>
      </c>
      <c r="P2944" t="s">
        <v>1718</v>
      </c>
      <c r="Q2944">
        <v>100</v>
      </c>
    </row>
    <row r="2945" spans="1:17" x14ac:dyDescent="0.2">
      <c r="A2945" s="8" t="s">
        <v>2943</v>
      </c>
      <c r="D2945" s="8" t="s">
        <v>3543</v>
      </c>
      <c r="G2945" s="8" t="s">
        <v>5081</v>
      </c>
      <c r="M2945" t="s">
        <v>2943</v>
      </c>
      <c r="N2945">
        <v>117</v>
      </c>
      <c r="P2945" t="s">
        <v>3543</v>
      </c>
      <c r="Q2945">
        <v>91</v>
      </c>
    </row>
    <row r="2946" spans="1:17" x14ac:dyDescent="0.2">
      <c r="A2946" s="8" t="s">
        <v>2993</v>
      </c>
      <c r="D2946" s="8" t="s">
        <v>3578</v>
      </c>
      <c r="G2946" s="8" t="s">
        <v>8401</v>
      </c>
      <c r="M2946" t="s">
        <v>2993</v>
      </c>
      <c r="N2946">
        <v>90</v>
      </c>
      <c r="P2946" t="s">
        <v>3578</v>
      </c>
      <c r="Q2946">
        <v>75</v>
      </c>
    </row>
    <row r="2947" spans="1:17" x14ac:dyDescent="0.2">
      <c r="A2947" s="8" t="s">
        <v>7607</v>
      </c>
      <c r="D2947" s="8" t="s">
        <v>6898</v>
      </c>
      <c r="G2947" s="8" t="s">
        <v>6357</v>
      </c>
      <c r="M2947" t="s">
        <v>7607</v>
      </c>
      <c r="N2947">
        <v>74</v>
      </c>
      <c r="P2947" t="s">
        <v>6898</v>
      </c>
      <c r="Q2947">
        <v>64</v>
      </c>
    </row>
    <row r="2948" spans="1:17" x14ac:dyDescent="0.2">
      <c r="A2948" s="8" t="s">
        <v>3039</v>
      </c>
      <c r="D2948" s="8" t="s">
        <v>1861</v>
      </c>
      <c r="G2948" s="8" t="s">
        <v>2854</v>
      </c>
      <c r="M2948" t="s">
        <v>3039</v>
      </c>
      <c r="N2948">
        <v>52</v>
      </c>
      <c r="P2948" t="s">
        <v>1861</v>
      </c>
      <c r="Q2948">
        <v>108</v>
      </c>
    </row>
    <row r="2949" spans="1:17" x14ac:dyDescent="0.2">
      <c r="A2949" s="8" t="s">
        <v>3122</v>
      </c>
      <c r="D2949" s="8" t="s">
        <v>3629</v>
      </c>
      <c r="G2949" s="8" t="s">
        <v>5553</v>
      </c>
      <c r="M2949" t="s">
        <v>3122</v>
      </c>
      <c r="N2949">
        <v>80</v>
      </c>
      <c r="P2949" t="s">
        <v>3629</v>
      </c>
      <c r="Q2949">
        <v>89</v>
      </c>
    </row>
    <row r="2950" spans="1:17" x14ac:dyDescent="0.2">
      <c r="A2950" s="8" t="s">
        <v>3227</v>
      </c>
      <c r="D2950" s="8" t="s">
        <v>3647</v>
      </c>
      <c r="G2950" s="8" t="s">
        <v>5101</v>
      </c>
      <c r="M2950" t="s">
        <v>3227</v>
      </c>
      <c r="N2950">
        <v>52</v>
      </c>
      <c r="P2950" t="s">
        <v>3647</v>
      </c>
      <c r="Q2950">
        <v>77</v>
      </c>
    </row>
    <row r="2951" spans="1:17" x14ac:dyDescent="0.2">
      <c r="A2951" s="8" t="s">
        <v>3265</v>
      </c>
      <c r="D2951" s="8" t="s">
        <v>3701</v>
      </c>
      <c r="G2951" s="8" t="s">
        <v>5160</v>
      </c>
      <c r="M2951" t="s">
        <v>3265</v>
      </c>
      <c r="N2951">
        <v>33</v>
      </c>
      <c r="P2951" t="s">
        <v>3701</v>
      </c>
      <c r="Q2951">
        <v>65</v>
      </c>
    </row>
    <row r="2952" spans="1:17" x14ac:dyDescent="0.2">
      <c r="A2952" s="8" t="s">
        <v>3306</v>
      </c>
      <c r="D2952" s="8" t="s">
        <v>6329</v>
      </c>
      <c r="G2952" s="8" t="s">
        <v>5197</v>
      </c>
      <c r="M2952" t="s">
        <v>3306</v>
      </c>
      <c r="N2952">
        <v>124</v>
      </c>
      <c r="P2952" t="s">
        <v>6329</v>
      </c>
      <c r="Q2952">
        <v>86</v>
      </c>
    </row>
    <row r="2953" spans="1:17" x14ac:dyDescent="0.2">
      <c r="A2953" s="8" t="s">
        <v>3290</v>
      </c>
      <c r="D2953" s="8" t="s">
        <v>6331</v>
      </c>
      <c r="G2953" s="8" t="s">
        <v>5217</v>
      </c>
      <c r="M2953" t="s">
        <v>3290</v>
      </c>
      <c r="N2953">
        <v>150</v>
      </c>
      <c r="P2953" t="s">
        <v>6331</v>
      </c>
      <c r="Q2953">
        <v>73</v>
      </c>
    </row>
    <row r="2954" spans="1:17" x14ac:dyDescent="0.2">
      <c r="A2954" s="8" t="s">
        <v>2711</v>
      </c>
      <c r="D2954" s="8" t="s">
        <v>3825</v>
      </c>
      <c r="G2954" s="8" t="s">
        <v>5267</v>
      </c>
      <c r="M2954" t="s">
        <v>2711</v>
      </c>
      <c r="N2954">
        <v>150</v>
      </c>
      <c r="P2954" t="s">
        <v>3825</v>
      </c>
      <c r="Q2954">
        <v>69</v>
      </c>
    </row>
    <row r="2955" spans="1:17" x14ac:dyDescent="0.2">
      <c r="A2955" s="8" t="s">
        <v>2239</v>
      </c>
      <c r="D2955" s="8" t="s">
        <v>3754</v>
      </c>
      <c r="G2955" s="8" t="s">
        <v>5382</v>
      </c>
      <c r="M2955" t="s">
        <v>2239</v>
      </c>
      <c r="N2955">
        <v>144</v>
      </c>
      <c r="P2955" t="s">
        <v>3754</v>
      </c>
      <c r="Q2955">
        <v>75</v>
      </c>
    </row>
    <row r="2956" spans="1:17" x14ac:dyDescent="0.2">
      <c r="A2956" s="8" t="s">
        <v>3357</v>
      </c>
      <c r="D2956" s="8" t="s">
        <v>3826</v>
      </c>
      <c r="G2956" s="8" t="s">
        <v>7598</v>
      </c>
      <c r="M2956" t="s">
        <v>3357</v>
      </c>
      <c r="N2956">
        <v>120</v>
      </c>
      <c r="P2956" t="s">
        <v>3826</v>
      </c>
      <c r="Q2956">
        <v>50</v>
      </c>
    </row>
    <row r="2957" spans="1:17" x14ac:dyDescent="0.2">
      <c r="A2957" s="8" t="s">
        <v>3600</v>
      </c>
      <c r="D2957" s="8" t="s">
        <v>3843</v>
      </c>
      <c r="G2957" s="8" t="s">
        <v>6348</v>
      </c>
      <c r="M2957" t="s">
        <v>3600</v>
      </c>
      <c r="N2957">
        <v>79</v>
      </c>
      <c r="P2957" t="s">
        <v>3843</v>
      </c>
      <c r="Q2957">
        <v>53</v>
      </c>
    </row>
    <row r="2958" spans="1:17" x14ac:dyDescent="0.2">
      <c r="A2958" s="8" t="s">
        <v>6904</v>
      </c>
      <c r="D2958" s="8" t="s">
        <v>3869</v>
      </c>
      <c r="G2958" s="8" t="s">
        <v>2467</v>
      </c>
      <c r="M2958" t="s">
        <v>6904</v>
      </c>
      <c r="N2958">
        <v>78</v>
      </c>
      <c r="P2958" t="s">
        <v>3869</v>
      </c>
      <c r="Q2958">
        <v>40</v>
      </c>
    </row>
    <row r="2959" spans="1:17" x14ac:dyDescent="0.2">
      <c r="A2959" s="8" t="s">
        <v>3729</v>
      </c>
      <c r="D2959" s="8" t="s">
        <v>3894</v>
      </c>
      <c r="G2959" s="8" t="s">
        <v>5530</v>
      </c>
      <c r="M2959" t="s">
        <v>3729</v>
      </c>
      <c r="N2959">
        <v>72</v>
      </c>
      <c r="P2959" t="s">
        <v>3894</v>
      </c>
      <c r="Q2959">
        <v>29</v>
      </c>
    </row>
    <row r="2960" spans="1:17" x14ac:dyDescent="0.2">
      <c r="A2960" s="8" t="s">
        <v>3863</v>
      </c>
      <c r="D2960" s="8" t="s">
        <v>6065</v>
      </c>
      <c r="G2960" s="8" t="s">
        <v>1480</v>
      </c>
      <c r="M2960" t="s">
        <v>3863</v>
      </c>
      <c r="N2960">
        <v>50</v>
      </c>
      <c r="P2960" t="s">
        <v>6065</v>
      </c>
      <c r="Q2960">
        <v>63</v>
      </c>
    </row>
    <row r="2961" spans="1:17" x14ac:dyDescent="0.2">
      <c r="A2961" s="8" t="s">
        <v>6905</v>
      </c>
      <c r="D2961" s="8" t="s">
        <v>3933</v>
      </c>
      <c r="G2961" s="8" t="s">
        <v>1361</v>
      </c>
      <c r="M2961" t="s">
        <v>6905</v>
      </c>
      <c r="N2961">
        <v>61</v>
      </c>
      <c r="P2961" t="s">
        <v>3933</v>
      </c>
      <c r="Q2961">
        <v>53</v>
      </c>
    </row>
    <row r="2962" spans="1:17" x14ac:dyDescent="0.2">
      <c r="A2962" s="8" t="s">
        <v>7608</v>
      </c>
      <c r="D2962" s="8" t="s">
        <v>3955</v>
      </c>
      <c r="G2962" s="8" t="s">
        <v>3439</v>
      </c>
      <c r="M2962" t="s">
        <v>7608</v>
      </c>
      <c r="N2962">
        <v>58</v>
      </c>
      <c r="P2962" t="s">
        <v>3955</v>
      </c>
      <c r="Q2962">
        <v>31</v>
      </c>
    </row>
    <row r="2963" spans="1:17" x14ac:dyDescent="0.2">
      <c r="A2963" s="8" t="s">
        <v>3971</v>
      </c>
      <c r="D2963" s="8" t="s">
        <v>3981</v>
      </c>
      <c r="G2963" s="8" t="s">
        <v>1661</v>
      </c>
      <c r="M2963" t="s">
        <v>3971</v>
      </c>
      <c r="N2963">
        <v>31</v>
      </c>
      <c r="P2963" t="s">
        <v>3981</v>
      </c>
      <c r="Q2963">
        <v>26</v>
      </c>
    </row>
    <row r="2964" spans="1:17" x14ac:dyDescent="0.2">
      <c r="A2964" s="8" t="s">
        <v>2610</v>
      </c>
      <c r="D2964" s="8" t="s">
        <v>2877</v>
      </c>
      <c r="G2964" s="8" t="s">
        <v>1637</v>
      </c>
      <c r="M2964" t="s">
        <v>2610</v>
      </c>
      <c r="N2964">
        <v>174</v>
      </c>
      <c r="P2964" t="s">
        <v>2877</v>
      </c>
      <c r="Q2964">
        <v>201</v>
      </c>
    </row>
    <row r="2965" spans="1:17" x14ac:dyDescent="0.2">
      <c r="A2965" s="8" t="s">
        <v>2186</v>
      </c>
      <c r="D2965" s="8" t="s">
        <v>2426</v>
      </c>
      <c r="G2965" s="8" t="s">
        <v>3500</v>
      </c>
      <c r="M2965" t="s">
        <v>2186</v>
      </c>
      <c r="N2965">
        <v>150</v>
      </c>
      <c r="P2965" t="s">
        <v>2426</v>
      </c>
      <c r="Q2965">
        <v>183</v>
      </c>
    </row>
    <row r="2966" spans="1:17" x14ac:dyDescent="0.2">
      <c r="A2966" s="8" t="s">
        <v>2347</v>
      </c>
      <c r="D2966" s="8" t="s">
        <v>1926</v>
      </c>
      <c r="G2966" s="8" t="s">
        <v>7599</v>
      </c>
      <c r="M2966" t="s">
        <v>2347</v>
      </c>
      <c r="N2966">
        <v>127</v>
      </c>
      <c r="P2966" t="s">
        <v>1926</v>
      </c>
      <c r="Q2966">
        <v>163</v>
      </c>
    </row>
    <row r="2967" spans="1:17" x14ac:dyDescent="0.2">
      <c r="A2967" s="8" t="s">
        <v>4026</v>
      </c>
      <c r="D2967" s="8" t="s">
        <v>2049</v>
      </c>
      <c r="G2967" s="8" t="s">
        <v>1720</v>
      </c>
      <c r="M2967" t="s">
        <v>4026</v>
      </c>
      <c r="N2967">
        <v>138</v>
      </c>
      <c r="P2967" t="s">
        <v>2049</v>
      </c>
      <c r="Q2967">
        <v>150</v>
      </c>
    </row>
    <row r="2968" spans="1:17" x14ac:dyDescent="0.2">
      <c r="A2968" s="8" t="s">
        <v>4083</v>
      </c>
      <c r="D2968" s="8" t="s">
        <v>2160</v>
      </c>
      <c r="G2968" s="8" t="s">
        <v>1718</v>
      </c>
      <c r="M2968" t="s">
        <v>4083</v>
      </c>
      <c r="N2968">
        <v>130</v>
      </c>
      <c r="P2968" t="s">
        <v>2160</v>
      </c>
      <c r="Q2968">
        <v>140</v>
      </c>
    </row>
    <row r="2969" spans="1:17" x14ac:dyDescent="0.2">
      <c r="A2969" s="8" t="s">
        <v>6390</v>
      </c>
      <c r="D2969" s="8" t="s">
        <v>4072</v>
      </c>
      <c r="G2969" s="8" t="s">
        <v>3543</v>
      </c>
      <c r="M2969" t="s">
        <v>6390</v>
      </c>
      <c r="N2969">
        <v>112</v>
      </c>
      <c r="P2969" t="s">
        <v>4072</v>
      </c>
      <c r="Q2969">
        <v>131</v>
      </c>
    </row>
    <row r="2970" spans="1:17" x14ac:dyDescent="0.2">
      <c r="A2970" s="8" t="s">
        <v>5091</v>
      </c>
      <c r="D2970" s="8" t="s">
        <v>4028</v>
      </c>
      <c r="G2970" s="8" t="s">
        <v>3578</v>
      </c>
      <c r="M2970" t="s">
        <v>5091</v>
      </c>
      <c r="N2970">
        <v>91</v>
      </c>
      <c r="P2970" t="s">
        <v>4028</v>
      </c>
      <c r="Q2970">
        <v>130</v>
      </c>
    </row>
    <row r="2971" spans="1:17" x14ac:dyDescent="0.2">
      <c r="A2971" s="8" t="s">
        <v>5225</v>
      </c>
      <c r="D2971" s="8" t="s">
        <v>4094</v>
      </c>
      <c r="G2971" s="8" t="s">
        <v>6898</v>
      </c>
      <c r="M2971" t="s">
        <v>5225</v>
      </c>
      <c r="N2971">
        <v>64</v>
      </c>
      <c r="P2971" t="s">
        <v>4094</v>
      </c>
      <c r="Q2971">
        <v>121</v>
      </c>
    </row>
    <row r="2972" spans="1:17" x14ac:dyDescent="0.2">
      <c r="A2972" s="8" t="s">
        <v>7115</v>
      </c>
      <c r="D2972" s="8" t="s">
        <v>6693</v>
      </c>
      <c r="G2972" s="8" t="s">
        <v>1861</v>
      </c>
      <c r="M2972" t="s">
        <v>7115</v>
      </c>
      <c r="N2972">
        <v>34</v>
      </c>
      <c r="P2972" t="s">
        <v>6693</v>
      </c>
      <c r="Q2972">
        <v>90</v>
      </c>
    </row>
    <row r="2973" spans="1:17" x14ac:dyDescent="0.2">
      <c r="A2973" s="8" t="s">
        <v>2486</v>
      </c>
      <c r="D2973" s="8" t="s">
        <v>6643</v>
      </c>
      <c r="G2973" s="8" t="s">
        <v>3629</v>
      </c>
      <c r="M2973" t="s">
        <v>2486</v>
      </c>
      <c r="N2973">
        <v>117</v>
      </c>
      <c r="P2973" t="s">
        <v>6643</v>
      </c>
      <c r="Q2973">
        <v>114</v>
      </c>
    </row>
    <row r="2974" spans="1:17" x14ac:dyDescent="0.2">
      <c r="A2974" s="8" t="s">
        <v>5584</v>
      </c>
      <c r="D2974" s="8" t="s">
        <v>6644</v>
      </c>
      <c r="G2974" s="8" t="s">
        <v>3647</v>
      </c>
      <c r="M2974" t="s">
        <v>5584</v>
      </c>
      <c r="N2974">
        <v>104</v>
      </c>
      <c r="P2974" t="s">
        <v>6644</v>
      </c>
      <c r="Q2974">
        <v>97</v>
      </c>
    </row>
    <row r="2975" spans="1:17" x14ac:dyDescent="0.2">
      <c r="A2975" s="8" t="s">
        <v>5631</v>
      </c>
      <c r="D2975" s="8" t="s">
        <v>6701</v>
      </c>
      <c r="G2975" s="8" t="s">
        <v>3701</v>
      </c>
      <c r="M2975" t="s">
        <v>5631</v>
      </c>
      <c r="N2975">
        <v>85</v>
      </c>
      <c r="P2975" t="s">
        <v>6701</v>
      </c>
      <c r="Q2975">
        <v>81</v>
      </c>
    </row>
    <row r="2976" spans="1:17" x14ac:dyDescent="0.2">
      <c r="A2976" s="8" t="s">
        <v>5648</v>
      </c>
      <c r="D2976" s="8" t="s">
        <v>6694</v>
      </c>
      <c r="G2976" s="8" t="s">
        <v>6329</v>
      </c>
      <c r="M2976" t="s">
        <v>5648</v>
      </c>
      <c r="N2976">
        <v>79</v>
      </c>
      <c r="P2976" t="s">
        <v>6694</v>
      </c>
      <c r="Q2976">
        <v>78</v>
      </c>
    </row>
    <row r="2977" spans="1:17" x14ac:dyDescent="0.2">
      <c r="A2977" s="8" t="s">
        <v>5759</v>
      </c>
      <c r="D2977" s="8" t="s">
        <v>7600</v>
      </c>
      <c r="G2977" s="8" t="s">
        <v>6331</v>
      </c>
      <c r="M2977" t="s">
        <v>5759</v>
      </c>
      <c r="N2977">
        <v>75</v>
      </c>
      <c r="P2977" t="s">
        <v>7600</v>
      </c>
      <c r="Q2977">
        <v>70</v>
      </c>
    </row>
    <row r="2978" spans="1:17" x14ac:dyDescent="0.2">
      <c r="A2978" s="8" t="s">
        <v>5884</v>
      </c>
      <c r="D2978" s="8" t="s">
        <v>6702</v>
      </c>
      <c r="G2978" s="8" t="s">
        <v>3825</v>
      </c>
      <c r="M2978" t="s">
        <v>5884</v>
      </c>
      <c r="N2978">
        <v>55</v>
      </c>
      <c r="P2978" t="s">
        <v>6702</v>
      </c>
      <c r="Q2978">
        <v>76</v>
      </c>
    </row>
    <row r="2979" spans="1:17" x14ac:dyDescent="0.2">
      <c r="A2979" s="8" t="s">
        <v>6906</v>
      </c>
      <c r="D2979" s="8" t="s">
        <v>6703</v>
      </c>
      <c r="G2979" s="8" t="s">
        <v>3754</v>
      </c>
      <c r="M2979" t="s">
        <v>6906</v>
      </c>
      <c r="N2979">
        <v>49</v>
      </c>
      <c r="P2979" t="s">
        <v>6703</v>
      </c>
      <c r="Q2979">
        <v>52</v>
      </c>
    </row>
    <row r="2980" spans="1:17" x14ac:dyDescent="0.2">
      <c r="A2980" s="8" t="s">
        <v>6907</v>
      </c>
      <c r="D2980" s="8" t="s">
        <v>7601</v>
      </c>
      <c r="G2980" s="8" t="s">
        <v>3826</v>
      </c>
      <c r="M2980" t="s">
        <v>6907</v>
      </c>
      <c r="N2980">
        <v>104</v>
      </c>
      <c r="P2980" t="s">
        <v>7601</v>
      </c>
      <c r="Q2980">
        <v>64</v>
      </c>
    </row>
    <row r="2981" spans="1:17" x14ac:dyDescent="0.2">
      <c r="A2981" s="8" t="s">
        <v>2760</v>
      </c>
      <c r="D2981" s="8" t="s">
        <v>6695</v>
      </c>
      <c r="G2981" s="8" t="s">
        <v>3843</v>
      </c>
      <c r="M2981" t="s">
        <v>2760</v>
      </c>
      <c r="N2981">
        <v>139</v>
      </c>
      <c r="P2981" t="s">
        <v>6695</v>
      </c>
      <c r="Q2981">
        <v>48</v>
      </c>
    </row>
    <row r="2982" spans="1:17" x14ac:dyDescent="0.2">
      <c r="A2982" s="8" t="s">
        <v>2364</v>
      </c>
      <c r="D2982" s="8" t="s">
        <v>6704</v>
      </c>
      <c r="G2982" s="8" t="s">
        <v>3869</v>
      </c>
      <c r="M2982" t="s">
        <v>2364</v>
      </c>
      <c r="N2982">
        <v>135</v>
      </c>
      <c r="P2982" t="s">
        <v>6704</v>
      </c>
      <c r="Q2982">
        <v>42</v>
      </c>
    </row>
    <row r="2983" spans="1:17" x14ac:dyDescent="0.2">
      <c r="A2983" s="8" t="s">
        <v>6197</v>
      </c>
      <c r="D2983" s="8" t="s">
        <v>7250</v>
      </c>
      <c r="G2983" s="8" t="s">
        <v>3894</v>
      </c>
      <c r="M2983" t="s">
        <v>6197</v>
      </c>
      <c r="N2983">
        <v>122</v>
      </c>
      <c r="P2983" t="s">
        <v>7250</v>
      </c>
      <c r="Q2983">
        <v>25</v>
      </c>
    </row>
    <row r="2984" spans="1:17" x14ac:dyDescent="0.2">
      <c r="A2984" s="8" t="s">
        <v>3426</v>
      </c>
      <c r="D2984" s="8" t="s">
        <v>7602</v>
      </c>
      <c r="G2984" s="8" t="s">
        <v>6065</v>
      </c>
      <c r="M2984" t="s">
        <v>3426</v>
      </c>
      <c r="N2984">
        <v>112</v>
      </c>
      <c r="P2984" t="s">
        <v>7602</v>
      </c>
      <c r="Q2984">
        <v>30</v>
      </c>
    </row>
    <row r="2985" spans="1:17" x14ac:dyDescent="0.2">
      <c r="A2985" s="8" t="s">
        <v>7609</v>
      </c>
      <c r="D2985" s="8" t="s">
        <v>6705</v>
      </c>
      <c r="G2985" s="8" t="s">
        <v>3933</v>
      </c>
      <c r="M2985" t="s">
        <v>7609</v>
      </c>
      <c r="N2985">
        <v>104</v>
      </c>
      <c r="P2985" t="s">
        <v>6705</v>
      </c>
      <c r="Q2985">
        <v>109</v>
      </c>
    </row>
    <row r="2986" spans="1:17" x14ac:dyDescent="0.2">
      <c r="A2986" s="8" t="s">
        <v>7610</v>
      </c>
      <c r="D2986" s="8" t="s">
        <v>3388</v>
      </c>
      <c r="G2986" s="8" t="s">
        <v>3955</v>
      </c>
      <c r="M2986" t="s">
        <v>7610</v>
      </c>
      <c r="N2986">
        <v>84</v>
      </c>
      <c r="P2986" t="s">
        <v>3388</v>
      </c>
      <c r="Q2986">
        <v>123</v>
      </c>
    </row>
    <row r="2987" spans="1:17" x14ac:dyDescent="0.2">
      <c r="A2987" s="8" t="s">
        <v>3539</v>
      </c>
      <c r="D2987" s="8" t="s">
        <v>6899</v>
      </c>
      <c r="G2987" s="8" t="s">
        <v>3981</v>
      </c>
      <c r="M2987" t="s">
        <v>3539</v>
      </c>
      <c r="N2987">
        <v>70</v>
      </c>
      <c r="P2987" t="s">
        <v>6899</v>
      </c>
      <c r="Q2987">
        <v>136</v>
      </c>
    </row>
    <row r="2988" spans="1:17" x14ac:dyDescent="0.2">
      <c r="A2988" s="8" t="s">
        <v>3587</v>
      </c>
      <c r="D2988" s="8" t="s">
        <v>7603</v>
      </c>
      <c r="G2988" s="8" t="s">
        <v>2877</v>
      </c>
      <c r="M2988" t="s">
        <v>3587</v>
      </c>
      <c r="N2988">
        <v>71</v>
      </c>
      <c r="P2988" t="s">
        <v>7603</v>
      </c>
      <c r="Q2988">
        <v>96</v>
      </c>
    </row>
    <row r="2989" spans="1:17" x14ac:dyDescent="0.2">
      <c r="A2989" s="8" t="s">
        <v>3670</v>
      </c>
      <c r="D2989" s="8" t="s">
        <v>7604</v>
      </c>
      <c r="G2989" s="8" t="s">
        <v>2426</v>
      </c>
      <c r="M2989" t="s">
        <v>3670</v>
      </c>
      <c r="N2989">
        <v>54</v>
      </c>
      <c r="P2989" t="s">
        <v>7604</v>
      </c>
      <c r="Q2989">
        <v>103</v>
      </c>
    </row>
    <row r="2990" spans="1:17" x14ac:dyDescent="0.2">
      <c r="A2990" s="8" t="s">
        <v>2676</v>
      </c>
      <c r="D2990" s="8" t="s">
        <v>7605</v>
      </c>
      <c r="G2990" s="8" t="s">
        <v>1926</v>
      </c>
      <c r="M2990" t="s">
        <v>2676</v>
      </c>
      <c r="N2990">
        <v>157</v>
      </c>
      <c r="P2990" t="s">
        <v>7605</v>
      </c>
      <c r="Q2990">
        <v>134</v>
      </c>
    </row>
    <row r="2991" spans="1:17" x14ac:dyDescent="0.2">
      <c r="A2991" s="8" t="s">
        <v>2010</v>
      </c>
      <c r="D2991" s="8" t="s">
        <v>8031</v>
      </c>
      <c r="G2991" s="8" t="s">
        <v>2049</v>
      </c>
      <c r="M2991" t="s">
        <v>2010</v>
      </c>
      <c r="N2991">
        <v>148</v>
      </c>
      <c r="P2991" t="s">
        <v>8031</v>
      </c>
      <c r="Q2991">
        <v>81</v>
      </c>
    </row>
    <row r="2992" spans="1:17" x14ac:dyDescent="0.2">
      <c r="A2992" s="8" t="s">
        <v>2346</v>
      </c>
      <c r="D2992" s="8" t="s">
        <v>7606</v>
      </c>
      <c r="G2992" s="8" t="s">
        <v>2160</v>
      </c>
      <c r="M2992" t="s">
        <v>2346</v>
      </c>
      <c r="N2992">
        <v>130</v>
      </c>
      <c r="P2992" t="s">
        <v>7606</v>
      </c>
      <c r="Q2992">
        <v>78</v>
      </c>
    </row>
    <row r="2993" spans="1:17" x14ac:dyDescent="0.2">
      <c r="A2993" s="8" t="s">
        <v>2349</v>
      </c>
      <c r="D2993" s="8" t="s">
        <v>6900</v>
      </c>
      <c r="G2993" s="8" t="s">
        <v>4072</v>
      </c>
      <c r="M2993" t="s">
        <v>2349</v>
      </c>
      <c r="N2993">
        <v>114</v>
      </c>
      <c r="P2993" t="s">
        <v>6900</v>
      </c>
      <c r="Q2993">
        <v>57</v>
      </c>
    </row>
    <row r="2994" spans="1:17" x14ac:dyDescent="0.2">
      <c r="A2994" s="8" t="s">
        <v>1498</v>
      </c>
      <c r="D2994" s="8" t="s">
        <v>3124</v>
      </c>
      <c r="G2994" s="8" t="s">
        <v>4028</v>
      </c>
      <c r="M2994" t="s">
        <v>1498</v>
      </c>
      <c r="N2994">
        <v>125</v>
      </c>
      <c r="P2994" t="s">
        <v>3124</v>
      </c>
      <c r="Q2994">
        <v>45</v>
      </c>
    </row>
    <row r="2995" spans="1:17" x14ac:dyDescent="0.2">
      <c r="A2995" s="8" t="s">
        <v>1462</v>
      </c>
      <c r="D2995" s="8" t="s">
        <v>3282</v>
      </c>
      <c r="G2995" s="8" t="s">
        <v>4094</v>
      </c>
      <c r="M2995" t="s">
        <v>1462</v>
      </c>
      <c r="N2995">
        <v>114</v>
      </c>
      <c r="P2995" t="s">
        <v>3282</v>
      </c>
      <c r="Q2995">
        <v>27</v>
      </c>
    </row>
    <row r="2996" spans="1:17" x14ac:dyDescent="0.2">
      <c r="A2996" s="8" t="s">
        <v>5602</v>
      </c>
      <c r="D2996" s="8" t="s">
        <v>6901</v>
      </c>
      <c r="G2996" s="8" t="s">
        <v>6693</v>
      </c>
      <c r="M2996" t="s">
        <v>5602</v>
      </c>
      <c r="N2996">
        <v>95</v>
      </c>
      <c r="P2996" t="s">
        <v>6901</v>
      </c>
      <c r="Q2996">
        <v>113</v>
      </c>
    </row>
    <row r="2997" spans="1:17" x14ac:dyDescent="0.2">
      <c r="A2997" s="8" t="s">
        <v>1579</v>
      </c>
      <c r="D2997" s="8" t="s">
        <v>2787</v>
      </c>
      <c r="G2997" s="8" t="s">
        <v>6643</v>
      </c>
      <c r="M2997" t="s">
        <v>1579</v>
      </c>
      <c r="N2997">
        <v>107</v>
      </c>
      <c r="P2997" t="s">
        <v>2787</v>
      </c>
      <c r="Q2997">
        <v>148</v>
      </c>
    </row>
    <row r="2998" spans="1:17" x14ac:dyDescent="0.2">
      <c r="A2998" s="8" t="s">
        <v>5636</v>
      </c>
      <c r="D2998" s="8" t="s">
        <v>6902</v>
      </c>
      <c r="G2998" s="8" t="s">
        <v>6644</v>
      </c>
      <c r="M2998" t="s">
        <v>5636</v>
      </c>
      <c r="N2998">
        <v>97</v>
      </c>
      <c r="P2998" t="s">
        <v>6902</v>
      </c>
      <c r="Q2998">
        <v>140</v>
      </c>
    </row>
    <row r="2999" spans="1:17" x14ac:dyDescent="0.2">
      <c r="A2999" s="8" t="s">
        <v>1722</v>
      </c>
      <c r="D2999" s="8" t="s">
        <v>6903</v>
      </c>
      <c r="G2999" s="8" t="s">
        <v>6701</v>
      </c>
      <c r="M2999" t="s">
        <v>1722</v>
      </c>
      <c r="N2999">
        <v>86</v>
      </c>
      <c r="P2999" t="s">
        <v>6903</v>
      </c>
      <c r="Q2999">
        <v>125</v>
      </c>
    </row>
    <row r="3000" spans="1:17" x14ac:dyDescent="0.2">
      <c r="A3000" s="8" t="s">
        <v>5705</v>
      </c>
      <c r="D3000" s="8" t="s">
        <v>2943</v>
      </c>
      <c r="G3000" s="8" t="s">
        <v>6694</v>
      </c>
      <c r="M3000" t="s">
        <v>5705</v>
      </c>
      <c r="N3000">
        <v>79</v>
      </c>
      <c r="P3000" t="s">
        <v>2943</v>
      </c>
      <c r="Q3000">
        <v>116</v>
      </c>
    </row>
    <row r="3001" spans="1:17" x14ac:dyDescent="0.2">
      <c r="A3001" s="8" t="s">
        <v>5760</v>
      </c>
      <c r="D3001" s="8" t="s">
        <v>2993</v>
      </c>
      <c r="G3001" s="8" t="s">
        <v>7600</v>
      </c>
      <c r="M3001" t="s">
        <v>5760</v>
      </c>
      <c r="N3001">
        <v>66</v>
      </c>
      <c r="P3001" t="s">
        <v>2993</v>
      </c>
      <c r="Q3001">
        <v>97</v>
      </c>
    </row>
    <row r="3002" spans="1:17" x14ac:dyDescent="0.2">
      <c r="A3002" s="8" t="s">
        <v>5812</v>
      </c>
      <c r="D3002" s="8" t="s">
        <v>7607</v>
      </c>
      <c r="G3002" s="8" t="s">
        <v>6702</v>
      </c>
      <c r="M3002" t="s">
        <v>5812</v>
      </c>
      <c r="N3002">
        <v>100</v>
      </c>
      <c r="P3002" t="s">
        <v>7607</v>
      </c>
      <c r="Q3002">
        <v>75</v>
      </c>
    </row>
    <row r="3003" spans="1:17" x14ac:dyDescent="0.2">
      <c r="A3003" s="8" t="s">
        <v>5879</v>
      </c>
      <c r="D3003" s="8" t="s">
        <v>3039</v>
      </c>
      <c r="G3003" s="8" t="s">
        <v>6703</v>
      </c>
      <c r="M3003" t="s">
        <v>5879</v>
      </c>
      <c r="N3003">
        <v>76</v>
      </c>
      <c r="P3003" t="s">
        <v>3039</v>
      </c>
      <c r="Q3003">
        <v>53</v>
      </c>
    </row>
    <row r="3004" spans="1:17" x14ac:dyDescent="0.2">
      <c r="A3004" s="8" t="s">
        <v>5915</v>
      </c>
      <c r="D3004" s="8" t="s">
        <v>3122</v>
      </c>
      <c r="G3004" s="8" t="s">
        <v>7601</v>
      </c>
      <c r="M3004" t="s">
        <v>5915</v>
      </c>
      <c r="N3004">
        <v>83</v>
      </c>
      <c r="P3004" t="s">
        <v>3122</v>
      </c>
      <c r="Q3004">
        <v>75</v>
      </c>
    </row>
    <row r="3005" spans="1:17" x14ac:dyDescent="0.2">
      <c r="A3005" s="8" t="s">
        <v>5966</v>
      </c>
      <c r="D3005" s="8" t="s">
        <v>3227</v>
      </c>
      <c r="G3005" s="8" t="s">
        <v>6695</v>
      </c>
      <c r="M3005" t="s">
        <v>5966</v>
      </c>
      <c r="N3005">
        <v>62</v>
      </c>
      <c r="P3005" t="s">
        <v>3227</v>
      </c>
      <c r="Q3005">
        <v>48</v>
      </c>
    </row>
    <row r="3006" spans="1:17" x14ac:dyDescent="0.2">
      <c r="A3006" s="8" t="s">
        <v>5949</v>
      </c>
      <c r="D3006" s="8" t="s">
        <v>3265</v>
      </c>
      <c r="G3006" s="8" t="s">
        <v>6704</v>
      </c>
      <c r="M3006" t="s">
        <v>5949</v>
      </c>
      <c r="N3006">
        <v>60</v>
      </c>
      <c r="P3006" t="s">
        <v>3265</v>
      </c>
      <c r="Q3006">
        <v>48</v>
      </c>
    </row>
    <row r="3007" spans="1:17" x14ac:dyDescent="0.2">
      <c r="A3007" s="8" t="s">
        <v>6037</v>
      </c>
      <c r="D3007" s="8" t="s">
        <v>3306</v>
      </c>
      <c r="G3007" s="8" t="s">
        <v>7250</v>
      </c>
      <c r="M3007" t="s">
        <v>6037</v>
      </c>
      <c r="N3007">
        <v>46</v>
      </c>
      <c r="P3007" t="s">
        <v>3306</v>
      </c>
      <c r="Q3007">
        <v>123</v>
      </c>
    </row>
    <row r="3008" spans="1:17" x14ac:dyDescent="0.2">
      <c r="A3008" s="8" t="s">
        <v>6074</v>
      </c>
      <c r="D3008" s="8" t="s">
        <v>3290</v>
      </c>
      <c r="G3008" s="8" t="s">
        <v>7602</v>
      </c>
      <c r="M3008" t="s">
        <v>6074</v>
      </c>
      <c r="N3008">
        <v>52</v>
      </c>
      <c r="P3008" t="s">
        <v>3290</v>
      </c>
      <c r="Q3008">
        <v>149</v>
      </c>
    </row>
    <row r="3009" spans="1:17" x14ac:dyDescent="0.2">
      <c r="A3009" s="8" t="s">
        <v>6099</v>
      </c>
      <c r="D3009" s="8" t="s">
        <v>2711</v>
      </c>
      <c r="G3009" s="8" t="s">
        <v>3388</v>
      </c>
      <c r="M3009" t="s">
        <v>6099</v>
      </c>
      <c r="N3009">
        <v>25</v>
      </c>
      <c r="P3009" t="s">
        <v>2711</v>
      </c>
      <c r="Q3009">
        <v>148</v>
      </c>
    </row>
    <row r="3010" spans="1:17" x14ac:dyDescent="0.2">
      <c r="A3010" s="8" t="s">
        <v>6135</v>
      </c>
      <c r="D3010" s="8" t="s">
        <v>2239</v>
      </c>
      <c r="G3010" s="8" t="s">
        <v>6899</v>
      </c>
      <c r="M3010" t="s">
        <v>6135</v>
      </c>
      <c r="N3010">
        <v>17</v>
      </c>
      <c r="P3010" t="s">
        <v>2239</v>
      </c>
      <c r="Q3010">
        <v>143</v>
      </c>
    </row>
    <row r="3011" spans="1:17" x14ac:dyDescent="0.2">
      <c r="A3011" s="8" t="s">
        <v>7611</v>
      </c>
      <c r="D3011" s="8" t="s">
        <v>3357</v>
      </c>
      <c r="G3011" s="8" t="s">
        <v>7603</v>
      </c>
      <c r="M3011" t="s">
        <v>7611</v>
      </c>
      <c r="N3011">
        <v>63</v>
      </c>
      <c r="P3011" t="s">
        <v>3357</v>
      </c>
      <c r="Q3011">
        <v>122</v>
      </c>
    </row>
    <row r="3012" spans="1:17" x14ac:dyDescent="0.2">
      <c r="A3012" s="8" t="s">
        <v>6645</v>
      </c>
      <c r="D3012" s="8" t="s">
        <v>3600</v>
      </c>
      <c r="G3012" s="8" t="s">
        <v>7604</v>
      </c>
      <c r="M3012" t="s">
        <v>6645</v>
      </c>
      <c r="N3012">
        <v>55</v>
      </c>
      <c r="P3012" t="s">
        <v>3600</v>
      </c>
      <c r="Q3012">
        <v>75</v>
      </c>
    </row>
    <row r="3013" spans="1:17" x14ac:dyDescent="0.2">
      <c r="A3013" s="8" t="s">
        <v>2862</v>
      </c>
      <c r="D3013" s="8" t="s">
        <v>6904</v>
      </c>
      <c r="G3013" s="8" t="s">
        <v>7605</v>
      </c>
      <c r="M3013" t="s">
        <v>2862</v>
      </c>
      <c r="N3013">
        <v>179</v>
      </c>
      <c r="P3013" t="s">
        <v>6904</v>
      </c>
      <c r="Q3013">
        <v>77</v>
      </c>
    </row>
    <row r="3014" spans="1:17" x14ac:dyDescent="0.2">
      <c r="A3014" s="8" t="s">
        <v>2445</v>
      </c>
      <c r="D3014" s="8" t="s">
        <v>3729</v>
      </c>
      <c r="G3014" s="8" t="s">
        <v>8031</v>
      </c>
      <c r="M3014" t="s">
        <v>2445</v>
      </c>
      <c r="N3014">
        <v>168</v>
      </c>
      <c r="P3014" t="s">
        <v>3729</v>
      </c>
      <c r="Q3014">
        <v>68</v>
      </c>
    </row>
    <row r="3015" spans="1:17" x14ac:dyDescent="0.2">
      <c r="A3015" s="8" t="s">
        <v>2056</v>
      </c>
      <c r="D3015" s="8" t="s">
        <v>3863</v>
      </c>
      <c r="G3015" s="8" t="s">
        <v>7606</v>
      </c>
      <c r="M3015" t="s">
        <v>2056</v>
      </c>
      <c r="N3015">
        <v>147</v>
      </c>
      <c r="P3015" t="s">
        <v>3863</v>
      </c>
      <c r="Q3015">
        <v>47</v>
      </c>
    </row>
    <row r="3016" spans="1:17" x14ac:dyDescent="0.2">
      <c r="A3016" s="8" t="s">
        <v>6214</v>
      </c>
      <c r="D3016" s="8" t="s">
        <v>6905</v>
      </c>
      <c r="G3016" s="8" t="s">
        <v>6900</v>
      </c>
      <c r="M3016" t="s">
        <v>6214</v>
      </c>
      <c r="N3016">
        <v>125</v>
      </c>
      <c r="P3016" t="s">
        <v>6905</v>
      </c>
      <c r="Q3016">
        <v>70</v>
      </c>
    </row>
    <row r="3017" spans="1:17" x14ac:dyDescent="0.2">
      <c r="A3017" s="8" t="s">
        <v>6303</v>
      </c>
      <c r="D3017" s="8" t="s">
        <v>7608</v>
      </c>
      <c r="G3017" s="8" t="s">
        <v>3124</v>
      </c>
      <c r="M3017" t="s">
        <v>6303</v>
      </c>
      <c r="N3017">
        <v>116</v>
      </c>
      <c r="P3017" t="s">
        <v>7608</v>
      </c>
      <c r="Q3017">
        <v>58</v>
      </c>
    </row>
    <row r="3018" spans="1:17" x14ac:dyDescent="0.2">
      <c r="A3018" s="8" t="s">
        <v>5629</v>
      </c>
      <c r="D3018" s="8" t="s">
        <v>8119</v>
      </c>
      <c r="G3018" s="8" t="s">
        <v>8402</v>
      </c>
      <c r="M3018" t="s">
        <v>5629</v>
      </c>
      <c r="N3018">
        <v>105</v>
      </c>
      <c r="P3018" t="s">
        <v>8119</v>
      </c>
      <c r="Q3018">
        <v>47</v>
      </c>
    </row>
    <row r="3019" spans="1:17" x14ac:dyDescent="0.2">
      <c r="A3019" s="8" t="s">
        <v>5679</v>
      </c>
      <c r="D3019" s="8" t="s">
        <v>3971</v>
      </c>
      <c r="G3019" s="8" t="s">
        <v>3282</v>
      </c>
      <c r="M3019" t="s">
        <v>5679</v>
      </c>
      <c r="N3019">
        <v>85</v>
      </c>
      <c r="P3019" t="s">
        <v>3971</v>
      </c>
      <c r="Q3019">
        <v>42</v>
      </c>
    </row>
    <row r="3020" spans="1:17" x14ac:dyDescent="0.2">
      <c r="A3020" s="8" t="s">
        <v>5751</v>
      </c>
      <c r="D3020" s="8" t="s">
        <v>2610</v>
      </c>
      <c r="G3020" s="8" t="s">
        <v>6901</v>
      </c>
      <c r="M3020" t="s">
        <v>5751</v>
      </c>
      <c r="N3020">
        <v>98</v>
      </c>
      <c r="P3020" t="s">
        <v>2610</v>
      </c>
      <c r="Q3020">
        <v>174</v>
      </c>
    </row>
    <row r="3021" spans="1:17" x14ac:dyDescent="0.2">
      <c r="A3021" s="8" t="s">
        <v>5810</v>
      </c>
      <c r="D3021" s="8" t="s">
        <v>2186</v>
      </c>
      <c r="G3021" s="8" t="s">
        <v>2787</v>
      </c>
      <c r="M3021" t="s">
        <v>5810</v>
      </c>
      <c r="N3021">
        <v>68</v>
      </c>
      <c r="P3021" t="s">
        <v>2186</v>
      </c>
      <c r="Q3021">
        <v>150</v>
      </c>
    </row>
    <row r="3022" spans="1:17" x14ac:dyDescent="0.2">
      <c r="A3022" s="8" t="s">
        <v>7612</v>
      </c>
      <c r="D3022" s="8" t="s">
        <v>2347</v>
      </c>
      <c r="G3022" s="8" t="s">
        <v>6902</v>
      </c>
      <c r="M3022" t="s">
        <v>7612</v>
      </c>
      <c r="N3022">
        <v>53</v>
      </c>
      <c r="P3022" t="s">
        <v>2347</v>
      </c>
      <c r="Q3022">
        <v>132</v>
      </c>
    </row>
    <row r="3023" spans="1:17" x14ac:dyDescent="0.2">
      <c r="A3023" s="8" t="s">
        <v>5987</v>
      </c>
      <c r="D3023" s="8" t="s">
        <v>4026</v>
      </c>
      <c r="G3023" s="8" t="s">
        <v>6903</v>
      </c>
      <c r="M3023" t="s">
        <v>5987</v>
      </c>
      <c r="N3023">
        <v>67</v>
      </c>
      <c r="P3023" t="s">
        <v>4026</v>
      </c>
      <c r="Q3023">
        <v>124</v>
      </c>
    </row>
    <row r="3024" spans="1:17" x14ac:dyDescent="0.2">
      <c r="A3024" s="8" t="s">
        <v>5983</v>
      </c>
      <c r="D3024" s="8" t="s">
        <v>4083</v>
      </c>
      <c r="G3024" s="8" t="s">
        <v>2943</v>
      </c>
      <c r="M3024" t="s">
        <v>5983</v>
      </c>
      <c r="N3024">
        <v>45</v>
      </c>
      <c r="P3024" t="s">
        <v>4083</v>
      </c>
      <c r="Q3024">
        <v>133</v>
      </c>
    </row>
    <row r="3025" spans="1:17" x14ac:dyDescent="0.2">
      <c r="A3025" s="8" t="s">
        <v>6112</v>
      </c>
      <c r="D3025" s="8" t="s">
        <v>5091</v>
      </c>
      <c r="G3025" s="8" t="s">
        <v>2993</v>
      </c>
      <c r="M3025" t="s">
        <v>6112</v>
      </c>
      <c r="N3025">
        <v>33</v>
      </c>
      <c r="P3025" t="s">
        <v>5091</v>
      </c>
      <c r="Q3025">
        <v>91</v>
      </c>
    </row>
    <row r="3026" spans="1:17" x14ac:dyDescent="0.2">
      <c r="A3026" s="8" t="s">
        <v>6364</v>
      </c>
      <c r="D3026" s="8" t="s">
        <v>5225</v>
      </c>
      <c r="G3026" s="8" t="s">
        <v>7607</v>
      </c>
      <c r="M3026" t="s">
        <v>6364</v>
      </c>
      <c r="N3026">
        <v>113</v>
      </c>
      <c r="P3026" t="s">
        <v>5225</v>
      </c>
      <c r="Q3026">
        <v>65</v>
      </c>
    </row>
    <row r="3027" spans="1:17" x14ac:dyDescent="0.2">
      <c r="A3027" s="8" t="s">
        <v>2774</v>
      </c>
      <c r="D3027" s="8" t="s">
        <v>7115</v>
      </c>
      <c r="G3027" s="8" t="s">
        <v>3039</v>
      </c>
      <c r="M3027" t="s">
        <v>2774</v>
      </c>
      <c r="N3027">
        <v>133</v>
      </c>
      <c r="P3027" t="s">
        <v>7115</v>
      </c>
      <c r="Q3027">
        <v>43</v>
      </c>
    </row>
    <row r="3028" spans="1:17" x14ac:dyDescent="0.2">
      <c r="A3028" s="8" t="s">
        <v>6218</v>
      </c>
      <c r="D3028" s="8" t="s">
        <v>2486</v>
      </c>
      <c r="G3028" s="8" t="s">
        <v>3122</v>
      </c>
      <c r="M3028" t="s">
        <v>6218</v>
      </c>
      <c r="N3028">
        <v>118</v>
      </c>
      <c r="P3028" t="s">
        <v>2486</v>
      </c>
      <c r="Q3028">
        <v>115</v>
      </c>
    </row>
    <row r="3029" spans="1:17" x14ac:dyDescent="0.2">
      <c r="A3029" s="8" t="s">
        <v>6254</v>
      </c>
      <c r="D3029" s="8" t="s">
        <v>5584</v>
      </c>
      <c r="G3029" s="8" t="s">
        <v>3227</v>
      </c>
      <c r="M3029" t="s">
        <v>6254</v>
      </c>
      <c r="N3029">
        <v>113</v>
      </c>
      <c r="P3029" t="s">
        <v>5584</v>
      </c>
      <c r="Q3029">
        <v>104</v>
      </c>
    </row>
    <row r="3030" spans="1:17" x14ac:dyDescent="0.2">
      <c r="A3030" s="8" t="s">
        <v>3368</v>
      </c>
      <c r="D3030" s="8" t="s">
        <v>5631</v>
      </c>
      <c r="G3030" s="8" t="s">
        <v>8403</v>
      </c>
      <c r="M3030" t="s">
        <v>3368</v>
      </c>
      <c r="N3030">
        <v>129</v>
      </c>
      <c r="P3030" t="s">
        <v>5631</v>
      </c>
      <c r="Q3030">
        <v>83</v>
      </c>
    </row>
    <row r="3031" spans="1:17" x14ac:dyDescent="0.2">
      <c r="A3031" s="8" t="s">
        <v>3402</v>
      </c>
      <c r="D3031" s="8" t="s">
        <v>5648</v>
      </c>
      <c r="G3031" s="8" t="s">
        <v>3265</v>
      </c>
      <c r="M3031" t="s">
        <v>3402</v>
      </c>
      <c r="N3031">
        <v>112</v>
      </c>
      <c r="P3031" t="s">
        <v>5648</v>
      </c>
      <c r="Q3031">
        <v>77</v>
      </c>
    </row>
    <row r="3032" spans="1:17" x14ac:dyDescent="0.2">
      <c r="A3032" s="8" t="s">
        <v>2928</v>
      </c>
      <c r="D3032" s="8" t="s">
        <v>5759</v>
      </c>
      <c r="G3032" s="8" t="s">
        <v>3306</v>
      </c>
      <c r="M3032" t="s">
        <v>2928</v>
      </c>
      <c r="N3032">
        <v>123</v>
      </c>
      <c r="P3032" t="s">
        <v>5759</v>
      </c>
      <c r="Q3032">
        <v>75</v>
      </c>
    </row>
    <row r="3033" spans="1:17" x14ac:dyDescent="0.2">
      <c r="A3033" s="8" t="s">
        <v>2951</v>
      </c>
      <c r="D3033" s="8" t="s">
        <v>5884</v>
      </c>
      <c r="G3033" s="8" t="s">
        <v>3290</v>
      </c>
      <c r="M3033" t="s">
        <v>2951</v>
      </c>
      <c r="N3033">
        <v>105</v>
      </c>
      <c r="P3033" t="s">
        <v>5884</v>
      </c>
      <c r="Q3033">
        <v>59</v>
      </c>
    </row>
    <row r="3034" spans="1:17" x14ac:dyDescent="0.2">
      <c r="A3034" s="8" t="s">
        <v>2969</v>
      </c>
      <c r="D3034" s="8" t="s">
        <v>6906</v>
      </c>
      <c r="G3034" s="8" t="s">
        <v>8404</v>
      </c>
      <c r="M3034" t="s">
        <v>2969</v>
      </c>
      <c r="N3034">
        <v>95</v>
      </c>
      <c r="P3034" t="s">
        <v>6906</v>
      </c>
      <c r="Q3034">
        <v>52</v>
      </c>
    </row>
    <row r="3035" spans="1:17" x14ac:dyDescent="0.2">
      <c r="A3035" s="8" t="s">
        <v>7980</v>
      </c>
      <c r="D3035" s="8" t="s">
        <v>6907</v>
      </c>
      <c r="G3035" s="8" t="s">
        <v>2711</v>
      </c>
      <c r="M3035" t="s">
        <v>7980</v>
      </c>
      <c r="N3035">
        <v>88</v>
      </c>
      <c r="P3035" t="s">
        <v>6907</v>
      </c>
      <c r="Q3035">
        <v>113</v>
      </c>
    </row>
    <row r="3036" spans="1:17" x14ac:dyDescent="0.2">
      <c r="A3036" s="8" t="s">
        <v>3035</v>
      </c>
      <c r="D3036" s="8" t="s">
        <v>2760</v>
      </c>
      <c r="G3036" s="8" t="s">
        <v>2239</v>
      </c>
      <c r="M3036" t="s">
        <v>3035</v>
      </c>
      <c r="N3036">
        <v>97</v>
      </c>
      <c r="P3036" t="s">
        <v>2760</v>
      </c>
      <c r="Q3036">
        <v>140</v>
      </c>
    </row>
    <row r="3037" spans="1:17" x14ac:dyDescent="0.2">
      <c r="A3037" s="8" t="s">
        <v>3049</v>
      </c>
      <c r="D3037" s="8" t="s">
        <v>2364</v>
      </c>
      <c r="G3037" s="8" t="s">
        <v>3357</v>
      </c>
      <c r="M3037" t="s">
        <v>3049</v>
      </c>
      <c r="N3037">
        <v>82</v>
      </c>
      <c r="P3037" t="s">
        <v>2364</v>
      </c>
      <c r="Q3037">
        <v>132</v>
      </c>
    </row>
    <row r="3038" spans="1:17" x14ac:dyDescent="0.2">
      <c r="A3038" s="8" t="s">
        <v>3097</v>
      </c>
      <c r="D3038" s="8" t="s">
        <v>6197</v>
      </c>
      <c r="G3038" s="8" t="s">
        <v>3600</v>
      </c>
      <c r="M3038" t="s">
        <v>3097</v>
      </c>
      <c r="N3038">
        <v>88</v>
      </c>
      <c r="P3038" t="s">
        <v>6197</v>
      </c>
      <c r="Q3038">
        <v>129</v>
      </c>
    </row>
    <row r="3039" spans="1:17" x14ac:dyDescent="0.2">
      <c r="A3039" s="8" t="s">
        <v>3120</v>
      </c>
      <c r="D3039" s="8" t="s">
        <v>3426</v>
      </c>
      <c r="G3039" s="8" t="s">
        <v>6904</v>
      </c>
      <c r="M3039" t="s">
        <v>3120</v>
      </c>
      <c r="N3039">
        <v>59</v>
      </c>
      <c r="P3039" t="s">
        <v>3426</v>
      </c>
      <c r="Q3039">
        <v>108</v>
      </c>
    </row>
    <row r="3040" spans="1:17" x14ac:dyDescent="0.2">
      <c r="A3040" s="8" t="s">
        <v>3140</v>
      </c>
      <c r="D3040" s="8" t="s">
        <v>7609</v>
      </c>
      <c r="G3040" s="8" t="s">
        <v>3729</v>
      </c>
      <c r="M3040" t="s">
        <v>3140</v>
      </c>
      <c r="N3040">
        <v>51</v>
      </c>
      <c r="P3040" t="s">
        <v>7609</v>
      </c>
      <c r="Q3040">
        <v>99</v>
      </c>
    </row>
    <row r="3041" spans="1:17" x14ac:dyDescent="0.2">
      <c r="A3041" s="8" t="s">
        <v>3201</v>
      </c>
      <c r="D3041" s="8" t="s">
        <v>7610</v>
      </c>
      <c r="G3041" s="8" t="s">
        <v>3863</v>
      </c>
      <c r="M3041" t="s">
        <v>3201</v>
      </c>
      <c r="N3041">
        <v>52</v>
      </c>
      <c r="P3041" t="s">
        <v>7610</v>
      </c>
      <c r="Q3041">
        <v>85</v>
      </c>
    </row>
    <row r="3042" spans="1:17" x14ac:dyDescent="0.2">
      <c r="A3042" s="8" t="s">
        <v>2699</v>
      </c>
      <c r="D3042" s="8" t="s">
        <v>3539</v>
      </c>
      <c r="G3042" s="8" t="s">
        <v>6905</v>
      </c>
      <c r="M3042" t="s">
        <v>2699</v>
      </c>
      <c r="N3042">
        <v>159</v>
      </c>
      <c r="P3042" t="s">
        <v>3539</v>
      </c>
      <c r="Q3042">
        <v>76</v>
      </c>
    </row>
    <row r="3043" spans="1:17" x14ac:dyDescent="0.2">
      <c r="A3043" s="8" t="s">
        <v>2078</v>
      </c>
      <c r="D3043" s="8" t="s">
        <v>3587</v>
      </c>
      <c r="G3043" s="8" t="s">
        <v>7608</v>
      </c>
      <c r="M3043" t="s">
        <v>2078</v>
      </c>
      <c r="N3043">
        <v>148</v>
      </c>
      <c r="P3043" t="s">
        <v>3587</v>
      </c>
      <c r="Q3043">
        <v>69</v>
      </c>
    </row>
    <row r="3044" spans="1:17" x14ac:dyDescent="0.2">
      <c r="A3044" s="8" t="s">
        <v>2084</v>
      </c>
      <c r="D3044" s="8" t="s">
        <v>3670</v>
      </c>
      <c r="G3044" s="8" t="s">
        <v>8119</v>
      </c>
      <c r="M3044" t="s">
        <v>2084</v>
      </c>
      <c r="N3044">
        <v>118</v>
      </c>
      <c r="P3044" t="s">
        <v>3670</v>
      </c>
      <c r="Q3044">
        <v>58</v>
      </c>
    </row>
    <row r="3045" spans="1:17" x14ac:dyDescent="0.2">
      <c r="A3045" s="8" t="s">
        <v>1478</v>
      </c>
      <c r="D3045" s="8" t="s">
        <v>2676</v>
      </c>
      <c r="G3045" s="8" t="s">
        <v>3971</v>
      </c>
      <c r="M3045" t="s">
        <v>1478</v>
      </c>
      <c r="N3045">
        <v>147</v>
      </c>
      <c r="P3045" t="s">
        <v>2676</v>
      </c>
      <c r="Q3045">
        <v>168</v>
      </c>
    </row>
    <row r="3046" spans="1:17" x14ac:dyDescent="0.2">
      <c r="A3046" s="8" t="s">
        <v>1502</v>
      </c>
      <c r="D3046" s="8" t="s">
        <v>2010</v>
      </c>
      <c r="G3046" s="8" t="s">
        <v>2610</v>
      </c>
      <c r="M3046" t="s">
        <v>1502</v>
      </c>
      <c r="N3046">
        <v>138</v>
      </c>
      <c r="P3046" t="s">
        <v>2010</v>
      </c>
      <c r="Q3046">
        <v>153</v>
      </c>
    </row>
    <row r="3047" spans="1:17" x14ac:dyDescent="0.2">
      <c r="A3047" s="8" t="s">
        <v>1346</v>
      </c>
      <c r="D3047" s="8" t="s">
        <v>2346</v>
      </c>
      <c r="G3047" s="8" t="s">
        <v>2186</v>
      </c>
      <c r="M3047" t="s">
        <v>1346</v>
      </c>
      <c r="N3047">
        <v>112</v>
      </c>
      <c r="P3047" t="s">
        <v>2346</v>
      </c>
      <c r="Q3047">
        <v>134</v>
      </c>
    </row>
    <row r="3048" spans="1:17" x14ac:dyDescent="0.2">
      <c r="A3048" s="8" t="s">
        <v>1667</v>
      </c>
      <c r="D3048" s="8" t="s">
        <v>2349</v>
      </c>
      <c r="G3048" s="8" t="s">
        <v>2347</v>
      </c>
      <c r="M3048" t="s">
        <v>1667</v>
      </c>
      <c r="N3048">
        <v>124</v>
      </c>
      <c r="P3048" t="s">
        <v>2349</v>
      </c>
      <c r="Q3048">
        <v>107</v>
      </c>
    </row>
    <row r="3049" spans="1:17" x14ac:dyDescent="0.2">
      <c r="A3049" s="8" t="s">
        <v>1568</v>
      </c>
      <c r="D3049" s="8" t="s">
        <v>1498</v>
      </c>
      <c r="G3049" s="8" t="s">
        <v>4026</v>
      </c>
      <c r="M3049" t="s">
        <v>1568</v>
      </c>
      <c r="N3049">
        <v>114</v>
      </c>
      <c r="P3049" t="s">
        <v>1498</v>
      </c>
      <c r="Q3049">
        <v>132</v>
      </c>
    </row>
    <row r="3050" spans="1:17" x14ac:dyDescent="0.2">
      <c r="A3050" s="8" t="s">
        <v>3508</v>
      </c>
      <c r="D3050" s="8" t="s">
        <v>1462</v>
      </c>
      <c r="G3050" s="8" t="s">
        <v>4083</v>
      </c>
      <c r="M3050" t="s">
        <v>3508</v>
      </c>
      <c r="N3050">
        <v>93</v>
      </c>
      <c r="P3050" t="s">
        <v>1462</v>
      </c>
      <c r="Q3050">
        <v>117</v>
      </c>
    </row>
    <row r="3051" spans="1:17" x14ac:dyDescent="0.2">
      <c r="A3051" s="8" t="s">
        <v>6908</v>
      </c>
      <c r="D3051" s="8" t="s">
        <v>5602</v>
      </c>
      <c r="G3051" s="8" t="s">
        <v>6390</v>
      </c>
      <c r="M3051" t="s">
        <v>6908</v>
      </c>
      <c r="N3051">
        <v>84</v>
      </c>
      <c r="P3051" t="s">
        <v>5602</v>
      </c>
      <c r="Q3051">
        <v>96</v>
      </c>
    </row>
    <row r="3052" spans="1:17" x14ac:dyDescent="0.2">
      <c r="A3052" s="8" t="s">
        <v>1806</v>
      </c>
      <c r="D3052" s="8" t="s">
        <v>1579</v>
      </c>
      <c r="G3052" s="8" t="s">
        <v>5091</v>
      </c>
      <c r="M3052" t="s">
        <v>1806</v>
      </c>
      <c r="N3052">
        <v>108</v>
      </c>
      <c r="P3052" t="s">
        <v>1579</v>
      </c>
      <c r="Q3052">
        <v>102</v>
      </c>
    </row>
    <row r="3053" spans="1:17" x14ac:dyDescent="0.2">
      <c r="A3053" s="8" t="s">
        <v>1725</v>
      </c>
      <c r="D3053" s="8" t="s">
        <v>5636</v>
      </c>
      <c r="G3053" s="8" t="s">
        <v>5225</v>
      </c>
      <c r="M3053" t="s">
        <v>1725</v>
      </c>
      <c r="N3053">
        <v>90</v>
      </c>
      <c r="P3053" t="s">
        <v>5636</v>
      </c>
      <c r="Q3053">
        <v>91</v>
      </c>
    </row>
    <row r="3054" spans="1:17" x14ac:dyDescent="0.2">
      <c r="A3054" s="8" t="s">
        <v>3580</v>
      </c>
      <c r="D3054" s="8" t="s">
        <v>1722</v>
      </c>
      <c r="G3054" s="8" t="s">
        <v>7115</v>
      </c>
      <c r="M3054" t="s">
        <v>3580</v>
      </c>
      <c r="N3054">
        <v>64</v>
      </c>
      <c r="P3054" t="s">
        <v>1722</v>
      </c>
      <c r="Q3054">
        <v>85</v>
      </c>
    </row>
    <row r="3055" spans="1:17" x14ac:dyDescent="0.2">
      <c r="A3055" s="8" t="s">
        <v>1848</v>
      </c>
      <c r="D3055" s="8" t="s">
        <v>5705</v>
      </c>
      <c r="G3055" s="8" t="s">
        <v>2486</v>
      </c>
      <c r="M3055" t="s">
        <v>1848</v>
      </c>
      <c r="N3055">
        <v>102</v>
      </c>
      <c r="P3055" t="s">
        <v>5705</v>
      </c>
      <c r="Q3055">
        <v>70</v>
      </c>
    </row>
    <row r="3056" spans="1:17" x14ac:dyDescent="0.2">
      <c r="A3056" s="8" t="s">
        <v>3652</v>
      </c>
      <c r="D3056" s="8" t="s">
        <v>5760</v>
      </c>
      <c r="G3056" s="8" t="s">
        <v>5584</v>
      </c>
      <c r="M3056" t="s">
        <v>3652</v>
      </c>
      <c r="N3056">
        <v>82</v>
      </c>
      <c r="P3056" t="s">
        <v>5760</v>
      </c>
      <c r="Q3056">
        <v>64</v>
      </c>
    </row>
    <row r="3057" spans="1:17" x14ac:dyDescent="0.2">
      <c r="A3057" s="8" t="s">
        <v>3676</v>
      </c>
      <c r="D3057" s="8" t="s">
        <v>5812</v>
      </c>
      <c r="G3057" s="8" t="s">
        <v>5631</v>
      </c>
      <c r="M3057" t="s">
        <v>3676</v>
      </c>
      <c r="N3057">
        <v>88</v>
      </c>
      <c r="P3057" t="s">
        <v>5812</v>
      </c>
      <c r="Q3057">
        <v>92</v>
      </c>
    </row>
    <row r="3058" spans="1:17" x14ac:dyDescent="0.2">
      <c r="A3058" s="8" t="s">
        <v>3738</v>
      </c>
      <c r="D3058" s="8" t="s">
        <v>5879</v>
      </c>
      <c r="G3058" s="8" t="s">
        <v>5648</v>
      </c>
      <c r="M3058" t="s">
        <v>3738</v>
      </c>
      <c r="N3058">
        <v>71</v>
      </c>
      <c r="P3058" t="s">
        <v>5879</v>
      </c>
      <c r="Q3058">
        <v>74</v>
      </c>
    </row>
    <row r="3059" spans="1:17" x14ac:dyDescent="0.2">
      <c r="A3059" s="8" t="s">
        <v>3798</v>
      </c>
      <c r="D3059" s="8" t="s">
        <v>5915</v>
      </c>
      <c r="G3059" s="8" t="s">
        <v>5759</v>
      </c>
      <c r="M3059" t="s">
        <v>3798</v>
      </c>
      <c r="N3059">
        <v>84</v>
      </c>
      <c r="P3059" t="s">
        <v>5915</v>
      </c>
      <c r="Q3059">
        <v>81</v>
      </c>
    </row>
    <row r="3060" spans="1:17" x14ac:dyDescent="0.2">
      <c r="A3060" s="8" t="s">
        <v>3881</v>
      </c>
      <c r="D3060" s="8" t="s">
        <v>5966</v>
      </c>
      <c r="G3060" s="8" t="s">
        <v>5884</v>
      </c>
      <c r="M3060" t="s">
        <v>3881</v>
      </c>
      <c r="N3060">
        <v>65</v>
      </c>
      <c r="P3060" t="s">
        <v>5966</v>
      </c>
      <c r="Q3060">
        <v>67</v>
      </c>
    </row>
    <row r="3061" spans="1:17" x14ac:dyDescent="0.2">
      <c r="A3061" s="8" t="s">
        <v>3809</v>
      </c>
      <c r="D3061" s="8" t="s">
        <v>5949</v>
      </c>
      <c r="G3061" s="8" t="s">
        <v>6906</v>
      </c>
      <c r="M3061" t="s">
        <v>3809</v>
      </c>
      <c r="N3061">
        <v>52</v>
      </c>
      <c r="P3061" t="s">
        <v>5949</v>
      </c>
      <c r="Q3061">
        <v>65</v>
      </c>
    </row>
    <row r="3062" spans="1:17" x14ac:dyDescent="0.2">
      <c r="A3062" s="8" t="s">
        <v>3853</v>
      </c>
      <c r="D3062" s="8" t="s">
        <v>6037</v>
      </c>
      <c r="G3062" s="8" t="s">
        <v>8405</v>
      </c>
      <c r="M3062" t="s">
        <v>3853</v>
      </c>
      <c r="N3062">
        <v>63</v>
      </c>
      <c r="P3062" t="s">
        <v>6037</v>
      </c>
      <c r="Q3062">
        <v>49</v>
      </c>
    </row>
    <row r="3063" spans="1:17" x14ac:dyDescent="0.2">
      <c r="A3063" s="8" t="s">
        <v>3900</v>
      </c>
      <c r="D3063" s="8" t="s">
        <v>6039</v>
      </c>
      <c r="G3063" s="8" t="s">
        <v>6907</v>
      </c>
      <c r="M3063" t="s">
        <v>3900</v>
      </c>
      <c r="N3063">
        <v>54</v>
      </c>
      <c r="P3063" t="s">
        <v>6039</v>
      </c>
      <c r="Q3063">
        <v>42</v>
      </c>
    </row>
    <row r="3064" spans="1:17" x14ac:dyDescent="0.2">
      <c r="A3064" s="8" t="s">
        <v>3919</v>
      </c>
      <c r="D3064" s="8" t="s">
        <v>6074</v>
      </c>
      <c r="G3064" s="8" t="s">
        <v>2760</v>
      </c>
      <c r="M3064" t="s">
        <v>3919</v>
      </c>
      <c r="N3064">
        <v>49</v>
      </c>
      <c r="P3064" t="s">
        <v>6074</v>
      </c>
      <c r="Q3064">
        <v>64</v>
      </c>
    </row>
    <row r="3065" spans="1:17" x14ac:dyDescent="0.2">
      <c r="A3065" s="8" t="s">
        <v>6909</v>
      </c>
      <c r="D3065" s="8" t="s">
        <v>6099</v>
      </c>
      <c r="G3065" s="8" t="s">
        <v>2364</v>
      </c>
      <c r="M3065" t="s">
        <v>6909</v>
      </c>
      <c r="N3065">
        <v>41</v>
      </c>
      <c r="P3065" t="s">
        <v>6099</v>
      </c>
      <c r="Q3065">
        <v>42</v>
      </c>
    </row>
    <row r="3066" spans="1:17" x14ac:dyDescent="0.2">
      <c r="A3066" s="8" t="s">
        <v>3928</v>
      </c>
      <c r="D3066" s="8" t="s">
        <v>6135</v>
      </c>
      <c r="G3066" s="8" t="s">
        <v>6197</v>
      </c>
      <c r="M3066" t="s">
        <v>3928</v>
      </c>
      <c r="N3066">
        <v>37</v>
      </c>
      <c r="P3066" t="s">
        <v>6135</v>
      </c>
      <c r="Q3066">
        <v>23</v>
      </c>
    </row>
    <row r="3067" spans="1:17" x14ac:dyDescent="0.2">
      <c r="A3067" s="8" t="s">
        <v>3948</v>
      </c>
      <c r="D3067" s="8" t="s">
        <v>7611</v>
      </c>
      <c r="G3067" s="8" t="s">
        <v>3426</v>
      </c>
      <c r="M3067" t="s">
        <v>3948</v>
      </c>
      <c r="N3067">
        <v>27</v>
      </c>
      <c r="P3067" t="s">
        <v>7611</v>
      </c>
      <c r="Q3067">
        <v>58</v>
      </c>
    </row>
    <row r="3068" spans="1:17" x14ac:dyDescent="0.2">
      <c r="A3068" s="8" t="s">
        <v>3962</v>
      </c>
      <c r="D3068" s="8" t="s">
        <v>6645</v>
      </c>
      <c r="G3068" s="8" t="s">
        <v>7609</v>
      </c>
      <c r="M3068" t="s">
        <v>3962</v>
      </c>
      <c r="N3068">
        <v>29</v>
      </c>
      <c r="P3068" t="s">
        <v>6645</v>
      </c>
      <c r="Q3068">
        <v>59</v>
      </c>
    </row>
    <row r="3069" spans="1:17" x14ac:dyDescent="0.2">
      <c r="A3069" s="8" t="s">
        <v>4000</v>
      </c>
      <c r="D3069" s="8" t="s">
        <v>2862</v>
      </c>
      <c r="G3069" s="8" t="s">
        <v>7610</v>
      </c>
      <c r="M3069" t="s">
        <v>4000</v>
      </c>
      <c r="N3069">
        <v>31</v>
      </c>
      <c r="P3069" t="s">
        <v>2862</v>
      </c>
      <c r="Q3069">
        <v>176</v>
      </c>
    </row>
    <row r="3070" spans="1:17" x14ac:dyDescent="0.2">
      <c r="A3070" s="8" t="s">
        <v>2861</v>
      </c>
      <c r="D3070" s="8" t="s">
        <v>2445</v>
      </c>
      <c r="G3070" s="8" t="s">
        <v>3539</v>
      </c>
      <c r="M3070" t="s">
        <v>2861</v>
      </c>
      <c r="N3070">
        <v>181</v>
      </c>
      <c r="P3070" t="s">
        <v>2445</v>
      </c>
      <c r="Q3070">
        <v>175</v>
      </c>
    </row>
    <row r="3071" spans="1:17" x14ac:dyDescent="0.2">
      <c r="A3071" s="8" t="s">
        <v>2447</v>
      </c>
      <c r="D3071" s="8" t="s">
        <v>2056</v>
      </c>
      <c r="G3071" s="8" t="s">
        <v>3587</v>
      </c>
      <c r="M3071" t="s">
        <v>2447</v>
      </c>
      <c r="N3071">
        <v>172</v>
      </c>
      <c r="P3071" t="s">
        <v>2056</v>
      </c>
      <c r="Q3071">
        <v>153</v>
      </c>
    </row>
    <row r="3072" spans="1:17" x14ac:dyDescent="0.2">
      <c r="A3072" s="8" t="s">
        <v>1933</v>
      </c>
      <c r="D3072" s="8" t="s">
        <v>6214</v>
      </c>
      <c r="G3072" s="8" t="s">
        <v>3670</v>
      </c>
      <c r="M3072" t="s">
        <v>1933</v>
      </c>
      <c r="N3072">
        <v>158</v>
      </c>
      <c r="P3072" t="s">
        <v>6214</v>
      </c>
      <c r="Q3072">
        <v>123</v>
      </c>
    </row>
    <row r="3073" spans="1:17" x14ac:dyDescent="0.2">
      <c r="A3073" s="8" t="s">
        <v>2039</v>
      </c>
      <c r="D3073" s="8" t="s">
        <v>6303</v>
      </c>
      <c r="G3073" s="8" t="s">
        <v>2676</v>
      </c>
      <c r="M3073" t="s">
        <v>2039</v>
      </c>
      <c r="N3073">
        <v>133</v>
      </c>
      <c r="P3073" t="s">
        <v>6303</v>
      </c>
      <c r="Q3073">
        <v>118</v>
      </c>
    </row>
    <row r="3074" spans="1:17" x14ac:dyDescent="0.2">
      <c r="A3074" s="8" t="s">
        <v>2145</v>
      </c>
      <c r="D3074" s="8" t="s">
        <v>5629</v>
      </c>
      <c r="G3074" s="8" t="s">
        <v>2010</v>
      </c>
      <c r="M3074" t="s">
        <v>2145</v>
      </c>
      <c r="N3074">
        <v>126</v>
      </c>
      <c r="P3074" t="s">
        <v>5629</v>
      </c>
      <c r="Q3074">
        <v>106</v>
      </c>
    </row>
    <row r="3075" spans="1:17" x14ac:dyDescent="0.2">
      <c r="A3075" s="8" t="s">
        <v>2307</v>
      </c>
      <c r="D3075" s="8" t="s">
        <v>5679</v>
      </c>
      <c r="G3075" s="8" t="s">
        <v>2346</v>
      </c>
      <c r="M3075" t="s">
        <v>2307</v>
      </c>
      <c r="N3075">
        <v>116</v>
      </c>
      <c r="P3075" t="s">
        <v>5679</v>
      </c>
      <c r="Q3075">
        <v>90</v>
      </c>
    </row>
    <row r="3076" spans="1:17" x14ac:dyDescent="0.2">
      <c r="A3076" s="8" t="s">
        <v>7613</v>
      </c>
      <c r="D3076" s="8" t="s">
        <v>5751</v>
      </c>
      <c r="G3076" s="8" t="s">
        <v>2349</v>
      </c>
      <c r="M3076" t="s">
        <v>7613</v>
      </c>
      <c r="N3076">
        <v>70</v>
      </c>
      <c r="P3076" t="s">
        <v>5751</v>
      </c>
      <c r="Q3076">
        <v>94</v>
      </c>
    </row>
    <row r="3077" spans="1:17" x14ac:dyDescent="0.2">
      <c r="A3077" s="8" t="s">
        <v>7614</v>
      </c>
      <c r="D3077" s="8" t="s">
        <v>5810</v>
      </c>
      <c r="G3077" s="8" t="s">
        <v>1498</v>
      </c>
      <c r="M3077" t="s">
        <v>7614</v>
      </c>
      <c r="N3077">
        <v>70</v>
      </c>
      <c r="P3077" t="s">
        <v>5810</v>
      </c>
      <c r="Q3077">
        <v>72</v>
      </c>
    </row>
    <row r="3078" spans="1:17" x14ac:dyDescent="0.2">
      <c r="A3078" s="8" t="s">
        <v>4722</v>
      </c>
      <c r="D3078" s="8" t="s">
        <v>7612</v>
      </c>
      <c r="G3078" s="8" t="s">
        <v>1462</v>
      </c>
      <c r="M3078" t="s">
        <v>4722</v>
      </c>
      <c r="N3078">
        <v>58</v>
      </c>
      <c r="P3078" t="s">
        <v>7612</v>
      </c>
      <c r="Q3078">
        <v>50</v>
      </c>
    </row>
    <row r="3079" spans="1:17" x14ac:dyDescent="0.2">
      <c r="A3079" s="8" t="s">
        <v>2818</v>
      </c>
      <c r="D3079" s="8" t="s">
        <v>5987</v>
      </c>
      <c r="G3079" s="8" t="s">
        <v>5602</v>
      </c>
      <c r="M3079" t="s">
        <v>2818</v>
      </c>
      <c r="N3079">
        <v>121</v>
      </c>
      <c r="P3079" t="s">
        <v>5987</v>
      </c>
      <c r="Q3079">
        <v>61</v>
      </c>
    </row>
    <row r="3080" spans="1:17" x14ac:dyDescent="0.2">
      <c r="A3080" s="8" t="s">
        <v>3420</v>
      </c>
      <c r="D3080" s="8" t="s">
        <v>5983</v>
      </c>
      <c r="G3080" s="8" t="s">
        <v>1579</v>
      </c>
      <c r="M3080" t="s">
        <v>3420</v>
      </c>
      <c r="N3080">
        <v>113</v>
      </c>
      <c r="P3080" t="s">
        <v>5983</v>
      </c>
      <c r="Q3080">
        <v>47</v>
      </c>
    </row>
    <row r="3081" spans="1:17" x14ac:dyDescent="0.2">
      <c r="A3081" s="8" t="s">
        <v>6910</v>
      </c>
      <c r="D3081" s="8" t="s">
        <v>6112</v>
      </c>
      <c r="G3081" s="8" t="s">
        <v>5636</v>
      </c>
      <c r="M3081" t="s">
        <v>6910</v>
      </c>
      <c r="N3081">
        <v>103</v>
      </c>
      <c r="P3081" t="s">
        <v>6112</v>
      </c>
      <c r="Q3081">
        <v>32</v>
      </c>
    </row>
    <row r="3082" spans="1:17" x14ac:dyDescent="0.2">
      <c r="A3082" s="8" t="s">
        <v>7615</v>
      </c>
      <c r="D3082" s="8" t="s">
        <v>2774</v>
      </c>
      <c r="G3082" s="8" t="s">
        <v>1722</v>
      </c>
      <c r="M3082" t="s">
        <v>7615</v>
      </c>
      <c r="N3082">
        <v>92</v>
      </c>
      <c r="P3082" t="s">
        <v>2774</v>
      </c>
      <c r="Q3082">
        <v>140</v>
      </c>
    </row>
    <row r="3083" spans="1:17" x14ac:dyDescent="0.2">
      <c r="A3083" s="8" t="s">
        <v>1567</v>
      </c>
      <c r="D3083" s="8" t="s">
        <v>6218</v>
      </c>
      <c r="G3083" s="8" t="s">
        <v>5705</v>
      </c>
      <c r="M3083" t="s">
        <v>1567</v>
      </c>
      <c r="N3083">
        <v>84</v>
      </c>
      <c r="P3083" t="s">
        <v>6218</v>
      </c>
      <c r="Q3083">
        <v>121</v>
      </c>
    </row>
    <row r="3084" spans="1:17" x14ac:dyDescent="0.2">
      <c r="A3084" s="8" t="s">
        <v>1708</v>
      </c>
      <c r="D3084" s="8" t="s">
        <v>6254</v>
      </c>
      <c r="G3084" s="8" t="s">
        <v>5760</v>
      </c>
      <c r="M3084" t="s">
        <v>1708</v>
      </c>
      <c r="N3084">
        <v>108</v>
      </c>
      <c r="P3084" t="s">
        <v>6254</v>
      </c>
      <c r="Q3084">
        <v>117</v>
      </c>
    </row>
    <row r="3085" spans="1:17" x14ac:dyDescent="0.2">
      <c r="A3085" s="8" t="s">
        <v>3603</v>
      </c>
      <c r="D3085" s="8" t="s">
        <v>3368</v>
      </c>
      <c r="G3085" s="8" t="s">
        <v>5812</v>
      </c>
      <c r="M3085" t="s">
        <v>3603</v>
      </c>
      <c r="N3085">
        <v>75</v>
      </c>
      <c r="P3085" t="s">
        <v>3368</v>
      </c>
      <c r="Q3085">
        <v>135</v>
      </c>
    </row>
    <row r="3086" spans="1:17" x14ac:dyDescent="0.2">
      <c r="A3086" s="8" t="s">
        <v>3639</v>
      </c>
      <c r="D3086" s="8" t="s">
        <v>3402</v>
      </c>
      <c r="G3086" s="8" t="s">
        <v>5879</v>
      </c>
      <c r="M3086" t="s">
        <v>3639</v>
      </c>
      <c r="N3086">
        <v>93</v>
      </c>
      <c r="P3086" t="s">
        <v>3402</v>
      </c>
      <c r="Q3086">
        <v>105</v>
      </c>
    </row>
    <row r="3087" spans="1:17" x14ac:dyDescent="0.2">
      <c r="A3087" s="8" t="s">
        <v>3662</v>
      </c>
      <c r="D3087" s="8" t="s">
        <v>2928</v>
      </c>
      <c r="G3087" s="8" t="s">
        <v>5915</v>
      </c>
      <c r="M3087" t="s">
        <v>3662</v>
      </c>
      <c r="N3087">
        <v>62</v>
      </c>
      <c r="P3087" t="s">
        <v>2928</v>
      </c>
      <c r="Q3087">
        <v>125</v>
      </c>
    </row>
    <row r="3088" spans="1:17" x14ac:dyDescent="0.2">
      <c r="A3088" s="8" t="s">
        <v>3810</v>
      </c>
      <c r="D3088" s="8" t="s">
        <v>2951</v>
      </c>
      <c r="G3088" s="8" t="s">
        <v>5966</v>
      </c>
      <c r="M3088" t="s">
        <v>3810</v>
      </c>
      <c r="N3088">
        <v>55</v>
      </c>
      <c r="P3088" t="s">
        <v>2951</v>
      </c>
      <c r="Q3088">
        <v>104</v>
      </c>
    </row>
    <row r="3089" spans="1:17" x14ac:dyDescent="0.2">
      <c r="A3089" s="8" t="s">
        <v>3879</v>
      </c>
      <c r="D3089" s="8" t="s">
        <v>2969</v>
      </c>
      <c r="G3089" s="8" t="s">
        <v>5949</v>
      </c>
      <c r="M3089" t="s">
        <v>3879</v>
      </c>
      <c r="N3089">
        <v>51</v>
      </c>
      <c r="P3089" t="s">
        <v>2969</v>
      </c>
      <c r="Q3089">
        <v>98</v>
      </c>
    </row>
    <row r="3090" spans="1:17" x14ac:dyDescent="0.2">
      <c r="A3090" s="8" t="s">
        <v>7195</v>
      </c>
      <c r="D3090" s="8" t="s">
        <v>7980</v>
      </c>
      <c r="G3090" s="8" t="s">
        <v>6037</v>
      </c>
      <c r="M3090" t="s">
        <v>7195</v>
      </c>
      <c r="N3090">
        <v>49</v>
      </c>
      <c r="P3090" t="s">
        <v>7980</v>
      </c>
      <c r="Q3090">
        <v>83</v>
      </c>
    </row>
    <row r="3091" spans="1:17" x14ac:dyDescent="0.2">
      <c r="A3091" s="8" t="s">
        <v>2666</v>
      </c>
      <c r="D3091" s="8" t="s">
        <v>3035</v>
      </c>
      <c r="G3091" s="8" t="s">
        <v>6039</v>
      </c>
      <c r="M3091" t="s">
        <v>2666</v>
      </c>
      <c r="N3091">
        <v>151</v>
      </c>
      <c r="P3091" t="s">
        <v>3035</v>
      </c>
      <c r="Q3091">
        <v>93</v>
      </c>
    </row>
    <row r="3092" spans="1:17" x14ac:dyDescent="0.2">
      <c r="A3092" s="8" t="s">
        <v>2153</v>
      </c>
      <c r="D3092" s="8" t="s">
        <v>3049</v>
      </c>
      <c r="G3092" s="8" t="s">
        <v>6074</v>
      </c>
      <c r="M3092" t="s">
        <v>2153</v>
      </c>
      <c r="N3092">
        <v>138</v>
      </c>
      <c r="P3092" t="s">
        <v>3049</v>
      </c>
      <c r="Q3092">
        <v>80</v>
      </c>
    </row>
    <row r="3093" spans="1:17" x14ac:dyDescent="0.2">
      <c r="A3093" s="8" t="s">
        <v>2309</v>
      </c>
      <c r="D3093" s="8" t="s">
        <v>3097</v>
      </c>
      <c r="G3093" s="8" t="s">
        <v>6099</v>
      </c>
      <c r="M3093" t="s">
        <v>2309</v>
      </c>
      <c r="N3093">
        <v>129</v>
      </c>
      <c r="P3093" t="s">
        <v>3097</v>
      </c>
      <c r="Q3093">
        <v>84</v>
      </c>
    </row>
    <row r="3094" spans="1:17" x14ac:dyDescent="0.2">
      <c r="A3094" s="8" t="s">
        <v>7173</v>
      </c>
      <c r="D3094" s="8" t="s">
        <v>3120</v>
      </c>
      <c r="G3094" s="8" t="s">
        <v>6135</v>
      </c>
      <c r="M3094" t="s">
        <v>7173</v>
      </c>
      <c r="N3094">
        <v>121</v>
      </c>
      <c r="P3094" t="s">
        <v>3120</v>
      </c>
      <c r="Q3094">
        <v>74</v>
      </c>
    </row>
    <row r="3095" spans="1:17" x14ac:dyDescent="0.2">
      <c r="A3095" s="8" t="s">
        <v>1350</v>
      </c>
      <c r="D3095" s="8" t="s">
        <v>3140</v>
      </c>
      <c r="G3095" s="8" t="s">
        <v>7611</v>
      </c>
      <c r="M3095" t="s">
        <v>1350</v>
      </c>
      <c r="N3095">
        <v>138</v>
      </c>
      <c r="P3095" t="s">
        <v>3140</v>
      </c>
      <c r="Q3095">
        <v>48</v>
      </c>
    </row>
    <row r="3096" spans="1:17" x14ac:dyDescent="0.2">
      <c r="A3096" s="8" t="s">
        <v>3441</v>
      </c>
      <c r="D3096" s="8" t="s">
        <v>3201</v>
      </c>
      <c r="G3096" s="8" t="s">
        <v>6645</v>
      </c>
      <c r="M3096" t="s">
        <v>3441</v>
      </c>
      <c r="N3096">
        <v>103</v>
      </c>
      <c r="P3096" t="s">
        <v>3201</v>
      </c>
      <c r="Q3096">
        <v>44</v>
      </c>
    </row>
    <row r="3097" spans="1:17" x14ac:dyDescent="0.2">
      <c r="A3097" s="8" t="s">
        <v>1664</v>
      </c>
      <c r="D3097" s="8" t="s">
        <v>2699</v>
      </c>
      <c r="G3097" s="8" t="s">
        <v>2862</v>
      </c>
      <c r="M3097" t="s">
        <v>1664</v>
      </c>
      <c r="N3097">
        <v>128</v>
      </c>
      <c r="P3097" t="s">
        <v>2699</v>
      </c>
      <c r="Q3097">
        <v>157</v>
      </c>
    </row>
    <row r="3098" spans="1:17" x14ac:dyDescent="0.2">
      <c r="A3098" s="8" t="s">
        <v>3501</v>
      </c>
      <c r="D3098" s="8" t="s">
        <v>2078</v>
      </c>
      <c r="G3098" s="8" t="s">
        <v>2445</v>
      </c>
      <c r="M3098" t="s">
        <v>3501</v>
      </c>
      <c r="N3098">
        <v>90</v>
      </c>
      <c r="P3098" t="s">
        <v>2078</v>
      </c>
      <c r="Q3098">
        <v>148</v>
      </c>
    </row>
    <row r="3099" spans="1:17" x14ac:dyDescent="0.2">
      <c r="A3099" s="8" t="s">
        <v>1810</v>
      </c>
      <c r="D3099" s="8" t="s">
        <v>2084</v>
      </c>
      <c r="G3099" s="8" t="s">
        <v>2056</v>
      </c>
      <c r="M3099" t="s">
        <v>1810</v>
      </c>
      <c r="N3099">
        <v>117</v>
      </c>
      <c r="P3099" t="s">
        <v>2084</v>
      </c>
      <c r="Q3099">
        <v>137</v>
      </c>
    </row>
    <row r="3100" spans="1:17" x14ac:dyDescent="0.2">
      <c r="A3100" s="8" t="s">
        <v>3597</v>
      </c>
      <c r="D3100" s="8" t="s">
        <v>2244</v>
      </c>
      <c r="G3100" s="8" t="s">
        <v>6214</v>
      </c>
      <c r="M3100" t="s">
        <v>3597</v>
      </c>
      <c r="N3100">
        <v>75</v>
      </c>
      <c r="P3100" t="s">
        <v>2244</v>
      </c>
      <c r="Q3100">
        <v>121</v>
      </c>
    </row>
    <row r="3101" spans="1:17" x14ac:dyDescent="0.2">
      <c r="A3101" s="8" t="s">
        <v>1857</v>
      </c>
      <c r="D3101" s="8" t="s">
        <v>3364</v>
      </c>
      <c r="G3101" s="8" t="s">
        <v>6303</v>
      </c>
      <c r="M3101" t="s">
        <v>1857</v>
      </c>
      <c r="N3101">
        <v>105</v>
      </c>
      <c r="P3101" t="s">
        <v>3364</v>
      </c>
      <c r="Q3101">
        <v>119</v>
      </c>
    </row>
    <row r="3102" spans="1:17" x14ac:dyDescent="0.2">
      <c r="A3102" s="8" t="s">
        <v>3666</v>
      </c>
      <c r="D3102" s="8" t="s">
        <v>1478</v>
      </c>
      <c r="G3102" s="8" t="s">
        <v>5629</v>
      </c>
      <c r="M3102" t="s">
        <v>3666</v>
      </c>
      <c r="N3102">
        <v>62</v>
      </c>
      <c r="P3102" t="s">
        <v>1478</v>
      </c>
      <c r="Q3102">
        <v>155</v>
      </c>
    </row>
    <row r="3103" spans="1:17" x14ac:dyDescent="0.2">
      <c r="A3103" s="8" t="s">
        <v>7616</v>
      </c>
      <c r="D3103" s="8" t="s">
        <v>1502</v>
      </c>
      <c r="G3103" s="8" t="s">
        <v>5679</v>
      </c>
      <c r="M3103" t="s">
        <v>7616</v>
      </c>
      <c r="N3103">
        <v>76</v>
      </c>
      <c r="P3103" t="s">
        <v>1502</v>
      </c>
      <c r="Q3103">
        <v>134</v>
      </c>
    </row>
    <row r="3104" spans="1:17" x14ac:dyDescent="0.2">
      <c r="A3104" s="8" t="s">
        <v>3750</v>
      </c>
      <c r="D3104" s="8" t="s">
        <v>1346</v>
      </c>
      <c r="G3104" s="8" t="s">
        <v>5751</v>
      </c>
      <c r="M3104" t="s">
        <v>3750</v>
      </c>
      <c r="N3104">
        <v>73</v>
      </c>
      <c r="P3104" t="s">
        <v>1346</v>
      </c>
      <c r="Q3104">
        <v>114</v>
      </c>
    </row>
    <row r="3105" spans="1:17" x14ac:dyDescent="0.2">
      <c r="A3105" s="8" t="s">
        <v>3790</v>
      </c>
      <c r="D3105" s="8" t="s">
        <v>1667</v>
      </c>
      <c r="G3105" s="8" t="s">
        <v>5810</v>
      </c>
      <c r="M3105" t="s">
        <v>3790</v>
      </c>
      <c r="N3105">
        <v>56</v>
      </c>
      <c r="P3105" t="s">
        <v>1667</v>
      </c>
      <c r="Q3105">
        <v>127</v>
      </c>
    </row>
    <row r="3106" spans="1:17" x14ac:dyDescent="0.2">
      <c r="A3106" s="8" t="s">
        <v>3874</v>
      </c>
      <c r="D3106" s="8" t="s">
        <v>1568</v>
      </c>
      <c r="G3106" s="8" t="s">
        <v>7612</v>
      </c>
      <c r="M3106" t="s">
        <v>3874</v>
      </c>
      <c r="N3106">
        <v>48</v>
      </c>
      <c r="P3106" t="s">
        <v>1568</v>
      </c>
      <c r="Q3106">
        <v>105</v>
      </c>
    </row>
    <row r="3107" spans="1:17" x14ac:dyDescent="0.2">
      <c r="A3107" s="8" t="s">
        <v>3935</v>
      </c>
      <c r="D3107" s="8" t="s">
        <v>3508</v>
      </c>
      <c r="G3107" s="8" t="s">
        <v>5987</v>
      </c>
      <c r="M3107" t="s">
        <v>3935</v>
      </c>
      <c r="N3107">
        <v>54</v>
      </c>
      <c r="P3107" t="s">
        <v>3508</v>
      </c>
      <c r="Q3107">
        <v>96</v>
      </c>
    </row>
    <row r="3108" spans="1:17" x14ac:dyDescent="0.2">
      <c r="A3108" s="8" t="s">
        <v>3943</v>
      </c>
      <c r="D3108" s="8" t="s">
        <v>6908</v>
      </c>
      <c r="G3108" s="8" t="s">
        <v>5983</v>
      </c>
      <c r="M3108" t="s">
        <v>3943</v>
      </c>
      <c r="N3108">
        <v>35</v>
      </c>
      <c r="P3108" t="s">
        <v>6908</v>
      </c>
      <c r="Q3108">
        <v>84</v>
      </c>
    </row>
    <row r="3109" spans="1:17" x14ac:dyDescent="0.2">
      <c r="A3109" s="8" t="s">
        <v>2910</v>
      </c>
      <c r="D3109" s="8" t="s">
        <v>1806</v>
      </c>
      <c r="G3109" s="8" t="s">
        <v>6112</v>
      </c>
      <c r="M3109" t="s">
        <v>2910</v>
      </c>
      <c r="N3109">
        <v>176</v>
      </c>
      <c r="P3109" t="s">
        <v>1806</v>
      </c>
      <c r="Q3109">
        <v>102</v>
      </c>
    </row>
    <row r="3110" spans="1:17" x14ac:dyDescent="0.2">
      <c r="A3110" s="8" t="s">
        <v>2456</v>
      </c>
      <c r="D3110" s="8" t="s">
        <v>1725</v>
      </c>
      <c r="G3110" s="8" t="s">
        <v>6364</v>
      </c>
      <c r="M3110" t="s">
        <v>2456</v>
      </c>
      <c r="N3110">
        <v>162</v>
      </c>
      <c r="P3110" t="s">
        <v>1725</v>
      </c>
      <c r="Q3110">
        <v>86</v>
      </c>
    </row>
    <row r="3111" spans="1:17" x14ac:dyDescent="0.2">
      <c r="A3111" s="8" t="s">
        <v>1930</v>
      </c>
      <c r="D3111" s="8" t="s">
        <v>3580</v>
      </c>
      <c r="G3111" s="8" t="s">
        <v>2774</v>
      </c>
      <c r="M3111" t="s">
        <v>1930</v>
      </c>
      <c r="N3111">
        <v>161</v>
      </c>
      <c r="P3111" t="s">
        <v>3580</v>
      </c>
      <c r="Q3111">
        <v>58</v>
      </c>
    </row>
    <row r="3112" spans="1:17" x14ac:dyDescent="0.2">
      <c r="A3112" s="8" t="s">
        <v>2000</v>
      </c>
      <c r="D3112" s="8" t="s">
        <v>1848</v>
      </c>
      <c r="G3112" s="8" t="s">
        <v>6218</v>
      </c>
      <c r="M3112" t="s">
        <v>2000</v>
      </c>
      <c r="N3112">
        <v>140</v>
      </c>
      <c r="P3112" t="s">
        <v>1848</v>
      </c>
      <c r="Q3112">
        <v>108</v>
      </c>
    </row>
    <row r="3113" spans="1:17" x14ac:dyDescent="0.2">
      <c r="A3113" s="8" t="s">
        <v>2047</v>
      </c>
      <c r="D3113" s="8" t="s">
        <v>3652</v>
      </c>
      <c r="G3113" s="8" t="s">
        <v>6254</v>
      </c>
      <c r="M3113" t="s">
        <v>2047</v>
      </c>
      <c r="N3113">
        <v>163</v>
      </c>
      <c r="P3113" t="s">
        <v>3652</v>
      </c>
      <c r="Q3113">
        <v>84</v>
      </c>
    </row>
    <row r="3114" spans="1:17" x14ac:dyDescent="0.2">
      <c r="A3114" s="8" t="s">
        <v>4091</v>
      </c>
      <c r="D3114" s="8" t="s">
        <v>3676</v>
      </c>
      <c r="G3114" s="8" t="s">
        <v>3368</v>
      </c>
      <c r="M3114" t="s">
        <v>4091</v>
      </c>
      <c r="N3114">
        <v>141</v>
      </c>
      <c r="P3114" t="s">
        <v>3676</v>
      </c>
      <c r="Q3114">
        <v>75</v>
      </c>
    </row>
    <row r="3115" spans="1:17" x14ac:dyDescent="0.2">
      <c r="A3115" s="8" t="s">
        <v>4139</v>
      </c>
      <c r="D3115" s="8" t="s">
        <v>3738</v>
      </c>
      <c r="G3115" s="8" t="s">
        <v>3402</v>
      </c>
      <c r="M3115" t="s">
        <v>4139</v>
      </c>
      <c r="N3115">
        <v>110</v>
      </c>
      <c r="P3115" t="s">
        <v>3738</v>
      </c>
      <c r="Q3115">
        <v>64</v>
      </c>
    </row>
    <row r="3116" spans="1:17" x14ac:dyDescent="0.2">
      <c r="A3116" s="8" t="s">
        <v>7617</v>
      </c>
      <c r="D3116" s="8" t="s">
        <v>3798</v>
      </c>
      <c r="G3116" s="8" t="s">
        <v>2928</v>
      </c>
      <c r="M3116" t="s">
        <v>7617</v>
      </c>
      <c r="N3116">
        <v>101</v>
      </c>
      <c r="P3116" t="s">
        <v>3798</v>
      </c>
      <c r="Q3116">
        <v>84</v>
      </c>
    </row>
    <row r="3117" spans="1:17" x14ac:dyDescent="0.2">
      <c r="A3117" s="8" t="s">
        <v>6911</v>
      </c>
      <c r="D3117" s="8" t="s">
        <v>3881</v>
      </c>
      <c r="G3117" s="8" t="s">
        <v>2951</v>
      </c>
      <c r="M3117" t="s">
        <v>6911</v>
      </c>
      <c r="N3117">
        <v>81</v>
      </c>
      <c r="P3117" t="s">
        <v>3881</v>
      </c>
      <c r="Q3117">
        <v>75</v>
      </c>
    </row>
    <row r="3118" spans="1:17" x14ac:dyDescent="0.2">
      <c r="A3118" s="8" t="s">
        <v>3226</v>
      </c>
      <c r="D3118" s="8" t="s">
        <v>3809</v>
      </c>
      <c r="G3118" s="8" t="s">
        <v>2969</v>
      </c>
      <c r="M3118" t="s">
        <v>3226</v>
      </c>
      <c r="N3118">
        <v>59</v>
      </c>
      <c r="P3118" t="s">
        <v>3809</v>
      </c>
      <c r="Q3118">
        <v>63</v>
      </c>
    </row>
    <row r="3119" spans="1:17" x14ac:dyDescent="0.2">
      <c r="A3119" s="8" t="s">
        <v>7618</v>
      </c>
      <c r="D3119" s="8" t="s">
        <v>3853</v>
      </c>
      <c r="G3119" s="8" t="s">
        <v>7980</v>
      </c>
      <c r="M3119" t="s">
        <v>7618</v>
      </c>
      <c r="N3119">
        <v>56</v>
      </c>
      <c r="P3119" t="s">
        <v>3853</v>
      </c>
      <c r="Q3119">
        <v>70</v>
      </c>
    </row>
    <row r="3120" spans="1:17" x14ac:dyDescent="0.2">
      <c r="A3120" s="8" t="s">
        <v>3392</v>
      </c>
      <c r="D3120" s="8" t="s">
        <v>3900</v>
      </c>
      <c r="G3120" s="8" t="s">
        <v>3035</v>
      </c>
      <c r="M3120" t="s">
        <v>3392</v>
      </c>
      <c r="N3120">
        <v>125</v>
      </c>
      <c r="P3120" t="s">
        <v>3900</v>
      </c>
      <c r="Q3120">
        <v>58</v>
      </c>
    </row>
    <row r="3121" spans="1:17" x14ac:dyDescent="0.2">
      <c r="A3121" s="8" t="s">
        <v>6394</v>
      </c>
      <c r="D3121" s="8" t="s">
        <v>3919</v>
      </c>
      <c r="G3121" s="8" t="s">
        <v>3049</v>
      </c>
      <c r="M3121" t="s">
        <v>6394</v>
      </c>
      <c r="N3121">
        <v>105</v>
      </c>
      <c r="P3121" t="s">
        <v>3919</v>
      </c>
      <c r="Q3121">
        <v>37</v>
      </c>
    </row>
    <row r="3122" spans="1:17" x14ac:dyDescent="0.2">
      <c r="A3122" s="8" t="s">
        <v>1381</v>
      </c>
      <c r="D3122" s="8" t="s">
        <v>6909</v>
      </c>
      <c r="G3122" s="8" t="s">
        <v>3097</v>
      </c>
      <c r="M3122" t="s">
        <v>1381</v>
      </c>
      <c r="N3122">
        <v>117</v>
      </c>
      <c r="P3122" t="s">
        <v>6909</v>
      </c>
      <c r="Q3122">
        <v>41</v>
      </c>
    </row>
    <row r="3123" spans="1:17" x14ac:dyDescent="0.2">
      <c r="A3123" s="8" t="s">
        <v>7619</v>
      </c>
      <c r="D3123" s="8" t="s">
        <v>3928</v>
      </c>
      <c r="G3123" s="8" t="s">
        <v>3120</v>
      </c>
      <c r="M3123" t="s">
        <v>7619</v>
      </c>
      <c r="N3123">
        <v>101</v>
      </c>
      <c r="P3123" t="s">
        <v>3928</v>
      </c>
      <c r="Q3123">
        <v>31</v>
      </c>
    </row>
    <row r="3124" spans="1:17" x14ac:dyDescent="0.2">
      <c r="A3124" s="8" t="s">
        <v>1604</v>
      </c>
      <c r="D3124" s="8" t="s">
        <v>3948</v>
      </c>
      <c r="G3124" s="8" t="s">
        <v>3140</v>
      </c>
      <c r="M3124" t="s">
        <v>1604</v>
      </c>
      <c r="N3124">
        <v>95</v>
      </c>
      <c r="P3124" t="s">
        <v>3948</v>
      </c>
      <c r="Q3124">
        <v>46</v>
      </c>
    </row>
    <row r="3125" spans="1:17" x14ac:dyDescent="0.2">
      <c r="A3125" s="8" t="s">
        <v>3047</v>
      </c>
      <c r="D3125" s="8" t="s">
        <v>3962</v>
      </c>
      <c r="G3125" s="8" t="s">
        <v>3201</v>
      </c>
      <c r="M3125" t="s">
        <v>3047</v>
      </c>
      <c r="N3125">
        <v>92</v>
      </c>
      <c r="P3125" t="s">
        <v>3962</v>
      </c>
      <c r="Q3125">
        <v>44</v>
      </c>
    </row>
    <row r="3126" spans="1:17" x14ac:dyDescent="0.2">
      <c r="A3126" s="8" t="s">
        <v>6912</v>
      </c>
      <c r="D3126" s="8" t="s">
        <v>4000</v>
      </c>
      <c r="G3126" s="8" t="s">
        <v>8406</v>
      </c>
      <c r="M3126" t="s">
        <v>6912</v>
      </c>
      <c r="N3126">
        <v>70</v>
      </c>
      <c r="P3126" t="s">
        <v>4000</v>
      </c>
      <c r="Q3126">
        <v>37</v>
      </c>
    </row>
    <row r="3127" spans="1:17" x14ac:dyDescent="0.2">
      <c r="A3127" s="8" t="s">
        <v>3113</v>
      </c>
      <c r="D3127" s="8" t="s">
        <v>7251</v>
      </c>
      <c r="G3127" s="8" t="s">
        <v>2699</v>
      </c>
      <c r="M3127" t="s">
        <v>3113</v>
      </c>
      <c r="N3127">
        <v>75</v>
      </c>
      <c r="P3127" t="s">
        <v>7251</v>
      </c>
      <c r="Q3127">
        <v>24</v>
      </c>
    </row>
    <row r="3128" spans="1:17" x14ac:dyDescent="0.2">
      <c r="A3128" s="8" t="s">
        <v>7620</v>
      </c>
      <c r="D3128" s="8" t="s">
        <v>2861</v>
      </c>
      <c r="G3128" s="8" t="s">
        <v>2078</v>
      </c>
      <c r="M3128" t="s">
        <v>7620</v>
      </c>
      <c r="N3128">
        <v>52</v>
      </c>
      <c r="P3128" t="s">
        <v>2861</v>
      </c>
      <c r="Q3128">
        <v>190</v>
      </c>
    </row>
    <row r="3129" spans="1:17" x14ac:dyDescent="0.2">
      <c r="A3129" s="8" t="s">
        <v>3184</v>
      </c>
      <c r="D3129" s="8" t="s">
        <v>2447</v>
      </c>
      <c r="G3129" s="8" t="s">
        <v>2084</v>
      </c>
      <c r="M3129" t="s">
        <v>3184</v>
      </c>
      <c r="N3129">
        <v>55</v>
      </c>
      <c r="P3129" t="s">
        <v>2447</v>
      </c>
      <c r="Q3129">
        <v>181</v>
      </c>
    </row>
    <row r="3130" spans="1:17" x14ac:dyDescent="0.2">
      <c r="A3130" s="8" t="s">
        <v>7621</v>
      </c>
      <c r="D3130" s="8" t="s">
        <v>1933</v>
      </c>
      <c r="G3130" s="8" t="s">
        <v>1478</v>
      </c>
      <c r="M3130" t="s">
        <v>7621</v>
      </c>
      <c r="N3130">
        <v>41</v>
      </c>
      <c r="P3130" t="s">
        <v>1933</v>
      </c>
      <c r="Q3130">
        <v>160</v>
      </c>
    </row>
    <row r="3131" spans="1:17" x14ac:dyDescent="0.2">
      <c r="A3131" s="8" t="s">
        <v>3268</v>
      </c>
      <c r="D3131" s="8" t="s">
        <v>2039</v>
      </c>
      <c r="G3131" s="8" t="s">
        <v>1502</v>
      </c>
      <c r="M3131" t="s">
        <v>3268</v>
      </c>
      <c r="N3131">
        <v>40</v>
      </c>
      <c r="P3131" t="s">
        <v>2039</v>
      </c>
      <c r="Q3131">
        <v>152</v>
      </c>
    </row>
    <row r="3132" spans="1:17" x14ac:dyDescent="0.2">
      <c r="A3132" s="8" t="s">
        <v>6372</v>
      </c>
      <c r="D3132" s="8" t="s">
        <v>2145</v>
      </c>
      <c r="G3132" s="8" t="s">
        <v>1346</v>
      </c>
      <c r="M3132" t="s">
        <v>6372</v>
      </c>
      <c r="N3132">
        <v>117</v>
      </c>
      <c r="P3132" t="s">
        <v>2145</v>
      </c>
      <c r="Q3132">
        <v>136</v>
      </c>
    </row>
    <row r="3133" spans="1:17" x14ac:dyDescent="0.2">
      <c r="A3133" s="8" t="s">
        <v>2631</v>
      </c>
      <c r="D3133" s="8" t="s">
        <v>2307</v>
      </c>
      <c r="G3133" s="8" t="s">
        <v>1667</v>
      </c>
      <c r="M3133" t="s">
        <v>2631</v>
      </c>
      <c r="N3133">
        <v>156</v>
      </c>
      <c r="P3133" t="s">
        <v>2307</v>
      </c>
      <c r="Q3133">
        <v>134</v>
      </c>
    </row>
    <row r="3134" spans="1:17" x14ac:dyDescent="0.2">
      <c r="A3134" s="8" t="s">
        <v>1890</v>
      </c>
      <c r="D3134" s="8" t="s">
        <v>4030</v>
      </c>
      <c r="G3134" s="8" t="s">
        <v>1568</v>
      </c>
      <c r="M3134" t="s">
        <v>1890</v>
      </c>
      <c r="N3134">
        <v>154</v>
      </c>
      <c r="P3134" t="s">
        <v>4030</v>
      </c>
      <c r="Q3134">
        <v>115</v>
      </c>
    </row>
    <row r="3135" spans="1:17" x14ac:dyDescent="0.2">
      <c r="A3135" s="8" t="s">
        <v>2234</v>
      </c>
      <c r="D3135" s="8" t="s">
        <v>4144</v>
      </c>
      <c r="G3135" s="8" t="s">
        <v>3508</v>
      </c>
      <c r="M3135" t="s">
        <v>2234</v>
      </c>
      <c r="N3135">
        <v>135</v>
      </c>
      <c r="P3135" t="s">
        <v>4144</v>
      </c>
      <c r="Q3135">
        <v>123</v>
      </c>
    </row>
    <row r="3136" spans="1:17" x14ac:dyDescent="0.2">
      <c r="A3136" s="8" t="s">
        <v>7622</v>
      </c>
      <c r="D3136" s="8" t="s">
        <v>7613</v>
      </c>
      <c r="G3136" s="8" t="s">
        <v>6908</v>
      </c>
      <c r="M3136" t="s">
        <v>7622</v>
      </c>
      <c r="N3136">
        <v>138</v>
      </c>
      <c r="P3136" t="s">
        <v>7613</v>
      </c>
      <c r="Q3136">
        <v>73</v>
      </c>
    </row>
    <row r="3137" spans="1:17" x14ac:dyDescent="0.2">
      <c r="A3137" s="8" t="s">
        <v>7623</v>
      </c>
      <c r="D3137" s="8" t="s">
        <v>7614</v>
      </c>
      <c r="G3137" s="8" t="s">
        <v>1806</v>
      </c>
      <c r="M3137" t="s">
        <v>7623</v>
      </c>
      <c r="N3137">
        <v>98</v>
      </c>
      <c r="P3137" t="s">
        <v>7614</v>
      </c>
      <c r="Q3137">
        <v>67</v>
      </c>
    </row>
    <row r="3138" spans="1:17" x14ac:dyDescent="0.2">
      <c r="A3138" s="8" t="s">
        <v>7624</v>
      </c>
      <c r="D3138" s="8" t="s">
        <v>4722</v>
      </c>
      <c r="G3138" s="8" t="s">
        <v>1725</v>
      </c>
      <c r="M3138" t="s">
        <v>7624</v>
      </c>
      <c r="N3138">
        <v>101</v>
      </c>
      <c r="P3138" t="s">
        <v>4722</v>
      </c>
      <c r="Q3138">
        <v>49</v>
      </c>
    </row>
    <row r="3139" spans="1:17" x14ac:dyDescent="0.2">
      <c r="A3139" s="8" t="s">
        <v>2971</v>
      </c>
      <c r="D3139" s="8" t="s">
        <v>7172</v>
      </c>
      <c r="G3139" s="8" t="s">
        <v>3580</v>
      </c>
      <c r="M3139" t="s">
        <v>2971</v>
      </c>
      <c r="N3139">
        <v>131</v>
      </c>
      <c r="P3139" t="s">
        <v>7172</v>
      </c>
      <c r="Q3139">
        <v>129</v>
      </c>
    </row>
    <row r="3140" spans="1:17" x14ac:dyDescent="0.2">
      <c r="A3140" s="8" t="s">
        <v>6913</v>
      </c>
      <c r="D3140" s="8" t="s">
        <v>2818</v>
      </c>
      <c r="G3140" s="8" t="s">
        <v>1848</v>
      </c>
      <c r="M3140" t="s">
        <v>6913</v>
      </c>
      <c r="N3140">
        <v>71</v>
      </c>
      <c r="P3140" t="s">
        <v>2818</v>
      </c>
      <c r="Q3140">
        <v>126</v>
      </c>
    </row>
    <row r="3141" spans="1:17" x14ac:dyDescent="0.2">
      <c r="A3141" s="8" t="s">
        <v>7625</v>
      </c>
      <c r="D3141" s="8" t="s">
        <v>3420</v>
      </c>
      <c r="G3141" s="8" t="s">
        <v>3652</v>
      </c>
      <c r="M3141" t="s">
        <v>7625</v>
      </c>
      <c r="N3141">
        <v>78</v>
      </c>
      <c r="P3141" t="s">
        <v>3420</v>
      </c>
      <c r="Q3141">
        <v>117</v>
      </c>
    </row>
    <row r="3142" spans="1:17" x14ac:dyDescent="0.2">
      <c r="A3142" s="8" t="s">
        <v>1794</v>
      </c>
      <c r="D3142" s="8" t="s">
        <v>6910</v>
      </c>
      <c r="G3142" s="8" t="s">
        <v>3676</v>
      </c>
      <c r="M3142" t="s">
        <v>1794</v>
      </c>
      <c r="N3142">
        <v>82</v>
      </c>
      <c r="P3142" t="s">
        <v>6910</v>
      </c>
      <c r="Q3142">
        <v>109</v>
      </c>
    </row>
    <row r="3143" spans="1:17" x14ac:dyDescent="0.2">
      <c r="A3143" s="8" t="s">
        <v>3133</v>
      </c>
      <c r="D3143" s="8" t="s">
        <v>7615</v>
      </c>
      <c r="G3143" s="8" t="s">
        <v>3738</v>
      </c>
      <c r="M3143" t="s">
        <v>3133</v>
      </c>
      <c r="N3143">
        <v>84</v>
      </c>
      <c r="P3143" t="s">
        <v>7615</v>
      </c>
      <c r="Q3143">
        <v>104</v>
      </c>
    </row>
    <row r="3144" spans="1:17" x14ac:dyDescent="0.2">
      <c r="A3144" s="8" t="s">
        <v>6914</v>
      </c>
      <c r="D3144" s="8" t="s">
        <v>1567</v>
      </c>
      <c r="G3144" s="8" t="s">
        <v>8407</v>
      </c>
      <c r="M3144" t="s">
        <v>6914</v>
      </c>
      <c r="N3144">
        <v>50</v>
      </c>
      <c r="P3144" t="s">
        <v>1567</v>
      </c>
      <c r="Q3144">
        <v>79</v>
      </c>
    </row>
    <row r="3145" spans="1:17" x14ac:dyDescent="0.2">
      <c r="A3145" s="8" t="s">
        <v>3171</v>
      </c>
      <c r="D3145" s="8" t="s">
        <v>1708</v>
      </c>
      <c r="G3145" s="8" t="s">
        <v>3798</v>
      </c>
      <c r="M3145" t="s">
        <v>3171</v>
      </c>
      <c r="N3145">
        <v>56</v>
      </c>
      <c r="P3145" t="s">
        <v>1708</v>
      </c>
      <c r="Q3145">
        <v>102</v>
      </c>
    </row>
    <row r="3146" spans="1:17" x14ac:dyDescent="0.2">
      <c r="A3146" s="8" t="s">
        <v>7626</v>
      </c>
      <c r="D3146" s="8" t="s">
        <v>3603</v>
      </c>
      <c r="G3146" s="8" t="s">
        <v>3881</v>
      </c>
      <c r="M3146" t="s">
        <v>7626</v>
      </c>
      <c r="N3146">
        <v>31</v>
      </c>
      <c r="P3146" t="s">
        <v>3603</v>
      </c>
      <c r="Q3146">
        <v>75</v>
      </c>
    </row>
    <row r="3147" spans="1:17" x14ac:dyDescent="0.2">
      <c r="A3147" s="8" t="s">
        <v>2703</v>
      </c>
      <c r="D3147" s="8" t="s">
        <v>3639</v>
      </c>
      <c r="G3147" s="8" t="s">
        <v>3809</v>
      </c>
      <c r="M3147" t="s">
        <v>2703</v>
      </c>
      <c r="N3147">
        <v>140</v>
      </c>
      <c r="P3147" t="s">
        <v>3639</v>
      </c>
      <c r="Q3147">
        <v>89</v>
      </c>
    </row>
    <row r="3148" spans="1:17" x14ac:dyDescent="0.2">
      <c r="A3148" s="8" t="s">
        <v>2079</v>
      </c>
      <c r="D3148" s="8" t="s">
        <v>3662</v>
      </c>
      <c r="G3148" s="8" t="s">
        <v>3853</v>
      </c>
      <c r="M3148" t="s">
        <v>2079</v>
      </c>
      <c r="N3148">
        <v>144</v>
      </c>
      <c r="P3148" t="s">
        <v>3662</v>
      </c>
      <c r="Q3148">
        <v>57</v>
      </c>
    </row>
    <row r="3149" spans="1:17" x14ac:dyDescent="0.2">
      <c r="A3149" s="8" t="s">
        <v>2083</v>
      </c>
      <c r="D3149" s="8" t="s">
        <v>3810</v>
      </c>
      <c r="G3149" s="8" t="s">
        <v>3900</v>
      </c>
      <c r="M3149" t="s">
        <v>2083</v>
      </c>
      <c r="N3149">
        <v>131</v>
      </c>
      <c r="P3149" t="s">
        <v>3810</v>
      </c>
      <c r="Q3149">
        <v>52</v>
      </c>
    </row>
    <row r="3150" spans="1:17" x14ac:dyDescent="0.2">
      <c r="A3150" s="8" t="s">
        <v>7252</v>
      </c>
      <c r="D3150" s="8" t="s">
        <v>3879</v>
      </c>
      <c r="G3150" s="8" t="s">
        <v>3919</v>
      </c>
      <c r="M3150" t="s">
        <v>7252</v>
      </c>
      <c r="N3150">
        <v>94</v>
      </c>
      <c r="P3150" t="s">
        <v>3879</v>
      </c>
      <c r="Q3150">
        <v>46</v>
      </c>
    </row>
    <row r="3151" spans="1:17" x14ac:dyDescent="0.2">
      <c r="A3151" s="8" t="s">
        <v>4413</v>
      </c>
      <c r="D3151" s="8" t="s">
        <v>7195</v>
      </c>
      <c r="G3151" s="8" t="s">
        <v>3928</v>
      </c>
      <c r="M3151" t="s">
        <v>4413</v>
      </c>
      <c r="N3151">
        <v>70</v>
      </c>
      <c r="P3151" t="s">
        <v>7195</v>
      </c>
      <c r="Q3151">
        <v>46</v>
      </c>
    </row>
    <row r="3152" spans="1:17" x14ac:dyDescent="0.2">
      <c r="A3152" s="8" t="s">
        <v>6915</v>
      </c>
      <c r="D3152" s="8" t="s">
        <v>2666</v>
      </c>
      <c r="G3152" s="8" t="s">
        <v>3948</v>
      </c>
      <c r="M3152" t="s">
        <v>6915</v>
      </c>
      <c r="N3152">
        <v>137</v>
      </c>
      <c r="P3152" t="s">
        <v>2666</v>
      </c>
      <c r="Q3152">
        <v>154</v>
      </c>
    </row>
    <row r="3153" spans="1:17" x14ac:dyDescent="0.2">
      <c r="A3153" s="8" t="s">
        <v>4975</v>
      </c>
      <c r="D3153" s="8" t="s">
        <v>2153</v>
      </c>
      <c r="G3153" s="8" t="s">
        <v>3962</v>
      </c>
      <c r="M3153" t="s">
        <v>4975</v>
      </c>
      <c r="N3153">
        <v>130</v>
      </c>
      <c r="P3153" t="s">
        <v>2153</v>
      </c>
      <c r="Q3153">
        <v>141</v>
      </c>
    </row>
    <row r="3154" spans="1:17" x14ac:dyDescent="0.2">
      <c r="A3154" s="8" t="s">
        <v>7116</v>
      </c>
      <c r="D3154" s="8" t="s">
        <v>2309</v>
      </c>
      <c r="G3154" s="8" t="s">
        <v>4000</v>
      </c>
      <c r="M3154" t="s">
        <v>7116</v>
      </c>
      <c r="N3154">
        <v>78</v>
      </c>
      <c r="P3154" t="s">
        <v>2309</v>
      </c>
      <c r="Q3154">
        <v>128</v>
      </c>
    </row>
    <row r="3155" spans="1:17" x14ac:dyDescent="0.2">
      <c r="A3155" s="8" t="s">
        <v>7627</v>
      </c>
      <c r="D3155" s="8" t="s">
        <v>7173</v>
      </c>
      <c r="G3155" s="8" t="s">
        <v>7251</v>
      </c>
      <c r="M3155" t="s">
        <v>7627</v>
      </c>
      <c r="N3155">
        <v>52</v>
      </c>
      <c r="P3155" t="s">
        <v>7173</v>
      </c>
      <c r="Q3155">
        <v>118</v>
      </c>
    </row>
    <row r="3156" spans="1:17" x14ac:dyDescent="0.2">
      <c r="A3156" s="8" t="s">
        <v>6341</v>
      </c>
      <c r="D3156" s="8" t="s">
        <v>1350</v>
      </c>
      <c r="G3156" s="8" t="s">
        <v>8408</v>
      </c>
      <c r="M3156" t="s">
        <v>6341</v>
      </c>
      <c r="N3156">
        <v>111</v>
      </c>
      <c r="P3156" t="s">
        <v>1350</v>
      </c>
      <c r="Q3156">
        <v>138</v>
      </c>
    </row>
    <row r="3157" spans="1:17" x14ac:dyDescent="0.2">
      <c r="A3157" s="8" t="s">
        <v>2461</v>
      </c>
      <c r="D3157" s="8" t="s">
        <v>3441</v>
      </c>
      <c r="G3157" s="8" t="s">
        <v>2861</v>
      </c>
      <c r="M3157" t="s">
        <v>2461</v>
      </c>
      <c r="N3157">
        <v>133</v>
      </c>
      <c r="P3157" t="s">
        <v>3441</v>
      </c>
      <c r="Q3157">
        <v>114</v>
      </c>
    </row>
    <row r="3158" spans="1:17" x14ac:dyDescent="0.2">
      <c r="A3158" s="8" t="s">
        <v>5535</v>
      </c>
      <c r="D3158" s="8" t="s">
        <v>1664</v>
      </c>
      <c r="G3158" s="8" t="s">
        <v>2447</v>
      </c>
      <c r="M3158" t="s">
        <v>5535</v>
      </c>
      <c r="N3158">
        <v>113</v>
      </c>
      <c r="P3158" t="s">
        <v>1664</v>
      </c>
      <c r="Q3158">
        <v>132</v>
      </c>
    </row>
    <row r="3159" spans="1:17" x14ac:dyDescent="0.2">
      <c r="A3159" s="8" t="s">
        <v>4912</v>
      </c>
      <c r="D3159" s="8" t="s">
        <v>3501</v>
      </c>
      <c r="G3159" s="8" t="s">
        <v>1933</v>
      </c>
      <c r="M3159" t="s">
        <v>4912</v>
      </c>
      <c r="N3159">
        <v>118</v>
      </c>
      <c r="P3159" t="s">
        <v>3501</v>
      </c>
      <c r="Q3159">
        <v>94</v>
      </c>
    </row>
    <row r="3160" spans="1:17" x14ac:dyDescent="0.2">
      <c r="A3160" s="8" t="s">
        <v>2814</v>
      </c>
      <c r="D3160" s="8" t="s">
        <v>1810</v>
      </c>
      <c r="G3160" s="8" t="s">
        <v>2039</v>
      </c>
      <c r="M3160" t="s">
        <v>2814</v>
      </c>
      <c r="N3160">
        <v>137</v>
      </c>
      <c r="P3160" t="s">
        <v>1810</v>
      </c>
      <c r="Q3160">
        <v>118</v>
      </c>
    </row>
    <row r="3161" spans="1:17" x14ac:dyDescent="0.2">
      <c r="A3161" s="8" t="s">
        <v>2301</v>
      </c>
      <c r="D3161" s="8" t="s">
        <v>3597</v>
      </c>
      <c r="G3161" s="8" t="s">
        <v>2145</v>
      </c>
      <c r="M3161" t="s">
        <v>2301</v>
      </c>
      <c r="N3161">
        <v>127</v>
      </c>
      <c r="P3161" t="s">
        <v>3597</v>
      </c>
      <c r="Q3161">
        <v>81</v>
      </c>
    </row>
    <row r="3162" spans="1:17" x14ac:dyDescent="0.2">
      <c r="A3162" s="8" t="s">
        <v>4958</v>
      </c>
      <c r="D3162" s="8" t="s">
        <v>1857</v>
      </c>
      <c r="G3162" s="8" t="s">
        <v>2307</v>
      </c>
      <c r="M3162" t="s">
        <v>4958</v>
      </c>
      <c r="N3162">
        <v>129</v>
      </c>
      <c r="P3162" t="s">
        <v>1857</v>
      </c>
      <c r="Q3162">
        <v>102</v>
      </c>
    </row>
    <row r="3163" spans="1:17" x14ac:dyDescent="0.2">
      <c r="A3163" s="8" t="s">
        <v>5018</v>
      </c>
      <c r="D3163" s="8" t="s">
        <v>3666</v>
      </c>
      <c r="G3163" s="8" t="s">
        <v>4030</v>
      </c>
      <c r="M3163" t="s">
        <v>5018</v>
      </c>
      <c r="N3163">
        <v>119</v>
      </c>
      <c r="P3163" t="s">
        <v>3666</v>
      </c>
      <c r="Q3163">
        <v>71</v>
      </c>
    </row>
    <row r="3164" spans="1:17" x14ac:dyDescent="0.2">
      <c r="A3164" s="8" t="s">
        <v>3431</v>
      </c>
      <c r="D3164" s="8" t="s">
        <v>7616</v>
      </c>
      <c r="G3164" s="8" t="s">
        <v>7613</v>
      </c>
      <c r="M3164" t="s">
        <v>3431</v>
      </c>
      <c r="N3164">
        <v>107</v>
      </c>
      <c r="P3164" t="s">
        <v>7616</v>
      </c>
      <c r="Q3164">
        <v>78</v>
      </c>
    </row>
    <row r="3165" spans="1:17" x14ac:dyDescent="0.2">
      <c r="A3165" s="8" t="s">
        <v>3521</v>
      </c>
      <c r="D3165" s="8" t="s">
        <v>3750</v>
      </c>
      <c r="G3165" s="8" t="s">
        <v>7614</v>
      </c>
      <c r="M3165" t="s">
        <v>3521</v>
      </c>
      <c r="N3165">
        <v>97</v>
      </c>
      <c r="P3165" t="s">
        <v>3750</v>
      </c>
      <c r="Q3165">
        <v>81</v>
      </c>
    </row>
    <row r="3166" spans="1:17" x14ac:dyDescent="0.2">
      <c r="A3166" s="8" t="s">
        <v>6916</v>
      </c>
      <c r="D3166" s="8" t="s">
        <v>3790</v>
      </c>
      <c r="G3166" s="8" t="s">
        <v>4722</v>
      </c>
      <c r="M3166" t="s">
        <v>6916</v>
      </c>
      <c r="N3166">
        <v>78</v>
      </c>
      <c r="P3166" t="s">
        <v>3790</v>
      </c>
      <c r="Q3166">
        <v>53</v>
      </c>
    </row>
    <row r="3167" spans="1:17" x14ac:dyDescent="0.2">
      <c r="A3167" s="8" t="s">
        <v>3745</v>
      </c>
      <c r="D3167" s="8" t="s">
        <v>3874</v>
      </c>
      <c r="G3167" s="8" t="s">
        <v>2818</v>
      </c>
      <c r="M3167" t="s">
        <v>3745</v>
      </c>
      <c r="N3167">
        <v>76</v>
      </c>
      <c r="P3167" t="s">
        <v>3874</v>
      </c>
      <c r="Q3167">
        <v>49</v>
      </c>
    </row>
    <row r="3168" spans="1:17" x14ac:dyDescent="0.2">
      <c r="A3168" s="8" t="s">
        <v>6917</v>
      </c>
      <c r="D3168" s="8" t="s">
        <v>3935</v>
      </c>
      <c r="G3168" s="8" t="s">
        <v>3420</v>
      </c>
      <c r="M3168" t="s">
        <v>6917</v>
      </c>
      <c r="N3168">
        <v>57</v>
      </c>
      <c r="P3168" t="s">
        <v>3935</v>
      </c>
      <c r="Q3168">
        <v>61</v>
      </c>
    </row>
    <row r="3169" spans="1:17" x14ac:dyDescent="0.2">
      <c r="A3169" s="8" t="s">
        <v>8037</v>
      </c>
      <c r="D3169" s="8" t="s">
        <v>3943</v>
      </c>
      <c r="G3169" s="8" t="s">
        <v>6910</v>
      </c>
      <c r="M3169" t="s">
        <v>8037</v>
      </c>
      <c r="N3169">
        <v>41</v>
      </c>
      <c r="P3169" t="s">
        <v>3943</v>
      </c>
      <c r="Q3169">
        <v>33</v>
      </c>
    </row>
    <row r="3170" spans="1:17" x14ac:dyDescent="0.2">
      <c r="A3170" s="8" t="s">
        <v>2736</v>
      </c>
      <c r="D3170" s="8" t="s">
        <v>2910</v>
      </c>
      <c r="G3170" s="8" t="s">
        <v>7615</v>
      </c>
      <c r="M3170" t="s">
        <v>2736</v>
      </c>
      <c r="N3170">
        <v>141</v>
      </c>
      <c r="P3170" t="s">
        <v>2910</v>
      </c>
      <c r="Q3170">
        <v>180</v>
      </c>
    </row>
    <row r="3171" spans="1:17" x14ac:dyDescent="0.2">
      <c r="A3171" s="8" t="s">
        <v>2142</v>
      </c>
      <c r="D3171" s="8" t="s">
        <v>2456</v>
      </c>
      <c r="G3171" s="8" t="s">
        <v>1567</v>
      </c>
      <c r="M3171" t="s">
        <v>2142</v>
      </c>
      <c r="N3171">
        <v>131</v>
      </c>
      <c r="P3171" t="s">
        <v>2456</v>
      </c>
      <c r="Q3171">
        <v>171</v>
      </c>
    </row>
    <row r="3172" spans="1:17" x14ac:dyDescent="0.2">
      <c r="A3172" s="8" t="s">
        <v>2155</v>
      </c>
      <c r="D3172" s="8" t="s">
        <v>1930</v>
      </c>
      <c r="G3172" s="8" t="s">
        <v>1708</v>
      </c>
      <c r="M3172" t="s">
        <v>2155</v>
      </c>
      <c r="N3172">
        <v>110</v>
      </c>
      <c r="P3172" t="s">
        <v>1930</v>
      </c>
      <c r="Q3172">
        <v>160</v>
      </c>
    </row>
    <row r="3173" spans="1:17" x14ac:dyDescent="0.2">
      <c r="A3173" s="8" t="s">
        <v>4172</v>
      </c>
      <c r="D3173" s="8" t="s">
        <v>2000</v>
      </c>
      <c r="G3173" s="8" t="s">
        <v>3603</v>
      </c>
      <c r="M3173" t="s">
        <v>4172</v>
      </c>
      <c r="N3173">
        <v>121</v>
      </c>
      <c r="P3173" t="s">
        <v>2000</v>
      </c>
      <c r="Q3173">
        <v>143</v>
      </c>
    </row>
    <row r="3174" spans="1:17" x14ac:dyDescent="0.2">
      <c r="A3174" s="8" t="s">
        <v>4245</v>
      </c>
      <c r="D3174" s="8" t="s">
        <v>2047</v>
      </c>
      <c r="G3174" s="8" t="s">
        <v>3639</v>
      </c>
      <c r="M3174" t="s">
        <v>4245</v>
      </c>
      <c r="N3174">
        <v>94</v>
      </c>
      <c r="P3174" t="s">
        <v>2047</v>
      </c>
      <c r="Q3174">
        <v>159</v>
      </c>
    </row>
    <row r="3175" spans="1:17" x14ac:dyDescent="0.2">
      <c r="A3175" s="8" t="s">
        <v>4278</v>
      </c>
      <c r="D3175" s="8" t="s">
        <v>4091</v>
      </c>
      <c r="G3175" s="8" t="s">
        <v>3662</v>
      </c>
      <c r="M3175" t="s">
        <v>4278</v>
      </c>
      <c r="N3175">
        <v>80</v>
      </c>
      <c r="P3175" t="s">
        <v>4091</v>
      </c>
      <c r="Q3175">
        <v>144</v>
      </c>
    </row>
    <row r="3176" spans="1:17" x14ac:dyDescent="0.2">
      <c r="A3176" s="8" t="s">
        <v>4380</v>
      </c>
      <c r="D3176" s="8" t="s">
        <v>4139</v>
      </c>
      <c r="G3176" s="8" t="s">
        <v>3810</v>
      </c>
      <c r="M3176" t="s">
        <v>4380</v>
      </c>
      <c r="N3176">
        <v>91</v>
      </c>
      <c r="P3176" t="s">
        <v>4139</v>
      </c>
      <c r="Q3176">
        <v>114</v>
      </c>
    </row>
    <row r="3177" spans="1:17" x14ac:dyDescent="0.2">
      <c r="A3177" s="8" t="s">
        <v>4408</v>
      </c>
      <c r="D3177" s="8" t="s">
        <v>7617</v>
      </c>
      <c r="G3177" s="8" t="s">
        <v>3879</v>
      </c>
      <c r="M3177" t="s">
        <v>4408</v>
      </c>
      <c r="N3177">
        <v>68</v>
      </c>
      <c r="P3177" t="s">
        <v>7617</v>
      </c>
      <c r="Q3177">
        <v>116</v>
      </c>
    </row>
    <row r="3178" spans="1:17" x14ac:dyDescent="0.2">
      <c r="A3178" s="8" t="s">
        <v>6918</v>
      </c>
      <c r="D3178" s="8" t="s">
        <v>6911</v>
      </c>
      <c r="G3178" s="8" t="s">
        <v>7195</v>
      </c>
      <c r="M3178" t="s">
        <v>6918</v>
      </c>
      <c r="N3178">
        <v>68</v>
      </c>
      <c r="P3178" t="s">
        <v>6911</v>
      </c>
      <c r="Q3178">
        <v>60</v>
      </c>
    </row>
    <row r="3179" spans="1:17" x14ac:dyDescent="0.2">
      <c r="A3179" s="8" t="s">
        <v>1853</v>
      </c>
      <c r="D3179" s="8" t="s">
        <v>3226</v>
      </c>
      <c r="G3179" s="8" t="s">
        <v>2666</v>
      </c>
      <c r="M3179" t="s">
        <v>1853</v>
      </c>
      <c r="N3179">
        <v>62</v>
      </c>
      <c r="P3179" t="s">
        <v>3226</v>
      </c>
      <c r="Q3179">
        <v>58</v>
      </c>
    </row>
    <row r="3180" spans="1:17" x14ac:dyDescent="0.2">
      <c r="A3180" s="8" t="s">
        <v>4607</v>
      </c>
      <c r="D3180" s="8" t="s">
        <v>7618</v>
      </c>
      <c r="G3180" s="8" t="s">
        <v>2153</v>
      </c>
      <c r="M3180" t="s">
        <v>4607</v>
      </c>
      <c r="N3180">
        <v>53</v>
      </c>
      <c r="P3180" t="s">
        <v>7618</v>
      </c>
      <c r="Q3180">
        <v>51</v>
      </c>
    </row>
    <row r="3181" spans="1:17" x14ac:dyDescent="0.2">
      <c r="A3181" s="8" t="s">
        <v>4733</v>
      </c>
      <c r="D3181" s="8" t="s">
        <v>3392</v>
      </c>
      <c r="G3181" s="8" t="s">
        <v>2309</v>
      </c>
      <c r="M3181" t="s">
        <v>4733</v>
      </c>
      <c r="N3181">
        <v>49</v>
      </c>
      <c r="P3181" t="s">
        <v>3392</v>
      </c>
      <c r="Q3181">
        <v>120</v>
      </c>
    </row>
    <row r="3182" spans="1:17" x14ac:dyDescent="0.2">
      <c r="A3182" s="8" t="s">
        <v>7628</v>
      </c>
      <c r="D3182" s="8" t="s">
        <v>6394</v>
      </c>
      <c r="G3182" s="8" t="s">
        <v>1350</v>
      </c>
      <c r="M3182" t="s">
        <v>7628</v>
      </c>
      <c r="N3182">
        <v>56</v>
      </c>
      <c r="P3182" t="s">
        <v>6394</v>
      </c>
      <c r="Q3182">
        <v>98</v>
      </c>
    </row>
    <row r="3183" spans="1:17" x14ac:dyDescent="0.2">
      <c r="A3183" s="8" t="s">
        <v>4836</v>
      </c>
      <c r="D3183" s="8" t="s">
        <v>1381</v>
      </c>
      <c r="G3183" s="8" t="s">
        <v>3441</v>
      </c>
      <c r="M3183" t="s">
        <v>4836</v>
      </c>
      <c r="N3183">
        <v>49</v>
      </c>
      <c r="P3183" t="s">
        <v>1381</v>
      </c>
      <c r="Q3183">
        <v>120</v>
      </c>
    </row>
    <row r="3184" spans="1:17" x14ac:dyDescent="0.2">
      <c r="A3184" s="8" t="s">
        <v>2639</v>
      </c>
      <c r="D3184" s="8" t="s">
        <v>7619</v>
      </c>
      <c r="G3184" s="8" t="s">
        <v>1664</v>
      </c>
      <c r="M3184" t="s">
        <v>2639</v>
      </c>
      <c r="N3184">
        <v>154</v>
      </c>
      <c r="P3184" t="s">
        <v>7619</v>
      </c>
      <c r="Q3184">
        <v>106</v>
      </c>
    </row>
    <row r="3185" spans="1:17" x14ac:dyDescent="0.2">
      <c r="A3185" s="8" t="s">
        <v>2102</v>
      </c>
      <c r="D3185" s="8" t="s">
        <v>1604</v>
      </c>
      <c r="G3185" s="8" t="s">
        <v>3501</v>
      </c>
      <c r="M3185" t="s">
        <v>2102</v>
      </c>
      <c r="N3185">
        <v>136</v>
      </c>
      <c r="P3185" t="s">
        <v>1604</v>
      </c>
      <c r="Q3185">
        <v>99</v>
      </c>
    </row>
    <row r="3186" spans="1:17" x14ac:dyDescent="0.2">
      <c r="A3186" s="8" t="s">
        <v>5042</v>
      </c>
      <c r="D3186" s="8" t="s">
        <v>3047</v>
      </c>
      <c r="G3186" s="8" t="s">
        <v>1810</v>
      </c>
      <c r="M3186" t="s">
        <v>5042</v>
      </c>
      <c r="N3186">
        <v>111</v>
      </c>
      <c r="P3186" t="s">
        <v>3047</v>
      </c>
      <c r="Q3186">
        <v>91</v>
      </c>
    </row>
    <row r="3187" spans="1:17" x14ac:dyDescent="0.2">
      <c r="A3187" s="8" t="s">
        <v>4194</v>
      </c>
      <c r="D3187" s="8" t="s">
        <v>6912</v>
      </c>
      <c r="G3187" s="8" t="s">
        <v>3597</v>
      </c>
      <c r="M3187" t="s">
        <v>4194</v>
      </c>
      <c r="N3187">
        <v>113</v>
      </c>
      <c r="P3187" t="s">
        <v>6912</v>
      </c>
      <c r="Q3187">
        <v>79</v>
      </c>
    </row>
    <row r="3188" spans="1:17" x14ac:dyDescent="0.2">
      <c r="A3188" s="8" t="s">
        <v>7629</v>
      </c>
      <c r="D3188" s="8" t="s">
        <v>3113</v>
      </c>
      <c r="G3188" s="8" t="s">
        <v>1857</v>
      </c>
      <c r="M3188" t="s">
        <v>7629</v>
      </c>
      <c r="N3188">
        <v>89</v>
      </c>
      <c r="P3188" t="s">
        <v>3113</v>
      </c>
      <c r="Q3188">
        <v>75</v>
      </c>
    </row>
    <row r="3189" spans="1:17" x14ac:dyDescent="0.2">
      <c r="A3189" s="8" t="s">
        <v>4430</v>
      </c>
      <c r="D3189" s="8" t="s">
        <v>7620</v>
      </c>
      <c r="G3189" s="8" t="s">
        <v>3666</v>
      </c>
      <c r="M3189" t="s">
        <v>4430</v>
      </c>
      <c r="N3189">
        <v>75</v>
      </c>
      <c r="P3189" t="s">
        <v>7620</v>
      </c>
      <c r="Q3189">
        <v>50</v>
      </c>
    </row>
    <row r="3190" spans="1:17" x14ac:dyDescent="0.2">
      <c r="A3190" s="8" t="s">
        <v>7630</v>
      </c>
      <c r="D3190" s="8" t="s">
        <v>3184</v>
      </c>
      <c r="G3190" s="8" t="s">
        <v>7616</v>
      </c>
      <c r="M3190" t="s">
        <v>7630</v>
      </c>
      <c r="N3190">
        <v>70</v>
      </c>
      <c r="P3190" t="s">
        <v>3184</v>
      </c>
      <c r="Q3190">
        <v>42</v>
      </c>
    </row>
    <row r="3191" spans="1:17" x14ac:dyDescent="0.2">
      <c r="A3191" s="8" t="s">
        <v>4692</v>
      </c>
      <c r="D3191" s="8" t="s">
        <v>7621</v>
      </c>
      <c r="G3191" s="8" t="s">
        <v>3750</v>
      </c>
      <c r="M3191" t="s">
        <v>4692</v>
      </c>
      <c r="N3191">
        <v>52</v>
      </c>
      <c r="P3191" t="s">
        <v>7621</v>
      </c>
      <c r="Q3191">
        <v>47</v>
      </c>
    </row>
    <row r="3192" spans="1:17" x14ac:dyDescent="0.2">
      <c r="A3192" s="8" t="s">
        <v>4697</v>
      </c>
      <c r="D3192" s="8" t="s">
        <v>3268</v>
      </c>
      <c r="G3192" s="8" t="s">
        <v>3790</v>
      </c>
      <c r="M3192" t="s">
        <v>4697</v>
      </c>
      <c r="N3192">
        <v>33</v>
      </c>
      <c r="P3192" t="s">
        <v>3268</v>
      </c>
      <c r="Q3192">
        <v>37</v>
      </c>
    </row>
    <row r="3193" spans="1:17" x14ac:dyDescent="0.2">
      <c r="A3193" s="8" t="s">
        <v>2845</v>
      </c>
      <c r="D3193" s="8" t="s">
        <v>2631</v>
      </c>
      <c r="G3193" s="8" t="s">
        <v>3874</v>
      </c>
      <c r="M3193" t="s">
        <v>2845</v>
      </c>
      <c r="N3193">
        <v>139</v>
      </c>
      <c r="P3193" t="s">
        <v>2631</v>
      </c>
      <c r="Q3193">
        <v>154</v>
      </c>
    </row>
    <row r="3194" spans="1:17" x14ac:dyDescent="0.2">
      <c r="A3194" s="8" t="s">
        <v>5100</v>
      </c>
      <c r="D3194" s="8" t="s">
        <v>1890</v>
      </c>
      <c r="G3194" s="8" t="s">
        <v>3935</v>
      </c>
      <c r="M3194" t="s">
        <v>5100</v>
      </c>
      <c r="N3194">
        <v>117</v>
      </c>
      <c r="P3194" t="s">
        <v>1890</v>
      </c>
      <c r="Q3194">
        <v>151</v>
      </c>
    </row>
    <row r="3195" spans="1:17" x14ac:dyDescent="0.2">
      <c r="A3195" s="8" t="s">
        <v>7117</v>
      </c>
      <c r="D3195" s="8" t="s">
        <v>2234</v>
      </c>
      <c r="G3195" s="8" t="s">
        <v>3943</v>
      </c>
      <c r="M3195" t="s">
        <v>7117</v>
      </c>
      <c r="N3195">
        <v>93</v>
      </c>
      <c r="P3195" t="s">
        <v>2234</v>
      </c>
      <c r="Q3195">
        <v>143</v>
      </c>
    </row>
    <row r="3196" spans="1:17" x14ac:dyDescent="0.2">
      <c r="A3196" s="8" t="s">
        <v>5300</v>
      </c>
      <c r="D3196" s="8" t="s">
        <v>3352</v>
      </c>
      <c r="G3196" s="8" t="s">
        <v>8409</v>
      </c>
      <c r="M3196" t="s">
        <v>5300</v>
      </c>
      <c r="N3196">
        <v>73</v>
      </c>
      <c r="P3196" t="s">
        <v>3352</v>
      </c>
      <c r="Q3196">
        <v>125</v>
      </c>
    </row>
    <row r="3197" spans="1:17" x14ac:dyDescent="0.2">
      <c r="A3197" s="8" t="s">
        <v>7118</v>
      </c>
      <c r="D3197" s="8" t="s">
        <v>7622</v>
      </c>
      <c r="G3197" s="8" t="s">
        <v>2910</v>
      </c>
      <c r="M3197" t="s">
        <v>7118</v>
      </c>
      <c r="N3197">
        <v>53</v>
      </c>
      <c r="P3197" t="s">
        <v>7622</v>
      </c>
      <c r="Q3197">
        <v>136</v>
      </c>
    </row>
    <row r="3198" spans="1:17" x14ac:dyDescent="0.2">
      <c r="A3198" s="8" t="s">
        <v>5435</v>
      </c>
      <c r="D3198" s="8" t="s">
        <v>7623</v>
      </c>
      <c r="G3198" s="8" t="s">
        <v>2456</v>
      </c>
      <c r="M3198" t="s">
        <v>5435</v>
      </c>
      <c r="N3198">
        <v>36</v>
      </c>
      <c r="P3198" t="s">
        <v>7623</v>
      </c>
      <c r="Q3198">
        <v>96</v>
      </c>
    </row>
    <row r="3199" spans="1:17" x14ac:dyDescent="0.2">
      <c r="A3199" s="8" t="s">
        <v>2503</v>
      </c>
      <c r="D3199" s="8" t="s">
        <v>7624</v>
      </c>
      <c r="G3199" s="8" t="s">
        <v>1930</v>
      </c>
      <c r="M3199" t="s">
        <v>2503</v>
      </c>
      <c r="N3199">
        <v>161</v>
      </c>
      <c r="P3199" t="s">
        <v>7624</v>
      </c>
      <c r="Q3199">
        <v>103</v>
      </c>
    </row>
    <row r="3200" spans="1:17" x14ac:dyDescent="0.2">
      <c r="A3200" s="8" t="s">
        <v>1388</v>
      </c>
      <c r="D3200" s="8" t="s">
        <v>2971</v>
      </c>
      <c r="G3200" s="8" t="s">
        <v>2000</v>
      </c>
      <c r="M3200" t="s">
        <v>1388</v>
      </c>
      <c r="N3200">
        <v>105</v>
      </c>
      <c r="P3200" t="s">
        <v>2971</v>
      </c>
      <c r="Q3200">
        <v>134</v>
      </c>
    </row>
    <row r="3201" spans="1:17" x14ac:dyDescent="0.2">
      <c r="A3201" s="8" t="s">
        <v>2977</v>
      </c>
      <c r="D3201" s="8" t="s">
        <v>6913</v>
      </c>
      <c r="G3201" s="8" t="s">
        <v>2047</v>
      </c>
      <c r="M3201" t="s">
        <v>2977</v>
      </c>
      <c r="N3201">
        <v>96</v>
      </c>
      <c r="P3201" t="s">
        <v>6913</v>
      </c>
      <c r="Q3201">
        <v>81</v>
      </c>
    </row>
    <row r="3202" spans="1:17" x14ac:dyDescent="0.2">
      <c r="A3202" s="8" t="s">
        <v>6919</v>
      </c>
      <c r="D3202" s="8" t="s">
        <v>7625</v>
      </c>
      <c r="G3202" s="8" t="s">
        <v>4091</v>
      </c>
      <c r="M3202" t="s">
        <v>6919</v>
      </c>
      <c r="N3202">
        <v>69</v>
      </c>
      <c r="P3202" t="s">
        <v>7625</v>
      </c>
      <c r="Q3202">
        <v>78</v>
      </c>
    </row>
    <row r="3203" spans="1:17" x14ac:dyDescent="0.2">
      <c r="A3203" s="8" t="s">
        <v>3030</v>
      </c>
      <c r="D3203" s="8" t="s">
        <v>1794</v>
      </c>
      <c r="G3203" s="8" t="s">
        <v>4139</v>
      </c>
      <c r="M3203" t="s">
        <v>3030</v>
      </c>
      <c r="N3203">
        <v>66</v>
      </c>
      <c r="P3203" t="s">
        <v>1794</v>
      </c>
      <c r="Q3203">
        <v>80</v>
      </c>
    </row>
    <row r="3204" spans="1:17" x14ac:dyDescent="0.2">
      <c r="A3204" s="8" t="s">
        <v>3152</v>
      </c>
      <c r="D3204" s="8" t="s">
        <v>3133</v>
      </c>
      <c r="G3204" s="8" t="s">
        <v>7617</v>
      </c>
      <c r="M3204" t="s">
        <v>3152</v>
      </c>
      <c r="N3204">
        <v>93</v>
      </c>
      <c r="P3204" t="s">
        <v>3133</v>
      </c>
      <c r="Q3204">
        <v>77</v>
      </c>
    </row>
    <row r="3205" spans="1:17" x14ac:dyDescent="0.2">
      <c r="A3205" s="8" t="s">
        <v>7981</v>
      </c>
      <c r="D3205" s="8" t="s">
        <v>6914</v>
      </c>
      <c r="G3205" s="8" t="s">
        <v>6911</v>
      </c>
      <c r="M3205" t="s">
        <v>7981</v>
      </c>
      <c r="N3205">
        <v>50</v>
      </c>
      <c r="P3205" t="s">
        <v>6914</v>
      </c>
      <c r="Q3205">
        <v>52</v>
      </c>
    </row>
    <row r="3206" spans="1:17" x14ac:dyDescent="0.2">
      <c r="A3206" s="8" t="s">
        <v>3198</v>
      </c>
      <c r="D3206" s="8" t="s">
        <v>3171</v>
      </c>
      <c r="G3206" s="8" t="s">
        <v>3226</v>
      </c>
      <c r="M3206" t="s">
        <v>3198</v>
      </c>
      <c r="N3206">
        <v>74</v>
      </c>
      <c r="P3206" t="s">
        <v>3171</v>
      </c>
      <c r="Q3206">
        <v>56</v>
      </c>
    </row>
    <row r="3207" spans="1:17" x14ac:dyDescent="0.2">
      <c r="A3207" s="8" t="s">
        <v>6920</v>
      </c>
      <c r="D3207" s="8" t="s">
        <v>7626</v>
      </c>
      <c r="G3207" s="8" t="s">
        <v>7618</v>
      </c>
      <c r="M3207" t="s">
        <v>6920</v>
      </c>
      <c r="N3207">
        <v>43</v>
      </c>
      <c r="P3207" t="s">
        <v>7626</v>
      </c>
      <c r="Q3207">
        <v>41</v>
      </c>
    </row>
    <row r="3208" spans="1:17" x14ac:dyDescent="0.2">
      <c r="A3208" s="8" t="s">
        <v>3312</v>
      </c>
      <c r="D3208" s="8" t="s">
        <v>2703</v>
      </c>
      <c r="G3208" s="8" t="s">
        <v>3392</v>
      </c>
      <c r="M3208" t="s">
        <v>3312</v>
      </c>
      <c r="N3208">
        <v>129</v>
      </c>
      <c r="P3208" t="s">
        <v>2703</v>
      </c>
      <c r="Q3208">
        <v>149</v>
      </c>
    </row>
    <row r="3209" spans="1:17" x14ac:dyDescent="0.2">
      <c r="A3209" s="8" t="s">
        <v>2640</v>
      </c>
      <c r="D3209" s="8" t="s">
        <v>2079</v>
      </c>
      <c r="G3209" s="8" t="s">
        <v>6394</v>
      </c>
      <c r="M3209" t="s">
        <v>2640</v>
      </c>
      <c r="N3209">
        <v>152</v>
      </c>
      <c r="P3209" t="s">
        <v>2079</v>
      </c>
      <c r="Q3209">
        <v>140</v>
      </c>
    </row>
    <row r="3210" spans="1:17" x14ac:dyDescent="0.2">
      <c r="A3210" s="8" t="s">
        <v>2097</v>
      </c>
      <c r="D3210" s="8" t="s">
        <v>2083</v>
      </c>
      <c r="G3210" s="8" t="s">
        <v>1381</v>
      </c>
      <c r="M3210" t="s">
        <v>2097</v>
      </c>
      <c r="N3210">
        <v>138</v>
      </c>
      <c r="P3210" t="s">
        <v>2083</v>
      </c>
      <c r="Q3210">
        <v>124</v>
      </c>
    </row>
    <row r="3211" spans="1:17" x14ac:dyDescent="0.2">
      <c r="A3211" s="8" t="s">
        <v>3344</v>
      </c>
      <c r="D3211" s="8" t="s">
        <v>7252</v>
      </c>
      <c r="G3211" s="8" t="s">
        <v>7619</v>
      </c>
      <c r="M3211" t="s">
        <v>3344</v>
      </c>
      <c r="N3211">
        <v>126</v>
      </c>
      <c r="P3211" t="s">
        <v>7252</v>
      </c>
      <c r="Q3211">
        <v>91</v>
      </c>
    </row>
    <row r="3212" spans="1:17" x14ac:dyDescent="0.2">
      <c r="A3212" s="8" t="s">
        <v>4020</v>
      </c>
      <c r="D3212" s="8" t="s">
        <v>4413</v>
      </c>
      <c r="G3212" s="8" t="s">
        <v>1604</v>
      </c>
      <c r="M3212" t="s">
        <v>4020</v>
      </c>
      <c r="N3212">
        <v>121</v>
      </c>
      <c r="P3212" t="s">
        <v>4413</v>
      </c>
      <c r="Q3212">
        <v>73</v>
      </c>
    </row>
    <row r="3213" spans="1:17" x14ac:dyDescent="0.2">
      <c r="A3213" s="8" t="s">
        <v>1376</v>
      </c>
      <c r="D3213" s="8" t="s">
        <v>6915</v>
      </c>
      <c r="G3213" s="8" t="s">
        <v>3047</v>
      </c>
      <c r="M3213" t="s">
        <v>1376</v>
      </c>
      <c r="N3213">
        <v>132</v>
      </c>
      <c r="P3213" t="s">
        <v>6915</v>
      </c>
      <c r="Q3213">
        <v>125</v>
      </c>
    </row>
    <row r="3214" spans="1:17" x14ac:dyDescent="0.2">
      <c r="A3214" s="8" t="s">
        <v>7631</v>
      </c>
      <c r="D3214" s="8" t="s">
        <v>4975</v>
      </c>
      <c r="G3214" s="8" t="s">
        <v>6912</v>
      </c>
      <c r="M3214" t="s">
        <v>7631</v>
      </c>
      <c r="N3214">
        <v>120</v>
      </c>
      <c r="P3214" t="s">
        <v>4975</v>
      </c>
      <c r="Q3214">
        <v>124</v>
      </c>
    </row>
    <row r="3215" spans="1:17" x14ac:dyDescent="0.2">
      <c r="A3215" s="8" t="s">
        <v>7632</v>
      </c>
      <c r="D3215" s="8" t="s">
        <v>7116</v>
      </c>
      <c r="G3215" s="8" t="s">
        <v>3113</v>
      </c>
      <c r="M3215" t="s">
        <v>7632</v>
      </c>
      <c r="N3215">
        <v>97</v>
      </c>
      <c r="P3215" t="s">
        <v>7116</v>
      </c>
      <c r="Q3215">
        <v>83</v>
      </c>
    </row>
    <row r="3216" spans="1:17" x14ac:dyDescent="0.2">
      <c r="A3216" s="8" t="s">
        <v>1584</v>
      </c>
      <c r="D3216" s="8" t="s">
        <v>7627</v>
      </c>
      <c r="G3216" s="8" t="s">
        <v>7620</v>
      </c>
      <c r="M3216" t="s">
        <v>1584</v>
      </c>
      <c r="N3216">
        <v>108</v>
      </c>
      <c r="P3216" t="s">
        <v>7627</v>
      </c>
      <c r="Q3216">
        <v>52</v>
      </c>
    </row>
    <row r="3217" spans="1:17" x14ac:dyDescent="0.2">
      <c r="A3217" s="8" t="s">
        <v>1735</v>
      </c>
      <c r="D3217" s="8" t="s">
        <v>6341</v>
      </c>
      <c r="G3217" s="8" t="s">
        <v>3184</v>
      </c>
      <c r="M3217" t="s">
        <v>1735</v>
      </c>
      <c r="N3217">
        <v>91</v>
      </c>
      <c r="P3217" t="s">
        <v>6341</v>
      </c>
      <c r="Q3217">
        <v>116</v>
      </c>
    </row>
    <row r="3218" spans="1:17" x14ac:dyDescent="0.2">
      <c r="A3218" s="8" t="s">
        <v>6921</v>
      </c>
      <c r="D3218" s="8" t="s">
        <v>2461</v>
      </c>
      <c r="G3218" s="8" t="s">
        <v>7621</v>
      </c>
      <c r="M3218" t="s">
        <v>6921</v>
      </c>
      <c r="N3218">
        <v>75</v>
      </c>
      <c r="P3218" t="s">
        <v>2461</v>
      </c>
      <c r="Q3218">
        <v>135</v>
      </c>
    </row>
    <row r="3219" spans="1:17" x14ac:dyDescent="0.2">
      <c r="A3219" s="8" t="s">
        <v>5798</v>
      </c>
      <c r="D3219" s="8" t="s">
        <v>5535</v>
      </c>
      <c r="G3219" s="8" t="s">
        <v>3268</v>
      </c>
      <c r="M3219" t="s">
        <v>5798</v>
      </c>
      <c r="N3219">
        <v>91</v>
      </c>
      <c r="P3219" t="s">
        <v>5535</v>
      </c>
      <c r="Q3219">
        <v>117</v>
      </c>
    </row>
    <row r="3220" spans="1:17" x14ac:dyDescent="0.2">
      <c r="A3220" s="8" t="s">
        <v>5829</v>
      </c>
      <c r="D3220" s="8" t="s">
        <v>4912</v>
      </c>
      <c r="G3220" s="8" t="s">
        <v>8410</v>
      </c>
      <c r="M3220" t="s">
        <v>5829</v>
      </c>
      <c r="N3220">
        <v>73</v>
      </c>
      <c r="P3220" t="s">
        <v>4912</v>
      </c>
      <c r="Q3220">
        <v>120</v>
      </c>
    </row>
    <row r="3221" spans="1:17" x14ac:dyDescent="0.2">
      <c r="A3221" s="8" t="s">
        <v>7633</v>
      </c>
      <c r="D3221" s="8" t="s">
        <v>2814</v>
      </c>
      <c r="G3221" s="8" t="s">
        <v>6372</v>
      </c>
      <c r="M3221" t="s">
        <v>7633</v>
      </c>
      <c r="N3221">
        <v>63</v>
      </c>
      <c r="P3221" t="s">
        <v>2814</v>
      </c>
      <c r="Q3221">
        <v>139</v>
      </c>
    </row>
    <row r="3222" spans="1:17" x14ac:dyDescent="0.2">
      <c r="A3222" s="8" t="s">
        <v>5921</v>
      </c>
      <c r="D3222" s="8" t="s">
        <v>2301</v>
      </c>
      <c r="G3222" s="8" t="s">
        <v>2631</v>
      </c>
      <c r="M3222" t="s">
        <v>5921</v>
      </c>
      <c r="N3222">
        <v>84</v>
      </c>
      <c r="P3222" t="s">
        <v>2301</v>
      </c>
      <c r="Q3222">
        <v>128</v>
      </c>
    </row>
    <row r="3223" spans="1:17" x14ac:dyDescent="0.2">
      <c r="A3223" s="8" t="s">
        <v>5927</v>
      </c>
      <c r="D3223" s="8" t="s">
        <v>4958</v>
      </c>
      <c r="G3223" s="8" t="s">
        <v>1890</v>
      </c>
      <c r="M3223" t="s">
        <v>5927</v>
      </c>
      <c r="N3223">
        <v>67</v>
      </c>
      <c r="P3223" t="s">
        <v>4958</v>
      </c>
      <c r="Q3223">
        <v>128</v>
      </c>
    </row>
    <row r="3224" spans="1:17" x14ac:dyDescent="0.2">
      <c r="A3224" s="8" t="s">
        <v>5979</v>
      </c>
      <c r="D3224" s="8" t="s">
        <v>5018</v>
      </c>
      <c r="G3224" s="8" t="s">
        <v>2234</v>
      </c>
      <c r="M3224" t="s">
        <v>5979</v>
      </c>
      <c r="N3224">
        <v>55</v>
      </c>
      <c r="P3224" t="s">
        <v>5018</v>
      </c>
      <c r="Q3224">
        <v>117</v>
      </c>
    </row>
    <row r="3225" spans="1:17" x14ac:dyDescent="0.2">
      <c r="A3225" s="8" t="s">
        <v>6922</v>
      </c>
      <c r="D3225" s="8" t="s">
        <v>3431</v>
      </c>
      <c r="G3225" s="8" t="s">
        <v>7622</v>
      </c>
      <c r="M3225" t="s">
        <v>6922</v>
      </c>
      <c r="N3225">
        <v>50</v>
      </c>
      <c r="P3225" t="s">
        <v>3431</v>
      </c>
      <c r="Q3225">
        <v>107</v>
      </c>
    </row>
    <row r="3226" spans="1:17" x14ac:dyDescent="0.2">
      <c r="A3226" s="8" t="s">
        <v>7634</v>
      </c>
      <c r="D3226" s="8" t="s">
        <v>3521</v>
      </c>
      <c r="G3226" s="8" t="s">
        <v>7623</v>
      </c>
      <c r="M3226" t="s">
        <v>7634</v>
      </c>
      <c r="N3226">
        <v>50</v>
      </c>
      <c r="P3226" t="s">
        <v>3521</v>
      </c>
      <c r="Q3226">
        <v>99</v>
      </c>
    </row>
    <row r="3227" spans="1:17" x14ac:dyDescent="0.2">
      <c r="A3227" s="8" t="s">
        <v>6068</v>
      </c>
      <c r="D3227" s="8" t="s">
        <v>6916</v>
      </c>
      <c r="G3227" s="8" t="s">
        <v>7624</v>
      </c>
      <c r="M3227" t="s">
        <v>6068</v>
      </c>
      <c r="N3227">
        <v>49</v>
      </c>
      <c r="P3227" t="s">
        <v>6916</v>
      </c>
      <c r="Q3227">
        <v>80</v>
      </c>
    </row>
    <row r="3228" spans="1:17" x14ac:dyDescent="0.2">
      <c r="A3228" s="8" t="s">
        <v>6098</v>
      </c>
      <c r="D3228" s="8" t="s">
        <v>3745</v>
      </c>
      <c r="G3228" s="8" t="s">
        <v>2971</v>
      </c>
      <c r="M3228" t="s">
        <v>6098</v>
      </c>
      <c r="N3228">
        <v>42</v>
      </c>
      <c r="P3228" t="s">
        <v>3745</v>
      </c>
      <c r="Q3228">
        <v>74</v>
      </c>
    </row>
    <row r="3229" spans="1:17" x14ac:dyDescent="0.2">
      <c r="A3229" s="8" t="s">
        <v>6105</v>
      </c>
      <c r="D3229" s="8" t="s">
        <v>6917</v>
      </c>
      <c r="G3229" s="8" t="s">
        <v>6913</v>
      </c>
      <c r="M3229" t="s">
        <v>6105</v>
      </c>
      <c r="N3229">
        <v>37</v>
      </c>
      <c r="P3229" t="s">
        <v>6917</v>
      </c>
      <c r="Q3229">
        <v>57</v>
      </c>
    </row>
    <row r="3230" spans="1:17" x14ac:dyDescent="0.2">
      <c r="A3230" s="8" t="s">
        <v>6134</v>
      </c>
      <c r="D3230" s="8" t="s">
        <v>8037</v>
      </c>
      <c r="G3230" s="8" t="s">
        <v>7625</v>
      </c>
      <c r="M3230" t="s">
        <v>6134</v>
      </c>
      <c r="N3230">
        <v>10</v>
      </c>
      <c r="P3230" t="s">
        <v>8037</v>
      </c>
      <c r="Q3230">
        <v>35</v>
      </c>
    </row>
    <row r="3231" spans="1:17" x14ac:dyDescent="0.2">
      <c r="A3231" s="8" t="s">
        <v>6379</v>
      </c>
      <c r="D3231" s="8" t="s">
        <v>2736</v>
      </c>
      <c r="G3231" s="8" t="s">
        <v>1794</v>
      </c>
      <c r="M3231" t="s">
        <v>6379</v>
      </c>
      <c r="N3231">
        <v>111</v>
      </c>
      <c r="P3231" t="s">
        <v>2736</v>
      </c>
      <c r="Q3231">
        <v>146</v>
      </c>
    </row>
    <row r="3232" spans="1:17" x14ac:dyDescent="0.2">
      <c r="A3232" s="8" t="s">
        <v>2683</v>
      </c>
      <c r="D3232" s="8" t="s">
        <v>2142</v>
      </c>
      <c r="G3232" s="8" t="s">
        <v>3133</v>
      </c>
      <c r="M3232" t="s">
        <v>2683</v>
      </c>
      <c r="N3232">
        <v>179</v>
      </c>
      <c r="P3232" t="s">
        <v>2142</v>
      </c>
      <c r="Q3232">
        <v>131</v>
      </c>
    </row>
    <row r="3233" spans="1:17" x14ac:dyDescent="0.2">
      <c r="A3233" s="8" t="s">
        <v>1891</v>
      </c>
      <c r="D3233" s="8" t="s">
        <v>2155</v>
      </c>
      <c r="G3233" s="8" t="s">
        <v>6914</v>
      </c>
      <c r="M3233" t="s">
        <v>1891</v>
      </c>
      <c r="N3233">
        <v>156</v>
      </c>
      <c r="P3233" t="s">
        <v>2155</v>
      </c>
      <c r="Q3233">
        <v>109</v>
      </c>
    </row>
    <row r="3234" spans="1:17" x14ac:dyDescent="0.2">
      <c r="A3234" s="8" t="s">
        <v>1909</v>
      </c>
      <c r="D3234" s="8" t="s">
        <v>4172</v>
      </c>
      <c r="G3234" s="8" t="s">
        <v>3171</v>
      </c>
      <c r="M3234" t="s">
        <v>1909</v>
      </c>
      <c r="N3234">
        <v>149</v>
      </c>
      <c r="P3234" t="s">
        <v>4172</v>
      </c>
      <c r="Q3234">
        <v>126</v>
      </c>
    </row>
    <row r="3235" spans="1:17" x14ac:dyDescent="0.2">
      <c r="A3235" s="8" t="s">
        <v>2357</v>
      </c>
      <c r="D3235" s="8" t="s">
        <v>4245</v>
      </c>
      <c r="G3235" s="8" t="s">
        <v>7626</v>
      </c>
      <c r="M3235" t="s">
        <v>2357</v>
      </c>
      <c r="N3235">
        <v>141</v>
      </c>
      <c r="P3235" t="s">
        <v>4245</v>
      </c>
      <c r="Q3235">
        <v>102</v>
      </c>
    </row>
    <row r="3236" spans="1:17" x14ac:dyDescent="0.2">
      <c r="A3236" s="8" t="s">
        <v>6210</v>
      </c>
      <c r="D3236" s="8" t="s">
        <v>4278</v>
      </c>
      <c r="G3236" s="8" t="s">
        <v>2703</v>
      </c>
      <c r="M3236" t="s">
        <v>6210</v>
      </c>
      <c r="N3236">
        <v>123</v>
      </c>
      <c r="P3236" t="s">
        <v>4278</v>
      </c>
      <c r="Q3236">
        <v>80</v>
      </c>
    </row>
    <row r="3237" spans="1:17" x14ac:dyDescent="0.2">
      <c r="A3237" s="8" t="s">
        <v>1327</v>
      </c>
      <c r="D3237" s="8" t="s">
        <v>4380</v>
      </c>
      <c r="G3237" s="8" t="s">
        <v>2079</v>
      </c>
      <c r="M3237" t="s">
        <v>1327</v>
      </c>
      <c r="N3237">
        <v>127</v>
      </c>
      <c r="P3237" t="s">
        <v>4380</v>
      </c>
      <c r="Q3237">
        <v>94</v>
      </c>
    </row>
    <row r="3238" spans="1:17" x14ac:dyDescent="0.2">
      <c r="A3238" s="8" t="s">
        <v>4171</v>
      </c>
      <c r="D3238" s="8" t="s">
        <v>4408</v>
      </c>
      <c r="G3238" s="8" t="s">
        <v>2083</v>
      </c>
      <c r="M3238" t="s">
        <v>4171</v>
      </c>
      <c r="N3238">
        <v>101</v>
      </c>
      <c r="P3238" t="s">
        <v>4408</v>
      </c>
      <c r="Q3238">
        <v>65</v>
      </c>
    </row>
    <row r="3239" spans="1:17" x14ac:dyDescent="0.2">
      <c r="A3239" s="8" t="s">
        <v>4201</v>
      </c>
      <c r="D3239" s="8" t="s">
        <v>6918</v>
      </c>
      <c r="G3239" s="8" t="s">
        <v>7252</v>
      </c>
      <c r="M3239" t="s">
        <v>4201</v>
      </c>
      <c r="N3239">
        <v>90</v>
      </c>
      <c r="P3239" t="s">
        <v>6918</v>
      </c>
      <c r="Q3239">
        <v>61</v>
      </c>
    </row>
    <row r="3240" spans="1:17" x14ac:dyDescent="0.2">
      <c r="A3240" s="8" t="s">
        <v>4240</v>
      </c>
      <c r="D3240" s="8" t="s">
        <v>1853</v>
      </c>
      <c r="G3240" s="8" t="s">
        <v>4413</v>
      </c>
      <c r="M3240" t="s">
        <v>4240</v>
      </c>
      <c r="N3240">
        <v>95</v>
      </c>
      <c r="P3240" t="s">
        <v>1853</v>
      </c>
      <c r="Q3240">
        <v>59</v>
      </c>
    </row>
    <row r="3241" spans="1:17" x14ac:dyDescent="0.2">
      <c r="A3241" s="8" t="s">
        <v>4321</v>
      </c>
      <c r="D3241" s="8" t="s">
        <v>4607</v>
      </c>
      <c r="G3241" s="8" t="s">
        <v>6915</v>
      </c>
      <c r="M3241" t="s">
        <v>4321</v>
      </c>
      <c r="N3241">
        <v>72</v>
      </c>
      <c r="P3241" t="s">
        <v>4607</v>
      </c>
      <c r="Q3241">
        <v>57</v>
      </c>
    </row>
    <row r="3242" spans="1:17" x14ac:dyDescent="0.2">
      <c r="A3242" s="8" t="s">
        <v>4541</v>
      </c>
      <c r="D3242" s="8" t="s">
        <v>4733</v>
      </c>
      <c r="G3242" s="8" t="s">
        <v>4975</v>
      </c>
      <c r="M3242" t="s">
        <v>4541</v>
      </c>
      <c r="N3242">
        <v>81</v>
      </c>
      <c r="P3242" t="s">
        <v>4733</v>
      </c>
      <c r="Q3242">
        <v>60</v>
      </c>
    </row>
    <row r="3243" spans="1:17" x14ac:dyDescent="0.2">
      <c r="A3243" s="8" t="s">
        <v>6923</v>
      </c>
      <c r="D3243" s="8" t="s">
        <v>7628</v>
      </c>
      <c r="G3243" s="8" t="s">
        <v>7116</v>
      </c>
      <c r="M3243" t="s">
        <v>6923</v>
      </c>
      <c r="N3243">
        <v>55</v>
      </c>
      <c r="P3243" t="s">
        <v>7628</v>
      </c>
      <c r="Q3243">
        <v>56</v>
      </c>
    </row>
    <row r="3244" spans="1:17" x14ac:dyDescent="0.2">
      <c r="A3244" s="8" t="s">
        <v>4649</v>
      </c>
      <c r="D3244" s="8" t="s">
        <v>8120</v>
      </c>
      <c r="G3244" s="8" t="s">
        <v>7627</v>
      </c>
      <c r="M3244" t="s">
        <v>4649</v>
      </c>
      <c r="N3244">
        <v>68</v>
      </c>
      <c r="P3244" t="s">
        <v>8120</v>
      </c>
      <c r="Q3244">
        <v>37</v>
      </c>
    </row>
    <row r="3245" spans="1:17" x14ac:dyDescent="0.2">
      <c r="A3245" s="8" t="s">
        <v>4723</v>
      </c>
      <c r="D3245" s="8" t="s">
        <v>4836</v>
      </c>
      <c r="G3245" s="8" t="s">
        <v>6341</v>
      </c>
      <c r="M3245" t="s">
        <v>4723</v>
      </c>
      <c r="N3245">
        <v>61</v>
      </c>
      <c r="P3245" t="s">
        <v>4836</v>
      </c>
      <c r="Q3245">
        <v>44</v>
      </c>
    </row>
    <row r="3246" spans="1:17" x14ac:dyDescent="0.2">
      <c r="A3246" s="8" t="s">
        <v>7635</v>
      </c>
      <c r="D3246" s="8" t="s">
        <v>2639</v>
      </c>
      <c r="G3246" s="8" t="s">
        <v>2461</v>
      </c>
      <c r="M3246" t="s">
        <v>7635</v>
      </c>
      <c r="N3246">
        <v>58</v>
      </c>
      <c r="P3246" t="s">
        <v>2639</v>
      </c>
      <c r="Q3246">
        <v>158</v>
      </c>
    </row>
    <row r="3247" spans="1:17" x14ac:dyDescent="0.2">
      <c r="A3247" s="8" t="s">
        <v>4804</v>
      </c>
      <c r="D3247" s="8" t="s">
        <v>2102</v>
      </c>
      <c r="G3247" s="8" t="s">
        <v>5535</v>
      </c>
      <c r="M3247" t="s">
        <v>4804</v>
      </c>
      <c r="N3247">
        <v>36</v>
      </c>
      <c r="P3247" t="s">
        <v>2102</v>
      </c>
      <c r="Q3247">
        <v>134</v>
      </c>
    </row>
    <row r="3248" spans="1:17" x14ac:dyDescent="0.2">
      <c r="A3248" s="8" t="s">
        <v>2649</v>
      </c>
      <c r="D3248" s="8" t="s">
        <v>5042</v>
      </c>
      <c r="G3248" s="8" t="s">
        <v>4912</v>
      </c>
      <c r="M3248" t="s">
        <v>2649</v>
      </c>
      <c r="N3248">
        <v>148</v>
      </c>
      <c r="P3248" t="s">
        <v>5042</v>
      </c>
      <c r="Q3248">
        <v>116</v>
      </c>
    </row>
    <row r="3249" spans="1:17" x14ac:dyDescent="0.2">
      <c r="A3249" s="8" t="s">
        <v>2122</v>
      </c>
      <c r="D3249" s="8" t="s">
        <v>4194</v>
      </c>
      <c r="G3249" s="8" t="s">
        <v>2814</v>
      </c>
      <c r="M3249" t="s">
        <v>2122</v>
      </c>
      <c r="N3249">
        <v>148</v>
      </c>
      <c r="P3249" t="s">
        <v>4194</v>
      </c>
      <c r="Q3249">
        <v>114</v>
      </c>
    </row>
    <row r="3250" spans="1:17" x14ac:dyDescent="0.2">
      <c r="A3250" s="8" t="s">
        <v>2271</v>
      </c>
      <c r="D3250" s="8" t="s">
        <v>7629</v>
      </c>
      <c r="G3250" s="8" t="s">
        <v>2301</v>
      </c>
      <c r="M3250" t="s">
        <v>2271</v>
      </c>
      <c r="N3250">
        <v>137</v>
      </c>
      <c r="P3250" t="s">
        <v>7629</v>
      </c>
      <c r="Q3250">
        <v>86</v>
      </c>
    </row>
    <row r="3251" spans="1:17" x14ac:dyDescent="0.2">
      <c r="A3251" s="8" t="s">
        <v>4973</v>
      </c>
      <c r="D3251" s="8" t="s">
        <v>4430</v>
      </c>
      <c r="G3251" s="8" t="s">
        <v>4958</v>
      </c>
      <c r="M3251" t="s">
        <v>4973</v>
      </c>
      <c r="N3251">
        <v>116</v>
      </c>
      <c r="P3251" t="s">
        <v>4430</v>
      </c>
      <c r="Q3251">
        <v>82</v>
      </c>
    </row>
    <row r="3252" spans="1:17" x14ac:dyDescent="0.2">
      <c r="A3252" s="8" t="s">
        <v>7082</v>
      </c>
      <c r="D3252" s="8" t="s">
        <v>7630</v>
      </c>
      <c r="G3252" s="8" t="s">
        <v>5018</v>
      </c>
      <c r="M3252" t="s">
        <v>7082</v>
      </c>
      <c r="N3252">
        <v>136</v>
      </c>
      <c r="P3252" t="s">
        <v>7630</v>
      </c>
      <c r="Q3252">
        <v>68</v>
      </c>
    </row>
    <row r="3253" spans="1:17" x14ac:dyDescent="0.2">
      <c r="A3253" s="8" t="s">
        <v>4223</v>
      </c>
      <c r="D3253" s="8" t="s">
        <v>4692</v>
      </c>
      <c r="G3253" s="8" t="s">
        <v>3431</v>
      </c>
      <c r="M3253" t="s">
        <v>4223</v>
      </c>
      <c r="N3253">
        <v>117</v>
      </c>
      <c r="P3253" t="s">
        <v>4692</v>
      </c>
      <c r="Q3253">
        <v>54</v>
      </c>
    </row>
    <row r="3254" spans="1:17" x14ac:dyDescent="0.2">
      <c r="A3254" s="8" t="s">
        <v>7636</v>
      </c>
      <c r="D3254" s="8" t="s">
        <v>4697</v>
      </c>
      <c r="G3254" s="8" t="s">
        <v>3521</v>
      </c>
      <c r="M3254" t="s">
        <v>7636</v>
      </c>
      <c r="N3254">
        <v>108</v>
      </c>
      <c r="P3254" t="s">
        <v>4697</v>
      </c>
      <c r="Q3254">
        <v>32</v>
      </c>
    </row>
    <row r="3255" spans="1:17" x14ac:dyDescent="0.2">
      <c r="A3255" s="8" t="s">
        <v>4265</v>
      </c>
      <c r="D3255" s="8" t="s">
        <v>2845</v>
      </c>
      <c r="G3255" s="8" t="s">
        <v>6916</v>
      </c>
      <c r="M3255" t="s">
        <v>4265</v>
      </c>
      <c r="N3255">
        <v>83</v>
      </c>
      <c r="P3255" t="s">
        <v>2845</v>
      </c>
      <c r="Q3255">
        <v>142</v>
      </c>
    </row>
    <row r="3256" spans="1:17" x14ac:dyDescent="0.2">
      <c r="A3256" s="8" t="s">
        <v>6924</v>
      </c>
      <c r="D3256" s="8" t="s">
        <v>5100</v>
      </c>
      <c r="G3256" s="8" t="s">
        <v>3745</v>
      </c>
      <c r="M3256" t="s">
        <v>6924</v>
      </c>
      <c r="N3256">
        <v>68</v>
      </c>
      <c r="P3256" t="s">
        <v>5100</v>
      </c>
      <c r="Q3256">
        <v>119</v>
      </c>
    </row>
    <row r="3257" spans="1:17" x14ac:dyDescent="0.2">
      <c r="A3257" s="8" t="s">
        <v>4394</v>
      </c>
      <c r="D3257" s="8" t="s">
        <v>7117</v>
      </c>
      <c r="G3257" s="8" t="s">
        <v>6917</v>
      </c>
      <c r="M3257" t="s">
        <v>4394</v>
      </c>
      <c r="N3257">
        <v>76</v>
      </c>
      <c r="P3257" t="s">
        <v>7117</v>
      </c>
      <c r="Q3257">
        <v>89</v>
      </c>
    </row>
    <row r="3258" spans="1:17" x14ac:dyDescent="0.2">
      <c r="A3258" s="8" t="s">
        <v>7637</v>
      </c>
      <c r="D3258" s="8" t="s">
        <v>5300</v>
      </c>
      <c r="G3258" s="8" t="s">
        <v>8037</v>
      </c>
      <c r="M3258" t="s">
        <v>7637</v>
      </c>
      <c r="N3258">
        <v>89</v>
      </c>
      <c r="P3258" t="s">
        <v>5300</v>
      </c>
      <c r="Q3258">
        <v>67</v>
      </c>
    </row>
    <row r="3259" spans="1:17" x14ac:dyDescent="0.2">
      <c r="A3259" s="8" t="s">
        <v>7638</v>
      </c>
      <c r="D3259" s="8" t="s">
        <v>7118</v>
      </c>
      <c r="G3259" s="8" t="s">
        <v>2736</v>
      </c>
      <c r="M3259" t="s">
        <v>7638</v>
      </c>
      <c r="N3259">
        <v>65</v>
      </c>
      <c r="P3259" t="s">
        <v>7118</v>
      </c>
      <c r="Q3259">
        <v>57</v>
      </c>
    </row>
    <row r="3260" spans="1:17" x14ac:dyDescent="0.2">
      <c r="A3260" s="8" t="s">
        <v>4476</v>
      </c>
      <c r="D3260" s="8" t="s">
        <v>5435</v>
      </c>
      <c r="G3260" s="8" t="s">
        <v>2142</v>
      </c>
      <c r="M3260" t="s">
        <v>4476</v>
      </c>
      <c r="N3260">
        <v>57</v>
      </c>
      <c r="P3260" t="s">
        <v>5435</v>
      </c>
      <c r="Q3260">
        <v>34</v>
      </c>
    </row>
    <row r="3261" spans="1:17" x14ac:dyDescent="0.2">
      <c r="A3261" s="8" t="s">
        <v>4712</v>
      </c>
      <c r="D3261" s="8" t="s">
        <v>2503</v>
      </c>
      <c r="G3261" s="8" t="s">
        <v>2155</v>
      </c>
      <c r="M3261" t="s">
        <v>4712</v>
      </c>
      <c r="N3261">
        <v>66</v>
      </c>
      <c r="P3261" t="s">
        <v>2503</v>
      </c>
      <c r="Q3261">
        <v>155</v>
      </c>
    </row>
    <row r="3262" spans="1:17" x14ac:dyDescent="0.2">
      <c r="A3262" s="8" t="s">
        <v>4767</v>
      </c>
      <c r="D3262" s="8" t="s">
        <v>1388</v>
      </c>
      <c r="G3262" s="8" t="s">
        <v>4172</v>
      </c>
      <c r="M3262" t="s">
        <v>4767</v>
      </c>
      <c r="N3262">
        <v>48</v>
      </c>
      <c r="P3262" t="s">
        <v>1388</v>
      </c>
      <c r="Q3262">
        <v>99</v>
      </c>
    </row>
    <row r="3263" spans="1:17" x14ac:dyDescent="0.2">
      <c r="A3263" s="8" t="s">
        <v>7174</v>
      </c>
      <c r="D3263" s="8" t="s">
        <v>2977</v>
      </c>
      <c r="G3263" s="8" t="s">
        <v>4245</v>
      </c>
      <c r="M3263" t="s">
        <v>7174</v>
      </c>
      <c r="N3263">
        <v>41</v>
      </c>
      <c r="P3263" t="s">
        <v>2977</v>
      </c>
      <c r="Q3263">
        <v>96</v>
      </c>
    </row>
    <row r="3264" spans="1:17" x14ac:dyDescent="0.2">
      <c r="A3264" s="8" t="s">
        <v>4919</v>
      </c>
      <c r="D3264" s="8" t="s">
        <v>6919</v>
      </c>
      <c r="G3264" s="8" t="s">
        <v>4278</v>
      </c>
      <c r="M3264" t="s">
        <v>4919</v>
      </c>
      <c r="N3264">
        <v>109</v>
      </c>
      <c r="P3264" t="s">
        <v>6919</v>
      </c>
      <c r="Q3264">
        <v>75</v>
      </c>
    </row>
    <row r="3265" spans="1:17" x14ac:dyDescent="0.2">
      <c r="A3265" s="8" t="s">
        <v>7639</v>
      </c>
      <c r="D3265" s="8" t="s">
        <v>3030</v>
      </c>
      <c r="G3265" s="8" t="s">
        <v>4380</v>
      </c>
      <c r="M3265" t="s">
        <v>7639</v>
      </c>
      <c r="N3265">
        <v>139</v>
      </c>
      <c r="P3265" t="s">
        <v>3030</v>
      </c>
      <c r="Q3265">
        <v>61</v>
      </c>
    </row>
    <row r="3266" spans="1:17" x14ac:dyDescent="0.2">
      <c r="A3266" s="8" t="s">
        <v>2655</v>
      </c>
      <c r="D3266" s="8" t="s">
        <v>3152</v>
      </c>
      <c r="G3266" s="8" t="s">
        <v>4408</v>
      </c>
      <c r="M3266" t="s">
        <v>2655</v>
      </c>
      <c r="N3266">
        <v>141</v>
      </c>
      <c r="P3266" t="s">
        <v>3152</v>
      </c>
      <c r="Q3266">
        <v>89</v>
      </c>
    </row>
    <row r="3267" spans="1:17" x14ac:dyDescent="0.2">
      <c r="A3267" s="8" t="s">
        <v>2113</v>
      </c>
      <c r="D3267" s="8" t="s">
        <v>7981</v>
      </c>
      <c r="G3267" s="8" t="s">
        <v>6918</v>
      </c>
      <c r="M3267" t="s">
        <v>2113</v>
      </c>
      <c r="N3267">
        <v>138</v>
      </c>
      <c r="P3267" t="s">
        <v>7981</v>
      </c>
      <c r="Q3267">
        <v>47</v>
      </c>
    </row>
    <row r="3268" spans="1:17" x14ac:dyDescent="0.2">
      <c r="A3268" s="8" t="s">
        <v>2131</v>
      </c>
      <c r="D3268" s="8" t="s">
        <v>3198</v>
      </c>
      <c r="G3268" s="8" t="s">
        <v>1853</v>
      </c>
      <c r="M3268" t="s">
        <v>2131</v>
      </c>
      <c r="N3268">
        <v>149</v>
      </c>
      <c r="P3268" t="s">
        <v>3198</v>
      </c>
      <c r="Q3268">
        <v>79</v>
      </c>
    </row>
    <row r="3269" spans="1:17" x14ac:dyDescent="0.2">
      <c r="A3269" s="8" t="s">
        <v>2290</v>
      </c>
      <c r="D3269" s="8" t="s">
        <v>6920</v>
      </c>
      <c r="G3269" s="8" t="s">
        <v>4607</v>
      </c>
      <c r="M3269" t="s">
        <v>2290</v>
      </c>
      <c r="N3269">
        <v>140</v>
      </c>
      <c r="P3269" t="s">
        <v>6920</v>
      </c>
      <c r="Q3269">
        <v>42</v>
      </c>
    </row>
    <row r="3270" spans="1:17" x14ac:dyDescent="0.2">
      <c r="A3270" s="8" t="s">
        <v>4963</v>
      </c>
      <c r="D3270" s="8" t="s">
        <v>3285</v>
      </c>
      <c r="G3270" s="8" t="s">
        <v>4733</v>
      </c>
      <c r="M3270" t="s">
        <v>4963</v>
      </c>
      <c r="N3270">
        <v>141</v>
      </c>
      <c r="P3270" t="s">
        <v>3285</v>
      </c>
      <c r="Q3270">
        <v>33</v>
      </c>
    </row>
    <row r="3271" spans="1:17" x14ac:dyDescent="0.2">
      <c r="A3271" s="8" t="s">
        <v>5022</v>
      </c>
      <c r="D3271" s="8" t="s">
        <v>3312</v>
      </c>
      <c r="G3271" s="8" t="s">
        <v>7628</v>
      </c>
      <c r="M3271" t="s">
        <v>5022</v>
      </c>
      <c r="N3271">
        <v>124</v>
      </c>
      <c r="P3271" t="s">
        <v>3312</v>
      </c>
      <c r="Q3271">
        <v>132</v>
      </c>
    </row>
    <row r="3272" spans="1:17" x14ac:dyDescent="0.2">
      <c r="A3272" s="8" t="s">
        <v>1357</v>
      </c>
      <c r="D3272" s="8" t="s">
        <v>2640</v>
      </c>
      <c r="G3272" s="8" t="s">
        <v>8120</v>
      </c>
      <c r="M3272" t="s">
        <v>1357</v>
      </c>
      <c r="N3272">
        <v>148</v>
      </c>
      <c r="P3272" t="s">
        <v>2640</v>
      </c>
      <c r="Q3272">
        <v>155</v>
      </c>
    </row>
    <row r="3273" spans="1:17" x14ac:dyDescent="0.2">
      <c r="A3273" s="8" t="s">
        <v>3414</v>
      </c>
      <c r="D3273" s="8" t="s">
        <v>2097</v>
      </c>
      <c r="G3273" s="8" t="s">
        <v>4836</v>
      </c>
      <c r="M3273" t="s">
        <v>3414</v>
      </c>
      <c r="N3273">
        <v>116</v>
      </c>
      <c r="P3273" t="s">
        <v>2097</v>
      </c>
      <c r="Q3273">
        <v>132</v>
      </c>
    </row>
    <row r="3274" spans="1:17" x14ac:dyDescent="0.2">
      <c r="A3274" s="8" t="s">
        <v>1662</v>
      </c>
      <c r="D3274" s="8" t="s">
        <v>3344</v>
      </c>
      <c r="G3274" s="8" t="s">
        <v>2639</v>
      </c>
      <c r="M3274" t="s">
        <v>1662</v>
      </c>
      <c r="N3274">
        <v>109</v>
      </c>
      <c r="P3274" t="s">
        <v>3344</v>
      </c>
      <c r="Q3274">
        <v>146</v>
      </c>
    </row>
    <row r="3275" spans="1:17" x14ac:dyDescent="0.2">
      <c r="A3275" s="8" t="s">
        <v>3536</v>
      </c>
      <c r="D3275" s="8" t="s">
        <v>8121</v>
      </c>
      <c r="G3275" s="8" t="s">
        <v>2102</v>
      </c>
      <c r="M3275" t="s">
        <v>3536</v>
      </c>
      <c r="N3275">
        <v>98</v>
      </c>
      <c r="P3275" t="s">
        <v>8121</v>
      </c>
      <c r="Q3275">
        <v>128</v>
      </c>
    </row>
    <row r="3276" spans="1:17" x14ac:dyDescent="0.2">
      <c r="A3276" s="8" t="s">
        <v>7640</v>
      </c>
      <c r="D3276" s="8" t="s">
        <v>4020</v>
      </c>
      <c r="G3276" s="8" t="s">
        <v>5042</v>
      </c>
      <c r="M3276" t="s">
        <v>7640</v>
      </c>
      <c r="N3276">
        <v>81</v>
      </c>
      <c r="P3276" t="s">
        <v>4020</v>
      </c>
      <c r="Q3276">
        <v>122</v>
      </c>
    </row>
    <row r="3277" spans="1:17" x14ac:dyDescent="0.2">
      <c r="A3277" s="8" t="s">
        <v>1814</v>
      </c>
      <c r="D3277" s="8" t="s">
        <v>1376</v>
      </c>
      <c r="G3277" s="8" t="s">
        <v>4194</v>
      </c>
      <c r="M3277" t="s">
        <v>1814</v>
      </c>
      <c r="N3277">
        <v>104</v>
      </c>
      <c r="P3277" t="s">
        <v>1376</v>
      </c>
      <c r="Q3277">
        <v>130</v>
      </c>
    </row>
    <row r="3278" spans="1:17" x14ac:dyDescent="0.2">
      <c r="A3278" s="8" t="s">
        <v>3540</v>
      </c>
      <c r="D3278" s="8" t="s">
        <v>7631</v>
      </c>
      <c r="G3278" s="8" t="s">
        <v>7629</v>
      </c>
      <c r="M3278" t="s">
        <v>3540</v>
      </c>
      <c r="N3278">
        <v>84</v>
      </c>
      <c r="P3278" t="s">
        <v>7631</v>
      </c>
      <c r="Q3278">
        <v>122</v>
      </c>
    </row>
    <row r="3279" spans="1:17" x14ac:dyDescent="0.2">
      <c r="A3279" s="8" t="s">
        <v>1854</v>
      </c>
      <c r="D3279" s="8" t="s">
        <v>7632</v>
      </c>
      <c r="G3279" s="8" t="s">
        <v>4430</v>
      </c>
      <c r="M3279" t="s">
        <v>1854</v>
      </c>
      <c r="N3279">
        <v>78</v>
      </c>
      <c r="P3279" t="s">
        <v>7632</v>
      </c>
      <c r="Q3279">
        <v>104</v>
      </c>
    </row>
    <row r="3280" spans="1:17" x14ac:dyDescent="0.2">
      <c r="A3280" s="8" t="s">
        <v>3794</v>
      </c>
      <c r="D3280" s="8" t="s">
        <v>1584</v>
      </c>
      <c r="G3280" s="8" t="s">
        <v>7630</v>
      </c>
      <c r="M3280" t="s">
        <v>3794</v>
      </c>
      <c r="N3280">
        <v>52</v>
      </c>
      <c r="P3280" t="s">
        <v>1584</v>
      </c>
      <c r="Q3280">
        <v>108</v>
      </c>
    </row>
    <row r="3281" spans="1:17" x14ac:dyDescent="0.2">
      <c r="A3281" s="8" t="s">
        <v>7641</v>
      </c>
      <c r="D3281" s="8" t="s">
        <v>1735</v>
      </c>
      <c r="G3281" s="8" t="s">
        <v>4692</v>
      </c>
      <c r="M3281" t="s">
        <v>7641</v>
      </c>
      <c r="N3281">
        <v>12</v>
      </c>
      <c r="P3281" t="s">
        <v>1735</v>
      </c>
      <c r="Q3281">
        <v>98</v>
      </c>
    </row>
    <row r="3282" spans="1:17" x14ac:dyDescent="0.2">
      <c r="A3282" s="8" t="s">
        <v>2870</v>
      </c>
      <c r="D3282" s="8" t="s">
        <v>6921</v>
      </c>
      <c r="G3282" s="8" t="s">
        <v>4697</v>
      </c>
      <c r="M3282" t="s">
        <v>2870</v>
      </c>
      <c r="N3282">
        <v>169</v>
      </c>
      <c r="P3282" t="s">
        <v>6921</v>
      </c>
      <c r="Q3282">
        <v>66</v>
      </c>
    </row>
    <row r="3283" spans="1:17" x14ac:dyDescent="0.2">
      <c r="A3283" s="8" t="s">
        <v>2417</v>
      </c>
      <c r="D3283" s="8" t="s">
        <v>5798</v>
      </c>
      <c r="G3283" s="8" t="s">
        <v>2845</v>
      </c>
      <c r="M3283" t="s">
        <v>2417</v>
      </c>
      <c r="N3283">
        <v>162</v>
      </c>
      <c r="P3283" t="s">
        <v>5798</v>
      </c>
      <c r="Q3283">
        <v>97</v>
      </c>
    </row>
    <row r="3284" spans="1:17" x14ac:dyDescent="0.2">
      <c r="A3284" s="8" t="s">
        <v>2037</v>
      </c>
      <c r="D3284" s="8" t="s">
        <v>5829</v>
      </c>
      <c r="G3284" s="8" t="s">
        <v>5100</v>
      </c>
      <c r="M3284" t="s">
        <v>2037</v>
      </c>
      <c r="N3284">
        <v>142</v>
      </c>
      <c r="P3284" t="s">
        <v>5829</v>
      </c>
      <c r="Q3284">
        <v>65</v>
      </c>
    </row>
    <row r="3285" spans="1:17" x14ac:dyDescent="0.2">
      <c r="A3285" s="8" t="s">
        <v>2154</v>
      </c>
      <c r="D3285" s="8" t="s">
        <v>7633</v>
      </c>
      <c r="G3285" s="8" t="s">
        <v>7117</v>
      </c>
      <c r="M3285" t="s">
        <v>2154</v>
      </c>
      <c r="N3285">
        <v>163</v>
      </c>
      <c r="P3285" t="s">
        <v>7633</v>
      </c>
      <c r="Q3285">
        <v>57</v>
      </c>
    </row>
    <row r="3286" spans="1:17" x14ac:dyDescent="0.2">
      <c r="A3286" s="8" t="s">
        <v>2157</v>
      </c>
      <c r="D3286" s="8" t="s">
        <v>5921</v>
      </c>
      <c r="G3286" s="8" t="s">
        <v>5300</v>
      </c>
      <c r="M3286" t="s">
        <v>2157</v>
      </c>
      <c r="N3286">
        <v>152</v>
      </c>
      <c r="P3286" t="s">
        <v>5921</v>
      </c>
      <c r="Q3286">
        <v>82</v>
      </c>
    </row>
    <row r="3287" spans="1:17" x14ac:dyDescent="0.2">
      <c r="A3287" s="8" t="s">
        <v>2392</v>
      </c>
      <c r="D3287" s="8" t="s">
        <v>5927</v>
      </c>
      <c r="G3287" s="8" t="s">
        <v>7118</v>
      </c>
      <c r="M3287" t="s">
        <v>2392</v>
      </c>
      <c r="N3287">
        <v>130</v>
      </c>
      <c r="P3287" t="s">
        <v>5927</v>
      </c>
      <c r="Q3287">
        <v>69</v>
      </c>
    </row>
    <row r="3288" spans="1:17" x14ac:dyDescent="0.2">
      <c r="A3288" s="8" t="s">
        <v>4085</v>
      </c>
      <c r="D3288" s="8" t="s">
        <v>5979</v>
      </c>
      <c r="G3288" s="8" t="s">
        <v>5435</v>
      </c>
      <c r="M3288" t="s">
        <v>4085</v>
      </c>
      <c r="N3288">
        <v>120</v>
      </c>
      <c r="P3288" t="s">
        <v>5979</v>
      </c>
      <c r="Q3288">
        <v>51</v>
      </c>
    </row>
    <row r="3289" spans="1:17" x14ac:dyDescent="0.2">
      <c r="A3289" s="8" t="s">
        <v>1384</v>
      </c>
      <c r="D3289" s="8" t="s">
        <v>6922</v>
      </c>
      <c r="G3289" s="8" t="s">
        <v>2503</v>
      </c>
      <c r="M3289" t="s">
        <v>1384</v>
      </c>
      <c r="N3289">
        <v>95</v>
      </c>
      <c r="P3289" t="s">
        <v>6922</v>
      </c>
      <c r="Q3289">
        <v>49</v>
      </c>
    </row>
    <row r="3290" spans="1:17" x14ac:dyDescent="0.2">
      <c r="A3290" s="8" t="s">
        <v>2978</v>
      </c>
      <c r="D3290" s="8" t="s">
        <v>7634</v>
      </c>
      <c r="G3290" s="8" t="s">
        <v>1388</v>
      </c>
      <c r="M3290" t="s">
        <v>2978</v>
      </c>
      <c r="N3290">
        <v>109</v>
      </c>
      <c r="P3290" t="s">
        <v>7634</v>
      </c>
      <c r="Q3290">
        <v>62</v>
      </c>
    </row>
    <row r="3291" spans="1:17" x14ac:dyDescent="0.2">
      <c r="A3291" s="8" t="s">
        <v>2988</v>
      </c>
      <c r="D3291" s="8" t="s">
        <v>6068</v>
      </c>
      <c r="G3291" s="8" t="s">
        <v>2977</v>
      </c>
      <c r="M3291" t="s">
        <v>2988</v>
      </c>
      <c r="N3291">
        <v>93</v>
      </c>
      <c r="P3291" t="s">
        <v>6068</v>
      </c>
      <c r="Q3291">
        <v>56</v>
      </c>
    </row>
    <row r="3292" spans="1:17" x14ac:dyDescent="0.2">
      <c r="A3292" s="8" t="s">
        <v>3012</v>
      </c>
      <c r="D3292" s="8" t="s">
        <v>6098</v>
      </c>
      <c r="G3292" s="8" t="s">
        <v>6919</v>
      </c>
      <c r="M3292" t="s">
        <v>3012</v>
      </c>
      <c r="N3292">
        <v>86</v>
      </c>
      <c r="P3292" t="s">
        <v>6098</v>
      </c>
      <c r="Q3292">
        <v>48</v>
      </c>
    </row>
    <row r="3293" spans="1:17" x14ac:dyDescent="0.2">
      <c r="A3293" s="8" t="s">
        <v>3010</v>
      </c>
      <c r="D3293" s="8" t="s">
        <v>6105</v>
      </c>
      <c r="G3293" s="8" t="s">
        <v>3030</v>
      </c>
      <c r="M3293" t="s">
        <v>3010</v>
      </c>
      <c r="N3293">
        <v>83</v>
      </c>
      <c r="P3293" t="s">
        <v>6105</v>
      </c>
      <c r="Q3293">
        <v>44</v>
      </c>
    </row>
    <row r="3294" spans="1:17" x14ac:dyDescent="0.2">
      <c r="A3294" s="8" t="s">
        <v>7642</v>
      </c>
      <c r="D3294" s="8" t="s">
        <v>6134</v>
      </c>
      <c r="G3294" s="8" t="s">
        <v>3152</v>
      </c>
      <c r="M3294" t="s">
        <v>7642</v>
      </c>
      <c r="N3294">
        <v>77</v>
      </c>
      <c r="P3294" t="s">
        <v>6134</v>
      </c>
      <c r="Q3294">
        <v>19</v>
      </c>
    </row>
    <row r="3295" spans="1:17" x14ac:dyDescent="0.2">
      <c r="A3295" s="8" t="s">
        <v>3094</v>
      </c>
      <c r="D3295" s="8" t="s">
        <v>2683</v>
      </c>
      <c r="G3295" s="8" t="s">
        <v>7981</v>
      </c>
      <c r="M3295" t="s">
        <v>3094</v>
      </c>
      <c r="N3295">
        <v>81</v>
      </c>
      <c r="P3295" t="s">
        <v>2683</v>
      </c>
      <c r="Q3295">
        <v>176</v>
      </c>
    </row>
    <row r="3296" spans="1:17" x14ac:dyDescent="0.2">
      <c r="A3296" s="8" t="s">
        <v>3118</v>
      </c>
      <c r="D3296" s="8" t="s">
        <v>1891</v>
      </c>
      <c r="G3296" s="8" t="s">
        <v>3198</v>
      </c>
      <c r="M3296" t="s">
        <v>3118</v>
      </c>
      <c r="N3296">
        <v>49</v>
      </c>
      <c r="P3296" t="s">
        <v>1891</v>
      </c>
      <c r="Q3296">
        <v>157</v>
      </c>
    </row>
    <row r="3297" spans="1:17" x14ac:dyDescent="0.2">
      <c r="A3297" s="8" t="s">
        <v>7643</v>
      </c>
      <c r="D3297" s="8" t="s">
        <v>1909</v>
      </c>
      <c r="G3297" s="8" t="s">
        <v>6920</v>
      </c>
      <c r="M3297" t="s">
        <v>7643</v>
      </c>
      <c r="N3297">
        <v>75</v>
      </c>
      <c r="P3297" t="s">
        <v>1909</v>
      </c>
      <c r="Q3297">
        <v>148</v>
      </c>
    </row>
    <row r="3298" spans="1:17" x14ac:dyDescent="0.2">
      <c r="A3298" s="8" t="s">
        <v>3191</v>
      </c>
      <c r="D3298" s="8" t="s">
        <v>2357</v>
      </c>
      <c r="G3298" s="8" t="s">
        <v>3285</v>
      </c>
      <c r="M3298" t="s">
        <v>3191</v>
      </c>
      <c r="N3298">
        <v>63</v>
      </c>
      <c r="P3298" t="s">
        <v>2357</v>
      </c>
      <c r="Q3298">
        <v>139</v>
      </c>
    </row>
    <row r="3299" spans="1:17" x14ac:dyDescent="0.2">
      <c r="A3299" s="8" t="s">
        <v>3168</v>
      </c>
      <c r="D3299" s="8" t="s">
        <v>6210</v>
      </c>
      <c r="G3299" s="8" t="s">
        <v>3312</v>
      </c>
      <c r="M3299" t="s">
        <v>3168</v>
      </c>
      <c r="N3299">
        <v>43</v>
      </c>
      <c r="P3299" t="s">
        <v>6210</v>
      </c>
      <c r="Q3299">
        <v>126</v>
      </c>
    </row>
    <row r="3300" spans="1:17" x14ac:dyDescent="0.2">
      <c r="A3300" s="8" t="s">
        <v>7253</v>
      </c>
      <c r="D3300" s="8" t="s">
        <v>1327</v>
      </c>
      <c r="G3300" s="8" t="s">
        <v>2640</v>
      </c>
      <c r="M3300" t="s">
        <v>7253</v>
      </c>
      <c r="N3300">
        <v>22</v>
      </c>
      <c r="P3300" t="s">
        <v>1327</v>
      </c>
      <c r="Q3300">
        <v>125</v>
      </c>
    </row>
    <row r="3301" spans="1:17" x14ac:dyDescent="0.2">
      <c r="A3301" s="8" t="s">
        <v>7644</v>
      </c>
      <c r="D3301" s="8" t="s">
        <v>4171</v>
      </c>
      <c r="G3301" s="8" t="s">
        <v>2097</v>
      </c>
      <c r="M3301" t="s">
        <v>7644</v>
      </c>
      <c r="N3301">
        <v>17</v>
      </c>
      <c r="P3301" t="s">
        <v>4171</v>
      </c>
      <c r="Q3301">
        <v>111</v>
      </c>
    </row>
    <row r="3302" spans="1:17" x14ac:dyDescent="0.2">
      <c r="A3302" s="8" t="s">
        <v>3323</v>
      </c>
      <c r="D3302" s="8" t="s">
        <v>4201</v>
      </c>
      <c r="G3302" s="8" t="s">
        <v>3344</v>
      </c>
      <c r="M3302" t="s">
        <v>3323</v>
      </c>
      <c r="N3302">
        <v>111</v>
      </c>
      <c r="P3302" t="s">
        <v>4201</v>
      </c>
      <c r="Q3302">
        <v>100</v>
      </c>
    </row>
    <row r="3303" spans="1:17" x14ac:dyDescent="0.2">
      <c r="A3303" s="8" t="s">
        <v>2884</v>
      </c>
      <c r="D3303" s="8" t="s">
        <v>4240</v>
      </c>
      <c r="G3303" s="8" t="s">
        <v>4020</v>
      </c>
      <c r="M3303" t="s">
        <v>2884</v>
      </c>
      <c r="N3303">
        <v>169</v>
      </c>
      <c r="P3303" t="s">
        <v>4240</v>
      </c>
      <c r="Q3303">
        <v>93</v>
      </c>
    </row>
    <row r="3304" spans="1:17" x14ac:dyDescent="0.2">
      <c r="A3304" s="8" t="s">
        <v>1881</v>
      </c>
      <c r="D3304" s="8" t="s">
        <v>4321</v>
      </c>
      <c r="G3304" s="8" t="s">
        <v>1376</v>
      </c>
      <c r="M3304" t="s">
        <v>1881</v>
      </c>
      <c r="N3304">
        <v>159</v>
      </c>
      <c r="P3304" t="s">
        <v>4321</v>
      </c>
      <c r="Q3304">
        <v>75</v>
      </c>
    </row>
    <row r="3305" spans="1:17" x14ac:dyDescent="0.2">
      <c r="A3305" s="8" t="s">
        <v>1956</v>
      </c>
      <c r="D3305" s="8" t="s">
        <v>4541</v>
      </c>
      <c r="G3305" s="8" t="s">
        <v>7631</v>
      </c>
      <c r="M3305" t="s">
        <v>1956</v>
      </c>
      <c r="N3305">
        <v>145</v>
      </c>
      <c r="P3305" t="s">
        <v>4541</v>
      </c>
      <c r="Q3305">
        <v>81</v>
      </c>
    </row>
    <row r="3306" spans="1:17" x14ac:dyDescent="0.2">
      <c r="A3306" s="8" t="s">
        <v>3340</v>
      </c>
      <c r="D3306" s="8" t="s">
        <v>6923</v>
      </c>
      <c r="G3306" s="8" t="s">
        <v>7632</v>
      </c>
      <c r="M3306" t="s">
        <v>3340</v>
      </c>
      <c r="N3306">
        <v>129</v>
      </c>
      <c r="P3306" t="s">
        <v>6923</v>
      </c>
      <c r="Q3306">
        <v>53</v>
      </c>
    </row>
    <row r="3307" spans="1:17" x14ac:dyDescent="0.2">
      <c r="A3307" s="8" t="s">
        <v>3468</v>
      </c>
      <c r="D3307" s="8" t="s">
        <v>4649</v>
      </c>
      <c r="G3307" s="8" t="s">
        <v>1584</v>
      </c>
      <c r="M3307" t="s">
        <v>3468</v>
      </c>
      <c r="N3307">
        <v>117</v>
      </c>
      <c r="P3307" t="s">
        <v>4649</v>
      </c>
      <c r="Q3307">
        <v>62</v>
      </c>
    </row>
    <row r="3308" spans="1:17" x14ac:dyDescent="0.2">
      <c r="A3308" s="8" t="s">
        <v>6925</v>
      </c>
      <c r="D3308" s="8" t="s">
        <v>4723</v>
      </c>
      <c r="G3308" s="8" t="s">
        <v>1735</v>
      </c>
      <c r="M3308" t="s">
        <v>6925</v>
      </c>
      <c r="N3308">
        <v>87</v>
      </c>
      <c r="P3308" t="s">
        <v>4723</v>
      </c>
      <c r="Q3308">
        <v>65</v>
      </c>
    </row>
    <row r="3309" spans="1:17" x14ac:dyDescent="0.2">
      <c r="A3309" s="8" t="s">
        <v>1618</v>
      </c>
      <c r="D3309" s="8" t="s">
        <v>7635</v>
      </c>
      <c r="G3309" s="8" t="s">
        <v>6921</v>
      </c>
      <c r="M3309" t="s">
        <v>1618</v>
      </c>
      <c r="N3309">
        <v>99</v>
      </c>
      <c r="P3309" t="s">
        <v>7635</v>
      </c>
      <c r="Q3309">
        <v>52</v>
      </c>
    </row>
    <row r="3310" spans="1:17" x14ac:dyDescent="0.2">
      <c r="A3310" s="8" t="s">
        <v>3532</v>
      </c>
      <c r="D3310" s="8" t="s">
        <v>4804</v>
      </c>
      <c r="G3310" s="8" t="s">
        <v>5798</v>
      </c>
      <c r="M3310" t="s">
        <v>3532</v>
      </c>
      <c r="N3310">
        <v>81</v>
      </c>
      <c r="P3310" t="s">
        <v>4804</v>
      </c>
      <c r="Q3310">
        <v>45</v>
      </c>
    </row>
    <row r="3311" spans="1:17" x14ac:dyDescent="0.2">
      <c r="A3311" s="8" t="s">
        <v>7645</v>
      </c>
      <c r="D3311" s="8" t="s">
        <v>2649</v>
      </c>
      <c r="G3311" s="8" t="s">
        <v>5829</v>
      </c>
      <c r="M3311" t="s">
        <v>7645</v>
      </c>
      <c r="N3311">
        <v>74</v>
      </c>
      <c r="P3311" t="s">
        <v>2649</v>
      </c>
      <c r="Q3311">
        <v>155</v>
      </c>
    </row>
    <row r="3312" spans="1:17" x14ac:dyDescent="0.2">
      <c r="A3312" s="8" t="s">
        <v>1760</v>
      </c>
      <c r="D3312" s="8" t="s">
        <v>2122</v>
      </c>
      <c r="G3312" s="8" t="s">
        <v>7633</v>
      </c>
      <c r="M3312" t="s">
        <v>1760</v>
      </c>
      <c r="N3312">
        <v>84</v>
      </c>
      <c r="P3312" t="s">
        <v>2122</v>
      </c>
      <c r="Q3312">
        <v>153</v>
      </c>
    </row>
    <row r="3313" spans="1:17" x14ac:dyDescent="0.2">
      <c r="A3313" s="8" t="s">
        <v>3595</v>
      </c>
      <c r="D3313" s="8" t="s">
        <v>2271</v>
      </c>
      <c r="G3313" s="8" t="s">
        <v>5921</v>
      </c>
      <c r="M3313" t="s">
        <v>3595</v>
      </c>
      <c r="N3313">
        <v>62</v>
      </c>
      <c r="P3313" t="s">
        <v>2271</v>
      </c>
      <c r="Q3313">
        <v>137</v>
      </c>
    </row>
    <row r="3314" spans="1:17" x14ac:dyDescent="0.2">
      <c r="A3314" s="8" t="s">
        <v>3581</v>
      </c>
      <c r="D3314" s="8" t="s">
        <v>4973</v>
      </c>
      <c r="G3314" s="8" t="s">
        <v>5927</v>
      </c>
      <c r="M3314" t="s">
        <v>3581</v>
      </c>
      <c r="N3314">
        <v>50</v>
      </c>
      <c r="P3314" t="s">
        <v>4973</v>
      </c>
      <c r="Q3314">
        <v>130</v>
      </c>
    </row>
    <row r="3315" spans="1:17" x14ac:dyDescent="0.2">
      <c r="A3315" s="8" t="s">
        <v>3671</v>
      </c>
      <c r="D3315" s="8" t="s">
        <v>4223</v>
      </c>
      <c r="G3315" s="8" t="s">
        <v>5979</v>
      </c>
      <c r="M3315" t="s">
        <v>3671</v>
      </c>
      <c r="N3315">
        <v>84</v>
      </c>
      <c r="P3315" t="s">
        <v>4223</v>
      </c>
      <c r="Q3315">
        <v>121</v>
      </c>
    </row>
    <row r="3316" spans="1:17" x14ac:dyDescent="0.2">
      <c r="A3316" s="8" t="s">
        <v>3748</v>
      </c>
      <c r="D3316" s="8" t="s">
        <v>7636</v>
      </c>
      <c r="G3316" s="8" t="s">
        <v>6922</v>
      </c>
      <c r="M3316" t="s">
        <v>3748</v>
      </c>
      <c r="N3316">
        <v>70</v>
      </c>
      <c r="P3316" t="s">
        <v>7636</v>
      </c>
      <c r="Q3316">
        <v>112</v>
      </c>
    </row>
    <row r="3317" spans="1:17" x14ac:dyDescent="0.2">
      <c r="A3317" s="8" t="s">
        <v>7254</v>
      </c>
      <c r="D3317" s="8" t="s">
        <v>4265</v>
      </c>
      <c r="G3317" s="8" t="s">
        <v>7634</v>
      </c>
      <c r="M3317" t="s">
        <v>7254</v>
      </c>
      <c r="N3317">
        <v>57</v>
      </c>
      <c r="P3317" t="s">
        <v>4265</v>
      </c>
      <c r="Q3317">
        <v>89</v>
      </c>
    </row>
    <row r="3318" spans="1:17" x14ac:dyDescent="0.2">
      <c r="A3318" s="8" t="s">
        <v>3851</v>
      </c>
      <c r="D3318" s="8" t="s">
        <v>6924</v>
      </c>
      <c r="G3318" s="8" t="s">
        <v>6068</v>
      </c>
      <c r="M3318" t="s">
        <v>3851</v>
      </c>
      <c r="N3318">
        <v>61</v>
      </c>
      <c r="P3318" t="s">
        <v>6924</v>
      </c>
      <c r="Q3318">
        <v>77</v>
      </c>
    </row>
    <row r="3319" spans="1:17" x14ac:dyDescent="0.2">
      <c r="A3319" s="8" t="s">
        <v>3899</v>
      </c>
      <c r="D3319" s="8" t="s">
        <v>4394</v>
      </c>
      <c r="G3319" s="8" t="s">
        <v>6098</v>
      </c>
      <c r="M3319" t="s">
        <v>3899</v>
      </c>
      <c r="N3319">
        <v>61</v>
      </c>
      <c r="P3319" t="s">
        <v>4394</v>
      </c>
      <c r="Q3319">
        <v>78</v>
      </c>
    </row>
    <row r="3320" spans="1:17" x14ac:dyDescent="0.2">
      <c r="A3320" s="8" t="s">
        <v>3918</v>
      </c>
      <c r="D3320" s="8" t="s">
        <v>7637</v>
      </c>
      <c r="G3320" s="8" t="s">
        <v>6105</v>
      </c>
      <c r="M3320" t="s">
        <v>3918</v>
      </c>
      <c r="N3320">
        <v>42</v>
      </c>
      <c r="P3320" t="s">
        <v>7637</v>
      </c>
      <c r="Q3320">
        <v>88</v>
      </c>
    </row>
    <row r="3321" spans="1:17" x14ac:dyDescent="0.2">
      <c r="A3321" s="8" t="s">
        <v>7255</v>
      </c>
      <c r="D3321" s="8" t="s">
        <v>7638</v>
      </c>
      <c r="G3321" s="8" t="s">
        <v>6134</v>
      </c>
      <c r="M3321" t="s">
        <v>7255</v>
      </c>
      <c r="N3321">
        <v>44</v>
      </c>
      <c r="P3321" t="s">
        <v>7638</v>
      </c>
      <c r="Q3321">
        <v>65</v>
      </c>
    </row>
    <row r="3322" spans="1:17" x14ac:dyDescent="0.2">
      <c r="A3322" s="8" t="s">
        <v>7982</v>
      </c>
      <c r="D3322" s="8" t="s">
        <v>4476</v>
      </c>
      <c r="G3322" s="8" t="s">
        <v>6379</v>
      </c>
      <c r="M3322" t="s">
        <v>7982</v>
      </c>
      <c r="N3322">
        <v>47</v>
      </c>
      <c r="P3322" t="s">
        <v>4476</v>
      </c>
      <c r="Q3322">
        <v>51</v>
      </c>
    </row>
    <row r="3323" spans="1:17" x14ac:dyDescent="0.2">
      <c r="A3323" s="8" t="s">
        <v>4002</v>
      </c>
      <c r="D3323" s="8" t="s">
        <v>4712</v>
      </c>
      <c r="G3323" s="8" t="s">
        <v>2683</v>
      </c>
      <c r="M3323" t="s">
        <v>4002</v>
      </c>
      <c r="N3323">
        <v>20</v>
      </c>
      <c r="P3323" t="s">
        <v>4712</v>
      </c>
      <c r="Q3323">
        <v>52</v>
      </c>
    </row>
    <row r="3324" spans="1:17" x14ac:dyDescent="0.2">
      <c r="A3324" s="8" t="s">
        <v>2734</v>
      </c>
      <c r="D3324" s="8" t="s">
        <v>4767</v>
      </c>
      <c r="G3324" s="8" t="s">
        <v>1891</v>
      </c>
      <c r="M3324" t="s">
        <v>2734</v>
      </c>
      <c r="N3324">
        <v>143</v>
      </c>
      <c r="P3324" t="s">
        <v>4767</v>
      </c>
      <c r="Q3324">
        <v>50</v>
      </c>
    </row>
    <row r="3325" spans="1:17" x14ac:dyDescent="0.2">
      <c r="A3325" s="8" t="s">
        <v>2143</v>
      </c>
      <c r="D3325" s="8" t="s">
        <v>7174</v>
      </c>
      <c r="G3325" s="8" t="s">
        <v>1909</v>
      </c>
      <c r="M3325" t="s">
        <v>2143</v>
      </c>
      <c r="N3325">
        <v>129</v>
      </c>
      <c r="P3325" t="s">
        <v>7174</v>
      </c>
      <c r="Q3325">
        <v>28</v>
      </c>
    </row>
    <row r="3326" spans="1:17" x14ac:dyDescent="0.2">
      <c r="A3326" s="8" t="s">
        <v>4032</v>
      </c>
      <c r="D3326" s="8" t="s">
        <v>4919</v>
      </c>
      <c r="G3326" s="8" t="s">
        <v>2357</v>
      </c>
      <c r="M3326" t="s">
        <v>4032</v>
      </c>
      <c r="N3326">
        <v>135</v>
      </c>
      <c r="P3326" t="s">
        <v>4919</v>
      </c>
      <c r="Q3326">
        <v>118</v>
      </c>
    </row>
    <row r="3327" spans="1:17" x14ac:dyDescent="0.2">
      <c r="A3327" s="8" t="s">
        <v>4015</v>
      </c>
      <c r="D3327" s="8" t="s">
        <v>7639</v>
      </c>
      <c r="G3327" s="8" t="s">
        <v>6210</v>
      </c>
      <c r="M3327" t="s">
        <v>4015</v>
      </c>
      <c r="N3327">
        <v>140</v>
      </c>
      <c r="P3327" t="s">
        <v>7639</v>
      </c>
      <c r="Q3327">
        <v>138</v>
      </c>
    </row>
    <row r="3328" spans="1:17" x14ac:dyDescent="0.2">
      <c r="A3328" s="8" t="s">
        <v>1325</v>
      </c>
      <c r="D3328" s="8" t="s">
        <v>2655</v>
      </c>
      <c r="G3328" s="8" t="s">
        <v>1327</v>
      </c>
      <c r="M3328" t="s">
        <v>1325</v>
      </c>
      <c r="N3328">
        <v>138</v>
      </c>
      <c r="P3328" t="s">
        <v>2655</v>
      </c>
      <c r="Q3328">
        <v>147</v>
      </c>
    </row>
    <row r="3329" spans="1:17" x14ac:dyDescent="0.2">
      <c r="A3329" s="8" t="s">
        <v>1390</v>
      </c>
      <c r="D3329" s="8" t="s">
        <v>2113</v>
      </c>
      <c r="G3329" s="8" t="s">
        <v>4171</v>
      </c>
      <c r="M3329" t="s">
        <v>1390</v>
      </c>
      <c r="N3329">
        <v>117</v>
      </c>
      <c r="P3329" t="s">
        <v>2113</v>
      </c>
      <c r="Q3329">
        <v>147</v>
      </c>
    </row>
    <row r="3330" spans="1:17" x14ac:dyDescent="0.2">
      <c r="A3330" s="8" t="s">
        <v>2936</v>
      </c>
      <c r="D3330" s="8" t="s">
        <v>2131</v>
      </c>
      <c r="G3330" s="8" t="s">
        <v>4201</v>
      </c>
      <c r="M3330" t="s">
        <v>2936</v>
      </c>
      <c r="N3330">
        <v>97</v>
      </c>
      <c r="P3330" t="s">
        <v>2131</v>
      </c>
      <c r="Q3330">
        <v>151</v>
      </c>
    </row>
    <row r="3331" spans="1:17" x14ac:dyDescent="0.2">
      <c r="A3331" s="8" t="s">
        <v>1536</v>
      </c>
      <c r="D3331" s="8" t="s">
        <v>2290</v>
      </c>
      <c r="G3331" s="8" t="s">
        <v>4240</v>
      </c>
      <c r="M3331" t="s">
        <v>1536</v>
      </c>
      <c r="N3331">
        <v>114</v>
      </c>
      <c r="P3331" t="s">
        <v>2290</v>
      </c>
      <c r="Q3331">
        <v>137</v>
      </c>
    </row>
    <row r="3332" spans="1:17" x14ac:dyDescent="0.2">
      <c r="A3332" s="8" t="s">
        <v>6926</v>
      </c>
      <c r="D3332" s="8" t="s">
        <v>4963</v>
      </c>
      <c r="G3332" s="8" t="s">
        <v>4321</v>
      </c>
      <c r="M3332" t="s">
        <v>6926</v>
      </c>
      <c r="N3332">
        <v>91</v>
      </c>
      <c r="P3332" t="s">
        <v>4963</v>
      </c>
      <c r="Q3332">
        <v>139</v>
      </c>
    </row>
    <row r="3333" spans="1:17" x14ac:dyDescent="0.2">
      <c r="A3333" s="8" t="s">
        <v>6927</v>
      </c>
      <c r="D3333" s="8" t="s">
        <v>5022</v>
      </c>
      <c r="G3333" s="8" t="s">
        <v>4541</v>
      </c>
      <c r="M3333" t="s">
        <v>6927</v>
      </c>
      <c r="N3333">
        <v>86</v>
      </c>
      <c r="P3333" t="s">
        <v>5022</v>
      </c>
      <c r="Q3333">
        <v>121</v>
      </c>
    </row>
    <row r="3334" spans="1:17" x14ac:dyDescent="0.2">
      <c r="A3334" s="8" t="s">
        <v>1687</v>
      </c>
      <c r="D3334" s="8" t="s">
        <v>7175</v>
      </c>
      <c r="G3334" s="8" t="s">
        <v>6923</v>
      </c>
      <c r="M3334" t="s">
        <v>1687</v>
      </c>
      <c r="N3334">
        <v>100</v>
      </c>
      <c r="P3334" t="s">
        <v>7175</v>
      </c>
      <c r="Q3334">
        <v>131</v>
      </c>
    </row>
    <row r="3335" spans="1:17" x14ac:dyDescent="0.2">
      <c r="A3335" s="8" t="s">
        <v>3024</v>
      </c>
      <c r="D3335" s="8" t="s">
        <v>1357</v>
      </c>
      <c r="G3335" s="8" t="s">
        <v>4649</v>
      </c>
      <c r="M3335" t="s">
        <v>3024</v>
      </c>
      <c r="N3335">
        <v>81</v>
      </c>
      <c r="P3335" t="s">
        <v>1357</v>
      </c>
      <c r="Q3335">
        <v>153</v>
      </c>
    </row>
    <row r="3336" spans="1:17" x14ac:dyDescent="0.2">
      <c r="A3336" s="8" t="s">
        <v>3045</v>
      </c>
      <c r="D3336" s="8" t="s">
        <v>3414</v>
      </c>
      <c r="G3336" s="8" t="s">
        <v>4723</v>
      </c>
      <c r="M3336" t="s">
        <v>3045</v>
      </c>
      <c r="N3336">
        <v>73</v>
      </c>
      <c r="P3336" t="s">
        <v>3414</v>
      </c>
      <c r="Q3336">
        <v>113</v>
      </c>
    </row>
    <row r="3337" spans="1:17" x14ac:dyDescent="0.2">
      <c r="A3337" s="8" t="s">
        <v>3086</v>
      </c>
      <c r="D3337" s="8" t="s">
        <v>1662</v>
      </c>
      <c r="G3337" s="8" t="s">
        <v>7635</v>
      </c>
      <c r="M3337" t="s">
        <v>3086</v>
      </c>
      <c r="N3337">
        <v>78</v>
      </c>
      <c r="P3337" t="s">
        <v>1662</v>
      </c>
      <c r="Q3337">
        <v>105</v>
      </c>
    </row>
    <row r="3338" spans="1:17" x14ac:dyDescent="0.2">
      <c r="A3338" s="8" t="s">
        <v>3110</v>
      </c>
      <c r="D3338" s="8" t="s">
        <v>3536</v>
      </c>
      <c r="G3338" s="8" t="s">
        <v>4804</v>
      </c>
      <c r="M3338" t="s">
        <v>3110</v>
      </c>
      <c r="N3338">
        <v>50</v>
      </c>
      <c r="P3338" t="s">
        <v>3536</v>
      </c>
      <c r="Q3338">
        <v>100</v>
      </c>
    </row>
    <row r="3339" spans="1:17" x14ac:dyDescent="0.2">
      <c r="A3339" s="8" t="s">
        <v>3173</v>
      </c>
      <c r="D3339" s="8" t="s">
        <v>7640</v>
      </c>
      <c r="G3339" s="8" t="s">
        <v>2649</v>
      </c>
      <c r="M3339" t="s">
        <v>3173</v>
      </c>
      <c r="N3339">
        <v>47</v>
      </c>
      <c r="P3339" t="s">
        <v>7640</v>
      </c>
      <c r="Q3339">
        <v>79</v>
      </c>
    </row>
    <row r="3340" spans="1:17" x14ac:dyDescent="0.2">
      <c r="A3340" s="8" t="s">
        <v>3280</v>
      </c>
      <c r="D3340" s="8" t="s">
        <v>1814</v>
      </c>
      <c r="G3340" s="8" t="s">
        <v>2122</v>
      </c>
      <c r="M3340" t="s">
        <v>3280</v>
      </c>
      <c r="N3340">
        <v>54</v>
      </c>
      <c r="P3340" t="s">
        <v>1814</v>
      </c>
      <c r="Q3340">
        <v>114</v>
      </c>
    </row>
    <row r="3341" spans="1:17" x14ac:dyDescent="0.2">
      <c r="A3341" s="8" t="s">
        <v>3315</v>
      </c>
      <c r="D3341" s="8" t="s">
        <v>3540</v>
      </c>
      <c r="G3341" s="8" t="s">
        <v>2271</v>
      </c>
      <c r="M3341" t="s">
        <v>3315</v>
      </c>
      <c r="N3341">
        <v>112</v>
      </c>
      <c r="P3341" t="s">
        <v>3540</v>
      </c>
      <c r="Q3341">
        <v>84</v>
      </c>
    </row>
    <row r="3342" spans="1:17" x14ac:dyDescent="0.2">
      <c r="A3342" s="8" t="s">
        <v>2581</v>
      </c>
      <c r="D3342" s="8" t="s">
        <v>1854</v>
      </c>
      <c r="G3342" s="8" t="s">
        <v>4973</v>
      </c>
      <c r="M3342" t="s">
        <v>2581</v>
      </c>
      <c r="N3342">
        <v>161</v>
      </c>
      <c r="P3342" t="s">
        <v>1854</v>
      </c>
      <c r="Q3342">
        <v>71</v>
      </c>
    </row>
    <row r="3343" spans="1:17" x14ac:dyDescent="0.2">
      <c r="A3343" s="8" t="s">
        <v>2437</v>
      </c>
      <c r="D3343" s="8" t="s">
        <v>3794</v>
      </c>
      <c r="G3343" s="8" t="s">
        <v>4223</v>
      </c>
      <c r="M3343" t="s">
        <v>2437</v>
      </c>
      <c r="N3343">
        <v>149</v>
      </c>
      <c r="P3343" t="s">
        <v>3794</v>
      </c>
      <c r="Q3343">
        <v>55</v>
      </c>
    </row>
    <row r="3344" spans="1:17" x14ac:dyDescent="0.2">
      <c r="A3344" s="8" t="s">
        <v>1942</v>
      </c>
      <c r="D3344" s="8" t="s">
        <v>6333</v>
      </c>
      <c r="G3344" s="8" t="s">
        <v>7636</v>
      </c>
      <c r="M3344" t="s">
        <v>1942</v>
      </c>
      <c r="N3344">
        <v>147</v>
      </c>
      <c r="P3344" t="s">
        <v>6333</v>
      </c>
      <c r="Q3344">
        <v>46</v>
      </c>
    </row>
    <row r="3345" spans="1:17" x14ac:dyDescent="0.2">
      <c r="A3345" s="8" t="s">
        <v>3370</v>
      </c>
      <c r="D3345" s="8" t="s">
        <v>7641</v>
      </c>
      <c r="G3345" s="8" t="s">
        <v>4265</v>
      </c>
      <c r="M3345" t="s">
        <v>3370</v>
      </c>
      <c r="N3345">
        <v>126</v>
      </c>
      <c r="P3345" t="s">
        <v>7641</v>
      </c>
      <c r="Q3345">
        <v>32</v>
      </c>
    </row>
    <row r="3346" spans="1:17" x14ac:dyDescent="0.2">
      <c r="A3346" s="8" t="s">
        <v>7646</v>
      </c>
      <c r="D3346" s="8" t="s">
        <v>2870</v>
      </c>
      <c r="G3346" s="8" t="s">
        <v>6924</v>
      </c>
      <c r="M3346" t="s">
        <v>7646</v>
      </c>
      <c r="N3346">
        <v>129</v>
      </c>
      <c r="P3346" t="s">
        <v>2870</v>
      </c>
      <c r="Q3346">
        <v>173</v>
      </c>
    </row>
    <row r="3347" spans="1:17" x14ac:dyDescent="0.2">
      <c r="A3347" s="8" t="s">
        <v>1520</v>
      </c>
      <c r="D3347" s="8" t="s">
        <v>2417</v>
      </c>
      <c r="G3347" s="8" t="s">
        <v>4394</v>
      </c>
      <c r="M3347" t="s">
        <v>1520</v>
      </c>
      <c r="N3347">
        <v>119</v>
      </c>
      <c r="P3347" t="s">
        <v>2417</v>
      </c>
      <c r="Q3347">
        <v>165</v>
      </c>
    </row>
    <row r="3348" spans="1:17" x14ac:dyDescent="0.2">
      <c r="A3348" s="8" t="s">
        <v>5139</v>
      </c>
      <c r="D3348" s="8" t="s">
        <v>2037</v>
      </c>
      <c r="G3348" s="8" t="s">
        <v>7637</v>
      </c>
      <c r="M3348" t="s">
        <v>5139</v>
      </c>
      <c r="N3348">
        <v>83</v>
      </c>
      <c r="P3348" t="s">
        <v>2037</v>
      </c>
      <c r="Q3348">
        <v>150</v>
      </c>
    </row>
    <row r="3349" spans="1:17" x14ac:dyDescent="0.2">
      <c r="A3349" s="8" t="s">
        <v>5220</v>
      </c>
      <c r="D3349" s="8" t="s">
        <v>2154</v>
      </c>
      <c r="G3349" s="8" t="s">
        <v>7638</v>
      </c>
      <c r="M3349" t="s">
        <v>5220</v>
      </c>
      <c r="N3349">
        <v>73</v>
      </c>
      <c r="P3349" t="s">
        <v>2154</v>
      </c>
      <c r="Q3349">
        <v>159</v>
      </c>
    </row>
    <row r="3350" spans="1:17" x14ac:dyDescent="0.2">
      <c r="A3350" s="8" t="s">
        <v>7983</v>
      </c>
      <c r="D3350" s="8" t="s">
        <v>2157</v>
      </c>
      <c r="G3350" s="8" t="s">
        <v>4476</v>
      </c>
      <c r="M3350" t="s">
        <v>7983</v>
      </c>
      <c r="N3350">
        <v>72</v>
      </c>
      <c r="P3350" t="s">
        <v>2157</v>
      </c>
      <c r="Q3350">
        <v>152</v>
      </c>
    </row>
    <row r="3351" spans="1:17" x14ac:dyDescent="0.2">
      <c r="A3351" s="8" t="s">
        <v>5385</v>
      </c>
      <c r="D3351" s="8" t="s">
        <v>2392</v>
      </c>
      <c r="G3351" s="8" t="s">
        <v>4712</v>
      </c>
      <c r="M3351" t="s">
        <v>5385</v>
      </c>
      <c r="N3351">
        <v>54</v>
      </c>
      <c r="P3351" t="s">
        <v>2392</v>
      </c>
      <c r="Q3351">
        <v>131</v>
      </c>
    </row>
    <row r="3352" spans="1:17" x14ac:dyDescent="0.2">
      <c r="A3352" s="8" t="s">
        <v>7119</v>
      </c>
      <c r="D3352" s="8" t="s">
        <v>4085</v>
      </c>
      <c r="G3352" s="8" t="s">
        <v>4767</v>
      </c>
      <c r="M3352" t="s">
        <v>7119</v>
      </c>
      <c r="N3352">
        <v>24</v>
      </c>
      <c r="P3352" t="s">
        <v>4085</v>
      </c>
      <c r="Q3352">
        <v>117</v>
      </c>
    </row>
    <row r="3353" spans="1:17" x14ac:dyDescent="0.2">
      <c r="A3353" s="8" t="s">
        <v>7647</v>
      </c>
      <c r="D3353" s="8" t="s">
        <v>1384</v>
      </c>
      <c r="G3353" s="8" t="s">
        <v>7174</v>
      </c>
      <c r="M3353" t="s">
        <v>7647</v>
      </c>
      <c r="N3353">
        <v>10</v>
      </c>
      <c r="P3353" t="s">
        <v>1384</v>
      </c>
      <c r="Q3353">
        <v>90</v>
      </c>
    </row>
    <row r="3354" spans="1:17" x14ac:dyDescent="0.2">
      <c r="A3354" s="8" t="s">
        <v>5452</v>
      </c>
      <c r="D3354" s="8" t="s">
        <v>2978</v>
      </c>
      <c r="G3354" s="8" t="s">
        <v>4919</v>
      </c>
      <c r="M3354" t="s">
        <v>5452</v>
      </c>
      <c r="N3354">
        <v>130</v>
      </c>
      <c r="P3354" t="s">
        <v>2978</v>
      </c>
      <c r="Q3354">
        <v>114</v>
      </c>
    </row>
    <row r="3355" spans="1:17" x14ac:dyDescent="0.2">
      <c r="A3355" s="8" t="s">
        <v>2493</v>
      </c>
      <c r="D3355" s="8" t="s">
        <v>2988</v>
      </c>
      <c r="G3355" s="8" t="s">
        <v>7639</v>
      </c>
      <c r="M3355" t="s">
        <v>2493</v>
      </c>
      <c r="N3355">
        <v>152</v>
      </c>
      <c r="P3355" t="s">
        <v>2988</v>
      </c>
      <c r="Q3355">
        <v>97</v>
      </c>
    </row>
    <row r="3356" spans="1:17" x14ac:dyDescent="0.2">
      <c r="A3356" s="8" t="s">
        <v>2523</v>
      </c>
      <c r="D3356" s="8" t="s">
        <v>3012</v>
      </c>
      <c r="G3356" s="8" t="s">
        <v>2655</v>
      </c>
      <c r="M3356" t="s">
        <v>2523</v>
      </c>
      <c r="N3356">
        <v>136</v>
      </c>
      <c r="P3356" t="s">
        <v>3012</v>
      </c>
      <c r="Q3356">
        <v>81</v>
      </c>
    </row>
    <row r="3357" spans="1:17" x14ac:dyDescent="0.2">
      <c r="A3357" s="8" t="s">
        <v>5531</v>
      </c>
      <c r="D3357" s="8" t="s">
        <v>3010</v>
      </c>
      <c r="G3357" s="8" t="s">
        <v>2113</v>
      </c>
      <c r="M3357" t="s">
        <v>5531</v>
      </c>
      <c r="N3357">
        <v>106</v>
      </c>
      <c r="P3357" t="s">
        <v>3010</v>
      </c>
      <c r="Q3357">
        <v>78</v>
      </c>
    </row>
    <row r="3358" spans="1:17" x14ac:dyDescent="0.2">
      <c r="A3358" s="8" t="s">
        <v>1410</v>
      </c>
      <c r="D3358" s="8" t="s">
        <v>7642</v>
      </c>
      <c r="G3358" s="8" t="s">
        <v>2131</v>
      </c>
      <c r="M3358" t="s">
        <v>1410</v>
      </c>
      <c r="N3358">
        <v>118</v>
      </c>
      <c r="P3358" t="s">
        <v>7642</v>
      </c>
      <c r="Q3358">
        <v>70</v>
      </c>
    </row>
    <row r="3359" spans="1:17" x14ac:dyDescent="0.2">
      <c r="A3359" s="8" t="s">
        <v>6928</v>
      </c>
      <c r="D3359" s="8" t="s">
        <v>3094</v>
      </c>
      <c r="G3359" s="8" t="s">
        <v>2290</v>
      </c>
      <c r="M3359" t="s">
        <v>6928</v>
      </c>
      <c r="N3359">
        <v>108</v>
      </c>
      <c r="P3359" t="s">
        <v>3094</v>
      </c>
      <c r="Q3359">
        <v>76</v>
      </c>
    </row>
    <row r="3360" spans="1:17" x14ac:dyDescent="0.2">
      <c r="A3360" s="8" t="s">
        <v>7648</v>
      </c>
      <c r="D3360" s="8" t="s">
        <v>3118</v>
      </c>
      <c r="G3360" s="8" t="s">
        <v>4963</v>
      </c>
      <c r="M3360" t="s">
        <v>7648</v>
      </c>
      <c r="N3360">
        <v>83</v>
      </c>
      <c r="P3360" t="s">
        <v>3118</v>
      </c>
      <c r="Q3360">
        <v>52</v>
      </c>
    </row>
    <row r="3361" spans="1:17" x14ac:dyDescent="0.2">
      <c r="A3361" s="8" t="s">
        <v>1758</v>
      </c>
      <c r="D3361" s="8" t="s">
        <v>7643</v>
      </c>
      <c r="G3361" s="8" t="s">
        <v>5022</v>
      </c>
      <c r="M3361" t="s">
        <v>1758</v>
      </c>
      <c r="N3361">
        <v>76</v>
      </c>
      <c r="P3361" t="s">
        <v>7643</v>
      </c>
      <c r="Q3361">
        <v>64</v>
      </c>
    </row>
    <row r="3362" spans="1:17" x14ac:dyDescent="0.2">
      <c r="A3362" s="8" t="s">
        <v>4488</v>
      </c>
      <c r="D3362" s="8" t="s">
        <v>3191</v>
      </c>
      <c r="G3362" s="8" t="s">
        <v>1357</v>
      </c>
      <c r="M3362" t="s">
        <v>4488</v>
      </c>
      <c r="N3362">
        <v>75</v>
      </c>
      <c r="P3362" t="s">
        <v>3191</v>
      </c>
      <c r="Q3362">
        <v>48</v>
      </c>
    </row>
    <row r="3363" spans="1:17" x14ac:dyDescent="0.2">
      <c r="A3363" s="8" t="s">
        <v>7256</v>
      </c>
      <c r="D3363" s="8" t="s">
        <v>3168</v>
      </c>
      <c r="G3363" s="8" t="s">
        <v>3414</v>
      </c>
      <c r="M3363" t="s">
        <v>7256</v>
      </c>
      <c r="N3363">
        <v>55</v>
      </c>
      <c r="P3363" t="s">
        <v>3168</v>
      </c>
      <c r="Q3363">
        <v>42</v>
      </c>
    </row>
    <row r="3364" spans="1:17" x14ac:dyDescent="0.2">
      <c r="A3364" s="8" t="s">
        <v>4700</v>
      </c>
      <c r="D3364" s="8" t="s">
        <v>7253</v>
      </c>
      <c r="G3364" s="8" t="s">
        <v>1662</v>
      </c>
      <c r="M3364" t="s">
        <v>4700</v>
      </c>
      <c r="N3364">
        <v>66</v>
      </c>
      <c r="P3364" t="s">
        <v>7253</v>
      </c>
      <c r="Q3364">
        <v>25</v>
      </c>
    </row>
    <row r="3365" spans="1:17" x14ac:dyDescent="0.2">
      <c r="A3365" s="8" t="s">
        <v>4743</v>
      </c>
      <c r="D3365" s="8" t="s">
        <v>7644</v>
      </c>
      <c r="G3365" s="8" t="s">
        <v>3536</v>
      </c>
      <c r="M3365" t="s">
        <v>4743</v>
      </c>
      <c r="N3365">
        <v>40</v>
      </c>
      <c r="P3365" t="s">
        <v>7644</v>
      </c>
      <c r="Q3365">
        <v>30</v>
      </c>
    </row>
    <row r="3366" spans="1:17" x14ac:dyDescent="0.2">
      <c r="A3366" s="8" t="s">
        <v>4802</v>
      </c>
      <c r="D3366" s="8" t="s">
        <v>3323</v>
      </c>
      <c r="G3366" s="8" t="s">
        <v>7640</v>
      </c>
      <c r="M3366" t="s">
        <v>4802</v>
      </c>
      <c r="N3366">
        <v>37</v>
      </c>
      <c r="P3366" t="s">
        <v>3323</v>
      </c>
      <c r="Q3366">
        <v>109</v>
      </c>
    </row>
    <row r="3367" spans="1:17" x14ac:dyDescent="0.2">
      <c r="A3367" s="8" t="s">
        <v>2748</v>
      </c>
      <c r="D3367" s="8" t="s">
        <v>2884</v>
      </c>
      <c r="G3367" s="8" t="s">
        <v>1814</v>
      </c>
      <c r="M3367" t="s">
        <v>2748</v>
      </c>
      <c r="N3367">
        <v>147</v>
      </c>
      <c r="P3367" t="s">
        <v>2884</v>
      </c>
      <c r="Q3367">
        <v>165</v>
      </c>
    </row>
    <row r="3368" spans="1:17" x14ac:dyDescent="0.2">
      <c r="A3368" s="8" t="s">
        <v>2297</v>
      </c>
      <c r="D3368" s="8" t="s">
        <v>1881</v>
      </c>
      <c r="G3368" s="8" t="s">
        <v>3540</v>
      </c>
      <c r="M3368" t="s">
        <v>2297</v>
      </c>
      <c r="N3368">
        <v>137</v>
      </c>
      <c r="P3368" t="s">
        <v>1881</v>
      </c>
      <c r="Q3368">
        <v>160</v>
      </c>
    </row>
    <row r="3369" spans="1:17" x14ac:dyDescent="0.2">
      <c r="A3369" s="8" t="s">
        <v>4955</v>
      </c>
      <c r="D3369" s="8" t="s">
        <v>1956</v>
      </c>
      <c r="G3369" s="8" t="s">
        <v>1854</v>
      </c>
      <c r="M3369" t="s">
        <v>4955</v>
      </c>
      <c r="N3369">
        <v>110</v>
      </c>
      <c r="P3369" t="s">
        <v>1956</v>
      </c>
      <c r="Q3369">
        <v>141</v>
      </c>
    </row>
    <row r="3370" spans="1:17" x14ac:dyDescent="0.2">
      <c r="A3370" s="8" t="s">
        <v>1383</v>
      </c>
      <c r="D3370" s="8" t="s">
        <v>3340</v>
      </c>
      <c r="G3370" s="8" t="s">
        <v>3794</v>
      </c>
      <c r="M3370" t="s">
        <v>1383</v>
      </c>
      <c r="N3370">
        <v>138</v>
      </c>
      <c r="P3370" t="s">
        <v>3340</v>
      </c>
      <c r="Q3370">
        <v>137</v>
      </c>
    </row>
    <row r="3371" spans="1:17" x14ac:dyDescent="0.2">
      <c r="A3371" s="8" t="s">
        <v>7649</v>
      </c>
      <c r="D3371" s="8" t="s">
        <v>3468</v>
      </c>
      <c r="G3371" s="8" t="s">
        <v>6333</v>
      </c>
      <c r="M3371" t="s">
        <v>7649</v>
      </c>
      <c r="N3371">
        <v>98</v>
      </c>
      <c r="P3371" t="s">
        <v>3468</v>
      </c>
      <c r="Q3371">
        <v>121</v>
      </c>
    </row>
    <row r="3372" spans="1:17" x14ac:dyDescent="0.2">
      <c r="A3372" s="8" t="s">
        <v>7650</v>
      </c>
      <c r="D3372" s="8" t="s">
        <v>6925</v>
      </c>
      <c r="G3372" s="8" t="s">
        <v>7641</v>
      </c>
      <c r="M3372" t="s">
        <v>7650</v>
      </c>
      <c r="N3372">
        <v>101</v>
      </c>
      <c r="P3372" t="s">
        <v>6925</v>
      </c>
      <c r="Q3372">
        <v>80</v>
      </c>
    </row>
    <row r="3373" spans="1:17" x14ac:dyDescent="0.2">
      <c r="A3373" s="8" t="s">
        <v>2992</v>
      </c>
      <c r="D3373" s="8" t="s">
        <v>1618</v>
      </c>
      <c r="G3373" s="8" t="s">
        <v>2870</v>
      </c>
      <c r="M3373" t="s">
        <v>2992</v>
      </c>
      <c r="N3373">
        <v>131</v>
      </c>
      <c r="P3373" t="s">
        <v>1618</v>
      </c>
      <c r="Q3373">
        <v>99</v>
      </c>
    </row>
    <row r="3374" spans="1:17" x14ac:dyDescent="0.2">
      <c r="A3374" s="8" t="s">
        <v>6929</v>
      </c>
      <c r="D3374" s="8" t="s">
        <v>3532</v>
      </c>
      <c r="G3374" s="8" t="s">
        <v>2417</v>
      </c>
      <c r="M3374" t="s">
        <v>6929</v>
      </c>
      <c r="N3374">
        <v>71</v>
      </c>
      <c r="P3374" t="s">
        <v>3532</v>
      </c>
      <c r="Q3374">
        <v>82</v>
      </c>
    </row>
    <row r="3375" spans="1:17" x14ac:dyDescent="0.2">
      <c r="A3375" s="8" t="s">
        <v>6930</v>
      </c>
      <c r="D3375" s="8" t="s">
        <v>7645</v>
      </c>
      <c r="G3375" s="8" t="s">
        <v>2037</v>
      </c>
      <c r="M3375" t="s">
        <v>6930</v>
      </c>
      <c r="N3375">
        <v>78</v>
      </c>
      <c r="P3375" t="s">
        <v>7645</v>
      </c>
      <c r="Q3375">
        <v>73</v>
      </c>
    </row>
    <row r="3376" spans="1:17" x14ac:dyDescent="0.2">
      <c r="A3376" s="8" t="s">
        <v>6646</v>
      </c>
      <c r="D3376" s="8" t="s">
        <v>1760</v>
      </c>
      <c r="G3376" s="8" t="s">
        <v>2154</v>
      </c>
      <c r="M3376" t="s">
        <v>6646</v>
      </c>
      <c r="N3376">
        <v>52</v>
      </c>
      <c r="P3376" t="s">
        <v>1760</v>
      </c>
      <c r="Q3376">
        <v>83</v>
      </c>
    </row>
    <row r="3377" spans="1:17" x14ac:dyDescent="0.2">
      <c r="A3377" s="8" t="s">
        <v>3121</v>
      </c>
      <c r="D3377" s="8" t="s">
        <v>3595</v>
      </c>
      <c r="G3377" s="8" t="s">
        <v>2157</v>
      </c>
      <c r="M3377" t="s">
        <v>3121</v>
      </c>
      <c r="N3377">
        <v>87</v>
      </c>
      <c r="P3377" t="s">
        <v>3595</v>
      </c>
      <c r="Q3377">
        <v>67</v>
      </c>
    </row>
    <row r="3378" spans="1:17" x14ac:dyDescent="0.2">
      <c r="A3378" s="8" t="s">
        <v>6931</v>
      </c>
      <c r="D3378" s="8" t="s">
        <v>3581</v>
      </c>
      <c r="G3378" s="8" t="s">
        <v>2392</v>
      </c>
      <c r="M3378" t="s">
        <v>6931</v>
      </c>
      <c r="N3378">
        <v>82</v>
      </c>
      <c r="P3378" t="s">
        <v>3581</v>
      </c>
      <c r="Q3378">
        <v>43</v>
      </c>
    </row>
    <row r="3379" spans="1:17" x14ac:dyDescent="0.2">
      <c r="A3379" s="8" t="s">
        <v>7984</v>
      </c>
      <c r="D3379" s="8" t="s">
        <v>3671</v>
      </c>
      <c r="G3379" s="8" t="s">
        <v>4085</v>
      </c>
      <c r="M3379" t="s">
        <v>7984</v>
      </c>
      <c r="N3379">
        <v>50</v>
      </c>
      <c r="P3379" t="s">
        <v>3671</v>
      </c>
      <c r="Q3379">
        <v>81</v>
      </c>
    </row>
    <row r="3380" spans="1:17" x14ac:dyDescent="0.2">
      <c r="A3380" s="8" t="s">
        <v>3174</v>
      </c>
      <c r="D3380" s="8" t="s">
        <v>3748</v>
      </c>
      <c r="G3380" s="8" t="s">
        <v>1384</v>
      </c>
      <c r="M3380" t="s">
        <v>3174</v>
      </c>
      <c r="N3380">
        <v>44</v>
      </c>
      <c r="P3380" t="s">
        <v>3748</v>
      </c>
      <c r="Q3380">
        <v>67</v>
      </c>
    </row>
    <row r="3381" spans="1:17" x14ac:dyDescent="0.2">
      <c r="A3381" s="8" t="s">
        <v>3326</v>
      </c>
      <c r="D3381" s="8" t="s">
        <v>7254</v>
      </c>
      <c r="G3381" s="8" t="s">
        <v>2978</v>
      </c>
      <c r="M3381" t="s">
        <v>3326</v>
      </c>
      <c r="N3381">
        <v>109</v>
      </c>
      <c r="P3381" t="s">
        <v>7254</v>
      </c>
      <c r="Q3381">
        <v>52</v>
      </c>
    </row>
    <row r="3382" spans="1:17" x14ac:dyDescent="0.2">
      <c r="A3382" s="8" t="s">
        <v>2700</v>
      </c>
      <c r="D3382" s="8" t="s">
        <v>3851</v>
      </c>
      <c r="G3382" s="8" t="s">
        <v>2988</v>
      </c>
      <c r="M3382" t="s">
        <v>2700</v>
      </c>
      <c r="N3382">
        <v>144</v>
      </c>
      <c r="P3382" t="s">
        <v>3851</v>
      </c>
      <c r="Q3382">
        <v>70</v>
      </c>
    </row>
    <row r="3383" spans="1:17" x14ac:dyDescent="0.2">
      <c r="A3383" s="8" t="s">
        <v>2241</v>
      </c>
      <c r="D3383" s="8" t="s">
        <v>3899</v>
      </c>
      <c r="G3383" s="8" t="s">
        <v>3012</v>
      </c>
      <c r="M3383" t="s">
        <v>2241</v>
      </c>
      <c r="N3383">
        <v>140</v>
      </c>
      <c r="P3383" t="s">
        <v>3899</v>
      </c>
      <c r="Q3383">
        <v>53</v>
      </c>
    </row>
    <row r="3384" spans="1:17" x14ac:dyDescent="0.2">
      <c r="A3384" s="8" t="s">
        <v>6932</v>
      </c>
      <c r="D3384" s="8" t="s">
        <v>3918</v>
      </c>
      <c r="G3384" s="8" t="s">
        <v>3010</v>
      </c>
      <c r="M3384" t="s">
        <v>6932</v>
      </c>
      <c r="N3384">
        <v>137</v>
      </c>
      <c r="P3384" t="s">
        <v>3918</v>
      </c>
      <c r="Q3384">
        <v>41</v>
      </c>
    </row>
    <row r="3385" spans="1:17" x14ac:dyDescent="0.2">
      <c r="A3385" s="8" t="s">
        <v>6647</v>
      </c>
      <c r="D3385" s="8" t="s">
        <v>7255</v>
      </c>
      <c r="G3385" s="8" t="s">
        <v>7642</v>
      </c>
      <c r="M3385" t="s">
        <v>6647</v>
      </c>
      <c r="N3385">
        <v>103</v>
      </c>
      <c r="P3385" t="s">
        <v>7255</v>
      </c>
      <c r="Q3385">
        <v>52</v>
      </c>
    </row>
    <row r="3386" spans="1:17" x14ac:dyDescent="0.2">
      <c r="A3386" s="8" t="s">
        <v>7651</v>
      </c>
      <c r="D3386" s="8" t="s">
        <v>7982</v>
      </c>
      <c r="G3386" s="8" t="s">
        <v>3094</v>
      </c>
      <c r="M3386" t="s">
        <v>7651</v>
      </c>
      <c r="N3386">
        <v>89</v>
      </c>
      <c r="P3386" t="s">
        <v>7982</v>
      </c>
      <c r="Q3386">
        <v>29</v>
      </c>
    </row>
    <row r="3387" spans="1:17" x14ac:dyDescent="0.2">
      <c r="A3387" s="8" t="s">
        <v>5237</v>
      </c>
      <c r="D3387" s="8" t="s">
        <v>8122</v>
      </c>
      <c r="G3387" s="8" t="s">
        <v>3118</v>
      </c>
      <c r="M3387" t="s">
        <v>5237</v>
      </c>
      <c r="N3387">
        <v>64</v>
      </c>
      <c r="P3387" t="s">
        <v>8122</v>
      </c>
      <c r="Q3387">
        <v>27</v>
      </c>
    </row>
    <row r="3388" spans="1:17" x14ac:dyDescent="0.2">
      <c r="A3388" s="8" t="s">
        <v>5336</v>
      </c>
      <c r="D3388" s="8" t="s">
        <v>4002</v>
      </c>
      <c r="G3388" s="8" t="s">
        <v>7643</v>
      </c>
      <c r="M3388" t="s">
        <v>5336</v>
      </c>
      <c r="N3388">
        <v>57</v>
      </c>
      <c r="P3388" t="s">
        <v>4002</v>
      </c>
      <c r="Q3388">
        <v>32</v>
      </c>
    </row>
    <row r="3389" spans="1:17" x14ac:dyDescent="0.2">
      <c r="A3389" s="8" t="s">
        <v>5417</v>
      </c>
      <c r="D3389" s="8" t="s">
        <v>2734</v>
      </c>
      <c r="G3389" s="8" t="s">
        <v>3191</v>
      </c>
      <c r="M3389" t="s">
        <v>5417</v>
      </c>
      <c r="N3389">
        <v>65</v>
      </c>
      <c r="P3389" t="s">
        <v>2734</v>
      </c>
      <c r="Q3389">
        <v>156</v>
      </c>
    </row>
    <row r="3390" spans="1:17" x14ac:dyDescent="0.2">
      <c r="A3390" s="8" t="s">
        <v>7652</v>
      </c>
      <c r="D3390" s="8" t="s">
        <v>2143</v>
      </c>
      <c r="G3390" s="8" t="s">
        <v>3168</v>
      </c>
      <c r="M3390" t="s">
        <v>7652</v>
      </c>
      <c r="N3390">
        <v>41</v>
      </c>
      <c r="P3390" t="s">
        <v>2143</v>
      </c>
      <c r="Q3390">
        <v>138</v>
      </c>
    </row>
    <row r="3391" spans="1:17" x14ac:dyDescent="0.2">
      <c r="A3391" s="8" t="s">
        <v>5443</v>
      </c>
      <c r="D3391" s="8" t="s">
        <v>4032</v>
      </c>
      <c r="G3391" s="8" t="s">
        <v>7253</v>
      </c>
      <c r="M3391" t="s">
        <v>5443</v>
      </c>
      <c r="N3391">
        <v>17</v>
      </c>
      <c r="P3391" t="s">
        <v>4032</v>
      </c>
      <c r="Q3391">
        <v>126</v>
      </c>
    </row>
    <row r="3392" spans="1:17" x14ac:dyDescent="0.2">
      <c r="A3392" s="8" t="s">
        <v>5500</v>
      </c>
      <c r="D3392" s="8" t="s">
        <v>4015</v>
      </c>
      <c r="G3392" s="8" t="s">
        <v>7644</v>
      </c>
      <c r="M3392" t="s">
        <v>5500</v>
      </c>
      <c r="N3392">
        <v>133</v>
      </c>
      <c r="P3392" t="s">
        <v>4015</v>
      </c>
      <c r="Q3392">
        <v>138</v>
      </c>
    </row>
    <row r="3393" spans="1:17" x14ac:dyDescent="0.2">
      <c r="A3393" s="8" t="s">
        <v>2501</v>
      </c>
      <c r="D3393" s="8" t="s">
        <v>1325</v>
      </c>
      <c r="G3393" s="8" t="s">
        <v>3323</v>
      </c>
      <c r="M3393" t="s">
        <v>2501</v>
      </c>
      <c r="N3393">
        <v>138</v>
      </c>
      <c r="P3393" t="s">
        <v>1325</v>
      </c>
      <c r="Q3393">
        <v>138</v>
      </c>
    </row>
    <row r="3394" spans="1:17" x14ac:dyDescent="0.2">
      <c r="A3394" s="8" t="s">
        <v>5566</v>
      </c>
      <c r="D3394" s="8" t="s">
        <v>1390</v>
      </c>
      <c r="G3394" s="8" t="s">
        <v>2884</v>
      </c>
      <c r="M3394" t="s">
        <v>5566</v>
      </c>
      <c r="N3394">
        <v>126</v>
      </c>
      <c r="P3394" t="s">
        <v>1390</v>
      </c>
      <c r="Q3394">
        <v>109</v>
      </c>
    </row>
    <row r="3395" spans="1:17" x14ac:dyDescent="0.2">
      <c r="A3395" s="8" t="s">
        <v>7653</v>
      </c>
      <c r="D3395" s="8" t="s">
        <v>2936</v>
      </c>
      <c r="G3395" s="8" t="s">
        <v>1881</v>
      </c>
      <c r="M3395" t="s">
        <v>7653</v>
      </c>
      <c r="N3395">
        <v>109</v>
      </c>
      <c r="P3395" t="s">
        <v>2936</v>
      </c>
      <c r="Q3395">
        <v>97</v>
      </c>
    </row>
    <row r="3396" spans="1:17" x14ac:dyDescent="0.2">
      <c r="A3396" s="8" t="s">
        <v>2944</v>
      </c>
      <c r="D3396" s="8" t="s">
        <v>1536</v>
      </c>
      <c r="G3396" s="8" t="s">
        <v>1956</v>
      </c>
      <c r="M3396" t="s">
        <v>2944</v>
      </c>
      <c r="N3396">
        <v>109</v>
      </c>
      <c r="P3396" t="s">
        <v>1536</v>
      </c>
      <c r="Q3396">
        <v>112</v>
      </c>
    </row>
    <row r="3397" spans="1:17" x14ac:dyDescent="0.2">
      <c r="A3397" s="8" t="s">
        <v>7654</v>
      </c>
      <c r="D3397" s="8" t="s">
        <v>6926</v>
      </c>
      <c r="G3397" s="8" t="s">
        <v>3340</v>
      </c>
      <c r="M3397" t="s">
        <v>7654</v>
      </c>
      <c r="N3397">
        <v>83</v>
      </c>
      <c r="P3397" t="s">
        <v>6926</v>
      </c>
      <c r="Q3397">
        <v>94</v>
      </c>
    </row>
    <row r="3398" spans="1:17" x14ac:dyDescent="0.2">
      <c r="A3398" s="8" t="s">
        <v>2965</v>
      </c>
      <c r="D3398" s="8" t="s">
        <v>6927</v>
      </c>
      <c r="G3398" s="8" t="s">
        <v>3468</v>
      </c>
      <c r="M3398" t="s">
        <v>2965</v>
      </c>
      <c r="N3398">
        <v>80</v>
      </c>
      <c r="P3398" t="s">
        <v>6927</v>
      </c>
      <c r="Q3398">
        <v>82</v>
      </c>
    </row>
    <row r="3399" spans="1:17" x14ac:dyDescent="0.2">
      <c r="A3399" s="8" t="s">
        <v>3011</v>
      </c>
      <c r="D3399" s="8" t="s">
        <v>1687</v>
      </c>
      <c r="G3399" s="8" t="s">
        <v>6925</v>
      </c>
      <c r="M3399" t="s">
        <v>3011</v>
      </c>
      <c r="N3399">
        <v>65</v>
      </c>
      <c r="P3399" t="s">
        <v>1687</v>
      </c>
      <c r="Q3399">
        <v>102</v>
      </c>
    </row>
    <row r="3400" spans="1:17" x14ac:dyDescent="0.2">
      <c r="A3400" s="8" t="s">
        <v>3325</v>
      </c>
      <c r="D3400" s="8" t="s">
        <v>3024</v>
      </c>
      <c r="G3400" s="8" t="s">
        <v>1618</v>
      </c>
      <c r="M3400" t="s">
        <v>3325</v>
      </c>
      <c r="N3400">
        <v>122</v>
      </c>
      <c r="P3400" t="s">
        <v>3024</v>
      </c>
      <c r="Q3400">
        <v>85</v>
      </c>
    </row>
    <row r="3401" spans="1:17" x14ac:dyDescent="0.2">
      <c r="A3401" s="8" t="s">
        <v>2792</v>
      </c>
      <c r="D3401" s="8" t="s">
        <v>3045</v>
      </c>
      <c r="G3401" s="8" t="s">
        <v>3532</v>
      </c>
      <c r="M3401" t="s">
        <v>2792</v>
      </c>
      <c r="N3401">
        <v>131</v>
      </c>
      <c r="P3401" t="s">
        <v>3045</v>
      </c>
      <c r="Q3401">
        <v>71</v>
      </c>
    </row>
    <row r="3402" spans="1:17" x14ac:dyDescent="0.2">
      <c r="A3402" s="8" t="s">
        <v>2247</v>
      </c>
      <c r="D3402" s="8" t="s">
        <v>3086</v>
      </c>
      <c r="G3402" s="8" t="s">
        <v>7645</v>
      </c>
      <c r="M3402" t="s">
        <v>2247</v>
      </c>
      <c r="N3402">
        <v>134</v>
      </c>
      <c r="P3402" t="s">
        <v>3086</v>
      </c>
      <c r="Q3402">
        <v>70</v>
      </c>
    </row>
    <row r="3403" spans="1:17" x14ac:dyDescent="0.2">
      <c r="A3403" s="8" t="s">
        <v>1467</v>
      </c>
      <c r="D3403" s="8" t="s">
        <v>3110</v>
      </c>
      <c r="G3403" s="8" t="s">
        <v>1760</v>
      </c>
      <c r="M3403" t="s">
        <v>1467</v>
      </c>
      <c r="N3403">
        <v>132</v>
      </c>
      <c r="P3403" t="s">
        <v>3110</v>
      </c>
      <c r="Q3403">
        <v>58</v>
      </c>
    </row>
    <row r="3404" spans="1:17" x14ac:dyDescent="0.2">
      <c r="A3404" s="8" t="s">
        <v>6933</v>
      </c>
      <c r="D3404" s="8" t="s">
        <v>3173</v>
      </c>
      <c r="G3404" s="8" t="s">
        <v>3595</v>
      </c>
      <c r="M3404" t="s">
        <v>6933</v>
      </c>
      <c r="N3404">
        <v>93</v>
      </c>
      <c r="P3404" t="s">
        <v>3173</v>
      </c>
      <c r="Q3404">
        <v>40</v>
      </c>
    </row>
    <row r="3405" spans="1:17" x14ac:dyDescent="0.2">
      <c r="A3405" s="8" t="s">
        <v>5641</v>
      </c>
      <c r="D3405" s="8" t="s">
        <v>3280</v>
      </c>
      <c r="G3405" s="8" t="s">
        <v>3581</v>
      </c>
      <c r="M3405" t="s">
        <v>5641</v>
      </c>
      <c r="N3405">
        <v>93</v>
      </c>
      <c r="P3405" t="s">
        <v>3280</v>
      </c>
      <c r="Q3405">
        <v>50</v>
      </c>
    </row>
    <row r="3406" spans="1:17" x14ac:dyDescent="0.2">
      <c r="A3406" s="8" t="s">
        <v>7655</v>
      </c>
      <c r="D3406" s="8" t="s">
        <v>7176</v>
      </c>
      <c r="G3406" s="8" t="s">
        <v>3671</v>
      </c>
      <c r="M3406" t="s">
        <v>7655</v>
      </c>
      <c r="N3406">
        <v>72</v>
      </c>
      <c r="P3406" t="s">
        <v>7176</v>
      </c>
      <c r="Q3406">
        <v>31</v>
      </c>
    </row>
    <row r="3407" spans="1:17" x14ac:dyDescent="0.2">
      <c r="A3407" s="8" t="s">
        <v>5709</v>
      </c>
      <c r="D3407" s="8" t="s">
        <v>3315</v>
      </c>
      <c r="G3407" s="8" t="s">
        <v>3748</v>
      </c>
      <c r="M3407" t="s">
        <v>5709</v>
      </c>
      <c r="N3407">
        <v>87</v>
      </c>
      <c r="P3407" t="s">
        <v>3315</v>
      </c>
      <c r="Q3407">
        <v>113</v>
      </c>
    </row>
    <row r="3408" spans="1:17" x14ac:dyDescent="0.2">
      <c r="A3408" s="8" t="s">
        <v>5775</v>
      </c>
      <c r="D3408" s="8" t="s">
        <v>2581</v>
      </c>
      <c r="G3408" s="8" t="s">
        <v>7254</v>
      </c>
      <c r="M3408" t="s">
        <v>5775</v>
      </c>
      <c r="N3408">
        <v>66</v>
      </c>
      <c r="P3408" t="s">
        <v>2581</v>
      </c>
      <c r="Q3408">
        <v>164</v>
      </c>
    </row>
    <row r="3409" spans="1:17" x14ac:dyDescent="0.2">
      <c r="A3409" s="8" t="s">
        <v>5847</v>
      </c>
      <c r="D3409" s="8" t="s">
        <v>2437</v>
      </c>
      <c r="G3409" s="8" t="s">
        <v>3851</v>
      </c>
      <c r="M3409" t="s">
        <v>5847</v>
      </c>
      <c r="N3409">
        <v>85</v>
      </c>
      <c r="P3409" t="s">
        <v>2437</v>
      </c>
      <c r="Q3409">
        <v>161</v>
      </c>
    </row>
    <row r="3410" spans="1:17" x14ac:dyDescent="0.2">
      <c r="A3410" s="8" t="s">
        <v>5864</v>
      </c>
      <c r="D3410" s="8" t="s">
        <v>1942</v>
      </c>
      <c r="G3410" s="8" t="s">
        <v>3899</v>
      </c>
      <c r="M3410" t="s">
        <v>5864</v>
      </c>
      <c r="N3410">
        <v>83</v>
      </c>
      <c r="P3410" t="s">
        <v>1942</v>
      </c>
      <c r="Q3410">
        <v>149</v>
      </c>
    </row>
    <row r="3411" spans="1:17" x14ac:dyDescent="0.2">
      <c r="A3411" s="8" t="s">
        <v>6934</v>
      </c>
      <c r="D3411" s="8" t="s">
        <v>3370</v>
      </c>
      <c r="G3411" s="8" t="s">
        <v>3918</v>
      </c>
      <c r="M3411" t="s">
        <v>6934</v>
      </c>
      <c r="N3411">
        <v>56</v>
      </c>
      <c r="P3411" t="s">
        <v>3370</v>
      </c>
      <c r="Q3411">
        <v>129</v>
      </c>
    </row>
    <row r="3412" spans="1:17" x14ac:dyDescent="0.2">
      <c r="A3412" s="8" t="s">
        <v>5911</v>
      </c>
      <c r="D3412" s="8" t="s">
        <v>7646</v>
      </c>
      <c r="G3412" s="8" t="s">
        <v>7255</v>
      </c>
      <c r="M3412" t="s">
        <v>5911</v>
      </c>
      <c r="N3412">
        <v>58</v>
      </c>
      <c r="P3412" t="s">
        <v>7646</v>
      </c>
      <c r="Q3412">
        <v>124</v>
      </c>
    </row>
    <row r="3413" spans="1:17" x14ac:dyDescent="0.2">
      <c r="A3413" s="8" t="s">
        <v>5960</v>
      </c>
      <c r="D3413" s="8" t="s">
        <v>1520</v>
      </c>
      <c r="G3413" s="8" t="s">
        <v>7982</v>
      </c>
      <c r="M3413" t="s">
        <v>5960</v>
      </c>
      <c r="N3413">
        <v>53</v>
      </c>
      <c r="P3413" t="s">
        <v>1520</v>
      </c>
      <c r="Q3413">
        <v>111</v>
      </c>
    </row>
    <row r="3414" spans="1:17" x14ac:dyDescent="0.2">
      <c r="A3414" s="8" t="s">
        <v>7656</v>
      </c>
      <c r="D3414" s="8" t="s">
        <v>5139</v>
      </c>
      <c r="G3414" s="8" t="s">
        <v>8122</v>
      </c>
      <c r="M3414" t="s">
        <v>7656</v>
      </c>
      <c r="N3414">
        <v>56</v>
      </c>
      <c r="P3414" t="s">
        <v>5139</v>
      </c>
      <c r="Q3414">
        <v>95</v>
      </c>
    </row>
    <row r="3415" spans="1:17" x14ac:dyDescent="0.2">
      <c r="A3415" s="8" t="s">
        <v>7657</v>
      </c>
      <c r="D3415" s="8" t="s">
        <v>5220</v>
      </c>
      <c r="G3415" s="8" t="s">
        <v>4002</v>
      </c>
      <c r="M3415" t="s">
        <v>7657</v>
      </c>
      <c r="N3415">
        <v>30</v>
      </c>
      <c r="P3415" t="s">
        <v>5220</v>
      </c>
      <c r="Q3415">
        <v>79</v>
      </c>
    </row>
    <row r="3416" spans="1:17" x14ac:dyDescent="0.2">
      <c r="A3416" s="8" t="s">
        <v>6111</v>
      </c>
      <c r="D3416" s="8" t="s">
        <v>7983</v>
      </c>
      <c r="G3416" s="8" t="s">
        <v>2734</v>
      </c>
      <c r="M3416" t="s">
        <v>6111</v>
      </c>
      <c r="N3416">
        <v>27</v>
      </c>
      <c r="P3416" t="s">
        <v>7983</v>
      </c>
      <c r="Q3416">
        <v>69</v>
      </c>
    </row>
    <row r="3417" spans="1:17" x14ac:dyDescent="0.2">
      <c r="A3417" s="8" t="s">
        <v>6147</v>
      </c>
      <c r="D3417" s="8" t="s">
        <v>5385</v>
      </c>
      <c r="G3417" s="8" t="s">
        <v>2143</v>
      </c>
      <c r="M3417" t="s">
        <v>6147</v>
      </c>
      <c r="N3417">
        <v>39</v>
      </c>
      <c r="P3417" t="s">
        <v>5385</v>
      </c>
      <c r="Q3417">
        <v>55</v>
      </c>
    </row>
    <row r="3418" spans="1:17" x14ac:dyDescent="0.2">
      <c r="A3418" s="8" t="s">
        <v>6142</v>
      </c>
      <c r="D3418" s="8" t="s">
        <v>7119</v>
      </c>
      <c r="G3418" s="8" t="s">
        <v>4032</v>
      </c>
      <c r="M3418" t="s">
        <v>6142</v>
      </c>
      <c r="N3418">
        <v>33</v>
      </c>
      <c r="P3418" t="s">
        <v>7119</v>
      </c>
      <c r="Q3418">
        <v>31</v>
      </c>
    </row>
    <row r="3419" spans="1:17" x14ac:dyDescent="0.2">
      <c r="A3419" s="8" t="s">
        <v>2665</v>
      </c>
      <c r="D3419" s="8" t="s">
        <v>7647</v>
      </c>
      <c r="G3419" s="8" t="s">
        <v>4015</v>
      </c>
      <c r="M3419" t="s">
        <v>2665</v>
      </c>
      <c r="N3419">
        <v>163</v>
      </c>
      <c r="P3419" t="s">
        <v>7647</v>
      </c>
      <c r="Q3419">
        <v>34</v>
      </c>
    </row>
    <row r="3420" spans="1:17" x14ac:dyDescent="0.2">
      <c r="A3420" s="8" t="s">
        <v>2022</v>
      </c>
      <c r="D3420" s="8" t="s">
        <v>5452</v>
      </c>
      <c r="G3420" s="8" t="s">
        <v>1325</v>
      </c>
      <c r="M3420" t="s">
        <v>2022</v>
      </c>
      <c r="N3420">
        <v>154</v>
      </c>
      <c r="P3420" t="s">
        <v>5452</v>
      </c>
      <c r="Q3420">
        <v>137</v>
      </c>
    </row>
    <row r="3421" spans="1:17" x14ac:dyDescent="0.2">
      <c r="A3421" s="8" t="s">
        <v>2390</v>
      </c>
      <c r="D3421" s="8" t="s">
        <v>2493</v>
      </c>
      <c r="G3421" s="8" t="s">
        <v>1390</v>
      </c>
      <c r="M3421" t="s">
        <v>2390</v>
      </c>
      <c r="N3421">
        <v>139</v>
      </c>
      <c r="P3421" t="s">
        <v>2493</v>
      </c>
      <c r="Q3421">
        <v>147</v>
      </c>
    </row>
    <row r="3422" spans="1:17" x14ac:dyDescent="0.2">
      <c r="A3422" s="8" t="s">
        <v>6281</v>
      </c>
      <c r="D3422" s="8" t="s">
        <v>2523</v>
      </c>
      <c r="G3422" s="8" t="s">
        <v>2936</v>
      </c>
      <c r="M3422" t="s">
        <v>6281</v>
      </c>
      <c r="N3422">
        <v>119</v>
      </c>
      <c r="P3422" t="s">
        <v>2523</v>
      </c>
      <c r="Q3422">
        <v>139</v>
      </c>
    </row>
    <row r="3423" spans="1:17" x14ac:dyDescent="0.2">
      <c r="A3423" s="8" t="s">
        <v>1392</v>
      </c>
      <c r="D3423" s="8" t="s">
        <v>5531</v>
      </c>
      <c r="G3423" s="8" t="s">
        <v>1536</v>
      </c>
      <c r="M3423" t="s">
        <v>1392</v>
      </c>
      <c r="N3423">
        <v>105</v>
      </c>
      <c r="P3423" t="s">
        <v>5531</v>
      </c>
      <c r="Q3423">
        <v>108</v>
      </c>
    </row>
    <row r="3424" spans="1:17" x14ac:dyDescent="0.2">
      <c r="A3424" s="8" t="s">
        <v>4199</v>
      </c>
      <c r="D3424" s="8" t="s">
        <v>1410</v>
      </c>
      <c r="G3424" s="8" t="s">
        <v>6926</v>
      </c>
      <c r="M3424" t="s">
        <v>4199</v>
      </c>
      <c r="N3424">
        <v>89</v>
      </c>
      <c r="P3424" t="s">
        <v>1410</v>
      </c>
      <c r="Q3424">
        <v>122</v>
      </c>
    </row>
    <row r="3425" spans="1:17" x14ac:dyDescent="0.2">
      <c r="A3425" s="8" t="s">
        <v>1612</v>
      </c>
      <c r="D3425" s="8" t="s">
        <v>6928</v>
      </c>
      <c r="G3425" s="8" t="s">
        <v>6927</v>
      </c>
      <c r="M3425" t="s">
        <v>1612</v>
      </c>
      <c r="N3425">
        <v>109</v>
      </c>
      <c r="P3425" t="s">
        <v>6928</v>
      </c>
      <c r="Q3425">
        <v>107</v>
      </c>
    </row>
    <row r="3426" spans="1:17" x14ac:dyDescent="0.2">
      <c r="A3426" s="8" t="s">
        <v>4277</v>
      </c>
      <c r="D3426" s="8" t="s">
        <v>7648</v>
      </c>
      <c r="G3426" s="8" t="s">
        <v>1687</v>
      </c>
      <c r="M3426" t="s">
        <v>4277</v>
      </c>
      <c r="N3426">
        <v>91</v>
      </c>
      <c r="P3426" t="s">
        <v>7648</v>
      </c>
      <c r="Q3426">
        <v>89</v>
      </c>
    </row>
    <row r="3427" spans="1:17" x14ac:dyDescent="0.2">
      <c r="A3427" s="8" t="s">
        <v>6935</v>
      </c>
      <c r="D3427" s="8" t="s">
        <v>1758</v>
      </c>
      <c r="G3427" s="8" t="s">
        <v>3024</v>
      </c>
      <c r="M3427" t="s">
        <v>6935</v>
      </c>
      <c r="N3427">
        <v>82</v>
      </c>
      <c r="P3427" t="s">
        <v>1758</v>
      </c>
      <c r="Q3427">
        <v>85</v>
      </c>
    </row>
    <row r="3428" spans="1:17" x14ac:dyDescent="0.2">
      <c r="A3428" s="8" t="s">
        <v>7985</v>
      </c>
      <c r="D3428" s="8" t="s">
        <v>4488</v>
      </c>
      <c r="G3428" s="8" t="s">
        <v>3045</v>
      </c>
      <c r="M3428" t="s">
        <v>7985</v>
      </c>
      <c r="N3428">
        <v>68</v>
      </c>
      <c r="P3428" t="s">
        <v>4488</v>
      </c>
      <c r="Q3428">
        <v>77</v>
      </c>
    </row>
    <row r="3429" spans="1:17" x14ac:dyDescent="0.2">
      <c r="A3429" s="8" t="s">
        <v>1694</v>
      </c>
      <c r="D3429" s="8" t="s">
        <v>7256</v>
      </c>
      <c r="G3429" s="8" t="s">
        <v>3086</v>
      </c>
      <c r="M3429" t="s">
        <v>1694</v>
      </c>
      <c r="N3429">
        <v>86</v>
      </c>
      <c r="P3429" t="s">
        <v>7256</v>
      </c>
      <c r="Q3429">
        <v>53</v>
      </c>
    </row>
    <row r="3430" spans="1:17" x14ac:dyDescent="0.2">
      <c r="A3430" s="8" t="s">
        <v>4324</v>
      </c>
      <c r="D3430" s="8" t="s">
        <v>4700</v>
      </c>
      <c r="G3430" s="8" t="s">
        <v>3110</v>
      </c>
      <c r="M3430" t="s">
        <v>4324</v>
      </c>
      <c r="N3430">
        <v>89</v>
      </c>
      <c r="P3430" t="s">
        <v>4700</v>
      </c>
      <c r="Q3430">
        <v>75</v>
      </c>
    </row>
    <row r="3431" spans="1:17" x14ac:dyDescent="0.2">
      <c r="A3431" s="8" t="s">
        <v>4398</v>
      </c>
      <c r="D3431" s="8" t="s">
        <v>4743</v>
      </c>
      <c r="G3431" s="8" t="s">
        <v>3173</v>
      </c>
      <c r="M3431" t="s">
        <v>4398</v>
      </c>
      <c r="N3431">
        <v>72</v>
      </c>
      <c r="P3431" t="s">
        <v>4743</v>
      </c>
      <c r="Q3431">
        <v>41</v>
      </c>
    </row>
    <row r="3432" spans="1:17" x14ac:dyDescent="0.2">
      <c r="A3432" s="8" t="s">
        <v>1846</v>
      </c>
      <c r="D3432" s="8" t="s">
        <v>8123</v>
      </c>
      <c r="G3432" s="8" t="s">
        <v>3280</v>
      </c>
      <c r="M3432" t="s">
        <v>1846</v>
      </c>
      <c r="N3432">
        <v>87</v>
      </c>
      <c r="P3432" t="s">
        <v>8123</v>
      </c>
      <c r="Q3432">
        <v>37</v>
      </c>
    </row>
    <row r="3433" spans="1:17" x14ac:dyDescent="0.2">
      <c r="A3433" s="8" t="s">
        <v>4441</v>
      </c>
      <c r="D3433" s="8" t="s">
        <v>4802</v>
      </c>
      <c r="G3433" s="8" t="s">
        <v>7176</v>
      </c>
      <c r="M3433" t="s">
        <v>4441</v>
      </c>
      <c r="N3433">
        <v>75</v>
      </c>
      <c r="P3433" t="s">
        <v>4802</v>
      </c>
      <c r="Q3433">
        <v>36</v>
      </c>
    </row>
    <row r="3434" spans="1:17" x14ac:dyDescent="0.2">
      <c r="A3434" s="8" t="s">
        <v>4573</v>
      </c>
      <c r="D3434" s="8" t="s">
        <v>2748</v>
      </c>
      <c r="G3434" s="8" t="s">
        <v>8411</v>
      </c>
      <c r="M3434" t="s">
        <v>4573</v>
      </c>
      <c r="N3434">
        <v>67</v>
      </c>
      <c r="P3434" t="s">
        <v>2748</v>
      </c>
      <c r="Q3434">
        <v>145</v>
      </c>
    </row>
    <row r="3435" spans="1:17" x14ac:dyDescent="0.2">
      <c r="A3435" s="8" t="s">
        <v>4576</v>
      </c>
      <c r="D3435" s="8" t="s">
        <v>2297</v>
      </c>
      <c r="G3435" s="8" t="s">
        <v>3315</v>
      </c>
      <c r="M3435" t="s">
        <v>4576</v>
      </c>
      <c r="N3435">
        <v>57</v>
      </c>
      <c r="P3435" t="s">
        <v>2297</v>
      </c>
      <c r="Q3435">
        <v>138</v>
      </c>
    </row>
    <row r="3436" spans="1:17" x14ac:dyDescent="0.2">
      <c r="A3436" s="8" t="s">
        <v>4638</v>
      </c>
      <c r="D3436" s="8" t="s">
        <v>4955</v>
      </c>
      <c r="G3436" s="8" t="s">
        <v>2581</v>
      </c>
      <c r="M3436" t="s">
        <v>4638</v>
      </c>
      <c r="N3436">
        <v>60</v>
      </c>
      <c r="P3436" t="s">
        <v>4955</v>
      </c>
      <c r="Q3436">
        <v>116</v>
      </c>
    </row>
    <row r="3437" spans="1:17" x14ac:dyDescent="0.2">
      <c r="A3437" s="8" t="s">
        <v>4647</v>
      </c>
      <c r="D3437" s="8" t="s">
        <v>1383</v>
      </c>
      <c r="G3437" s="8" t="s">
        <v>2437</v>
      </c>
      <c r="M3437" t="s">
        <v>4647</v>
      </c>
      <c r="N3437">
        <v>40</v>
      </c>
      <c r="P3437" t="s">
        <v>1383</v>
      </c>
      <c r="Q3437">
        <v>136</v>
      </c>
    </row>
    <row r="3438" spans="1:17" x14ac:dyDescent="0.2">
      <c r="A3438" s="8" t="s">
        <v>4769</v>
      </c>
      <c r="D3438" s="8" t="s">
        <v>7649</v>
      </c>
      <c r="G3438" s="8" t="s">
        <v>1942</v>
      </c>
      <c r="M3438" t="s">
        <v>4769</v>
      </c>
      <c r="N3438">
        <v>28</v>
      </c>
      <c r="P3438" t="s">
        <v>7649</v>
      </c>
      <c r="Q3438">
        <v>96</v>
      </c>
    </row>
    <row r="3439" spans="1:17" x14ac:dyDescent="0.2">
      <c r="A3439" s="8" t="s">
        <v>2642</v>
      </c>
      <c r="D3439" s="8" t="s">
        <v>7650</v>
      </c>
      <c r="G3439" s="8" t="s">
        <v>3370</v>
      </c>
      <c r="M3439" t="s">
        <v>2642</v>
      </c>
      <c r="N3439">
        <v>154</v>
      </c>
      <c r="P3439" t="s">
        <v>7650</v>
      </c>
      <c r="Q3439">
        <v>103</v>
      </c>
    </row>
    <row r="3440" spans="1:17" x14ac:dyDescent="0.2">
      <c r="A3440" s="8" t="s">
        <v>2272</v>
      </c>
      <c r="D3440" s="8" t="s">
        <v>2992</v>
      </c>
      <c r="G3440" s="8" t="s">
        <v>7646</v>
      </c>
      <c r="M3440" t="s">
        <v>2272</v>
      </c>
      <c r="N3440">
        <v>139</v>
      </c>
      <c r="P3440" t="s">
        <v>2992</v>
      </c>
      <c r="Q3440">
        <v>134</v>
      </c>
    </row>
    <row r="3441" spans="1:17" x14ac:dyDescent="0.2">
      <c r="A3441" s="8" t="s">
        <v>4936</v>
      </c>
      <c r="D3441" s="8" t="s">
        <v>6929</v>
      </c>
      <c r="G3441" s="8" t="s">
        <v>1520</v>
      </c>
      <c r="M3441" t="s">
        <v>4936</v>
      </c>
      <c r="N3441">
        <v>143</v>
      </c>
      <c r="P3441" t="s">
        <v>6929</v>
      </c>
      <c r="Q3441">
        <v>81</v>
      </c>
    </row>
    <row r="3442" spans="1:17" x14ac:dyDescent="0.2">
      <c r="A3442" s="8" t="s">
        <v>4983</v>
      </c>
      <c r="D3442" s="8" t="s">
        <v>6930</v>
      </c>
      <c r="G3442" s="8" t="s">
        <v>5139</v>
      </c>
      <c r="M3442" t="s">
        <v>4983</v>
      </c>
      <c r="N3442">
        <v>117</v>
      </c>
      <c r="P3442" t="s">
        <v>6930</v>
      </c>
      <c r="Q3442">
        <v>78</v>
      </c>
    </row>
    <row r="3443" spans="1:17" x14ac:dyDescent="0.2">
      <c r="A3443" s="8" t="s">
        <v>7658</v>
      </c>
      <c r="D3443" s="8" t="s">
        <v>6646</v>
      </c>
      <c r="G3443" s="8" t="s">
        <v>5220</v>
      </c>
      <c r="M3443" t="s">
        <v>7658</v>
      </c>
      <c r="N3443">
        <v>107</v>
      </c>
      <c r="P3443" t="s">
        <v>6646</v>
      </c>
      <c r="Q3443">
        <v>57</v>
      </c>
    </row>
    <row r="3444" spans="1:17" x14ac:dyDescent="0.2">
      <c r="A3444" s="8" t="s">
        <v>5183</v>
      </c>
      <c r="D3444" s="8" t="s">
        <v>3121</v>
      </c>
      <c r="G3444" s="8" t="s">
        <v>7983</v>
      </c>
      <c r="M3444" t="s">
        <v>5183</v>
      </c>
      <c r="N3444">
        <v>75</v>
      </c>
      <c r="P3444" t="s">
        <v>3121</v>
      </c>
      <c r="Q3444">
        <v>89</v>
      </c>
    </row>
    <row r="3445" spans="1:17" x14ac:dyDescent="0.2">
      <c r="A3445" s="8" t="s">
        <v>7659</v>
      </c>
      <c r="D3445" s="8" t="s">
        <v>6931</v>
      </c>
      <c r="G3445" s="8" t="s">
        <v>5385</v>
      </c>
      <c r="M3445" t="s">
        <v>7659</v>
      </c>
      <c r="N3445">
        <v>56</v>
      </c>
      <c r="P3445" t="s">
        <v>6931</v>
      </c>
      <c r="Q3445">
        <v>84</v>
      </c>
    </row>
    <row r="3446" spans="1:17" x14ac:dyDescent="0.2">
      <c r="A3446" s="8" t="s">
        <v>5403</v>
      </c>
      <c r="D3446" s="8" t="s">
        <v>7984</v>
      </c>
      <c r="G3446" s="8" t="s">
        <v>7119</v>
      </c>
      <c r="M3446" t="s">
        <v>5403</v>
      </c>
      <c r="N3446">
        <v>68</v>
      </c>
      <c r="P3446" t="s">
        <v>7984</v>
      </c>
      <c r="Q3446">
        <v>52</v>
      </c>
    </row>
    <row r="3447" spans="1:17" x14ac:dyDescent="0.2">
      <c r="A3447" s="8" t="s">
        <v>5495</v>
      </c>
      <c r="D3447" s="8" t="s">
        <v>3174</v>
      </c>
      <c r="G3447" s="8" t="s">
        <v>7647</v>
      </c>
      <c r="M3447" t="s">
        <v>5495</v>
      </c>
      <c r="N3447">
        <v>118</v>
      </c>
      <c r="P3447" t="s">
        <v>3174</v>
      </c>
      <c r="Q3447">
        <v>44</v>
      </c>
    </row>
    <row r="3448" spans="1:17" x14ac:dyDescent="0.2">
      <c r="A3448" s="8" t="s">
        <v>2473</v>
      </c>
      <c r="D3448" s="8" t="s">
        <v>3326</v>
      </c>
      <c r="G3448" s="8" t="s">
        <v>5452</v>
      </c>
      <c r="M3448" t="s">
        <v>2473</v>
      </c>
      <c r="N3448">
        <v>130</v>
      </c>
      <c r="P3448" t="s">
        <v>3326</v>
      </c>
      <c r="Q3448">
        <v>113</v>
      </c>
    </row>
    <row r="3449" spans="1:17" x14ac:dyDescent="0.2">
      <c r="A3449" s="8" t="s">
        <v>5560</v>
      </c>
      <c r="D3449" s="8" t="s">
        <v>2700</v>
      </c>
      <c r="G3449" s="8" t="s">
        <v>2493</v>
      </c>
      <c r="M3449" t="s">
        <v>5560</v>
      </c>
      <c r="N3449">
        <v>107</v>
      </c>
      <c r="P3449" t="s">
        <v>2700</v>
      </c>
      <c r="Q3449">
        <v>148</v>
      </c>
    </row>
    <row r="3450" spans="1:17" x14ac:dyDescent="0.2">
      <c r="A3450" s="8" t="s">
        <v>1483</v>
      </c>
      <c r="D3450" s="8" t="s">
        <v>2241</v>
      </c>
      <c r="G3450" s="8" t="s">
        <v>2523</v>
      </c>
      <c r="M3450" t="s">
        <v>1483</v>
      </c>
      <c r="N3450">
        <v>146</v>
      </c>
      <c r="P3450" t="s">
        <v>2241</v>
      </c>
      <c r="Q3450">
        <v>140</v>
      </c>
    </row>
    <row r="3451" spans="1:17" x14ac:dyDescent="0.2">
      <c r="A3451" s="8" t="s">
        <v>1367</v>
      </c>
      <c r="D3451" s="8" t="s">
        <v>6932</v>
      </c>
      <c r="G3451" s="8" t="s">
        <v>5531</v>
      </c>
      <c r="M3451" t="s">
        <v>1367</v>
      </c>
      <c r="N3451">
        <v>139</v>
      </c>
      <c r="P3451" t="s">
        <v>6932</v>
      </c>
      <c r="Q3451">
        <v>125</v>
      </c>
    </row>
    <row r="3452" spans="1:17" x14ac:dyDescent="0.2">
      <c r="A3452" s="8" t="s">
        <v>6936</v>
      </c>
      <c r="D3452" s="8" t="s">
        <v>6647</v>
      </c>
      <c r="G3452" s="8" t="s">
        <v>1410</v>
      </c>
      <c r="M3452" t="s">
        <v>6936</v>
      </c>
      <c r="N3452">
        <v>120</v>
      </c>
      <c r="P3452" t="s">
        <v>6647</v>
      </c>
      <c r="Q3452">
        <v>110</v>
      </c>
    </row>
    <row r="3453" spans="1:17" x14ac:dyDescent="0.2">
      <c r="A3453" s="8" t="s">
        <v>5607</v>
      </c>
      <c r="D3453" s="8" t="s">
        <v>7651</v>
      </c>
      <c r="G3453" s="8" t="s">
        <v>6928</v>
      </c>
      <c r="M3453" t="s">
        <v>5607</v>
      </c>
      <c r="N3453">
        <v>107</v>
      </c>
      <c r="P3453" t="s">
        <v>7651</v>
      </c>
      <c r="Q3453">
        <v>87</v>
      </c>
    </row>
    <row r="3454" spans="1:17" x14ac:dyDescent="0.2">
      <c r="A3454" s="8" t="s">
        <v>7660</v>
      </c>
      <c r="D3454" s="8" t="s">
        <v>5237</v>
      </c>
      <c r="G3454" s="8" t="s">
        <v>7648</v>
      </c>
      <c r="M3454" t="s">
        <v>7660</v>
      </c>
      <c r="N3454">
        <v>105</v>
      </c>
      <c r="P3454" t="s">
        <v>5237</v>
      </c>
      <c r="Q3454">
        <v>71</v>
      </c>
    </row>
    <row r="3455" spans="1:17" x14ac:dyDescent="0.2">
      <c r="A3455" s="8" t="s">
        <v>1660</v>
      </c>
      <c r="D3455" s="8" t="s">
        <v>5336</v>
      </c>
      <c r="G3455" s="8" t="s">
        <v>1758</v>
      </c>
      <c r="M3455" t="s">
        <v>1660</v>
      </c>
      <c r="N3455">
        <v>122</v>
      </c>
      <c r="P3455" t="s">
        <v>5336</v>
      </c>
      <c r="Q3455">
        <v>60</v>
      </c>
    </row>
    <row r="3456" spans="1:17" x14ac:dyDescent="0.2">
      <c r="A3456" s="8" t="s">
        <v>1582</v>
      </c>
      <c r="D3456" s="8" t="s">
        <v>5417</v>
      </c>
      <c r="G3456" s="8" t="s">
        <v>4488</v>
      </c>
      <c r="M3456" t="s">
        <v>1582</v>
      </c>
      <c r="N3456">
        <v>105</v>
      </c>
      <c r="P3456" t="s">
        <v>5417</v>
      </c>
      <c r="Q3456">
        <v>74</v>
      </c>
    </row>
    <row r="3457" spans="1:17" x14ac:dyDescent="0.2">
      <c r="A3457" s="8" t="s">
        <v>1815</v>
      </c>
      <c r="D3457" s="8" t="s">
        <v>7652</v>
      </c>
      <c r="G3457" s="8" t="s">
        <v>7256</v>
      </c>
      <c r="M3457" t="s">
        <v>1815</v>
      </c>
      <c r="N3457">
        <v>106</v>
      </c>
      <c r="P3457" t="s">
        <v>7652</v>
      </c>
      <c r="Q3457">
        <v>42</v>
      </c>
    </row>
    <row r="3458" spans="1:17" x14ac:dyDescent="0.2">
      <c r="A3458" s="8" t="s">
        <v>1784</v>
      </c>
      <c r="D3458" s="8" t="s">
        <v>5443</v>
      </c>
      <c r="G3458" s="8" t="s">
        <v>4700</v>
      </c>
      <c r="M3458" t="s">
        <v>1784</v>
      </c>
      <c r="N3458">
        <v>88</v>
      </c>
      <c r="P3458" t="s">
        <v>5443</v>
      </c>
      <c r="Q3458">
        <v>32</v>
      </c>
    </row>
    <row r="3459" spans="1:17" x14ac:dyDescent="0.2">
      <c r="A3459" s="8" t="s">
        <v>5752</v>
      </c>
      <c r="D3459" s="8" t="s">
        <v>5500</v>
      </c>
      <c r="G3459" s="8" t="s">
        <v>4743</v>
      </c>
      <c r="M3459" t="s">
        <v>5752</v>
      </c>
      <c r="N3459">
        <v>81</v>
      </c>
      <c r="P3459" t="s">
        <v>5500</v>
      </c>
      <c r="Q3459">
        <v>132</v>
      </c>
    </row>
    <row r="3460" spans="1:17" x14ac:dyDescent="0.2">
      <c r="A3460" s="8" t="s">
        <v>1865</v>
      </c>
      <c r="D3460" s="8" t="s">
        <v>2501</v>
      </c>
      <c r="G3460" s="8" t="s">
        <v>8123</v>
      </c>
      <c r="M3460" t="s">
        <v>1865</v>
      </c>
      <c r="N3460">
        <v>97</v>
      </c>
      <c r="P3460" t="s">
        <v>2501</v>
      </c>
      <c r="Q3460">
        <v>141</v>
      </c>
    </row>
    <row r="3461" spans="1:17" x14ac:dyDescent="0.2">
      <c r="A3461" s="8" t="s">
        <v>5800</v>
      </c>
      <c r="D3461" s="8" t="s">
        <v>5566</v>
      </c>
      <c r="G3461" s="8" t="s">
        <v>4802</v>
      </c>
      <c r="M3461" t="s">
        <v>5800</v>
      </c>
      <c r="N3461">
        <v>66</v>
      </c>
      <c r="P3461" t="s">
        <v>5566</v>
      </c>
      <c r="Q3461">
        <v>132</v>
      </c>
    </row>
    <row r="3462" spans="1:17" x14ac:dyDescent="0.2">
      <c r="A3462" s="8" t="s">
        <v>5895</v>
      </c>
      <c r="D3462" s="8" t="s">
        <v>7653</v>
      </c>
      <c r="G3462" s="8" t="s">
        <v>2748</v>
      </c>
      <c r="M3462" t="s">
        <v>5895</v>
      </c>
      <c r="N3462">
        <v>54</v>
      </c>
      <c r="P3462" t="s">
        <v>7653</v>
      </c>
      <c r="Q3462">
        <v>108</v>
      </c>
    </row>
    <row r="3463" spans="1:17" x14ac:dyDescent="0.2">
      <c r="A3463" s="8" t="s">
        <v>6008</v>
      </c>
      <c r="D3463" s="8" t="s">
        <v>2944</v>
      </c>
      <c r="G3463" s="8" t="s">
        <v>2297</v>
      </c>
      <c r="M3463" t="s">
        <v>6008</v>
      </c>
      <c r="N3463">
        <v>51</v>
      </c>
      <c r="P3463" t="s">
        <v>2944</v>
      </c>
      <c r="Q3463">
        <v>117</v>
      </c>
    </row>
    <row r="3464" spans="1:17" x14ac:dyDescent="0.2">
      <c r="A3464" s="8" t="s">
        <v>6062</v>
      </c>
      <c r="D3464" s="8" t="s">
        <v>7654</v>
      </c>
      <c r="G3464" s="8" t="s">
        <v>4955</v>
      </c>
      <c r="M3464" t="s">
        <v>6062</v>
      </c>
      <c r="N3464">
        <v>32</v>
      </c>
      <c r="P3464" t="s">
        <v>7654</v>
      </c>
      <c r="Q3464">
        <v>92</v>
      </c>
    </row>
    <row r="3465" spans="1:17" x14ac:dyDescent="0.2">
      <c r="A3465" s="8" t="s">
        <v>6087</v>
      </c>
      <c r="D3465" s="8" t="s">
        <v>2965</v>
      </c>
      <c r="G3465" s="8" t="s">
        <v>1383</v>
      </c>
      <c r="M3465" t="s">
        <v>6087</v>
      </c>
      <c r="N3465">
        <v>18</v>
      </c>
      <c r="P3465" t="s">
        <v>2965</v>
      </c>
      <c r="Q3465">
        <v>82</v>
      </c>
    </row>
    <row r="3466" spans="1:17" x14ac:dyDescent="0.2">
      <c r="A3466" s="8" t="s">
        <v>2866</v>
      </c>
      <c r="D3466" s="8" t="s">
        <v>3011</v>
      </c>
      <c r="G3466" s="8" t="s">
        <v>7649</v>
      </c>
      <c r="M3466" t="s">
        <v>2866</v>
      </c>
      <c r="N3466">
        <v>188</v>
      </c>
      <c r="P3466" t="s">
        <v>3011</v>
      </c>
      <c r="Q3466">
        <v>66</v>
      </c>
    </row>
    <row r="3467" spans="1:17" x14ac:dyDescent="0.2">
      <c r="A3467" s="8" t="s">
        <v>6300</v>
      </c>
      <c r="D3467" s="8" t="s">
        <v>3325</v>
      </c>
      <c r="G3467" s="8" t="s">
        <v>7650</v>
      </c>
      <c r="M3467" t="s">
        <v>6300</v>
      </c>
      <c r="N3467">
        <v>114</v>
      </c>
      <c r="P3467" t="s">
        <v>3325</v>
      </c>
      <c r="Q3467">
        <v>121</v>
      </c>
    </row>
    <row r="3468" spans="1:17" x14ac:dyDescent="0.2">
      <c r="A3468" s="8" t="s">
        <v>2410</v>
      </c>
      <c r="D3468" s="8" t="s">
        <v>2792</v>
      </c>
      <c r="G3468" s="8" t="s">
        <v>2992</v>
      </c>
      <c r="M3468" t="s">
        <v>2410</v>
      </c>
      <c r="N3468">
        <v>188</v>
      </c>
      <c r="P3468" t="s">
        <v>2792</v>
      </c>
      <c r="Q3468">
        <v>137</v>
      </c>
    </row>
    <row r="3469" spans="1:17" x14ac:dyDescent="0.2">
      <c r="A3469" s="8" t="s">
        <v>2448</v>
      </c>
      <c r="D3469" s="8" t="s">
        <v>2247</v>
      </c>
      <c r="G3469" s="8" t="s">
        <v>6929</v>
      </c>
      <c r="M3469" t="s">
        <v>2448</v>
      </c>
      <c r="N3469">
        <v>166</v>
      </c>
      <c r="P3469" t="s">
        <v>2247</v>
      </c>
      <c r="Q3469">
        <v>130</v>
      </c>
    </row>
    <row r="3470" spans="1:17" x14ac:dyDescent="0.2">
      <c r="A3470" s="8" t="s">
        <v>2052</v>
      </c>
      <c r="D3470" s="8" t="s">
        <v>3351</v>
      </c>
      <c r="G3470" s="8" t="s">
        <v>6930</v>
      </c>
      <c r="M3470" t="s">
        <v>2052</v>
      </c>
      <c r="N3470">
        <v>168</v>
      </c>
      <c r="P3470" t="s">
        <v>3351</v>
      </c>
      <c r="Q3470">
        <v>131</v>
      </c>
    </row>
    <row r="3471" spans="1:17" x14ac:dyDescent="0.2">
      <c r="A3471" s="8" t="s">
        <v>2197</v>
      </c>
      <c r="D3471" s="8" t="s">
        <v>1467</v>
      </c>
      <c r="G3471" s="8" t="s">
        <v>6646</v>
      </c>
      <c r="M3471" t="s">
        <v>2197</v>
      </c>
      <c r="N3471">
        <v>153</v>
      </c>
      <c r="P3471" t="s">
        <v>1467</v>
      </c>
      <c r="Q3471">
        <v>130</v>
      </c>
    </row>
    <row r="3472" spans="1:17" x14ac:dyDescent="0.2">
      <c r="A3472" s="8" t="s">
        <v>2344</v>
      </c>
      <c r="D3472" s="8" t="s">
        <v>6933</v>
      </c>
      <c r="G3472" s="8" t="s">
        <v>3121</v>
      </c>
      <c r="M3472" t="s">
        <v>2344</v>
      </c>
      <c r="N3472">
        <v>138</v>
      </c>
      <c r="P3472" t="s">
        <v>6933</v>
      </c>
      <c r="Q3472">
        <v>101</v>
      </c>
    </row>
    <row r="3473" spans="1:17" x14ac:dyDescent="0.2">
      <c r="A3473" s="8" t="s">
        <v>6191</v>
      </c>
      <c r="D3473" s="8" t="s">
        <v>5641</v>
      </c>
      <c r="G3473" s="8" t="s">
        <v>6931</v>
      </c>
      <c r="M3473" t="s">
        <v>6191</v>
      </c>
      <c r="N3473">
        <v>133</v>
      </c>
      <c r="P3473" t="s">
        <v>5641</v>
      </c>
      <c r="Q3473">
        <v>95</v>
      </c>
    </row>
    <row r="3474" spans="1:17" x14ac:dyDescent="0.2">
      <c r="A3474" s="8" t="s">
        <v>6207</v>
      </c>
      <c r="D3474" s="8" t="s">
        <v>7655</v>
      </c>
      <c r="G3474" s="8" t="s">
        <v>7984</v>
      </c>
      <c r="M3474" t="s">
        <v>6207</v>
      </c>
      <c r="N3474">
        <v>134</v>
      </c>
      <c r="P3474" t="s">
        <v>7655</v>
      </c>
      <c r="Q3474">
        <v>74</v>
      </c>
    </row>
    <row r="3475" spans="1:17" x14ac:dyDescent="0.2">
      <c r="A3475" s="8" t="s">
        <v>6259</v>
      </c>
      <c r="D3475" s="8" t="s">
        <v>5709</v>
      </c>
      <c r="G3475" s="8" t="s">
        <v>3174</v>
      </c>
      <c r="M3475" t="s">
        <v>6259</v>
      </c>
      <c r="N3475">
        <v>115</v>
      </c>
      <c r="P3475" t="s">
        <v>5709</v>
      </c>
      <c r="Q3475">
        <v>83</v>
      </c>
    </row>
    <row r="3476" spans="1:17" x14ac:dyDescent="0.2">
      <c r="A3476" s="8" t="s">
        <v>4195</v>
      </c>
      <c r="D3476" s="8" t="s">
        <v>5775</v>
      </c>
      <c r="G3476" s="8" t="s">
        <v>3326</v>
      </c>
      <c r="M3476" t="s">
        <v>4195</v>
      </c>
      <c r="N3476">
        <v>114</v>
      </c>
      <c r="P3476" t="s">
        <v>5775</v>
      </c>
      <c r="Q3476">
        <v>73</v>
      </c>
    </row>
    <row r="3477" spans="1:17" x14ac:dyDescent="0.2">
      <c r="A3477" s="8" t="s">
        <v>4396</v>
      </c>
      <c r="D3477" s="8" t="s">
        <v>5847</v>
      </c>
      <c r="G3477" s="8" t="s">
        <v>2700</v>
      </c>
      <c r="M3477" t="s">
        <v>4396</v>
      </c>
      <c r="N3477">
        <v>83</v>
      </c>
      <c r="P3477" t="s">
        <v>5847</v>
      </c>
      <c r="Q3477">
        <v>90</v>
      </c>
    </row>
    <row r="3478" spans="1:17" x14ac:dyDescent="0.2">
      <c r="A3478" s="8" t="s">
        <v>4433</v>
      </c>
      <c r="D3478" s="8" t="s">
        <v>5864</v>
      </c>
      <c r="G3478" s="8" t="s">
        <v>2241</v>
      </c>
      <c r="M3478" t="s">
        <v>4433</v>
      </c>
      <c r="N3478">
        <v>59</v>
      </c>
      <c r="P3478" t="s">
        <v>5864</v>
      </c>
      <c r="Q3478">
        <v>72</v>
      </c>
    </row>
    <row r="3479" spans="1:17" x14ac:dyDescent="0.2">
      <c r="A3479" s="8" t="s">
        <v>7661</v>
      </c>
      <c r="D3479" s="8" t="s">
        <v>6934</v>
      </c>
      <c r="G3479" s="8" t="s">
        <v>6932</v>
      </c>
      <c r="M3479" t="s">
        <v>7661</v>
      </c>
      <c r="N3479">
        <v>29</v>
      </c>
      <c r="P3479" t="s">
        <v>6934</v>
      </c>
      <c r="Q3479">
        <v>51</v>
      </c>
    </row>
    <row r="3480" spans="1:17" x14ac:dyDescent="0.2">
      <c r="A3480" s="8" t="s">
        <v>2813</v>
      </c>
      <c r="D3480" s="8" t="s">
        <v>5911</v>
      </c>
      <c r="G3480" s="8" t="s">
        <v>6647</v>
      </c>
      <c r="M3480" t="s">
        <v>2813</v>
      </c>
      <c r="N3480">
        <v>126</v>
      </c>
      <c r="P3480" t="s">
        <v>5911</v>
      </c>
      <c r="Q3480">
        <v>60</v>
      </c>
    </row>
    <row r="3481" spans="1:17" x14ac:dyDescent="0.2">
      <c r="A3481" s="8" t="s">
        <v>5007</v>
      </c>
      <c r="D3481" s="8" t="s">
        <v>5960</v>
      </c>
      <c r="G3481" s="8" t="s">
        <v>7651</v>
      </c>
      <c r="M3481" t="s">
        <v>5007</v>
      </c>
      <c r="N3481">
        <v>108</v>
      </c>
      <c r="P3481" t="s">
        <v>5960</v>
      </c>
      <c r="Q3481">
        <v>67</v>
      </c>
    </row>
    <row r="3482" spans="1:17" x14ac:dyDescent="0.2">
      <c r="A3482" s="8" t="s">
        <v>5064</v>
      </c>
      <c r="D3482" s="8" t="s">
        <v>7656</v>
      </c>
      <c r="G3482" s="8" t="s">
        <v>5237</v>
      </c>
      <c r="M3482" t="s">
        <v>5064</v>
      </c>
      <c r="N3482">
        <v>107</v>
      </c>
      <c r="P3482" t="s">
        <v>7656</v>
      </c>
      <c r="Q3482">
        <v>50</v>
      </c>
    </row>
    <row r="3483" spans="1:17" x14ac:dyDescent="0.2">
      <c r="A3483" s="8" t="s">
        <v>6648</v>
      </c>
      <c r="D3483" s="8" t="s">
        <v>7657</v>
      </c>
      <c r="G3483" s="8" t="s">
        <v>5336</v>
      </c>
      <c r="M3483" t="s">
        <v>6648</v>
      </c>
      <c r="N3483">
        <v>143</v>
      </c>
      <c r="P3483" t="s">
        <v>7657</v>
      </c>
      <c r="Q3483">
        <v>37</v>
      </c>
    </row>
    <row r="3484" spans="1:17" x14ac:dyDescent="0.2">
      <c r="A3484" s="8" t="s">
        <v>6649</v>
      </c>
      <c r="D3484" s="8" t="s">
        <v>6111</v>
      </c>
      <c r="G3484" s="8" t="s">
        <v>5417</v>
      </c>
      <c r="M3484" t="s">
        <v>6649</v>
      </c>
      <c r="N3484">
        <v>136</v>
      </c>
      <c r="P3484" t="s">
        <v>6111</v>
      </c>
      <c r="Q3484">
        <v>43</v>
      </c>
    </row>
    <row r="3485" spans="1:17" x14ac:dyDescent="0.2">
      <c r="A3485" s="8" t="s">
        <v>6650</v>
      </c>
      <c r="D3485" s="8" t="s">
        <v>6147</v>
      </c>
      <c r="G3485" s="8" t="s">
        <v>7652</v>
      </c>
      <c r="M3485" t="s">
        <v>6650</v>
      </c>
      <c r="N3485">
        <v>124</v>
      </c>
      <c r="P3485" t="s">
        <v>6147</v>
      </c>
      <c r="Q3485">
        <v>34</v>
      </c>
    </row>
    <row r="3486" spans="1:17" x14ac:dyDescent="0.2">
      <c r="A3486" s="8" t="s">
        <v>6651</v>
      </c>
      <c r="D3486" s="8" t="s">
        <v>6142</v>
      </c>
      <c r="G3486" s="8" t="s">
        <v>5443</v>
      </c>
      <c r="M3486" t="s">
        <v>6651</v>
      </c>
      <c r="N3486">
        <v>105</v>
      </c>
      <c r="P3486" t="s">
        <v>6142</v>
      </c>
      <c r="Q3486">
        <v>35</v>
      </c>
    </row>
    <row r="3487" spans="1:17" x14ac:dyDescent="0.2">
      <c r="A3487" s="8" t="s">
        <v>5614</v>
      </c>
      <c r="D3487" s="8" t="s">
        <v>2665</v>
      </c>
      <c r="G3487" s="8" t="s">
        <v>5500</v>
      </c>
      <c r="M3487" t="s">
        <v>5614</v>
      </c>
      <c r="N3487">
        <v>98</v>
      </c>
      <c r="P3487" t="s">
        <v>2665</v>
      </c>
      <c r="Q3487">
        <v>162</v>
      </c>
    </row>
    <row r="3488" spans="1:17" x14ac:dyDescent="0.2">
      <c r="A3488" s="8" t="s">
        <v>6937</v>
      </c>
      <c r="D3488" s="8" t="s">
        <v>2022</v>
      </c>
      <c r="G3488" s="8" t="s">
        <v>2501</v>
      </c>
      <c r="M3488" t="s">
        <v>6937</v>
      </c>
      <c r="N3488">
        <v>110</v>
      </c>
      <c r="P3488" t="s">
        <v>2022</v>
      </c>
      <c r="Q3488">
        <v>155</v>
      </c>
    </row>
    <row r="3489" spans="1:17" x14ac:dyDescent="0.2">
      <c r="A3489" s="8" t="s">
        <v>7662</v>
      </c>
      <c r="D3489" s="8" t="s">
        <v>2390</v>
      </c>
      <c r="G3489" s="8" t="s">
        <v>5566</v>
      </c>
      <c r="M3489" t="s">
        <v>7662</v>
      </c>
      <c r="N3489">
        <v>63</v>
      </c>
      <c r="P3489" t="s">
        <v>2390</v>
      </c>
      <c r="Q3489">
        <v>131</v>
      </c>
    </row>
    <row r="3490" spans="1:17" x14ac:dyDescent="0.2">
      <c r="A3490" s="8" t="s">
        <v>5738</v>
      </c>
      <c r="D3490" s="8" t="s">
        <v>6281</v>
      </c>
      <c r="G3490" s="8" t="s">
        <v>7653</v>
      </c>
      <c r="M3490" t="s">
        <v>5738</v>
      </c>
      <c r="N3490">
        <v>71</v>
      </c>
      <c r="P3490" t="s">
        <v>6281</v>
      </c>
      <c r="Q3490">
        <v>125</v>
      </c>
    </row>
    <row r="3491" spans="1:17" x14ac:dyDescent="0.2">
      <c r="A3491" s="8" t="s">
        <v>5866</v>
      </c>
      <c r="D3491" s="8" t="s">
        <v>1392</v>
      </c>
      <c r="G3491" s="8" t="s">
        <v>2944</v>
      </c>
      <c r="M3491" t="s">
        <v>5866</v>
      </c>
      <c r="N3491">
        <v>100</v>
      </c>
      <c r="P3491" t="s">
        <v>1392</v>
      </c>
      <c r="Q3491">
        <v>110</v>
      </c>
    </row>
    <row r="3492" spans="1:17" x14ac:dyDescent="0.2">
      <c r="A3492" s="8" t="s">
        <v>6938</v>
      </c>
      <c r="D3492" s="8" t="s">
        <v>1612</v>
      </c>
      <c r="G3492" s="8" t="s">
        <v>7654</v>
      </c>
      <c r="M3492" t="s">
        <v>6938</v>
      </c>
      <c r="N3492">
        <v>67</v>
      </c>
      <c r="P3492" t="s">
        <v>1612</v>
      </c>
      <c r="Q3492">
        <v>110</v>
      </c>
    </row>
    <row r="3493" spans="1:17" x14ac:dyDescent="0.2">
      <c r="A3493" s="8" t="s">
        <v>5909</v>
      </c>
      <c r="D3493" s="8" t="s">
        <v>4277</v>
      </c>
      <c r="G3493" s="8" t="s">
        <v>2965</v>
      </c>
      <c r="M3493" t="s">
        <v>5909</v>
      </c>
      <c r="N3493">
        <v>67</v>
      </c>
      <c r="P3493" t="s">
        <v>4277</v>
      </c>
      <c r="Q3493">
        <v>85</v>
      </c>
    </row>
    <row r="3494" spans="1:17" x14ac:dyDescent="0.2">
      <c r="A3494" s="8" t="s">
        <v>5961</v>
      </c>
      <c r="D3494" s="8" t="s">
        <v>6935</v>
      </c>
      <c r="G3494" s="8" t="s">
        <v>3011</v>
      </c>
      <c r="M3494" t="s">
        <v>5961</v>
      </c>
      <c r="N3494">
        <v>41</v>
      </c>
      <c r="P3494" t="s">
        <v>6935</v>
      </c>
      <c r="Q3494">
        <v>84</v>
      </c>
    </row>
    <row r="3495" spans="1:17" x14ac:dyDescent="0.2">
      <c r="A3495" s="8" t="s">
        <v>6110</v>
      </c>
      <c r="D3495" s="8" t="s">
        <v>7985</v>
      </c>
      <c r="G3495" s="8" t="s">
        <v>3325</v>
      </c>
      <c r="M3495" t="s">
        <v>6110</v>
      </c>
      <c r="N3495">
        <v>40</v>
      </c>
      <c r="P3495" t="s">
        <v>7985</v>
      </c>
      <c r="Q3495">
        <v>79</v>
      </c>
    </row>
    <row r="3496" spans="1:17" x14ac:dyDescent="0.2">
      <c r="A3496" s="8" t="s">
        <v>7258</v>
      </c>
      <c r="D3496" s="8" t="s">
        <v>1694</v>
      </c>
      <c r="G3496" s="8" t="s">
        <v>2792</v>
      </c>
      <c r="M3496" t="s">
        <v>7258</v>
      </c>
      <c r="N3496">
        <v>17</v>
      </c>
      <c r="P3496" t="s">
        <v>1694</v>
      </c>
      <c r="Q3496">
        <v>90</v>
      </c>
    </row>
    <row r="3497" spans="1:17" x14ac:dyDescent="0.2">
      <c r="A3497" s="8" t="s">
        <v>6377</v>
      </c>
      <c r="D3497" s="8" t="s">
        <v>4324</v>
      </c>
      <c r="G3497" s="8" t="s">
        <v>2247</v>
      </c>
      <c r="M3497" t="s">
        <v>6377</v>
      </c>
      <c r="N3497">
        <v>106</v>
      </c>
      <c r="P3497" t="s">
        <v>4324</v>
      </c>
      <c r="Q3497">
        <v>85</v>
      </c>
    </row>
    <row r="3498" spans="1:17" x14ac:dyDescent="0.2">
      <c r="A3498" s="8" t="s">
        <v>2781</v>
      </c>
      <c r="D3498" s="8" t="s">
        <v>4398</v>
      </c>
      <c r="G3498" s="8" t="s">
        <v>1467</v>
      </c>
      <c r="M3498" t="s">
        <v>2781</v>
      </c>
      <c r="N3498">
        <v>138</v>
      </c>
      <c r="P3498" t="s">
        <v>4398</v>
      </c>
      <c r="Q3498">
        <v>69</v>
      </c>
    </row>
    <row r="3499" spans="1:17" x14ac:dyDescent="0.2">
      <c r="A3499" s="8" t="s">
        <v>2233</v>
      </c>
      <c r="D3499" s="8" t="s">
        <v>1846</v>
      </c>
      <c r="G3499" s="8" t="s">
        <v>6933</v>
      </c>
      <c r="M3499" t="s">
        <v>2233</v>
      </c>
      <c r="N3499">
        <v>126</v>
      </c>
      <c r="P3499" t="s">
        <v>1846</v>
      </c>
      <c r="Q3499">
        <v>85</v>
      </c>
    </row>
    <row r="3500" spans="1:17" x14ac:dyDescent="0.2">
      <c r="A3500" s="8" t="s">
        <v>2358</v>
      </c>
      <c r="D3500" s="8" t="s">
        <v>4441</v>
      </c>
      <c r="G3500" s="8" t="s">
        <v>5641</v>
      </c>
      <c r="M3500" t="s">
        <v>2358</v>
      </c>
      <c r="N3500">
        <v>144</v>
      </c>
      <c r="P3500" t="s">
        <v>4441</v>
      </c>
      <c r="Q3500">
        <v>67</v>
      </c>
    </row>
    <row r="3501" spans="1:17" x14ac:dyDescent="0.2">
      <c r="A3501" s="8" t="s">
        <v>6282</v>
      </c>
      <c r="D3501" s="8" t="s">
        <v>4573</v>
      </c>
      <c r="G3501" s="8" t="s">
        <v>7655</v>
      </c>
      <c r="M3501" t="s">
        <v>6282</v>
      </c>
      <c r="N3501">
        <v>119</v>
      </c>
      <c r="P3501" t="s">
        <v>4573</v>
      </c>
      <c r="Q3501">
        <v>82</v>
      </c>
    </row>
    <row r="3502" spans="1:17" x14ac:dyDescent="0.2">
      <c r="A3502" s="8" t="s">
        <v>7663</v>
      </c>
      <c r="D3502" s="8" t="s">
        <v>4576</v>
      </c>
      <c r="G3502" s="8" t="s">
        <v>5709</v>
      </c>
      <c r="M3502" t="s">
        <v>7663</v>
      </c>
      <c r="N3502">
        <v>83</v>
      </c>
      <c r="P3502" t="s">
        <v>4576</v>
      </c>
      <c r="Q3502">
        <v>57</v>
      </c>
    </row>
    <row r="3503" spans="1:17" x14ac:dyDescent="0.2">
      <c r="A3503" s="8" t="s">
        <v>4901</v>
      </c>
      <c r="D3503" s="8" t="s">
        <v>4638</v>
      </c>
      <c r="G3503" s="8" t="s">
        <v>5775</v>
      </c>
      <c r="M3503" t="s">
        <v>4901</v>
      </c>
      <c r="N3503">
        <v>116</v>
      </c>
      <c r="P3503" t="s">
        <v>4638</v>
      </c>
      <c r="Q3503">
        <v>56</v>
      </c>
    </row>
    <row r="3504" spans="1:17" x14ac:dyDescent="0.2">
      <c r="A3504" s="8" t="s">
        <v>2727</v>
      </c>
      <c r="D3504" s="8" t="s">
        <v>4647</v>
      </c>
      <c r="G3504" s="8" t="s">
        <v>5847</v>
      </c>
      <c r="M3504" t="s">
        <v>2727</v>
      </c>
      <c r="N3504">
        <v>141</v>
      </c>
      <c r="P3504" t="s">
        <v>4647</v>
      </c>
      <c r="Q3504">
        <v>35</v>
      </c>
    </row>
    <row r="3505" spans="1:17" x14ac:dyDescent="0.2">
      <c r="A3505" s="8" t="s">
        <v>2110</v>
      </c>
      <c r="D3505" s="8" t="s">
        <v>4769</v>
      </c>
      <c r="G3505" s="8" t="s">
        <v>5864</v>
      </c>
      <c r="M3505" t="s">
        <v>2110</v>
      </c>
      <c r="N3505">
        <v>129</v>
      </c>
      <c r="P3505" t="s">
        <v>4769</v>
      </c>
      <c r="Q3505">
        <v>37</v>
      </c>
    </row>
    <row r="3506" spans="1:17" x14ac:dyDescent="0.2">
      <c r="A3506" s="8" t="s">
        <v>2287</v>
      </c>
      <c r="D3506" s="8" t="s">
        <v>2642</v>
      </c>
      <c r="G3506" s="8" t="s">
        <v>6934</v>
      </c>
      <c r="M3506" t="s">
        <v>2287</v>
      </c>
      <c r="N3506">
        <v>117</v>
      </c>
      <c r="P3506" t="s">
        <v>2642</v>
      </c>
      <c r="Q3506">
        <v>161</v>
      </c>
    </row>
    <row r="3507" spans="1:17" x14ac:dyDescent="0.2">
      <c r="A3507" s="8" t="s">
        <v>4218</v>
      </c>
      <c r="D3507" s="8" t="s">
        <v>2272</v>
      </c>
      <c r="G3507" s="8" t="s">
        <v>5911</v>
      </c>
      <c r="M3507" t="s">
        <v>4218</v>
      </c>
      <c r="N3507">
        <v>104</v>
      </c>
      <c r="P3507" t="s">
        <v>2272</v>
      </c>
      <c r="Q3507">
        <v>140</v>
      </c>
    </row>
    <row r="3508" spans="1:17" x14ac:dyDescent="0.2">
      <c r="A3508" s="8" t="s">
        <v>4269</v>
      </c>
      <c r="D3508" s="8" t="s">
        <v>4936</v>
      </c>
      <c r="G3508" s="8" t="s">
        <v>5960</v>
      </c>
      <c r="M3508" t="s">
        <v>4269</v>
      </c>
      <c r="N3508">
        <v>99</v>
      </c>
      <c r="P3508" t="s">
        <v>4936</v>
      </c>
      <c r="Q3508">
        <v>141</v>
      </c>
    </row>
    <row r="3509" spans="1:17" x14ac:dyDescent="0.2">
      <c r="A3509" s="8" t="s">
        <v>7664</v>
      </c>
      <c r="D3509" s="8" t="s">
        <v>4983</v>
      </c>
      <c r="G3509" s="8" t="s">
        <v>7656</v>
      </c>
      <c r="M3509" t="s">
        <v>7664</v>
      </c>
      <c r="N3509">
        <v>79</v>
      </c>
      <c r="P3509" t="s">
        <v>4983</v>
      </c>
      <c r="Q3509">
        <v>122</v>
      </c>
    </row>
    <row r="3510" spans="1:17" x14ac:dyDescent="0.2">
      <c r="A3510" s="8" t="s">
        <v>4334</v>
      </c>
      <c r="D3510" s="8" t="s">
        <v>7658</v>
      </c>
      <c r="G3510" s="8" t="s">
        <v>7657</v>
      </c>
      <c r="M3510" t="s">
        <v>4334</v>
      </c>
      <c r="N3510">
        <v>80</v>
      </c>
      <c r="P3510" t="s">
        <v>7658</v>
      </c>
      <c r="Q3510">
        <v>116</v>
      </c>
    </row>
    <row r="3511" spans="1:17" x14ac:dyDescent="0.2">
      <c r="A3511" s="8" t="s">
        <v>4384</v>
      </c>
      <c r="D3511" s="8" t="s">
        <v>5183</v>
      </c>
      <c r="G3511" s="8" t="s">
        <v>6111</v>
      </c>
      <c r="M3511" t="s">
        <v>4384</v>
      </c>
      <c r="N3511">
        <v>61</v>
      </c>
      <c r="P3511" t="s">
        <v>5183</v>
      </c>
      <c r="Q3511">
        <v>76</v>
      </c>
    </row>
    <row r="3512" spans="1:17" x14ac:dyDescent="0.2">
      <c r="A3512" s="8" t="s">
        <v>4477</v>
      </c>
      <c r="D3512" s="8" t="s">
        <v>7659</v>
      </c>
      <c r="G3512" s="8" t="s">
        <v>6147</v>
      </c>
      <c r="M3512" t="s">
        <v>4477</v>
      </c>
      <c r="N3512">
        <v>59</v>
      </c>
      <c r="P3512" t="s">
        <v>7659</v>
      </c>
      <c r="Q3512">
        <v>55</v>
      </c>
    </row>
    <row r="3513" spans="1:17" x14ac:dyDescent="0.2">
      <c r="A3513" s="8" t="s">
        <v>6939</v>
      </c>
      <c r="D3513" s="8" t="s">
        <v>5403</v>
      </c>
      <c r="G3513" s="8" t="s">
        <v>6142</v>
      </c>
      <c r="M3513" t="s">
        <v>6939</v>
      </c>
      <c r="N3513">
        <v>55</v>
      </c>
      <c r="P3513" t="s">
        <v>5403</v>
      </c>
      <c r="Q3513">
        <v>73</v>
      </c>
    </row>
    <row r="3514" spans="1:17" x14ac:dyDescent="0.2">
      <c r="A3514" s="8" t="s">
        <v>7665</v>
      </c>
      <c r="D3514" s="8" t="s">
        <v>5495</v>
      </c>
      <c r="G3514" s="8" t="s">
        <v>2665</v>
      </c>
      <c r="M3514" t="s">
        <v>7665</v>
      </c>
      <c r="N3514">
        <v>36</v>
      </c>
      <c r="P3514" t="s">
        <v>5495</v>
      </c>
      <c r="Q3514">
        <v>118</v>
      </c>
    </row>
    <row r="3515" spans="1:17" x14ac:dyDescent="0.2">
      <c r="A3515" s="8" t="s">
        <v>2659</v>
      </c>
      <c r="D3515" s="8" t="s">
        <v>2473</v>
      </c>
      <c r="G3515" s="8" t="s">
        <v>2022</v>
      </c>
      <c r="M3515" t="s">
        <v>2659</v>
      </c>
      <c r="N3515">
        <v>150</v>
      </c>
      <c r="P3515" t="s">
        <v>2473</v>
      </c>
      <c r="Q3515">
        <v>130</v>
      </c>
    </row>
    <row r="3516" spans="1:17" x14ac:dyDescent="0.2">
      <c r="A3516" s="8" t="s">
        <v>2295</v>
      </c>
      <c r="D3516" s="8" t="s">
        <v>5560</v>
      </c>
      <c r="G3516" s="8" t="s">
        <v>2390</v>
      </c>
      <c r="M3516" t="s">
        <v>2295</v>
      </c>
      <c r="N3516">
        <v>136</v>
      </c>
      <c r="P3516" t="s">
        <v>5560</v>
      </c>
      <c r="Q3516">
        <v>113</v>
      </c>
    </row>
    <row r="3517" spans="1:17" x14ac:dyDescent="0.2">
      <c r="A3517" s="8" t="s">
        <v>5005</v>
      </c>
      <c r="D3517" s="8" t="s">
        <v>1483</v>
      </c>
      <c r="G3517" s="8" t="s">
        <v>6281</v>
      </c>
      <c r="M3517" t="s">
        <v>5005</v>
      </c>
      <c r="N3517">
        <v>109</v>
      </c>
      <c r="P3517" t="s">
        <v>1483</v>
      </c>
      <c r="Q3517">
        <v>154</v>
      </c>
    </row>
    <row r="3518" spans="1:17" x14ac:dyDescent="0.2">
      <c r="A3518" s="8" t="s">
        <v>3033</v>
      </c>
      <c r="D3518" s="8" t="s">
        <v>1367</v>
      </c>
      <c r="G3518" s="8" t="s">
        <v>1392</v>
      </c>
      <c r="M3518" t="s">
        <v>3033</v>
      </c>
      <c r="N3518">
        <v>68</v>
      </c>
      <c r="P3518" t="s">
        <v>1367</v>
      </c>
      <c r="Q3518">
        <v>138</v>
      </c>
    </row>
    <row r="3519" spans="1:17" x14ac:dyDescent="0.2">
      <c r="A3519" s="8" t="s">
        <v>3129</v>
      </c>
      <c r="D3519" s="8" t="s">
        <v>6936</v>
      </c>
      <c r="G3519" s="8" t="s">
        <v>1612</v>
      </c>
      <c r="M3519" t="s">
        <v>3129</v>
      </c>
      <c r="N3519">
        <v>76</v>
      </c>
      <c r="P3519" t="s">
        <v>6936</v>
      </c>
      <c r="Q3519">
        <v>117</v>
      </c>
    </row>
    <row r="3520" spans="1:17" x14ac:dyDescent="0.2">
      <c r="A3520" s="8" t="s">
        <v>7666</v>
      </c>
      <c r="D3520" s="8" t="s">
        <v>5607</v>
      </c>
      <c r="G3520" s="8" t="s">
        <v>4277</v>
      </c>
      <c r="M3520" t="s">
        <v>7666</v>
      </c>
      <c r="N3520">
        <v>64</v>
      </c>
      <c r="P3520" t="s">
        <v>5607</v>
      </c>
      <c r="Q3520">
        <v>115</v>
      </c>
    </row>
    <row r="3521" spans="1:17" x14ac:dyDescent="0.2">
      <c r="A3521" s="8" t="s">
        <v>6940</v>
      </c>
      <c r="D3521" s="8" t="s">
        <v>7660</v>
      </c>
      <c r="G3521" s="8" t="s">
        <v>6935</v>
      </c>
      <c r="M3521" t="s">
        <v>6940</v>
      </c>
      <c r="N3521">
        <v>51</v>
      </c>
      <c r="P3521" t="s">
        <v>7660</v>
      </c>
      <c r="Q3521">
        <v>111</v>
      </c>
    </row>
    <row r="3522" spans="1:17" x14ac:dyDescent="0.2">
      <c r="A3522" s="8" t="s">
        <v>3302</v>
      </c>
      <c r="D3522" s="8" t="s">
        <v>8124</v>
      </c>
      <c r="G3522" s="8" t="s">
        <v>7985</v>
      </c>
      <c r="M3522" t="s">
        <v>3302</v>
      </c>
      <c r="N3522">
        <v>119</v>
      </c>
      <c r="P3522" t="s">
        <v>8124</v>
      </c>
      <c r="Q3522">
        <v>100</v>
      </c>
    </row>
    <row r="3523" spans="1:17" x14ac:dyDescent="0.2">
      <c r="A3523" s="8" t="s">
        <v>2790</v>
      </c>
      <c r="D3523" s="8" t="s">
        <v>1660</v>
      </c>
      <c r="G3523" s="8" t="s">
        <v>1694</v>
      </c>
      <c r="M3523" t="s">
        <v>2790</v>
      </c>
      <c r="N3523">
        <v>115</v>
      </c>
      <c r="P3523" t="s">
        <v>1660</v>
      </c>
      <c r="Q3523">
        <v>123</v>
      </c>
    </row>
    <row r="3524" spans="1:17" x14ac:dyDescent="0.2">
      <c r="A3524" s="8" t="s">
        <v>3408</v>
      </c>
      <c r="D3524" s="8" t="s">
        <v>1582</v>
      </c>
      <c r="G3524" s="8" t="s">
        <v>4324</v>
      </c>
      <c r="M3524" t="s">
        <v>3408</v>
      </c>
      <c r="N3524">
        <v>94</v>
      </c>
      <c r="P3524" t="s">
        <v>1582</v>
      </c>
      <c r="Q3524">
        <v>104</v>
      </c>
    </row>
    <row r="3525" spans="1:17" x14ac:dyDescent="0.2">
      <c r="A3525" s="8" t="s">
        <v>1501</v>
      </c>
      <c r="D3525" s="8" t="s">
        <v>1815</v>
      </c>
      <c r="G3525" s="8" t="s">
        <v>4398</v>
      </c>
      <c r="M3525" t="s">
        <v>1501</v>
      </c>
      <c r="N3525">
        <v>141</v>
      </c>
      <c r="P3525" t="s">
        <v>1815</v>
      </c>
      <c r="Q3525">
        <v>111</v>
      </c>
    </row>
    <row r="3526" spans="1:17" x14ac:dyDescent="0.2">
      <c r="A3526" s="8" t="s">
        <v>5578</v>
      </c>
      <c r="D3526" s="8" t="s">
        <v>1784</v>
      </c>
      <c r="G3526" s="8" t="s">
        <v>1846</v>
      </c>
      <c r="M3526" t="s">
        <v>5578</v>
      </c>
      <c r="N3526">
        <v>116</v>
      </c>
      <c r="P3526" t="s">
        <v>1784</v>
      </c>
      <c r="Q3526">
        <v>79</v>
      </c>
    </row>
    <row r="3527" spans="1:17" x14ac:dyDescent="0.2">
      <c r="A3527" s="8" t="s">
        <v>5603</v>
      </c>
      <c r="D3527" s="8" t="s">
        <v>5752</v>
      </c>
      <c r="G3527" s="8" t="s">
        <v>4441</v>
      </c>
      <c r="M3527" t="s">
        <v>5603</v>
      </c>
      <c r="N3527">
        <v>116</v>
      </c>
      <c r="P3527" t="s">
        <v>5752</v>
      </c>
      <c r="Q3527">
        <v>82</v>
      </c>
    </row>
    <row r="3528" spans="1:17" x14ac:dyDescent="0.2">
      <c r="A3528" s="8" t="s">
        <v>7667</v>
      </c>
      <c r="D3528" s="8" t="s">
        <v>1865</v>
      </c>
      <c r="G3528" s="8" t="s">
        <v>4573</v>
      </c>
      <c r="M3528" t="s">
        <v>7667</v>
      </c>
      <c r="N3528">
        <v>80</v>
      </c>
      <c r="P3528" t="s">
        <v>1865</v>
      </c>
      <c r="Q3528">
        <v>99</v>
      </c>
    </row>
    <row r="3529" spans="1:17" x14ac:dyDescent="0.2">
      <c r="A3529" s="8" t="s">
        <v>1580</v>
      </c>
      <c r="D3529" s="8" t="s">
        <v>5800</v>
      </c>
      <c r="G3529" s="8" t="s">
        <v>4576</v>
      </c>
      <c r="M3529" t="s">
        <v>1580</v>
      </c>
      <c r="N3529">
        <v>101</v>
      </c>
      <c r="P3529" t="s">
        <v>5800</v>
      </c>
      <c r="Q3529">
        <v>67</v>
      </c>
    </row>
    <row r="3530" spans="1:17" x14ac:dyDescent="0.2">
      <c r="A3530" s="8" t="s">
        <v>5643</v>
      </c>
      <c r="D3530" s="8" t="s">
        <v>5895</v>
      </c>
      <c r="G3530" s="8" t="s">
        <v>4638</v>
      </c>
      <c r="M3530" t="s">
        <v>5643</v>
      </c>
      <c r="N3530">
        <v>78</v>
      </c>
      <c r="P3530" t="s">
        <v>5895</v>
      </c>
      <c r="Q3530">
        <v>45</v>
      </c>
    </row>
    <row r="3531" spans="1:17" x14ac:dyDescent="0.2">
      <c r="A3531" s="8" t="s">
        <v>1818</v>
      </c>
      <c r="D3531" s="8" t="s">
        <v>6008</v>
      </c>
      <c r="G3531" s="8" t="s">
        <v>4647</v>
      </c>
      <c r="M3531" t="s">
        <v>1818</v>
      </c>
      <c r="N3531">
        <v>89</v>
      </c>
      <c r="P3531" t="s">
        <v>6008</v>
      </c>
      <c r="Q3531">
        <v>50</v>
      </c>
    </row>
    <row r="3532" spans="1:17" x14ac:dyDescent="0.2">
      <c r="A3532" s="8" t="s">
        <v>5712</v>
      </c>
      <c r="D3532" s="8" t="s">
        <v>8125</v>
      </c>
      <c r="G3532" s="8" t="s">
        <v>4769</v>
      </c>
      <c r="M3532" t="s">
        <v>5712</v>
      </c>
      <c r="N3532">
        <v>90</v>
      </c>
      <c r="P3532" t="s">
        <v>8125</v>
      </c>
      <c r="Q3532">
        <v>47</v>
      </c>
    </row>
    <row r="3533" spans="1:17" x14ac:dyDescent="0.2">
      <c r="A3533" s="8" t="s">
        <v>5765</v>
      </c>
      <c r="D3533" s="8" t="s">
        <v>6062</v>
      </c>
      <c r="G3533" s="8" t="s">
        <v>2642</v>
      </c>
      <c r="M3533" t="s">
        <v>5765</v>
      </c>
      <c r="N3533">
        <v>68</v>
      </c>
      <c r="P3533" t="s">
        <v>6062</v>
      </c>
      <c r="Q3533">
        <v>38</v>
      </c>
    </row>
    <row r="3534" spans="1:17" x14ac:dyDescent="0.2">
      <c r="A3534" s="8" t="s">
        <v>5785</v>
      </c>
      <c r="D3534" s="8" t="s">
        <v>6087</v>
      </c>
      <c r="G3534" s="8" t="s">
        <v>2272</v>
      </c>
      <c r="M3534" t="s">
        <v>5785</v>
      </c>
      <c r="N3534">
        <v>96</v>
      </c>
      <c r="P3534" t="s">
        <v>6087</v>
      </c>
      <c r="Q3534">
        <v>27</v>
      </c>
    </row>
    <row r="3535" spans="1:17" x14ac:dyDescent="0.2">
      <c r="A3535" s="8" t="s">
        <v>5881</v>
      </c>
      <c r="D3535" s="8" t="s">
        <v>7257</v>
      </c>
      <c r="G3535" s="8" t="s">
        <v>4936</v>
      </c>
      <c r="M3535" t="s">
        <v>5881</v>
      </c>
      <c r="N3535">
        <v>88</v>
      </c>
      <c r="P3535" t="s">
        <v>7257</v>
      </c>
      <c r="Q3535">
        <v>19</v>
      </c>
    </row>
    <row r="3536" spans="1:17" x14ac:dyDescent="0.2">
      <c r="A3536" s="8" t="s">
        <v>6941</v>
      </c>
      <c r="D3536" s="8" t="s">
        <v>2866</v>
      </c>
      <c r="G3536" s="8" t="s">
        <v>4983</v>
      </c>
      <c r="M3536" t="s">
        <v>6941</v>
      </c>
      <c r="N3536">
        <v>63</v>
      </c>
      <c r="P3536" t="s">
        <v>2866</v>
      </c>
      <c r="Q3536">
        <v>195</v>
      </c>
    </row>
    <row r="3537" spans="1:17" x14ac:dyDescent="0.2">
      <c r="A3537" s="8" t="s">
        <v>6942</v>
      </c>
      <c r="D3537" s="8" t="s">
        <v>6300</v>
      </c>
      <c r="G3537" s="8" t="s">
        <v>7658</v>
      </c>
      <c r="M3537" t="s">
        <v>6942</v>
      </c>
      <c r="N3537">
        <v>60</v>
      </c>
      <c r="P3537" t="s">
        <v>6300</v>
      </c>
      <c r="Q3537">
        <v>106</v>
      </c>
    </row>
    <row r="3538" spans="1:17" x14ac:dyDescent="0.2">
      <c r="A3538" s="8" t="s">
        <v>5924</v>
      </c>
      <c r="D3538" s="8" t="s">
        <v>2410</v>
      </c>
      <c r="G3538" s="8" t="s">
        <v>5183</v>
      </c>
      <c r="M3538" t="s">
        <v>5924</v>
      </c>
      <c r="N3538">
        <v>70</v>
      </c>
      <c r="P3538" t="s">
        <v>2410</v>
      </c>
      <c r="Q3538">
        <v>184</v>
      </c>
    </row>
    <row r="3539" spans="1:17" x14ac:dyDescent="0.2">
      <c r="A3539" s="8" t="s">
        <v>5972</v>
      </c>
      <c r="D3539" s="8" t="s">
        <v>2448</v>
      </c>
      <c r="G3539" s="8" t="s">
        <v>7659</v>
      </c>
      <c r="M3539" t="s">
        <v>5972</v>
      </c>
      <c r="N3539">
        <v>64</v>
      </c>
      <c r="P3539" t="s">
        <v>2448</v>
      </c>
      <c r="Q3539">
        <v>166</v>
      </c>
    </row>
    <row r="3540" spans="1:17" x14ac:dyDescent="0.2">
      <c r="A3540" s="8" t="s">
        <v>6031</v>
      </c>
      <c r="D3540" s="8" t="s">
        <v>2052</v>
      </c>
      <c r="G3540" s="8" t="s">
        <v>5403</v>
      </c>
      <c r="M3540" t="s">
        <v>6031</v>
      </c>
      <c r="N3540">
        <v>66</v>
      </c>
      <c r="P3540" t="s">
        <v>2052</v>
      </c>
      <c r="Q3540">
        <v>170</v>
      </c>
    </row>
    <row r="3541" spans="1:17" x14ac:dyDescent="0.2">
      <c r="A3541" s="8" t="s">
        <v>6028</v>
      </c>
      <c r="D3541" s="8" t="s">
        <v>2197</v>
      </c>
      <c r="G3541" s="8" t="s">
        <v>5495</v>
      </c>
      <c r="M3541" t="s">
        <v>6028</v>
      </c>
      <c r="N3541">
        <v>61</v>
      </c>
      <c r="P3541" t="s">
        <v>2197</v>
      </c>
      <c r="Q3541">
        <v>152</v>
      </c>
    </row>
    <row r="3542" spans="1:17" x14ac:dyDescent="0.2">
      <c r="A3542" s="8" t="s">
        <v>6042</v>
      </c>
      <c r="D3542" s="8" t="s">
        <v>2344</v>
      </c>
      <c r="G3542" s="8" t="s">
        <v>2473</v>
      </c>
      <c r="M3542" t="s">
        <v>6042</v>
      </c>
      <c r="N3542">
        <v>46</v>
      </c>
      <c r="P3542" t="s">
        <v>2344</v>
      </c>
      <c r="Q3542">
        <v>132</v>
      </c>
    </row>
    <row r="3543" spans="1:17" x14ac:dyDescent="0.2">
      <c r="A3543" s="8" t="s">
        <v>7259</v>
      </c>
      <c r="D3543" s="8" t="s">
        <v>6191</v>
      </c>
      <c r="G3543" s="8" t="s">
        <v>5560</v>
      </c>
      <c r="M3543" t="s">
        <v>7259</v>
      </c>
      <c r="N3543">
        <v>38</v>
      </c>
      <c r="P3543" t="s">
        <v>6191</v>
      </c>
      <c r="Q3543">
        <v>130</v>
      </c>
    </row>
    <row r="3544" spans="1:17" x14ac:dyDescent="0.2">
      <c r="A3544" s="8" t="s">
        <v>6095</v>
      </c>
      <c r="D3544" s="8" t="s">
        <v>6207</v>
      </c>
      <c r="G3544" s="8" t="s">
        <v>1483</v>
      </c>
      <c r="M3544" t="s">
        <v>6095</v>
      </c>
      <c r="N3544">
        <v>42</v>
      </c>
      <c r="P3544" t="s">
        <v>6207</v>
      </c>
      <c r="Q3544">
        <v>131</v>
      </c>
    </row>
    <row r="3545" spans="1:17" x14ac:dyDescent="0.2">
      <c r="A3545" s="8" t="s">
        <v>6101</v>
      </c>
      <c r="D3545" s="8" t="s">
        <v>6259</v>
      </c>
      <c r="G3545" s="8" t="s">
        <v>1367</v>
      </c>
      <c r="M3545" t="s">
        <v>6101</v>
      </c>
      <c r="N3545">
        <v>38</v>
      </c>
      <c r="P3545" t="s">
        <v>6259</v>
      </c>
      <c r="Q3545">
        <v>109</v>
      </c>
    </row>
    <row r="3546" spans="1:17" x14ac:dyDescent="0.2">
      <c r="A3546" s="8" t="s">
        <v>6370</v>
      </c>
      <c r="D3546" s="8" t="s">
        <v>4195</v>
      </c>
      <c r="G3546" s="8" t="s">
        <v>6936</v>
      </c>
      <c r="M3546" t="s">
        <v>6370</v>
      </c>
      <c r="N3546">
        <v>104</v>
      </c>
      <c r="P3546" t="s">
        <v>4195</v>
      </c>
      <c r="Q3546">
        <v>97</v>
      </c>
    </row>
    <row r="3547" spans="1:17" x14ac:dyDescent="0.2">
      <c r="A3547" s="8" t="s">
        <v>2671</v>
      </c>
      <c r="D3547" s="8" t="s">
        <v>4396</v>
      </c>
      <c r="G3547" s="8" t="s">
        <v>5607</v>
      </c>
      <c r="M3547" t="s">
        <v>2671</v>
      </c>
      <c r="N3547">
        <v>162</v>
      </c>
      <c r="P3547" t="s">
        <v>4396</v>
      </c>
      <c r="Q3547">
        <v>77</v>
      </c>
    </row>
    <row r="3548" spans="1:17" x14ac:dyDescent="0.2">
      <c r="A3548" s="8" t="s">
        <v>2030</v>
      </c>
      <c r="D3548" s="8" t="s">
        <v>4433</v>
      </c>
      <c r="G3548" s="8" t="s">
        <v>7660</v>
      </c>
      <c r="M3548" t="s">
        <v>2030</v>
      </c>
      <c r="N3548">
        <v>157</v>
      </c>
      <c r="P3548" t="s">
        <v>4433</v>
      </c>
      <c r="Q3548">
        <v>55</v>
      </c>
    </row>
    <row r="3549" spans="1:17" x14ac:dyDescent="0.2">
      <c r="A3549" s="8" t="s">
        <v>2365</v>
      </c>
      <c r="D3549" s="8" t="s">
        <v>7661</v>
      </c>
      <c r="G3549" s="8" t="s">
        <v>1660</v>
      </c>
      <c r="M3549" t="s">
        <v>2365</v>
      </c>
      <c r="N3549">
        <v>143</v>
      </c>
      <c r="P3549" t="s">
        <v>7661</v>
      </c>
      <c r="Q3549">
        <v>37</v>
      </c>
    </row>
    <row r="3550" spans="1:17" x14ac:dyDescent="0.2">
      <c r="A3550" s="8" t="s">
        <v>6213</v>
      </c>
      <c r="D3550" s="8" t="s">
        <v>2813</v>
      </c>
      <c r="G3550" s="8" t="s">
        <v>1582</v>
      </c>
      <c r="M3550" t="s">
        <v>6213</v>
      </c>
      <c r="N3550">
        <v>128</v>
      </c>
      <c r="P3550" t="s">
        <v>2813</v>
      </c>
      <c r="Q3550">
        <v>133</v>
      </c>
    </row>
    <row r="3551" spans="1:17" x14ac:dyDescent="0.2">
      <c r="A3551" s="8" t="s">
        <v>6295</v>
      </c>
      <c r="D3551" s="8" t="s">
        <v>5007</v>
      </c>
      <c r="G3551" s="8" t="s">
        <v>1815</v>
      </c>
      <c r="M3551" t="s">
        <v>6295</v>
      </c>
      <c r="N3551">
        <v>127</v>
      </c>
      <c r="P3551" t="s">
        <v>5007</v>
      </c>
      <c r="Q3551">
        <v>111</v>
      </c>
    </row>
    <row r="3552" spans="1:17" x14ac:dyDescent="0.2">
      <c r="A3552" s="8" t="s">
        <v>2918</v>
      </c>
      <c r="D3552" s="8" t="s">
        <v>5064</v>
      </c>
      <c r="G3552" s="8" t="s">
        <v>1784</v>
      </c>
      <c r="M3552" t="s">
        <v>2918</v>
      </c>
      <c r="N3552">
        <v>122</v>
      </c>
      <c r="P3552" t="s">
        <v>5064</v>
      </c>
      <c r="Q3552">
        <v>110</v>
      </c>
    </row>
    <row r="3553" spans="1:17" x14ac:dyDescent="0.2">
      <c r="A3553" s="8" t="s">
        <v>7668</v>
      </c>
      <c r="D3553" s="8" t="s">
        <v>6648</v>
      </c>
      <c r="G3553" s="8" t="s">
        <v>5752</v>
      </c>
      <c r="M3553" t="s">
        <v>7668</v>
      </c>
      <c r="N3553">
        <v>90</v>
      </c>
      <c r="P3553" t="s">
        <v>6648</v>
      </c>
      <c r="Q3553">
        <v>139</v>
      </c>
    </row>
    <row r="3554" spans="1:17" x14ac:dyDescent="0.2">
      <c r="A3554" s="8" t="s">
        <v>1594</v>
      </c>
      <c r="D3554" s="8" t="s">
        <v>6649</v>
      </c>
      <c r="G3554" s="8" t="s">
        <v>1865</v>
      </c>
      <c r="M3554" t="s">
        <v>1594</v>
      </c>
      <c r="N3554">
        <v>99</v>
      </c>
      <c r="P3554" t="s">
        <v>6649</v>
      </c>
      <c r="Q3554">
        <v>131</v>
      </c>
    </row>
    <row r="3555" spans="1:17" x14ac:dyDescent="0.2">
      <c r="A3555" s="8" t="s">
        <v>2986</v>
      </c>
      <c r="D3555" s="8" t="s">
        <v>6650</v>
      </c>
      <c r="G3555" s="8" t="s">
        <v>5800</v>
      </c>
      <c r="M3555" t="s">
        <v>2986</v>
      </c>
      <c r="N3555">
        <v>73</v>
      </c>
      <c r="P3555" t="s">
        <v>6650</v>
      </c>
      <c r="Q3555">
        <v>122</v>
      </c>
    </row>
    <row r="3556" spans="1:17" x14ac:dyDescent="0.2">
      <c r="A3556" s="8" t="s">
        <v>3018</v>
      </c>
      <c r="D3556" s="8" t="s">
        <v>6651</v>
      </c>
      <c r="G3556" s="8" t="s">
        <v>5895</v>
      </c>
      <c r="M3556" t="s">
        <v>3018</v>
      </c>
      <c r="N3556">
        <v>74</v>
      </c>
      <c r="P3556" t="s">
        <v>6651</v>
      </c>
      <c r="Q3556">
        <v>102</v>
      </c>
    </row>
    <row r="3557" spans="1:17" x14ac:dyDescent="0.2">
      <c r="A3557" s="8" t="s">
        <v>3073</v>
      </c>
      <c r="D3557" s="8" t="s">
        <v>5614</v>
      </c>
      <c r="G3557" s="8" t="s">
        <v>6008</v>
      </c>
      <c r="M3557" t="s">
        <v>3073</v>
      </c>
      <c r="N3557">
        <v>72</v>
      </c>
      <c r="P3557" t="s">
        <v>5614</v>
      </c>
      <c r="Q3557">
        <v>98</v>
      </c>
    </row>
    <row r="3558" spans="1:17" x14ac:dyDescent="0.2">
      <c r="A3558" s="8" t="s">
        <v>3202</v>
      </c>
      <c r="D3558" s="8" t="s">
        <v>6937</v>
      </c>
      <c r="G3558" s="8" t="s">
        <v>8125</v>
      </c>
      <c r="M3558" t="s">
        <v>3202</v>
      </c>
      <c r="N3558">
        <v>48</v>
      </c>
      <c r="P3558" t="s">
        <v>6937</v>
      </c>
      <c r="Q3558">
        <v>106</v>
      </c>
    </row>
    <row r="3559" spans="1:17" x14ac:dyDescent="0.2">
      <c r="A3559" s="8" t="s">
        <v>6943</v>
      </c>
      <c r="D3559" s="8" t="s">
        <v>7662</v>
      </c>
      <c r="G3559" s="8" t="s">
        <v>6062</v>
      </c>
      <c r="M3559" t="s">
        <v>6943</v>
      </c>
      <c r="N3559">
        <v>33</v>
      </c>
      <c r="P3559" t="s">
        <v>7662</v>
      </c>
      <c r="Q3559">
        <v>64</v>
      </c>
    </row>
    <row r="3560" spans="1:17" x14ac:dyDescent="0.2">
      <c r="A3560" s="8" t="s">
        <v>3292</v>
      </c>
      <c r="D3560" s="8" t="s">
        <v>5738</v>
      </c>
      <c r="G3560" s="8" t="s">
        <v>6087</v>
      </c>
      <c r="M3560" t="s">
        <v>3292</v>
      </c>
      <c r="N3560">
        <v>133</v>
      </c>
      <c r="P3560" t="s">
        <v>5738</v>
      </c>
      <c r="Q3560">
        <v>72</v>
      </c>
    </row>
    <row r="3561" spans="1:17" x14ac:dyDescent="0.2">
      <c r="A3561" s="8" t="s">
        <v>2693</v>
      </c>
      <c r="D3561" s="8" t="s">
        <v>5866</v>
      </c>
      <c r="G3561" s="8" t="s">
        <v>7257</v>
      </c>
      <c r="M3561" t="s">
        <v>2693</v>
      </c>
      <c r="N3561">
        <v>150</v>
      </c>
      <c r="P3561" t="s">
        <v>5866</v>
      </c>
      <c r="Q3561">
        <v>97</v>
      </c>
    </row>
    <row r="3562" spans="1:17" x14ac:dyDescent="0.2">
      <c r="A3562" s="8" t="s">
        <v>2257</v>
      </c>
      <c r="D3562" s="8" t="s">
        <v>6938</v>
      </c>
      <c r="G3562" s="8" t="s">
        <v>2866</v>
      </c>
      <c r="M3562" t="s">
        <v>2257</v>
      </c>
      <c r="N3562">
        <v>135</v>
      </c>
      <c r="P3562" t="s">
        <v>6938</v>
      </c>
      <c r="Q3562">
        <v>63</v>
      </c>
    </row>
    <row r="3563" spans="1:17" x14ac:dyDescent="0.2">
      <c r="A3563" s="8" t="s">
        <v>3399</v>
      </c>
      <c r="D3563" s="8" t="s">
        <v>5909</v>
      </c>
      <c r="G3563" s="8" t="s">
        <v>6300</v>
      </c>
      <c r="M3563" t="s">
        <v>3399</v>
      </c>
      <c r="N3563">
        <v>118</v>
      </c>
      <c r="P3563" t="s">
        <v>5909</v>
      </c>
      <c r="Q3563">
        <v>64</v>
      </c>
    </row>
    <row r="3564" spans="1:17" x14ac:dyDescent="0.2">
      <c r="A3564" s="8" t="s">
        <v>1355</v>
      </c>
      <c r="D3564" s="8" t="s">
        <v>5961</v>
      </c>
      <c r="G3564" s="8" t="s">
        <v>2410</v>
      </c>
      <c r="M3564" t="s">
        <v>1355</v>
      </c>
      <c r="N3564">
        <v>121</v>
      </c>
      <c r="P3564" t="s">
        <v>5961</v>
      </c>
      <c r="Q3564">
        <v>44</v>
      </c>
    </row>
    <row r="3565" spans="1:17" x14ac:dyDescent="0.2">
      <c r="A3565" s="8" t="s">
        <v>3416</v>
      </c>
      <c r="D3565" s="8" t="s">
        <v>6022</v>
      </c>
      <c r="G3565" s="8" t="s">
        <v>2448</v>
      </c>
      <c r="M3565" t="s">
        <v>3416</v>
      </c>
      <c r="N3565">
        <v>96</v>
      </c>
      <c r="P3565" t="s">
        <v>6022</v>
      </c>
      <c r="Q3565">
        <v>33</v>
      </c>
    </row>
    <row r="3566" spans="1:17" x14ac:dyDescent="0.2">
      <c r="A3566" s="8" t="s">
        <v>1621</v>
      </c>
      <c r="D3566" s="8" t="s">
        <v>6110</v>
      </c>
      <c r="G3566" s="8" t="s">
        <v>2052</v>
      </c>
      <c r="M3566" t="s">
        <v>1621</v>
      </c>
      <c r="N3566">
        <v>95</v>
      </c>
      <c r="P3566" t="s">
        <v>6110</v>
      </c>
      <c r="Q3566">
        <v>50</v>
      </c>
    </row>
    <row r="3567" spans="1:17" x14ac:dyDescent="0.2">
      <c r="A3567" s="8" t="s">
        <v>3517</v>
      </c>
      <c r="D3567" s="8" t="s">
        <v>7258</v>
      </c>
      <c r="G3567" s="8" t="s">
        <v>2197</v>
      </c>
      <c r="M3567" t="s">
        <v>3517</v>
      </c>
      <c r="N3567">
        <v>82</v>
      </c>
      <c r="P3567" t="s">
        <v>7258</v>
      </c>
      <c r="Q3567">
        <v>24</v>
      </c>
    </row>
    <row r="3568" spans="1:17" x14ac:dyDescent="0.2">
      <c r="A3568" s="8" t="s">
        <v>3586</v>
      </c>
      <c r="D3568" s="8" t="s">
        <v>2781</v>
      </c>
      <c r="G3568" s="8" t="s">
        <v>2344</v>
      </c>
      <c r="M3568" t="s">
        <v>3586</v>
      </c>
      <c r="N3568">
        <v>100</v>
      </c>
      <c r="P3568" t="s">
        <v>2781</v>
      </c>
      <c r="Q3568">
        <v>140</v>
      </c>
    </row>
    <row r="3569" spans="1:17" x14ac:dyDescent="0.2">
      <c r="A3569" s="8" t="s">
        <v>3614</v>
      </c>
      <c r="D3569" s="8" t="s">
        <v>2233</v>
      </c>
      <c r="G3569" s="8" t="s">
        <v>6191</v>
      </c>
      <c r="M3569" t="s">
        <v>3614</v>
      </c>
      <c r="N3569">
        <v>78</v>
      </c>
      <c r="P3569" t="s">
        <v>2233</v>
      </c>
      <c r="Q3569">
        <v>133</v>
      </c>
    </row>
    <row r="3570" spans="1:17" x14ac:dyDescent="0.2">
      <c r="A3570" s="8" t="s">
        <v>6944</v>
      </c>
      <c r="D3570" s="8" t="s">
        <v>2358</v>
      </c>
      <c r="G3570" s="8" t="s">
        <v>6207</v>
      </c>
      <c r="M3570" t="s">
        <v>6944</v>
      </c>
      <c r="N3570">
        <v>70</v>
      </c>
      <c r="P3570" t="s">
        <v>2358</v>
      </c>
      <c r="Q3570">
        <v>144</v>
      </c>
    </row>
    <row r="3571" spans="1:17" x14ac:dyDescent="0.2">
      <c r="A3571" s="8" t="s">
        <v>7986</v>
      </c>
      <c r="D3571" s="8" t="s">
        <v>6282</v>
      </c>
      <c r="G3571" s="8" t="s">
        <v>6259</v>
      </c>
      <c r="M3571" t="s">
        <v>7986</v>
      </c>
      <c r="N3571">
        <v>57</v>
      </c>
      <c r="P3571" t="s">
        <v>6282</v>
      </c>
      <c r="Q3571">
        <v>122</v>
      </c>
    </row>
    <row r="3572" spans="1:17" x14ac:dyDescent="0.2">
      <c r="A3572" s="8" t="s">
        <v>3638</v>
      </c>
      <c r="D3572" s="8" t="s">
        <v>7663</v>
      </c>
      <c r="G3572" s="8" t="s">
        <v>4195</v>
      </c>
      <c r="M3572" t="s">
        <v>3638</v>
      </c>
      <c r="N3572">
        <v>77</v>
      </c>
      <c r="P3572" t="s">
        <v>7663</v>
      </c>
      <c r="Q3572">
        <v>95</v>
      </c>
    </row>
    <row r="3573" spans="1:17" x14ac:dyDescent="0.2">
      <c r="A3573" s="8" t="s">
        <v>3673</v>
      </c>
      <c r="D3573" s="8" t="s">
        <v>4901</v>
      </c>
      <c r="G3573" s="8" t="s">
        <v>4396</v>
      </c>
      <c r="M3573" t="s">
        <v>3673</v>
      </c>
      <c r="N3573">
        <v>74</v>
      </c>
      <c r="P3573" t="s">
        <v>4901</v>
      </c>
      <c r="Q3573">
        <v>128</v>
      </c>
    </row>
    <row r="3574" spans="1:17" x14ac:dyDescent="0.2">
      <c r="A3574" s="8" t="s">
        <v>3712</v>
      </c>
      <c r="D3574" s="8" t="s">
        <v>2727</v>
      </c>
      <c r="G3574" s="8" t="s">
        <v>4433</v>
      </c>
      <c r="M3574" t="s">
        <v>3712</v>
      </c>
      <c r="N3574">
        <v>49</v>
      </c>
      <c r="P3574" t="s">
        <v>2727</v>
      </c>
      <c r="Q3574">
        <v>141</v>
      </c>
    </row>
    <row r="3575" spans="1:17" x14ac:dyDescent="0.2">
      <c r="A3575" s="8" t="s">
        <v>3761</v>
      </c>
      <c r="D3575" s="8" t="s">
        <v>2110</v>
      </c>
      <c r="G3575" s="8" t="s">
        <v>7661</v>
      </c>
      <c r="M3575" t="s">
        <v>3761</v>
      </c>
      <c r="N3575">
        <v>68</v>
      </c>
      <c r="P3575" t="s">
        <v>2110</v>
      </c>
      <c r="Q3575">
        <v>132</v>
      </c>
    </row>
    <row r="3576" spans="1:17" x14ac:dyDescent="0.2">
      <c r="A3576" s="8" t="s">
        <v>3818</v>
      </c>
      <c r="D3576" s="8" t="s">
        <v>2287</v>
      </c>
      <c r="G3576" s="8" t="s">
        <v>2813</v>
      </c>
      <c r="M3576" t="s">
        <v>3818</v>
      </c>
      <c r="N3576">
        <v>61</v>
      </c>
      <c r="P3576" t="s">
        <v>2287</v>
      </c>
      <c r="Q3576">
        <v>117</v>
      </c>
    </row>
    <row r="3577" spans="1:17" x14ac:dyDescent="0.2">
      <c r="A3577" s="8" t="s">
        <v>3842</v>
      </c>
      <c r="D3577" s="8" t="s">
        <v>4218</v>
      </c>
      <c r="G3577" s="8" t="s">
        <v>5007</v>
      </c>
      <c r="M3577" t="s">
        <v>3842</v>
      </c>
      <c r="N3577">
        <v>51</v>
      </c>
      <c r="P3577" t="s">
        <v>4218</v>
      </c>
      <c r="Q3577">
        <v>109</v>
      </c>
    </row>
    <row r="3578" spans="1:17" x14ac:dyDescent="0.2">
      <c r="A3578" s="8" t="s">
        <v>3907</v>
      </c>
      <c r="D3578" s="8" t="s">
        <v>4269</v>
      </c>
      <c r="G3578" s="8" t="s">
        <v>5064</v>
      </c>
      <c r="M3578" t="s">
        <v>3907</v>
      </c>
      <c r="N3578">
        <v>43</v>
      </c>
      <c r="P3578" t="s">
        <v>4269</v>
      </c>
      <c r="Q3578">
        <v>94</v>
      </c>
    </row>
    <row r="3579" spans="1:17" x14ac:dyDescent="0.2">
      <c r="A3579" s="8" t="s">
        <v>3947</v>
      </c>
      <c r="D3579" s="8" t="s">
        <v>7664</v>
      </c>
      <c r="G3579" s="8" t="s">
        <v>6648</v>
      </c>
      <c r="M3579" t="s">
        <v>3947</v>
      </c>
      <c r="N3579">
        <v>42</v>
      </c>
      <c r="P3579" t="s">
        <v>7664</v>
      </c>
      <c r="Q3579">
        <v>79</v>
      </c>
    </row>
    <row r="3580" spans="1:17" x14ac:dyDescent="0.2">
      <c r="A3580" s="8" t="s">
        <v>3986</v>
      </c>
      <c r="D3580" s="8" t="s">
        <v>4334</v>
      </c>
      <c r="G3580" s="8" t="s">
        <v>6649</v>
      </c>
      <c r="M3580" t="s">
        <v>3986</v>
      </c>
      <c r="N3580">
        <v>21</v>
      </c>
      <c r="P3580" t="s">
        <v>4334</v>
      </c>
      <c r="Q3580">
        <v>73</v>
      </c>
    </row>
    <row r="3581" spans="1:17" x14ac:dyDescent="0.2">
      <c r="A3581" s="8" t="s">
        <v>2739</v>
      </c>
      <c r="D3581" s="8" t="s">
        <v>4384</v>
      </c>
      <c r="G3581" s="8" t="s">
        <v>6650</v>
      </c>
      <c r="M3581" t="s">
        <v>2739</v>
      </c>
      <c r="N3581">
        <v>157</v>
      </c>
      <c r="P3581" t="s">
        <v>4384</v>
      </c>
      <c r="Q3581">
        <v>60</v>
      </c>
    </row>
    <row r="3582" spans="1:17" x14ac:dyDescent="0.2">
      <c r="A3582" s="8" t="s">
        <v>2166</v>
      </c>
      <c r="D3582" s="8" t="s">
        <v>4477</v>
      </c>
      <c r="G3582" s="8" t="s">
        <v>6651</v>
      </c>
      <c r="M3582" t="s">
        <v>2166</v>
      </c>
      <c r="N3582">
        <v>151</v>
      </c>
      <c r="P3582" t="s">
        <v>4477</v>
      </c>
      <c r="Q3582">
        <v>53</v>
      </c>
    </row>
    <row r="3583" spans="1:17" x14ac:dyDescent="0.2">
      <c r="A3583" s="8" t="s">
        <v>4055</v>
      </c>
      <c r="D3583" s="8" t="s">
        <v>6939</v>
      </c>
      <c r="G3583" s="8" t="s">
        <v>5614</v>
      </c>
      <c r="M3583" t="s">
        <v>4055</v>
      </c>
      <c r="N3583">
        <v>140</v>
      </c>
      <c r="P3583" t="s">
        <v>6939</v>
      </c>
      <c r="Q3583">
        <v>45</v>
      </c>
    </row>
    <row r="3584" spans="1:17" x14ac:dyDescent="0.2">
      <c r="A3584" s="8" t="s">
        <v>4117</v>
      </c>
      <c r="D3584" s="8" t="s">
        <v>7665</v>
      </c>
      <c r="G3584" s="8" t="s">
        <v>6937</v>
      </c>
      <c r="M3584" t="s">
        <v>4117</v>
      </c>
      <c r="N3584">
        <v>124</v>
      </c>
      <c r="P3584" t="s">
        <v>7665</v>
      </c>
      <c r="Q3584">
        <v>31</v>
      </c>
    </row>
    <row r="3585" spans="1:17" x14ac:dyDescent="0.2">
      <c r="A3585" s="8" t="s">
        <v>7987</v>
      </c>
      <c r="D3585" s="8" t="s">
        <v>2659</v>
      </c>
      <c r="G3585" s="8" t="s">
        <v>7662</v>
      </c>
      <c r="M3585" t="s">
        <v>7987</v>
      </c>
      <c r="N3585">
        <v>114</v>
      </c>
      <c r="P3585" t="s">
        <v>2659</v>
      </c>
      <c r="Q3585">
        <v>158</v>
      </c>
    </row>
    <row r="3586" spans="1:17" x14ac:dyDescent="0.2">
      <c r="A3586" s="8" t="s">
        <v>1331</v>
      </c>
      <c r="D3586" s="8" t="s">
        <v>2295</v>
      </c>
      <c r="G3586" s="8" t="s">
        <v>5738</v>
      </c>
      <c r="M3586" t="s">
        <v>1331</v>
      </c>
      <c r="N3586">
        <v>114</v>
      </c>
      <c r="P3586" t="s">
        <v>2295</v>
      </c>
      <c r="Q3586">
        <v>143</v>
      </c>
    </row>
    <row r="3587" spans="1:17" x14ac:dyDescent="0.2">
      <c r="A3587" s="8" t="s">
        <v>2921</v>
      </c>
      <c r="D3587" s="8" t="s">
        <v>5005</v>
      </c>
      <c r="G3587" s="8" t="s">
        <v>5866</v>
      </c>
      <c r="M3587" t="s">
        <v>2921</v>
      </c>
      <c r="N3587">
        <v>87</v>
      </c>
      <c r="P3587" t="s">
        <v>5005</v>
      </c>
      <c r="Q3587">
        <v>118</v>
      </c>
    </row>
    <row r="3588" spans="1:17" x14ac:dyDescent="0.2">
      <c r="A3588" s="8" t="s">
        <v>2959</v>
      </c>
      <c r="D3588" s="8" t="s">
        <v>3033</v>
      </c>
      <c r="G3588" s="8" t="s">
        <v>6938</v>
      </c>
      <c r="M3588" t="s">
        <v>2959</v>
      </c>
      <c r="N3588">
        <v>96</v>
      </c>
      <c r="P3588" t="s">
        <v>3033</v>
      </c>
      <c r="Q3588">
        <v>78</v>
      </c>
    </row>
    <row r="3589" spans="1:17" x14ac:dyDescent="0.2">
      <c r="A3589" s="8" t="s">
        <v>2989</v>
      </c>
      <c r="D3589" s="8" t="s">
        <v>3129</v>
      </c>
      <c r="G3589" s="8" t="s">
        <v>5909</v>
      </c>
      <c r="M3589" t="s">
        <v>2989</v>
      </c>
      <c r="N3589">
        <v>79</v>
      </c>
      <c r="P3589" t="s">
        <v>3129</v>
      </c>
      <c r="Q3589">
        <v>73</v>
      </c>
    </row>
    <row r="3590" spans="1:17" x14ac:dyDescent="0.2">
      <c r="A3590" s="8" t="s">
        <v>1744</v>
      </c>
      <c r="D3590" s="8" t="s">
        <v>7666</v>
      </c>
      <c r="G3590" s="8" t="s">
        <v>5961</v>
      </c>
      <c r="M3590" t="s">
        <v>1744</v>
      </c>
      <c r="N3590">
        <v>73</v>
      </c>
      <c r="P3590" t="s">
        <v>7666</v>
      </c>
      <c r="Q3590">
        <v>52</v>
      </c>
    </row>
    <row r="3591" spans="1:17" x14ac:dyDescent="0.2">
      <c r="A3591" s="8" t="s">
        <v>3008</v>
      </c>
      <c r="D3591" s="8" t="s">
        <v>6940</v>
      </c>
      <c r="G3591" s="8" t="s">
        <v>6022</v>
      </c>
      <c r="M3591" t="s">
        <v>3008</v>
      </c>
      <c r="N3591">
        <v>82</v>
      </c>
      <c r="P3591" t="s">
        <v>6940</v>
      </c>
      <c r="Q3591">
        <v>44</v>
      </c>
    </row>
    <row r="3592" spans="1:17" x14ac:dyDescent="0.2">
      <c r="A3592" s="8" t="s">
        <v>3105</v>
      </c>
      <c r="D3592" s="8" t="s">
        <v>3302</v>
      </c>
      <c r="G3592" s="8" t="s">
        <v>6110</v>
      </c>
      <c r="M3592" t="s">
        <v>3105</v>
      </c>
      <c r="N3592">
        <v>73</v>
      </c>
      <c r="P3592" t="s">
        <v>3302</v>
      </c>
      <c r="Q3592">
        <v>121</v>
      </c>
    </row>
    <row r="3593" spans="1:17" x14ac:dyDescent="0.2">
      <c r="A3593" s="8" t="s">
        <v>3167</v>
      </c>
      <c r="D3593" s="8" t="s">
        <v>2790</v>
      </c>
      <c r="G3593" s="8" t="s">
        <v>7258</v>
      </c>
      <c r="M3593" t="s">
        <v>3167</v>
      </c>
      <c r="N3593">
        <v>61</v>
      </c>
      <c r="P3593" t="s">
        <v>2790</v>
      </c>
      <c r="Q3593">
        <v>125</v>
      </c>
    </row>
    <row r="3594" spans="1:17" x14ac:dyDescent="0.2">
      <c r="A3594" s="8" t="s">
        <v>3221</v>
      </c>
      <c r="D3594" s="8" t="s">
        <v>3408</v>
      </c>
      <c r="G3594" s="8" t="s">
        <v>8412</v>
      </c>
      <c r="M3594" t="s">
        <v>3221</v>
      </c>
      <c r="N3594">
        <v>54</v>
      </c>
      <c r="P3594" t="s">
        <v>3408</v>
      </c>
      <c r="Q3594">
        <v>100</v>
      </c>
    </row>
    <row r="3595" spans="1:17" x14ac:dyDescent="0.2">
      <c r="A3595" s="8" t="s">
        <v>7988</v>
      </c>
      <c r="D3595" s="8" t="s">
        <v>1501</v>
      </c>
      <c r="G3595" s="8" t="s">
        <v>6377</v>
      </c>
      <c r="M3595" t="s">
        <v>7988</v>
      </c>
      <c r="N3595">
        <v>35</v>
      </c>
      <c r="P3595" t="s">
        <v>1501</v>
      </c>
      <c r="Q3595">
        <v>144</v>
      </c>
    </row>
    <row r="3596" spans="1:17" x14ac:dyDescent="0.2">
      <c r="A3596" s="8" t="s">
        <v>2575</v>
      </c>
      <c r="D3596" s="8" t="s">
        <v>5578</v>
      </c>
      <c r="G3596" s="8" t="s">
        <v>2781</v>
      </c>
      <c r="M3596" t="s">
        <v>2575</v>
      </c>
      <c r="N3596">
        <v>170</v>
      </c>
      <c r="P3596" t="s">
        <v>5578</v>
      </c>
      <c r="Q3596">
        <v>118</v>
      </c>
    </row>
    <row r="3597" spans="1:17" x14ac:dyDescent="0.2">
      <c r="A3597" s="8" t="s">
        <v>1882</v>
      </c>
      <c r="D3597" s="8" t="s">
        <v>5603</v>
      </c>
      <c r="G3597" s="8" t="s">
        <v>2233</v>
      </c>
      <c r="M3597" t="s">
        <v>1882</v>
      </c>
      <c r="N3597">
        <v>154</v>
      </c>
      <c r="P3597" t="s">
        <v>5603</v>
      </c>
      <c r="Q3597">
        <v>114</v>
      </c>
    </row>
    <row r="3598" spans="1:17" x14ac:dyDescent="0.2">
      <c r="A3598" s="8" t="s">
        <v>2252</v>
      </c>
      <c r="D3598" s="8" t="s">
        <v>7667</v>
      </c>
      <c r="G3598" s="8" t="s">
        <v>2358</v>
      </c>
      <c r="M3598" t="s">
        <v>2252</v>
      </c>
      <c r="N3598">
        <v>138</v>
      </c>
      <c r="P3598" t="s">
        <v>7667</v>
      </c>
      <c r="Q3598">
        <v>78</v>
      </c>
    </row>
    <row r="3599" spans="1:17" x14ac:dyDescent="0.2">
      <c r="A3599" s="8" t="s">
        <v>3404</v>
      </c>
      <c r="D3599" s="8" t="s">
        <v>1580</v>
      </c>
      <c r="G3599" s="8" t="s">
        <v>6282</v>
      </c>
      <c r="M3599" t="s">
        <v>3404</v>
      </c>
      <c r="N3599">
        <v>114</v>
      </c>
      <c r="P3599" t="s">
        <v>1580</v>
      </c>
      <c r="Q3599">
        <v>100</v>
      </c>
    </row>
    <row r="3600" spans="1:17" x14ac:dyDescent="0.2">
      <c r="A3600" s="8" t="s">
        <v>6945</v>
      </c>
      <c r="D3600" s="8" t="s">
        <v>5643</v>
      </c>
      <c r="G3600" s="8" t="s">
        <v>7663</v>
      </c>
      <c r="M3600" t="s">
        <v>6945</v>
      </c>
      <c r="N3600">
        <v>130</v>
      </c>
      <c r="P3600" t="s">
        <v>5643</v>
      </c>
      <c r="Q3600">
        <v>82</v>
      </c>
    </row>
    <row r="3601" spans="1:17" x14ac:dyDescent="0.2">
      <c r="A3601" s="8" t="s">
        <v>7669</v>
      </c>
      <c r="D3601" s="8" t="s">
        <v>1818</v>
      </c>
      <c r="G3601" s="8" t="s">
        <v>4901</v>
      </c>
      <c r="M3601" t="s">
        <v>7669</v>
      </c>
      <c r="N3601">
        <v>123</v>
      </c>
      <c r="P3601" t="s">
        <v>1818</v>
      </c>
      <c r="Q3601">
        <v>88</v>
      </c>
    </row>
    <row r="3602" spans="1:17" x14ac:dyDescent="0.2">
      <c r="A3602" s="8" t="s">
        <v>7670</v>
      </c>
      <c r="D3602" s="8" t="s">
        <v>5712</v>
      </c>
      <c r="G3602" s="8" t="s">
        <v>2727</v>
      </c>
      <c r="M3602" t="s">
        <v>7670</v>
      </c>
      <c r="N3602">
        <v>93</v>
      </c>
      <c r="P3602" t="s">
        <v>5712</v>
      </c>
      <c r="Q3602">
        <v>87</v>
      </c>
    </row>
    <row r="3603" spans="1:17" x14ac:dyDescent="0.2">
      <c r="A3603" s="8" t="s">
        <v>6946</v>
      </c>
      <c r="D3603" s="8" t="s">
        <v>5765</v>
      </c>
      <c r="G3603" s="8" t="s">
        <v>2110</v>
      </c>
      <c r="M3603" t="s">
        <v>6946</v>
      </c>
      <c r="N3603">
        <v>72</v>
      </c>
      <c r="P3603" t="s">
        <v>5765</v>
      </c>
      <c r="Q3603">
        <v>67</v>
      </c>
    </row>
    <row r="3604" spans="1:17" x14ac:dyDescent="0.2">
      <c r="A3604" s="8" t="s">
        <v>4534</v>
      </c>
      <c r="D3604" s="8" t="s">
        <v>5785</v>
      </c>
      <c r="G3604" s="8" t="s">
        <v>2287</v>
      </c>
      <c r="M3604" t="s">
        <v>4534</v>
      </c>
      <c r="N3604">
        <v>73</v>
      </c>
      <c r="P3604" t="s">
        <v>5785</v>
      </c>
      <c r="Q3604">
        <v>89</v>
      </c>
    </row>
    <row r="3605" spans="1:17" x14ac:dyDescent="0.2">
      <c r="A3605" s="8" t="s">
        <v>4642</v>
      </c>
      <c r="D3605" s="8" t="s">
        <v>5881</v>
      </c>
      <c r="G3605" s="8" t="s">
        <v>4218</v>
      </c>
      <c r="M3605" t="s">
        <v>4642</v>
      </c>
      <c r="N3605">
        <v>58</v>
      </c>
      <c r="P3605" t="s">
        <v>5881</v>
      </c>
      <c r="Q3605">
        <v>86</v>
      </c>
    </row>
    <row r="3606" spans="1:17" x14ac:dyDescent="0.2">
      <c r="A3606" s="8" t="s">
        <v>4828</v>
      </c>
      <c r="D3606" s="8" t="s">
        <v>6941</v>
      </c>
      <c r="G3606" s="8" t="s">
        <v>4269</v>
      </c>
      <c r="M3606" t="s">
        <v>4828</v>
      </c>
      <c r="N3606">
        <v>38</v>
      </c>
      <c r="P3606" t="s">
        <v>6941</v>
      </c>
      <c r="Q3606">
        <v>70</v>
      </c>
    </row>
    <row r="3607" spans="1:17" x14ac:dyDescent="0.2">
      <c r="A3607" s="8" t="s">
        <v>2713</v>
      </c>
      <c r="D3607" s="8" t="s">
        <v>6942</v>
      </c>
      <c r="G3607" s="8" t="s">
        <v>7664</v>
      </c>
      <c r="M3607" t="s">
        <v>2713</v>
      </c>
      <c r="N3607">
        <v>138</v>
      </c>
      <c r="P3607" t="s">
        <v>6942</v>
      </c>
      <c r="Q3607">
        <v>60</v>
      </c>
    </row>
    <row r="3608" spans="1:17" x14ac:dyDescent="0.2">
      <c r="A3608" s="8" t="s">
        <v>4937</v>
      </c>
      <c r="D3608" s="8" t="s">
        <v>5924</v>
      </c>
      <c r="G3608" s="8" t="s">
        <v>4334</v>
      </c>
      <c r="M3608" t="s">
        <v>4937</v>
      </c>
      <c r="N3608">
        <v>134</v>
      </c>
      <c r="P3608" t="s">
        <v>5924</v>
      </c>
      <c r="Q3608">
        <v>66</v>
      </c>
    </row>
    <row r="3609" spans="1:17" x14ac:dyDescent="0.2">
      <c r="A3609" s="8" t="s">
        <v>5041</v>
      </c>
      <c r="D3609" s="8" t="s">
        <v>5972</v>
      </c>
      <c r="G3609" s="8" t="s">
        <v>4384</v>
      </c>
      <c r="M3609" t="s">
        <v>5041</v>
      </c>
      <c r="N3609">
        <v>104</v>
      </c>
      <c r="P3609" t="s">
        <v>5972</v>
      </c>
      <c r="Q3609">
        <v>70</v>
      </c>
    </row>
    <row r="3610" spans="1:17" x14ac:dyDescent="0.2">
      <c r="A3610" s="8" t="s">
        <v>7120</v>
      </c>
      <c r="D3610" s="8" t="s">
        <v>6031</v>
      </c>
      <c r="G3610" s="8" t="s">
        <v>4477</v>
      </c>
      <c r="M3610" t="s">
        <v>7120</v>
      </c>
      <c r="N3610">
        <v>113</v>
      </c>
      <c r="P3610" t="s">
        <v>6031</v>
      </c>
      <c r="Q3610">
        <v>73</v>
      </c>
    </row>
    <row r="3611" spans="1:17" x14ac:dyDescent="0.2">
      <c r="A3611" s="8" t="s">
        <v>7671</v>
      </c>
      <c r="D3611" s="8" t="s">
        <v>6028</v>
      </c>
      <c r="G3611" s="8" t="s">
        <v>6939</v>
      </c>
      <c r="M3611" t="s">
        <v>7671</v>
      </c>
      <c r="N3611">
        <v>103</v>
      </c>
      <c r="P3611" t="s">
        <v>6028</v>
      </c>
      <c r="Q3611">
        <v>60</v>
      </c>
    </row>
    <row r="3612" spans="1:17" x14ac:dyDescent="0.2">
      <c r="A3612" s="8" t="s">
        <v>5130</v>
      </c>
      <c r="D3612" s="8" t="s">
        <v>6042</v>
      </c>
      <c r="G3612" s="8" t="s">
        <v>7665</v>
      </c>
      <c r="M3612" t="s">
        <v>5130</v>
      </c>
      <c r="N3612">
        <v>97</v>
      </c>
      <c r="P3612" t="s">
        <v>6042</v>
      </c>
      <c r="Q3612">
        <v>48</v>
      </c>
    </row>
    <row r="3613" spans="1:17" x14ac:dyDescent="0.2">
      <c r="A3613" s="8" t="s">
        <v>5167</v>
      </c>
      <c r="D3613" s="8" t="s">
        <v>7259</v>
      </c>
      <c r="G3613" s="8" t="s">
        <v>2659</v>
      </c>
      <c r="M3613" t="s">
        <v>5167</v>
      </c>
      <c r="N3613">
        <v>73</v>
      </c>
      <c r="P3613" t="s">
        <v>7259</v>
      </c>
      <c r="Q3613">
        <v>40</v>
      </c>
    </row>
    <row r="3614" spans="1:17" x14ac:dyDescent="0.2">
      <c r="A3614" s="8" t="s">
        <v>5278</v>
      </c>
      <c r="D3614" s="8" t="s">
        <v>6095</v>
      </c>
      <c r="G3614" s="8" t="s">
        <v>2295</v>
      </c>
      <c r="M3614" t="s">
        <v>5278</v>
      </c>
      <c r="N3614">
        <v>87</v>
      </c>
      <c r="P3614" t="s">
        <v>6095</v>
      </c>
      <c r="Q3614">
        <v>52</v>
      </c>
    </row>
    <row r="3615" spans="1:17" x14ac:dyDescent="0.2">
      <c r="A3615" s="8" t="s">
        <v>7672</v>
      </c>
      <c r="D3615" s="8" t="s">
        <v>6101</v>
      </c>
      <c r="G3615" s="8" t="s">
        <v>5005</v>
      </c>
      <c r="M3615" t="s">
        <v>7672</v>
      </c>
      <c r="N3615">
        <v>55</v>
      </c>
      <c r="P3615" t="s">
        <v>6101</v>
      </c>
      <c r="Q3615">
        <v>44</v>
      </c>
    </row>
    <row r="3616" spans="1:17" x14ac:dyDescent="0.2">
      <c r="A3616" s="8" t="s">
        <v>5343</v>
      </c>
      <c r="D3616" s="8" t="s">
        <v>2671</v>
      </c>
      <c r="G3616" s="8" t="s">
        <v>3033</v>
      </c>
      <c r="M3616" t="s">
        <v>5343</v>
      </c>
      <c r="N3616">
        <v>49</v>
      </c>
      <c r="P3616" t="s">
        <v>2671</v>
      </c>
      <c r="Q3616">
        <v>163</v>
      </c>
    </row>
    <row r="3617" spans="1:17" x14ac:dyDescent="0.2">
      <c r="A3617" s="8" t="s">
        <v>7260</v>
      </c>
      <c r="D3617" s="8" t="s">
        <v>2030</v>
      </c>
      <c r="G3617" s="8" t="s">
        <v>3129</v>
      </c>
      <c r="M3617" t="s">
        <v>7260</v>
      </c>
      <c r="N3617">
        <v>32</v>
      </c>
      <c r="P3617" t="s">
        <v>2030</v>
      </c>
      <c r="Q3617">
        <v>156</v>
      </c>
    </row>
    <row r="3618" spans="1:17" x14ac:dyDescent="0.2">
      <c r="A3618" s="8" t="s">
        <v>6356</v>
      </c>
      <c r="D3618" s="8" t="s">
        <v>2365</v>
      </c>
      <c r="G3618" s="8" t="s">
        <v>7666</v>
      </c>
      <c r="M3618" t="s">
        <v>6356</v>
      </c>
      <c r="N3618">
        <v>121</v>
      </c>
      <c r="P3618" t="s">
        <v>2365</v>
      </c>
      <c r="Q3618">
        <v>140</v>
      </c>
    </row>
    <row r="3619" spans="1:17" x14ac:dyDescent="0.2">
      <c r="A3619" s="8" t="s">
        <v>2777</v>
      </c>
      <c r="D3619" s="8" t="s">
        <v>6213</v>
      </c>
      <c r="G3619" s="8" t="s">
        <v>6940</v>
      </c>
      <c r="M3619" t="s">
        <v>2777</v>
      </c>
      <c r="N3619">
        <v>145</v>
      </c>
      <c r="P3619" t="s">
        <v>6213</v>
      </c>
      <c r="Q3619">
        <v>147</v>
      </c>
    </row>
    <row r="3620" spans="1:17" x14ac:dyDescent="0.2">
      <c r="A3620" s="8" t="s">
        <v>7121</v>
      </c>
      <c r="D3620" s="8" t="s">
        <v>6295</v>
      </c>
      <c r="G3620" s="8" t="s">
        <v>3302</v>
      </c>
      <c r="M3620" t="s">
        <v>7121</v>
      </c>
      <c r="N3620">
        <v>75</v>
      </c>
      <c r="P3620" t="s">
        <v>6295</v>
      </c>
      <c r="Q3620">
        <v>138</v>
      </c>
    </row>
    <row r="3621" spans="1:17" x14ac:dyDescent="0.2">
      <c r="A3621" s="8" t="s">
        <v>7177</v>
      </c>
      <c r="D3621" s="8" t="s">
        <v>8126</v>
      </c>
      <c r="G3621" s="8" t="s">
        <v>2790</v>
      </c>
      <c r="M3621" t="s">
        <v>7177</v>
      </c>
      <c r="N3621">
        <v>46</v>
      </c>
      <c r="P3621" t="s">
        <v>8126</v>
      </c>
      <c r="Q3621">
        <v>133</v>
      </c>
    </row>
    <row r="3622" spans="1:17" x14ac:dyDescent="0.2">
      <c r="A3622" s="8" t="s">
        <v>7261</v>
      </c>
      <c r="D3622" s="8" t="s">
        <v>2918</v>
      </c>
      <c r="G3622" s="8" t="s">
        <v>3408</v>
      </c>
      <c r="M3622" t="s">
        <v>7261</v>
      </c>
      <c r="N3622">
        <v>99</v>
      </c>
      <c r="P3622" t="s">
        <v>2918</v>
      </c>
      <c r="Q3622">
        <v>128</v>
      </c>
    </row>
    <row r="3623" spans="1:17" x14ac:dyDescent="0.2">
      <c r="A3623" s="8" t="s">
        <v>2517</v>
      </c>
      <c r="D3623" s="8" t="s">
        <v>7668</v>
      </c>
      <c r="G3623" s="8" t="s">
        <v>1501</v>
      </c>
      <c r="M3623" t="s">
        <v>2517</v>
      </c>
      <c r="N3623">
        <v>144</v>
      </c>
      <c r="P3623" t="s">
        <v>7668</v>
      </c>
      <c r="Q3623">
        <v>87</v>
      </c>
    </row>
    <row r="3624" spans="1:17" x14ac:dyDescent="0.2">
      <c r="A3624" s="8" t="s">
        <v>2538</v>
      </c>
      <c r="D3624" s="8" t="s">
        <v>1594</v>
      </c>
      <c r="G3624" s="8" t="s">
        <v>5578</v>
      </c>
      <c r="M3624" t="s">
        <v>2538</v>
      </c>
      <c r="N3624">
        <v>119</v>
      </c>
      <c r="P3624" t="s">
        <v>1594</v>
      </c>
      <c r="Q3624">
        <v>102</v>
      </c>
    </row>
    <row r="3625" spans="1:17" x14ac:dyDescent="0.2">
      <c r="A3625" s="8" t="s">
        <v>5097</v>
      </c>
      <c r="D3625" s="8" t="s">
        <v>2986</v>
      </c>
      <c r="G3625" s="8" t="s">
        <v>5603</v>
      </c>
      <c r="M3625" t="s">
        <v>5097</v>
      </c>
      <c r="N3625">
        <v>118</v>
      </c>
      <c r="P3625" t="s">
        <v>2986</v>
      </c>
      <c r="Q3625">
        <v>80</v>
      </c>
    </row>
    <row r="3626" spans="1:17" x14ac:dyDescent="0.2">
      <c r="A3626" s="8" t="s">
        <v>7673</v>
      </c>
      <c r="D3626" s="8" t="s">
        <v>3018</v>
      </c>
      <c r="G3626" s="8" t="s">
        <v>7667</v>
      </c>
      <c r="M3626" t="s">
        <v>7673</v>
      </c>
      <c r="N3626">
        <v>114</v>
      </c>
      <c r="P3626" t="s">
        <v>3018</v>
      </c>
      <c r="Q3626">
        <v>75</v>
      </c>
    </row>
    <row r="3627" spans="1:17" x14ac:dyDescent="0.2">
      <c r="A3627" s="8" t="s">
        <v>5145</v>
      </c>
      <c r="D3627" s="8" t="s">
        <v>3073</v>
      </c>
      <c r="G3627" s="8" t="s">
        <v>1580</v>
      </c>
      <c r="M3627" t="s">
        <v>5145</v>
      </c>
      <c r="N3627">
        <v>102</v>
      </c>
      <c r="P3627" t="s">
        <v>3073</v>
      </c>
      <c r="Q3627">
        <v>69</v>
      </c>
    </row>
    <row r="3628" spans="1:17" x14ac:dyDescent="0.2">
      <c r="A3628" s="8" t="s">
        <v>5208</v>
      </c>
      <c r="D3628" s="8" t="s">
        <v>3202</v>
      </c>
      <c r="G3628" s="8" t="s">
        <v>5643</v>
      </c>
      <c r="M3628" t="s">
        <v>5208</v>
      </c>
      <c r="N3628">
        <v>88</v>
      </c>
      <c r="P3628" t="s">
        <v>3202</v>
      </c>
      <c r="Q3628">
        <v>51</v>
      </c>
    </row>
    <row r="3629" spans="1:17" x14ac:dyDescent="0.2">
      <c r="A3629" s="8" t="s">
        <v>7674</v>
      </c>
      <c r="D3629" s="8" t="s">
        <v>6943</v>
      </c>
      <c r="G3629" s="8" t="s">
        <v>1818</v>
      </c>
      <c r="M3629" t="s">
        <v>7674</v>
      </c>
      <c r="N3629">
        <v>68</v>
      </c>
      <c r="P3629" t="s">
        <v>6943</v>
      </c>
      <c r="Q3629">
        <v>40</v>
      </c>
    </row>
    <row r="3630" spans="1:17" x14ac:dyDescent="0.2">
      <c r="A3630" s="8" t="s">
        <v>5286</v>
      </c>
      <c r="D3630" s="8" t="s">
        <v>3292</v>
      </c>
      <c r="G3630" s="8" t="s">
        <v>5712</v>
      </c>
      <c r="M3630" t="s">
        <v>5286</v>
      </c>
      <c r="N3630">
        <v>84</v>
      </c>
      <c r="P3630" t="s">
        <v>3292</v>
      </c>
      <c r="Q3630">
        <v>141</v>
      </c>
    </row>
    <row r="3631" spans="1:17" x14ac:dyDescent="0.2">
      <c r="A3631" s="8" t="s">
        <v>5359</v>
      </c>
      <c r="D3631" s="8" t="s">
        <v>2693</v>
      </c>
      <c r="G3631" s="8" t="s">
        <v>5765</v>
      </c>
      <c r="M3631" t="s">
        <v>5359</v>
      </c>
      <c r="N3631">
        <v>55</v>
      </c>
      <c r="P3631" t="s">
        <v>2693</v>
      </c>
      <c r="Q3631">
        <v>152</v>
      </c>
    </row>
    <row r="3632" spans="1:17" x14ac:dyDescent="0.2">
      <c r="A3632" s="8" t="s">
        <v>7262</v>
      </c>
      <c r="D3632" s="8" t="s">
        <v>2257</v>
      </c>
      <c r="G3632" s="8" t="s">
        <v>5785</v>
      </c>
      <c r="M3632" t="s">
        <v>7262</v>
      </c>
      <c r="N3632">
        <v>35</v>
      </c>
      <c r="P3632" t="s">
        <v>2257</v>
      </c>
      <c r="Q3632">
        <v>147</v>
      </c>
    </row>
    <row r="3633" spans="1:17" x14ac:dyDescent="0.2">
      <c r="A3633" s="8" t="s">
        <v>2499</v>
      </c>
      <c r="D3633" s="8" t="s">
        <v>3399</v>
      </c>
      <c r="G3633" s="8" t="s">
        <v>5881</v>
      </c>
      <c r="M3633" t="s">
        <v>2499</v>
      </c>
      <c r="N3633">
        <v>154</v>
      </c>
      <c r="P3633" t="s">
        <v>3399</v>
      </c>
      <c r="Q3633">
        <v>117</v>
      </c>
    </row>
    <row r="3634" spans="1:17" x14ac:dyDescent="0.2">
      <c r="A3634" s="8" t="s">
        <v>2533</v>
      </c>
      <c r="D3634" s="8" t="s">
        <v>1355</v>
      </c>
      <c r="G3634" s="8" t="s">
        <v>6941</v>
      </c>
      <c r="M3634" t="s">
        <v>2533</v>
      </c>
      <c r="N3634">
        <v>125</v>
      </c>
      <c r="P3634" t="s">
        <v>1355</v>
      </c>
      <c r="Q3634">
        <v>127</v>
      </c>
    </row>
    <row r="3635" spans="1:17" x14ac:dyDescent="0.2">
      <c r="A3635" s="8" t="s">
        <v>2539</v>
      </c>
      <c r="D3635" s="8" t="s">
        <v>3416</v>
      </c>
      <c r="G3635" s="8" t="s">
        <v>6942</v>
      </c>
      <c r="M3635" t="s">
        <v>2539</v>
      </c>
      <c r="N3635">
        <v>133</v>
      </c>
      <c r="P3635" t="s">
        <v>3416</v>
      </c>
      <c r="Q3635">
        <v>107</v>
      </c>
    </row>
    <row r="3636" spans="1:17" x14ac:dyDescent="0.2">
      <c r="A3636" s="8" t="s">
        <v>1456</v>
      </c>
      <c r="D3636" s="8" t="s">
        <v>1621</v>
      </c>
      <c r="G3636" s="8" t="s">
        <v>5924</v>
      </c>
      <c r="M3636" t="s">
        <v>1456</v>
      </c>
      <c r="N3636">
        <v>120</v>
      </c>
      <c r="P3636" t="s">
        <v>1621</v>
      </c>
      <c r="Q3636">
        <v>98</v>
      </c>
    </row>
    <row r="3637" spans="1:17" x14ac:dyDescent="0.2">
      <c r="A3637" s="8" t="s">
        <v>1633</v>
      </c>
      <c r="D3637" s="8" t="s">
        <v>3517</v>
      </c>
      <c r="G3637" s="8" t="s">
        <v>5972</v>
      </c>
      <c r="M3637" t="s">
        <v>1633</v>
      </c>
      <c r="N3637">
        <v>112</v>
      </c>
      <c r="P3637" t="s">
        <v>3517</v>
      </c>
      <c r="Q3637">
        <v>86</v>
      </c>
    </row>
    <row r="3638" spans="1:17" x14ac:dyDescent="0.2">
      <c r="A3638" s="8" t="s">
        <v>5683</v>
      </c>
      <c r="D3638" s="8" t="s">
        <v>3586</v>
      </c>
      <c r="G3638" s="8" t="s">
        <v>6031</v>
      </c>
      <c r="M3638" t="s">
        <v>5683</v>
      </c>
      <c r="N3638">
        <v>107</v>
      </c>
      <c r="P3638" t="s">
        <v>3586</v>
      </c>
      <c r="Q3638">
        <v>96</v>
      </c>
    </row>
    <row r="3639" spans="1:17" x14ac:dyDescent="0.2">
      <c r="A3639" s="8" t="s">
        <v>6947</v>
      </c>
      <c r="D3639" s="8" t="s">
        <v>3614</v>
      </c>
      <c r="G3639" s="8" t="s">
        <v>6028</v>
      </c>
      <c r="M3639" t="s">
        <v>6947</v>
      </c>
      <c r="N3639">
        <v>89</v>
      </c>
      <c r="P3639" t="s">
        <v>3614</v>
      </c>
      <c r="Q3639">
        <v>81</v>
      </c>
    </row>
    <row r="3640" spans="1:17" x14ac:dyDescent="0.2">
      <c r="A3640" s="8" t="s">
        <v>7675</v>
      </c>
      <c r="D3640" s="8" t="s">
        <v>6944</v>
      </c>
      <c r="G3640" s="8" t="s">
        <v>6042</v>
      </c>
      <c r="M3640" t="s">
        <v>7675</v>
      </c>
      <c r="N3640">
        <v>88</v>
      </c>
      <c r="P3640" t="s">
        <v>6944</v>
      </c>
      <c r="Q3640">
        <v>68</v>
      </c>
    </row>
    <row r="3641" spans="1:17" x14ac:dyDescent="0.2">
      <c r="A3641" s="8" t="s">
        <v>1721</v>
      </c>
      <c r="D3641" s="8" t="s">
        <v>7986</v>
      </c>
      <c r="G3641" s="8" t="s">
        <v>7259</v>
      </c>
      <c r="M3641" t="s">
        <v>1721</v>
      </c>
      <c r="N3641">
        <v>108</v>
      </c>
      <c r="P3641" t="s">
        <v>7986</v>
      </c>
      <c r="Q3641">
        <v>56</v>
      </c>
    </row>
    <row r="3642" spans="1:17" x14ac:dyDescent="0.2">
      <c r="A3642" s="8" t="s">
        <v>1791</v>
      </c>
      <c r="D3642" s="8" t="s">
        <v>3638</v>
      </c>
      <c r="G3642" s="8" t="s">
        <v>8413</v>
      </c>
      <c r="M3642" t="s">
        <v>1791</v>
      </c>
      <c r="N3642">
        <v>87</v>
      </c>
      <c r="P3642" t="s">
        <v>3638</v>
      </c>
      <c r="Q3642">
        <v>80</v>
      </c>
    </row>
    <row r="3643" spans="1:17" x14ac:dyDescent="0.2">
      <c r="A3643" s="8" t="s">
        <v>5764</v>
      </c>
      <c r="D3643" s="8" t="s">
        <v>3673</v>
      </c>
      <c r="G3643" s="8" t="s">
        <v>6095</v>
      </c>
      <c r="M3643" t="s">
        <v>5764</v>
      </c>
      <c r="N3643">
        <v>71</v>
      </c>
      <c r="P3643" t="s">
        <v>3673</v>
      </c>
      <c r="Q3643">
        <v>67</v>
      </c>
    </row>
    <row r="3644" spans="1:17" x14ac:dyDescent="0.2">
      <c r="A3644" s="8" t="s">
        <v>5768</v>
      </c>
      <c r="D3644" s="8" t="s">
        <v>3712</v>
      </c>
      <c r="G3644" s="8" t="s">
        <v>6101</v>
      </c>
      <c r="M3644" t="s">
        <v>5768</v>
      </c>
      <c r="N3644">
        <v>61</v>
      </c>
      <c r="P3644" t="s">
        <v>3712</v>
      </c>
      <c r="Q3644">
        <v>53</v>
      </c>
    </row>
    <row r="3645" spans="1:17" x14ac:dyDescent="0.2">
      <c r="A3645" s="8" t="s">
        <v>1866</v>
      </c>
      <c r="D3645" s="8" t="s">
        <v>3761</v>
      </c>
      <c r="G3645" s="8" t="s">
        <v>6370</v>
      </c>
      <c r="M3645" t="s">
        <v>1866</v>
      </c>
      <c r="N3645">
        <v>105</v>
      </c>
      <c r="P3645" t="s">
        <v>3761</v>
      </c>
      <c r="Q3645">
        <v>72</v>
      </c>
    </row>
    <row r="3646" spans="1:17" x14ac:dyDescent="0.2">
      <c r="A3646" s="8" t="s">
        <v>5825</v>
      </c>
      <c r="D3646" s="8" t="s">
        <v>3818</v>
      </c>
      <c r="G3646" s="8" t="s">
        <v>2671</v>
      </c>
      <c r="M3646" t="s">
        <v>5825</v>
      </c>
      <c r="N3646">
        <v>70</v>
      </c>
      <c r="P3646" t="s">
        <v>3818</v>
      </c>
      <c r="Q3646">
        <v>49</v>
      </c>
    </row>
    <row r="3647" spans="1:17" x14ac:dyDescent="0.2">
      <c r="A3647" s="8" t="s">
        <v>5840</v>
      </c>
      <c r="D3647" s="8" t="s">
        <v>3842</v>
      </c>
      <c r="G3647" s="8" t="s">
        <v>2030</v>
      </c>
      <c r="M3647" t="s">
        <v>5840</v>
      </c>
      <c r="N3647">
        <v>57</v>
      </c>
      <c r="P3647" t="s">
        <v>3842</v>
      </c>
      <c r="Q3647">
        <v>40</v>
      </c>
    </row>
    <row r="3648" spans="1:17" x14ac:dyDescent="0.2">
      <c r="A3648" s="8" t="s">
        <v>5891</v>
      </c>
      <c r="D3648" s="8" t="s">
        <v>3907</v>
      </c>
      <c r="G3648" s="8" t="s">
        <v>2365</v>
      </c>
      <c r="M3648" t="s">
        <v>5891</v>
      </c>
      <c r="N3648">
        <v>70</v>
      </c>
      <c r="P3648" t="s">
        <v>3907</v>
      </c>
      <c r="Q3648">
        <v>40</v>
      </c>
    </row>
    <row r="3649" spans="1:17" x14ac:dyDescent="0.2">
      <c r="A3649" s="8" t="s">
        <v>5899</v>
      </c>
      <c r="D3649" s="8" t="s">
        <v>3947</v>
      </c>
      <c r="G3649" s="8" t="s">
        <v>6213</v>
      </c>
      <c r="M3649" t="s">
        <v>5899</v>
      </c>
      <c r="N3649">
        <v>52</v>
      </c>
      <c r="P3649" t="s">
        <v>3947</v>
      </c>
      <c r="Q3649">
        <v>51</v>
      </c>
    </row>
    <row r="3650" spans="1:17" x14ac:dyDescent="0.2">
      <c r="A3650" s="8" t="s">
        <v>5941</v>
      </c>
      <c r="D3650" s="8" t="s">
        <v>3986</v>
      </c>
      <c r="G3650" s="8" t="s">
        <v>6295</v>
      </c>
      <c r="M3650" t="s">
        <v>5941</v>
      </c>
      <c r="N3650">
        <v>50</v>
      </c>
      <c r="P3650" t="s">
        <v>3986</v>
      </c>
      <c r="Q3650">
        <v>35</v>
      </c>
    </row>
    <row r="3651" spans="1:17" x14ac:dyDescent="0.2">
      <c r="A3651" s="8" t="s">
        <v>6083</v>
      </c>
      <c r="D3651" s="8" t="s">
        <v>2739</v>
      </c>
      <c r="G3651" s="8" t="s">
        <v>2918</v>
      </c>
      <c r="M3651" t="s">
        <v>6083</v>
      </c>
      <c r="N3651">
        <v>31</v>
      </c>
      <c r="P3651" t="s">
        <v>2739</v>
      </c>
      <c r="Q3651">
        <v>161</v>
      </c>
    </row>
    <row r="3652" spans="1:17" x14ac:dyDescent="0.2">
      <c r="A3652" s="8" t="s">
        <v>6126</v>
      </c>
      <c r="D3652" s="8" t="s">
        <v>2166</v>
      </c>
      <c r="G3652" s="8" t="s">
        <v>7668</v>
      </c>
      <c r="M3652" t="s">
        <v>6126</v>
      </c>
      <c r="N3652">
        <v>10</v>
      </c>
      <c r="P3652" t="s">
        <v>2166</v>
      </c>
      <c r="Q3652">
        <v>151</v>
      </c>
    </row>
    <row r="3653" spans="1:17" x14ac:dyDescent="0.2">
      <c r="A3653" s="8" t="s">
        <v>6171</v>
      </c>
      <c r="D3653" s="8" t="s">
        <v>4055</v>
      </c>
      <c r="G3653" s="8" t="s">
        <v>1594</v>
      </c>
      <c r="M3653" t="s">
        <v>6171</v>
      </c>
      <c r="N3653">
        <v>57</v>
      </c>
      <c r="P3653" t="s">
        <v>4055</v>
      </c>
      <c r="Q3653">
        <v>138</v>
      </c>
    </row>
    <row r="3654" spans="1:17" x14ac:dyDescent="0.2">
      <c r="A3654" s="8" t="s">
        <v>2684</v>
      </c>
      <c r="D3654" s="8" t="s">
        <v>4117</v>
      </c>
      <c r="G3654" s="8" t="s">
        <v>2986</v>
      </c>
      <c r="M3654" t="s">
        <v>2684</v>
      </c>
      <c r="N3654">
        <v>158</v>
      </c>
      <c r="P3654" t="s">
        <v>4117</v>
      </c>
      <c r="Q3654">
        <v>124</v>
      </c>
    </row>
    <row r="3655" spans="1:17" x14ac:dyDescent="0.2">
      <c r="A3655" s="8" t="s">
        <v>1893</v>
      </c>
      <c r="D3655" s="8" t="s">
        <v>7987</v>
      </c>
      <c r="G3655" s="8" t="s">
        <v>3018</v>
      </c>
      <c r="M3655" t="s">
        <v>1893</v>
      </c>
      <c r="N3655">
        <v>160</v>
      </c>
      <c r="P3655" t="s">
        <v>7987</v>
      </c>
      <c r="Q3655">
        <v>122</v>
      </c>
    </row>
    <row r="3656" spans="1:17" x14ac:dyDescent="0.2">
      <c r="A3656" s="8" t="s">
        <v>2025</v>
      </c>
      <c r="D3656" s="8" t="s">
        <v>1331</v>
      </c>
      <c r="G3656" s="8" t="s">
        <v>3073</v>
      </c>
      <c r="M3656" t="s">
        <v>2025</v>
      </c>
      <c r="N3656">
        <v>142</v>
      </c>
      <c r="P3656" t="s">
        <v>1331</v>
      </c>
      <c r="Q3656">
        <v>116</v>
      </c>
    </row>
    <row r="3657" spans="1:17" x14ac:dyDescent="0.2">
      <c r="A3657" s="8" t="s">
        <v>2209</v>
      </c>
      <c r="D3657" s="8" t="s">
        <v>2921</v>
      </c>
      <c r="G3657" s="8" t="s">
        <v>3202</v>
      </c>
      <c r="M3657" t="s">
        <v>2209</v>
      </c>
      <c r="N3657">
        <v>149</v>
      </c>
      <c r="P3657" t="s">
        <v>2921</v>
      </c>
      <c r="Q3657">
        <v>91</v>
      </c>
    </row>
    <row r="3658" spans="1:17" x14ac:dyDescent="0.2">
      <c r="A3658" s="8" t="s">
        <v>6203</v>
      </c>
      <c r="D3658" s="8" t="s">
        <v>2959</v>
      </c>
      <c r="G3658" s="8" t="s">
        <v>6943</v>
      </c>
      <c r="M3658" t="s">
        <v>6203</v>
      </c>
      <c r="N3658">
        <v>136</v>
      </c>
      <c r="P3658" t="s">
        <v>2959</v>
      </c>
      <c r="Q3658">
        <v>104</v>
      </c>
    </row>
    <row r="3659" spans="1:17" x14ac:dyDescent="0.2">
      <c r="A3659" s="8" t="s">
        <v>1482</v>
      </c>
      <c r="D3659" s="8" t="s">
        <v>2989</v>
      </c>
      <c r="G3659" s="8" t="s">
        <v>3292</v>
      </c>
      <c r="M3659" t="s">
        <v>1482</v>
      </c>
      <c r="N3659">
        <v>148</v>
      </c>
      <c r="P3659" t="s">
        <v>2989</v>
      </c>
      <c r="Q3659">
        <v>75</v>
      </c>
    </row>
    <row r="3660" spans="1:17" x14ac:dyDescent="0.2">
      <c r="A3660" s="8" t="s">
        <v>1342</v>
      </c>
      <c r="D3660" s="8" t="s">
        <v>1744</v>
      </c>
      <c r="G3660" s="8" t="s">
        <v>2693</v>
      </c>
      <c r="M3660" t="s">
        <v>1342</v>
      </c>
      <c r="N3660">
        <v>135</v>
      </c>
      <c r="P3660" t="s">
        <v>1744</v>
      </c>
      <c r="Q3660">
        <v>81</v>
      </c>
    </row>
    <row r="3661" spans="1:17" x14ac:dyDescent="0.2">
      <c r="A3661" s="8" t="s">
        <v>3429</v>
      </c>
      <c r="D3661" s="8" t="s">
        <v>3008</v>
      </c>
      <c r="G3661" s="8" t="s">
        <v>2257</v>
      </c>
      <c r="M3661" t="s">
        <v>3429</v>
      </c>
      <c r="N3661">
        <v>119</v>
      </c>
      <c r="P3661" t="s">
        <v>3008</v>
      </c>
      <c r="Q3661">
        <v>87</v>
      </c>
    </row>
    <row r="3662" spans="1:17" x14ac:dyDescent="0.2">
      <c r="A3662" s="8" t="s">
        <v>3455</v>
      </c>
      <c r="D3662" s="8" t="s">
        <v>3105</v>
      </c>
      <c r="G3662" s="8" t="s">
        <v>3399</v>
      </c>
      <c r="M3662" t="s">
        <v>3455</v>
      </c>
      <c r="N3662">
        <v>113</v>
      </c>
      <c r="P3662" t="s">
        <v>3105</v>
      </c>
      <c r="Q3662">
        <v>64</v>
      </c>
    </row>
    <row r="3663" spans="1:17" x14ac:dyDescent="0.2">
      <c r="A3663" s="8" t="s">
        <v>3472</v>
      </c>
      <c r="D3663" s="8" t="s">
        <v>3167</v>
      </c>
      <c r="G3663" s="8" t="s">
        <v>1355</v>
      </c>
      <c r="M3663" t="s">
        <v>3472</v>
      </c>
      <c r="N3663">
        <v>87</v>
      </c>
      <c r="P3663" t="s">
        <v>3167</v>
      </c>
      <c r="Q3663">
        <v>59</v>
      </c>
    </row>
    <row r="3664" spans="1:17" x14ac:dyDescent="0.2">
      <c r="A3664" s="8" t="s">
        <v>1554</v>
      </c>
      <c r="D3664" s="8" t="s">
        <v>3221</v>
      </c>
      <c r="G3664" s="8" t="s">
        <v>3416</v>
      </c>
      <c r="M3664" t="s">
        <v>1554</v>
      </c>
      <c r="N3664">
        <v>117</v>
      </c>
      <c r="P3664" t="s">
        <v>3221</v>
      </c>
      <c r="Q3664">
        <v>56</v>
      </c>
    </row>
    <row r="3665" spans="1:17" x14ac:dyDescent="0.2">
      <c r="A3665" s="8" t="s">
        <v>1565</v>
      </c>
      <c r="D3665" s="8" t="s">
        <v>3287</v>
      </c>
      <c r="G3665" s="8" t="s">
        <v>1621</v>
      </c>
      <c r="M3665" t="s">
        <v>1565</v>
      </c>
      <c r="N3665">
        <v>103</v>
      </c>
      <c r="P3665" t="s">
        <v>3287</v>
      </c>
      <c r="Q3665">
        <v>38</v>
      </c>
    </row>
    <row r="3666" spans="1:17" x14ac:dyDescent="0.2">
      <c r="A3666" s="8" t="s">
        <v>3506</v>
      </c>
      <c r="D3666" s="8" t="s">
        <v>2575</v>
      </c>
      <c r="G3666" s="8" t="s">
        <v>3517</v>
      </c>
      <c r="M3666" t="s">
        <v>3506</v>
      </c>
      <c r="N3666">
        <v>96</v>
      </c>
      <c r="P3666" t="s">
        <v>2575</v>
      </c>
      <c r="Q3666">
        <v>172</v>
      </c>
    </row>
    <row r="3667" spans="1:17" x14ac:dyDescent="0.2">
      <c r="A3667" s="8" t="s">
        <v>3480</v>
      </c>
      <c r="D3667" s="8" t="s">
        <v>1882</v>
      </c>
      <c r="G3667" s="8" t="s">
        <v>3586</v>
      </c>
      <c r="M3667" t="s">
        <v>3480</v>
      </c>
      <c r="N3667">
        <v>63</v>
      </c>
      <c r="P3667" t="s">
        <v>1882</v>
      </c>
      <c r="Q3667">
        <v>165</v>
      </c>
    </row>
    <row r="3668" spans="1:17" x14ac:dyDescent="0.2">
      <c r="A3668" s="8" t="s">
        <v>1803</v>
      </c>
      <c r="D3668" s="8" t="s">
        <v>2252</v>
      </c>
      <c r="G3668" s="8" t="s">
        <v>3614</v>
      </c>
      <c r="M3668" t="s">
        <v>1803</v>
      </c>
      <c r="N3668">
        <v>106</v>
      </c>
      <c r="P3668" t="s">
        <v>2252</v>
      </c>
      <c r="Q3668">
        <v>135</v>
      </c>
    </row>
    <row r="3669" spans="1:17" x14ac:dyDescent="0.2">
      <c r="A3669" s="8" t="s">
        <v>1757</v>
      </c>
      <c r="D3669" s="8" t="s">
        <v>3404</v>
      </c>
      <c r="G3669" s="8" t="s">
        <v>6944</v>
      </c>
      <c r="M3669" t="s">
        <v>1757</v>
      </c>
      <c r="N3669">
        <v>88</v>
      </c>
      <c r="P3669" t="s">
        <v>3404</v>
      </c>
      <c r="Q3669">
        <v>116</v>
      </c>
    </row>
    <row r="3670" spans="1:17" x14ac:dyDescent="0.2">
      <c r="A3670" s="8" t="s">
        <v>3550</v>
      </c>
      <c r="D3670" s="8" t="s">
        <v>6392</v>
      </c>
      <c r="G3670" s="8" t="s">
        <v>7986</v>
      </c>
      <c r="M3670" t="s">
        <v>3550</v>
      </c>
      <c r="N3670">
        <v>85</v>
      </c>
      <c r="P3670" t="s">
        <v>6392</v>
      </c>
      <c r="Q3670">
        <v>132</v>
      </c>
    </row>
    <row r="3671" spans="1:17" x14ac:dyDescent="0.2">
      <c r="A3671" s="8" t="s">
        <v>3596</v>
      </c>
      <c r="D3671" s="8" t="s">
        <v>7669</v>
      </c>
      <c r="G3671" s="8" t="s">
        <v>3638</v>
      </c>
      <c r="M3671" t="s">
        <v>3596</v>
      </c>
      <c r="N3671">
        <v>55</v>
      </c>
      <c r="P3671" t="s">
        <v>7669</v>
      </c>
      <c r="Q3671">
        <v>112</v>
      </c>
    </row>
    <row r="3672" spans="1:17" x14ac:dyDescent="0.2">
      <c r="A3672" s="8" t="s">
        <v>1850</v>
      </c>
      <c r="D3672" s="8" t="s">
        <v>7670</v>
      </c>
      <c r="G3672" s="8" t="s">
        <v>3673</v>
      </c>
      <c r="M3672" t="s">
        <v>1850</v>
      </c>
      <c r="N3672">
        <v>104</v>
      </c>
      <c r="P3672" t="s">
        <v>7670</v>
      </c>
      <c r="Q3672">
        <v>88</v>
      </c>
    </row>
    <row r="3673" spans="1:17" x14ac:dyDescent="0.2">
      <c r="A3673" s="8" t="s">
        <v>3641</v>
      </c>
      <c r="D3673" s="8" t="s">
        <v>6946</v>
      </c>
      <c r="G3673" s="8" t="s">
        <v>3712</v>
      </c>
      <c r="M3673" t="s">
        <v>3641</v>
      </c>
      <c r="N3673">
        <v>94</v>
      </c>
      <c r="P3673" t="s">
        <v>6946</v>
      </c>
      <c r="Q3673">
        <v>79</v>
      </c>
    </row>
    <row r="3674" spans="1:17" x14ac:dyDescent="0.2">
      <c r="A3674" s="8" t="s">
        <v>3674</v>
      </c>
      <c r="D3674" s="8" t="s">
        <v>4534</v>
      </c>
      <c r="G3674" s="8" t="s">
        <v>3761</v>
      </c>
      <c r="M3674" t="s">
        <v>3674</v>
      </c>
      <c r="N3674">
        <v>80</v>
      </c>
      <c r="P3674" t="s">
        <v>4534</v>
      </c>
      <c r="Q3674">
        <v>64</v>
      </c>
    </row>
    <row r="3675" spans="1:17" x14ac:dyDescent="0.2">
      <c r="A3675" s="8" t="s">
        <v>3735</v>
      </c>
      <c r="D3675" s="8" t="s">
        <v>4642</v>
      </c>
      <c r="G3675" s="8" t="s">
        <v>3818</v>
      </c>
      <c r="M3675" t="s">
        <v>3735</v>
      </c>
      <c r="N3675">
        <v>73</v>
      </c>
      <c r="P3675" t="s">
        <v>4642</v>
      </c>
      <c r="Q3675">
        <v>56</v>
      </c>
    </row>
    <row r="3676" spans="1:17" x14ac:dyDescent="0.2">
      <c r="A3676" s="8" t="s">
        <v>3620</v>
      </c>
      <c r="D3676" s="8" t="s">
        <v>4828</v>
      </c>
      <c r="G3676" s="8" t="s">
        <v>3842</v>
      </c>
      <c r="M3676" t="s">
        <v>3620</v>
      </c>
      <c r="N3676">
        <v>56</v>
      </c>
      <c r="P3676" t="s">
        <v>4828</v>
      </c>
      <c r="Q3676">
        <v>33</v>
      </c>
    </row>
    <row r="3677" spans="1:17" x14ac:dyDescent="0.2">
      <c r="A3677" s="8" t="s">
        <v>7676</v>
      </c>
      <c r="D3677" s="8" t="s">
        <v>2713</v>
      </c>
      <c r="G3677" s="8" t="s">
        <v>3907</v>
      </c>
      <c r="M3677" t="s">
        <v>7676</v>
      </c>
      <c r="N3677">
        <v>49</v>
      </c>
      <c r="P3677" t="s">
        <v>2713</v>
      </c>
      <c r="Q3677">
        <v>135</v>
      </c>
    </row>
    <row r="3678" spans="1:17" x14ac:dyDescent="0.2">
      <c r="A3678" s="8" t="s">
        <v>3756</v>
      </c>
      <c r="D3678" s="8" t="s">
        <v>4937</v>
      </c>
      <c r="G3678" s="8" t="s">
        <v>3947</v>
      </c>
      <c r="M3678" t="s">
        <v>3756</v>
      </c>
      <c r="N3678">
        <v>79</v>
      </c>
      <c r="P3678" t="s">
        <v>4937</v>
      </c>
      <c r="Q3678">
        <v>137</v>
      </c>
    </row>
    <row r="3679" spans="1:17" x14ac:dyDescent="0.2">
      <c r="A3679" s="8" t="s">
        <v>3762</v>
      </c>
      <c r="D3679" s="8" t="s">
        <v>5041</v>
      </c>
      <c r="G3679" s="8" t="s">
        <v>3986</v>
      </c>
      <c r="M3679" t="s">
        <v>3762</v>
      </c>
      <c r="N3679">
        <v>65</v>
      </c>
      <c r="P3679" t="s">
        <v>5041</v>
      </c>
      <c r="Q3679">
        <v>104</v>
      </c>
    </row>
    <row r="3680" spans="1:17" x14ac:dyDescent="0.2">
      <c r="A3680" s="8" t="s">
        <v>3799</v>
      </c>
      <c r="D3680" s="8" t="s">
        <v>7120</v>
      </c>
      <c r="G3680" s="8" t="s">
        <v>8414</v>
      </c>
      <c r="M3680" t="s">
        <v>3799</v>
      </c>
      <c r="N3680">
        <v>41</v>
      </c>
      <c r="P3680" t="s">
        <v>7120</v>
      </c>
      <c r="Q3680">
        <v>112</v>
      </c>
    </row>
    <row r="3681" spans="1:17" x14ac:dyDescent="0.2">
      <c r="A3681" s="8" t="s">
        <v>3880</v>
      </c>
      <c r="D3681" s="8" t="s">
        <v>7671</v>
      </c>
      <c r="G3681" s="8" t="s">
        <v>2739</v>
      </c>
      <c r="M3681" t="s">
        <v>3880</v>
      </c>
      <c r="N3681">
        <v>40</v>
      </c>
      <c r="P3681" t="s">
        <v>7671</v>
      </c>
      <c r="Q3681">
        <v>101</v>
      </c>
    </row>
    <row r="3682" spans="1:17" x14ac:dyDescent="0.2">
      <c r="A3682" s="8" t="s">
        <v>3930</v>
      </c>
      <c r="D3682" s="8" t="s">
        <v>5130</v>
      </c>
      <c r="G3682" s="8" t="s">
        <v>2166</v>
      </c>
      <c r="M3682" t="s">
        <v>3930</v>
      </c>
      <c r="N3682">
        <v>47</v>
      </c>
      <c r="P3682" t="s">
        <v>5130</v>
      </c>
      <c r="Q3682">
        <v>95</v>
      </c>
    </row>
    <row r="3683" spans="1:17" x14ac:dyDescent="0.2">
      <c r="A3683" s="8" t="s">
        <v>3963</v>
      </c>
      <c r="D3683" s="8" t="s">
        <v>5167</v>
      </c>
      <c r="G3683" s="8" t="s">
        <v>4055</v>
      </c>
      <c r="M3683" t="s">
        <v>3963</v>
      </c>
      <c r="N3683">
        <v>39</v>
      </c>
      <c r="P3683" t="s">
        <v>5167</v>
      </c>
      <c r="Q3683">
        <v>84</v>
      </c>
    </row>
    <row r="3684" spans="1:17" x14ac:dyDescent="0.2">
      <c r="A3684" s="8" t="s">
        <v>4011</v>
      </c>
      <c r="D3684" s="8" t="s">
        <v>5278</v>
      </c>
      <c r="G3684" s="8" t="s">
        <v>4117</v>
      </c>
      <c r="M3684" t="s">
        <v>4011</v>
      </c>
      <c r="N3684">
        <v>17</v>
      </c>
      <c r="P3684" t="s">
        <v>5278</v>
      </c>
      <c r="Q3684">
        <v>78</v>
      </c>
    </row>
    <row r="3685" spans="1:17" x14ac:dyDescent="0.2">
      <c r="A3685" s="8" t="s">
        <v>2875</v>
      </c>
      <c r="D3685" s="8" t="s">
        <v>7672</v>
      </c>
      <c r="G3685" s="8" t="s">
        <v>7987</v>
      </c>
      <c r="M3685" t="s">
        <v>2875</v>
      </c>
      <c r="N3685">
        <v>201</v>
      </c>
      <c r="P3685" t="s">
        <v>7672</v>
      </c>
      <c r="Q3685">
        <v>53</v>
      </c>
    </row>
    <row r="3686" spans="1:17" x14ac:dyDescent="0.2">
      <c r="A3686" s="8" t="s">
        <v>6948</v>
      </c>
      <c r="D3686" s="8" t="s">
        <v>5343</v>
      </c>
      <c r="G3686" s="8" t="s">
        <v>1331</v>
      </c>
      <c r="M3686" t="s">
        <v>6948</v>
      </c>
      <c r="N3686">
        <v>117</v>
      </c>
      <c r="P3686" t="s">
        <v>5343</v>
      </c>
      <c r="Q3686">
        <v>57</v>
      </c>
    </row>
    <row r="3687" spans="1:17" x14ac:dyDescent="0.2">
      <c r="A3687" s="8" t="s">
        <v>6949</v>
      </c>
      <c r="D3687" s="8" t="s">
        <v>7260</v>
      </c>
      <c r="G3687" s="8" t="s">
        <v>2921</v>
      </c>
      <c r="M3687" t="s">
        <v>6949</v>
      </c>
      <c r="N3687">
        <v>128</v>
      </c>
      <c r="P3687" t="s">
        <v>7260</v>
      </c>
      <c r="Q3687">
        <v>42</v>
      </c>
    </row>
    <row r="3688" spans="1:17" x14ac:dyDescent="0.2">
      <c r="A3688" s="8" t="s">
        <v>7677</v>
      </c>
      <c r="D3688" s="8" t="s">
        <v>2777</v>
      </c>
      <c r="G3688" s="8" t="s">
        <v>2959</v>
      </c>
      <c r="M3688" t="s">
        <v>7677</v>
      </c>
      <c r="N3688">
        <v>107</v>
      </c>
      <c r="P3688" t="s">
        <v>2777</v>
      </c>
      <c r="Q3688">
        <v>141</v>
      </c>
    </row>
    <row r="3689" spans="1:17" x14ac:dyDescent="0.2">
      <c r="A3689" s="8" t="s">
        <v>2419</v>
      </c>
      <c r="D3689" s="8" t="s">
        <v>5515</v>
      </c>
      <c r="G3689" s="8" t="s">
        <v>2989</v>
      </c>
      <c r="M3689" t="s">
        <v>2419</v>
      </c>
      <c r="N3689">
        <v>186</v>
      </c>
      <c r="P3689" t="s">
        <v>5515</v>
      </c>
      <c r="Q3689">
        <v>120</v>
      </c>
    </row>
    <row r="3690" spans="1:17" x14ac:dyDescent="0.2">
      <c r="A3690" s="8" t="s">
        <v>2428</v>
      </c>
      <c r="D3690" s="8" t="s">
        <v>7121</v>
      </c>
      <c r="G3690" s="8" t="s">
        <v>1744</v>
      </c>
      <c r="M3690" t="s">
        <v>2428</v>
      </c>
      <c r="N3690">
        <v>167</v>
      </c>
      <c r="P3690" t="s">
        <v>7121</v>
      </c>
      <c r="Q3690">
        <v>80</v>
      </c>
    </row>
    <row r="3691" spans="1:17" x14ac:dyDescent="0.2">
      <c r="A3691" s="8" t="s">
        <v>1934</v>
      </c>
      <c r="D3691" s="8" t="s">
        <v>7177</v>
      </c>
      <c r="G3691" s="8" t="s">
        <v>3008</v>
      </c>
      <c r="M3691" t="s">
        <v>1934</v>
      </c>
      <c r="N3691">
        <v>151</v>
      </c>
      <c r="P3691" t="s">
        <v>7177</v>
      </c>
      <c r="Q3691">
        <v>46</v>
      </c>
    </row>
    <row r="3692" spans="1:17" x14ac:dyDescent="0.2">
      <c r="A3692" s="8" t="s">
        <v>2141</v>
      </c>
      <c r="D3692" s="8" t="s">
        <v>2517</v>
      </c>
      <c r="G3692" s="8" t="s">
        <v>3105</v>
      </c>
      <c r="M3692" t="s">
        <v>2141</v>
      </c>
      <c r="N3692">
        <v>152</v>
      </c>
      <c r="P3692" t="s">
        <v>2517</v>
      </c>
      <c r="Q3692">
        <v>140</v>
      </c>
    </row>
    <row r="3693" spans="1:17" x14ac:dyDescent="0.2">
      <c r="A3693" s="8" t="s">
        <v>2314</v>
      </c>
      <c r="D3693" s="8" t="s">
        <v>2538</v>
      </c>
      <c r="G3693" s="8" t="s">
        <v>3167</v>
      </c>
      <c r="M3693" t="s">
        <v>2314</v>
      </c>
      <c r="N3693">
        <v>155</v>
      </c>
      <c r="P3693" t="s">
        <v>2538</v>
      </c>
      <c r="Q3693">
        <v>125</v>
      </c>
    </row>
    <row r="3694" spans="1:17" x14ac:dyDescent="0.2">
      <c r="A3694" s="8" t="s">
        <v>4097</v>
      </c>
      <c r="D3694" s="8" t="s">
        <v>5097</v>
      </c>
      <c r="G3694" s="8" t="s">
        <v>3221</v>
      </c>
      <c r="M3694" t="s">
        <v>4097</v>
      </c>
      <c r="N3694">
        <v>125</v>
      </c>
      <c r="P3694" t="s">
        <v>5097</v>
      </c>
      <c r="Q3694">
        <v>118</v>
      </c>
    </row>
    <row r="3695" spans="1:17" x14ac:dyDescent="0.2">
      <c r="A3695" s="8" t="s">
        <v>4038</v>
      </c>
      <c r="D3695" s="8" t="s">
        <v>7673</v>
      </c>
      <c r="G3695" s="8" t="s">
        <v>3287</v>
      </c>
      <c r="M3695" t="s">
        <v>4038</v>
      </c>
      <c r="N3695">
        <v>134</v>
      </c>
      <c r="P3695" t="s">
        <v>7673</v>
      </c>
      <c r="Q3695">
        <v>113</v>
      </c>
    </row>
    <row r="3696" spans="1:17" x14ac:dyDescent="0.2">
      <c r="A3696" s="8" t="s">
        <v>4143</v>
      </c>
      <c r="D3696" s="8" t="s">
        <v>5145</v>
      </c>
      <c r="G3696" s="8" t="s">
        <v>2575</v>
      </c>
      <c r="M3696" t="s">
        <v>4143</v>
      </c>
      <c r="N3696">
        <v>115</v>
      </c>
      <c r="P3696" t="s">
        <v>5145</v>
      </c>
      <c r="Q3696">
        <v>104</v>
      </c>
    </row>
    <row r="3697" spans="1:17" x14ac:dyDescent="0.2">
      <c r="A3697" s="8" t="s">
        <v>5624</v>
      </c>
      <c r="D3697" s="8" t="s">
        <v>5208</v>
      </c>
      <c r="G3697" s="8" t="s">
        <v>1882</v>
      </c>
      <c r="M3697" t="s">
        <v>5624</v>
      </c>
      <c r="N3697">
        <v>113</v>
      </c>
      <c r="P3697" t="s">
        <v>5208</v>
      </c>
      <c r="Q3697">
        <v>89</v>
      </c>
    </row>
    <row r="3698" spans="1:17" x14ac:dyDescent="0.2">
      <c r="A3698" s="8" t="s">
        <v>7678</v>
      </c>
      <c r="D3698" s="8" t="s">
        <v>7674</v>
      </c>
      <c r="G3698" s="8" t="s">
        <v>2252</v>
      </c>
      <c r="M3698" t="s">
        <v>7678</v>
      </c>
      <c r="N3698">
        <v>84</v>
      </c>
      <c r="P3698" t="s">
        <v>7674</v>
      </c>
      <c r="Q3698">
        <v>70</v>
      </c>
    </row>
    <row r="3699" spans="1:17" x14ac:dyDescent="0.2">
      <c r="A3699" s="8" t="s">
        <v>5657</v>
      </c>
      <c r="D3699" s="8" t="s">
        <v>5286</v>
      </c>
      <c r="G3699" s="8" t="s">
        <v>3404</v>
      </c>
      <c r="M3699" t="s">
        <v>5657</v>
      </c>
      <c r="N3699">
        <v>96</v>
      </c>
      <c r="P3699" t="s">
        <v>5286</v>
      </c>
      <c r="Q3699">
        <v>84</v>
      </c>
    </row>
    <row r="3700" spans="1:17" x14ac:dyDescent="0.2">
      <c r="A3700" s="8" t="s">
        <v>5696</v>
      </c>
      <c r="D3700" s="8" t="s">
        <v>5359</v>
      </c>
      <c r="G3700" s="8" t="s">
        <v>6945</v>
      </c>
      <c r="M3700" t="s">
        <v>5696</v>
      </c>
      <c r="N3700">
        <v>87</v>
      </c>
      <c r="P3700" t="s">
        <v>5359</v>
      </c>
      <c r="Q3700">
        <v>53</v>
      </c>
    </row>
    <row r="3701" spans="1:17" x14ac:dyDescent="0.2">
      <c r="A3701" s="8" t="s">
        <v>7679</v>
      </c>
      <c r="D3701" s="8" t="s">
        <v>7262</v>
      </c>
      <c r="G3701" s="8" t="s">
        <v>7669</v>
      </c>
      <c r="M3701" t="s">
        <v>7679</v>
      </c>
      <c r="N3701">
        <v>72</v>
      </c>
      <c r="P3701" t="s">
        <v>7262</v>
      </c>
      <c r="Q3701">
        <v>47</v>
      </c>
    </row>
    <row r="3702" spans="1:17" x14ac:dyDescent="0.2">
      <c r="A3702" s="8" t="s">
        <v>5734</v>
      </c>
      <c r="D3702" s="8" t="s">
        <v>2499</v>
      </c>
      <c r="G3702" s="8" t="s">
        <v>7670</v>
      </c>
      <c r="M3702" t="s">
        <v>5734</v>
      </c>
      <c r="N3702">
        <v>78</v>
      </c>
      <c r="P3702" t="s">
        <v>2499</v>
      </c>
      <c r="Q3702">
        <v>152</v>
      </c>
    </row>
    <row r="3703" spans="1:17" x14ac:dyDescent="0.2">
      <c r="A3703" s="8" t="s">
        <v>5773</v>
      </c>
      <c r="D3703" s="8" t="s">
        <v>2533</v>
      </c>
      <c r="G3703" s="8" t="s">
        <v>6946</v>
      </c>
      <c r="M3703" t="s">
        <v>5773</v>
      </c>
      <c r="N3703">
        <v>76</v>
      </c>
      <c r="P3703" t="s">
        <v>2533</v>
      </c>
      <c r="Q3703">
        <v>124</v>
      </c>
    </row>
    <row r="3704" spans="1:17" x14ac:dyDescent="0.2">
      <c r="A3704" s="8" t="s">
        <v>5813</v>
      </c>
      <c r="D3704" s="8" t="s">
        <v>2539</v>
      </c>
      <c r="G3704" s="8" t="s">
        <v>4534</v>
      </c>
      <c r="M3704" t="s">
        <v>5813</v>
      </c>
      <c r="N3704">
        <v>73</v>
      </c>
      <c r="P3704" t="s">
        <v>2539</v>
      </c>
      <c r="Q3704">
        <v>123</v>
      </c>
    </row>
    <row r="3705" spans="1:17" x14ac:dyDescent="0.2">
      <c r="A3705" s="8" t="s">
        <v>5871</v>
      </c>
      <c r="D3705" s="8" t="s">
        <v>1456</v>
      </c>
      <c r="G3705" s="8" t="s">
        <v>4642</v>
      </c>
      <c r="M3705" t="s">
        <v>5871</v>
      </c>
      <c r="N3705">
        <v>59</v>
      </c>
      <c r="P3705" t="s">
        <v>1456</v>
      </c>
      <c r="Q3705">
        <v>127</v>
      </c>
    </row>
    <row r="3706" spans="1:17" x14ac:dyDescent="0.2">
      <c r="A3706" s="8" t="s">
        <v>5986</v>
      </c>
      <c r="D3706" s="8" t="s">
        <v>1633</v>
      </c>
      <c r="G3706" s="8" t="s">
        <v>4828</v>
      </c>
      <c r="M3706" t="s">
        <v>5986</v>
      </c>
      <c r="N3706">
        <v>72</v>
      </c>
      <c r="P3706" t="s">
        <v>1633</v>
      </c>
      <c r="Q3706">
        <v>124</v>
      </c>
    </row>
    <row r="3707" spans="1:17" x14ac:dyDescent="0.2">
      <c r="A3707" s="8" t="s">
        <v>5993</v>
      </c>
      <c r="D3707" s="8" t="s">
        <v>5683</v>
      </c>
      <c r="G3707" s="8" t="s">
        <v>2713</v>
      </c>
      <c r="M3707" t="s">
        <v>5993</v>
      </c>
      <c r="N3707">
        <v>56</v>
      </c>
      <c r="P3707" t="s">
        <v>5683</v>
      </c>
      <c r="Q3707">
        <v>102</v>
      </c>
    </row>
    <row r="3708" spans="1:17" x14ac:dyDescent="0.2">
      <c r="A3708" s="8" t="s">
        <v>6047</v>
      </c>
      <c r="D3708" s="8" t="s">
        <v>6947</v>
      </c>
      <c r="G3708" s="8" t="s">
        <v>4937</v>
      </c>
      <c r="M3708" t="s">
        <v>6047</v>
      </c>
      <c r="N3708">
        <v>53</v>
      </c>
      <c r="P3708" t="s">
        <v>6947</v>
      </c>
      <c r="Q3708">
        <v>92</v>
      </c>
    </row>
    <row r="3709" spans="1:17" x14ac:dyDescent="0.2">
      <c r="A3709" s="8" t="s">
        <v>7680</v>
      </c>
      <c r="D3709" s="8" t="s">
        <v>7675</v>
      </c>
      <c r="G3709" s="8" t="s">
        <v>5041</v>
      </c>
      <c r="M3709" t="s">
        <v>7680</v>
      </c>
      <c r="N3709">
        <v>47</v>
      </c>
      <c r="P3709" t="s">
        <v>7675</v>
      </c>
      <c r="Q3709">
        <v>93</v>
      </c>
    </row>
    <row r="3710" spans="1:17" x14ac:dyDescent="0.2">
      <c r="A3710" s="8" t="s">
        <v>7681</v>
      </c>
      <c r="D3710" s="8" t="s">
        <v>1721</v>
      </c>
      <c r="G3710" s="8" t="s">
        <v>7120</v>
      </c>
      <c r="M3710" t="s">
        <v>7681</v>
      </c>
      <c r="N3710">
        <v>32</v>
      </c>
      <c r="P3710" t="s">
        <v>1721</v>
      </c>
      <c r="Q3710">
        <v>104</v>
      </c>
    </row>
    <row r="3711" spans="1:17" x14ac:dyDescent="0.2">
      <c r="A3711" s="8" t="s">
        <v>6143</v>
      </c>
      <c r="D3711" s="8" t="s">
        <v>1791</v>
      </c>
      <c r="G3711" s="8" t="s">
        <v>7671</v>
      </c>
      <c r="M3711" t="s">
        <v>6143</v>
      </c>
      <c r="N3711">
        <v>46</v>
      </c>
      <c r="P3711" t="s">
        <v>1791</v>
      </c>
      <c r="Q3711">
        <v>88</v>
      </c>
    </row>
    <row r="3712" spans="1:17" x14ac:dyDescent="0.2">
      <c r="A3712" s="8" t="s">
        <v>6149</v>
      </c>
      <c r="D3712" s="8" t="s">
        <v>5764</v>
      </c>
      <c r="G3712" s="8" t="s">
        <v>5130</v>
      </c>
      <c r="M3712" t="s">
        <v>6149</v>
      </c>
      <c r="N3712">
        <v>25</v>
      </c>
      <c r="P3712" t="s">
        <v>5764</v>
      </c>
      <c r="Q3712">
        <v>68</v>
      </c>
    </row>
    <row r="3713" spans="1:17" x14ac:dyDescent="0.2">
      <c r="A3713" s="8" t="s">
        <v>6172</v>
      </c>
      <c r="D3713" s="8" t="s">
        <v>5768</v>
      </c>
      <c r="G3713" s="8" t="s">
        <v>5167</v>
      </c>
      <c r="M3713" t="s">
        <v>6172</v>
      </c>
      <c r="N3713">
        <v>60</v>
      </c>
      <c r="P3713" t="s">
        <v>5768</v>
      </c>
      <c r="Q3713">
        <v>69</v>
      </c>
    </row>
    <row r="3714" spans="1:17" x14ac:dyDescent="0.2">
      <c r="A3714" s="8" t="s">
        <v>7318</v>
      </c>
      <c r="D3714" s="8" t="s">
        <v>1866</v>
      </c>
      <c r="G3714" s="8" t="s">
        <v>5278</v>
      </c>
      <c r="M3714" t="s">
        <v>7318</v>
      </c>
      <c r="N3714">
        <v>50</v>
      </c>
      <c r="P3714" t="s">
        <v>1866</v>
      </c>
      <c r="Q3714">
        <v>100</v>
      </c>
    </row>
    <row r="3715" spans="1:17" x14ac:dyDescent="0.2">
      <c r="A3715" s="8" t="s">
        <v>6378</v>
      </c>
      <c r="D3715" s="8" t="s">
        <v>5825</v>
      </c>
      <c r="G3715" s="8" t="s">
        <v>7672</v>
      </c>
      <c r="M3715" t="s">
        <v>6378</v>
      </c>
      <c r="N3715">
        <v>150</v>
      </c>
      <c r="P3715" t="s">
        <v>5825</v>
      </c>
      <c r="Q3715">
        <v>67</v>
      </c>
    </row>
    <row r="3716" spans="1:17" x14ac:dyDescent="0.2">
      <c r="A3716" s="8" t="s">
        <v>2686</v>
      </c>
      <c r="D3716" s="8" t="s">
        <v>5840</v>
      </c>
      <c r="G3716" s="8" t="s">
        <v>5343</v>
      </c>
      <c r="M3716" t="s">
        <v>2686</v>
      </c>
      <c r="N3716">
        <v>154</v>
      </c>
      <c r="P3716" t="s">
        <v>5840</v>
      </c>
      <c r="Q3716">
        <v>52</v>
      </c>
    </row>
    <row r="3717" spans="1:17" x14ac:dyDescent="0.2">
      <c r="A3717" s="8" t="s">
        <v>2213</v>
      </c>
      <c r="D3717" s="8" t="s">
        <v>5891</v>
      </c>
      <c r="G3717" s="8" t="s">
        <v>7260</v>
      </c>
      <c r="M3717" t="s">
        <v>2213</v>
      </c>
      <c r="N3717">
        <v>142</v>
      </c>
      <c r="P3717" t="s">
        <v>5891</v>
      </c>
      <c r="Q3717">
        <v>66</v>
      </c>
    </row>
    <row r="3718" spans="1:17" x14ac:dyDescent="0.2">
      <c r="A3718" s="8" t="s">
        <v>2370</v>
      </c>
      <c r="D3718" s="8" t="s">
        <v>5899</v>
      </c>
      <c r="G3718" s="8" t="s">
        <v>8415</v>
      </c>
      <c r="M3718" t="s">
        <v>2370</v>
      </c>
      <c r="N3718">
        <v>114</v>
      </c>
      <c r="P3718" t="s">
        <v>5899</v>
      </c>
      <c r="Q3718">
        <v>53</v>
      </c>
    </row>
    <row r="3719" spans="1:17" x14ac:dyDescent="0.2">
      <c r="A3719" s="8" t="s">
        <v>6304</v>
      </c>
      <c r="D3719" s="8" t="s">
        <v>5941</v>
      </c>
      <c r="G3719" s="8" t="s">
        <v>6356</v>
      </c>
      <c r="M3719" t="s">
        <v>6304</v>
      </c>
      <c r="N3719">
        <v>101</v>
      </c>
      <c r="P3719" t="s">
        <v>5941</v>
      </c>
      <c r="Q3719">
        <v>46</v>
      </c>
    </row>
    <row r="3720" spans="1:17" x14ac:dyDescent="0.2">
      <c r="A3720" s="8" t="s">
        <v>1450</v>
      </c>
      <c r="D3720" s="8" t="s">
        <v>6083</v>
      </c>
      <c r="G3720" s="8" t="s">
        <v>2777</v>
      </c>
      <c r="M3720" t="s">
        <v>1450</v>
      </c>
      <c r="N3720">
        <v>128</v>
      </c>
      <c r="P3720" t="s">
        <v>6083</v>
      </c>
      <c r="Q3720">
        <v>35</v>
      </c>
    </row>
    <row r="3721" spans="1:17" x14ac:dyDescent="0.2">
      <c r="A3721" s="8" t="s">
        <v>5589</v>
      </c>
      <c r="D3721" s="8" t="s">
        <v>6126</v>
      </c>
      <c r="G3721" s="8" t="s">
        <v>7121</v>
      </c>
      <c r="M3721" t="s">
        <v>5589</v>
      </c>
      <c r="N3721">
        <v>103</v>
      </c>
      <c r="P3721" t="s">
        <v>6126</v>
      </c>
      <c r="Q3721">
        <v>16</v>
      </c>
    </row>
    <row r="3722" spans="1:17" x14ac:dyDescent="0.2">
      <c r="A3722" s="8" t="s">
        <v>1627</v>
      </c>
      <c r="D3722" s="8" t="s">
        <v>6171</v>
      </c>
      <c r="G3722" s="8" t="s">
        <v>7177</v>
      </c>
      <c r="M3722" t="s">
        <v>1627</v>
      </c>
      <c r="N3722">
        <v>115</v>
      </c>
      <c r="P3722" t="s">
        <v>6171</v>
      </c>
      <c r="Q3722">
        <v>58</v>
      </c>
    </row>
    <row r="3723" spans="1:17" x14ac:dyDescent="0.2">
      <c r="A3723" s="8" t="s">
        <v>5671</v>
      </c>
      <c r="D3723" s="8" t="s">
        <v>2684</v>
      </c>
      <c r="G3723" s="8" t="s">
        <v>7261</v>
      </c>
      <c r="M3723" t="s">
        <v>5671</v>
      </c>
      <c r="N3723">
        <v>73</v>
      </c>
      <c r="P3723" t="s">
        <v>2684</v>
      </c>
      <c r="Q3723">
        <v>165</v>
      </c>
    </row>
    <row r="3724" spans="1:17" x14ac:dyDescent="0.2">
      <c r="A3724" s="8" t="s">
        <v>1726</v>
      </c>
      <c r="D3724" s="8" t="s">
        <v>1893</v>
      </c>
      <c r="G3724" s="8" t="s">
        <v>2517</v>
      </c>
      <c r="M3724" t="s">
        <v>1726</v>
      </c>
      <c r="N3724">
        <v>90</v>
      </c>
      <c r="P3724" t="s">
        <v>1893</v>
      </c>
      <c r="Q3724">
        <v>158</v>
      </c>
    </row>
    <row r="3725" spans="1:17" x14ac:dyDescent="0.2">
      <c r="A3725" s="8" t="s">
        <v>5729</v>
      </c>
      <c r="D3725" s="8" t="s">
        <v>2025</v>
      </c>
      <c r="G3725" s="8" t="s">
        <v>2538</v>
      </c>
      <c r="M3725" t="s">
        <v>5729</v>
      </c>
      <c r="N3725">
        <v>83</v>
      </c>
      <c r="P3725" t="s">
        <v>2025</v>
      </c>
      <c r="Q3725">
        <v>149</v>
      </c>
    </row>
    <row r="3726" spans="1:17" x14ac:dyDescent="0.2">
      <c r="A3726" s="8" t="s">
        <v>7682</v>
      </c>
      <c r="D3726" s="8" t="s">
        <v>2209</v>
      </c>
      <c r="G3726" s="8" t="s">
        <v>5097</v>
      </c>
      <c r="M3726" t="s">
        <v>7682</v>
      </c>
      <c r="N3726">
        <v>68</v>
      </c>
      <c r="P3726" t="s">
        <v>2209</v>
      </c>
      <c r="Q3726">
        <v>155</v>
      </c>
    </row>
    <row r="3727" spans="1:17" x14ac:dyDescent="0.2">
      <c r="A3727" s="8" t="s">
        <v>5793</v>
      </c>
      <c r="D3727" s="8" t="s">
        <v>6203</v>
      </c>
      <c r="G3727" s="8" t="s">
        <v>7673</v>
      </c>
      <c r="M3727" t="s">
        <v>5793</v>
      </c>
      <c r="N3727">
        <v>88</v>
      </c>
      <c r="P3727" t="s">
        <v>6203</v>
      </c>
      <c r="Q3727">
        <v>134</v>
      </c>
    </row>
    <row r="3728" spans="1:17" x14ac:dyDescent="0.2">
      <c r="A3728" s="8" t="s">
        <v>5876</v>
      </c>
      <c r="D3728" s="8" t="s">
        <v>1482</v>
      </c>
      <c r="G3728" s="8" t="s">
        <v>5145</v>
      </c>
      <c r="M3728" t="s">
        <v>5876</v>
      </c>
      <c r="N3728">
        <v>86</v>
      </c>
      <c r="P3728" t="s">
        <v>1482</v>
      </c>
      <c r="Q3728">
        <v>149</v>
      </c>
    </row>
    <row r="3729" spans="1:17" x14ac:dyDescent="0.2">
      <c r="A3729" s="8" t="s">
        <v>5868</v>
      </c>
      <c r="D3729" s="8" t="s">
        <v>1342</v>
      </c>
      <c r="G3729" s="8" t="s">
        <v>5208</v>
      </c>
      <c r="M3729" t="s">
        <v>5868</v>
      </c>
      <c r="N3729">
        <v>67</v>
      </c>
      <c r="P3729" t="s">
        <v>1342</v>
      </c>
      <c r="Q3729">
        <v>134</v>
      </c>
    </row>
    <row r="3730" spans="1:17" x14ac:dyDescent="0.2">
      <c r="A3730" s="8" t="s">
        <v>5935</v>
      </c>
      <c r="D3730" s="8" t="s">
        <v>3429</v>
      </c>
      <c r="G3730" s="8" t="s">
        <v>7674</v>
      </c>
      <c r="M3730" t="s">
        <v>5935</v>
      </c>
      <c r="N3730">
        <v>78</v>
      </c>
      <c r="P3730" t="s">
        <v>3429</v>
      </c>
      <c r="Q3730">
        <v>121</v>
      </c>
    </row>
    <row r="3731" spans="1:17" x14ac:dyDescent="0.2">
      <c r="A3731" s="8" t="s">
        <v>5944</v>
      </c>
      <c r="D3731" s="8" t="s">
        <v>3455</v>
      </c>
      <c r="G3731" s="8" t="s">
        <v>5286</v>
      </c>
      <c r="M3731" t="s">
        <v>5944</v>
      </c>
      <c r="N3731">
        <v>61</v>
      </c>
      <c r="P3731" t="s">
        <v>3455</v>
      </c>
      <c r="Q3731">
        <v>108</v>
      </c>
    </row>
    <row r="3732" spans="1:17" x14ac:dyDescent="0.2">
      <c r="A3732" s="8" t="s">
        <v>6007</v>
      </c>
      <c r="D3732" s="8" t="s">
        <v>3472</v>
      </c>
      <c r="G3732" s="8" t="s">
        <v>5359</v>
      </c>
      <c r="M3732" t="s">
        <v>6007</v>
      </c>
      <c r="N3732">
        <v>51</v>
      </c>
      <c r="P3732" t="s">
        <v>3472</v>
      </c>
      <c r="Q3732">
        <v>92</v>
      </c>
    </row>
    <row r="3733" spans="1:17" x14ac:dyDescent="0.2">
      <c r="A3733" s="8" t="s">
        <v>6013</v>
      </c>
      <c r="D3733" s="8" t="s">
        <v>1554</v>
      </c>
      <c r="G3733" s="8" t="s">
        <v>7262</v>
      </c>
      <c r="M3733" t="s">
        <v>6013</v>
      </c>
      <c r="N3733">
        <v>50</v>
      </c>
      <c r="P3733" t="s">
        <v>1554</v>
      </c>
      <c r="Q3733">
        <v>125</v>
      </c>
    </row>
    <row r="3734" spans="1:17" x14ac:dyDescent="0.2">
      <c r="A3734" s="8" t="s">
        <v>6085</v>
      </c>
      <c r="D3734" s="8" t="s">
        <v>1565</v>
      </c>
      <c r="G3734" s="8" t="s">
        <v>2499</v>
      </c>
      <c r="M3734" t="s">
        <v>6085</v>
      </c>
      <c r="N3734">
        <v>68</v>
      </c>
      <c r="P3734" t="s">
        <v>1565</v>
      </c>
      <c r="Q3734">
        <v>99</v>
      </c>
    </row>
    <row r="3735" spans="1:17" x14ac:dyDescent="0.2">
      <c r="A3735" s="8" t="s">
        <v>6122</v>
      </c>
      <c r="D3735" s="8" t="s">
        <v>3506</v>
      </c>
      <c r="G3735" s="8" t="s">
        <v>2533</v>
      </c>
      <c r="M3735" t="s">
        <v>6122</v>
      </c>
      <c r="N3735">
        <v>42</v>
      </c>
      <c r="P3735" t="s">
        <v>3506</v>
      </c>
      <c r="Q3735">
        <v>98</v>
      </c>
    </row>
    <row r="3736" spans="1:17" x14ac:dyDescent="0.2">
      <c r="A3736" s="8" t="s">
        <v>7683</v>
      </c>
      <c r="D3736" s="8" t="s">
        <v>3480</v>
      </c>
      <c r="G3736" s="8" t="s">
        <v>2539</v>
      </c>
      <c r="M3736" t="s">
        <v>7683</v>
      </c>
      <c r="N3736">
        <v>142</v>
      </c>
      <c r="P3736" t="s">
        <v>3480</v>
      </c>
      <c r="Q3736">
        <v>72</v>
      </c>
    </row>
    <row r="3737" spans="1:17" x14ac:dyDescent="0.2">
      <c r="A3737" s="8" t="s">
        <v>2670</v>
      </c>
      <c r="D3737" s="8" t="s">
        <v>1803</v>
      </c>
      <c r="G3737" s="8" t="s">
        <v>1456</v>
      </c>
      <c r="M3737" t="s">
        <v>2670</v>
      </c>
      <c r="N3737">
        <v>168</v>
      </c>
      <c r="P3737" t="s">
        <v>1803</v>
      </c>
      <c r="Q3737">
        <v>107</v>
      </c>
    </row>
    <row r="3738" spans="1:17" x14ac:dyDescent="0.2">
      <c r="A3738" s="8" t="s">
        <v>2032</v>
      </c>
      <c r="D3738" s="8" t="s">
        <v>1757</v>
      </c>
      <c r="G3738" s="8" t="s">
        <v>1633</v>
      </c>
      <c r="M3738" t="s">
        <v>2032</v>
      </c>
      <c r="N3738">
        <v>148</v>
      </c>
      <c r="P3738" t="s">
        <v>1757</v>
      </c>
      <c r="Q3738">
        <v>85</v>
      </c>
    </row>
    <row r="3739" spans="1:17" x14ac:dyDescent="0.2">
      <c r="A3739" s="8" t="s">
        <v>6188</v>
      </c>
      <c r="D3739" s="8" t="s">
        <v>3550</v>
      </c>
      <c r="G3739" s="8" t="s">
        <v>5683</v>
      </c>
      <c r="M3739" t="s">
        <v>6188</v>
      </c>
      <c r="N3739">
        <v>130</v>
      </c>
      <c r="P3739" t="s">
        <v>3550</v>
      </c>
      <c r="Q3739">
        <v>76</v>
      </c>
    </row>
    <row r="3740" spans="1:17" x14ac:dyDescent="0.2">
      <c r="A3740" s="8" t="s">
        <v>6301</v>
      </c>
      <c r="D3740" s="8" t="s">
        <v>3596</v>
      </c>
      <c r="G3740" s="8" t="s">
        <v>6947</v>
      </c>
      <c r="M3740" t="s">
        <v>6301</v>
      </c>
      <c r="N3740">
        <v>129</v>
      </c>
      <c r="P3740" t="s">
        <v>3596</v>
      </c>
      <c r="Q3740">
        <v>64</v>
      </c>
    </row>
    <row r="3741" spans="1:17" x14ac:dyDescent="0.2">
      <c r="A3741" s="8" t="s">
        <v>1525</v>
      </c>
      <c r="D3741" s="8" t="s">
        <v>1850</v>
      </c>
      <c r="G3741" s="8" t="s">
        <v>7675</v>
      </c>
      <c r="M3741" t="s">
        <v>1525</v>
      </c>
      <c r="N3741">
        <v>121</v>
      </c>
      <c r="P3741" t="s">
        <v>1850</v>
      </c>
      <c r="Q3741">
        <v>108</v>
      </c>
    </row>
    <row r="3742" spans="1:17" x14ac:dyDescent="0.2">
      <c r="A3742" s="8" t="s">
        <v>5118</v>
      </c>
      <c r="D3742" s="8" t="s">
        <v>3641</v>
      </c>
      <c r="G3742" s="8" t="s">
        <v>1721</v>
      </c>
      <c r="M3742" t="s">
        <v>5118</v>
      </c>
      <c r="N3742">
        <v>117</v>
      </c>
      <c r="P3742" t="s">
        <v>3641</v>
      </c>
      <c r="Q3742">
        <v>93</v>
      </c>
    </row>
    <row r="3743" spans="1:17" x14ac:dyDescent="0.2">
      <c r="A3743" s="8" t="s">
        <v>5122</v>
      </c>
      <c r="D3743" s="8" t="s">
        <v>3674</v>
      </c>
      <c r="G3743" s="8" t="s">
        <v>1791</v>
      </c>
      <c r="M3743" t="s">
        <v>5122</v>
      </c>
      <c r="N3743">
        <v>93</v>
      </c>
      <c r="P3743" t="s">
        <v>3674</v>
      </c>
      <c r="Q3743">
        <v>80</v>
      </c>
    </row>
    <row r="3744" spans="1:17" x14ac:dyDescent="0.2">
      <c r="A3744" s="8" t="s">
        <v>1678</v>
      </c>
      <c r="D3744" s="8" t="s">
        <v>3735</v>
      </c>
      <c r="G3744" s="8" t="s">
        <v>5764</v>
      </c>
      <c r="M3744" t="s">
        <v>1678</v>
      </c>
      <c r="N3744">
        <v>114</v>
      </c>
      <c r="P3744" t="s">
        <v>3735</v>
      </c>
      <c r="Q3744">
        <v>77</v>
      </c>
    </row>
    <row r="3745" spans="1:17" x14ac:dyDescent="0.2">
      <c r="A3745" s="8" t="s">
        <v>5154</v>
      </c>
      <c r="D3745" s="8" t="s">
        <v>3620</v>
      </c>
      <c r="G3745" s="8" t="s">
        <v>5768</v>
      </c>
      <c r="M3745" t="s">
        <v>5154</v>
      </c>
      <c r="N3745">
        <v>97</v>
      </c>
      <c r="P3745" t="s">
        <v>3620</v>
      </c>
      <c r="Q3745">
        <v>55</v>
      </c>
    </row>
    <row r="3746" spans="1:17" x14ac:dyDescent="0.2">
      <c r="A3746" s="8" t="s">
        <v>5174</v>
      </c>
      <c r="D3746" s="8" t="s">
        <v>7676</v>
      </c>
      <c r="G3746" s="8" t="s">
        <v>1866</v>
      </c>
      <c r="M3746" t="s">
        <v>5174</v>
      </c>
      <c r="N3746">
        <v>80</v>
      </c>
      <c r="P3746" t="s">
        <v>7676</v>
      </c>
      <c r="Q3746">
        <v>49</v>
      </c>
    </row>
    <row r="3747" spans="1:17" x14ac:dyDescent="0.2">
      <c r="A3747" s="8" t="s">
        <v>7684</v>
      </c>
      <c r="D3747" s="8" t="s">
        <v>3756</v>
      </c>
      <c r="G3747" s="8" t="s">
        <v>5825</v>
      </c>
      <c r="M3747" t="s">
        <v>7684</v>
      </c>
      <c r="N3747">
        <v>77</v>
      </c>
      <c r="P3747" t="s">
        <v>3756</v>
      </c>
      <c r="Q3747">
        <v>78</v>
      </c>
    </row>
    <row r="3748" spans="1:17" x14ac:dyDescent="0.2">
      <c r="A3748" s="8" t="s">
        <v>1828</v>
      </c>
      <c r="D3748" s="8" t="s">
        <v>3762</v>
      </c>
      <c r="G3748" s="8" t="s">
        <v>5840</v>
      </c>
      <c r="M3748" t="s">
        <v>1828</v>
      </c>
      <c r="N3748">
        <v>92</v>
      </c>
      <c r="P3748" t="s">
        <v>3762</v>
      </c>
      <c r="Q3748">
        <v>57</v>
      </c>
    </row>
    <row r="3749" spans="1:17" x14ac:dyDescent="0.2">
      <c r="A3749" s="8" t="s">
        <v>5212</v>
      </c>
      <c r="D3749" s="8" t="s">
        <v>3799</v>
      </c>
      <c r="G3749" s="8" t="s">
        <v>8416</v>
      </c>
      <c r="M3749" t="s">
        <v>5212</v>
      </c>
      <c r="N3749">
        <v>85</v>
      </c>
      <c r="P3749" t="s">
        <v>3799</v>
      </c>
      <c r="Q3749">
        <v>45</v>
      </c>
    </row>
    <row r="3750" spans="1:17" x14ac:dyDescent="0.2">
      <c r="A3750" s="8" t="s">
        <v>5234</v>
      </c>
      <c r="D3750" s="8" t="s">
        <v>3880</v>
      </c>
      <c r="G3750" s="8" t="s">
        <v>5891</v>
      </c>
      <c r="M3750" t="s">
        <v>5234</v>
      </c>
      <c r="N3750">
        <v>66</v>
      </c>
      <c r="P3750" t="s">
        <v>3880</v>
      </c>
      <c r="Q3750">
        <v>36</v>
      </c>
    </row>
    <row r="3751" spans="1:17" x14ac:dyDescent="0.2">
      <c r="A3751" s="8" t="s">
        <v>5275</v>
      </c>
      <c r="D3751" s="8" t="s">
        <v>3897</v>
      </c>
      <c r="G3751" s="8" t="s">
        <v>5899</v>
      </c>
      <c r="M3751" t="s">
        <v>5275</v>
      </c>
      <c r="N3751">
        <v>97</v>
      </c>
      <c r="P3751" t="s">
        <v>3897</v>
      </c>
      <c r="Q3751">
        <v>40</v>
      </c>
    </row>
    <row r="3752" spans="1:17" x14ac:dyDescent="0.2">
      <c r="A3752" s="8" t="s">
        <v>5313</v>
      </c>
      <c r="D3752" s="8" t="s">
        <v>3930</v>
      </c>
      <c r="G3752" s="8" t="s">
        <v>5941</v>
      </c>
      <c r="M3752" t="s">
        <v>5313</v>
      </c>
      <c r="N3752">
        <v>75</v>
      </c>
      <c r="P3752" t="s">
        <v>3930</v>
      </c>
      <c r="Q3752">
        <v>53</v>
      </c>
    </row>
    <row r="3753" spans="1:17" x14ac:dyDescent="0.2">
      <c r="A3753" s="8" t="s">
        <v>5320</v>
      </c>
      <c r="D3753" s="8" t="s">
        <v>3963</v>
      </c>
      <c r="G3753" s="8" t="s">
        <v>6083</v>
      </c>
      <c r="M3753" t="s">
        <v>5320</v>
      </c>
      <c r="N3753">
        <v>66</v>
      </c>
      <c r="P3753" t="s">
        <v>3963</v>
      </c>
      <c r="Q3753">
        <v>39</v>
      </c>
    </row>
    <row r="3754" spans="1:17" x14ac:dyDescent="0.2">
      <c r="A3754" s="8" t="s">
        <v>5378</v>
      </c>
      <c r="D3754" s="8" t="s">
        <v>4011</v>
      </c>
      <c r="G3754" s="8" t="s">
        <v>6126</v>
      </c>
      <c r="M3754" t="s">
        <v>5378</v>
      </c>
      <c r="N3754">
        <v>61</v>
      </c>
      <c r="P3754" t="s">
        <v>4011</v>
      </c>
      <c r="Q3754">
        <v>27</v>
      </c>
    </row>
    <row r="3755" spans="1:17" x14ac:dyDescent="0.2">
      <c r="A3755" s="8" t="s">
        <v>5377</v>
      </c>
      <c r="D3755" s="8" t="s">
        <v>2875</v>
      </c>
      <c r="G3755" s="8" t="s">
        <v>6171</v>
      </c>
      <c r="M3755" t="s">
        <v>5377</v>
      </c>
      <c r="N3755">
        <v>53</v>
      </c>
      <c r="P3755" t="s">
        <v>2875</v>
      </c>
      <c r="Q3755">
        <v>199</v>
      </c>
    </row>
    <row r="3756" spans="1:17" x14ac:dyDescent="0.2">
      <c r="A3756" s="8" t="s">
        <v>5398</v>
      </c>
      <c r="D3756" s="8" t="s">
        <v>6948</v>
      </c>
      <c r="G3756" s="8" t="s">
        <v>2684</v>
      </c>
      <c r="M3756" t="s">
        <v>5398</v>
      </c>
      <c r="N3756">
        <v>70</v>
      </c>
      <c r="P3756" t="s">
        <v>6948</v>
      </c>
      <c r="Q3756">
        <v>125</v>
      </c>
    </row>
    <row r="3757" spans="1:17" x14ac:dyDescent="0.2">
      <c r="A3757" s="8" t="s">
        <v>5434</v>
      </c>
      <c r="D3757" s="8" t="s">
        <v>6949</v>
      </c>
      <c r="G3757" s="8" t="s">
        <v>1893</v>
      </c>
      <c r="M3757" t="s">
        <v>5434</v>
      </c>
      <c r="N3757">
        <v>10</v>
      </c>
      <c r="P3757" t="s">
        <v>6949</v>
      </c>
      <c r="Q3757">
        <v>132</v>
      </c>
    </row>
    <row r="3758" spans="1:17" x14ac:dyDescent="0.2">
      <c r="A3758" s="8" t="s">
        <v>2564</v>
      </c>
      <c r="D3758" s="8" t="s">
        <v>7677</v>
      </c>
      <c r="G3758" s="8" t="s">
        <v>2025</v>
      </c>
      <c r="M3758" t="s">
        <v>2564</v>
      </c>
      <c r="N3758">
        <v>172</v>
      </c>
      <c r="P3758" t="s">
        <v>7677</v>
      </c>
      <c r="Q3758">
        <v>117</v>
      </c>
    </row>
    <row r="3759" spans="1:17" x14ac:dyDescent="0.2">
      <c r="A3759" s="8" t="s">
        <v>2558</v>
      </c>
      <c r="D3759" s="8" t="s">
        <v>2419</v>
      </c>
      <c r="G3759" s="8" t="s">
        <v>2209</v>
      </c>
      <c r="M3759" t="s">
        <v>2558</v>
      </c>
      <c r="N3759">
        <v>157</v>
      </c>
      <c r="P3759" t="s">
        <v>2419</v>
      </c>
      <c r="Q3759">
        <v>188</v>
      </c>
    </row>
    <row r="3760" spans="1:17" x14ac:dyDescent="0.2">
      <c r="A3760" s="8" t="s">
        <v>2543</v>
      </c>
      <c r="D3760" s="8" t="s">
        <v>2428</v>
      </c>
      <c r="G3760" s="8" t="s">
        <v>6203</v>
      </c>
      <c r="M3760" t="s">
        <v>2543</v>
      </c>
      <c r="N3760">
        <v>136</v>
      </c>
      <c r="P3760" t="s">
        <v>2428</v>
      </c>
      <c r="Q3760">
        <v>169</v>
      </c>
    </row>
    <row r="3761" spans="1:17" x14ac:dyDescent="0.2">
      <c r="A3761" s="8" t="s">
        <v>2531</v>
      </c>
      <c r="D3761" s="8" t="s">
        <v>1934</v>
      </c>
      <c r="G3761" s="8" t="s">
        <v>1482</v>
      </c>
      <c r="M3761" t="s">
        <v>2531</v>
      </c>
      <c r="N3761">
        <v>124</v>
      </c>
      <c r="P3761" t="s">
        <v>1934</v>
      </c>
      <c r="Q3761">
        <v>159</v>
      </c>
    </row>
    <row r="3762" spans="1:17" x14ac:dyDescent="0.2">
      <c r="A3762" s="8" t="s">
        <v>2532</v>
      </c>
      <c r="D3762" s="8" t="s">
        <v>2141</v>
      </c>
      <c r="G3762" s="8" t="s">
        <v>1342</v>
      </c>
      <c r="M3762" t="s">
        <v>2532</v>
      </c>
      <c r="N3762">
        <v>123</v>
      </c>
      <c r="P3762" t="s">
        <v>2141</v>
      </c>
      <c r="Q3762">
        <v>151</v>
      </c>
    </row>
    <row r="3763" spans="1:17" x14ac:dyDescent="0.2">
      <c r="A3763" s="8" t="s">
        <v>5575</v>
      </c>
      <c r="D3763" s="8" t="s">
        <v>2314</v>
      </c>
      <c r="G3763" s="8" t="s">
        <v>3429</v>
      </c>
      <c r="M3763" t="s">
        <v>5575</v>
      </c>
      <c r="N3763">
        <v>98</v>
      </c>
      <c r="P3763" t="s">
        <v>2314</v>
      </c>
      <c r="Q3763">
        <v>155</v>
      </c>
    </row>
    <row r="3764" spans="1:17" x14ac:dyDescent="0.2">
      <c r="A3764" s="8" t="s">
        <v>7685</v>
      </c>
      <c r="D3764" s="8" t="s">
        <v>4097</v>
      </c>
      <c r="G3764" s="8" t="s">
        <v>3455</v>
      </c>
      <c r="M3764" t="s">
        <v>7685</v>
      </c>
      <c r="N3764">
        <v>95</v>
      </c>
      <c r="P3764" t="s">
        <v>4097</v>
      </c>
      <c r="Q3764">
        <v>127</v>
      </c>
    </row>
    <row r="3765" spans="1:17" x14ac:dyDescent="0.2">
      <c r="A3765" s="8" t="s">
        <v>5171</v>
      </c>
      <c r="D3765" s="8" t="s">
        <v>4038</v>
      </c>
      <c r="G3765" s="8" t="s">
        <v>3472</v>
      </c>
      <c r="M3765" t="s">
        <v>5171</v>
      </c>
      <c r="N3765">
        <v>83</v>
      </c>
      <c r="P3765" t="s">
        <v>4038</v>
      </c>
      <c r="Q3765">
        <v>140</v>
      </c>
    </row>
    <row r="3766" spans="1:17" x14ac:dyDescent="0.2">
      <c r="A3766" s="8" t="s">
        <v>5251</v>
      </c>
      <c r="D3766" s="8" t="s">
        <v>4143</v>
      </c>
      <c r="G3766" s="8" t="s">
        <v>1554</v>
      </c>
      <c r="M3766" t="s">
        <v>5251</v>
      </c>
      <c r="N3766">
        <v>77</v>
      </c>
      <c r="P3766" t="s">
        <v>4143</v>
      </c>
      <c r="Q3766">
        <v>115</v>
      </c>
    </row>
    <row r="3767" spans="1:17" x14ac:dyDescent="0.2">
      <c r="A3767" s="8" t="s">
        <v>5297</v>
      </c>
      <c r="D3767" s="8" t="s">
        <v>5624</v>
      </c>
      <c r="G3767" s="8" t="s">
        <v>1565</v>
      </c>
      <c r="M3767" t="s">
        <v>5297</v>
      </c>
      <c r="N3767">
        <v>81</v>
      </c>
      <c r="P3767" t="s">
        <v>5624</v>
      </c>
      <c r="Q3767">
        <v>113</v>
      </c>
    </row>
    <row r="3768" spans="1:17" x14ac:dyDescent="0.2">
      <c r="A3768" s="8" t="s">
        <v>7122</v>
      </c>
      <c r="D3768" s="8" t="s">
        <v>7678</v>
      </c>
      <c r="G3768" s="8" t="s">
        <v>3506</v>
      </c>
      <c r="M3768" t="s">
        <v>7122</v>
      </c>
      <c r="N3768">
        <v>52</v>
      </c>
      <c r="P3768" t="s">
        <v>7678</v>
      </c>
      <c r="Q3768">
        <v>84</v>
      </c>
    </row>
    <row r="3769" spans="1:17" x14ac:dyDescent="0.2">
      <c r="A3769" s="8" t="s">
        <v>5395</v>
      </c>
      <c r="D3769" s="8" t="s">
        <v>5657</v>
      </c>
      <c r="G3769" s="8" t="s">
        <v>3480</v>
      </c>
      <c r="M3769" t="s">
        <v>5395</v>
      </c>
      <c r="N3769">
        <v>64</v>
      </c>
      <c r="P3769" t="s">
        <v>5657</v>
      </c>
      <c r="Q3769">
        <v>98</v>
      </c>
    </row>
    <row r="3770" spans="1:17" x14ac:dyDescent="0.2">
      <c r="A3770" s="8" t="s">
        <v>5407</v>
      </c>
      <c r="D3770" s="8" t="s">
        <v>5696</v>
      </c>
      <c r="G3770" s="8" t="s">
        <v>1803</v>
      </c>
      <c r="M3770" t="s">
        <v>5407</v>
      </c>
      <c r="N3770">
        <v>44</v>
      </c>
      <c r="P3770" t="s">
        <v>5696</v>
      </c>
      <c r="Q3770">
        <v>88</v>
      </c>
    </row>
    <row r="3771" spans="1:17" x14ac:dyDescent="0.2">
      <c r="A3771" s="8" t="s">
        <v>5444</v>
      </c>
      <c r="D3771" s="8" t="s">
        <v>7679</v>
      </c>
      <c r="G3771" s="8" t="s">
        <v>1757</v>
      </c>
      <c r="M3771" t="s">
        <v>5444</v>
      </c>
      <c r="N3771">
        <v>23</v>
      </c>
      <c r="P3771" t="s">
        <v>7679</v>
      </c>
      <c r="Q3771">
        <v>79</v>
      </c>
    </row>
    <row r="3772" spans="1:17" x14ac:dyDescent="0.2">
      <c r="A3772" s="8" t="s">
        <v>5501</v>
      </c>
      <c r="D3772" s="8" t="s">
        <v>5734</v>
      </c>
      <c r="G3772" s="8" t="s">
        <v>3550</v>
      </c>
      <c r="M3772" t="s">
        <v>5501</v>
      </c>
      <c r="N3772">
        <v>117</v>
      </c>
      <c r="P3772" t="s">
        <v>5734</v>
      </c>
      <c r="Q3772">
        <v>83</v>
      </c>
    </row>
    <row r="3773" spans="1:17" x14ac:dyDescent="0.2">
      <c r="A3773" s="8" t="s">
        <v>2474</v>
      </c>
      <c r="D3773" s="8" t="s">
        <v>5773</v>
      </c>
      <c r="G3773" s="8" t="s">
        <v>3596</v>
      </c>
      <c r="M3773" t="s">
        <v>2474</v>
      </c>
      <c r="N3773">
        <v>131</v>
      </c>
      <c r="P3773" t="s">
        <v>5773</v>
      </c>
      <c r="Q3773">
        <v>77</v>
      </c>
    </row>
    <row r="3774" spans="1:17" x14ac:dyDescent="0.2">
      <c r="A3774" s="8" t="s">
        <v>7123</v>
      </c>
      <c r="D3774" s="8" t="s">
        <v>5813</v>
      </c>
      <c r="G3774" s="8" t="s">
        <v>1850</v>
      </c>
      <c r="M3774" t="s">
        <v>7123</v>
      </c>
      <c r="N3774">
        <v>126</v>
      </c>
      <c r="P3774" t="s">
        <v>5813</v>
      </c>
      <c r="Q3774">
        <v>72</v>
      </c>
    </row>
    <row r="3775" spans="1:17" x14ac:dyDescent="0.2">
      <c r="A3775" s="8" t="s">
        <v>2940</v>
      </c>
      <c r="D3775" s="8" t="s">
        <v>5871</v>
      </c>
      <c r="G3775" s="8" t="s">
        <v>3641</v>
      </c>
      <c r="M3775" t="s">
        <v>2940</v>
      </c>
      <c r="N3775">
        <v>114</v>
      </c>
      <c r="P3775" t="s">
        <v>5871</v>
      </c>
      <c r="Q3775">
        <v>68</v>
      </c>
    </row>
    <row r="3776" spans="1:17" x14ac:dyDescent="0.2">
      <c r="A3776" s="8" t="s">
        <v>7989</v>
      </c>
      <c r="D3776" s="8" t="s">
        <v>5986</v>
      </c>
      <c r="G3776" s="8" t="s">
        <v>3674</v>
      </c>
      <c r="M3776" t="s">
        <v>7989</v>
      </c>
      <c r="N3776">
        <v>87</v>
      </c>
      <c r="P3776" t="s">
        <v>5986</v>
      </c>
      <c r="Q3776">
        <v>71</v>
      </c>
    </row>
    <row r="3777" spans="1:17" x14ac:dyDescent="0.2">
      <c r="A3777" s="8" t="s">
        <v>6950</v>
      </c>
      <c r="D3777" s="8" t="s">
        <v>5993</v>
      </c>
      <c r="G3777" s="8" t="s">
        <v>3735</v>
      </c>
      <c r="M3777" t="s">
        <v>6950</v>
      </c>
      <c r="N3777">
        <v>103</v>
      </c>
      <c r="P3777" t="s">
        <v>5993</v>
      </c>
      <c r="Q3777">
        <v>65</v>
      </c>
    </row>
    <row r="3778" spans="1:17" x14ac:dyDescent="0.2">
      <c r="A3778" s="8" t="s">
        <v>7990</v>
      </c>
      <c r="D3778" s="8" t="s">
        <v>6047</v>
      </c>
      <c r="G3778" s="8" t="s">
        <v>3620</v>
      </c>
      <c r="M3778" t="s">
        <v>7990</v>
      </c>
      <c r="N3778">
        <v>62</v>
      </c>
      <c r="P3778" t="s">
        <v>6047</v>
      </c>
      <c r="Q3778">
        <v>45</v>
      </c>
    </row>
    <row r="3779" spans="1:17" x14ac:dyDescent="0.2">
      <c r="A3779" s="8" t="s">
        <v>7991</v>
      </c>
      <c r="D3779" s="8" t="s">
        <v>7680</v>
      </c>
      <c r="G3779" s="8" t="s">
        <v>7676</v>
      </c>
      <c r="M3779" t="s">
        <v>7991</v>
      </c>
      <c r="N3779">
        <v>35</v>
      </c>
      <c r="P3779" t="s">
        <v>7680</v>
      </c>
      <c r="Q3779">
        <v>32</v>
      </c>
    </row>
    <row r="3780" spans="1:17" x14ac:dyDescent="0.2">
      <c r="A3780" s="8" t="s">
        <v>2716</v>
      </c>
      <c r="D3780" s="8" t="s">
        <v>7681</v>
      </c>
      <c r="G3780" s="8" t="s">
        <v>3756</v>
      </c>
      <c r="M3780" t="s">
        <v>2716</v>
      </c>
      <c r="N3780">
        <v>151</v>
      </c>
      <c r="P3780" t="s">
        <v>7681</v>
      </c>
      <c r="Q3780">
        <v>28</v>
      </c>
    </row>
    <row r="3781" spans="1:17" x14ac:dyDescent="0.2">
      <c r="A3781" s="8" t="s">
        <v>3376</v>
      </c>
      <c r="D3781" s="8" t="s">
        <v>6143</v>
      </c>
      <c r="G3781" s="8" t="s">
        <v>3762</v>
      </c>
      <c r="M3781" t="s">
        <v>3376</v>
      </c>
      <c r="N3781">
        <v>140</v>
      </c>
      <c r="P3781" t="s">
        <v>6143</v>
      </c>
      <c r="Q3781">
        <v>52</v>
      </c>
    </row>
    <row r="3782" spans="1:17" x14ac:dyDescent="0.2">
      <c r="A3782" s="8" t="s">
        <v>3394</v>
      </c>
      <c r="D3782" s="8" t="s">
        <v>6149</v>
      </c>
      <c r="G3782" s="8" t="s">
        <v>3799</v>
      </c>
      <c r="M3782" t="s">
        <v>3394</v>
      </c>
      <c r="N3782">
        <v>111</v>
      </c>
      <c r="P3782" t="s">
        <v>6149</v>
      </c>
      <c r="Q3782">
        <v>29</v>
      </c>
    </row>
    <row r="3783" spans="1:17" x14ac:dyDescent="0.2">
      <c r="A3783" s="8" t="s">
        <v>6951</v>
      </c>
      <c r="D3783" s="8" t="s">
        <v>6172</v>
      </c>
      <c r="G3783" s="8" t="s">
        <v>3880</v>
      </c>
      <c r="M3783" t="s">
        <v>6951</v>
      </c>
      <c r="N3783">
        <v>43</v>
      </c>
      <c r="P3783" t="s">
        <v>6172</v>
      </c>
      <c r="Q3783">
        <v>66</v>
      </c>
    </row>
    <row r="3784" spans="1:17" x14ac:dyDescent="0.2">
      <c r="A3784" s="8" t="s">
        <v>4535</v>
      </c>
      <c r="D3784" s="8" t="s">
        <v>7318</v>
      </c>
      <c r="G3784" s="8" t="s">
        <v>3897</v>
      </c>
      <c r="M3784" t="s">
        <v>4535</v>
      </c>
      <c r="N3784">
        <v>45</v>
      </c>
      <c r="P3784" t="s">
        <v>7318</v>
      </c>
      <c r="Q3784">
        <v>48</v>
      </c>
    </row>
    <row r="3785" spans="1:17" x14ac:dyDescent="0.2">
      <c r="A3785" s="8" t="s">
        <v>4985</v>
      </c>
      <c r="D3785" s="8" t="s">
        <v>2686</v>
      </c>
      <c r="G3785" s="8" t="s">
        <v>3930</v>
      </c>
      <c r="M3785" t="s">
        <v>4985</v>
      </c>
      <c r="N3785">
        <v>111</v>
      </c>
      <c r="P3785" t="s">
        <v>2686</v>
      </c>
      <c r="Q3785">
        <v>152</v>
      </c>
    </row>
    <row r="3786" spans="1:17" x14ac:dyDescent="0.2">
      <c r="A3786" s="8" t="s">
        <v>7264</v>
      </c>
      <c r="D3786" s="8" t="s">
        <v>2213</v>
      </c>
      <c r="G3786" s="8" t="s">
        <v>3963</v>
      </c>
      <c r="M3786" t="s">
        <v>7264</v>
      </c>
      <c r="N3786">
        <v>73</v>
      </c>
      <c r="P3786" t="s">
        <v>2213</v>
      </c>
      <c r="Q3786">
        <v>143</v>
      </c>
    </row>
    <row r="3787" spans="1:17" x14ac:dyDescent="0.2">
      <c r="A3787" s="8" t="s">
        <v>3058</v>
      </c>
      <c r="D3787" s="8" t="s">
        <v>2370</v>
      </c>
      <c r="G3787" s="8" t="s">
        <v>4011</v>
      </c>
      <c r="M3787" t="s">
        <v>3058</v>
      </c>
      <c r="N3787">
        <v>80</v>
      </c>
      <c r="P3787" t="s">
        <v>2370</v>
      </c>
      <c r="Q3787">
        <v>115</v>
      </c>
    </row>
    <row r="3788" spans="1:17" x14ac:dyDescent="0.2">
      <c r="A3788" s="8" t="s">
        <v>6952</v>
      </c>
      <c r="D3788" s="8" t="s">
        <v>6304</v>
      </c>
      <c r="G3788" s="8" t="s">
        <v>2875</v>
      </c>
      <c r="M3788" t="s">
        <v>6952</v>
      </c>
      <c r="N3788">
        <v>61</v>
      </c>
      <c r="P3788" t="s">
        <v>6304</v>
      </c>
      <c r="Q3788">
        <v>108</v>
      </c>
    </row>
    <row r="3789" spans="1:17" x14ac:dyDescent="0.2">
      <c r="A3789" s="8" t="s">
        <v>2788</v>
      </c>
      <c r="D3789" s="8" t="s">
        <v>1450</v>
      </c>
      <c r="G3789" s="8" t="s">
        <v>6948</v>
      </c>
      <c r="M3789" t="s">
        <v>2788</v>
      </c>
      <c r="N3789">
        <v>122</v>
      </c>
      <c r="P3789" t="s">
        <v>1450</v>
      </c>
      <c r="Q3789">
        <v>127</v>
      </c>
    </row>
    <row r="3790" spans="1:17" x14ac:dyDescent="0.2">
      <c r="A3790" s="8" t="s">
        <v>2064</v>
      </c>
      <c r="D3790" s="8" t="s">
        <v>5589</v>
      </c>
      <c r="G3790" s="8" t="s">
        <v>6949</v>
      </c>
      <c r="M3790" t="s">
        <v>2064</v>
      </c>
      <c r="N3790">
        <v>126</v>
      </c>
      <c r="P3790" t="s">
        <v>5589</v>
      </c>
      <c r="Q3790">
        <v>104</v>
      </c>
    </row>
    <row r="3791" spans="1:17" x14ac:dyDescent="0.2">
      <c r="A3791" s="8" t="s">
        <v>3387</v>
      </c>
      <c r="D3791" s="8" t="s">
        <v>1627</v>
      </c>
      <c r="G3791" s="8" t="s">
        <v>7677</v>
      </c>
      <c r="M3791" t="s">
        <v>3387</v>
      </c>
      <c r="N3791">
        <v>109</v>
      </c>
      <c r="P3791" t="s">
        <v>1627</v>
      </c>
      <c r="Q3791">
        <v>114</v>
      </c>
    </row>
    <row r="3792" spans="1:17" x14ac:dyDescent="0.2">
      <c r="A3792" s="8" t="s">
        <v>7686</v>
      </c>
      <c r="D3792" s="8" t="s">
        <v>5671</v>
      </c>
      <c r="G3792" s="8" t="s">
        <v>2419</v>
      </c>
      <c r="M3792" t="s">
        <v>7686</v>
      </c>
      <c r="N3792">
        <v>71</v>
      </c>
      <c r="P3792" t="s">
        <v>5671</v>
      </c>
      <c r="Q3792">
        <v>82</v>
      </c>
    </row>
    <row r="3793" spans="1:17" x14ac:dyDescent="0.2">
      <c r="A3793" s="8" t="s">
        <v>7124</v>
      </c>
      <c r="D3793" s="8" t="s">
        <v>1726</v>
      </c>
      <c r="G3793" s="8" t="s">
        <v>2428</v>
      </c>
      <c r="M3793" t="s">
        <v>7124</v>
      </c>
      <c r="N3793">
        <v>68</v>
      </c>
      <c r="P3793" t="s">
        <v>1726</v>
      </c>
      <c r="Q3793">
        <v>97</v>
      </c>
    </row>
    <row r="3794" spans="1:17" x14ac:dyDescent="0.2">
      <c r="A3794" s="8" t="s">
        <v>5544</v>
      </c>
      <c r="D3794" s="8" t="s">
        <v>5729</v>
      </c>
      <c r="G3794" s="8" t="s">
        <v>1934</v>
      </c>
      <c r="M3794" t="s">
        <v>5544</v>
      </c>
      <c r="N3794">
        <v>113</v>
      </c>
      <c r="P3794" t="s">
        <v>5729</v>
      </c>
      <c r="Q3794">
        <v>77</v>
      </c>
    </row>
    <row r="3795" spans="1:17" x14ac:dyDescent="0.2">
      <c r="A3795" s="8" t="s">
        <v>7687</v>
      </c>
      <c r="D3795" s="8" t="s">
        <v>7682</v>
      </c>
      <c r="G3795" s="8" t="s">
        <v>2141</v>
      </c>
      <c r="M3795" t="s">
        <v>7687</v>
      </c>
      <c r="N3795">
        <v>109</v>
      </c>
      <c r="P3795" t="s">
        <v>7682</v>
      </c>
      <c r="Q3795">
        <v>61</v>
      </c>
    </row>
    <row r="3796" spans="1:17" x14ac:dyDescent="0.2">
      <c r="A3796" s="8" t="s">
        <v>1427</v>
      </c>
      <c r="D3796" s="8" t="s">
        <v>5793</v>
      </c>
      <c r="G3796" s="8" t="s">
        <v>2314</v>
      </c>
      <c r="M3796" t="s">
        <v>1427</v>
      </c>
      <c r="N3796">
        <v>131</v>
      </c>
      <c r="P3796" t="s">
        <v>5793</v>
      </c>
      <c r="Q3796">
        <v>89</v>
      </c>
    </row>
    <row r="3797" spans="1:17" x14ac:dyDescent="0.2">
      <c r="A3797" s="8" t="s">
        <v>3469</v>
      </c>
      <c r="D3797" s="8" t="s">
        <v>5876</v>
      </c>
      <c r="G3797" s="8" t="s">
        <v>4097</v>
      </c>
      <c r="M3797" t="s">
        <v>3469</v>
      </c>
      <c r="N3797">
        <v>125</v>
      </c>
      <c r="P3797" t="s">
        <v>5876</v>
      </c>
      <c r="Q3797">
        <v>86</v>
      </c>
    </row>
    <row r="3798" spans="1:17" x14ac:dyDescent="0.2">
      <c r="A3798" s="8" t="s">
        <v>6953</v>
      </c>
      <c r="D3798" s="8" t="s">
        <v>5868</v>
      </c>
      <c r="G3798" s="8" t="s">
        <v>4038</v>
      </c>
      <c r="M3798" t="s">
        <v>6953</v>
      </c>
      <c r="N3798">
        <v>88</v>
      </c>
      <c r="P3798" t="s">
        <v>5868</v>
      </c>
      <c r="Q3798">
        <v>53</v>
      </c>
    </row>
    <row r="3799" spans="1:17" x14ac:dyDescent="0.2">
      <c r="A3799" s="8" t="s">
        <v>1562</v>
      </c>
      <c r="D3799" s="8" t="s">
        <v>5935</v>
      </c>
      <c r="G3799" s="8" t="s">
        <v>4143</v>
      </c>
      <c r="M3799" t="s">
        <v>1562</v>
      </c>
      <c r="N3799">
        <v>96</v>
      </c>
      <c r="P3799" t="s">
        <v>5935</v>
      </c>
      <c r="Q3799">
        <v>74</v>
      </c>
    </row>
    <row r="3800" spans="1:17" x14ac:dyDescent="0.2">
      <c r="A3800" s="8" t="s">
        <v>1711</v>
      </c>
      <c r="D3800" s="8" t="s">
        <v>5944</v>
      </c>
      <c r="G3800" s="8" t="s">
        <v>5624</v>
      </c>
      <c r="M3800" t="s">
        <v>1711</v>
      </c>
      <c r="N3800">
        <v>89</v>
      </c>
      <c r="P3800" t="s">
        <v>5944</v>
      </c>
      <c r="Q3800">
        <v>58</v>
      </c>
    </row>
    <row r="3801" spans="1:17" x14ac:dyDescent="0.2">
      <c r="A3801" s="8" t="s">
        <v>7688</v>
      </c>
      <c r="D3801" s="8" t="s">
        <v>6007</v>
      </c>
      <c r="G3801" s="8" t="s">
        <v>7678</v>
      </c>
      <c r="M3801" t="s">
        <v>7688</v>
      </c>
      <c r="N3801">
        <v>74</v>
      </c>
      <c r="P3801" t="s">
        <v>6007</v>
      </c>
      <c r="Q3801">
        <v>55</v>
      </c>
    </row>
    <row r="3802" spans="1:17" x14ac:dyDescent="0.2">
      <c r="A3802" s="8" t="s">
        <v>3634</v>
      </c>
      <c r="D3802" s="8" t="s">
        <v>6013</v>
      </c>
      <c r="G3802" s="8" t="s">
        <v>5657</v>
      </c>
      <c r="M3802" t="s">
        <v>3634</v>
      </c>
      <c r="N3802">
        <v>82</v>
      </c>
      <c r="P3802" t="s">
        <v>6013</v>
      </c>
      <c r="Q3802">
        <v>41</v>
      </c>
    </row>
    <row r="3803" spans="1:17" x14ac:dyDescent="0.2">
      <c r="A3803" s="8" t="s">
        <v>3747</v>
      </c>
      <c r="D3803" s="8" t="s">
        <v>6085</v>
      </c>
      <c r="G3803" s="8" t="s">
        <v>5696</v>
      </c>
      <c r="M3803" t="s">
        <v>3747</v>
      </c>
      <c r="N3803">
        <v>61</v>
      </c>
      <c r="P3803" t="s">
        <v>6085</v>
      </c>
      <c r="Q3803">
        <v>63</v>
      </c>
    </row>
    <row r="3804" spans="1:17" x14ac:dyDescent="0.2">
      <c r="A3804" s="8" t="s">
        <v>3831</v>
      </c>
      <c r="D3804" s="8" t="s">
        <v>6122</v>
      </c>
      <c r="G3804" s="8" t="s">
        <v>5734</v>
      </c>
      <c r="M3804" t="s">
        <v>3831</v>
      </c>
      <c r="N3804">
        <v>56</v>
      </c>
      <c r="P3804" t="s">
        <v>6122</v>
      </c>
      <c r="Q3804">
        <v>47</v>
      </c>
    </row>
    <row r="3805" spans="1:17" x14ac:dyDescent="0.2">
      <c r="A3805" s="8" t="s">
        <v>3813</v>
      </c>
      <c r="D3805" s="8" t="s">
        <v>7263</v>
      </c>
      <c r="G3805" s="8" t="s">
        <v>5773</v>
      </c>
      <c r="M3805" t="s">
        <v>3813</v>
      </c>
      <c r="N3805">
        <v>45</v>
      </c>
      <c r="P3805" t="s">
        <v>7263</v>
      </c>
      <c r="Q3805">
        <v>26</v>
      </c>
    </row>
    <row r="3806" spans="1:17" x14ac:dyDescent="0.2">
      <c r="A3806" s="8" t="s">
        <v>3950</v>
      </c>
      <c r="D3806" s="8" t="s">
        <v>7683</v>
      </c>
      <c r="G3806" s="8" t="s">
        <v>5813</v>
      </c>
      <c r="M3806" t="s">
        <v>3950</v>
      </c>
      <c r="N3806">
        <v>48</v>
      </c>
      <c r="P3806" t="s">
        <v>7683</v>
      </c>
      <c r="Q3806">
        <v>139</v>
      </c>
    </row>
    <row r="3807" spans="1:17" x14ac:dyDescent="0.2">
      <c r="A3807" s="8" t="s">
        <v>6954</v>
      </c>
      <c r="D3807" s="8" t="s">
        <v>2670</v>
      </c>
      <c r="G3807" s="8" t="s">
        <v>5871</v>
      </c>
      <c r="M3807" t="s">
        <v>6954</v>
      </c>
      <c r="N3807">
        <v>18</v>
      </c>
      <c r="P3807" t="s">
        <v>2670</v>
      </c>
      <c r="Q3807">
        <v>164</v>
      </c>
    </row>
    <row r="3808" spans="1:17" x14ac:dyDescent="0.2">
      <c r="A3808" s="8" t="s">
        <v>2887</v>
      </c>
      <c r="D3808" s="8" t="s">
        <v>2032</v>
      </c>
      <c r="G3808" s="8" t="s">
        <v>5986</v>
      </c>
      <c r="M3808" t="s">
        <v>2887</v>
      </c>
      <c r="N3808">
        <v>169</v>
      </c>
      <c r="P3808" t="s">
        <v>2032</v>
      </c>
      <c r="Q3808">
        <v>152</v>
      </c>
    </row>
    <row r="3809" spans="1:17" x14ac:dyDescent="0.2">
      <c r="A3809" s="8" t="s">
        <v>1923</v>
      </c>
      <c r="D3809" s="8" t="s">
        <v>6188</v>
      </c>
      <c r="G3809" s="8" t="s">
        <v>5993</v>
      </c>
      <c r="M3809" t="s">
        <v>1923</v>
      </c>
      <c r="N3809">
        <v>164</v>
      </c>
      <c r="P3809" t="s">
        <v>6188</v>
      </c>
      <c r="Q3809">
        <v>142</v>
      </c>
    </row>
    <row r="3810" spans="1:17" x14ac:dyDescent="0.2">
      <c r="A3810" s="8" t="s">
        <v>1936</v>
      </c>
      <c r="D3810" s="8" t="s">
        <v>6301</v>
      </c>
      <c r="G3810" s="8" t="s">
        <v>6047</v>
      </c>
      <c r="M3810" t="s">
        <v>1936</v>
      </c>
      <c r="N3810">
        <v>149</v>
      </c>
      <c r="P3810" t="s">
        <v>6301</v>
      </c>
      <c r="Q3810">
        <v>124</v>
      </c>
    </row>
    <row r="3811" spans="1:17" x14ac:dyDescent="0.2">
      <c r="A3811" s="8" t="s">
        <v>2315</v>
      </c>
      <c r="D3811" s="8" t="s">
        <v>1525</v>
      </c>
      <c r="G3811" s="8" t="s">
        <v>7680</v>
      </c>
      <c r="M3811" t="s">
        <v>2315</v>
      </c>
      <c r="N3811">
        <v>133</v>
      </c>
      <c r="P3811" t="s">
        <v>1525</v>
      </c>
      <c r="Q3811">
        <v>128</v>
      </c>
    </row>
    <row r="3812" spans="1:17" x14ac:dyDescent="0.2">
      <c r="A3812" s="8" t="s">
        <v>4034</v>
      </c>
      <c r="D3812" s="8" t="s">
        <v>5118</v>
      </c>
      <c r="G3812" s="8" t="s">
        <v>7681</v>
      </c>
      <c r="M3812" t="s">
        <v>4034</v>
      </c>
      <c r="N3812">
        <v>131</v>
      </c>
      <c r="P3812" t="s">
        <v>5118</v>
      </c>
      <c r="Q3812">
        <v>125</v>
      </c>
    </row>
    <row r="3813" spans="1:17" x14ac:dyDescent="0.2">
      <c r="A3813" s="8" t="s">
        <v>4039</v>
      </c>
      <c r="D3813" s="8" t="s">
        <v>5122</v>
      </c>
      <c r="G3813" s="8" t="s">
        <v>6143</v>
      </c>
      <c r="M3813" t="s">
        <v>4039</v>
      </c>
      <c r="N3813">
        <v>125</v>
      </c>
      <c r="P3813" t="s">
        <v>5122</v>
      </c>
      <c r="Q3813">
        <v>100</v>
      </c>
    </row>
    <row r="3814" spans="1:17" x14ac:dyDescent="0.2">
      <c r="A3814" s="8" t="s">
        <v>4019</v>
      </c>
      <c r="D3814" s="8" t="s">
        <v>1678</v>
      </c>
      <c r="G3814" s="8" t="s">
        <v>6149</v>
      </c>
      <c r="M3814" t="s">
        <v>4019</v>
      </c>
      <c r="N3814">
        <v>117</v>
      </c>
      <c r="P3814" t="s">
        <v>1678</v>
      </c>
      <c r="Q3814">
        <v>119</v>
      </c>
    </row>
    <row r="3815" spans="1:17" x14ac:dyDescent="0.2">
      <c r="A3815" s="8" t="s">
        <v>5617</v>
      </c>
      <c r="D3815" s="8" t="s">
        <v>5154</v>
      </c>
      <c r="G3815" s="8" t="s">
        <v>6172</v>
      </c>
      <c r="M3815" t="s">
        <v>5617</v>
      </c>
      <c r="N3815">
        <v>101</v>
      </c>
      <c r="P3815" t="s">
        <v>5154</v>
      </c>
      <c r="Q3815">
        <v>100</v>
      </c>
    </row>
    <row r="3816" spans="1:17" x14ac:dyDescent="0.2">
      <c r="A3816" s="8" t="s">
        <v>5674</v>
      </c>
      <c r="D3816" s="8" t="s">
        <v>5174</v>
      </c>
      <c r="G3816" s="8" t="s">
        <v>7318</v>
      </c>
      <c r="M3816" t="s">
        <v>5674</v>
      </c>
      <c r="N3816">
        <v>94</v>
      </c>
      <c r="P3816" t="s">
        <v>5174</v>
      </c>
      <c r="Q3816">
        <v>83</v>
      </c>
    </row>
    <row r="3817" spans="1:17" x14ac:dyDescent="0.2">
      <c r="A3817" s="8" t="s">
        <v>5719</v>
      </c>
      <c r="D3817" s="8" t="s">
        <v>7684</v>
      </c>
      <c r="G3817" s="8" t="s">
        <v>6378</v>
      </c>
      <c r="M3817" t="s">
        <v>5719</v>
      </c>
      <c r="N3817">
        <v>69</v>
      </c>
      <c r="P3817" t="s">
        <v>7684</v>
      </c>
      <c r="Q3817">
        <v>77</v>
      </c>
    </row>
    <row r="3818" spans="1:17" x14ac:dyDescent="0.2">
      <c r="A3818" s="8" t="s">
        <v>6733</v>
      </c>
      <c r="D3818" s="8" t="s">
        <v>1828</v>
      </c>
      <c r="G3818" s="8" t="s">
        <v>2686</v>
      </c>
      <c r="M3818" t="s">
        <v>6733</v>
      </c>
      <c r="N3818">
        <v>86</v>
      </c>
      <c r="P3818" t="s">
        <v>1828</v>
      </c>
      <c r="Q3818">
        <v>96</v>
      </c>
    </row>
    <row r="3819" spans="1:17" x14ac:dyDescent="0.2">
      <c r="A3819" s="8" t="s">
        <v>6955</v>
      </c>
      <c r="D3819" s="8" t="s">
        <v>5212</v>
      </c>
      <c r="G3819" s="8" t="s">
        <v>2213</v>
      </c>
      <c r="M3819" t="s">
        <v>6955</v>
      </c>
      <c r="N3819">
        <v>67</v>
      </c>
      <c r="P3819" t="s">
        <v>5212</v>
      </c>
      <c r="Q3819">
        <v>88</v>
      </c>
    </row>
    <row r="3820" spans="1:17" x14ac:dyDescent="0.2">
      <c r="A3820" s="8" t="s">
        <v>7689</v>
      </c>
      <c r="D3820" s="8" t="s">
        <v>5234</v>
      </c>
      <c r="G3820" s="8" t="s">
        <v>2370</v>
      </c>
      <c r="M3820" t="s">
        <v>7689</v>
      </c>
      <c r="N3820">
        <v>48</v>
      </c>
      <c r="P3820" t="s">
        <v>5234</v>
      </c>
      <c r="Q3820">
        <v>68</v>
      </c>
    </row>
    <row r="3821" spans="1:17" x14ac:dyDescent="0.2">
      <c r="A3821" s="8" t="s">
        <v>6049</v>
      </c>
      <c r="D3821" s="8" t="s">
        <v>5275</v>
      </c>
      <c r="G3821" s="8" t="s">
        <v>6304</v>
      </c>
      <c r="M3821" t="s">
        <v>6049</v>
      </c>
      <c r="N3821">
        <v>42</v>
      </c>
      <c r="P3821" t="s">
        <v>5275</v>
      </c>
      <c r="Q3821">
        <v>96</v>
      </c>
    </row>
    <row r="3822" spans="1:17" x14ac:dyDescent="0.2">
      <c r="A3822" s="8" t="s">
        <v>7265</v>
      </c>
      <c r="D3822" s="8" t="s">
        <v>5313</v>
      </c>
      <c r="G3822" s="8" t="s">
        <v>1450</v>
      </c>
      <c r="M3822" t="s">
        <v>7265</v>
      </c>
      <c r="N3822">
        <v>39</v>
      </c>
      <c r="P3822" t="s">
        <v>5313</v>
      </c>
      <c r="Q3822">
        <v>73</v>
      </c>
    </row>
    <row r="3823" spans="1:17" x14ac:dyDescent="0.2">
      <c r="A3823" s="8" t="s">
        <v>6734</v>
      </c>
      <c r="D3823" s="8" t="s">
        <v>5320</v>
      </c>
      <c r="G3823" s="8" t="s">
        <v>5589</v>
      </c>
      <c r="M3823" t="s">
        <v>6734</v>
      </c>
      <c r="N3823">
        <v>40</v>
      </c>
      <c r="P3823" t="s">
        <v>5320</v>
      </c>
      <c r="Q3823">
        <v>63</v>
      </c>
    </row>
    <row r="3824" spans="1:17" x14ac:dyDescent="0.2">
      <c r="A3824" s="8" t="s">
        <v>2773</v>
      </c>
      <c r="D3824" s="8" t="s">
        <v>5378</v>
      </c>
      <c r="G3824" s="8" t="s">
        <v>1627</v>
      </c>
      <c r="M3824" t="s">
        <v>2773</v>
      </c>
      <c r="N3824">
        <v>144</v>
      </c>
      <c r="P3824" t="s">
        <v>5378</v>
      </c>
      <c r="Q3824">
        <v>65</v>
      </c>
    </row>
    <row r="3825" spans="1:17" x14ac:dyDescent="0.2">
      <c r="A3825" s="8" t="s">
        <v>2372</v>
      </c>
      <c r="D3825" s="8" t="s">
        <v>5377</v>
      </c>
      <c r="G3825" s="8" t="s">
        <v>5671</v>
      </c>
      <c r="M3825" t="s">
        <v>2372</v>
      </c>
      <c r="N3825">
        <v>129</v>
      </c>
      <c r="P3825" t="s">
        <v>5377</v>
      </c>
      <c r="Q3825">
        <v>48</v>
      </c>
    </row>
    <row r="3826" spans="1:17" x14ac:dyDescent="0.2">
      <c r="A3826" s="8" t="s">
        <v>6311</v>
      </c>
      <c r="D3826" s="8" t="s">
        <v>5398</v>
      </c>
      <c r="G3826" s="8" t="s">
        <v>1726</v>
      </c>
      <c r="M3826" t="s">
        <v>6311</v>
      </c>
      <c r="N3826">
        <v>106</v>
      </c>
      <c r="P3826" t="s">
        <v>5398</v>
      </c>
      <c r="Q3826">
        <v>67</v>
      </c>
    </row>
    <row r="3827" spans="1:17" x14ac:dyDescent="0.2">
      <c r="A3827" s="8" t="s">
        <v>1511</v>
      </c>
      <c r="D3827" s="8" t="s">
        <v>5434</v>
      </c>
      <c r="G3827" s="8" t="s">
        <v>5729</v>
      </c>
      <c r="M3827" t="s">
        <v>1511</v>
      </c>
      <c r="N3827">
        <v>140</v>
      </c>
      <c r="P3827" t="s">
        <v>5434</v>
      </c>
      <c r="Q3827">
        <v>28</v>
      </c>
    </row>
    <row r="3828" spans="1:17" x14ac:dyDescent="0.2">
      <c r="A3828" s="8" t="s">
        <v>1447</v>
      </c>
      <c r="D3828" s="8" t="s">
        <v>2564</v>
      </c>
      <c r="G3828" s="8" t="s">
        <v>7682</v>
      </c>
      <c r="M3828" t="s">
        <v>1447</v>
      </c>
      <c r="N3828">
        <v>129</v>
      </c>
      <c r="P3828" t="s">
        <v>2564</v>
      </c>
      <c r="Q3828">
        <v>175</v>
      </c>
    </row>
    <row r="3829" spans="1:17" x14ac:dyDescent="0.2">
      <c r="A3829" s="8" t="s">
        <v>3456</v>
      </c>
      <c r="D3829" s="8" t="s">
        <v>2558</v>
      </c>
      <c r="G3829" s="8" t="s">
        <v>5793</v>
      </c>
      <c r="M3829" t="s">
        <v>3456</v>
      </c>
      <c r="N3829">
        <v>105</v>
      </c>
      <c r="P3829" t="s">
        <v>2558</v>
      </c>
      <c r="Q3829">
        <v>162</v>
      </c>
    </row>
    <row r="3830" spans="1:17" x14ac:dyDescent="0.2">
      <c r="A3830" s="8" t="s">
        <v>1672</v>
      </c>
      <c r="D3830" s="8" t="s">
        <v>2543</v>
      </c>
      <c r="G3830" s="8" t="s">
        <v>5876</v>
      </c>
      <c r="M3830" t="s">
        <v>1672</v>
      </c>
      <c r="N3830">
        <v>111</v>
      </c>
      <c r="P3830" t="s">
        <v>2543</v>
      </c>
      <c r="Q3830">
        <v>134</v>
      </c>
    </row>
    <row r="3831" spans="1:17" x14ac:dyDescent="0.2">
      <c r="A3831" s="8" t="s">
        <v>1576</v>
      </c>
      <c r="D3831" s="8" t="s">
        <v>2531</v>
      </c>
      <c r="G3831" s="8" t="s">
        <v>5868</v>
      </c>
      <c r="M3831" t="s">
        <v>1576</v>
      </c>
      <c r="N3831">
        <v>97</v>
      </c>
      <c r="P3831" t="s">
        <v>2531</v>
      </c>
      <c r="Q3831">
        <v>124</v>
      </c>
    </row>
    <row r="3832" spans="1:17" x14ac:dyDescent="0.2">
      <c r="A3832" s="8" t="s">
        <v>7690</v>
      </c>
      <c r="D3832" s="8" t="s">
        <v>2532</v>
      </c>
      <c r="G3832" s="8" t="s">
        <v>8417</v>
      </c>
      <c r="M3832" t="s">
        <v>7690</v>
      </c>
      <c r="N3832">
        <v>72</v>
      </c>
      <c r="P3832" t="s">
        <v>2532</v>
      </c>
      <c r="Q3832">
        <v>122</v>
      </c>
    </row>
    <row r="3833" spans="1:17" x14ac:dyDescent="0.2">
      <c r="A3833" s="8" t="s">
        <v>1717</v>
      </c>
      <c r="D3833" s="8" t="s">
        <v>5575</v>
      </c>
      <c r="G3833" s="8" t="s">
        <v>5935</v>
      </c>
      <c r="M3833" t="s">
        <v>1717</v>
      </c>
      <c r="N3833">
        <v>108</v>
      </c>
      <c r="P3833" t="s">
        <v>5575</v>
      </c>
      <c r="Q3833">
        <v>104</v>
      </c>
    </row>
    <row r="3834" spans="1:17" x14ac:dyDescent="0.2">
      <c r="A3834" s="8" t="s">
        <v>3561</v>
      </c>
      <c r="D3834" s="8" t="s">
        <v>7685</v>
      </c>
      <c r="G3834" s="8" t="s">
        <v>5944</v>
      </c>
      <c r="M3834" t="s">
        <v>3561</v>
      </c>
      <c r="N3834">
        <v>82</v>
      </c>
      <c r="P3834" t="s">
        <v>7685</v>
      </c>
      <c r="Q3834">
        <v>100</v>
      </c>
    </row>
    <row r="3835" spans="1:17" x14ac:dyDescent="0.2">
      <c r="A3835" s="8" t="s">
        <v>3618</v>
      </c>
      <c r="D3835" s="8" t="s">
        <v>5171</v>
      </c>
      <c r="G3835" s="8" t="s">
        <v>6007</v>
      </c>
      <c r="M3835" t="s">
        <v>3618</v>
      </c>
      <c r="N3835">
        <v>65</v>
      </c>
      <c r="P3835" t="s">
        <v>5171</v>
      </c>
      <c r="Q3835">
        <v>82</v>
      </c>
    </row>
    <row r="3836" spans="1:17" x14ac:dyDescent="0.2">
      <c r="A3836" s="8" t="s">
        <v>1859</v>
      </c>
      <c r="D3836" s="8" t="s">
        <v>5251</v>
      </c>
      <c r="G3836" s="8" t="s">
        <v>6013</v>
      </c>
      <c r="M3836" t="s">
        <v>1859</v>
      </c>
      <c r="N3836">
        <v>90</v>
      </c>
      <c r="P3836" t="s">
        <v>5251</v>
      </c>
      <c r="Q3836">
        <v>82</v>
      </c>
    </row>
    <row r="3837" spans="1:17" x14ac:dyDescent="0.2">
      <c r="A3837" s="8" t="s">
        <v>3687</v>
      </c>
      <c r="D3837" s="8" t="s">
        <v>5297</v>
      </c>
      <c r="G3837" s="8" t="s">
        <v>6085</v>
      </c>
      <c r="M3837" t="s">
        <v>3687</v>
      </c>
      <c r="N3837">
        <v>69</v>
      </c>
      <c r="P3837" t="s">
        <v>5297</v>
      </c>
      <c r="Q3837">
        <v>79</v>
      </c>
    </row>
    <row r="3838" spans="1:17" x14ac:dyDescent="0.2">
      <c r="A3838" s="8" t="s">
        <v>3730</v>
      </c>
      <c r="D3838" s="8" t="s">
        <v>7122</v>
      </c>
      <c r="G3838" s="8" t="s">
        <v>6122</v>
      </c>
      <c r="M3838" t="s">
        <v>3730</v>
      </c>
      <c r="N3838">
        <v>52</v>
      </c>
      <c r="P3838" t="s">
        <v>7122</v>
      </c>
      <c r="Q3838">
        <v>61</v>
      </c>
    </row>
    <row r="3839" spans="1:17" x14ac:dyDescent="0.2">
      <c r="A3839" s="8" t="s">
        <v>3776</v>
      </c>
      <c r="D3839" s="8" t="s">
        <v>5395</v>
      </c>
      <c r="G3839" s="8" t="s">
        <v>7263</v>
      </c>
      <c r="M3839" t="s">
        <v>3776</v>
      </c>
      <c r="N3839">
        <v>69</v>
      </c>
      <c r="P3839" t="s">
        <v>5395</v>
      </c>
      <c r="Q3839">
        <v>67</v>
      </c>
    </row>
    <row r="3840" spans="1:17" x14ac:dyDescent="0.2">
      <c r="A3840" s="8" t="s">
        <v>3789</v>
      </c>
      <c r="D3840" s="8" t="s">
        <v>5407</v>
      </c>
      <c r="G3840" s="8" t="s">
        <v>7683</v>
      </c>
      <c r="M3840" t="s">
        <v>3789</v>
      </c>
      <c r="N3840">
        <v>58</v>
      </c>
      <c r="P3840" t="s">
        <v>5407</v>
      </c>
      <c r="Q3840">
        <v>48</v>
      </c>
    </row>
    <row r="3841" spans="1:17" x14ac:dyDescent="0.2">
      <c r="A3841" s="8" t="s">
        <v>3828</v>
      </c>
      <c r="D3841" s="8" t="s">
        <v>5444</v>
      </c>
      <c r="G3841" s="8" t="s">
        <v>2670</v>
      </c>
      <c r="M3841" t="s">
        <v>3828</v>
      </c>
      <c r="N3841">
        <v>57</v>
      </c>
      <c r="P3841" t="s">
        <v>5444</v>
      </c>
      <c r="Q3841">
        <v>42</v>
      </c>
    </row>
    <row r="3842" spans="1:17" x14ac:dyDescent="0.2">
      <c r="A3842" s="8" t="s">
        <v>3910</v>
      </c>
      <c r="D3842" s="8" t="s">
        <v>5501</v>
      </c>
      <c r="G3842" s="8" t="s">
        <v>2032</v>
      </c>
      <c r="M3842" t="s">
        <v>3910</v>
      </c>
      <c r="N3842">
        <v>39</v>
      </c>
      <c r="P3842" t="s">
        <v>5501</v>
      </c>
      <c r="Q3842">
        <v>124</v>
      </c>
    </row>
    <row r="3843" spans="1:17" x14ac:dyDescent="0.2">
      <c r="A3843" s="8" t="s">
        <v>7691</v>
      </c>
      <c r="D3843" s="8" t="s">
        <v>2474</v>
      </c>
      <c r="G3843" s="8" t="s">
        <v>6188</v>
      </c>
      <c r="M3843" t="s">
        <v>7691</v>
      </c>
      <c r="N3843">
        <v>49</v>
      </c>
      <c r="P3843" t="s">
        <v>2474</v>
      </c>
      <c r="Q3843">
        <v>129</v>
      </c>
    </row>
    <row r="3844" spans="1:17" x14ac:dyDescent="0.2">
      <c r="A3844" s="8" t="s">
        <v>3940</v>
      </c>
      <c r="D3844" s="8" t="s">
        <v>7123</v>
      </c>
      <c r="G3844" s="8" t="s">
        <v>6301</v>
      </c>
      <c r="M3844" t="s">
        <v>3940</v>
      </c>
      <c r="N3844">
        <v>36</v>
      </c>
      <c r="P3844" t="s">
        <v>7123</v>
      </c>
      <c r="Q3844">
        <v>116</v>
      </c>
    </row>
    <row r="3845" spans="1:17" x14ac:dyDescent="0.2">
      <c r="A3845" s="8" t="s">
        <v>3982</v>
      </c>
      <c r="D3845" s="8" t="s">
        <v>2940</v>
      </c>
      <c r="G3845" s="8" t="s">
        <v>1525</v>
      </c>
      <c r="M3845" t="s">
        <v>3982</v>
      </c>
      <c r="N3845">
        <v>14</v>
      </c>
      <c r="P3845" t="s">
        <v>2940</v>
      </c>
      <c r="Q3845">
        <v>116</v>
      </c>
    </row>
    <row r="3846" spans="1:17" x14ac:dyDescent="0.2">
      <c r="A3846" s="8" t="s">
        <v>2860</v>
      </c>
      <c r="D3846" s="8" t="s">
        <v>7989</v>
      </c>
      <c r="G3846" s="8" t="s">
        <v>5118</v>
      </c>
      <c r="M3846" t="s">
        <v>2860</v>
      </c>
      <c r="N3846">
        <v>174</v>
      </c>
      <c r="P3846" t="s">
        <v>7989</v>
      </c>
      <c r="Q3846">
        <v>91</v>
      </c>
    </row>
    <row r="3847" spans="1:17" x14ac:dyDescent="0.2">
      <c r="A3847" s="8" t="s">
        <v>2404</v>
      </c>
      <c r="D3847" s="8" t="s">
        <v>6950</v>
      </c>
      <c r="G3847" s="8" t="s">
        <v>5122</v>
      </c>
      <c r="M3847" t="s">
        <v>2404</v>
      </c>
      <c r="N3847">
        <v>171</v>
      </c>
      <c r="P3847" t="s">
        <v>6950</v>
      </c>
      <c r="Q3847">
        <v>104</v>
      </c>
    </row>
    <row r="3848" spans="1:17" x14ac:dyDescent="0.2">
      <c r="A3848" s="8" t="s">
        <v>2444</v>
      </c>
      <c r="D3848" s="8" t="s">
        <v>7990</v>
      </c>
      <c r="G3848" s="8" t="s">
        <v>1678</v>
      </c>
      <c r="M3848" t="s">
        <v>2444</v>
      </c>
      <c r="N3848">
        <v>175</v>
      </c>
      <c r="P3848" t="s">
        <v>7990</v>
      </c>
      <c r="Q3848">
        <v>58</v>
      </c>
    </row>
    <row r="3849" spans="1:17" x14ac:dyDescent="0.2">
      <c r="A3849" s="8" t="s">
        <v>2019</v>
      </c>
      <c r="D3849" s="8" t="s">
        <v>7991</v>
      </c>
      <c r="G3849" s="8" t="s">
        <v>5154</v>
      </c>
      <c r="M3849" t="s">
        <v>2019</v>
      </c>
      <c r="N3849">
        <v>160</v>
      </c>
      <c r="P3849" t="s">
        <v>7991</v>
      </c>
      <c r="Q3849">
        <v>32</v>
      </c>
    </row>
    <row r="3850" spans="1:17" x14ac:dyDescent="0.2">
      <c r="A3850" s="8" t="s">
        <v>2192</v>
      </c>
      <c r="D3850" s="8" t="s">
        <v>2716</v>
      </c>
      <c r="G3850" s="8" t="s">
        <v>5174</v>
      </c>
      <c r="M3850" t="s">
        <v>2192</v>
      </c>
      <c r="N3850">
        <v>138</v>
      </c>
      <c r="P3850" t="s">
        <v>2716</v>
      </c>
      <c r="Q3850">
        <v>151</v>
      </c>
    </row>
    <row r="3851" spans="1:17" x14ac:dyDescent="0.2">
      <c r="A3851" s="8" t="s">
        <v>2355</v>
      </c>
      <c r="D3851" s="8" t="s">
        <v>3376</v>
      </c>
      <c r="G3851" s="8" t="s">
        <v>7684</v>
      </c>
      <c r="M3851" t="s">
        <v>2355</v>
      </c>
      <c r="N3851">
        <v>133</v>
      </c>
      <c r="P3851" t="s">
        <v>3376</v>
      </c>
      <c r="Q3851">
        <v>144</v>
      </c>
    </row>
    <row r="3852" spans="1:17" x14ac:dyDescent="0.2">
      <c r="A3852" s="8" t="s">
        <v>4068</v>
      </c>
      <c r="D3852" s="8" t="s">
        <v>3394</v>
      </c>
      <c r="G3852" s="8" t="s">
        <v>1828</v>
      </c>
      <c r="M3852" t="s">
        <v>4068</v>
      </c>
      <c r="N3852">
        <v>104</v>
      </c>
      <c r="P3852" t="s">
        <v>3394</v>
      </c>
      <c r="Q3852">
        <v>108</v>
      </c>
    </row>
    <row r="3853" spans="1:17" x14ac:dyDescent="0.2">
      <c r="A3853" s="8" t="s">
        <v>1491</v>
      </c>
      <c r="D3853" s="8" t="s">
        <v>6951</v>
      </c>
      <c r="G3853" s="8" t="s">
        <v>5212</v>
      </c>
      <c r="M3853" t="s">
        <v>1491</v>
      </c>
      <c r="N3853">
        <v>131</v>
      </c>
      <c r="P3853" t="s">
        <v>6951</v>
      </c>
      <c r="Q3853">
        <v>51</v>
      </c>
    </row>
    <row r="3854" spans="1:17" x14ac:dyDescent="0.2">
      <c r="A3854" s="8" t="s">
        <v>1402</v>
      </c>
      <c r="D3854" s="8" t="s">
        <v>4535</v>
      </c>
      <c r="G3854" s="8" t="s">
        <v>5234</v>
      </c>
      <c r="M3854" t="s">
        <v>1402</v>
      </c>
      <c r="N3854">
        <v>118</v>
      </c>
      <c r="P3854" t="s">
        <v>4535</v>
      </c>
      <c r="Q3854">
        <v>46</v>
      </c>
    </row>
    <row r="3855" spans="1:17" x14ac:dyDescent="0.2">
      <c r="A3855" s="8" t="s">
        <v>7692</v>
      </c>
      <c r="D3855" s="8" t="s">
        <v>4985</v>
      </c>
      <c r="G3855" s="8" t="s">
        <v>5275</v>
      </c>
      <c r="M3855" t="s">
        <v>7692</v>
      </c>
      <c r="N3855">
        <v>94</v>
      </c>
      <c r="P3855" t="s">
        <v>4985</v>
      </c>
      <c r="Q3855">
        <v>110</v>
      </c>
    </row>
    <row r="3856" spans="1:17" x14ac:dyDescent="0.2">
      <c r="A3856" s="8" t="s">
        <v>7693</v>
      </c>
      <c r="D3856" s="8" t="s">
        <v>7264</v>
      </c>
      <c r="G3856" s="8" t="s">
        <v>5313</v>
      </c>
      <c r="M3856" t="s">
        <v>7693</v>
      </c>
      <c r="N3856">
        <v>95</v>
      </c>
      <c r="P3856" t="s">
        <v>7264</v>
      </c>
      <c r="Q3856">
        <v>79</v>
      </c>
    </row>
    <row r="3857" spans="1:17" x14ac:dyDescent="0.2">
      <c r="A3857" s="8" t="s">
        <v>1540</v>
      </c>
      <c r="D3857" s="8" t="s">
        <v>3058</v>
      </c>
      <c r="G3857" s="8" t="s">
        <v>5320</v>
      </c>
      <c r="M3857" t="s">
        <v>1540</v>
      </c>
      <c r="N3857">
        <v>118</v>
      </c>
      <c r="P3857" t="s">
        <v>3058</v>
      </c>
      <c r="Q3857">
        <v>77</v>
      </c>
    </row>
    <row r="3858" spans="1:17" x14ac:dyDescent="0.2">
      <c r="A3858" s="8" t="s">
        <v>4256</v>
      </c>
      <c r="D3858" s="8" t="s">
        <v>6952</v>
      </c>
      <c r="G3858" s="8" t="s">
        <v>5378</v>
      </c>
      <c r="M3858" t="s">
        <v>4256</v>
      </c>
      <c r="N3858">
        <v>98</v>
      </c>
      <c r="P3858" t="s">
        <v>6952</v>
      </c>
      <c r="Q3858">
        <v>59</v>
      </c>
    </row>
    <row r="3859" spans="1:17" x14ac:dyDescent="0.2">
      <c r="A3859" s="8" t="s">
        <v>4300</v>
      </c>
      <c r="D3859" s="8" t="s">
        <v>2788</v>
      </c>
      <c r="G3859" s="8" t="s">
        <v>5377</v>
      </c>
      <c r="M3859" t="s">
        <v>4300</v>
      </c>
      <c r="N3859">
        <v>82</v>
      </c>
      <c r="P3859" t="s">
        <v>2788</v>
      </c>
      <c r="Q3859">
        <v>124</v>
      </c>
    </row>
    <row r="3860" spans="1:17" x14ac:dyDescent="0.2">
      <c r="A3860" s="8" t="s">
        <v>1796</v>
      </c>
      <c r="D3860" s="8" t="s">
        <v>2064</v>
      </c>
      <c r="G3860" s="8" t="s">
        <v>5398</v>
      </c>
      <c r="M3860" t="s">
        <v>1796</v>
      </c>
      <c r="N3860">
        <v>90</v>
      </c>
      <c r="P3860" t="s">
        <v>2064</v>
      </c>
      <c r="Q3860">
        <v>131</v>
      </c>
    </row>
    <row r="3861" spans="1:17" x14ac:dyDescent="0.2">
      <c r="A3861" s="8" t="s">
        <v>1691</v>
      </c>
      <c r="D3861" s="8" t="s">
        <v>3387</v>
      </c>
      <c r="G3861" s="8" t="s">
        <v>5434</v>
      </c>
      <c r="M3861" t="s">
        <v>1691</v>
      </c>
      <c r="N3861">
        <v>88</v>
      </c>
      <c r="P3861" t="s">
        <v>3387</v>
      </c>
      <c r="Q3861">
        <v>114</v>
      </c>
    </row>
    <row r="3862" spans="1:17" x14ac:dyDescent="0.2">
      <c r="A3862" s="8" t="s">
        <v>4328</v>
      </c>
      <c r="D3862" s="8" t="s">
        <v>7686</v>
      </c>
      <c r="G3862" s="8" t="s">
        <v>2564</v>
      </c>
      <c r="M3862" t="s">
        <v>4328</v>
      </c>
      <c r="N3862">
        <v>69</v>
      </c>
      <c r="P3862" t="s">
        <v>7686</v>
      </c>
      <c r="Q3862">
        <v>74</v>
      </c>
    </row>
    <row r="3863" spans="1:17" x14ac:dyDescent="0.2">
      <c r="A3863" s="8" t="s">
        <v>4367</v>
      </c>
      <c r="D3863" s="8" t="s">
        <v>7124</v>
      </c>
      <c r="G3863" s="8" t="s">
        <v>2558</v>
      </c>
      <c r="M3863" t="s">
        <v>4367</v>
      </c>
      <c r="N3863">
        <v>72</v>
      </c>
      <c r="P3863" t="s">
        <v>7124</v>
      </c>
      <c r="Q3863">
        <v>68</v>
      </c>
    </row>
    <row r="3864" spans="1:17" x14ac:dyDescent="0.2">
      <c r="A3864" s="8" t="s">
        <v>7694</v>
      </c>
      <c r="D3864" s="8" t="s">
        <v>5544</v>
      </c>
      <c r="G3864" s="8" t="s">
        <v>2543</v>
      </c>
      <c r="M3864" t="s">
        <v>7694</v>
      </c>
      <c r="N3864">
        <v>45</v>
      </c>
      <c r="P3864" t="s">
        <v>5544</v>
      </c>
      <c r="Q3864">
        <v>123</v>
      </c>
    </row>
    <row r="3865" spans="1:17" x14ac:dyDescent="0.2">
      <c r="A3865" s="8" t="s">
        <v>1844</v>
      </c>
      <c r="D3865" s="8" t="s">
        <v>7687</v>
      </c>
      <c r="G3865" s="8" t="s">
        <v>2531</v>
      </c>
      <c r="M3865" t="s">
        <v>1844</v>
      </c>
      <c r="N3865">
        <v>100</v>
      </c>
      <c r="P3865" t="s">
        <v>7687</v>
      </c>
      <c r="Q3865">
        <v>102</v>
      </c>
    </row>
    <row r="3866" spans="1:17" x14ac:dyDescent="0.2">
      <c r="A3866" s="8" t="s">
        <v>4494</v>
      </c>
      <c r="D3866" s="8" t="s">
        <v>1427</v>
      </c>
      <c r="G3866" s="8" t="s">
        <v>2532</v>
      </c>
      <c r="M3866" t="s">
        <v>4494</v>
      </c>
      <c r="N3866">
        <v>73</v>
      </c>
      <c r="P3866" t="s">
        <v>1427</v>
      </c>
      <c r="Q3866">
        <v>134</v>
      </c>
    </row>
    <row r="3867" spans="1:17" x14ac:dyDescent="0.2">
      <c r="A3867" s="8" t="s">
        <v>4547</v>
      </c>
      <c r="D3867" s="8" t="s">
        <v>3469</v>
      </c>
      <c r="G3867" s="8" t="s">
        <v>5575</v>
      </c>
      <c r="M3867" t="s">
        <v>4547</v>
      </c>
      <c r="N3867">
        <v>54</v>
      </c>
      <c r="P3867" t="s">
        <v>3469</v>
      </c>
      <c r="Q3867">
        <v>119</v>
      </c>
    </row>
    <row r="3868" spans="1:17" x14ac:dyDescent="0.2">
      <c r="A3868" s="8" t="s">
        <v>4580</v>
      </c>
      <c r="D3868" s="8" t="s">
        <v>6953</v>
      </c>
      <c r="G3868" s="8" t="s">
        <v>7685</v>
      </c>
      <c r="M3868" t="s">
        <v>4580</v>
      </c>
      <c r="N3868">
        <v>69</v>
      </c>
      <c r="P3868" t="s">
        <v>6953</v>
      </c>
      <c r="Q3868">
        <v>91</v>
      </c>
    </row>
    <row r="3869" spans="1:17" x14ac:dyDescent="0.2">
      <c r="A3869" s="8" t="s">
        <v>4587</v>
      </c>
      <c r="D3869" s="8" t="s">
        <v>1562</v>
      </c>
      <c r="G3869" s="8" t="s">
        <v>5171</v>
      </c>
      <c r="M3869" t="s">
        <v>4587</v>
      </c>
      <c r="N3869">
        <v>52</v>
      </c>
      <c r="P3869" t="s">
        <v>1562</v>
      </c>
      <c r="Q3869">
        <v>100</v>
      </c>
    </row>
    <row r="3870" spans="1:17" x14ac:dyDescent="0.2">
      <c r="A3870" s="8" t="s">
        <v>4662</v>
      </c>
      <c r="D3870" s="8" t="s">
        <v>1711</v>
      </c>
      <c r="G3870" s="8" t="s">
        <v>5251</v>
      </c>
      <c r="M3870" t="s">
        <v>4662</v>
      </c>
      <c r="N3870">
        <v>53</v>
      </c>
      <c r="P3870" t="s">
        <v>1711</v>
      </c>
      <c r="Q3870">
        <v>91</v>
      </c>
    </row>
    <row r="3871" spans="1:17" x14ac:dyDescent="0.2">
      <c r="A3871" s="8" t="s">
        <v>4725</v>
      </c>
      <c r="D3871" s="8" t="s">
        <v>7688</v>
      </c>
      <c r="G3871" s="8" t="s">
        <v>5297</v>
      </c>
      <c r="M3871" t="s">
        <v>4725</v>
      </c>
      <c r="N3871">
        <v>43</v>
      </c>
      <c r="P3871" t="s">
        <v>7688</v>
      </c>
      <c r="Q3871">
        <v>68</v>
      </c>
    </row>
    <row r="3872" spans="1:17" x14ac:dyDescent="0.2">
      <c r="A3872" s="8" t="s">
        <v>4778</v>
      </c>
      <c r="D3872" s="8" t="s">
        <v>3634</v>
      </c>
      <c r="G3872" s="8" t="s">
        <v>7122</v>
      </c>
      <c r="M3872" t="s">
        <v>4778</v>
      </c>
      <c r="N3872">
        <v>57</v>
      </c>
      <c r="P3872" t="s">
        <v>3634</v>
      </c>
      <c r="Q3872">
        <v>71</v>
      </c>
    </row>
    <row r="3873" spans="1:17" x14ac:dyDescent="0.2">
      <c r="A3873" s="8" t="s">
        <v>4831</v>
      </c>
      <c r="D3873" s="8" t="s">
        <v>3747</v>
      </c>
      <c r="G3873" s="8" t="s">
        <v>5395</v>
      </c>
      <c r="M3873" t="s">
        <v>4831</v>
      </c>
      <c r="N3873">
        <v>19</v>
      </c>
      <c r="P3873" t="s">
        <v>3747</v>
      </c>
      <c r="Q3873">
        <v>60</v>
      </c>
    </row>
    <row r="3874" spans="1:17" x14ac:dyDescent="0.2">
      <c r="A3874" s="8" t="s">
        <v>4855</v>
      </c>
      <c r="D3874" s="8" t="s">
        <v>3831</v>
      </c>
      <c r="G3874" s="8" t="s">
        <v>5407</v>
      </c>
      <c r="M3874" t="s">
        <v>4855</v>
      </c>
      <c r="N3874">
        <v>54</v>
      </c>
      <c r="P3874" t="s">
        <v>3831</v>
      </c>
      <c r="Q3874">
        <v>56</v>
      </c>
    </row>
    <row r="3875" spans="1:17" x14ac:dyDescent="0.2">
      <c r="A3875" s="8" t="s">
        <v>4865</v>
      </c>
      <c r="D3875" s="8" t="s">
        <v>3813</v>
      </c>
      <c r="G3875" s="8" t="s">
        <v>5444</v>
      </c>
      <c r="M3875" t="s">
        <v>4865</v>
      </c>
      <c r="N3875">
        <v>133</v>
      </c>
      <c r="P3875" t="s">
        <v>3813</v>
      </c>
      <c r="Q3875">
        <v>39</v>
      </c>
    </row>
    <row r="3876" spans="1:17" x14ac:dyDescent="0.2">
      <c r="A3876" s="8" t="s">
        <v>2903</v>
      </c>
      <c r="D3876" s="8" t="s">
        <v>3950</v>
      </c>
      <c r="G3876" s="8" t="s">
        <v>5501</v>
      </c>
      <c r="M3876" t="s">
        <v>2903</v>
      </c>
      <c r="N3876">
        <v>157</v>
      </c>
      <c r="P3876" t="s">
        <v>3950</v>
      </c>
      <c r="Q3876">
        <v>33</v>
      </c>
    </row>
    <row r="3877" spans="1:17" x14ac:dyDescent="0.2">
      <c r="A3877" s="8" t="s">
        <v>1903</v>
      </c>
      <c r="D3877" s="8" t="s">
        <v>6954</v>
      </c>
      <c r="G3877" s="8" t="s">
        <v>2474</v>
      </c>
      <c r="M3877" t="s">
        <v>1903</v>
      </c>
      <c r="N3877">
        <v>149</v>
      </c>
      <c r="P3877" t="s">
        <v>6954</v>
      </c>
      <c r="Q3877">
        <v>13</v>
      </c>
    </row>
    <row r="3878" spans="1:17" x14ac:dyDescent="0.2">
      <c r="A3878" s="8" t="s">
        <v>2105</v>
      </c>
      <c r="D3878" s="8" t="s">
        <v>2887</v>
      </c>
      <c r="G3878" s="8" t="s">
        <v>7123</v>
      </c>
      <c r="M3878" t="s">
        <v>2105</v>
      </c>
      <c r="N3878">
        <v>142</v>
      </c>
      <c r="P3878" t="s">
        <v>2887</v>
      </c>
      <c r="Q3878">
        <v>174</v>
      </c>
    </row>
    <row r="3879" spans="1:17" x14ac:dyDescent="0.2">
      <c r="A3879" s="8" t="s">
        <v>2278</v>
      </c>
      <c r="D3879" s="8" t="s">
        <v>1923</v>
      </c>
      <c r="G3879" s="8" t="s">
        <v>2940</v>
      </c>
      <c r="M3879" t="s">
        <v>2278</v>
      </c>
      <c r="N3879">
        <v>135</v>
      </c>
      <c r="P3879" t="s">
        <v>1923</v>
      </c>
      <c r="Q3879">
        <v>164</v>
      </c>
    </row>
    <row r="3880" spans="1:17" x14ac:dyDescent="0.2">
      <c r="A3880" s="8" t="s">
        <v>4993</v>
      </c>
      <c r="D3880" s="8" t="s">
        <v>1936</v>
      </c>
      <c r="G3880" s="8" t="s">
        <v>7989</v>
      </c>
      <c r="M3880" t="s">
        <v>4993</v>
      </c>
      <c r="N3880">
        <v>114</v>
      </c>
      <c r="P3880" t="s">
        <v>1936</v>
      </c>
      <c r="Q3880">
        <v>149</v>
      </c>
    </row>
    <row r="3881" spans="1:17" x14ac:dyDescent="0.2">
      <c r="A3881" s="8" t="s">
        <v>7695</v>
      </c>
      <c r="D3881" s="8" t="s">
        <v>2315</v>
      </c>
      <c r="G3881" s="8" t="s">
        <v>6950</v>
      </c>
      <c r="M3881" t="s">
        <v>7695</v>
      </c>
      <c r="N3881">
        <v>83</v>
      </c>
      <c r="P3881" t="s">
        <v>2315</v>
      </c>
      <c r="Q3881">
        <v>137</v>
      </c>
    </row>
    <row r="3882" spans="1:17" x14ac:dyDescent="0.2">
      <c r="A3882" s="8" t="s">
        <v>7178</v>
      </c>
      <c r="D3882" s="8" t="s">
        <v>4034</v>
      </c>
      <c r="G3882" s="8" t="s">
        <v>7990</v>
      </c>
      <c r="M3882" t="s">
        <v>7178</v>
      </c>
      <c r="N3882">
        <v>56</v>
      </c>
      <c r="P3882" t="s">
        <v>4034</v>
      </c>
      <c r="Q3882">
        <v>117</v>
      </c>
    </row>
    <row r="3883" spans="1:17" x14ac:dyDescent="0.2">
      <c r="A3883" s="8" t="s">
        <v>7266</v>
      </c>
      <c r="D3883" s="8" t="s">
        <v>4039</v>
      </c>
      <c r="G3883" s="8" t="s">
        <v>7991</v>
      </c>
      <c r="M3883" t="s">
        <v>7266</v>
      </c>
      <c r="N3883">
        <v>44</v>
      </c>
      <c r="P3883" t="s">
        <v>4039</v>
      </c>
      <c r="Q3883">
        <v>128</v>
      </c>
    </row>
    <row r="3884" spans="1:17" x14ac:dyDescent="0.2">
      <c r="A3884" s="8" t="s">
        <v>1477</v>
      </c>
      <c r="D3884" s="8" t="s">
        <v>4019</v>
      </c>
      <c r="G3884" s="8" t="s">
        <v>8418</v>
      </c>
      <c r="M3884" t="s">
        <v>1477</v>
      </c>
      <c r="N3884">
        <v>130</v>
      </c>
      <c r="P3884" t="s">
        <v>4019</v>
      </c>
      <c r="Q3884">
        <v>125</v>
      </c>
    </row>
    <row r="3885" spans="1:17" x14ac:dyDescent="0.2">
      <c r="A3885" s="8" t="s">
        <v>1324</v>
      </c>
      <c r="D3885" s="8" t="s">
        <v>5617</v>
      </c>
      <c r="G3885" s="8" t="s">
        <v>2716</v>
      </c>
      <c r="M3885" t="s">
        <v>1324</v>
      </c>
      <c r="N3885">
        <v>117</v>
      </c>
      <c r="P3885" t="s">
        <v>5617</v>
      </c>
      <c r="Q3885">
        <v>103</v>
      </c>
    </row>
    <row r="3886" spans="1:17" x14ac:dyDescent="0.2">
      <c r="A3886" s="8" t="s">
        <v>2925</v>
      </c>
      <c r="D3886" s="8" t="s">
        <v>5674</v>
      </c>
      <c r="G3886" s="8" t="s">
        <v>3376</v>
      </c>
      <c r="M3886" t="s">
        <v>2925</v>
      </c>
      <c r="N3886">
        <v>95</v>
      </c>
      <c r="P3886" t="s">
        <v>5674</v>
      </c>
      <c r="Q3886">
        <v>94</v>
      </c>
    </row>
    <row r="3887" spans="1:17" x14ac:dyDescent="0.2">
      <c r="A3887" s="8" t="s">
        <v>1534</v>
      </c>
      <c r="D3887" s="8" t="s">
        <v>5719</v>
      </c>
      <c r="G3887" s="8" t="s">
        <v>3394</v>
      </c>
      <c r="M3887" t="s">
        <v>1534</v>
      </c>
      <c r="N3887">
        <v>112</v>
      </c>
      <c r="P3887" t="s">
        <v>5719</v>
      </c>
      <c r="Q3887">
        <v>72</v>
      </c>
    </row>
    <row r="3888" spans="1:17" x14ac:dyDescent="0.2">
      <c r="A3888" s="8" t="s">
        <v>2954</v>
      </c>
      <c r="D3888" s="8" t="s">
        <v>6733</v>
      </c>
      <c r="G3888" s="8" t="s">
        <v>6951</v>
      </c>
      <c r="M3888" t="s">
        <v>2954</v>
      </c>
      <c r="N3888">
        <v>103</v>
      </c>
      <c r="P3888" t="s">
        <v>6733</v>
      </c>
      <c r="Q3888">
        <v>81</v>
      </c>
    </row>
    <row r="3889" spans="1:17" x14ac:dyDescent="0.2">
      <c r="A3889" s="8" t="s">
        <v>6956</v>
      </c>
      <c r="D3889" s="8" t="s">
        <v>6955</v>
      </c>
      <c r="G3889" s="8" t="s">
        <v>4535</v>
      </c>
      <c r="M3889" t="s">
        <v>6956</v>
      </c>
      <c r="N3889">
        <v>84</v>
      </c>
      <c r="P3889" t="s">
        <v>6955</v>
      </c>
      <c r="Q3889">
        <v>61</v>
      </c>
    </row>
    <row r="3890" spans="1:17" x14ac:dyDescent="0.2">
      <c r="A3890" s="8" t="s">
        <v>1683</v>
      </c>
      <c r="D3890" s="8" t="s">
        <v>7689</v>
      </c>
      <c r="G3890" s="8" t="s">
        <v>4985</v>
      </c>
      <c r="M3890" t="s">
        <v>1683</v>
      </c>
      <c r="N3890">
        <v>95</v>
      </c>
      <c r="P3890" t="s">
        <v>7689</v>
      </c>
      <c r="Q3890">
        <v>45</v>
      </c>
    </row>
    <row r="3891" spans="1:17" x14ac:dyDescent="0.2">
      <c r="A3891" s="8" t="s">
        <v>3002</v>
      </c>
      <c r="D3891" s="8" t="s">
        <v>6049</v>
      </c>
      <c r="G3891" s="8" t="s">
        <v>7264</v>
      </c>
      <c r="M3891" t="s">
        <v>3002</v>
      </c>
      <c r="N3891">
        <v>85</v>
      </c>
      <c r="P3891" t="s">
        <v>6049</v>
      </c>
      <c r="Q3891">
        <v>35</v>
      </c>
    </row>
    <row r="3892" spans="1:17" x14ac:dyDescent="0.2">
      <c r="A3892" s="8" t="s">
        <v>3013</v>
      </c>
      <c r="D3892" s="8" t="s">
        <v>7265</v>
      </c>
      <c r="G3892" s="8" t="s">
        <v>3058</v>
      </c>
      <c r="M3892" t="s">
        <v>3013</v>
      </c>
      <c r="N3892">
        <v>80</v>
      </c>
      <c r="P3892" t="s">
        <v>7265</v>
      </c>
      <c r="Q3892">
        <v>42</v>
      </c>
    </row>
    <row r="3893" spans="1:17" x14ac:dyDescent="0.2">
      <c r="A3893" s="8" t="s">
        <v>3066</v>
      </c>
      <c r="D3893" s="8" t="s">
        <v>6734</v>
      </c>
      <c r="G3893" s="8" t="s">
        <v>6952</v>
      </c>
      <c r="M3893" t="s">
        <v>3066</v>
      </c>
      <c r="N3893">
        <v>62</v>
      </c>
      <c r="P3893" t="s">
        <v>6734</v>
      </c>
      <c r="Q3893">
        <v>41</v>
      </c>
    </row>
    <row r="3894" spans="1:17" x14ac:dyDescent="0.2">
      <c r="A3894" s="8" t="s">
        <v>7992</v>
      </c>
      <c r="D3894" s="8" t="s">
        <v>2773</v>
      </c>
      <c r="G3894" s="8" t="s">
        <v>2788</v>
      </c>
      <c r="M3894" t="s">
        <v>7992</v>
      </c>
      <c r="N3894">
        <v>48</v>
      </c>
      <c r="P3894" t="s">
        <v>2773</v>
      </c>
      <c r="Q3894">
        <v>145</v>
      </c>
    </row>
    <row r="3895" spans="1:17" x14ac:dyDescent="0.2">
      <c r="A3895" s="8" t="s">
        <v>1837</v>
      </c>
      <c r="D3895" s="8" t="s">
        <v>2372</v>
      </c>
      <c r="G3895" s="8" t="s">
        <v>2064</v>
      </c>
      <c r="M3895" t="s">
        <v>1837</v>
      </c>
      <c r="N3895">
        <v>107</v>
      </c>
      <c r="P3895" t="s">
        <v>2372</v>
      </c>
      <c r="Q3895">
        <v>123</v>
      </c>
    </row>
    <row r="3896" spans="1:17" x14ac:dyDescent="0.2">
      <c r="A3896" s="8" t="s">
        <v>3093</v>
      </c>
      <c r="D3896" s="8" t="s">
        <v>6311</v>
      </c>
      <c r="G3896" s="8" t="s">
        <v>3387</v>
      </c>
      <c r="M3896" t="s">
        <v>3093</v>
      </c>
      <c r="N3896">
        <v>88</v>
      </c>
      <c r="P3896" t="s">
        <v>6311</v>
      </c>
      <c r="Q3896">
        <v>104</v>
      </c>
    </row>
    <row r="3897" spans="1:17" x14ac:dyDescent="0.2">
      <c r="A3897" s="8" t="s">
        <v>3149</v>
      </c>
      <c r="D3897" s="8" t="s">
        <v>1511</v>
      </c>
      <c r="G3897" s="8" t="s">
        <v>7686</v>
      </c>
      <c r="M3897" t="s">
        <v>3149</v>
      </c>
      <c r="N3897">
        <v>83</v>
      </c>
      <c r="P3897" t="s">
        <v>1511</v>
      </c>
      <c r="Q3897">
        <v>143</v>
      </c>
    </row>
    <row r="3898" spans="1:17" x14ac:dyDescent="0.2">
      <c r="A3898" s="8" t="s">
        <v>3157</v>
      </c>
      <c r="D3898" s="8" t="s">
        <v>1447</v>
      </c>
      <c r="G3898" s="8" t="s">
        <v>7124</v>
      </c>
      <c r="M3898" t="s">
        <v>3157</v>
      </c>
      <c r="N3898">
        <v>86</v>
      </c>
      <c r="P3898" t="s">
        <v>1447</v>
      </c>
      <c r="Q3898">
        <v>130</v>
      </c>
    </row>
    <row r="3899" spans="1:17" x14ac:dyDescent="0.2">
      <c r="A3899" s="8" t="s">
        <v>3164</v>
      </c>
      <c r="D3899" s="8" t="s">
        <v>3456</v>
      </c>
      <c r="G3899" s="8" t="s">
        <v>5544</v>
      </c>
      <c r="M3899" t="s">
        <v>3164</v>
      </c>
      <c r="N3899">
        <v>65</v>
      </c>
      <c r="P3899" t="s">
        <v>3456</v>
      </c>
      <c r="Q3899">
        <v>100</v>
      </c>
    </row>
    <row r="3900" spans="1:17" x14ac:dyDescent="0.2">
      <c r="A3900" s="8" t="s">
        <v>3207</v>
      </c>
      <c r="D3900" s="8" t="s">
        <v>1672</v>
      </c>
      <c r="G3900" s="8" t="s">
        <v>7687</v>
      </c>
      <c r="M3900" t="s">
        <v>3207</v>
      </c>
      <c r="N3900">
        <v>56</v>
      </c>
      <c r="P3900" t="s">
        <v>1672</v>
      </c>
      <c r="Q3900">
        <v>114</v>
      </c>
    </row>
    <row r="3901" spans="1:17" x14ac:dyDescent="0.2">
      <c r="A3901" s="8" t="s">
        <v>3208</v>
      </c>
      <c r="D3901" s="8" t="s">
        <v>1576</v>
      </c>
      <c r="G3901" s="8" t="s">
        <v>1427</v>
      </c>
      <c r="M3901" t="s">
        <v>3208</v>
      </c>
      <c r="N3901">
        <v>47</v>
      </c>
      <c r="P3901" t="s">
        <v>1576</v>
      </c>
      <c r="Q3901">
        <v>92</v>
      </c>
    </row>
    <row r="3902" spans="1:17" x14ac:dyDescent="0.2">
      <c r="A3902" s="8" t="s">
        <v>3214</v>
      </c>
      <c r="D3902" s="8" t="s">
        <v>7690</v>
      </c>
      <c r="G3902" s="8" t="s">
        <v>3469</v>
      </c>
      <c r="M3902" t="s">
        <v>3214</v>
      </c>
      <c r="N3902">
        <v>51</v>
      </c>
      <c r="P3902" t="s">
        <v>7690</v>
      </c>
      <c r="Q3902">
        <v>77</v>
      </c>
    </row>
    <row r="3903" spans="1:17" x14ac:dyDescent="0.2">
      <c r="A3903" s="8" t="s">
        <v>3249</v>
      </c>
      <c r="D3903" s="8" t="s">
        <v>1717</v>
      </c>
      <c r="G3903" s="8" t="s">
        <v>6953</v>
      </c>
      <c r="M3903" t="s">
        <v>3249</v>
      </c>
      <c r="N3903">
        <v>32</v>
      </c>
      <c r="P3903" t="s">
        <v>1717</v>
      </c>
      <c r="Q3903">
        <v>110</v>
      </c>
    </row>
    <row r="3904" spans="1:17" x14ac:dyDescent="0.2">
      <c r="A3904" s="8" t="s">
        <v>3321</v>
      </c>
      <c r="D3904" s="8" t="s">
        <v>3561</v>
      </c>
      <c r="G3904" s="8" t="s">
        <v>1562</v>
      </c>
      <c r="M3904" t="s">
        <v>3321</v>
      </c>
      <c r="N3904">
        <v>130</v>
      </c>
      <c r="P3904" t="s">
        <v>3561</v>
      </c>
      <c r="Q3904">
        <v>80</v>
      </c>
    </row>
    <row r="3905" spans="1:17" x14ac:dyDescent="0.2">
      <c r="A3905" s="8" t="s">
        <v>2876</v>
      </c>
      <c r="D3905" s="8" t="s">
        <v>3618</v>
      </c>
      <c r="G3905" s="8" t="s">
        <v>1711</v>
      </c>
      <c r="M3905" t="s">
        <v>2876</v>
      </c>
      <c r="N3905">
        <v>205</v>
      </c>
      <c r="P3905" t="s">
        <v>3618</v>
      </c>
      <c r="Q3905">
        <v>73</v>
      </c>
    </row>
    <row r="3906" spans="1:17" x14ac:dyDescent="0.2">
      <c r="A3906" s="8" t="s">
        <v>2423</v>
      </c>
      <c r="D3906" s="8" t="s">
        <v>1859</v>
      </c>
      <c r="G3906" s="8" t="s">
        <v>7688</v>
      </c>
      <c r="M3906" t="s">
        <v>2423</v>
      </c>
      <c r="N3906">
        <v>173</v>
      </c>
      <c r="P3906" t="s">
        <v>1859</v>
      </c>
      <c r="Q3906">
        <v>94</v>
      </c>
    </row>
    <row r="3907" spans="1:17" x14ac:dyDescent="0.2">
      <c r="A3907" s="8" t="s">
        <v>1946</v>
      </c>
      <c r="D3907" s="8" t="s">
        <v>3687</v>
      </c>
      <c r="G3907" s="8" t="s">
        <v>3634</v>
      </c>
      <c r="M3907" t="s">
        <v>1946</v>
      </c>
      <c r="N3907">
        <v>167</v>
      </c>
      <c r="P3907" t="s">
        <v>3687</v>
      </c>
      <c r="Q3907">
        <v>72</v>
      </c>
    </row>
    <row r="3908" spans="1:17" x14ac:dyDescent="0.2">
      <c r="A3908" s="8" t="s">
        <v>2258</v>
      </c>
      <c r="D3908" s="8" t="s">
        <v>3730</v>
      </c>
      <c r="G3908" s="8" t="s">
        <v>3747</v>
      </c>
      <c r="M3908" t="s">
        <v>2258</v>
      </c>
      <c r="N3908">
        <v>133</v>
      </c>
      <c r="P3908" t="s">
        <v>3730</v>
      </c>
      <c r="Q3908">
        <v>48</v>
      </c>
    </row>
    <row r="3909" spans="1:17" x14ac:dyDescent="0.2">
      <c r="A3909" s="8" t="s">
        <v>3396</v>
      </c>
      <c r="D3909" s="8" t="s">
        <v>8127</v>
      </c>
      <c r="G3909" s="8" t="s">
        <v>3831</v>
      </c>
      <c r="M3909" t="s">
        <v>3396</v>
      </c>
      <c r="N3909">
        <v>120</v>
      </c>
      <c r="P3909" t="s">
        <v>8127</v>
      </c>
      <c r="Q3909">
        <v>47</v>
      </c>
    </row>
    <row r="3910" spans="1:17" x14ac:dyDescent="0.2">
      <c r="A3910" s="8" t="s">
        <v>3374</v>
      </c>
      <c r="D3910" s="8" t="s">
        <v>3776</v>
      </c>
      <c r="G3910" s="8" t="s">
        <v>3813</v>
      </c>
      <c r="M3910" t="s">
        <v>3374</v>
      </c>
      <c r="N3910">
        <v>145</v>
      </c>
      <c r="P3910" t="s">
        <v>3776</v>
      </c>
      <c r="Q3910">
        <v>77</v>
      </c>
    </row>
    <row r="3911" spans="1:17" x14ac:dyDescent="0.2">
      <c r="A3911" s="8" t="s">
        <v>6957</v>
      </c>
      <c r="D3911" s="8" t="s">
        <v>3789</v>
      </c>
      <c r="G3911" s="8" t="s">
        <v>3950</v>
      </c>
      <c r="M3911" t="s">
        <v>6957</v>
      </c>
      <c r="N3911">
        <v>124</v>
      </c>
      <c r="P3911" t="s">
        <v>3789</v>
      </c>
      <c r="Q3911">
        <v>60</v>
      </c>
    </row>
    <row r="3912" spans="1:17" x14ac:dyDescent="0.2">
      <c r="A3912" s="8" t="s">
        <v>3050</v>
      </c>
      <c r="D3912" s="8" t="s">
        <v>3828</v>
      </c>
      <c r="G3912" s="8" t="s">
        <v>6954</v>
      </c>
      <c r="M3912" t="s">
        <v>3050</v>
      </c>
      <c r="N3912">
        <v>83</v>
      </c>
      <c r="P3912" t="s">
        <v>3828</v>
      </c>
      <c r="Q3912">
        <v>63</v>
      </c>
    </row>
    <row r="3913" spans="1:17" x14ac:dyDescent="0.2">
      <c r="A3913" s="8" t="s">
        <v>6958</v>
      </c>
      <c r="D3913" s="8" t="s">
        <v>3910</v>
      </c>
      <c r="G3913" s="8" t="s">
        <v>2887</v>
      </c>
      <c r="M3913" t="s">
        <v>6958</v>
      </c>
      <c r="N3913">
        <v>92</v>
      </c>
      <c r="P3913" t="s">
        <v>3910</v>
      </c>
      <c r="Q3913">
        <v>30</v>
      </c>
    </row>
    <row r="3914" spans="1:17" x14ac:dyDescent="0.2">
      <c r="A3914" s="8" t="s">
        <v>7993</v>
      </c>
      <c r="D3914" s="8" t="s">
        <v>7691</v>
      </c>
      <c r="G3914" s="8" t="s">
        <v>1923</v>
      </c>
      <c r="M3914" t="s">
        <v>7993</v>
      </c>
      <c r="N3914">
        <v>65</v>
      </c>
      <c r="P3914" t="s">
        <v>7691</v>
      </c>
      <c r="Q3914">
        <v>48</v>
      </c>
    </row>
    <row r="3915" spans="1:17" x14ac:dyDescent="0.2">
      <c r="A3915" s="8" t="s">
        <v>2695</v>
      </c>
      <c r="D3915" s="8" t="s">
        <v>3940</v>
      </c>
      <c r="G3915" s="8" t="s">
        <v>1936</v>
      </c>
      <c r="M3915" t="s">
        <v>2695</v>
      </c>
      <c r="N3915">
        <v>137</v>
      </c>
      <c r="P3915" t="s">
        <v>3940</v>
      </c>
      <c r="Q3915">
        <v>41</v>
      </c>
    </row>
    <row r="3916" spans="1:17" x14ac:dyDescent="0.2">
      <c r="A3916" s="8" t="s">
        <v>1945</v>
      </c>
      <c r="D3916" s="8" t="s">
        <v>3982</v>
      </c>
      <c r="G3916" s="8" t="s">
        <v>2315</v>
      </c>
      <c r="M3916" t="s">
        <v>1945</v>
      </c>
      <c r="N3916">
        <v>135</v>
      </c>
      <c r="P3916" t="s">
        <v>3982</v>
      </c>
      <c r="Q3916">
        <v>28</v>
      </c>
    </row>
    <row r="3917" spans="1:17" x14ac:dyDescent="0.2">
      <c r="A3917" s="8" t="s">
        <v>7696</v>
      </c>
      <c r="D3917" s="8" t="s">
        <v>2860</v>
      </c>
      <c r="G3917" s="8" t="s">
        <v>4034</v>
      </c>
      <c r="M3917" t="s">
        <v>7696</v>
      </c>
      <c r="N3917">
        <v>97</v>
      </c>
      <c r="P3917" t="s">
        <v>2860</v>
      </c>
      <c r="Q3917">
        <v>178</v>
      </c>
    </row>
    <row r="3918" spans="1:17" x14ac:dyDescent="0.2">
      <c r="A3918" s="8" t="s">
        <v>3019</v>
      </c>
      <c r="D3918" s="8" t="s">
        <v>2404</v>
      </c>
      <c r="G3918" s="8" t="s">
        <v>4039</v>
      </c>
      <c r="M3918" t="s">
        <v>3019</v>
      </c>
      <c r="N3918">
        <v>69</v>
      </c>
      <c r="P3918" t="s">
        <v>2404</v>
      </c>
      <c r="Q3918">
        <v>175</v>
      </c>
    </row>
    <row r="3919" spans="1:17" x14ac:dyDescent="0.2">
      <c r="A3919" s="8" t="s">
        <v>6959</v>
      </c>
      <c r="D3919" s="8" t="s">
        <v>2444</v>
      </c>
      <c r="G3919" s="8" t="s">
        <v>4019</v>
      </c>
      <c r="M3919" t="s">
        <v>6959</v>
      </c>
      <c r="N3919">
        <v>69</v>
      </c>
      <c r="P3919" t="s">
        <v>2444</v>
      </c>
      <c r="Q3919">
        <v>180</v>
      </c>
    </row>
    <row r="3920" spans="1:17" x14ac:dyDescent="0.2">
      <c r="A3920" s="8" t="s">
        <v>7697</v>
      </c>
      <c r="D3920" s="8" t="s">
        <v>2019</v>
      </c>
      <c r="G3920" s="8" t="s">
        <v>5617</v>
      </c>
      <c r="M3920" t="s">
        <v>7697</v>
      </c>
      <c r="N3920">
        <v>57</v>
      </c>
      <c r="P3920" t="s">
        <v>2019</v>
      </c>
      <c r="Q3920">
        <v>153</v>
      </c>
    </row>
    <row r="3921" spans="1:17" x14ac:dyDescent="0.2">
      <c r="A3921" s="8" t="s">
        <v>2793</v>
      </c>
      <c r="D3921" s="8" t="s">
        <v>2192</v>
      </c>
      <c r="G3921" s="8" t="s">
        <v>5674</v>
      </c>
      <c r="M3921" t="s">
        <v>2793</v>
      </c>
      <c r="N3921">
        <v>125</v>
      </c>
      <c r="P3921" t="s">
        <v>2192</v>
      </c>
      <c r="Q3921">
        <v>142</v>
      </c>
    </row>
    <row r="3922" spans="1:17" x14ac:dyDescent="0.2">
      <c r="A3922" s="8" t="s">
        <v>2249</v>
      </c>
      <c r="D3922" s="8" t="s">
        <v>2355</v>
      </c>
      <c r="G3922" s="8" t="s">
        <v>5719</v>
      </c>
      <c r="M3922" t="s">
        <v>2249</v>
      </c>
      <c r="N3922">
        <v>145</v>
      </c>
      <c r="P3922" t="s">
        <v>2355</v>
      </c>
      <c r="Q3922">
        <v>135</v>
      </c>
    </row>
    <row r="3923" spans="1:17" x14ac:dyDescent="0.2">
      <c r="A3923" s="8" t="s">
        <v>6652</v>
      </c>
      <c r="D3923" s="8" t="s">
        <v>4068</v>
      </c>
      <c r="G3923" s="8" t="s">
        <v>6733</v>
      </c>
      <c r="M3923" t="s">
        <v>6652</v>
      </c>
      <c r="N3923">
        <v>95</v>
      </c>
      <c r="P3923" t="s">
        <v>4068</v>
      </c>
      <c r="Q3923">
        <v>115</v>
      </c>
    </row>
    <row r="3924" spans="1:17" x14ac:dyDescent="0.2">
      <c r="A3924" s="8" t="s">
        <v>6653</v>
      </c>
      <c r="D3924" s="8" t="s">
        <v>1491</v>
      </c>
      <c r="G3924" s="8" t="s">
        <v>6955</v>
      </c>
      <c r="M3924" t="s">
        <v>6653</v>
      </c>
      <c r="N3924">
        <v>109</v>
      </c>
      <c r="P3924" t="s">
        <v>1491</v>
      </c>
      <c r="Q3924">
        <v>135</v>
      </c>
    </row>
    <row r="3925" spans="1:17" x14ac:dyDescent="0.2">
      <c r="A3925" s="8" t="s">
        <v>6654</v>
      </c>
      <c r="D3925" s="8" t="s">
        <v>1402</v>
      </c>
      <c r="G3925" s="8" t="s">
        <v>7689</v>
      </c>
      <c r="M3925" t="s">
        <v>6654</v>
      </c>
      <c r="N3925">
        <v>93</v>
      </c>
      <c r="P3925" t="s">
        <v>1402</v>
      </c>
      <c r="Q3925">
        <v>122</v>
      </c>
    </row>
    <row r="3926" spans="1:17" x14ac:dyDescent="0.2">
      <c r="A3926" s="8" t="s">
        <v>6696</v>
      </c>
      <c r="D3926" s="8" t="s">
        <v>7692</v>
      </c>
      <c r="G3926" s="8" t="s">
        <v>6049</v>
      </c>
      <c r="M3926" t="s">
        <v>6696</v>
      </c>
      <c r="N3926">
        <v>86</v>
      </c>
      <c r="P3926" t="s">
        <v>7692</v>
      </c>
      <c r="Q3926">
        <v>98</v>
      </c>
    </row>
    <row r="3927" spans="1:17" x14ac:dyDescent="0.2">
      <c r="A3927" s="8" t="s">
        <v>6655</v>
      </c>
      <c r="D3927" s="8" t="s">
        <v>1540</v>
      </c>
      <c r="G3927" s="8" t="s">
        <v>7265</v>
      </c>
      <c r="M3927" t="s">
        <v>6655</v>
      </c>
      <c r="N3927">
        <v>83</v>
      </c>
      <c r="P3927" t="s">
        <v>1540</v>
      </c>
      <c r="Q3927">
        <v>118</v>
      </c>
    </row>
    <row r="3928" spans="1:17" x14ac:dyDescent="0.2">
      <c r="A3928" s="8" t="s">
        <v>7698</v>
      </c>
      <c r="D3928" s="8" t="s">
        <v>4256</v>
      </c>
      <c r="G3928" s="8" t="s">
        <v>8419</v>
      </c>
      <c r="M3928" t="s">
        <v>7698</v>
      </c>
      <c r="N3928">
        <v>77</v>
      </c>
      <c r="P3928" t="s">
        <v>4256</v>
      </c>
      <c r="Q3928">
        <v>105</v>
      </c>
    </row>
    <row r="3929" spans="1:17" x14ac:dyDescent="0.2">
      <c r="A3929" s="8" t="s">
        <v>6697</v>
      </c>
      <c r="D3929" s="8" t="s">
        <v>4300</v>
      </c>
      <c r="G3929" s="8" t="s">
        <v>6734</v>
      </c>
      <c r="M3929" t="s">
        <v>6697</v>
      </c>
      <c r="N3929">
        <v>81</v>
      </c>
      <c r="P3929" t="s">
        <v>4300</v>
      </c>
      <c r="Q3929">
        <v>88</v>
      </c>
    </row>
    <row r="3930" spans="1:17" x14ac:dyDescent="0.2">
      <c r="A3930" s="8" t="s">
        <v>6698</v>
      </c>
      <c r="D3930" s="8" t="s">
        <v>1796</v>
      </c>
      <c r="G3930" s="8" t="s">
        <v>2773</v>
      </c>
      <c r="M3930" t="s">
        <v>6698</v>
      </c>
      <c r="N3930">
        <v>49</v>
      </c>
      <c r="P3930" t="s">
        <v>1796</v>
      </c>
      <c r="Q3930">
        <v>93</v>
      </c>
    </row>
    <row r="3931" spans="1:17" x14ac:dyDescent="0.2">
      <c r="A3931" s="8" t="s">
        <v>7699</v>
      </c>
      <c r="D3931" s="8" t="s">
        <v>1691</v>
      </c>
      <c r="G3931" s="8" t="s">
        <v>2372</v>
      </c>
      <c r="M3931" t="s">
        <v>7699</v>
      </c>
      <c r="N3931">
        <v>75</v>
      </c>
      <c r="P3931" t="s">
        <v>1691</v>
      </c>
      <c r="Q3931">
        <v>86</v>
      </c>
    </row>
    <row r="3932" spans="1:17" x14ac:dyDescent="0.2">
      <c r="A3932" s="8" t="s">
        <v>6699</v>
      </c>
      <c r="D3932" s="8" t="s">
        <v>4328</v>
      </c>
      <c r="G3932" s="8" t="s">
        <v>6311</v>
      </c>
      <c r="M3932" t="s">
        <v>6699</v>
      </c>
      <c r="N3932">
        <v>63</v>
      </c>
      <c r="P3932" t="s">
        <v>4328</v>
      </c>
      <c r="Q3932">
        <v>68</v>
      </c>
    </row>
    <row r="3933" spans="1:17" x14ac:dyDescent="0.2">
      <c r="A3933" s="8" t="s">
        <v>6700</v>
      </c>
      <c r="D3933" s="8" t="s">
        <v>4367</v>
      </c>
      <c r="G3933" s="8" t="s">
        <v>1511</v>
      </c>
      <c r="M3933" t="s">
        <v>6700</v>
      </c>
      <c r="N3933">
        <v>43</v>
      </c>
      <c r="P3933" t="s">
        <v>4367</v>
      </c>
      <c r="Q3933">
        <v>69</v>
      </c>
    </row>
    <row r="3934" spans="1:17" x14ac:dyDescent="0.2">
      <c r="A3934" s="8" t="s">
        <v>7267</v>
      </c>
      <c r="D3934" s="8" t="s">
        <v>7694</v>
      </c>
      <c r="G3934" s="8" t="s">
        <v>1447</v>
      </c>
      <c r="M3934" t="s">
        <v>7267</v>
      </c>
      <c r="N3934">
        <v>22</v>
      </c>
      <c r="P3934" t="s">
        <v>7694</v>
      </c>
      <c r="Q3934">
        <v>53</v>
      </c>
    </row>
    <row r="3935" spans="1:17" x14ac:dyDescent="0.2">
      <c r="A3935" s="8" t="s">
        <v>7700</v>
      </c>
      <c r="D3935" s="8" t="s">
        <v>1844</v>
      </c>
      <c r="G3935" s="8" t="s">
        <v>3456</v>
      </c>
      <c r="M3935" t="s">
        <v>7700</v>
      </c>
      <c r="N3935">
        <v>17</v>
      </c>
      <c r="P3935" t="s">
        <v>1844</v>
      </c>
      <c r="Q3935">
        <v>87</v>
      </c>
    </row>
    <row r="3936" spans="1:17" x14ac:dyDescent="0.2">
      <c r="A3936" s="8" t="s">
        <v>3333</v>
      </c>
      <c r="D3936" s="8" t="s">
        <v>4494</v>
      </c>
      <c r="G3936" s="8" t="s">
        <v>1672</v>
      </c>
      <c r="M3936" t="s">
        <v>3333</v>
      </c>
      <c r="N3936">
        <v>111</v>
      </c>
      <c r="P3936" t="s">
        <v>4494</v>
      </c>
      <c r="Q3936">
        <v>72</v>
      </c>
    </row>
    <row r="3937" spans="1:17" x14ac:dyDescent="0.2">
      <c r="A3937" s="8" t="s">
        <v>3377</v>
      </c>
      <c r="D3937" s="8" t="s">
        <v>4547</v>
      </c>
      <c r="G3937" s="8" t="s">
        <v>1576</v>
      </c>
      <c r="M3937" t="s">
        <v>3377</v>
      </c>
      <c r="N3937">
        <v>129</v>
      </c>
      <c r="P3937" t="s">
        <v>4547</v>
      </c>
      <c r="Q3937">
        <v>47</v>
      </c>
    </row>
    <row r="3938" spans="1:17" x14ac:dyDescent="0.2">
      <c r="A3938" s="8" t="s">
        <v>2919</v>
      </c>
      <c r="D3938" s="8" t="s">
        <v>4580</v>
      </c>
      <c r="G3938" s="8" t="s">
        <v>7690</v>
      </c>
      <c r="M3938" t="s">
        <v>2919</v>
      </c>
      <c r="N3938">
        <v>111</v>
      </c>
      <c r="P3938" t="s">
        <v>4580</v>
      </c>
      <c r="Q3938">
        <v>65</v>
      </c>
    </row>
    <row r="3939" spans="1:17" x14ac:dyDescent="0.2">
      <c r="A3939" s="8" t="s">
        <v>2937</v>
      </c>
      <c r="D3939" s="8" t="s">
        <v>4587</v>
      </c>
      <c r="G3939" s="8" t="s">
        <v>1717</v>
      </c>
      <c r="M3939" t="s">
        <v>2937</v>
      </c>
      <c r="N3939">
        <v>102</v>
      </c>
      <c r="P3939" t="s">
        <v>4587</v>
      </c>
      <c r="Q3939">
        <v>43</v>
      </c>
    </row>
    <row r="3940" spans="1:17" x14ac:dyDescent="0.2">
      <c r="A3940" s="8" t="s">
        <v>2985</v>
      </c>
      <c r="D3940" s="8" t="s">
        <v>4662</v>
      </c>
      <c r="G3940" s="8" t="s">
        <v>3561</v>
      </c>
      <c r="M3940" t="s">
        <v>2985</v>
      </c>
      <c r="N3940">
        <v>94</v>
      </c>
      <c r="P3940" t="s">
        <v>4662</v>
      </c>
      <c r="Q3940">
        <v>56</v>
      </c>
    </row>
    <row r="3941" spans="1:17" x14ac:dyDescent="0.2">
      <c r="A3941" s="8" t="s">
        <v>3098</v>
      </c>
      <c r="D3941" s="8" t="s">
        <v>4725</v>
      </c>
      <c r="G3941" s="8" t="s">
        <v>3618</v>
      </c>
      <c r="M3941" t="s">
        <v>3098</v>
      </c>
      <c r="N3941">
        <v>85</v>
      </c>
      <c r="P3941" t="s">
        <v>4725</v>
      </c>
      <c r="Q3941">
        <v>32</v>
      </c>
    </row>
    <row r="3942" spans="1:17" x14ac:dyDescent="0.2">
      <c r="A3942" s="8" t="s">
        <v>7994</v>
      </c>
      <c r="D3942" s="8" t="s">
        <v>8128</v>
      </c>
      <c r="G3942" s="8" t="s">
        <v>1859</v>
      </c>
      <c r="M3942" t="s">
        <v>7994</v>
      </c>
      <c r="N3942">
        <v>66</v>
      </c>
      <c r="P3942" t="s">
        <v>8128</v>
      </c>
      <c r="Q3942">
        <v>29</v>
      </c>
    </row>
    <row r="3943" spans="1:17" x14ac:dyDescent="0.2">
      <c r="A3943" s="8" t="s">
        <v>3215</v>
      </c>
      <c r="D3943" s="8" t="s">
        <v>4778</v>
      </c>
      <c r="G3943" s="8" t="s">
        <v>3687</v>
      </c>
      <c r="M3943" t="s">
        <v>3215</v>
      </c>
      <c r="N3943">
        <v>57</v>
      </c>
      <c r="P3943" t="s">
        <v>4778</v>
      </c>
      <c r="Q3943">
        <v>62</v>
      </c>
    </row>
    <row r="3944" spans="1:17" x14ac:dyDescent="0.2">
      <c r="A3944" s="8" t="s">
        <v>3196</v>
      </c>
      <c r="D3944" s="8" t="s">
        <v>4831</v>
      </c>
      <c r="G3944" s="8" t="s">
        <v>3730</v>
      </c>
      <c r="M3944" t="s">
        <v>3196</v>
      </c>
      <c r="N3944">
        <v>56</v>
      </c>
      <c r="P3944" t="s">
        <v>4831</v>
      </c>
      <c r="Q3944">
        <v>26</v>
      </c>
    </row>
    <row r="3945" spans="1:17" x14ac:dyDescent="0.2">
      <c r="A3945" s="8" t="s">
        <v>3270</v>
      </c>
      <c r="D3945" s="8" t="s">
        <v>4855</v>
      </c>
      <c r="G3945" s="8" t="s">
        <v>8127</v>
      </c>
      <c r="M3945" t="s">
        <v>3270</v>
      </c>
      <c r="N3945">
        <v>60</v>
      </c>
      <c r="P3945" t="s">
        <v>4855</v>
      </c>
      <c r="Q3945">
        <v>68</v>
      </c>
    </row>
    <row r="3946" spans="1:17" x14ac:dyDescent="0.2">
      <c r="A3946" s="8" t="s">
        <v>7268</v>
      </c>
      <c r="D3946" s="8" t="s">
        <v>4865</v>
      </c>
      <c r="G3946" s="8" t="s">
        <v>3776</v>
      </c>
      <c r="M3946" t="s">
        <v>7268</v>
      </c>
      <c r="N3946">
        <v>13</v>
      </c>
      <c r="P3946" t="s">
        <v>4865</v>
      </c>
      <c r="Q3946">
        <v>138</v>
      </c>
    </row>
    <row r="3947" spans="1:17" x14ac:dyDescent="0.2">
      <c r="A3947" s="8" t="s">
        <v>2704</v>
      </c>
      <c r="D3947" s="8" t="s">
        <v>2903</v>
      </c>
      <c r="G3947" s="8" t="s">
        <v>3789</v>
      </c>
      <c r="M3947" t="s">
        <v>2704</v>
      </c>
      <c r="N3947">
        <v>141</v>
      </c>
      <c r="P3947" t="s">
        <v>2903</v>
      </c>
      <c r="Q3947">
        <v>153</v>
      </c>
    </row>
    <row r="3948" spans="1:17" x14ac:dyDescent="0.2">
      <c r="A3948" s="8" t="s">
        <v>2080</v>
      </c>
      <c r="D3948" s="8" t="s">
        <v>1903</v>
      </c>
      <c r="G3948" s="8" t="s">
        <v>3828</v>
      </c>
      <c r="M3948" t="s">
        <v>2080</v>
      </c>
      <c r="N3948">
        <v>131</v>
      </c>
      <c r="P3948" t="s">
        <v>1903</v>
      </c>
      <c r="Q3948">
        <v>153</v>
      </c>
    </row>
    <row r="3949" spans="1:17" x14ac:dyDescent="0.2">
      <c r="A3949" s="8" t="s">
        <v>2254</v>
      </c>
      <c r="D3949" s="8" t="s">
        <v>2105</v>
      </c>
      <c r="G3949" s="8" t="s">
        <v>3910</v>
      </c>
      <c r="M3949" t="s">
        <v>2254</v>
      </c>
      <c r="N3949">
        <v>134</v>
      </c>
      <c r="P3949" t="s">
        <v>2105</v>
      </c>
      <c r="Q3949">
        <v>141</v>
      </c>
    </row>
    <row r="3950" spans="1:17" x14ac:dyDescent="0.2">
      <c r="A3950" s="8" t="s">
        <v>3407</v>
      </c>
      <c r="D3950" s="8" t="s">
        <v>2278</v>
      </c>
      <c r="G3950" s="8" t="s">
        <v>7691</v>
      </c>
      <c r="M3950" t="s">
        <v>3407</v>
      </c>
      <c r="N3950">
        <v>111</v>
      </c>
      <c r="P3950" t="s">
        <v>2278</v>
      </c>
      <c r="Q3950">
        <v>137</v>
      </c>
    </row>
    <row r="3951" spans="1:17" x14ac:dyDescent="0.2">
      <c r="A3951" s="8" t="s">
        <v>5089</v>
      </c>
      <c r="D3951" s="8" t="s">
        <v>4993</v>
      </c>
      <c r="G3951" s="8" t="s">
        <v>3940</v>
      </c>
      <c r="M3951" t="s">
        <v>5089</v>
      </c>
      <c r="N3951">
        <v>96</v>
      </c>
      <c r="P3951" t="s">
        <v>4993</v>
      </c>
      <c r="Q3951">
        <v>120</v>
      </c>
    </row>
    <row r="3952" spans="1:17" x14ac:dyDescent="0.2">
      <c r="A3952" s="8" t="s">
        <v>5159</v>
      </c>
      <c r="D3952" s="8" t="s">
        <v>7695</v>
      </c>
      <c r="G3952" s="8" t="s">
        <v>3982</v>
      </c>
      <c r="M3952" t="s">
        <v>5159</v>
      </c>
      <c r="N3952">
        <v>98</v>
      </c>
      <c r="P3952" t="s">
        <v>7695</v>
      </c>
      <c r="Q3952">
        <v>76</v>
      </c>
    </row>
    <row r="3953" spans="1:17" x14ac:dyDescent="0.2">
      <c r="A3953" s="8" t="s">
        <v>5202</v>
      </c>
      <c r="D3953" s="8" t="s">
        <v>7178</v>
      </c>
      <c r="G3953" s="8" t="s">
        <v>8420</v>
      </c>
      <c r="M3953" t="s">
        <v>5202</v>
      </c>
      <c r="N3953">
        <v>71</v>
      </c>
      <c r="P3953" t="s">
        <v>7178</v>
      </c>
      <c r="Q3953">
        <v>56</v>
      </c>
    </row>
    <row r="3954" spans="1:17" x14ac:dyDescent="0.2">
      <c r="A3954" s="8" t="s">
        <v>5324</v>
      </c>
      <c r="D3954" s="8" t="s">
        <v>7266</v>
      </c>
      <c r="G3954" s="8" t="s">
        <v>2860</v>
      </c>
      <c r="M3954" t="s">
        <v>5324</v>
      </c>
      <c r="N3954">
        <v>41</v>
      </c>
      <c r="P3954" t="s">
        <v>7266</v>
      </c>
      <c r="Q3954">
        <v>45</v>
      </c>
    </row>
    <row r="3955" spans="1:17" x14ac:dyDescent="0.2">
      <c r="A3955" s="8" t="s">
        <v>5468</v>
      </c>
      <c r="D3955" s="8" t="s">
        <v>1477</v>
      </c>
      <c r="G3955" s="8" t="s">
        <v>2404</v>
      </c>
      <c r="M3955" t="s">
        <v>5468</v>
      </c>
      <c r="N3955">
        <v>122</v>
      </c>
      <c r="P3955" t="s">
        <v>1477</v>
      </c>
      <c r="Q3955">
        <v>143</v>
      </c>
    </row>
    <row r="3956" spans="1:17" x14ac:dyDescent="0.2">
      <c r="A3956" s="8" t="s">
        <v>2464</v>
      </c>
      <c r="D3956" s="8" t="s">
        <v>1324</v>
      </c>
      <c r="G3956" s="8" t="s">
        <v>2444</v>
      </c>
      <c r="M3956" t="s">
        <v>2464</v>
      </c>
      <c r="N3956">
        <v>130</v>
      </c>
      <c r="P3956" t="s">
        <v>1324</v>
      </c>
      <c r="Q3956">
        <v>117</v>
      </c>
    </row>
    <row r="3957" spans="1:17" x14ac:dyDescent="0.2">
      <c r="A3957" s="8" t="s">
        <v>5537</v>
      </c>
      <c r="D3957" s="8" t="s">
        <v>2925</v>
      </c>
      <c r="G3957" s="8" t="s">
        <v>2019</v>
      </c>
      <c r="M3957" t="s">
        <v>5537</v>
      </c>
      <c r="N3957">
        <v>113</v>
      </c>
      <c r="P3957" t="s">
        <v>2925</v>
      </c>
      <c r="Q3957">
        <v>93</v>
      </c>
    </row>
    <row r="3958" spans="1:17" x14ac:dyDescent="0.2">
      <c r="A3958" s="8" t="s">
        <v>5595</v>
      </c>
      <c r="D3958" s="8" t="s">
        <v>1534</v>
      </c>
      <c r="G3958" s="8" t="s">
        <v>2192</v>
      </c>
      <c r="M3958" t="s">
        <v>5595</v>
      </c>
      <c r="N3958">
        <v>110</v>
      </c>
      <c r="P3958" t="s">
        <v>1534</v>
      </c>
      <c r="Q3958">
        <v>122</v>
      </c>
    </row>
    <row r="3959" spans="1:17" x14ac:dyDescent="0.2">
      <c r="A3959" s="8" t="s">
        <v>7701</v>
      </c>
      <c r="D3959" s="8" t="s">
        <v>2954</v>
      </c>
      <c r="G3959" s="8" t="s">
        <v>2355</v>
      </c>
      <c r="M3959" t="s">
        <v>7701</v>
      </c>
      <c r="N3959">
        <v>82</v>
      </c>
      <c r="P3959" t="s">
        <v>2954</v>
      </c>
      <c r="Q3959">
        <v>117</v>
      </c>
    </row>
    <row r="3960" spans="1:17" x14ac:dyDescent="0.2">
      <c r="A3960" s="8" t="s">
        <v>1639</v>
      </c>
      <c r="D3960" s="8" t="s">
        <v>6956</v>
      </c>
      <c r="G3960" s="8" t="s">
        <v>4068</v>
      </c>
      <c r="M3960" t="s">
        <v>1639</v>
      </c>
      <c r="N3960">
        <v>95</v>
      </c>
      <c r="P3960" t="s">
        <v>6956</v>
      </c>
      <c r="Q3960">
        <v>93</v>
      </c>
    </row>
    <row r="3961" spans="1:17" x14ac:dyDescent="0.2">
      <c r="A3961" s="8" t="s">
        <v>7702</v>
      </c>
      <c r="D3961" s="8" t="s">
        <v>1683</v>
      </c>
      <c r="G3961" s="8" t="s">
        <v>1491</v>
      </c>
      <c r="M3961" t="s">
        <v>7702</v>
      </c>
      <c r="N3961">
        <v>72</v>
      </c>
      <c r="P3961" t="s">
        <v>1683</v>
      </c>
      <c r="Q3961">
        <v>97</v>
      </c>
    </row>
    <row r="3962" spans="1:17" x14ac:dyDescent="0.2">
      <c r="A3962" s="8" t="s">
        <v>5720</v>
      </c>
      <c r="D3962" s="8" t="s">
        <v>3002</v>
      </c>
      <c r="G3962" s="8" t="s">
        <v>1402</v>
      </c>
      <c r="M3962" t="s">
        <v>5720</v>
      </c>
      <c r="N3962">
        <v>64</v>
      </c>
      <c r="P3962" t="s">
        <v>3002</v>
      </c>
      <c r="Q3962">
        <v>89</v>
      </c>
    </row>
    <row r="3963" spans="1:17" x14ac:dyDescent="0.2">
      <c r="A3963" s="8" t="s">
        <v>5755</v>
      </c>
      <c r="D3963" s="8" t="s">
        <v>3013</v>
      </c>
      <c r="G3963" s="8" t="s">
        <v>7692</v>
      </c>
      <c r="M3963" t="s">
        <v>5755</v>
      </c>
      <c r="N3963">
        <v>56</v>
      </c>
      <c r="P3963" t="s">
        <v>3013</v>
      </c>
      <c r="Q3963">
        <v>79</v>
      </c>
    </row>
    <row r="3964" spans="1:17" x14ac:dyDescent="0.2">
      <c r="A3964" s="8" t="s">
        <v>5862</v>
      </c>
      <c r="D3964" s="8" t="s">
        <v>3066</v>
      </c>
      <c r="G3964" s="8" t="s">
        <v>1540</v>
      </c>
      <c r="M3964" t="s">
        <v>5862</v>
      </c>
      <c r="N3964">
        <v>60</v>
      </c>
      <c r="P3964" t="s">
        <v>3066</v>
      </c>
      <c r="Q3964">
        <v>72</v>
      </c>
    </row>
    <row r="3965" spans="1:17" x14ac:dyDescent="0.2">
      <c r="A3965" s="8" t="s">
        <v>6053</v>
      </c>
      <c r="D3965" s="8" t="s">
        <v>7992</v>
      </c>
      <c r="G3965" s="8" t="s">
        <v>4256</v>
      </c>
      <c r="M3965" t="s">
        <v>6053</v>
      </c>
      <c r="N3965">
        <v>61</v>
      </c>
      <c r="P3965" t="s">
        <v>7992</v>
      </c>
      <c r="Q3965">
        <v>51</v>
      </c>
    </row>
    <row r="3966" spans="1:17" x14ac:dyDescent="0.2">
      <c r="A3966" s="8" t="s">
        <v>7703</v>
      </c>
      <c r="D3966" s="8" t="s">
        <v>1837</v>
      </c>
      <c r="G3966" s="8" t="s">
        <v>4300</v>
      </c>
      <c r="M3966" t="s">
        <v>7703</v>
      </c>
      <c r="N3966">
        <v>50</v>
      </c>
      <c r="P3966" t="s">
        <v>1837</v>
      </c>
      <c r="Q3966">
        <v>107</v>
      </c>
    </row>
    <row r="3967" spans="1:17" x14ac:dyDescent="0.2">
      <c r="A3967" s="8" t="s">
        <v>6119</v>
      </c>
      <c r="D3967" s="8" t="s">
        <v>3093</v>
      </c>
      <c r="G3967" s="8" t="s">
        <v>1796</v>
      </c>
      <c r="M3967" t="s">
        <v>6119</v>
      </c>
      <c r="N3967">
        <v>31</v>
      </c>
      <c r="P3967" t="s">
        <v>3093</v>
      </c>
      <c r="Q3967">
        <v>75</v>
      </c>
    </row>
    <row r="3968" spans="1:17" x14ac:dyDescent="0.2">
      <c r="A3968" s="8" t="s">
        <v>7995</v>
      </c>
      <c r="D3968" s="8" t="s">
        <v>3149</v>
      </c>
      <c r="G3968" s="8" t="s">
        <v>1691</v>
      </c>
      <c r="M3968" t="s">
        <v>7995</v>
      </c>
      <c r="N3968">
        <v>62</v>
      </c>
      <c r="P3968" t="s">
        <v>3149</v>
      </c>
      <c r="Q3968">
        <v>75</v>
      </c>
    </row>
    <row r="3969" spans="1:17" x14ac:dyDescent="0.2">
      <c r="A3969" s="8" t="s">
        <v>2840</v>
      </c>
      <c r="D3969" s="8" t="s">
        <v>3157</v>
      </c>
      <c r="G3969" s="8" t="s">
        <v>4328</v>
      </c>
      <c r="M3969" t="s">
        <v>2840</v>
      </c>
      <c r="N3969">
        <v>135</v>
      </c>
      <c r="P3969" t="s">
        <v>3157</v>
      </c>
      <c r="Q3969">
        <v>88</v>
      </c>
    </row>
    <row r="3970" spans="1:17" x14ac:dyDescent="0.2">
      <c r="A3970" s="8" t="s">
        <v>6273</v>
      </c>
      <c r="D3970" s="8" t="s">
        <v>3164</v>
      </c>
      <c r="G3970" s="8" t="s">
        <v>4367</v>
      </c>
      <c r="M3970" t="s">
        <v>6273</v>
      </c>
      <c r="N3970">
        <v>129</v>
      </c>
      <c r="P3970" t="s">
        <v>3164</v>
      </c>
      <c r="Q3970">
        <v>68</v>
      </c>
    </row>
    <row r="3971" spans="1:17" x14ac:dyDescent="0.2">
      <c r="A3971" s="8" t="s">
        <v>7083</v>
      </c>
      <c r="D3971" s="8" t="s">
        <v>3207</v>
      </c>
      <c r="G3971" s="8" t="s">
        <v>7694</v>
      </c>
      <c r="M3971" t="s">
        <v>7083</v>
      </c>
      <c r="N3971">
        <v>100</v>
      </c>
      <c r="P3971" t="s">
        <v>3207</v>
      </c>
      <c r="Q3971">
        <v>73</v>
      </c>
    </row>
    <row r="3972" spans="1:17" x14ac:dyDescent="0.2">
      <c r="A3972" s="8" t="s">
        <v>3444</v>
      </c>
      <c r="D3972" s="8" t="s">
        <v>3208</v>
      </c>
      <c r="G3972" s="8" t="s">
        <v>1844</v>
      </c>
      <c r="M3972" t="s">
        <v>3444</v>
      </c>
      <c r="N3972">
        <v>127</v>
      </c>
      <c r="P3972" t="s">
        <v>3208</v>
      </c>
      <c r="Q3972">
        <v>43</v>
      </c>
    </row>
    <row r="3973" spans="1:17" x14ac:dyDescent="0.2">
      <c r="A3973" s="8" t="s">
        <v>6961</v>
      </c>
      <c r="D3973" s="8" t="s">
        <v>3214</v>
      </c>
      <c r="G3973" s="8" t="s">
        <v>4494</v>
      </c>
      <c r="M3973" t="s">
        <v>6961</v>
      </c>
      <c r="N3973">
        <v>109</v>
      </c>
      <c r="P3973" t="s">
        <v>3214</v>
      </c>
      <c r="Q3973">
        <v>55</v>
      </c>
    </row>
    <row r="3974" spans="1:17" x14ac:dyDescent="0.2">
      <c r="A3974" s="8" t="s">
        <v>3502</v>
      </c>
      <c r="D3974" s="8" t="s">
        <v>3249</v>
      </c>
      <c r="G3974" s="8" t="s">
        <v>4547</v>
      </c>
      <c r="M3974" t="s">
        <v>3502</v>
      </c>
      <c r="N3974">
        <v>99</v>
      </c>
      <c r="P3974" t="s">
        <v>3249</v>
      </c>
      <c r="Q3974">
        <v>40</v>
      </c>
    </row>
    <row r="3975" spans="1:17" x14ac:dyDescent="0.2">
      <c r="A3975" s="8" t="s">
        <v>7704</v>
      </c>
      <c r="D3975" s="8" t="s">
        <v>3272</v>
      </c>
      <c r="G3975" s="8" t="s">
        <v>4580</v>
      </c>
      <c r="M3975" t="s">
        <v>7704</v>
      </c>
      <c r="N3975">
        <v>89</v>
      </c>
      <c r="P3975" t="s">
        <v>3272</v>
      </c>
      <c r="Q3975">
        <v>14</v>
      </c>
    </row>
    <row r="3976" spans="1:17" x14ac:dyDescent="0.2">
      <c r="A3976" s="8" t="s">
        <v>3568</v>
      </c>
      <c r="D3976" s="8" t="s">
        <v>3321</v>
      </c>
      <c r="G3976" s="8" t="s">
        <v>4587</v>
      </c>
      <c r="M3976" t="s">
        <v>3568</v>
      </c>
      <c r="N3976">
        <v>76</v>
      </c>
      <c r="P3976" t="s">
        <v>3321</v>
      </c>
      <c r="Q3976">
        <v>132</v>
      </c>
    </row>
    <row r="3977" spans="1:17" x14ac:dyDescent="0.2">
      <c r="A3977" s="8" t="s">
        <v>3694</v>
      </c>
      <c r="D3977" s="8" t="s">
        <v>2876</v>
      </c>
      <c r="G3977" s="8" t="s">
        <v>4662</v>
      </c>
      <c r="M3977" t="s">
        <v>3694</v>
      </c>
      <c r="N3977">
        <v>53</v>
      </c>
      <c r="P3977" t="s">
        <v>2876</v>
      </c>
      <c r="Q3977">
        <v>202</v>
      </c>
    </row>
    <row r="3978" spans="1:17" x14ac:dyDescent="0.2">
      <c r="A3978" s="8" t="s">
        <v>3887</v>
      </c>
      <c r="D3978" s="8" t="s">
        <v>2423</v>
      </c>
      <c r="G3978" s="8" t="s">
        <v>4725</v>
      </c>
      <c r="M3978" t="s">
        <v>3887</v>
      </c>
      <c r="N3978">
        <v>61</v>
      </c>
      <c r="P3978" t="s">
        <v>2423</v>
      </c>
      <c r="Q3978">
        <v>180</v>
      </c>
    </row>
    <row r="3979" spans="1:17" x14ac:dyDescent="0.2">
      <c r="A3979" s="8" t="s">
        <v>6962</v>
      </c>
      <c r="D3979" s="8" t="s">
        <v>1946</v>
      </c>
      <c r="G3979" s="8" t="s">
        <v>8128</v>
      </c>
      <c r="M3979" t="s">
        <v>6962</v>
      </c>
      <c r="N3979">
        <v>44</v>
      </c>
      <c r="P3979" t="s">
        <v>1946</v>
      </c>
      <c r="Q3979">
        <v>169</v>
      </c>
    </row>
    <row r="3980" spans="1:17" x14ac:dyDescent="0.2">
      <c r="A3980" s="8" t="s">
        <v>3959</v>
      </c>
      <c r="D3980" s="8" t="s">
        <v>2258</v>
      </c>
      <c r="G3980" s="8" t="s">
        <v>4778</v>
      </c>
      <c r="M3980" t="s">
        <v>3959</v>
      </c>
      <c r="N3980">
        <v>29</v>
      </c>
      <c r="P3980" t="s">
        <v>2258</v>
      </c>
      <c r="Q3980">
        <v>136</v>
      </c>
    </row>
    <row r="3981" spans="1:17" x14ac:dyDescent="0.2">
      <c r="A3981" s="8" t="s">
        <v>2682</v>
      </c>
      <c r="D3981" s="8" t="s">
        <v>3396</v>
      </c>
      <c r="G3981" s="8" t="s">
        <v>4831</v>
      </c>
      <c r="M3981" t="s">
        <v>2682</v>
      </c>
      <c r="N3981">
        <v>149</v>
      </c>
      <c r="P3981" t="s">
        <v>3396</v>
      </c>
      <c r="Q3981">
        <v>125</v>
      </c>
    </row>
    <row r="3982" spans="1:17" x14ac:dyDescent="0.2">
      <c r="A3982" s="8" t="s">
        <v>2181</v>
      </c>
      <c r="D3982" s="8" t="s">
        <v>3374</v>
      </c>
      <c r="G3982" s="8" t="s">
        <v>8421</v>
      </c>
      <c r="M3982" t="s">
        <v>2181</v>
      </c>
      <c r="N3982">
        <v>133</v>
      </c>
      <c r="P3982" t="s">
        <v>3374</v>
      </c>
      <c r="Q3982">
        <v>136</v>
      </c>
    </row>
    <row r="3983" spans="1:17" x14ac:dyDescent="0.2">
      <c r="A3983" s="8" t="s">
        <v>4043</v>
      </c>
      <c r="D3983" s="8" t="s">
        <v>6957</v>
      </c>
      <c r="G3983" s="8" t="s">
        <v>4855</v>
      </c>
      <c r="M3983" t="s">
        <v>4043</v>
      </c>
      <c r="N3983">
        <v>141</v>
      </c>
      <c r="P3983" t="s">
        <v>6957</v>
      </c>
      <c r="Q3983">
        <v>119</v>
      </c>
    </row>
    <row r="3984" spans="1:17" x14ac:dyDescent="0.2">
      <c r="A3984" s="8" t="s">
        <v>7705</v>
      </c>
      <c r="D3984" s="8" t="s">
        <v>3050</v>
      </c>
      <c r="G3984" s="8" t="s">
        <v>4865</v>
      </c>
      <c r="M3984" t="s">
        <v>7705</v>
      </c>
      <c r="N3984">
        <v>99</v>
      </c>
      <c r="P3984" t="s">
        <v>3050</v>
      </c>
      <c r="Q3984">
        <v>86</v>
      </c>
    </row>
    <row r="3985" spans="1:17" x14ac:dyDescent="0.2">
      <c r="A3985" s="8" t="s">
        <v>6963</v>
      </c>
      <c r="D3985" s="8" t="s">
        <v>6958</v>
      </c>
      <c r="G3985" s="8" t="s">
        <v>2903</v>
      </c>
      <c r="M3985" t="s">
        <v>6963</v>
      </c>
      <c r="N3985">
        <v>54</v>
      </c>
      <c r="P3985" t="s">
        <v>6958</v>
      </c>
      <c r="Q3985">
        <v>79</v>
      </c>
    </row>
    <row r="3986" spans="1:17" x14ac:dyDescent="0.2">
      <c r="A3986" s="8" t="s">
        <v>5024</v>
      </c>
      <c r="D3986" s="8" t="s">
        <v>7993</v>
      </c>
      <c r="G3986" s="8" t="s">
        <v>1903</v>
      </c>
      <c r="M3986" t="s">
        <v>5024</v>
      </c>
      <c r="N3986">
        <v>123</v>
      </c>
      <c r="P3986" t="s">
        <v>7993</v>
      </c>
      <c r="Q3986">
        <v>57</v>
      </c>
    </row>
    <row r="3987" spans="1:17" x14ac:dyDescent="0.2">
      <c r="A3987" s="8" t="s">
        <v>1368</v>
      </c>
      <c r="D3987" s="8" t="s">
        <v>2695</v>
      </c>
      <c r="G3987" s="8" t="s">
        <v>2105</v>
      </c>
      <c r="M3987" t="s">
        <v>1368</v>
      </c>
      <c r="N3987">
        <v>130</v>
      </c>
      <c r="P3987" t="s">
        <v>2695</v>
      </c>
      <c r="Q3987">
        <v>139</v>
      </c>
    </row>
    <row r="3988" spans="1:17" x14ac:dyDescent="0.2">
      <c r="A3988" s="8" t="s">
        <v>5576</v>
      </c>
      <c r="D3988" s="8" t="s">
        <v>1945</v>
      </c>
      <c r="G3988" s="8" t="s">
        <v>2278</v>
      </c>
      <c r="M3988" t="s">
        <v>5576</v>
      </c>
      <c r="N3988">
        <v>120</v>
      </c>
      <c r="P3988" t="s">
        <v>1945</v>
      </c>
      <c r="Q3988">
        <v>136</v>
      </c>
    </row>
    <row r="3989" spans="1:17" x14ac:dyDescent="0.2">
      <c r="A3989" s="8" t="s">
        <v>5600</v>
      </c>
      <c r="D3989" s="8" t="s">
        <v>7696</v>
      </c>
      <c r="G3989" s="8" t="s">
        <v>4993</v>
      </c>
      <c r="M3989" t="s">
        <v>5600</v>
      </c>
      <c r="N3989">
        <v>113</v>
      </c>
      <c r="P3989" t="s">
        <v>7696</v>
      </c>
      <c r="Q3989">
        <v>96</v>
      </c>
    </row>
    <row r="3990" spans="1:17" x14ac:dyDescent="0.2">
      <c r="A3990" s="8" t="s">
        <v>6964</v>
      </c>
      <c r="D3990" s="8" t="s">
        <v>3019</v>
      </c>
      <c r="G3990" s="8" t="s">
        <v>7695</v>
      </c>
      <c r="M3990" t="s">
        <v>6964</v>
      </c>
      <c r="N3990">
        <v>90</v>
      </c>
      <c r="P3990" t="s">
        <v>3019</v>
      </c>
      <c r="Q3990">
        <v>75</v>
      </c>
    </row>
    <row r="3991" spans="1:17" x14ac:dyDescent="0.2">
      <c r="A3991" s="8" t="s">
        <v>1581</v>
      </c>
      <c r="D3991" s="8" t="s">
        <v>6959</v>
      </c>
      <c r="G3991" s="8" t="s">
        <v>7178</v>
      </c>
      <c r="M3991" t="s">
        <v>1581</v>
      </c>
      <c r="N3991">
        <v>120</v>
      </c>
      <c r="P3991" t="s">
        <v>6959</v>
      </c>
      <c r="Q3991">
        <v>70</v>
      </c>
    </row>
    <row r="3992" spans="1:17" x14ac:dyDescent="0.2">
      <c r="A3992" s="8" t="s">
        <v>1640</v>
      </c>
      <c r="D3992" s="8" t="s">
        <v>7697</v>
      </c>
      <c r="G3992" s="8" t="s">
        <v>7266</v>
      </c>
      <c r="M3992" t="s">
        <v>1640</v>
      </c>
      <c r="N3992">
        <v>101</v>
      </c>
      <c r="P3992" t="s">
        <v>7697</v>
      </c>
      <c r="Q3992">
        <v>50</v>
      </c>
    </row>
    <row r="3993" spans="1:17" x14ac:dyDescent="0.2">
      <c r="A3993" s="8" t="s">
        <v>5667</v>
      </c>
      <c r="D3993" s="8" t="s">
        <v>2793</v>
      </c>
      <c r="G3993" s="8" t="s">
        <v>1477</v>
      </c>
      <c r="M3993" t="s">
        <v>5667</v>
      </c>
      <c r="N3993">
        <v>78</v>
      </c>
      <c r="P3993" t="s">
        <v>2793</v>
      </c>
      <c r="Q3993">
        <v>134</v>
      </c>
    </row>
    <row r="3994" spans="1:17" x14ac:dyDescent="0.2">
      <c r="A3994" s="8" t="s">
        <v>1736</v>
      </c>
      <c r="D3994" s="8" t="s">
        <v>2249</v>
      </c>
      <c r="G3994" s="8" t="s">
        <v>1324</v>
      </c>
      <c r="M3994" t="s">
        <v>1736</v>
      </c>
      <c r="N3994">
        <v>94</v>
      </c>
      <c r="P3994" t="s">
        <v>2249</v>
      </c>
      <c r="Q3994">
        <v>140</v>
      </c>
    </row>
    <row r="3995" spans="1:17" x14ac:dyDescent="0.2">
      <c r="A3995" s="8" t="s">
        <v>5699</v>
      </c>
      <c r="D3995" s="8" t="s">
        <v>6652</v>
      </c>
      <c r="G3995" s="8" t="s">
        <v>2925</v>
      </c>
      <c r="M3995" t="s">
        <v>5699</v>
      </c>
      <c r="N3995">
        <v>81</v>
      </c>
      <c r="P3995" t="s">
        <v>6652</v>
      </c>
      <c r="Q3995">
        <v>90</v>
      </c>
    </row>
    <row r="3996" spans="1:17" x14ac:dyDescent="0.2">
      <c r="A3996" s="8" t="s">
        <v>5731</v>
      </c>
      <c r="D3996" s="8" t="s">
        <v>6653</v>
      </c>
      <c r="G3996" s="8" t="s">
        <v>1534</v>
      </c>
      <c r="M3996" t="s">
        <v>5731</v>
      </c>
      <c r="N3996">
        <v>70</v>
      </c>
      <c r="P3996" t="s">
        <v>6653</v>
      </c>
      <c r="Q3996">
        <v>114</v>
      </c>
    </row>
    <row r="3997" spans="1:17" x14ac:dyDescent="0.2">
      <c r="A3997" s="8" t="s">
        <v>1863</v>
      </c>
      <c r="D3997" s="8" t="s">
        <v>6654</v>
      </c>
      <c r="G3997" s="8" t="s">
        <v>2954</v>
      </c>
      <c r="M3997" t="s">
        <v>1863</v>
      </c>
      <c r="N3997">
        <v>83</v>
      </c>
      <c r="P3997" t="s">
        <v>6654</v>
      </c>
      <c r="Q3997">
        <v>97</v>
      </c>
    </row>
    <row r="3998" spans="1:17" x14ac:dyDescent="0.2">
      <c r="A3998" s="8" t="s">
        <v>5792</v>
      </c>
      <c r="D3998" s="8" t="s">
        <v>6696</v>
      </c>
      <c r="G3998" s="8" t="s">
        <v>6956</v>
      </c>
      <c r="M3998" t="s">
        <v>5792</v>
      </c>
      <c r="N3998">
        <v>77</v>
      </c>
      <c r="P3998" t="s">
        <v>6696</v>
      </c>
      <c r="Q3998">
        <v>81</v>
      </c>
    </row>
    <row r="3999" spans="1:17" x14ac:dyDescent="0.2">
      <c r="A3999" s="8" t="s">
        <v>5892</v>
      </c>
      <c r="D3999" s="8" t="s">
        <v>6655</v>
      </c>
      <c r="G3999" s="8" t="s">
        <v>1683</v>
      </c>
      <c r="M3999" t="s">
        <v>5892</v>
      </c>
      <c r="N3999">
        <v>72</v>
      </c>
      <c r="P3999" t="s">
        <v>6655</v>
      </c>
      <c r="Q3999">
        <v>78</v>
      </c>
    </row>
    <row r="4000" spans="1:17" x14ac:dyDescent="0.2">
      <c r="A4000" s="8" t="s">
        <v>5900</v>
      </c>
      <c r="D4000" s="8" t="s">
        <v>7698</v>
      </c>
      <c r="G4000" s="8" t="s">
        <v>3002</v>
      </c>
      <c r="M4000" t="s">
        <v>5900</v>
      </c>
      <c r="N4000">
        <v>61</v>
      </c>
      <c r="P4000" t="s">
        <v>7698</v>
      </c>
      <c r="Q4000">
        <v>70</v>
      </c>
    </row>
    <row r="4001" spans="1:17" x14ac:dyDescent="0.2">
      <c r="A4001" s="8" t="s">
        <v>5938</v>
      </c>
      <c r="D4001" s="8" t="s">
        <v>6697</v>
      </c>
      <c r="G4001" s="8" t="s">
        <v>3013</v>
      </c>
      <c r="M4001" t="s">
        <v>5938</v>
      </c>
      <c r="N4001">
        <v>47</v>
      </c>
      <c r="P4001" t="s">
        <v>6697</v>
      </c>
      <c r="Q4001">
        <v>76</v>
      </c>
    </row>
    <row r="4002" spans="1:17" x14ac:dyDescent="0.2">
      <c r="A4002" s="8" t="s">
        <v>6965</v>
      </c>
      <c r="D4002" s="8" t="s">
        <v>6698</v>
      </c>
      <c r="G4002" s="8" t="s">
        <v>3066</v>
      </c>
      <c r="M4002" t="s">
        <v>6965</v>
      </c>
      <c r="N4002">
        <v>42</v>
      </c>
      <c r="P4002" t="s">
        <v>6698</v>
      </c>
      <c r="Q4002">
        <v>52</v>
      </c>
    </row>
    <row r="4003" spans="1:17" x14ac:dyDescent="0.2">
      <c r="A4003" s="8" t="s">
        <v>6059</v>
      </c>
      <c r="D4003" s="8" t="s">
        <v>7699</v>
      </c>
      <c r="G4003" s="8" t="s">
        <v>7992</v>
      </c>
      <c r="M4003" t="s">
        <v>6059</v>
      </c>
      <c r="N4003">
        <v>64</v>
      </c>
      <c r="P4003" t="s">
        <v>7699</v>
      </c>
      <c r="Q4003">
        <v>64</v>
      </c>
    </row>
    <row r="4004" spans="1:17" x14ac:dyDescent="0.2">
      <c r="A4004" s="8" t="s">
        <v>6131</v>
      </c>
      <c r="D4004" s="8" t="s">
        <v>6699</v>
      </c>
      <c r="G4004" s="8" t="s">
        <v>1837</v>
      </c>
      <c r="M4004" t="s">
        <v>6131</v>
      </c>
      <c r="N4004">
        <v>25</v>
      </c>
      <c r="P4004" t="s">
        <v>6699</v>
      </c>
      <c r="Q4004">
        <v>48</v>
      </c>
    </row>
    <row r="4005" spans="1:17" x14ac:dyDescent="0.2">
      <c r="A4005" s="8" t="s">
        <v>2669</v>
      </c>
      <c r="D4005" s="8" t="s">
        <v>6700</v>
      </c>
      <c r="G4005" s="8" t="s">
        <v>3093</v>
      </c>
      <c r="M4005" t="s">
        <v>2669</v>
      </c>
      <c r="N4005">
        <v>168</v>
      </c>
      <c r="P4005" t="s">
        <v>6700</v>
      </c>
      <c r="Q4005">
        <v>42</v>
      </c>
    </row>
    <row r="4006" spans="1:17" x14ac:dyDescent="0.2">
      <c r="A4006" s="8" t="s">
        <v>2029</v>
      </c>
      <c r="D4006" s="8" t="s">
        <v>7267</v>
      </c>
      <c r="G4006" s="8" t="s">
        <v>3149</v>
      </c>
      <c r="M4006" t="s">
        <v>2029</v>
      </c>
      <c r="N4006">
        <v>149</v>
      </c>
      <c r="P4006" t="s">
        <v>7267</v>
      </c>
      <c r="Q4006">
        <v>25</v>
      </c>
    </row>
    <row r="4007" spans="1:17" x14ac:dyDescent="0.2">
      <c r="A4007" s="8" t="s">
        <v>2015</v>
      </c>
      <c r="D4007" s="8" t="s">
        <v>7700</v>
      </c>
      <c r="G4007" s="8" t="s">
        <v>8422</v>
      </c>
      <c r="M4007" t="s">
        <v>2015</v>
      </c>
      <c r="N4007">
        <v>151</v>
      </c>
      <c r="P4007" t="s">
        <v>7700</v>
      </c>
      <c r="Q4007">
        <v>30</v>
      </c>
    </row>
    <row r="4008" spans="1:17" x14ac:dyDescent="0.2">
      <c r="A4008" s="8" t="s">
        <v>6206</v>
      </c>
      <c r="D4008" s="8" t="s">
        <v>3333</v>
      </c>
      <c r="G4008" s="8" t="s">
        <v>3157</v>
      </c>
      <c r="M4008" t="s">
        <v>6206</v>
      </c>
      <c r="N4008">
        <v>122</v>
      </c>
      <c r="P4008" t="s">
        <v>3333</v>
      </c>
      <c r="Q4008">
        <v>109</v>
      </c>
    </row>
    <row r="4009" spans="1:17" x14ac:dyDescent="0.2">
      <c r="A4009" s="8" t="s">
        <v>6241</v>
      </c>
      <c r="D4009" s="8" t="s">
        <v>3377</v>
      </c>
      <c r="G4009" s="8" t="s">
        <v>3164</v>
      </c>
      <c r="M4009" t="s">
        <v>6241</v>
      </c>
      <c r="N4009">
        <v>118</v>
      </c>
      <c r="P4009" t="s">
        <v>3377</v>
      </c>
      <c r="Q4009">
        <v>125</v>
      </c>
    </row>
    <row r="4010" spans="1:17" x14ac:dyDescent="0.2">
      <c r="A4010" s="8" t="s">
        <v>7269</v>
      </c>
      <c r="D4010" s="8" t="s">
        <v>2919</v>
      </c>
      <c r="G4010" s="8" t="s">
        <v>3207</v>
      </c>
      <c r="M4010" t="s">
        <v>7269</v>
      </c>
      <c r="N4010">
        <v>79</v>
      </c>
      <c r="P4010" t="s">
        <v>2919</v>
      </c>
      <c r="Q4010">
        <v>106</v>
      </c>
    </row>
    <row r="4011" spans="1:17" x14ac:dyDescent="0.2">
      <c r="A4011" s="8" t="s">
        <v>2852</v>
      </c>
      <c r="D4011" s="8" t="s">
        <v>2937</v>
      </c>
      <c r="G4011" s="8" t="s">
        <v>3208</v>
      </c>
      <c r="M4011" t="s">
        <v>2852</v>
      </c>
      <c r="N4011">
        <v>118</v>
      </c>
      <c r="P4011" t="s">
        <v>2937</v>
      </c>
      <c r="Q4011">
        <v>95</v>
      </c>
    </row>
    <row r="4012" spans="1:17" x14ac:dyDescent="0.2">
      <c r="A4012" s="8" t="s">
        <v>5523</v>
      </c>
      <c r="D4012" s="8" t="s">
        <v>2985</v>
      </c>
      <c r="G4012" s="8" t="s">
        <v>3249</v>
      </c>
      <c r="M4012" t="s">
        <v>5523</v>
      </c>
      <c r="N4012">
        <v>113</v>
      </c>
      <c r="P4012" t="s">
        <v>2985</v>
      </c>
      <c r="Q4012">
        <v>96</v>
      </c>
    </row>
    <row r="4013" spans="1:17" x14ac:dyDescent="0.2">
      <c r="A4013" s="8" t="s">
        <v>1444</v>
      </c>
      <c r="D4013" s="8" t="s">
        <v>3098</v>
      </c>
      <c r="G4013" s="8" t="s">
        <v>3272</v>
      </c>
      <c r="M4013" t="s">
        <v>1444</v>
      </c>
      <c r="N4013">
        <v>120</v>
      </c>
      <c r="P4013" t="s">
        <v>3098</v>
      </c>
      <c r="Q4013">
        <v>89</v>
      </c>
    </row>
    <row r="4014" spans="1:17" x14ac:dyDescent="0.2">
      <c r="A4014" s="8" t="s">
        <v>6966</v>
      </c>
      <c r="D4014" s="8" t="s">
        <v>7994</v>
      </c>
      <c r="G4014" s="8" t="s">
        <v>8423</v>
      </c>
      <c r="M4014" t="s">
        <v>6966</v>
      </c>
      <c r="N4014">
        <v>105</v>
      </c>
      <c r="P4014" t="s">
        <v>7994</v>
      </c>
      <c r="Q4014">
        <v>59</v>
      </c>
    </row>
    <row r="4015" spans="1:17" x14ac:dyDescent="0.2">
      <c r="A4015" s="8" t="s">
        <v>7706</v>
      </c>
      <c r="D4015" s="8" t="s">
        <v>3215</v>
      </c>
      <c r="G4015" s="8" t="s">
        <v>3321</v>
      </c>
      <c r="M4015" t="s">
        <v>7706</v>
      </c>
      <c r="N4015">
        <v>94</v>
      </c>
      <c r="P4015" t="s">
        <v>3215</v>
      </c>
      <c r="Q4015">
        <v>66</v>
      </c>
    </row>
    <row r="4016" spans="1:17" x14ac:dyDescent="0.2">
      <c r="A4016" s="8" t="s">
        <v>3490</v>
      </c>
      <c r="D4016" s="8" t="s">
        <v>3196</v>
      </c>
      <c r="G4016" s="8" t="s">
        <v>2876</v>
      </c>
      <c r="M4016" t="s">
        <v>3490</v>
      </c>
      <c r="N4016">
        <v>93</v>
      </c>
      <c r="P4016" t="s">
        <v>3196</v>
      </c>
      <c r="Q4016">
        <v>55</v>
      </c>
    </row>
    <row r="4017" spans="1:17" x14ac:dyDescent="0.2">
      <c r="A4017" s="8" t="s">
        <v>3518</v>
      </c>
      <c r="D4017" s="8" t="s">
        <v>3270</v>
      </c>
      <c r="G4017" s="8" t="s">
        <v>2423</v>
      </c>
      <c r="M4017" t="s">
        <v>3518</v>
      </c>
      <c r="N4017">
        <v>83</v>
      </c>
      <c r="P4017" t="s">
        <v>3270</v>
      </c>
      <c r="Q4017">
        <v>51</v>
      </c>
    </row>
    <row r="4018" spans="1:17" x14ac:dyDescent="0.2">
      <c r="A4018" s="8" t="s">
        <v>3528</v>
      </c>
      <c r="D4018" s="8" t="s">
        <v>7268</v>
      </c>
      <c r="G4018" s="8" t="s">
        <v>1946</v>
      </c>
      <c r="M4018" t="s">
        <v>3528</v>
      </c>
      <c r="N4018">
        <v>76</v>
      </c>
      <c r="P4018" t="s">
        <v>7268</v>
      </c>
      <c r="Q4018">
        <v>21</v>
      </c>
    </row>
    <row r="4019" spans="1:17" x14ac:dyDescent="0.2">
      <c r="A4019" s="8" t="s">
        <v>3567</v>
      </c>
      <c r="D4019" s="8" t="s">
        <v>2704</v>
      </c>
      <c r="G4019" s="8" t="s">
        <v>2258</v>
      </c>
      <c r="M4019" t="s">
        <v>3567</v>
      </c>
      <c r="N4019">
        <v>91</v>
      </c>
      <c r="P4019" t="s">
        <v>2704</v>
      </c>
      <c r="Q4019">
        <v>145</v>
      </c>
    </row>
    <row r="4020" spans="1:17" x14ac:dyDescent="0.2">
      <c r="A4020" s="8" t="s">
        <v>3598</v>
      </c>
      <c r="D4020" s="8" t="s">
        <v>2080</v>
      </c>
      <c r="G4020" s="8" t="s">
        <v>3396</v>
      </c>
      <c r="M4020" t="s">
        <v>3598</v>
      </c>
      <c r="N4020">
        <v>82</v>
      </c>
      <c r="P4020" t="s">
        <v>2080</v>
      </c>
      <c r="Q4020">
        <v>128</v>
      </c>
    </row>
    <row r="4021" spans="1:17" x14ac:dyDescent="0.2">
      <c r="A4021" s="8" t="s">
        <v>6967</v>
      </c>
      <c r="D4021" s="8" t="s">
        <v>2254</v>
      </c>
      <c r="G4021" s="8" t="s">
        <v>3374</v>
      </c>
      <c r="M4021" t="s">
        <v>6967</v>
      </c>
      <c r="N4021">
        <v>57</v>
      </c>
      <c r="P4021" t="s">
        <v>2254</v>
      </c>
      <c r="Q4021">
        <v>137</v>
      </c>
    </row>
    <row r="4022" spans="1:17" x14ac:dyDescent="0.2">
      <c r="A4022" s="8" t="s">
        <v>3660</v>
      </c>
      <c r="D4022" s="8" t="s">
        <v>3407</v>
      </c>
      <c r="G4022" s="8" t="s">
        <v>6957</v>
      </c>
      <c r="M4022" t="s">
        <v>3660</v>
      </c>
      <c r="N4022">
        <v>90</v>
      </c>
      <c r="P4022" t="s">
        <v>3407</v>
      </c>
      <c r="Q4022">
        <v>123</v>
      </c>
    </row>
    <row r="4023" spans="1:17" x14ac:dyDescent="0.2">
      <c r="A4023" s="8" t="s">
        <v>3715</v>
      </c>
      <c r="D4023" s="8" t="s">
        <v>5089</v>
      </c>
      <c r="G4023" s="8" t="s">
        <v>3050</v>
      </c>
      <c r="M4023" t="s">
        <v>3715</v>
      </c>
      <c r="N4023">
        <v>75</v>
      </c>
      <c r="P4023" t="s">
        <v>5089</v>
      </c>
      <c r="Q4023">
        <v>98</v>
      </c>
    </row>
    <row r="4024" spans="1:17" x14ac:dyDescent="0.2">
      <c r="A4024" s="8" t="s">
        <v>3742</v>
      </c>
      <c r="D4024" s="8" t="s">
        <v>5159</v>
      </c>
      <c r="G4024" s="8" t="s">
        <v>6958</v>
      </c>
      <c r="M4024" t="s">
        <v>3742</v>
      </c>
      <c r="N4024">
        <v>80</v>
      </c>
      <c r="P4024" t="s">
        <v>5159</v>
      </c>
      <c r="Q4024">
        <v>96</v>
      </c>
    </row>
    <row r="4025" spans="1:17" x14ac:dyDescent="0.2">
      <c r="A4025" s="8" t="s">
        <v>6968</v>
      </c>
      <c r="D4025" s="8" t="s">
        <v>5202</v>
      </c>
      <c r="G4025" s="8" t="s">
        <v>8424</v>
      </c>
      <c r="M4025" t="s">
        <v>6968</v>
      </c>
      <c r="N4025">
        <v>59</v>
      </c>
      <c r="P4025" t="s">
        <v>5202</v>
      </c>
      <c r="Q4025">
        <v>73</v>
      </c>
    </row>
    <row r="4026" spans="1:17" x14ac:dyDescent="0.2">
      <c r="A4026" s="8" t="s">
        <v>7707</v>
      </c>
      <c r="D4026" s="8" t="s">
        <v>5324</v>
      </c>
      <c r="G4026" s="8" t="s">
        <v>2695</v>
      </c>
      <c r="M4026" t="s">
        <v>7707</v>
      </c>
      <c r="N4026">
        <v>44</v>
      </c>
      <c r="P4026" t="s">
        <v>5324</v>
      </c>
      <c r="Q4026">
        <v>45</v>
      </c>
    </row>
    <row r="4027" spans="1:17" x14ac:dyDescent="0.2">
      <c r="A4027" s="8" t="s">
        <v>3835</v>
      </c>
      <c r="D4027" s="8" t="s">
        <v>5468</v>
      </c>
      <c r="G4027" s="8" t="s">
        <v>1945</v>
      </c>
      <c r="M4027" t="s">
        <v>3835</v>
      </c>
      <c r="N4027">
        <v>62</v>
      </c>
      <c r="P4027" t="s">
        <v>5468</v>
      </c>
      <c r="Q4027">
        <v>122</v>
      </c>
    </row>
    <row r="4028" spans="1:17" x14ac:dyDescent="0.2">
      <c r="A4028" s="8" t="s">
        <v>3873</v>
      </c>
      <c r="D4028" s="8" t="s">
        <v>2464</v>
      </c>
      <c r="G4028" s="8" t="s">
        <v>7696</v>
      </c>
      <c r="M4028" t="s">
        <v>3873</v>
      </c>
      <c r="N4028">
        <v>58</v>
      </c>
      <c r="P4028" t="s">
        <v>2464</v>
      </c>
      <c r="Q4028">
        <v>127</v>
      </c>
    </row>
    <row r="4029" spans="1:17" x14ac:dyDescent="0.2">
      <c r="A4029" s="8" t="s">
        <v>3862</v>
      </c>
      <c r="D4029" s="8" t="s">
        <v>5537</v>
      </c>
      <c r="G4029" s="8" t="s">
        <v>3019</v>
      </c>
      <c r="M4029" t="s">
        <v>3862</v>
      </c>
      <c r="N4029">
        <v>37</v>
      </c>
      <c r="P4029" t="s">
        <v>5537</v>
      </c>
      <c r="Q4029">
        <v>112</v>
      </c>
    </row>
    <row r="4030" spans="1:17" x14ac:dyDescent="0.2">
      <c r="A4030" s="8" t="s">
        <v>3954</v>
      </c>
      <c r="D4030" s="8" t="s">
        <v>5595</v>
      </c>
      <c r="G4030" s="8" t="s">
        <v>6959</v>
      </c>
      <c r="M4030" t="s">
        <v>3954</v>
      </c>
      <c r="N4030">
        <v>51</v>
      </c>
      <c r="P4030" t="s">
        <v>5595</v>
      </c>
      <c r="Q4030">
        <v>115</v>
      </c>
    </row>
    <row r="4031" spans="1:17" x14ac:dyDescent="0.2">
      <c r="A4031" s="8" t="s">
        <v>3987</v>
      </c>
      <c r="D4031" s="8" t="s">
        <v>7701</v>
      </c>
      <c r="G4031" s="8" t="s">
        <v>7697</v>
      </c>
      <c r="M4031" t="s">
        <v>3987</v>
      </c>
      <c r="N4031">
        <v>20</v>
      </c>
      <c r="P4031" t="s">
        <v>7701</v>
      </c>
      <c r="Q4031">
        <v>94</v>
      </c>
    </row>
    <row r="4032" spans="1:17" x14ac:dyDescent="0.2">
      <c r="A4032" s="8" t="s">
        <v>2759</v>
      </c>
      <c r="D4032" s="8" t="s">
        <v>1639</v>
      </c>
      <c r="G4032" s="8" t="s">
        <v>8425</v>
      </c>
      <c r="M4032" t="s">
        <v>2759</v>
      </c>
      <c r="N4032">
        <v>149</v>
      </c>
      <c r="P4032" t="s">
        <v>1639</v>
      </c>
      <c r="Q4032">
        <v>95</v>
      </c>
    </row>
    <row r="4033" spans="1:17" x14ac:dyDescent="0.2">
      <c r="A4033" s="8" t="s">
        <v>2013</v>
      </c>
      <c r="D4033" s="8" t="s">
        <v>7702</v>
      </c>
      <c r="G4033" s="8" t="s">
        <v>2793</v>
      </c>
      <c r="M4033" t="s">
        <v>2013</v>
      </c>
      <c r="N4033">
        <v>141</v>
      </c>
      <c r="P4033" t="s">
        <v>7702</v>
      </c>
      <c r="Q4033">
        <v>75</v>
      </c>
    </row>
    <row r="4034" spans="1:17" x14ac:dyDescent="0.2">
      <c r="A4034" s="8" t="s">
        <v>2334</v>
      </c>
      <c r="D4034" s="8" t="s">
        <v>5720</v>
      </c>
      <c r="G4034" s="8" t="s">
        <v>2249</v>
      </c>
      <c r="M4034" t="s">
        <v>2334</v>
      </c>
      <c r="N4034">
        <v>140</v>
      </c>
      <c r="P4034" t="s">
        <v>5720</v>
      </c>
      <c r="Q4034">
        <v>63</v>
      </c>
    </row>
    <row r="4035" spans="1:17" x14ac:dyDescent="0.2">
      <c r="A4035" s="8" t="s">
        <v>2326</v>
      </c>
      <c r="D4035" s="8" t="s">
        <v>5862</v>
      </c>
      <c r="G4035" s="8" t="s">
        <v>6652</v>
      </c>
      <c r="M4035" t="s">
        <v>2326</v>
      </c>
      <c r="N4035">
        <v>138</v>
      </c>
      <c r="P4035" t="s">
        <v>5862</v>
      </c>
      <c r="Q4035">
        <v>64</v>
      </c>
    </row>
    <row r="4036" spans="1:17" x14ac:dyDescent="0.2">
      <c r="A4036" s="8" t="s">
        <v>4049</v>
      </c>
      <c r="D4036" s="8" t="s">
        <v>6053</v>
      </c>
      <c r="G4036" s="8" t="s">
        <v>6653</v>
      </c>
      <c r="M4036" t="s">
        <v>4049</v>
      </c>
      <c r="N4036">
        <v>118</v>
      </c>
      <c r="P4036" t="s">
        <v>6053</v>
      </c>
      <c r="Q4036">
        <v>64</v>
      </c>
    </row>
    <row r="4037" spans="1:17" x14ac:dyDescent="0.2">
      <c r="A4037" s="8" t="s">
        <v>4164</v>
      </c>
      <c r="D4037" s="8" t="s">
        <v>7703</v>
      </c>
      <c r="G4037" s="8" t="s">
        <v>6654</v>
      </c>
      <c r="M4037" t="s">
        <v>4164</v>
      </c>
      <c r="N4037">
        <v>108</v>
      </c>
      <c r="P4037" t="s">
        <v>7703</v>
      </c>
      <c r="Q4037">
        <v>42</v>
      </c>
    </row>
    <row r="4038" spans="1:17" x14ac:dyDescent="0.2">
      <c r="A4038" s="8" t="s">
        <v>5080</v>
      </c>
      <c r="D4038" s="8" t="s">
        <v>6119</v>
      </c>
      <c r="G4038" s="8" t="s">
        <v>6696</v>
      </c>
      <c r="M4038" t="s">
        <v>5080</v>
      </c>
      <c r="N4038">
        <v>85</v>
      </c>
      <c r="P4038" t="s">
        <v>6119</v>
      </c>
      <c r="Q4038">
        <v>48</v>
      </c>
    </row>
    <row r="4039" spans="1:17" x14ac:dyDescent="0.2">
      <c r="A4039" s="8" t="s">
        <v>7708</v>
      </c>
      <c r="D4039" s="8" t="s">
        <v>6960</v>
      </c>
      <c r="G4039" s="8" t="s">
        <v>6655</v>
      </c>
      <c r="M4039" t="s">
        <v>7708</v>
      </c>
      <c r="N4039">
        <v>73</v>
      </c>
      <c r="P4039" t="s">
        <v>6960</v>
      </c>
      <c r="Q4039">
        <v>21</v>
      </c>
    </row>
    <row r="4040" spans="1:17" x14ac:dyDescent="0.2">
      <c r="A4040" s="8" t="s">
        <v>5511</v>
      </c>
      <c r="D4040" s="8" t="s">
        <v>2840</v>
      </c>
      <c r="G4040" s="8" t="s">
        <v>7698</v>
      </c>
      <c r="M4040" t="s">
        <v>5511</v>
      </c>
      <c r="N4040">
        <v>102</v>
      </c>
      <c r="P4040" t="s">
        <v>2840</v>
      </c>
      <c r="Q4040">
        <v>143</v>
      </c>
    </row>
    <row r="4041" spans="1:17" x14ac:dyDescent="0.2">
      <c r="A4041" s="8" t="s">
        <v>7709</v>
      </c>
      <c r="D4041" s="8" t="s">
        <v>6273</v>
      </c>
      <c r="G4041" s="8" t="s">
        <v>6697</v>
      </c>
      <c r="M4041" t="s">
        <v>7709</v>
      </c>
      <c r="N4041">
        <v>109</v>
      </c>
      <c r="P4041" t="s">
        <v>6273</v>
      </c>
      <c r="Q4041">
        <v>135</v>
      </c>
    </row>
    <row r="4042" spans="1:17" x14ac:dyDescent="0.2">
      <c r="A4042" s="8" t="s">
        <v>1505</v>
      </c>
      <c r="D4042" s="8" t="s">
        <v>7083</v>
      </c>
      <c r="G4042" s="8" t="s">
        <v>6698</v>
      </c>
      <c r="M4042" t="s">
        <v>1505</v>
      </c>
      <c r="N4042">
        <v>133</v>
      </c>
      <c r="P4042" t="s">
        <v>7083</v>
      </c>
      <c r="Q4042">
        <v>113</v>
      </c>
    </row>
    <row r="4043" spans="1:17" x14ac:dyDescent="0.2">
      <c r="A4043" s="8" t="s">
        <v>3423</v>
      </c>
      <c r="D4043" s="8" t="s">
        <v>3444</v>
      </c>
      <c r="G4043" s="8" t="s">
        <v>7699</v>
      </c>
      <c r="M4043" t="s">
        <v>3423</v>
      </c>
      <c r="N4043">
        <v>124</v>
      </c>
      <c r="P4043" t="s">
        <v>3444</v>
      </c>
      <c r="Q4043">
        <v>126</v>
      </c>
    </row>
    <row r="4044" spans="1:17" x14ac:dyDescent="0.2">
      <c r="A4044" s="8" t="s">
        <v>3458</v>
      </c>
      <c r="D4044" s="8" t="s">
        <v>6961</v>
      </c>
      <c r="G4044" s="8" t="s">
        <v>6699</v>
      </c>
      <c r="M4044" t="s">
        <v>3458</v>
      </c>
      <c r="N4044">
        <v>113</v>
      </c>
      <c r="P4044" t="s">
        <v>6961</v>
      </c>
      <c r="Q4044">
        <v>109</v>
      </c>
    </row>
    <row r="4045" spans="1:17" x14ac:dyDescent="0.2">
      <c r="A4045" s="8" t="s">
        <v>6969</v>
      </c>
      <c r="D4045" s="8" t="s">
        <v>3502</v>
      </c>
      <c r="G4045" s="8" t="s">
        <v>6700</v>
      </c>
      <c r="M4045" t="s">
        <v>6969</v>
      </c>
      <c r="N4045">
        <v>97</v>
      </c>
      <c r="P4045" t="s">
        <v>3502</v>
      </c>
      <c r="Q4045">
        <v>97</v>
      </c>
    </row>
    <row r="4046" spans="1:17" x14ac:dyDescent="0.2">
      <c r="A4046" s="8" t="s">
        <v>7710</v>
      </c>
      <c r="D4046" s="8" t="s">
        <v>7704</v>
      </c>
      <c r="G4046" s="8" t="s">
        <v>7267</v>
      </c>
      <c r="M4046" t="s">
        <v>7710</v>
      </c>
      <c r="N4046">
        <v>76</v>
      </c>
      <c r="P4046" t="s">
        <v>7704</v>
      </c>
      <c r="Q4046">
        <v>84</v>
      </c>
    </row>
    <row r="4047" spans="1:17" x14ac:dyDescent="0.2">
      <c r="A4047" s="8" t="s">
        <v>1673</v>
      </c>
      <c r="D4047" s="8" t="s">
        <v>3568</v>
      </c>
      <c r="G4047" s="8" t="s">
        <v>7700</v>
      </c>
      <c r="M4047" t="s">
        <v>1673</v>
      </c>
      <c r="N4047">
        <v>115</v>
      </c>
      <c r="P4047" t="s">
        <v>3568</v>
      </c>
      <c r="Q4047">
        <v>72</v>
      </c>
    </row>
    <row r="4048" spans="1:17" x14ac:dyDescent="0.2">
      <c r="A4048" s="8" t="s">
        <v>3488</v>
      </c>
      <c r="D4048" s="8" t="s">
        <v>3694</v>
      </c>
      <c r="G4048" s="8" t="s">
        <v>3333</v>
      </c>
      <c r="M4048" t="s">
        <v>3488</v>
      </c>
      <c r="N4048">
        <v>89</v>
      </c>
      <c r="P4048" t="s">
        <v>3694</v>
      </c>
      <c r="Q4048">
        <v>53</v>
      </c>
    </row>
    <row r="4049" spans="1:17" x14ac:dyDescent="0.2">
      <c r="A4049" s="8" t="s">
        <v>3497</v>
      </c>
      <c r="D4049" s="8" t="s">
        <v>3887</v>
      </c>
      <c r="G4049" s="8" t="s">
        <v>3377</v>
      </c>
      <c r="M4049" t="s">
        <v>3497</v>
      </c>
      <c r="N4049">
        <v>82</v>
      </c>
      <c r="P4049" t="s">
        <v>3887</v>
      </c>
      <c r="Q4049">
        <v>66</v>
      </c>
    </row>
    <row r="4050" spans="1:17" x14ac:dyDescent="0.2">
      <c r="A4050" s="8" t="s">
        <v>1813</v>
      </c>
      <c r="D4050" s="8" t="s">
        <v>6962</v>
      </c>
      <c r="G4050" s="8" t="s">
        <v>2919</v>
      </c>
      <c r="M4050" t="s">
        <v>1813</v>
      </c>
      <c r="N4050">
        <v>92</v>
      </c>
      <c r="P4050" t="s">
        <v>6962</v>
      </c>
      <c r="Q4050">
        <v>46</v>
      </c>
    </row>
    <row r="4051" spans="1:17" x14ac:dyDescent="0.2">
      <c r="A4051" s="8" t="s">
        <v>1716</v>
      </c>
      <c r="D4051" s="8" t="s">
        <v>3959</v>
      </c>
      <c r="G4051" s="8" t="s">
        <v>2937</v>
      </c>
      <c r="M4051" t="s">
        <v>1716</v>
      </c>
      <c r="N4051">
        <v>85</v>
      </c>
      <c r="P4051" t="s">
        <v>3959</v>
      </c>
      <c r="Q4051">
        <v>29</v>
      </c>
    </row>
    <row r="4052" spans="1:17" x14ac:dyDescent="0.2">
      <c r="A4052" s="8" t="s">
        <v>3576</v>
      </c>
      <c r="D4052" s="8" t="s">
        <v>2682</v>
      </c>
      <c r="G4052" s="8" t="s">
        <v>2985</v>
      </c>
      <c r="M4052" t="s">
        <v>3576</v>
      </c>
      <c r="N4052">
        <v>80</v>
      </c>
      <c r="P4052" t="s">
        <v>2682</v>
      </c>
      <c r="Q4052">
        <v>148</v>
      </c>
    </row>
    <row r="4053" spans="1:17" x14ac:dyDescent="0.2">
      <c r="A4053" s="8" t="s">
        <v>3592</v>
      </c>
      <c r="D4053" s="8" t="s">
        <v>2181</v>
      </c>
      <c r="G4053" s="8" t="s">
        <v>3098</v>
      </c>
      <c r="M4053" t="s">
        <v>3592</v>
      </c>
      <c r="N4053">
        <v>69</v>
      </c>
      <c r="P4053" t="s">
        <v>2181</v>
      </c>
      <c r="Q4053">
        <v>141</v>
      </c>
    </row>
    <row r="4054" spans="1:17" x14ac:dyDescent="0.2">
      <c r="A4054" s="8" t="s">
        <v>3626</v>
      </c>
      <c r="D4054" s="8" t="s">
        <v>4043</v>
      </c>
      <c r="G4054" s="8" t="s">
        <v>7994</v>
      </c>
      <c r="M4054" t="s">
        <v>3626</v>
      </c>
      <c r="N4054">
        <v>80</v>
      </c>
      <c r="P4054" t="s">
        <v>4043</v>
      </c>
      <c r="Q4054">
        <v>149</v>
      </c>
    </row>
    <row r="4055" spans="1:17" x14ac:dyDescent="0.2">
      <c r="A4055" s="8" t="s">
        <v>3702</v>
      </c>
      <c r="D4055" s="8" t="s">
        <v>7705</v>
      </c>
      <c r="G4055" s="8" t="s">
        <v>3215</v>
      </c>
      <c r="M4055" t="s">
        <v>3702</v>
      </c>
      <c r="N4055">
        <v>66</v>
      </c>
      <c r="P4055" t="s">
        <v>7705</v>
      </c>
      <c r="Q4055">
        <v>99</v>
      </c>
    </row>
    <row r="4056" spans="1:17" x14ac:dyDescent="0.2">
      <c r="A4056" s="8" t="s">
        <v>3753</v>
      </c>
      <c r="D4056" s="8" t="s">
        <v>6963</v>
      </c>
      <c r="G4056" s="8" t="s">
        <v>3196</v>
      </c>
      <c r="M4056" t="s">
        <v>3753</v>
      </c>
      <c r="N4056">
        <v>87</v>
      </c>
      <c r="P4056" t="s">
        <v>6963</v>
      </c>
      <c r="Q4056">
        <v>53</v>
      </c>
    </row>
    <row r="4057" spans="1:17" x14ac:dyDescent="0.2">
      <c r="A4057" s="8" t="s">
        <v>3792</v>
      </c>
      <c r="D4057" s="8" t="s">
        <v>5024</v>
      </c>
      <c r="G4057" s="8" t="s">
        <v>3270</v>
      </c>
      <c r="M4057" t="s">
        <v>3792</v>
      </c>
      <c r="N4057">
        <v>61</v>
      </c>
      <c r="P4057" t="s">
        <v>5024</v>
      </c>
      <c r="Q4057">
        <v>121</v>
      </c>
    </row>
    <row r="4058" spans="1:17" x14ac:dyDescent="0.2">
      <c r="A4058" s="8" t="s">
        <v>3807</v>
      </c>
      <c r="D4058" s="8" t="s">
        <v>1368</v>
      </c>
      <c r="G4058" s="8" t="s">
        <v>7268</v>
      </c>
      <c r="M4058" t="s">
        <v>3807</v>
      </c>
      <c r="N4058">
        <v>47</v>
      </c>
      <c r="P4058" t="s">
        <v>1368</v>
      </c>
      <c r="Q4058">
        <v>130</v>
      </c>
    </row>
    <row r="4059" spans="1:17" x14ac:dyDescent="0.2">
      <c r="A4059" s="8" t="s">
        <v>3941</v>
      </c>
      <c r="D4059" s="8" t="s">
        <v>5576</v>
      </c>
      <c r="G4059" s="8" t="s">
        <v>2704</v>
      </c>
      <c r="M4059" t="s">
        <v>3941</v>
      </c>
      <c r="N4059">
        <v>68</v>
      </c>
      <c r="P4059" t="s">
        <v>5576</v>
      </c>
      <c r="Q4059">
        <v>124</v>
      </c>
    </row>
    <row r="4060" spans="1:17" x14ac:dyDescent="0.2">
      <c r="A4060" s="8" t="s">
        <v>6735</v>
      </c>
      <c r="D4060" s="8" t="s">
        <v>5600</v>
      </c>
      <c r="G4060" s="8" t="s">
        <v>2080</v>
      </c>
      <c r="M4060" t="s">
        <v>6735</v>
      </c>
      <c r="N4060">
        <v>45</v>
      </c>
      <c r="P4060" t="s">
        <v>5600</v>
      </c>
      <c r="Q4060">
        <v>112</v>
      </c>
    </row>
    <row r="4061" spans="1:17" x14ac:dyDescent="0.2">
      <c r="A4061" s="8" t="s">
        <v>7270</v>
      </c>
      <c r="D4061" s="8" t="s">
        <v>6964</v>
      </c>
      <c r="G4061" s="8" t="s">
        <v>2254</v>
      </c>
      <c r="M4061" t="s">
        <v>7270</v>
      </c>
      <c r="N4061">
        <v>30</v>
      </c>
      <c r="P4061" t="s">
        <v>6964</v>
      </c>
      <c r="Q4061">
        <v>85</v>
      </c>
    </row>
    <row r="4062" spans="1:17" x14ac:dyDescent="0.2">
      <c r="A4062" s="8" t="s">
        <v>2909</v>
      </c>
      <c r="D4062" s="8" t="s">
        <v>1581</v>
      </c>
      <c r="G4062" s="8" t="s">
        <v>3407</v>
      </c>
      <c r="M4062" t="s">
        <v>2909</v>
      </c>
      <c r="N4062">
        <v>172</v>
      </c>
      <c r="P4062" t="s">
        <v>1581</v>
      </c>
      <c r="Q4062">
        <v>121</v>
      </c>
    </row>
    <row r="4063" spans="1:17" x14ac:dyDescent="0.2">
      <c r="A4063" s="8" t="s">
        <v>2454</v>
      </c>
      <c r="D4063" s="8" t="s">
        <v>1640</v>
      </c>
      <c r="G4063" s="8" t="s">
        <v>5089</v>
      </c>
      <c r="M4063" t="s">
        <v>2454</v>
      </c>
      <c r="N4063">
        <v>158</v>
      </c>
      <c r="P4063" t="s">
        <v>1640</v>
      </c>
      <c r="Q4063">
        <v>111</v>
      </c>
    </row>
    <row r="4064" spans="1:17" x14ac:dyDescent="0.2">
      <c r="A4064" s="8" t="s">
        <v>2177</v>
      </c>
      <c r="D4064" s="8" t="s">
        <v>5667</v>
      </c>
      <c r="G4064" s="8" t="s">
        <v>5159</v>
      </c>
      <c r="M4064" t="s">
        <v>2177</v>
      </c>
      <c r="N4064">
        <v>141</v>
      </c>
      <c r="P4064" t="s">
        <v>5667</v>
      </c>
      <c r="Q4064">
        <v>85</v>
      </c>
    </row>
    <row r="4065" spans="1:17" x14ac:dyDescent="0.2">
      <c r="A4065" s="8" t="s">
        <v>4073</v>
      </c>
      <c r="D4065" s="8" t="s">
        <v>1736</v>
      </c>
      <c r="G4065" s="8" t="s">
        <v>5202</v>
      </c>
      <c r="M4065" t="s">
        <v>4073</v>
      </c>
      <c r="N4065">
        <v>132</v>
      </c>
      <c r="P4065" t="s">
        <v>1736</v>
      </c>
      <c r="Q4065">
        <v>96</v>
      </c>
    </row>
    <row r="4066" spans="1:17" x14ac:dyDescent="0.2">
      <c r="A4066" s="8" t="s">
        <v>4066</v>
      </c>
      <c r="D4066" s="8" t="s">
        <v>5699</v>
      </c>
      <c r="G4066" s="8" t="s">
        <v>5324</v>
      </c>
      <c r="M4066" t="s">
        <v>4066</v>
      </c>
      <c r="N4066">
        <v>147</v>
      </c>
      <c r="P4066" t="s">
        <v>5699</v>
      </c>
      <c r="Q4066">
        <v>79</v>
      </c>
    </row>
    <row r="4067" spans="1:17" x14ac:dyDescent="0.2">
      <c r="A4067" s="8" t="s">
        <v>4129</v>
      </c>
      <c r="D4067" s="8" t="s">
        <v>5731</v>
      </c>
      <c r="G4067" s="8" t="s">
        <v>5468</v>
      </c>
      <c r="M4067" t="s">
        <v>4129</v>
      </c>
      <c r="N4067">
        <v>107</v>
      </c>
      <c r="P4067" t="s">
        <v>5731</v>
      </c>
      <c r="Q4067">
        <v>71</v>
      </c>
    </row>
    <row r="4068" spans="1:17" x14ac:dyDescent="0.2">
      <c r="A4068" s="8" t="s">
        <v>4136</v>
      </c>
      <c r="D4068" s="8" t="s">
        <v>1863</v>
      </c>
      <c r="G4068" s="8" t="s">
        <v>2464</v>
      </c>
      <c r="M4068" t="s">
        <v>4136</v>
      </c>
      <c r="N4068">
        <v>106</v>
      </c>
      <c r="P4068" t="s">
        <v>1863</v>
      </c>
      <c r="Q4068">
        <v>81</v>
      </c>
    </row>
    <row r="4069" spans="1:17" x14ac:dyDescent="0.2">
      <c r="A4069" s="8" t="s">
        <v>1476</v>
      </c>
      <c r="D4069" s="8" t="s">
        <v>5792</v>
      </c>
      <c r="G4069" s="8" t="s">
        <v>5537</v>
      </c>
      <c r="M4069" t="s">
        <v>1476</v>
      </c>
      <c r="N4069">
        <v>145</v>
      </c>
      <c r="P4069" t="s">
        <v>5792</v>
      </c>
      <c r="Q4069">
        <v>71</v>
      </c>
    </row>
    <row r="4070" spans="1:17" x14ac:dyDescent="0.2">
      <c r="A4070" s="8" t="s">
        <v>1328</v>
      </c>
      <c r="D4070" s="8" t="s">
        <v>5892</v>
      </c>
      <c r="G4070" s="8" t="s">
        <v>5595</v>
      </c>
      <c r="M4070" t="s">
        <v>1328</v>
      </c>
      <c r="N4070">
        <v>123</v>
      </c>
      <c r="P4070" t="s">
        <v>5892</v>
      </c>
      <c r="Q4070">
        <v>64</v>
      </c>
    </row>
    <row r="4071" spans="1:17" x14ac:dyDescent="0.2">
      <c r="A4071" s="8" t="s">
        <v>4188</v>
      </c>
      <c r="D4071" s="8" t="s">
        <v>5900</v>
      </c>
      <c r="G4071" s="8" t="s">
        <v>7701</v>
      </c>
      <c r="M4071" t="s">
        <v>4188</v>
      </c>
      <c r="N4071">
        <v>117</v>
      </c>
      <c r="P4071" t="s">
        <v>5900</v>
      </c>
      <c r="Q4071">
        <v>53</v>
      </c>
    </row>
    <row r="4072" spans="1:17" x14ac:dyDescent="0.2">
      <c r="A4072" s="8" t="s">
        <v>7711</v>
      </c>
      <c r="D4072" s="8" t="s">
        <v>5938</v>
      </c>
      <c r="G4072" s="8" t="s">
        <v>1639</v>
      </c>
      <c r="M4072" t="s">
        <v>7711</v>
      </c>
      <c r="N4072">
        <v>106</v>
      </c>
      <c r="P4072" t="s">
        <v>5938</v>
      </c>
      <c r="Q4072">
        <v>58</v>
      </c>
    </row>
    <row r="4073" spans="1:17" x14ac:dyDescent="0.2">
      <c r="A4073" s="8" t="s">
        <v>7712</v>
      </c>
      <c r="D4073" s="8" t="s">
        <v>6965</v>
      </c>
      <c r="G4073" s="8" t="s">
        <v>7702</v>
      </c>
      <c r="M4073" t="s">
        <v>7712</v>
      </c>
      <c r="N4073">
        <v>97</v>
      </c>
      <c r="P4073" t="s">
        <v>6965</v>
      </c>
      <c r="Q4073">
        <v>31</v>
      </c>
    </row>
    <row r="4074" spans="1:17" x14ac:dyDescent="0.2">
      <c r="A4074" s="8" t="s">
        <v>1650</v>
      </c>
      <c r="D4074" s="8" t="s">
        <v>6059</v>
      </c>
      <c r="G4074" s="8" t="s">
        <v>5720</v>
      </c>
      <c r="M4074" t="s">
        <v>1650</v>
      </c>
      <c r="N4074">
        <v>127</v>
      </c>
      <c r="P4074" t="s">
        <v>6059</v>
      </c>
      <c r="Q4074">
        <v>63</v>
      </c>
    </row>
    <row r="4075" spans="1:17" x14ac:dyDescent="0.2">
      <c r="A4075" s="8" t="s">
        <v>1602</v>
      </c>
      <c r="D4075" s="8" t="s">
        <v>6131</v>
      </c>
      <c r="G4075" s="8" t="s">
        <v>5862</v>
      </c>
      <c r="M4075" t="s">
        <v>1602</v>
      </c>
      <c r="N4075">
        <v>110</v>
      </c>
      <c r="P4075" t="s">
        <v>6131</v>
      </c>
      <c r="Q4075">
        <v>37</v>
      </c>
    </row>
    <row r="4076" spans="1:17" x14ac:dyDescent="0.2">
      <c r="A4076" s="8" t="s">
        <v>4283</v>
      </c>
      <c r="D4076" s="8" t="s">
        <v>6127</v>
      </c>
      <c r="G4076" s="8" t="s">
        <v>6053</v>
      </c>
      <c r="M4076" t="s">
        <v>4283</v>
      </c>
      <c r="N4076">
        <v>83</v>
      </c>
      <c r="P4076" t="s">
        <v>6127</v>
      </c>
      <c r="Q4076">
        <v>22</v>
      </c>
    </row>
    <row r="4077" spans="1:17" x14ac:dyDescent="0.2">
      <c r="A4077" s="8" t="s">
        <v>4297</v>
      </c>
      <c r="D4077" s="8" t="s">
        <v>2669</v>
      </c>
      <c r="G4077" s="8" t="s">
        <v>7703</v>
      </c>
      <c r="M4077" t="s">
        <v>4297</v>
      </c>
      <c r="N4077">
        <v>79</v>
      </c>
      <c r="P4077" t="s">
        <v>2669</v>
      </c>
      <c r="Q4077">
        <v>171</v>
      </c>
    </row>
    <row r="4078" spans="1:17" x14ac:dyDescent="0.2">
      <c r="A4078" s="8" t="s">
        <v>1800</v>
      </c>
      <c r="D4078" s="8" t="s">
        <v>2029</v>
      </c>
      <c r="G4078" s="8" t="s">
        <v>6119</v>
      </c>
      <c r="M4078" t="s">
        <v>1800</v>
      </c>
      <c r="N4078">
        <v>95</v>
      </c>
      <c r="P4078" t="s">
        <v>2029</v>
      </c>
      <c r="Q4078">
        <v>156</v>
      </c>
    </row>
    <row r="4079" spans="1:17" x14ac:dyDescent="0.2">
      <c r="A4079" s="8" t="s">
        <v>1762</v>
      </c>
      <c r="D4079" s="8" t="s">
        <v>2015</v>
      </c>
      <c r="G4079" s="8" t="s">
        <v>6960</v>
      </c>
      <c r="M4079" t="s">
        <v>1762</v>
      </c>
      <c r="N4079">
        <v>78</v>
      </c>
      <c r="P4079" t="s">
        <v>2015</v>
      </c>
      <c r="Q4079">
        <v>147</v>
      </c>
    </row>
    <row r="4080" spans="1:17" x14ac:dyDescent="0.2">
      <c r="A4080" s="8" t="s">
        <v>4377</v>
      </c>
      <c r="D4080" s="8" t="s">
        <v>6206</v>
      </c>
      <c r="G4080" s="8" t="s">
        <v>7995</v>
      </c>
      <c r="M4080" t="s">
        <v>4377</v>
      </c>
      <c r="N4080">
        <v>73</v>
      </c>
      <c r="P4080" t="s">
        <v>6206</v>
      </c>
      <c r="Q4080">
        <v>127</v>
      </c>
    </row>
    <row r="4081" spans="1:17" x14ac:dyDescent="0.2">
      <c r="A4081" s="8" t="s">
        <v>4405</v>
      </c>
      <c r="D4081" s="8" t="s">
        <v>6241</v>
      </c>
      <c r="G4081" s="8" t="s">
        <v>2840</v>
      </c>
      <c r="M4081" t="s">
        <v>4405</v>
      </c>
      <c r="N4081">
        <v>58</v>
      </c>
      <c r="P4081" t="s">
        <v>6241</v>
      </c>
      <c r="Q4081">
        <v>119</v>
      </c>
    </row>
    <row r="4082" spans="1:17" x14ac:dyDescent="0.2">
      <c r="A4082" s="8" t="s">
        <v>1851</v>
      </c>
      <c r="D4082" s="8" t="s">
        <v>2852</v>
      </c>
      <c r="G4082" s="8" t="s">
        <v>6273</v>
      </c>
      <c r="M4082" t="s">
        <v>1851</v>
      </c>
      <c r="N4082">
        <v>99</v>
      </c>
      <c r="P4082" t="s">
        <v>2852</v>
      </c>
      <c r="Q4082">
        <v>123</v>
      </c>
    </row>
    <row r="4083" spans="1:17" x14ac:dyDescent="0.2">
      <c r="A4083" s="8" t="s">
        <v>4461</v>
      </c>
      <c r="D4083" s="8" t="s">
        <v>5523</v>
      </c>
      <c r="G4083" s="8" t="s">
        <v>7083</v>
      </c>
      <c r="M4083" t="s">
        <v>4461</v>
      </c>
      <c r="N4083">
        <v>75</v>
      </c>
      <c r="P4083" t="s">
        <v>5523</v>
      </c>
      <c r="Q4083">
        <v>115</v>
      </c>
    </row>
    <row r="4084" spans="1:17" x14ac:dyDescent="0.2">
      <c r="A4084" s="8" t="s">
        <v>4511</v>
      </c>
      <c r="D4084" s="8" t="s">
        <v>1444</v>
      </c>
      <c r="G4084" s="8" t="s">
        <v>3444</v>
      </c>
      <c r="M4084" t="s">
        <v>4511</v>
      </c>
      <c r="N4084">
        <v>77</v>
      </c>
      <c r="P4084" t="s">
        <v>1444</v>
      </c>
      <c r="Q4084">
        <v>120</v>
      </c>
    </row>
    <row r="4085" spans="1:17" x14ac:dyDescent="0.2">
      <c r="A4085" s="8" t="s">
        <v>4559</v>
      </c>
      <c r="D4085" s="8" t="s">
        <v>6966</v>
      </c>
      <c r="G4085" s="8" t="s">
        <v>6961</v>
      </c>
      <c r="M4085" t="s">
        <v>4559</v>
      </c>
      <c r="N4085">
        <v>75</v>
      </c>
      <c r="P4085" t="s">
        <v>6966</v>
      </c>
      <c r="Q4085">
        <v>106</v>
      </c>
    </row>
    <row r="4086" spans="1:17" x14ac:dyDescent="0.2">
      <c r="A4086" s="8" t="s">
        <v>6970</v>
      </c>
      <c r="D4086" s="8" t="s">
        <v>7706</v>
      </c>
      <c r="G4086" s="8" t="s">
        <v>3502</v>
      </c>
      <c r="M4086" t="s">
        <v>6970</v>
      </c>
      <c r="N4086">
        <v>59</v>
      </c>
      <c r="P4086" t="s">
        <v>7706</v>
      </c>
      <c r="Q4086">
        <v>94</v>
      </c>
    </row>
    <row r="4087" spans="1:17" x14ac:dyDescent="0.2">
      <c r="A4087" s="8" t="s">
        <v>4598</v>
      </c>
      <c r="D4087" s="8" t="s">
        <v>3490</v>
      </c>
      <c r="G4087" s="8" t="s">
        <v>7704</v>
      </c>
      <c r="M4087" t="s">
        <v>4598</v>
      </c>
      <c r="N4087">
        <v>84</v>
      </c>
      <c r="P4087" t="s">
        <v>3490</v>
      </c>
      <c r="Q4087">
        <v>92</v>
      </c>
    </row>
    <row r="4088" spans="1:17" x14ac:dyDescent="0.2">
      <c r="A4088" s="8" t="s">
        <v>4604</v>
      </c>
      <c r="D4088" s="8" t="s">
        <v>3518</v>
      </c>
      <c r="G4088" s="8" t="s">
        <v>3568</v>
      </c>
      <c r="M4088" t="s">
        <v>4604</v>
      </c>
      <c r="N4088">
        <v>60</v>
      </c>
      <c r="P4088" t="s">
        <v>3518</v>
      </c>
      <c r="Q4088">
        <v>86</v>
      </c>
    </row>
    <row r="4089" spans="1:17" x14ac:dyDescent="0.2">
      <c r="A4089" s="8" t="s">
        <v>4672</v>
      </c>
      <c r="D4089" s="8" t="s">
        <v>3528</v>
      </c>
      <c r="G4089" s="8" t="s">
        <v>3694</v>
      </c>
      <c r="M4089" t="s">
        <v>4672</v>
      </c>
      <c r="N4089">
        <v>65</v>
      </c>
      <c r="P4089" t="s">
        <v>3528</v>
      </c>
      <c r="Q4089">
        <v>76</v>
      </c>
    </row>
    <row r="4090" spans="1:17" x14ac:dyDescent="0.2">
      <c r="A4090" s="8" t="s">
        <v>4625</v>
      </c>
      <c r="D4090" s="8" t="s">
        <v>3567</v>
      </c>
      <c r="G4090" s="8" t="s">
        <v>3887</v>
      </c>
      <c r="M4090" t="s">
        <v>4625</v>
      </c>
      <c r="N4090">
        <v>67</v>
      </c>
      <c r="P4090" t="s">
        <v>3567</v>
      </c>
      <c r="Q4090">
        <v>88</v>
      </c>
    </row>
    <row r="4091" spans="1:17" x14ac:dyDescent="0.2">
      <c r="A4091" s="8" t="s">
        <v>4731</v>
      </c>
      <c r="D4091" s="8" t="s">
        <v>3598</v>
      </c>
      <c r="G4091" s="8" t="s">
        <v>6962</v>
      </c>
      <c r="M4091" t="s">
        <v>4731</v>
      </c>
      <c r="N4091">
        <v>53</v>
      </c>
      <c r="P4091" t="s">
        <v>3598</v>
      </c>
      <c r="Q4091">
        <v>80</v>
      </c>
    </row>
    <row r="4092" spans="1:17" x14ac:dyDescent="0.2">
      <c r="A4092" s="8" t="s">
        <v>4683</v>
      </c>
      <c r="D4092" s="8" t="s">
        <v>6967</v>
      </c>
      <c r="G4092" s="8" t="s">
        <v>3959</v>
      </c>
      <c r="M4092" t="s">
        <v>4683</v>
      </c>
      <c r="N4092">
        <v>50</v>
      </c>
      <c r="P4092" t="s">
        <v>6967</v>
      </c>
      <c r="Q4092">
        <v>58</v>
      </c>
    </row>
    <row r="4093" spans="1:17" x14ac:dyDescent="0.2">
      <c r="A4093" s="8" t="s">
        <v>4735</v>
      </c>
      <c r="D4093" s="8" t="s">
        <v>3660</v>
      </c>
      <c r="G4093" s="8" t="s">
        <v>2682</v>
      </c>
      <c r="M4093" t="s">
        <v>4735</v>
      </c>
      <c r="N4093">
        <v>49</v>
      </c>
      <c r="P4093" t="s">
        <v>3660</v>
      </c>
      <c r="Q4093">
        <v>87</v>
      </c>
    </row>
    <row r="4094" spans="1:17" x14ac:dyDescent="0.2">
      <c r="A4094" s="8" t="s">
        <v>4736</v>
      </c>
      <c r="D4094" s="8" t="s">
        <v>3715</v>
      </c>
      <c r="G4094" s="8" t="s">
        <v>2181</v>
      </c>
      <c r="M4094" t="s">
        <v>4736</v>
      </c>
      <c r="N4094">
        <v>33</v>
      </c>
      <c r="P4094" t="s">
        <v>3715</v>
      </c>
      <c r="Q4094">
        <v>73</v>
      </c>
    </row>
    <row r="4095" spans="1:17" x14ac:dyDescent="0.2">
      <c r="A4095" s="8" t="s">
        <v>4779</v>
      </c>
      <c r="D4095" s="8" t="s">
        <v>3742</v>
      </c>
      <c r="G4095" s="8" t="s">
        <v>4043</v>
      </c>
      <c r="M4095" t="s">
        <v>4779</v>
      </c>
      <c r="N4095">
        <v>52</v>
      </c>
      <c r="P4095" t="s">
        <v>3742</v>
      </c>
      <c r="Q4095">
        <v>81</v>
      </c>
    </row>
    <row r="4096" spans="1:17" x14ac:dyDescent="0.2">
      <c r="A4096" s="8" t="s">
        <v>4794</v>
      </c>
      <c r="D4096" s="8" t="s">
        <v>6968</v>
      </c>
      <c r="G4096" s="8" t="s">
        <v>7705</v>
      </c>
      <c r="M4096" t="s">
        <v>4794</v>
      </c>
      <c r="N4096">
        <v>17</v>
      </c>
      <c r="P4096" t="s">
        <v>6968</v>
      </c>
      <c r="Q4096">
        <v>53</v>
      </c>
    </row>
    <row r="4097" spans="1:17" x14ac:dyDescent="0.2">
      <c r="A4097" s="8" t="s">
        <v>4823</v>
      </c>
      <c r="D4097" s="8" t="s">
        <v>7707</v>
      </c>
      <c r="G4097" s="8" t="s">
        <v>6963</v>
      </c>
      <c r="M4097" t="s">
        <v>4823</v>
      </c>
      <c r="N4097">
        <v>29</v>
      </c>
      <c r="P4097" t="s">
        <v>7707</v>
      </c>
      <c r="Q4097">
        <v>38</v>
      </c>
    </row>
    <row r="4098" spans="1:17" x14ac:dyDescent="0.2">
      <c r="A4098" s="8" t="s">
        <v>4843</v>
      </c>
      <c r="D4098" s="8" t="s">
        <v>8129</v>
      </c>
      <c r="G4098" s="8" t="s">
        <v>8426</v>
      </c>
      <c r="M4098" t="s">
        <v>4843</v>
      </c>
      <c r="N4098">
        <v>28</v>
      </c>
      <c r="P4098" t="s">
        <v>8129</v>
      </c>
      <c r="Q4098">
        <v>36</v>
      </c>
    </row>
    <row r="4099" spans="1:17" x14ac:dyDescent="0.2">
      <c r="A4099" s="8" t="s">
        <v>4891</v>
      </c>
      <c r="D4099" s="8" t="s">
        <v>3835</v>
      </c>
      <c r="G4099" s="8" t="s">
        <v>5024</v>
      </c>
      <c r="M4099" t="s">
        <v>4891</v>
      </c>
      <c r="N4099">
        <v>149</v>
      </c>
      <c r="P4099" t="s">
        <v>3835</v>
      </c>
      <c r="Q4099">
        <v>55</v>
      </c>
    </row>
    <row r="4100" spans="1:17" x14ac:dyDescent="0.2">
      <c r="A4100" s="8" t="s">
        <v>4906</v>
      </c>
      <c r="D4100" s="8" t="s">
        <v>3873</v>
      </c>
      <c r="G4100" s="8" t="s">
        <v>1368</v>
      </c>
      <c r="M4100" t="s">
        <v>4906</v>
      </c>
      <c r="N4100">
        <v>112</v>
      </c>
      <c r="P4100" t="s">
        <v>3873</v>
      </c>
      <c r="Q4100">
        <v>50</v>
      </c>
    </row>
    <row r="4101" spans="1:17" x14ac:dyDescent="0.2">
      <c r="A4101" s="8" t="s">
        <v>6971</v>
      </c>
      <c r="D4101" s="8" t="s">
        <v>3862</v>
      </c>
      <c r="G4101" s="8" t="s">
        <v>5576</v>
      </c>
      <c r="M4101" t="s">
        <v>6971</v>
      </c>
      <c r="N4101">
        <v>116</v>
      </c>
      <c r="P4101" t="s">
        <v>3862</v>
      </c>
      <c r="Q4101">
        <v>30</v>
      </c>
    </row>
    <row r="4102" spans="1:17" x14ac:dyDescent="0.2">
      <c r="A4102" s="8" t="s">
        <v>2891</v>
      </c>
      <c r="D4102" s="8" t="s">
        <v>3867</v>
      </c>
      <c r="G4102" s="8" t="s">
        <v>5600</v>
      </c>
      <c r="M4102" t="s">
        <v>2891</v>
      </c>
      <c r="N4102">
        <v>184</v>
      </c>
      <c r="P4102" t="s">
        <v>3867</v>
      </c>
      <c r="Q4102">
        <v>32</v>
      </c>
    </row>
    <row r="4103" spans="1:17" x14ac:dyDescent="0.2">
      <c r="A4103" s="8" t="s">
        <v>1883</v>
      </c>
      <c r="D4103" s="8" t="s">
        <v>3954</v>
      </c>
      <c r="G4103" s="8" t="s">
        <v>6964</v>
      </c>
      <c r="M4103" t="s">
        <v>1883</v>
      </c>
      <c r="N4103">
        <v>155</v>
      </c>
      <c r="P4103" t="s">
        <v>3954</v>
      </c>
      <c r="Q4103">
        <v>46</v>
      </c>
    </row>
    <row r="4104" spans="1:17" x14ac:dyDescent="0.2">
      <c r="A4104" s="8" t="s">
        <v>1895</v>
      </c>
      <c r="D4104" s="8" t="s">
        <v>3987</v>
      </c>
      <c r="G4104" s="8" t="s">
        <v>1581</v>
      </c>
      <c r="M4104" t="s">
        <v>1895</v>
      </c>
      <c r="N4104">
        <v>152</v>
      </c>
      <c r="P4104" t="s">
        <v>3987</v>
      </c>
      <c r="Q4104">
        <v>39</v>
      </c>
    </row>
    <row r="4105" spans="1:17" x14ac:dyDescent="0.2">
      <c r="A4105" s="8" t="s">
        <v>2137</v>
      </c>
      <c r="D4105" s="8" t="s">
        <v>4009</v>
      </c>
      <c r="G4105" s="8" t="s">
        <v>1640</v>
      </c>
      <c r="M4105" t="s">
        <v>2137</v>
      </c>
      <c r="N4105">
        <v>150</v>
      </c>
      <c r="P4105" t="s">
        <v>4009</v>
      </c>
      <c r="Q4105">
        <v>23</v>
      </c>
    </row>
    <row r="4106" spans="1:17" x14ac:dyDescent="0.2">
      <c r="A4106" s="8" t="s">
        <v>2296</v>
      </c>
      <c r="D4106" s="8" t="s">
        <v>2759</v>
      </c>
      <c r="G4106" s="8" t="s">
        <v>5667</v>
      </c>
      <c r="M4106" t="s">
        <v>2296</v>
      </c>
      <c r="N4106">
        <v>120</v>
      </c>
      <c r="P4106" t="s">
        <v>2759</v>
      </c>
      <c r="Q4106">
        <v>152</v>
      </c>
    </row>
    <row r="4107" spans="1:17" x14ac:dyDescent="0.2">
      <c r="A4107" s="8" t="s">
        <v>2979</v>
      </c>
      <c r="D4107" s="8" t="s">
        <v>2013</v>
      </c>
      <c r="G4107" s="8" t="s">
        <v>1736</v>
      </c>
      <c r="M4107" t="s">
        <v>2979</v>
      </c>
      <c r="N4107">
        <v>93</v>
      </c>
      <c r="P4107" t="s">
        <v>2013</v>
      </c>
      <c r="Q4107">
        <v>136</v>
      </c>
    </row>
    <row r="4108" spans="1:17" x14ac:dyDescent="0.2">
      <c r="A4108" s="8" t="s">
        <v>3054</v>
      </c>
      <c r="D4108" s="8" t="s">
        <v>2334</v>
      </c>
      <c r="G4108" s="8" t="s">
        <v>5699</v>
      </c>
      <c r="M4108" t="s">
        <v>3054</v>
      </c>
      <c r="N4108">
        <v>70</v>
      </c>
      <c r="P4108" t="s">
        <v>2334</v>
      </c>
      <c r="Q4108">
        <v>147</v>
      </c>
    </row>
    <row r="4109" spans="1:17" x14ac:dyDescent="0.2">
      <c r="A4109" s="8" t="s">
        <v>3156</v>
      </c>
      <c r="D4109" s="8" t="s">
        <v>2326</v>
      </c>
      <c r="G4109" s="8" t="s">
        <v>1863</v>
      </c>
      <c r="M4109" t="s">
        <v>3156</v>
      </c>
      <c r="N4109">
        <v>53</v>
      </c>
      <c r="P4109" t="s">
        <v>2326</v>
      </c>
      <c r="Q4109">
        <v>143</v>
      </c>
    </row>
    <row r="4110" spans="1:17" x14ac:dyDescent="0.2">
      <c r="A4110" s="8" t="s">
        <v>3240</v>
      </c>
      <c r="D4110" s="8" t="s">
        <v>4049</v>
      </c>
      <c r="G4110" s="8" t="s">
        <v>5792</v>
      </c>
      <c r="M4110" t="s">
        <v>3240</v>
      </c>
      <c r="N4110">
        <v>44</v>
      </c>
      <c r="P4110" t="s">
        <v>4049</v>
      </c>
      <c r="Q4110">
        <v>122</v>
      </c>
    </row>
    <row r="4111" spans="1:17" x14ac:dyDescent="0.2">
      <c r="A4111" s="8" t="s">
        <v>7996</v>
      </c>
      <c r="D4111" s="8" t="s">
        <v>4164</v>
      </c>
      <c r="G4111" s="8" t="s">
        <v>5892</v>
      </c>
      <c r="M4111" t="s">
        <v>7996</v>
      </c>
      <c r="N4111">
        <v>112</v>
      </c>
      <c r="P4111" t="s">
        <v>4164</v>
      </c>
      <c r="Q4111">
        <v>107</v>
      </c>
    </row>
    <row r="4112" spans="1:17" x14ac:dyDescent="0.2">
      <c r="A4112" s="8" t="s">
        <v>1518</v>
      </c>
      <c r="D4112" s="8" t="s">
        <v>5080</v>
      </c>
      <c r="G4112" s="8" t="s">
        <v>5900</v>
      </c>
      <c r="M4112" t="s">
        <v>1518</v>
      </c>
      <c r="N4112">
        <v>131</v>
      </c>
      <c r="P4112" t="s">
        <v>5080</v>
      </c>
      <c r="Q4112">
        <v>85</v>
      </c>
    </row>
    <row r="4113" spans="1:17" x14ac:dyDescent="0.2">
      <c r="A4113" s="8" t="s">
        <v>5087</v>
      </c>
      <c r="D4113" s="8" t="s">
        <v>7708</v>
      </c>
      <c r="G4113" s="8" t="s">
        <v>5938</v>
      </c>
      <c r="M4113" t="s">
        <v>5087</v>
      </c>
      <c r="N4113">
        <v>119</v>
      </c>
      <c r="P4113" t="s">
        <v>7708</v>
      </c>
      <c r="Q4113">
        <v>75</v>
      </c>
    </row>
    <row r="4114" spans="1:17" x14ac:dyDescent="0.2">
      <c r="A4114" s="8" t="s">
        <v>5143</v>
      </c>
      <c r="D4114" s="8" t="s">
        <v>5511</v>
      </c>
      <c r="G4114" s="8" t="s">
        <v>6965</v>
      </c>
      <c r="M4114" t="s">
        <v>5143</v>
      </c>
      <c r="N4114">
        <v>108</v>
      </c>
      <c r="P4114" t="s">
        <v>5511</v>
      </c>
      <c r="Q4114">
        <v>109</v>
      </c>
    </row>
    <row r="4115" spans="1:17" x14ac:dyDescent="0.2">
      <c r="A4115" s="8" t="s">
        <v>5194</v>
      </c>
      <c r="D4115" s="8" t="s">
        <v>7709</v>
      </c>
      <c r="G4115" s="8" t="s">
        <v>6059</v>
      </c>
      <c r="M4115" t="s">
        <v>5194</v>
      </c>
      <c r="N4115">
        <v>88</v>
      </c>
      <c r="P4115" t="s">
        <v>7709</v>
      </c>
      <c r="Q4115">
        <v>107</v>
      </c>
    </row>
    <row r="4116" spans="1:17" x14ac:dyDescent="0.2">
      <c r="A4116" s="8" t="s">
        <v>7271</v>
      </c>
      <c r="D4116" s="8" t="s">
        <v>1505</v>
      </c>
      <c r="G4116" s="8" t="s">
        <v>6131</v>
      </c>
      <c r="M4116" t="s">
        <v>7271</v>
      </c>
      <c r="N4116">
        <v>67</v>
      </c>
      <c r="P4116" t="s">
        <v>1505</v>
      </c>
      <c r="Q4116">
        <v>135</v>
      </c>
    </row>
    <row r="4117" spans="1:17" x14ac:dyDescent="0.2">
      <c r="A4117" s="8" t="s">
        <v>7125</v>
      </c>
      <c r="D4117" s="8" t="s">
        <v>3423</v>
      </c>
      <c r="G4117" s="8" t="s">
        <v>6127</v>
      </c>
      <c r="M4117" t="s">
        <v>7125</v>
      </c>
      <c r="N4117">
        <v>50</v>
      </c>
      <c r="P4117" t="s">
        <v>3423</v>
      </c>
      <c r="Q4117">
        <v>117</v>
      </c>
    </row>
    <row r="4118" spans="1:17" x14ac:dyDescent="0.2">
      <c r="A4118" s="8" t="s">
        <v>5461</v>
      </c>
      <c r="D4118" s="8" t="s">
        <v>3458</v>
      </c>
      <c r="G4118" s="8" t="s">
        <v>2669</v>
      </c>
      <c r="M4118" t="s">
        <v>5461</v>
      </c>
      <c r="N4118">
        <v>114</v>
      </c>
      <c r="P4118" t="s">
        <v>3458</v>
      </c>
      <c r="Q4118">
        <v>108</v>
      </c>
    </row>
    <row r="4119" spans="1:17" x14ac:dyDescent="0.2">
      <c r="A4119" s="8" t="s">
        <v>2497</v>
      </c>
      <c r="D4119" s="8" t="s">
        <v>6969</v>
      </c>
      <c r="G4119" s="8" t="s">
        <v>2029</v>
      </c>
      <c r="M4119" t="s">
        <v>2497</v>
      </c>
      <c r="N4119">
        <v>149</v>
      </c>
      <c r="P4119" t="s">
        <v>6969</v>
      </c>
      <c r="Q4119">
        <v>94</v>
      </c>
    </row>
    <row r="4120" spans="1:17" x14ac:dyDescent="0.2">
      <c r="A4120" s="8" t="s">
        <v>2524</v>
      </c>
      <c r="D4120" s="8" t="s">
        <v>7710</v>
      </c>
      <c r="G4120" s="8" t="s">
        <v>2015</v>
      </c>
      <c r="M4120" t="s">
        <v>2524</v>
      </c>
      <c r="N4120">
        <v>142</v>
      </c>
      <c r="P4120" t="s">
        <v>7710</v>
      </c>
      <c r="Q4120">
        <v>78</v>
      </c>
    </row>
    <row r="4121" spans="1:17" x14ac:dyDescent="0.2">
      <c r="A4121" s="8" t="s">
        <v>5105</v>
      </c>
      <c r="D4121" s="8" t="s">
        <v>1673</v>
      </c>
      <c r="G4121" s="8" t="s">
        <v>6206</v>
      </c>
      <c r="M4121" t="s">
        <v>5105</v>
      </c>
      <c r="N4121">
        <v>111</v>
      </c>
      <c r="P4121" t="s">
        <v>1673</v>
      </c>
      <c r="Q4121">
        <v>110</v>
      </c>
    </row>
    <row r="4122" spans="1:17" x14ac:dyDescent="0.2">
      <c r="A4122" s="8" t="s">
        <v>7713</v>
      </c>
      <c r="D4122" s="8" t="s">
        <v>3488</v>
      </c>
      <c r="G4122" s="8" t="s">
        <v>6241</v>
      </c>
      <c r="M4122" t="s">
        <v>7713</v>
      </c>
      <c r="N4122">
        <v>80</v>
      </c>
      <c r="P4122" t="s">
        <v>3488</v>
      </c>
      <c r="Q4122">
        <v>96</v>
      </c>
    </row>
    <row r="4123" spans="1:17" x14ac:dyDescent="0.2">
      <c r="A4123" s="8" t="s">
        <v>5198</v>
      </c>
      <c r="D4123" s="8" t="s">
        <v>3497</v>
      </c>
      <c r="G4123" s="8" t="s">
        <v>7269</v>
      </c>
      <c r="M4123" t="s">
        <v>5198</v>
      </c>
      <c r="N4123">
        <v>57</v>
      </c>
      <c r="P4123" t="s">
        <v>3497</v>
      </c>
      <c r="Q4123">
        <v>85</v>
      </c>
    </row>
    <row r="4124" spans="1:17" x14ac:dyDescent="0.2">
      <c r="A4124" s="8" t="s">
        <v>5279</v>
      </c>
      <c r="D4124" s="8" t="s">
        <v>1813</v>
      </c>
      <c r="G4124" s="8" t="s">
        <v>2852</v>
      </c>
      <c r="M4124" t="s">
        <v>5279</v>
      </c>
      <c r="N4124">
        <v>34</v>
      </c>
      <c r="P4124" t="s">
        <v>1813</v>
      </c>
      <c r="Q4124">
        <v>95</v>
      </c>
    </row>
    <row r="4125" spans="1:17" x14ac:dyDescent="0.2">
      <c r="A4125" s="8" t="s">
        <v>5463</v>
      </c>
      <c r="D4125" s="8" t="s">
        <v>1716</v>
      </c>
      <c r="G4125" s="8" t="s">
        <v>5523</v>
      </c>
      <c r="M4125" t="s">
        <v>5463</v>
      </c>
      <c r="N4125">
        <v>103</v>
      </c>
      <c r="P4125" t="s">
        <v>1716</v>
      </c>
      <c r="Q4125">
        <v>83</v>
      </c>
    </row>
    <row r="4126" spans="1:17" x14ac:dyDescent="0.2">
      <c r="A4126" s="8" t="s">
        <v>2465</v>
      </c>
      <c r="D4126" s="8" t="s">
        <v>3576</v>
      </c>
      <c r="G4126" s="8" t="s">
        <v>1444</v>
      </c>
      <c r="M4126" t="s">
        <v>2465</v>
      </c>
      <c r="N4126">
        <v>130</v>
      </c>
      <c r="P4126" t="s">
        <v>3576</v>
      </c>
      <c r="Q4126">
        <v>70</v>
      </c>
    </row>
    <row r="4127" spans="1:17" x14ac:dyDescent="0.2">
      <c r="A4127" s="8" t="s">
        <v>1377</v>
      </c>
      <c r="D4127" s="8" t="s">
        <v>3592</v>
      </c>
      <c r="G4127" s="8" t="s">
        <v>6966</v>
      </c>
      <c r="M4127" t="s">
        <v>1377</v>
      </c>
      <c r="N4127">
        <v>126</v>
      </c>
      <c r="P4127" t="s">
        <v>3592</v>
      </c>
      <c r="Q4127">
        <v>54</v>
      </c>
    </row>
    <row r="4128" spans="1:17" x14ac:dyDescent="0.2">
      <c r="A4128" s="8" t="s">
        <v>5587</v>
      </c>
      <c r="D4128" s="8" t="s">
        <v>3626</v>
      </c>
      <c r="G4128" s="8" t="s">
        <v>7706</v>
      </c>
      <c r="M4128" t="s">
        <v>5587</v>
      </c>
      <c r="N4128">
        <v>115</v>
      </c>
      <c r="P4128" t="s">
        <v>3626</v>
      </c>
      <c r="Q4128">
        <v>84</v>
      </c>
    </row>
    <row r="4129" spans="1:17" x14ac:dyDescent="0.2">
      <c r="A4129" s="8" t="s">
        <v>5606</v>
      </c>
      <c r="D4129" s="8" t="s">
        <v>3702</v>
      </c>
      <c r="G4129" s="8" t="s">
        <v>3490</v>
      </c>
      <c r="M4129" t="s">
        <v>5606</v>
      </c>
      <c r="N4129">
        <v>103</v>
      </c>
      <c r="P4129" t="s">
        <v>3702</v>
      </c>
      <c r="Q4129">
        <v>70</v>
      </c>
    </row>
    <row r="4130" spans="1:17" x14ac:dyDescent="0.2">
      <c r="A4130" s="8" t="s">
        <v>1590</v>
      </c>
      <c r="D4130" s="8" t="s">
        <v>3753</v>
      </c>
      <c r="G4130" s="8" t="s">
        <v>3518</v>
      </c>
      <c r="M4130" t="s">
        <v>1590</v>
      </c>
      <c r="N4130">
        <v>126</v>
      </c>
      <c r="P4130" t="s">
        <v>3753</v>
      </c>
      <c r="Q4130">
        <v>78</v>
      </c>
    </row>
    <row r="4131" spans="1:17" x14ac:dyDescent="0.2">
      <c r="A4131" s="8" t="s">
        <v>5639</v>
      </c>
      <c r="D4131" s="8" t="s">
        <v>3792</v>
      </c>
      <c r="G4131" s="8" t="s">
        <v>3528</v>
      </c>
      <c r="M4131" t="s">
        <v>5639</v>
      </c>
      <c r="N4131">
        <v>103</v>
      </c>
      <c r="P4131" t="s">
        <v>3792</v>
      </c>
      <c r="Q4131">
        <v>55</v>
      </c>
    </row>
    <row r="4132" spans="1:17" x14ac:dyDescent="0.2">
      <c r="A4132" s="8" t="s">
        <v>5664</v>
      </c>
      <c r="D4132" s="8" t="s">
        <v>3807</v>
      </c>
      <c r="G4132" s="8" t="s">
        <v>3567</v>
      </c>
      <c r="M4132" t="s">
        <v>5664</v>
      </c>
      <c r="N4132">
        <v>97</v>
      </c>
      <c r="P4132" t="s">
        <v>3807</v>
      </c>
      <c r="Q4132">
        <v>44</v>
      </c>
    </row>
    <row r="4133" spans="1:17" x14ac:dyDescent="0.2">
      <c r="A4133" s="8" t="s">
        <v>5691</v>
      </c>
      <c r="D4133" s="8" t="s">
        <v>3941</v>
      </c>
      <c r="G4133" s="8" t="s">
        <v>3598</v>
      </c>
      <c r="M4133" t="s">
        <v>5691</v>
      </c>
      <c r="N4133">
        <v>85</v>
      </c>
      <c r="P4133" t="s">
        <v>3941</v>
      </c>
      <c r="Q4133">
        <v>69</v>
      </c>
    </row>
    <row r="4134" spans="1:17" x14ac:dyDescent="0.2">
      <c r="A4134" s="8" t="s">
        <v>6972</v>
      </c>
      <c r="D4134" s="8" t="s">
        <v>6735</v>
      </c>
      <c r="G4134" s="8" t="s">
        <v>6967</v>
      </c>
      <c r="M4134" t="s">
        <v>6972</v>
      </c>
      <c r="N4134">
        <v>89</v>
      </c>
      <c r="P4134" t="s">
        <v>6735</v>
      </c>
      <c r="Q4134">
        <v>56</v>
      </c>
    </row>
    <row r="4135" spans="1:17" x14ac:dyDescent="0.2">
      <c r="A4135" s="8" t="s">
        <v>1729</v>
      </c>
      <c r="D4135" s="8" t="s">
        <v>7270</v>
      </c>
      <c r="G4135" s="8" t="s">
        <v>3660</v>
      </c>
      <c r="M4135" t="s">
        <v>1729</v>
      </c>
      <c r="N4135">
        <v>94</v>
      </c>
      <c r="P4135" t="s">
        <v>7270</v>
      </c>
      <c r="Q4135">
        <v>44</v>
      </c>
    </row>
    <row r="4136" spans="1:17" x14ac:dyDescent="0.2">
      <c r="A4136" s="8" t="s">
        <v>5698</v>
      </c>
      <c r="D4136" s="8" t="s">
        <v>8130</v>
      </c>
      <c r="G4136" s="8" t="s">
        <v>3715</v>
      </c>
      <c r="M4136" t="s">
        <v>5698</v>
      </c>
      <c r="N4136">
        <v>85</v>
      </c>
      <c r="P4136" t="s">
        <v>8130</v>
      </c>
      <c r="Q4136">
        <v>28</v>
      </c>
    </row>
    <row r="4137" spans="1:17" x14ac:dyDescent="0.2">
      <c r="A4137" s="8" t="s">
        <v>5708</v>
      </c>
      <c r="D4137" s="8" t="s">
        <v>2909</v>
      </c>
      <c r="G4137" s="8" t="s">
        <v>3742</v>
      </c>
      <c r="M4137" t="s">
        <v>5708</v>
      </c>
      <c r="N4137">
        <v>78</v>
      </c>
      <c r="P4137" t="s">
        <v>2909</v>
      </c>
      <c r="Q4137">
        <v>178</v>
      </c>
    </row>
    <row r="4138" spans="1:17" x14ac:dyDescent="0.2">
      <c r="A4138" s="8" t="s">
        <v>5737</v>
      </c>
      <c r="D4138" s="8" t="s">
        <v>2454</v>
      </c>
      <c r="G4138" s="8" t="s">
        <v>6968</v>
      </c>
      <c r="M4138" t="s">
        <v>5737</v>
      </c>
      <c r="N4138">
        <v>68</v>
      </c>
      <c r="P4138" t="s">
        <v>2454</v>
      </c>
      <c r="Q4138">
        <v>167</v>
      </c>
    </row>
    <row r="4139" spans="1:17" x14ac:dyDescent="0.2">
      <c r="A4139" s="8" t="s">
        <v>5784</v>
      </c>
      <c r="D4139" s="8" t="s">
        <v>2177</v>
      </c>
      <c r="G4139" s="8" t="s">
        <v>7707</v>
      </c>
      <c r="M4139" t="s">
        <v>5784</v>
      </c>
      <c r="N4139">
        <v>88</v>
      </c>
      <c r="P4139" t="s">
        <v>2177</v>
      </c>
      <c r="Q4139">
        <v>145</v>
      </c>
    </row>
    <row r="4140" spans="1:17" x14ac:dyDescent="0.2">
      <c r="A4140" s="8" t="s">
        <v>5801</v>
      </c>
      <c r="D4140" s="8" t="s">
        <v>4073</v>
      </c>
      <c r="G4140" s="8" t="s">
        <v>8129</v>
      </c>
      <c r="M4140" t="s">
        <v>5801</v>
      </c>
      <c r="N4140">
        <v>83</v>
      </c>
      <c r="P4140" t="s">
        <v>4073</v>
      </c>
      <c r="Q4140">
        <v>131</v>
      </c>
    </row>
    <row r="4141" spans="1:17" x14ac:dyDescent="0.2">
      <c r="A4141" s="8" t="s">
        <v>5838</v>
      </c>
      <c r="D4141" s="8" t="s">
        <v>4066</v>
      </c>
      <c r="G4141" s="8" t="s">
        <v>3835</v>
      </c>
      <c r="M4141" t="s">
        <v>5838</v>
      </c>
      <c r="N4141">
        <v>72</v>
      </c>
      <c r="P4141" t="s">
        <v>4066</v>
      </c>
      <c r="Q4141">
        <v>140</v>
      </c>
    </row>
    <row r="4142" spans="1:17" x14ac:dyDescent="0.2">
      <c r="A4142" s="8" t="s">
        <v>5885</v>
      </c>
      <c r="D4142" s="8" t="s">
        <v>4129</v>
      </c>
      <c r="G4142" s="8" t="s">
        <v>3873</v>
      </c>
      <c r="M4142" t="s">
        <v>5885</v>
      </c>
      <c r="N4142">
        <v>69</v>
      </c>
      <c r="P4142" t="s">
        <v>4129</v>
      </c>
      <c r="Q4142">
        <v>107</v>
      </c>
    </row>
    <row r="4143" spans="1:17" x14ac:dyDescent="0.2">
      <c r="A4143" s="8" t="s">
        <v>7714</v>
      </c>
      <c r="D4143" s="8" t="s">
        <v>4136</v>
      </c>
      <c r="G4143" s="8" t="s">
        <v>3862</v>
      </c>
      <c r="M4143" t="s">
        <v>7714</v>
      </c>
      <c r="N4143">
        <v>52</v>
      </c>
      <c r="P4143" t="s">
        <v>4136</v>
      </c>
      <c r="Q4143">
        <v>109</v>
      </c>
    </row>
    <row r="4144" spans="1:17" x14ac:dyDescent="0.2">
      <c r="A4144" s="8" t="s">
        <v>5920</v>
      </c>
      <c r="D4144" s="8" t="s">
        <v>1476</v>
      </c>
      <c r="G4144" s="8" t="s">
        <v>3867</v>
      </c>
      <c r="M4144" t="s">
        <v>5920</v>
      </c>
      <c r="N4144">
        <v>61</v>
      </c>
      <c r="P4144" t="s">
        <v>1476</v>
      </c>
      <c r="Q4144">
        <v>142</v>
      </c>
    </row>
    <row r="4145" spans="1:17" x14ac:dyDescent="0.2">
      <c r="A4145" s="8" t="s">
        <v>5925</v>
      </c>
      <c r="D4145" s="8" t="s">
        <v>1328</v>
      </c>
      <c r="G4145" s="8" t="s">
        <v>3954</v>
      </c>
      <c r="M4145" t="s">
        <v>5925</v>
      </c>
      <c r="N4145">
        <v>72</v>
      </c>
      <c r="P4145" t="s">
        <v>1328</v>
      </c>
      <c r="Q4145">
        <v>123</v>
      </c>
    </row>
    <row r="4146" spans="1:17" x14ac:dyDescent="0.2">
      <c r="A4146" s="8" t="s">
        <v>5973</v>
      </c>
      <c r="D4146" s="8" t="s">
        <v>4188</v>
      </c>
      <c r="G4146" s="8" t="s">
        <v>3987</v>
      </c>
      <c r="M4146" t="s">
        <v>5973</v>
      </c>
      <c r="N4146">
        <v>72</v>
      </c>
      <c r="P4146" t="s">
        <v>4188</v>
      </c>
      <c r="Q4146">
        <v>114</v>
      </c>
    </row>
    <row r="4147" spans="1:17" x14ac:dyDescent="0.2">
      <c r="A4147" s="8" t="s">
        <v>6025</v>
      </c>
      <c r="D4147" s="8" t="s">
        <v>7711</v>
      </c>
      <c r="G4147" s="8" t="s">
        <v>4009</v>
      </c>
      <c r="M4147" t="s">
        <v>6025</v>
      </c>
      <c r="N4147">
        <v>44</v>
      </c>
      <c r="P4147" t="s">
        <v>7711</v>
      </c>
      <c r="Q4147">
        <v>99</v>
      </c>
    </row>
    <row r="4148" spans="1:17" x14ac:dyDescent="0.2">
      <c r="A4148" s="8" t="s">
        <v>6041</v>
      </c>
      <c r="D4148" s="8" t="s">
        <v>1650</v>
      </c>
      <c r="G4148" s="8" t="s">
        <v>2759</v>
      </c>
      <c r="M4148" t="s">
        <v>6041</v>
      </c>
      <c r="N4148">
        <v>45</v>
      </c>
      <c r="P4148" t="s">
        <v>1650</v>
      </c>
      <c r="Q4148">
        <v>125</v>
      </c>
    </row>
    <row r="4149" spans="1:17" x14ac:dyDescent="0.2">
      <c r="A4149" s="8" t="s">
        <v>6073</v>
      </c>
      <c r="D4149" s="8" t="s">
        <v>1602</v>
      </c>
      <c r="G4149" s="8" t="s">
        <v>2013</v>
      </c>
      <c r="M4149" t="s">
        <v>6073</v>
      </c>
      <c r="N4149">
        <v>68</v>
      </c>
      <c r="P4149" t="s">
        <v>1602</v>
      </c>
      <c r="Q4149">
        <v>113</v>
      </c>
    </row>
    <row r="4150" spans="1:17" x14ac:dyDescent="0.2">
      <c r="A4150" s="8" t="s">
        <v>6096</v>
      </c>
      <c r="D4150" s="8" t="s">
        <v>4283</v>
      </c>
      <c r="G4150" s="8" t="s">
        <v>2334</v>
      </c>
      <c r="M4150" t="s">
        <v>6096</v>
      </c>
      <c r="N4150">
        <v>45</v>
      </c>
      <c r="P4150" t="s">
        <v>4283</v>
      </c>
      <c r="Q4150">
        <v>83</v>
      </c>
    </row>
    <row r="4151" spans="1:17" x14ac:dyDescent="0.2">
      <c r="A4151" s="8" t="s">
        <v>6136</v>
      </c>
      <c r="D4151" s="8" t="s">
        <v>4297</v>
      </c>
      <c r="G4151" s="8" t="s">
        <v>2326</v>
      </c>
      <c r="M4151" t="s">
        <v>6136</v>
      </c>
      <c r="N4151">
        <v>42</v>
      </c>
      <c r="P4151" t="s">
        <v>4297</v>
      </c>
      <c r="Q4151">
        <v>76</v>
      </c>
    </row>
    <row r="4152" spans="1:17" x14ac:dyDescent="0.2">
      <c r="A4152" s="8" t="s">
        <v>6163</v>
      </c>
      <c r="D4152" s="8" t="s">
        <v>1800</v>
      </c>
      <c r="G4152" s="8" t="s">
        <v>4049</v>
      </c>
      <c r="M4152" t="s">
        <v>6163</v>
      </c>
      <c r="N4152">
        <v>57</v>
      </c>
      <c r="P4152" t="s">
        <v>1800</v>
      </c>
      <c r="Q4152">
        <v>96</v>
      </c>
    </row>
    <row r="4153" spans="1:17" x14ac:dyDescent="0.2">
      <c r="A4153" s="8" t="s">
        <v>6180</v>
      </c>
      <c r="D4153" s="8" t="s">
        <v>1762</v>
      </c>
      <c r="G4153" s="8" t="s">
        <v>4164</v>
      </c>
      <c r="M4153" t="s">
        <v>6180</v>
      </c>
      <c r="N4153">
        <v>55</v>
      </c>
      <c r="P4153" t="s">
        <v>1762</v>
      </c>
      <c r="Q4153">
        <v>88</v>
      </c>
    </row>
    <row r="4154" spans="1:17" x14ac:dyDescent="0.2">
      <c r="A4154" s="8" t="s">
        <v>6371</v>
      </c>
      <c r="D4154" s="8" t="s">
        <v>4377</v>
      </c>
      <c r="G4154" s="8" t="s">
        <v>5080</v>
      </c>
      <c r="M4154" t="s">
        <v>6371</v>
      </c>
      <c r="N4154">
        <v>111</v>
      </c>
      <c r="P4154" t="s">
        <v>4377</v>
      </c>
      <c r="Q4154">
        <v>76</v>
      </c>
    </row>
    <row r="4155" spans="1:17" x14ac:dyDescent="0.2">
      <c r="A4155" s="8" t="s">
        <v>6361</v>
      </c>
      <c r="D4155" s="8" t="s">
        <v>4405</v>
      </c>
      <c r="G4155" s="8" t="s">
        <v>7708</v>
      </c>
      <c r="M4155" t="s">
        <v>6361</v>
      </c>
      <c r="N4155">
        <v>137</v>
      </c>
      <c r="P4155" t="s">
        <v>4405</v>
      </c>
      <c r="Q4155">
        <v>59</v>
      </c>
    </row>
    <row r="4156" spans="1:17" x14ac:dyDescent="0.2">
      <c r="A4156" s="8" t="s">
        <v>2605</v>
      </c>
      <c r="D4156" s="8" t="s">
        <v>1851</v>
      </c>
      <c r="G4156" s="8" t="s">
        <v>5511</v>
      </c>
      <c r="M4156" t="s">
        <v>2605</v>
      </c>
      <c r="N4156">
        <v>168</v>
      </c>
      <c r="P4156" t="s">
        <v>1851</v>
      </c>
      <c r="Q4156">
        <v>103</v>
      </c>
    </row>
    <row r="4157" spans="1:17" x14ac:dyDescent="0.2">
      <c r="A4157" s="8" t="s">
        <v>2054</v>
      </c>
      <c r="D4157" s="8" t="s">
        <v>4461</v>
      </c>
      <c r="G4157" s="8" t="s">
        <v>7709</v>
      </c>
      <c r="M4157" t="s">
        <v>2054</v>
      </c>
      <c r="N4157">
        <v>163</v>
      </c>
      <c r="P4157" t="s">
        <v>4461</v>
      </c>
      <c r="Q4157">
        <v>78</v>
      </c>
    </row>
    <row r="4158" spans="1:17" x14ac:dyDescent="0.2">
      <c r="A4158" s="8" t="s">
        <v>2017</v>
      </c>
      <c r="D4158" s="8" t="s">
        <v>4511</v>
      </c>
      <c r="G4158" s="8" t="s">
        <v>1505</v>
      </c>
      <c r="M4158" t="s">
        <v>2017</v>
      </c>
      <c r="N4158">
        <v>136</v>
      </c>
      <c r="P4158" t="s">
        <v>4511</v>
      </c>
      <c r="Q4158">
        <v>67</v>
      </c>
    </row>
    <row r="4159" spans="1:17" x14ac:dyDescent="0.2">
      <c r="A4159" s="8" t="s">
        <v>2359</v>
      </c>
      <c r="D4159" s="8" t="s">
        <v>4559</v>
      </c>
      <c r="G4159" s="8" t="s">
        <v>3423</v>
      </c>
      <c r="M4159" t="s">
        <v>2359</v>
      </c>
      <c r="N4159">
        <v>152</v>
      </c>
      <c r="P4159" t="s">
        <v>4559</v>
      </c>
      <c r="Q4159">
        <v>74</v>
      </c>
    </row>
    <row r="4160" spans="1:17" x14ac:dyDescent="0.2">
      <c r="A4160" s="8" t="s">
        <v>6186</v>
      </c>
      <c r="D4160" s="8" t="s">
        <v>6970</v>
      </c>
      <c r="G4160" s="8" t="s">
        <v>3458</v>
      </c>
      <c r="M4160" t="s">
        <v>6186</v>
      </c>
      <c r="N4160">
        <v>132</v>
      </c>
      <c r="P4160" t="s">
        <v>6970</v>
      </c>
      <c r="Q4160">
        <v>53</v>
      </c>
    </row>
    <row r="4161" spans="1:17" x14ac:dyDescent="0.2">
      <c r="A4161" s="8" t="s">
        <v>6217</v>
      </c>
      <c r="D4161" s="8" t="s">
        <v>4598</v>
      </c>
      <c r="G4161" s="8" t="s">
        <v>6969</v>
      </c>
      <c r="M4161" t="s">
        <v>6217</v>
      </c>
      <c r="N4161">
        <v>149</v>
      </c>
      <c r="P4161" t="s">
        <v>4598</v>
      </c>
      <c r="Q4161">
        <v>85</v>
      </c>
    </row>
    <row r="4162" spans="1:17" x14ac:dyDescent="0.2">
      <c r="A4162" s="8" t="s">
        <v>6263</v>
      </c>
      <c r="D4162" s="8" t="s">
        <v>4604</v>
      </c>
      <c r="G4162" s="8" t="s">
        <v>7710</v>
      </c>
      <c r="M4162" t="s">
        <v>6263</v>
      </c>
      <c r="N4162">
        <v>123</v>
      </c>
      <c r="P4162" t="s">
        <v>4604</v>
      </c>
      <c r="Q4162">
        <v>68</v>
      </c>
    </row>
    <row r="4163" spans="1:17" x14ac:dyDescent="0.2">
      <c r="A4163" s="8" t="s">
        <v>6243</v>
      </c>
      <c r="D4163" s="8" t="s">
        <v>4672</v>
      </c>
      <c r="G4163" s="8" t="s">
        <v>1673</v>
      </c>
      <c r="M4163" t="s">
        <v>6243</v>
      </c>
      <c r="N4163">
        <v>124</v>
      </c>
      <c r="P4163" t="s">
        <v>4672</v>
      </c>
      <c r="Q4163">
        <v>70</v>
      </c>
    </row>
    <row r="4164" spans="1:17" x14ac:dyDescent="0.2">
      <c r="A4164" s="8" t="s">
        <v>6249</v>
      </c>
      <c r="D4164" s="8" t="s">
        <v>4625</v>
      </c>
      <c r="G4164" s="8" t="s">
        <v>3488</v>
      </c>
      <c r="M4164" t="s">
        <v>6249</v>
      </c>
      <c r="N4164">
        <v>118</v>
      </c>
      <c r="P4164" t="s">
        <v>4625</v>
      </c>
      <c r="Q4164">
        <v>62</v>
      </c>
    </row>
    <row r="4165" spans="1:17" x14ac:dyDescent="0.2">
      <c r="A4165" s="8" t="s">
        <v>1393</v>
      </c>
      <c r="D4165" s="8" t="s">
        <v>4731</v>
      </c>
      <c r="G4165" s="8" t="s">
        <v>3497</v>
      </c>
      <c r="M4165" t="s">
        <v>1393</v>
      </c>
      <c r="N4165">
        <v>127</v>
      </c>
      <c r="P4165" t="s">
        <v>4731</v>
      </c>
      <c r="Q4165">
        <v>55</v>
      </c>
    </row>
    <row r="4166" spans="1:17" x14ac:dyDescent="0.2">
      <c r="A4166" s="8" t="s">
        <v>4224</v>
      </c>
      <c r="D4166" s="8" t="s">
        <v>4683</v>
      </c>
      <c r="G4166" s="8" t="s">
        <v>1813</v>
      </c>
      <c r="M4166" t="s">
        <v>4224</v>
      </c>
      <c r="N4166">
        <v>110</v>
      </c>
      <c r="P4166" t="s">
        <v>4683</v>
      </c>
      <c r="Q4166">
        <v>46</v>
      </c>
    </row>
    <row r="4167" spans="1:17" x14ac:dyDescent="0.2">
      <c r="A4167" s="8" t="s">
        <v>4236</v>
      </c>
      <c r="D4167" s="8" t="s">
        <v>4735</v>
      </c>
      <c r="G4167" s="8" t="s">
        <v>1716</v>
      </c>
      <c r="M4167" t="s">
        <v>4236</v>
      </c>
      <c r="N4167">
        <v>91</v>
      </c>
      <c r="P4167" t="s">
        <v>4735</v>
      </c>
      <c r="Q4167">
        <v>57</v>
      </c>
    </row>
    <row r="4168" spans="1:17" x14ac:dyDescent="0.2">
      <c r="A4168" s="8" t="s">
        <v>7715</v>
      </c>
      <c r="D4168" s="8" t="s">
        <v>4736</v>
      </c>
      <c r="G4168" s="8" t="s">
        <v>3576</v>
      </c>
      <c r="M4168" t="s">
        <v>7715</v>
      </c>
      <c r="N4168">
        <v>69</v>
      </c>
      <c r="P4168" t="s">
        <v>4736</v>
      </c>
      <c r="Q4168">
        <v>27</v>
      </c>
    </row>
    <row r="4169" spans="1:17" x14ac:dyDescent="0.2">
      <c r="A4169" s="8" t="s">
        <v>1559</v>
      </c>
      <c r="D4169" s="8" t="s">
        <v>4779</v>
      </c>
      <c r="G4169" s="8" t="s">
        <v>3592</v>
      </c>
      <c r="M4169" t="s">
        <v>1559</v>
      </c>
      <c r="N4169">
        <v>104</v>
      </c>
      <c r="P4169" t="s">
        <v>4779</v>
      </c>
      <c r="Q4169">
        <v>61</v>
      </c>
    </row>
    <row r="4170" spans="1:17" x14ac:dyDescent="0.2">
      <c r="A4170" s="8" t="s">
        <v>4262</v>
      </c>
      <c r="D4170" s="8" t="s">
        <v>4794</v>
      </c>
      <c r="G4170" s="8" t="s">
        <v>3626</v>
      </c>
      <c r="M4170" t="s">
        <v>4262</v>
      </c>
      <c r="N4170">
        <v>88</v>
      </c>
      <c r="P4170" t="s">
        <v>4794</v>
      </c>
      <c r="Q4170">
        <v>30</v>
      </c>
    </row>
    <row r="4171" spans="1:17" x14ac:dyDescent="0.2">
      <c r="A4171" s="8" t="s">
        <v>4311</v>
      </c>
      <c r="D4171" s="8" t="s">
        <v>4823</v>
      </c>
      <c r="G4171" s="8" t="s">
        <v>3702</v>
      </c>
      <c r="M4171" t="s">
        <v>4311</v>
      </c>
      <c r="N4171">
        <v>70</v>
      </c>
      <c r="P4171" t="s">
        <v>4823</v>
      </c>
      <c r="Q4171">
        <v>32</v>
      </c>
    </row>
    <row r="4172" spans="1:17" x14ac:dyDescent="0.2">
      <c r="A4172" s="8" t="s">
        <v>1702</v>
      </c>
      <c r="D4172" s="8" t="s">
        <v>4843</v>
      </c>
      <c r="G4172" s="8" t="s">
        <v>8427</v>
      </c>
      <c r="M4172" t="s">
        <v>1702</v>
      </c>
      <c r="N4172">
        <v>89</v>
      </c>
      <c r="P4172" t="s">
        <v>4843</v>
      </c>
      <c r="Q4172">
        <v>32</v>
      </c>
    </row>
    <row r="4173" spans="1:17" x14ac:dyDescent="0.2">
      <c r="A4173" s="8" t="s">
        <v>4383</v>
      </c>
      <c r="D4173" s="8" t="s">
        <v>4891</v>
      </c>
      <c r="G4173" s="8" t="s">
        <v>3753</v>
      </c>
      <c r="M4173" t="s">
        <v>4383</v>
      </c>
      <c r="N4173">
        <v>80</v>
      </c>
      <c r="P4173" t="s">
        <v>4891</v>
      </c>
      <c r="Q4173">
        <v>148</v>
      </c>
    </row>
    <row r="4174" spans="1:17" x14ac:dyDescent="0.2">
      <c r="A4174" s="8" t="s">
        <v>4421</v>
      </c>
      <c r="D4174" s="8" t="s">
        <v>4906</v>
      </c>
      <c r="G4174" s="8" t="s">
        <v>3792</v>
      </c>
      <c r="M4174" t="s">
        <v>4421</v>
      </c>
      <c r="N4174">
        <v>66</v>
      </c>
      <c r="P4174" t="s">
        <v>4906</v>
      </c>
      <c r="Q4174">
        <v>111</v>
      </c>
    </row>
    <row r="4175" spans="1:17" x14ac:dyDescent="0.2">
      <c r="A4175" s="8" t="s">
        <v>4419</v>
      </c>
      <c r="D4175" s="8" t="s">
        <v>6971</v>
      </c>
      <c r="G4175" s="8" t="s">
        <v>3807</v>
      </c>
      <c r="M4175" t="s">
        <v>4419</v>
      </c>
      <c r="N4175">
        <v>51</v>
      </c>
      <c r="P4175" t="s">
        <v>6971</v>
      </c>
      <c r="Q4175">
        <v>123</v>
      </c>
    </row>
    <row r="4176" spans="1:17" x14ac:dyDescent="0.2">
      <c r="A4176" s="8" t="s">
        <v>4466</v>
      </c>
      <c r="D4176" s="8" t="s">
        <v>2891</v>
      </c>
      <c r="G4176" s="8" t="s">
        <v>3941</v>
      </c>
      <c r="M4176" t="s">
        <v>4466</v>
      </c>
      <c r="N4176">
        <v>92</v>
      </c>
      <c r="P4176" t="s">
        <v>2891</v>
      </c>
      <c r="Q4176">
        <v>183</v>
      </c>
    </row>
    <row r="4177" spans="1:17" x14ac:dyDescent="0.2">
      <c r="A4177" s="8" t="s">
        <v>4487</v>
      </c>
      <c r="D4177" s="8" t="s">
        <v>1883</v>
      </c>
      <c r="G4177" s="8" t="s">
        <v>6735</v>
      </c>
      <c r="M4177" t="s">
        <v>4487</v>
      </c>
      <c r="N4177">
        <v>78</v>
      </c>
      <c r="P4177" t="s">
        <v>1883</v>
      </c>
      <c r="Q4177">
        <v>160</v>
      </c>
    </row>
    <row r="4178" spans="1:17" x14ac:dyDescent="0.2">
      <c r="A4178" s="8" t="s">
        <v>4533</v>
      </c>
      <c r="D4178" s="8" t="s">
        <v>1895</v>
      </c>
      <c r="G4178" s="8" t="s">
        <v>7270</v>
      </c>
      <c r="M4178" t="s">
        <v>4533</v>
      </c>
      <c r="N4178">
        <v>52</v>
      </c>
      <c r="P4178" t="s">
        <v>1895</v>
      </c>
      <c r="Q4178">
        <v>148</v>
      </c>
    </row>
    <row r="4179" spans="1:17" x14ac:dyDescent="0.2">
      <c r="A4179" s="8" t="s">
        <v>4615</v>
      </c>
      <c r="D4179" s="8" t="s">
        <v>2137</v>
      </c>
      <c r="G4179" s="8" t="s">
        <v>8130</v>
      </c>
      <c r="M4179" t="s">
        <v>4615</v>
      </c>
      <c r="N4179">
        <v>67</v>
      </c>
      <c r="P4179" t="s">
        <v>2137</v>
      </c>
      <c r="Q4179">
        <v>156</v>
      </c>
    </row>
    <row r="4180" spans="1:17" x14ac:dyDescent="0.2">
      <c r="A4180" s="8" t="s">
        <v>4622</v>
      </c>
      <c r="D4180" s="8" t="s">
        <v>2296</v>
      </c>
      <c r="G4180" s="8" t="s">
        <v>2909</v>
      </c>
      <c r="M4180" t="s">
        <v>4622</v>
      </c>
      <c r="N4180">
        <v>59</v>
      </c>
      <c r="P4180" t="s">
        <v>2296</v>
      </c>
      <c r="Q4180">
        <v>124</v>
      </c>
    </row>
    <row r="4181" spans="1:17" x14ac:dyDescent="0.2">
      <c r="A4181" s="8" t="s">
        <v>4708</v>
      </c>
      <c r="D4181" s="8" t="s">
        <v>2979</v>
      </c>
      <c r="G4181" s="8" t="s">
        <v>2454</v>
      </c>
      <c r="M4181" t="s">
        <v>4708</v>
      </c>
      <c r="N4181">
        <v>48</v>
      </c>
      <c r="P4181" t="s">
        <v>2979</v>
      </c>
      <c r="Q4181">
        <v>92</v>
      </c>
    </row>
    <row r="4182" spans="1:17" x14ac:dyDescent="0.2">
      <c r="A4182" s="8" t="s">
        <v>4739</v>
      </c>
      <c r="D4182" s="8" t="s">
        <v>3054</v>
      </c>
      <c r="G4182" s="8" t="s">
        <v>2177</v>
      </c>
      <c r="M4182" t="s">
        <v>4739</v>
      </c>
      <c r="N4182">
        <v>41</v>
      </c>
      <c r="P4182" t="s">
        <v>3054</v>
      </c>
      <c r="Q4182">
        <v>72</v>
      </c>
    </row>
    <row r="4183" spans="1:17" x14ac:dyDescent="0.2">
      <c r="A4183" s="8" t="s">
        <v>7716</v>
      </c>
      <c r="D4183" s="8" t="s">
        <v>3156</v>
      </c>
      <c r="G4183" s="8" t="s">
        <v>4073</v>
      </c>
      <c r="M4183" t="s">
        <v>7716</v>
      </c>
      <c r="N4183">
        <v>54</v>
      </c>
      <c r="P4183" t="s">
        <v>3156</v>
      </c>
      <c r="Q4183">
        <v>56</v>
      </c>
    </row>
    <row r="4184" spans="1:17" x14ac:dyDescent="0.2">
      <c r="A4184" s="8" t="s">
        <v>7717</v>
      </c>
      <c r="D4184" s="8" t="s">
        <v>3240</v>
      </c>
      <c r="G4184" s="8" t="s">
        <v>4066</v>
      </c>
      <c r="M4184" t="s">
        <v>7717</v>
      </c>
      <c r="N4184">
        <v>44</v>
      </c>
      <c r="P4184" t="s">
        <v>3240</v>
      </c>
      <c r="Q4184">
        <v>42</v>
      </c>
    </row>
    <row r="4185" spans="1:17" x14ac:dyDescent="0.2">
      <c r="A4185" s="8" t="s">
        <v>4837</v>
      </c>
      <c r="D4185" s="8" t="s">
        <v>8131</v>
      </c>
      <c r="G4185" s="8" t="s">
        <v>4129</v>
      </c>
      <c r="M4185" t="s">
        <v>4837</v>
      </c>
      <c r="N4185">
        <v>47</v>
      </c>
      <c r="P4185" t="s">
        <v>8131</v>
      </c>
      <c r="Q4185">
        <v>118</v>
      </c>
    </row>
    <row r="4186" spans="1:17" x14ac:dyDescent="0.2">
      <c r="A4186" s="8" t="s">
        <v>4853</v>
      </c>
      <c r="D4186" s="8" t="s">
        <v>1518</v>
      </c>
      <c r="G4186" s="8" t="s">
        <v>4136</v>
      </c>
      <c r="M4186" t="s">
        <v>4853</v>
      </c>
      <c r="N4186">
        <v>25</v>
      </c>
      <c r="P4186" t="s">
        <v>1518</v>
      </c>
      <c r="Q4186">
        <v>123</v>
      </c>
    </row>
    <row r="4187" spans="1:17" x14ac:dyDescent="0.2">
      <c r="A4187" s="8" t="s">
        <v>4845</v>
      </c>
      <c r="D4187" s="8" t="s">
        <v>5087</v>
      </c>
      <c r="G4187" s="8" t="s">
        <v>1476</v>
      </c>
      <c r="M4187" t="s">
        <v>4845</v>
      </c>
      <c r="N4187">
        <v>18</v>
      </c>
      <c r="P4187" t="s">
        <v>5087</v>
      </c>
      <c r="Q4187">
        <v>121</v>
      </c>
    </row>
    <row r="4188" spans="1:17" x14ac:dyDescent="0.2">
      <c r="A4188" s="8" t="s">
        <v>4904</v>
      </c>
      <c r="D4188" s="8" t="s">
        <v>5143</v>
      </c>
      <c r="G4188" s="8" t="s">
        <v>1328</v>
      </c>
      <c r="M4188" t="s">
        <v>4904</v>
      </c>
      <c r="N4188">
        <v>119</v>
      </c>
      <c r="P4188" t="s">
        <v>5143</v>
      </c>
      <c r="Q4188">
        <v>112</v>
      </c>
    </row>
    <row r="4189" spans="1:17" x14ac:dyDescent="0.2">
      <c r="A4189" s="8" t="s">
        <v>4918</v>
      </c>
      <c r="D4189" s="8" t="s">
        <v>5194</v>
      </c>
      <c r="G4189" s="8" t="s">
        <v>4188</v>
      </c>
      <c r="M4189" t="s">
        <v>4918</v>
      </c>
      <c r="N4189">
        <v>102</v>
      </c>
      <c r="P4189" t="s">
        <v>5194</v>
      </c>
      <c r="Q4189">
        <v>87</v>
      </c>
    </row>
    <row r="4190" spans="1:17" x14ac:dyDescent="0.2">
      <c r="A4190" s="8" t="s">
        <v>2594</v>
      </c>
      <c r="D4190" s="8" t="s">
        <v>7271</v>
      </c>
      <c r="G4190" s="8" t="s">
        <v>7711</v>
      </c>
      <c r="M4190" t="s">
        <v>2594</v>
      </c>
      <c r="N4190">
        <v>166</v>
      </c>
      <c r="P4190" t="s">
        <v>7271</v>
      </c>
      <c r="Q4190">
        <v>67</v>
      </c>
    </row>
    <row r="4191" spans="1:17" x14ac:dyDescent="0.2">
      <c r="A4191" s="8" t="s">
        <v>6974</v>
      </c>
      <c r="D4191" s="8" t="s">
        <v>7125</v>
      </c>
      <c r="G4191" s="8" t="s">
        <v>1650</v>
      </c>
      <c r="M4191" t="s">
        <v>6974</v>
      </c>
      <c r="N4191">
        <v>101</v>
      </c>
      <c r="P4191" t="s">
        <v>7125</v>
      </c>
      <c r="Q4191">
        <v>65</v>
      </c>
    </row>
    <row r="4192" spans="1:17" x14ac:dyDescent="0.2">
      <c r="A4192" s="8" t="s">
        <v>1976</v>
      </c>
      <c r="D4192" s="8" t="s">
        <v>5461</v>
      </c>
      <c r="G4192" s="8" t="s">
        <v>1602</v>
      </c>
      <c r="M4192" t="s">
        <v>1976</v>
      </c>
      <c r="N4192">
        <v>153</v>
      </c>
      <c r="P4192" t="s">
        <v>5461</v>
      </c>
      <c r="Q4192">
        <v>119</v>
      </c>
    </row>
    <row r="4193" spans="1:17" x14ac:dyDescent="0.2">
      <c r="A4193" s="8" t="s">
        <v>1982</v>
      </c>
      <c r="D4193" s="8" t="s">
        <v>2497</v>
      </c>
      <c r="G4193" s="8" t="s">
        <v>4283</v>
      </c>
      <c r="M4193" t="s">
        <v>1982</v>
      </c>
      <c r="N4193">
        <v>160</v>
      </c>
      <c r="P4193" t="s">
        <v>2497</v>
      </c>
      <c r="Q4193">
        <v>155</v>
      </c>
    </row>
    <row r="4194" spans="1:17" x14ac:dyDescent="0.2">
      <c r="A4194" s="8" t="s">
        <v>2128</v>
      </c>
      <c r="D4194" s="8" t="s">
        <v>2524</v>
      </c>
      <c r="G4194" s="8" t="s">
        <v>4297</v>
      </c>
      <c r="M4194" t="s">
        <v>2128</v>
      </c>
      <c r="N4194">
        <v>141</v>
      </c>
      <c r="P4194" t="s">
        <v>2524</v>
      </c>
      <c r="Q4194">
        <v>143</v>
      </c>
    </row>
    <row r="4195" spans="1:17" x14ac:dyDescent="0.2">
      <c r="A4195" s="8" t="s">
        <v>2321</v>
      </c>
      <c r="D4195" s="8" t="s">
        <v>5105</v>
      </c>
      <c r="G4195" s="8" t="s">
        <v>1800</v>
      </c>
      <c r="M4195" t="s">
        <v>2321</v>
      </c>
      <c r="N4195">
        <v>151</v>
      </c>
      <c r="P4195" t="s">
        <v>5105</v>
      </c>
      <c r="Q4195">
        <v>114</v>
      </c>
    </row>
    <row r="4196" spans="1:17" x14ac:dyDescent="0.2">
      <c r="A4196" s="8" t="s">
        <v>4948</v>
      </c>
      <c r="D4196" s="8" t="s">
        <v>7713</v>
      </c>
      <c r="G4196" s="8" t="s">
        <v>1762</v>
      </c>
      <c r="M4196" t="s">
        <v>4948</v>
      </c>
      <c r="N4196">
        <v>135</v>
      </c>
      <c r="P4196" t="s">
        <v>7713</v>
      </c>
      <c r="Q4196">
        <v>81</v>
      </c>
    </row>
    <row r="4197" spans="1:17" x14ac:dyDescent="0.2">
      <c r="A4197" s="8" t="s">
        <v>5013</v>
      </c>
      <c r="D4197" s="8" t="s">
        <v>5198</v>
      </c>
      <c r="G4197" s="8" t="s">
        <v>4377</v>
      </c>
      <c r="M4197" t="s">
        <v>5013</v>
      </c>
      <c r="N4197">
        <v>120</v>
      </c>
      <c r="P4197" t="s">
        <v>5198</v>
      </c>
      <c r="Q4197">
        <v>53</v>
      </c>
    </row>
    <row r="4198" spans="1:17" x14ac:dyDescent="0.2">
      <c r="A4198" s="8" t="s">
        <v>5017</v>
      </c>
      <c r="D4198" s="8" t="s">
        <v>5279</v>
      </c>
      <c r="G4198" s="8" t="s">
        <v>4405</v>
      </c>
      <c r="M4198" t="s">
        <v>5017</v>
      </c>
      <c r="N4198">
        <v>111</v>
      </c>
      <c r="P4198" t="s">
        <v>5279</v>
      </c>
      <c r="Q4198">
        <v>34</v>
      </c>
    </row>
    <row r="4199" spans="1:17" x14ac:dyDescent="0.2">
      <c r="A4199" s="8" t="s">
        <v>5045</v>
      </c>
      <c r="D4199" s="8" t="s">
        <v>5463</v>
      </c>
      <c r="G4199" s="8" t="s">
        <v>1851</v>
      </c>
      <c r="M4199" t="s">
        <v>5045</v>
      </c>
      <c r="N4199">
        <v>105</v>
      </c>
      <c r="P4199" t="s">
        <v>5463</v>
      </c>
      <c r="Q4199">
        <v>106</v>
      </c>
    </row>
    <row r="4200" spans="1:17" x14ac:dyDescent="0.2">
      <c r="A4200" s="8" t="s">
        <v>2484</v>
      </c>
      <c r="D4200" s="8" t="s">
        <v>2465</v>
      </c>
      <c r="G4200" s="8" t="s">
        <v>4461</v>
      </c>
      <c r="M4200" t="s">
        <v>2484</v>
      </c>
      <c r="N4200">
        <v>130</v>
      </c>
      <c r="P4200" t="s">
        <v>2465</v>
      </c>
      <c r="Q4200">
        <v>130</v>
      </c>
    </row>
    <row r="4201" spans="1:17" x14ac:dyDescent="0.2">
      <c r="A4201" s="8" t="s">
        <v>7718</v>
      </c>
      <c r="D4201" s="8" t="s">
        <v>1377</v>
      </c>
      <c r="G4201" s="8" t="s">
        <v>4511</v>
      </c>
      <c r="M4201" t="s">
        <v>7718</v>
      </c>
      <c r="N4201">
        <v>119</v>
      </c>
      <c r="P4201" t="s">
        <v>1377</v>
      </c>
      <c r="Q4201">
        <v>135</v>
      </c>
    </row>
    <row r="4202" spans="1:17" x14ac:dyDescent="0.2">
      <c r="A4202" s="8" t="s">
        <v>6975</v>
      </c>
      <c r="D4202" s="8" t="s">
        <v>5587</v>
      </c>
      <c r="G4202" s="8" t="s">
        <v>4559</v>
      </c>
      <c r="M4202" t="s">
        <v>6975</v>
      </c>
      <c r="N4202">
        <v>85</v>
      </c>
      <c r="P4202" t="s">
        <v>5587</v>
      </c>
      <c r="Q4202">
        <v>124</v>
      </c>
    </row>
    <row r="4203" spans="1:17" x14ac:dyDescent="0.2">
      <c r="A4203" s="8" t="s">
        <v>4501</v>
      </c>
      <c r="D4203" s="8" t="s">
        <v>5606</v>
      </c>
      <c r="G4203" s="8" t="s">
        <v>6970</v>
      </c>
      <c r="M4203" t="s">
        <v>4501</v>
      </c>
      <c r="N4203">
        <v>76</v>
      </c>
      <c r="P4203" t="s">
        <v>5606</v>
      </c>
      <c r="Q4203">
        <v>104</v>
      </c>
    </row>
    <row r="4204" spans="1:17" x14ac:dyDescent="0.2">
      <c r="A4204" s="8" t="s">
        <v>7719</v>
      </c>
      <c r="D4204" s="8" t="s">
        <v>1590</v>
      </c>
      <c r="G4204" s="8" t="s">
        <v>4598</v>
      </c>
      <c r="M4204" t="s">
        <v>7719</v>
      </c>
      <c r="N4204">
        <v>63</v>
      </c>
      <c r="P4204" t="s">
        <v>1590</v>
      </c>
      <c r="Q4204">
        <v>125</v>
      </c>
    </row>
    <row r="4205" spans="1:17" x14ac:dyDescent="0.2">
      <c r="A4205" s="8" t="s">
        <v>4677</v>
      </c>
      <c r="D4205" s="8" t="s">
        <v>5639</v>
      </c>
      <c r="G4205" s="8" t="s">
        <v>4604</v>
      </c>
      <c r="M4205" t="s">
        <v>4677</v>
      </c>
      <c r="N4205">
        <v>54</v>
      </c>
      <c r="P4205" t="s">
        <v>5639</v>
      </c>
      <c r="Q4205">
        <v>106</v>
      </c>
    </row>
    <row r="4206" spans="1:17" x14ac:dyDescent="0.2">
      <c r="A4206" s="8" t="s">
        <v>4707</v>
      </c>
      <c r="D4206" s="8" t="s">
        <v>5664</v>
      </c>
      <c r="G4206" s="8" t="s">
        <v>4672</v>
      </c>
      <c r="M4206" t="s">
        <v>4707</v>
      </c>
      <c r="N4206">
        <v>42</v>
      </c>
      <c r="P4206" t="s">
        <v>5664</v>
      </c>
      <c r="Q4206">
        <v>91</v>
      </c>
    </row>
    <row r="4207" spans="1:17" x14ac:dyDescent="0.2">
      <c r="A4207" s="8" t="s">
        <v>2747</v>
      </c>
      <c r="D4207" s="8" t="s">
        <v>5691</v>
      </c>
      <c r="G4207" s="8" t="s">
        <v>4625</v>
      </c>
      <c r="M4207" t="s">
        <v>2747</v>
      </c>
      <c r="N4207">
        <v>142</v>
      </c>
      <c r="P4207" t="s">
        <v>5691</v>
      </c>
      <c r="Q4207">
        <v>81</v>
      </c>
    </row>
    <row r="4208" spans="1:17" x14ac:dyDescent="0.2">
      <c r="A4208" s="8" t="s">
        <v>2292</v>
      </c>
      <c r="D4208" s="8" t="s">
        <v>1729</v>
      </c>
      <c r="G4208" s="8" t="s">
        <v>4731</v>
      </c>
      <c r="M4208" t="s">
        <v>2292</v>
      </c>
      <c r="N4208">
        <v>130</v>
      </c>
      <c r="P4208" t="s">
        <v>1729</v>
      </c>
      <c r="Q4208">
        <v>87</v>
      </c>
    </row>
    <row r="4209" spans="1:17" x14ac:dyDescent="0.2">
      <c r="A4209" s="8" t="s">
        <v>4967</v>
      </c>
      <c r="D4209" s="8" t="s">
        <v>5698</v>
      </c>
      <c r="G4209" s="8" t="s">
        <v>4683</v>
      </c>
      <c r="M4209" t="s">
        <v>4967</v>
      </c>
      <c r="N4209">
        <v>123</v>
      </c>
      <c r="P4209" t="s">
        <v>5698</v>
      </c>
      <c r="Q4209">
        <v>81</v>
      </c>
    </row>
    <row r="4210" spans="1:17" x14ac:dyDescent="0.2">
      <c r="A4210" s="8" t="s">
        <v>7126</v>
      </c>
      <c r="D4210" s="8" t="s">
        <v>5708</v>
      </c>
      <c r="G4210" s="8" t="s">
        <v>4735</v>
      </c>
      <c r="M4210" t="s">
        <v>7126</v>
      </c>
      <c r="N4210">
        <v>98</v>
      </c>
      <c r="P4210" t="s">
        <v>5708</v>
      </c>
      <c r="Q4210">
        <v>81</v>
      </c>
    </row>
    <row r="4211" spans="1:17" x14ac:dyDescent="0.2">
      <c r="A4211" s="8" t="s">
        <v>7720</v>
      </c>
      <c r="D4211" s="8" t="s">
        <v>5737</v>
      </c>
      <c r="G4211" s="8" t="s">
        <v>4736</v>
      </c>
      <c r="M4211" t="s">
        <v>7720</v>
      </c>
      <c r="N4211">
        <v>84</v>
      </c>
      <c r="P4211" t="s">
        <v>5737</v>
      </c>
      <c r="Q4211">
        <v>63</v>
      </c>
    </row>
    <row r="4212" spans="1:17" x14ac:dyDescent="0.2">
      <c r="A4212" s="8" t="s">
        <v>6736</v>
      </c>
      <c r="D4212" s="8" t="s">
        <v>5784</v>
      </c>
      <c r="G4212" s="8" t="s">
        <v>4779</v>
      </c>
      <c r="M4212" t="s">
        <v>6736</v>
      </c>
      <c r="N4212">
        <v>65</v>
      </c>
      <c r="P4212" t="s">
        <v>5784</v>
      </c>
      <c r="Q4212">
        <v>84</v>
      </c>
    </row>
    <row r="4213" spans="1:17" x14ac:dyDescent="0.2">
      <c r="A4213" s="8" t="s">
        <v>7721</v>
      </c>
      <c r="D4213" s="8" t="s">
        <v>5801</v>
      </c>
      <c r="G4213" s="8" t="s">
        <v>4794</v>
      </c>
      <c r="M4213" t="s">
        <v>7721</v>
      </c>
      <c r="N4213">
        <v>35</v>
      </c>
      <c r="P4213" t="s">
        <v>5801</v>
      </c>
      <c r="Q4213">
        <v>80</v>
      </c>
    </row>
    <row r="4214" spans="1:17" x14ac:dyDescent="0.2">
      <c r="A4214" s="8" t="s">
        <v>5458</v>
      </c>
      <c r="D4214" s="8" t="s">
        <v>5838</v>
      </c>
      <c r="G4214" s="8" t="s">
        <v>4823</v>
      </c>
      <c r="M4214" t="s">
        <v>5458</v>
      </c>
      <c r="N4214">
        <v>104</v>
      </c>
      <c r="P4214" t="s">
        <v>5838</v>
      </c>
      <c r="Q4214">
        <v>68</v>
      </c>
    </row>
    <row r="4215" spans="1:17" x14ac:dyDescent="0.2">
      <c r="A4215" s="8" t="s">
        <v>7997</v>
      </c>
      <c r="D4215" s="8" t="s">
        <v>5885</v>
      </c>
      <c r="G4215" s="8" t="s">
        <v>4843</v>
      </c>
      <c r="M4215" t="s">
        <v>7997</v>
      </c>
      <c r="N4215">
        <v>111</v>
      </c>
      <c r="P4215" t="s">
        <v>5885</v>
      </c>
      <c r="Q4215">
        <v>62</v>
      </c>
    </row>
    <row r="4216" spans="1:17" x14ac:dyDescent="0.2">
      <c r="A4216" s="8" t="s">
        <v>7722</v>
      </c>
      <c r="D4216" s="8" t="s">
        <v>7714</v>
      </c>
      <c r="G4216" s="8" t="s">
        <v>4891</v>
      </c>
      <c r="M4216" t="s">
        <v>7722</v>
      </c>
      <c r="N4216">
        <v>108</v>
      </c>
      <c r="P4216" t="s">
        <v>7714</v>
      </c>
      <c r="Q4216">
        <v>49</v>
      </c>
    </row>
    <row r="4217" spans="1:17" x14ac:dyDescent="0.2">
      <c r="A4217" s="8" t="s">
        <v>2515</v>
      </c>
      <c r="D4217" s="8" t="s">
        <v>5920</v>
      </c>
      <c r="G4217" s="8" t="s">
        <v>4906</v>
      </c>
      <c r="M4217" t="s">
        <v>2515</v>
      </c>
      <c r="N4217">
        <v>146</v>
      </c>
      <c r="P4217" t="s">
        <v>5920</v>
      </c>
      <c r="Q4217">
        <v>62</v>
      </c>
    </row>
    <row r="4218" spans="1:17" x14ac:dyDescent="0.2">
      <c r="A4218" s="8" t="s">
        <v>7723</v>
      </c>
      <c r="D4218" s="8" t="s">
        <v>5925</v>
      </c>
      <c r="G4218" s="8" t="s">
        <v>2891</v>
      </c>
      <c r="M4218" t="s">
        <v>7723</v>
      </c>
      <c r="N4218">
        <v>143</v>
      </c>
      <c r="P4218" t="s">
        <v>5925</v>
      </c>
      <c r="Q4218">
        <v>70</v>
      </c>
    </row>
    <row r="4219" spans="1:17" x14ac:dyDescent="0.2">
      <c r="A4219" s="8" t="s">
        <v>4316</v>
      </c>
      <c r="D4219" s="8" t="s">
        <v>5973</v>
      </c>
      <c r="G4219" s="8" t="s">
        <v>1883</v>
      </c>
      <c r="M4219" t="s">
        <v>4316</v>
      </c>
      <c r="N4219">
        <v>94</v>
      </c>
      <c r="P4219" t="s">
        <v>5973</v>
      </c>
      <c r="Q4219">
        <v>64</v>
      </c>
    </row>
    <row r="4220" spans="1:17" x14ac:dyDescent="0.2">
      <c r="A4220" s="8" t="s">
        <v>6976</v>
      </c>
      <c r="D4220" s="8" t="s">
        <v>6025</v>
      </c>
      <c r="G4220" s="8" t="s">
        <v>1895</v>
      </c>
      <c r="M4220" t="s">
        <v>6976</v>
      </c>
      <c r="N4220">
        <v>97</v>
      </c>
      <c r="P4220" t="s">
        <v>6025</v>
      </c>
      <c r="Q4220">
        <v>42</v>
      </c>
    </row>
    <row r="4221" spans="1:17" x14ac:dyDescent="0.2">
      <c r="A4221" s="8" t="s">
        <v>6977</v>
      </c>
      <c r="D4221" s="8" t="s">
        <v>6041</v>
      </c>
      <c r="G4221" s="8" t="s">
        <v>2137</v>
      </c>
      <c r="M4221" t="s">
        <v>6977</v>
      </c>
      <c r="N4221">
        <v>75</v>
      </c>
      <c r="P4221" t="s">
        <v>6041</v>
      </c>
      <c r="Q4221">
        <v>37</v>
      </c>
    </row>
    <row r="4222" spans="1:17" x14ac:dyDescent="0.2">
      <c r="A4222" s="8" t="s">
        <v>7724</v>
      </c>
      <c r="D4222" s="8" t="s">
        <v>6036</v>
      </c>
      <c r="G4222" s="8" t="s">
        <v>2296</v>
      </c>
      <c r="M4222" t="s">
        <v>7724</v>
      </c>
      <c r="N4222">
        <v>53</v>
      </c>
      <c r="P4222" t="s">
        <v>6036</v>
      </c>
      <c r="Q4222">
        <v>38</v>
      </c>
    </row>
    <row r="4223" spans="1:17" x14ac:dyDescent="0.2">
      <c r="A4223" s="8" t="s">
        <v>4634</v>
      </c>
      <c r="D4223" s="8" t="s">
        <v>6073</v>
      </c>
      <c r="G4223" s="8" t="s">
        <v>2979</v>
      </c>
      <c r="M4223" t="s">
        <v>4634</v>
      </c>
      <c r="N4223">
        <v>62</v>
      </c>
      <c r="P4223" t="s">
        <v>6073</v>
      </c>
      <c r="Q4223">
        <v>69</v>
      </c>
    </row>
    <row r="4224" spans="1:17" x14ac:dyDescent="0.2">
      <c r="A4224" s="8" t="s">
        <v>4719</v>
      </c>
      <c r="D4224" s="8" t="s">
        <v>6096</v>
      </c>
      <c r="G4224" s="8" t="s">
        <v>3054</v>
      </c>
      <c r="M4224" t="s">
        <v>4719</v>
      </c>
      <c r="N4224">
        <v>53</v>
      </c>
      <c r="P4224" t="s">
        <v>6096</v>
      </c>
      <c r="Q4224">
        <v>56</v>
      </c>
    </row>
    <row r="4225" spans="1:17" x14ac:dyDescent="0.2">
      <c r="A4225" s="8" t="s">
        <v>7725</v>
      </c>
      <c r="D4225" s="8" t="s">
        <v>6136</v>
      </c>
      <c r="G4225" s="8" t="s">
        <v>3156</v>
      </c>
      <c r="M4225" t="s">
        <v>7725</v>
      </c>
      <c r="N4225">
        <v>53</v>
      </c>
      <c r="P4225" t="s">
        <v>6136</v>
      </c>
      <c r="Q4225">
        <v>40</v>
      </c>
    </row>
    <row r="4226" spans="1:17" x14ac:dyDescent="0.2">
      <c r="A4226" s="8" t="s">
        <v>7726</v>
      </c>
      <c r="D4226" s="8" t="s">
        <v>6973</v>
      </c>
      <c r="G4226" s="8" t="s">
        <v>3240</v>
      </c>
      <c r="M4226" t="s">
        <v>7726</v>
      </c>
      <c r="N4226">
        <v>31</v>
      </c>
      <c r="P4226" t="s">
        <v>6973</v>
      </c>
      <c r="Q4226">
        <v>34</v>
      </c>
    </row>
    <row r="4227" spans="1:17" x14ac:dyDescent="0.2">
      <c r="A4227" s="8" t="s">
        <v>4803</v>
      </c>
      <c r="D4227" s="8" t="s">
        <v>7272</v>
      </c>
      <c r="G4227" s="8" t="s">
        <v>7996</v>
      </c>
      <c r="M4227" t="s">
        <v>4803</v>
      </c>
      <c r="N4227">
        <v>37</v>
      </c>
      <c r="P4227" t="s">
        <v>7272</v>
      </c>
      <c r="Q4227">
        <v>16</v>
      </c>
    </row>
    <row r="4228" spans="1:17" x14ac:dyDescent="0.2">
      <c r="A4228" s="8" t="s">
        <v>4910</v>
      </c>
      <c r="D4228" s="8" t="s">
        <v>6163</v>
      </c>
      <c r="G4228" s="8" t="s">
        <v>1518</v>
      </c>
      <c r="M4228" t="s">
        <v>4910</v>
      </c>
      <c r="N4228">
        <v>129</v>
      </c>
      <c r="P4228" t="s">
        <v>6163</v>
      </c>
      <c r="Q4228">
        <v>60</v>
      </c>
    </row>
    <row r="4229" spans="1:17" x14ac:dyDescent="0.2">
      <c r="A4229" s="8" t="s">
        <v>4915</v>
      </c>
      <c r="D4229" s="8" t="s">
        <v>6180</v>
      </c>
      <c r="G4229" s="8" t="s">
        <v>5087</v>
      </c>
      <c r="M4229" t="s">
        <v>4915</v>
      </c>
      <c r="N4229">
        <v>126</v>
      </c>
      <c r="P4229" t="s">
        <v>6180</v>
      </c>
      <c r="Q4229">
        <v>59</v>
      </c>
    </row>
    <row r="4230" spans="1:17" x14ac:dyDescent="0.2">
      <c r="A4230" s="8" t="s">
        <v>2754</v>
      </c>
      <c r="D4230" s="8" t="s">
        <v>2605</v>
      </c>
      <c r="G4230" s="8" t="s">
        <v>5143</v>
      </c>
      <c r="M4230" t="s">
        <v>2754</v>
      </c>
      <c r="N4230">
        <v>133</v>
      </c>
      <c r="P4230" t="s">
        <v>2605</v>
      </c>
      <c r="Q4230">
        <v>174</v>
      </c>
    </row>
    <row r="4231" spans="1:17" x14ac:dyDescent="0.2">
      <c r="A4231" s="8" t="s">
        <v>4969</v>
      </c>
      <c r="D4231" s="8" t="s">
        <v>6302</v>
      </c>
      <c r="G4231" s="8" t="s">
        <v>5194</v>
      </c>
      <c r="M4231" t="s">
        <v>4969</v>
      </c>
      <c r="N4231">
        <v>122</v>
      </c>
      <c r="P4231" t="s">
        <v>6302</v>
      </c>
      <c r="Q4231">
        <v>113</v>
      </c>
    </row>
    <row r="4232" spans="1:17" x14ac:dyDescent="0.2">
      <c r="A4232" s="8" t="s">
        <v>5060</v>
      </c>
      <c r="D4232" s="8" t="s">
        <v>2054</v>
      </c>
      <c r="G4232" s="8" t="s">
        <v>7271</v>
      </c>
      <c r="M4232" t="s">
        <v>5060</v>
      </c>
      <c r="N4232">
        <v>109</v>
      </c>
      <c r="P4232" t="s">
        <v>2054</v>
      </c>
      <c r="Q4232">
        <v>164</v>
      </c>
    </row>
    <row r="4233" spans="1:17" x14ac:dyDescent="0.2">
      <c r="A4233" s="8" t="s">
        <v>6978</v>
      </c>
      <c r="D4233" s="8" t="s">
        <v>2017</v>
      </c>
      <c r="G4233" s="8" t="s">
        <v>7125</v>
      </c>
      <c r="M4233" t="s">
        <v>6978</v>
      </c>
      <c r="N4233">
        <v>122</v>
      </c>
      <c r="P4233" t="s">
        <v>2017</v>
      </c>
      <c r="Q4233">
        <v>140</v>
      </c>
    </row>
    <row r="4234" spans="1:17" x14ac:dyDescent="0.2">
      <c r="A4234" s="8" t="s">
        <v>7727</v>
      </c>
      <c r="D4234" s="8" t="s">
        <v>2359</v>
      </c>
      <c r="G4234" s="8" t="s">
        <v>5461</v>
      </c>
      <c r="M4234" t="s">
        <v>7727</v>
      </c>
      <c r="N4234">
        <v>115</v>
      </c>
      <c r="P4234" t="s">
        <v>2359</v>
      </c>
      <c r="Q4234">
        <v>156</v>
      </c>
    </row>
    <row r="4235" spans="1:17" x14ac:dyDescent="0.2">
      <c r="A4235" s="8" t="s">
        <v>7728</v>
      </c>
      <c r="D4235" s="8" t="s">
        <v>6186</v>
      </c>
      <c r="G4235" s="8" t="s">
        <v>2497</v>
      </c>
      <c r="M4235" t="s">
        <v>7728</v>
      </c>
      <c r="N4235">
        <v>103</v>
      </c>
      <c r="P4235" t="s">
        <v>6186</v>
      </c>
      <c r="Q4235">
        <v>133</v>
      </c>
    </row>
    <row r="4236" spans="1:17" x14ac:dyDescent="0.2">
      <c r="A4236" s="8" t="s">
        <v>7729</v>
      </c>
      <c r="D4236" s="8" t="s">
        <v>6217</v>
      </c>
      <c r="G4236" s="8" t="s">
        <v>2524</v>
      </c>
      <c r="M4236" t="s">
        <v>7729</v>
      </c>
      <c r="N4236">
        <v>57</v>
      </c>
      <c r="P4236" t="s">
        <v>6217</v>
      </c>
      <c r="Q4236">
        <v>153</v>
      </c>
    </row>
    <row r="4237" spans="1:17" x14ac:dyDescent="0.2">
      <c r="A4237" s="8" t="s">
        <v>5412</v>
      </c>
      <c r="D4237" s="8" t="s">
        <v>6263</v>
      </c>
      <c r="G4237" s="8" t="s">
        <v>5105</v>
      </c>
      <c r="M4237" t="s">
        <v>5412</v>
      </c>
      <c r="N4237">
        <v>24</v>
      </c>
      <c r="P4237" t="s">
        <v>6263</v>
      </c>
      <c r="Q4237">
        <v>128</v>
      </c>
    </row>
    <row r="4238" spans="1:17" x14ac:dyDescent="0.2">
      <c r="A4238" s="8" t="s">
        <v>2483</v>
      </c>
      <c r="D4238" s="8" t="s">
        <v>6243</v>
      </c>
      <c r="G4238" s="8" t="s">
        <v>7713</v>
      </c>
      <c r="M4238" t="s">
        <v>2483</v>
      </c>
      <c r="N4238">
        <v>144</v>
      </c>
      <c r="P4238" t="s">
        <v>6243</v>
      </c>
      <c r="Q4238">
        <v>125</v>
      </c>
    </row>
    <row r="4239" spans="1:17" x14ac:dyDescent="0.2">
      <c r="A4239" s="8" t="s">
        <v>2941</v>
      </c>
      <c r="D4239" s="8" t="s">
        <v>6249</v>
      </c>
      <c r="G4239" s="8" t="s">
        <v>5198</v>
      </c>
      <c r="M4239" t="s">
        <v>2941</v>
      </c>
      <c r="N4239">
        <v>98</v>
      </c>
      <c r="P4239" t="s">
        <v>6249</v>
      </c>
      <c r="Q4239">
        <v>120</v>
      </c>
    </row>
    <row r="4240" spans="1:17" x14ac:dyDescent="0.2">
      <c r="A4240" s="8" t="s">
        <v>7998</v>
      </c>
      <c r="D4240" s="8" t="s">
        <v>1393</v>
      </c>
      <c r="G4240" s="8" t="s">
        <v>5279</v>
      </c>
      <c r="M4240" t="s">
        <v>7998</v>
      </c>
      <c r="N4240">
        <v>37</v>
      </c>
      <c r="P4240" t="s">
        <v>1393</v>
      </c>
      <c r="Q4240">
        <v>134</v>
      </c>
    </row>
    <row r="4241" spans="1:17" x14ac:dyDescent="0.2">
      <c r="A4241" s="8" t="s">
        <v>6979</v>
      </c>
      <c r="D4241" s="8" t="s">
        <v>4224</v>
      </c>
      <c r="G4241" s="8" t="s">
        <v>5463</v>
      </c>
      <c r="M4241" t="s">
        <v>6979</v>
      </c>
      <c r="N4241">
        <v>40</v>
      </c>
      <c r="P4241" t="s">
        <v>4224</v>
      </c>
      <c r="Q4241">
        <v>116</v>
      </c>
    </row>
    <row r="4242" spans="1:17" x14ac:dyDescent="0.2">
      <c r="A4242" s="8" t="s">
        <v>3324</v>
      </c>
      <c r="D4242" s="8" t="s">
        <v>4236</v>
      </c>
      <c r="G4242" s="8" t="s">
        <v>2465</v>
      </c>
      <c r="M4242" t="s">
        <v>3324</v>
      </c>
      <c r="N4242">
        <v>125</v>
      </c>
      <c r="P4242" t="s">
        <v>4236</v>
      </c>
      <c r="Q4242">
        <v>97</v>
      </c>
    </row>
    <row r="4243" spans="1:17" x14ac:dyDescent="0.2">
      <c r="A4243" s="8" t="s">
        <v>2706</v>
      </c>
      <c r="D4243" s="8" t="s">
        <v>7715</v>
      </c>
      <c r="G4243" s="8" t="s">
        <v>1377</v>
      </c>
      <c r="M4243" t="s">
        <v>2706</v>
      </c>
      <c r="N4243">
        <v>128</v>
      </c>
      <c r="P4243" t="s">
        <v>7715</v>
      </c>
      <c r="Q4243">
        <v>77</v>
      </c>
    </row>
    <row r="4244" spans="1:17" x14ac:dyDescent="0.2">
      <c r="A4244" s="8" t="s">
        <v>3313</v>
      </c>
      <c r="D4244" s="8" t="s">
        <v>1559</v>
      </c>
      <c r="G4244" s="8" t="s">
        <v>5587</v>
      </c>
      <c r="M4244" t="s">
        <v>3313</v>
      </c>
      <c r="N4244">
        <v>110</v>
      </c>
      <c r="P4244" t="s">
        <v>1559</v>
      </c>
      <c r="Q4244">
        <v>106</v>
      </c>
    </row>
    <row r="4245" spans="1:17" x14ac:dyDescent="0.2">
      <c r="A4245" s="8" t="s">
        <v>3329</v>
      </c>
      <c r="D4245" s="8" t="s">
        <v>4262</v>
      </c>
      <c r="G4245" s="8" t="s">
        <v>5606</v>
      </c>
      <c r="M4245" t="s">
        <v>3329</v>
      </c>
      <c r="N4245">
        <v>120</v>
      </c>
      <c r="P4245" t="s">
        <v>4262</v>
      </c>
      <c r="Q4245">
        <v>92</v>
      </c>
    </row>
    <row r="4246" spans="1:17" x14ac:dyDescent="0.2">
      <c r="A4246" s="8" t="s">
        <v>3379</v>
      </c>
      <c r="D4246" s="8" t="s">
        <v>4311</v>
      </c>
      <c r="G4246" s="8" t="s">
        <v>1590</v>
      </c>
      <c r="M4246" t="s">
        <v>3379</v>
      </c>
      <c r="N4246">
        <v>117</v>
      </c>
      <c r="P4246" t="s">
        <v>4311</v>
      </c>
      <c r="Q4246">
        <v>72</v>
      </c>
    </row>
    <row r="4247" spans="1:17" x14ac:dyDescent="0.2">
      <c r="A4247" s="8" t="s">
        <v>7730</v>
      </c>
      <c r="D4247" s="8" t="s">
        <v>1702</v>
      </c>
      <c r="G4247" s="8" t="s">
        <v>5639</v>
      </c>
      <c r="M4247" t="s">
        <v>7730</v>
      </c>
      <c r="N4247">
        <v>97</v>
      </c>
      <c r="P4247" t="s">
        <v>1702</v>
      </c>
      <c r="Q4247">
        <v>98</v>
      </c>
    </row>
    <row r="4248" spans="1:17" x14ac:dyDescent="0.2">
      <c r="A4248" s="8" t="s">
        <v>1465</v>
      </c>
      <c r="D4248" s="8" t="s">
        <v>4383</v>
      </c>
      <c r="G4248" s="8" t="s">
        <v>5664</v>
      </c>
      <c r="M4248" t="s">
        <v>1465</v>
      </c>
      <c r="N4248">
        <v>112</v>
      </c>
      <c r="P4248" t="s">
        <v>4383</v>
      </c>
      <c r="Q4248">
        <v>83</v>
      </c>
    </row>
    <row r="4249" spans="1:17" x14ac:dyDescent="0.2">
      <c r="A4249" s="8" t="s">
        <v>5633</v>
      </c>
      <c r="D4249" s="8" t="s">
        <v>4421</v>
      </c>
      <c r="G4249" s="8" t="s">
        <v>5691</v>
      </c>
      <c r="M4249" t="s">
        <v>5633</v>
      </c>
      <c r="N4249">
        <v>101</v>
      </c>
      <c r="P4249" t="s">
        <v>4421</v>
      </c>
      <c r="Q4249">
        <v>67</v>
      </c>
    </row>
    <row r="4250" spans="1:17" x14ac:dyDescent="0.2">
      <c r="A4250" s="8" t="s">
        <v>1788</v>
      </c>
      <c r="D4250" s="8" t="s">
        <v>4419</v>
      </c>
      <c r="G4250" s="8" t="s">
        <v>1729</v>
      </c>
      <c r="M4250" t="s">
        <v>1788</v>
      </c>
      <c r="N4250">
        <v>102</v>
      </c>
      <c r="P4250" t="s">
        <v>4419</v>
      </c>
      <c r="Q4250">
        <v>47</v>
      </c>
    </row>
    <row r="4251" spans="1:17" x14ac:dyDescent="0.2">
      <c r="A4251" s="8" t="s">
        <v>5804</v>
      </c>
      <c r="D4251" s="8" t="s">
        <v>4466</v>
      </c>
      <c r="G4251" s="8" t="s">
        <v>5698</v>
      </c>
      <c r="M4251" t="s">
        <v>5804</v>
      </c>
      <c r="N4251">
        <v>83</v>
      </c>
      <c r="P4251" t="s">
        <v>4466</v>
      </c>
      <c r="Q4251">
        <v>89</v>
      </c>
    </row>
    <row r="4252" spans="1:17" x14ac:dyDescent="0.2">
      <c r="A4252" s="8" t="s">
        <v>5968</v>
      </c>
      <c r="D4252" s="8" t="s">
        <v>4487</v>
      </c>
      <c r="G4252" s="8" t="s">
        <v>5708</v>
      </c>
      <c r="M4252" t="s">
        <v>5968</v>
      </c>
      <c r="N4252">
        <v>50</v>
      </c>
      <c r="P4252" t="s">
        <v>4487</v>
      </c>
      <c r="Q4252">
        <v>66</v>
      </c>
    </row>
    <row r="4253" spans="1:17" x14ac:dyDescent="0.2">
      <c r="A4253" s="8" t="s">
        <v>6737</v>
      </c>
      <c r="D4253" s="8" t="s">
        <v>4533</v>
      </c>
      <c r="G4253" s="8" t="s">
        <v>5737</v>
      </c>
      <c r="M4253" t="s">
        <v>6737</v>
      </c>
      <c r="N4253">
        <v>52</v>
      </c>
      <c r="P4253" t="s">
        <v>4533</v>
      </c>
      <c r="Q4253">
        <v>47</v>
      </c>
    </row>
    <row r="4254" spans="1:17" x14ac:dyDescent="0.2">
      <c r="A4254" s="8" t="s">
        <v>7179</v>
      </c>
      <c r="D4254" s="8" t="s">
        <v>4615</v>
      </c>
      <c r="G4254" s="8" t="s">
        <v>5784</v>
      </c>
      <c r="M4254" t="s">
        <v>7179</v>
      </c>
      <c r="N4254">
        <v>20</v>
      </c>
      <c r="P4254" t="s">
        <v>4615</v>
      </c>
      <c r="Q4254">
        <v>72</v>
      </c>
    </row>
    <row r="4255" spans="1:17" x14ac:dyDescent="0.2">
      <c r="A4255" s="8" t="s">
        <v>6164</v>
      </c>
      <c r="D4255" s="8" t="s">
        <v>4622</v>
      </c>
      <c r="G4255" s="8" t="s">
        <v>5801</v>
      </c>
      <c r="M4255" t="s">
        <v>6164</v>
      </c>
      <c r="N4255">
        <v>46</v>
      </c>
      <c r="P4255" t="s">
        <v>4622</v>
      </c>
      <c r="Q4255">
        <v>67</v>
      </c>
    </row>
    <row r="4256" spans="1:17" x14ac:dyDescent="0.2">
      <c r="A4256" s="8" t="s">
        <v>6175</v>
      </c>
      <c r="D4256" s="8" t="s">
        <v>4708</v>
      </c>
      <c r="G4256" s="8" t="s">
        <v>5838</v>
      </c>
      <c r="M4256" t="s">
        <v>6175</v>
      </c>
      <c r="N4256">
        <v>56</v>
      </c>
      <c r="P4256" t="s">
        <v>4708</v>
      </c>
      <c r="Q4256">
        <v>60</v>
      </c>
    </row>
    <row r="4257" spans="1:17" x14ac:dyDescent="0.2">
      <c r="A4257" s="8" t="s">
        <v>2603</v>
      </c>
      <c r="D4257" s="8" t="s">
        <v>4739</v>
      </c>
      <c r="G4257" s="8" t="s">
        <v>5885</v>
      </c>
      <c r="M4257" t="s">
        <v>2603</v>
      </c>
      <c r="N4257">
        <v>157</v>
      </c>
      <c r="P4257" t="s">
        <v>4739</v>
      </c>
      <c r="Q4257">
        <v>53</v>
      </c>
    </row>
    <row r="4258" spans="1:17" x14ac:dyDescent="0.2">
      <c r="A4258" s="8" t="s">
        <v>2001</v>
      </c>
      <c r="D4258" s="8" t="s">
        <v>7716</v>
      </c>
      <c r="G4258" s="8" t="s">
        <v>7714</v>
      </c>
      <c r="M4258" t="s">
        <v>2001</v>
      </c>
      <c r="N4258">
        <v>140</v>
      </c>
      <c r="P4258" t="s">
        <v>7716</v>
      </c>
      <c r="Q4258">
        <v>47</v>
      </c>
    </row>
    <row r="4259" spans="1:17" x14ac:dyDescent="0.2">
      <c r="A4259" s="8" t="s">
        <v>6239</v>
      </c>
      <c r="D4259" s="8" t="s">
        <v>7717</v>
      </c>
      <c r="G4259" s="8" t="s">
        <v>5920</v>
      </c>
      <c r="M4259" t="s">
        <v>6239</v>
      </c>
      <c r="N4259">
        <v>133</v>
      </c>
      <c r="P4259" t="s">
        <v>7717</v>
      </c>
      <c r="Q4259">
        <v>48</v>
      </c>
    </row>
    <row r="4260" spans="1:17" x14ac:dyDescent="0.2">
      <c r="A4260" s="8" t="s">
        <v>6286</v>
      </c>
      <c r="D4260" s="8" t="s">
        <v>4837</v>
      </c>
      <c r="G4260" s="8" t="s">
        <v>5925</v>
      </c>
      <c r="M4260" t="s">
        <v>6286</v>
      </c>
      <c r="N4260">
        <v>122</v>
      </c>
      <c r="P4260" t="s">
        <v>4837</v>
      </c>
      <c r="Q4260">
        <v>63</v>
      </c>
    </row>
    <row r="4261" spans="1:17" x14ac:dyDescent="0.2">
      <c r="A4261" s="8" t="s">
        <v>6315</v>
      </c>
      <c r="D4261" s="8" t="s">
        <v>4853</v>
      </c>
      <c r="G4261" s="8" t="s">
        <v>5973</v>
      </c>
      <c r="M4261" t="s">
        <v>6315</v>
      </c>
      <c r="N4261">
        <v>116</v>
      </c>
      <c r="P4261" t="s">
        <v>4853</v>
      </c>
      <c r="Q4261">
        <v>28</v>
      </c>
    </row>
    <row r="4262" spans="1:17" x14ac:dyDescent="0.2">
      <c r="A4262" s="8" t="s">
        <v>4198</v>
      </c>
      <c r="D4262" s="8" t="s">
        <v>4845</v>
      </c>
      <c r="G4262" s="8" t="s">
        <v>6025</v>
      </c>
      <c r="M4262" t="s">
        <v>4198</v>
      </c>
      <c r="N4262">
        <v>101</v>
      </c>
      <c r="P4262" t="s">
        <v>4845</v>
      </c>
      <c r="Q4262">
        <v>28</v>
      </c>
    </row>
    <row r="4263" spans="1:17" x14ac:dyDescent="0.2">
      <c r="A4263" s="8" t="s">
        <v>7731</v>
      </c>
      <c r="D4263" s="8" t="s">
        <v>7273</v>
      </c>
      <c r="G4263" s="8" t="s">
        <v>6041</v>
      </c>
      <c r="M4263" t="s">
        <v>7731</v>
      </c>
      <c r="N4263">
        <v>88</v>
      </c>
      <c r="P4263" t="s">
        <v>7273</v>
      </c>
      <c r="Q4263">
        <v>35</v>
      </c>
    </row>
    <row r="4264" spans="1:17" x14ac:dyDescent="0.2">
      <c r="A4264" s="8" t="s">
        <v>4363</v>
      </c>
      <c r="D4264" s="8" t="s">
        <v>8132</v>
      </c>
      <c r="G4264" s="8" t="s">
        <v>6036</v>
      </c>
      <c r="M4264" t="s">
        <v>4363</v>
      </c>
      <c r="N4264">
        <v>76</v>
      </c>
      <c r="P4264" t="s">
        <v>8132</v>
      </c>
      <c r="Q4264">
        <v>20</v>
      </c>
    </row>
    <row r="4265" spans="1:17" x14ac:dyDescent="0.2">
      <c r="A4265" s="8" t="s">
        <v>4425</v>
      </c>
      <c r="D4265" s="8" t="s">
        <v>4904</v>
      </c>
      <c r="G4265" s="8" t="s">
        <v>6073</v>
      </c>
      <c r="M4265" t="s">
        <v>4425</v>
      </c>
      <c r="N4265">
        <v>81</v>
      </c>
      <c r="P4265" t="s">
        <v>4904</v>
      </c>
      <c r="Q4265">
        <v>120</v>
      </c>
    </row>
    <row r="4266" spans="1:17" x14ac:dyDescent="0.2">
      <c r="A4266" s="8" t="s">
        <v>7180</v>
      </c>
      <c r="D4266" s="8" t="s">
        <v>4918</v>
      </c>
      <c r="G4266" s="8" t="s">
        <v>6096</v>
      </c>
      <c r="M4266" t="s">
        <v>7180</v>
      </c>
      <c r="N4266">
        <v>54</v>
      </c>
      <c r="P4266" t="s">
        <v>4918</v>
      </c>
      <c r="Q4266">
        <v>111</v>
      </c>
    </row>
    <row r="4267" spans="1:17" x14ac:dyDescent="0.2">
      <c r="A4267" s="8" t="s">
        <v>4582</v>
      </c>
      <c r="D4267" s="8" t="s">
        <v>2594</v>
      </c>
      <c r="G4267" s="8" t="s">
        <v>6136</v>
      </c>
      <c r="M4267" t="s">
        <v>4582</v>
      </c>
      <c r="N4267">
        <v>64</v>
      </c>
      <c r="P4267" t="s">
        <v>2594</v>
      </c>
      <c r="Q4267">
        <v>170</v>
      </c>
    </row>
    <row r="4268" spans="1:17" x14ac:dyDescent="0.2">
      <c r="A4268" s="8" t="s">
        <v>4651</v>
      </c>
      <c r="D4268" s="8" t="s">
        <v>6974</v>
      </c>
      <c r="G4268" s="8" t="s">
        <v>6973</v>
      </c>
      <c r="M4268" t="s">
        <v>4651</v>
      </c>
      <c r="N4268">
        <v>44</v>
      </c>
      <c r="P4268" t="s">
        <v>6974</v>
      </c>
      <c r="Q4268">
        <v>109</v>
      </c>
    </row>
    <row r="4269" spans="1:17" x14ac:dyDescent="0.2">
      <c r="A4269" s="8" t="s">
        <v>6738</v>
      </c>
      <c r="D4269" s="8" t="s">
        <v>1976</v>
      </c>
      <c r="G4269" s="8" t="s">
        <v>7272</v>
      </c>
      <c r="M4269" t="s">
        <v>6738</v>
      </c>
      <c r="N4269">
        <v>50</v>
      </c>
      <c r="P4269" t="s">
        <v>1976</v>
      </c>
      <c r="Q4269">
        <v>153</v>
      </c>
    </row>
    <row r="4270" spans="1:17" x14ac:dyDescent="0.2">
      <c r="A4270" s="8" t="s">
        <v>7732</v>
      </c>
      <c r="D4270" s="8" t="s">
        <v>1982</v>
      </c>
      <c r="G4270" s="8" t="s">
        <v>6163</v>
      </c>
      <c r="M4270" t="s">
        <v>7732</v>
      </c>
      <c r="N4270">
        <v>114</v>
      </c>
      <c r="P4270" t="s">
        <v>1982</v>
      </c>
      <c r="Q4270">
        <v>155</v>
      </c>
    </row>
    <row r="4271" spans="1:17" x14ac:dyDescent="0.2">
      <c r="A4271" s="8" t="s">
        <v>2785</v>
      </c>
      <c r="D4271" s="8" t="s">
        <v>2128</v>
      </c>
      <c r="G4271" s="8" t="s">
        <v>6180</v>
      </c>
      <c r="M4271" t="s">
        <v>2785</v>
      </c>
      <c r="N4271">
        <v>159</v>
      </c>
      <c r="P4271" t="s">
        <v>2128</v>
      </c>
      <c r="Q4271">
        <v>141</v>
      </c>
    </row>
    <row r="4272" spans="1:17" x14ac:dyDescent="0.2">
      <c r="A4272" s="8" t="s">
        <v>5026</v>
      </c>
      <c r="D4272" s="8" t="s">
        <v>2321</v>
      </c>
      <c r="G4272" s="8" t="s">
        <v>6371</v>
      </c>
      <c r="M4272" t="s">
        <v>5026</v>
      </c>
      <c r="N4272">
        <v>126</v>
      </c>
      <c r="P4272" t="s">
        <v>2321</v>
      </c>
      <c r="Q4272">
        <v>145</v>
      </c>
    </row>
    <row r="4273" spans="1:17" x14ac:dyDescent="0.2">
      <c r="A4273" s="8" t="s">
        <v>4972</v>
      </c>
      <c r="D4273" s="8" t="s">
        <v>4948</v>
      </c>
      <c r="G4273" s="8" t="s">
        <v>6361</v>
      </c>
      <c r="M4273" t="s">
        <v>4972</v>
      </c>
      <c r="N4273">
        <v>126</v>
      </c>
      <c r="P4273" t="s">
        <v>4948</v>
      </c>
      <c r="Q4273">
        <v>134</v>
      </c>
    </row>
    <row r="4274" spans="1:17" x14ac:dyDescent="0.2">
      <c r="A4274" s="8" t="s">
        <v>5070</v>
      </c>
      <c r="D4274" s="8" t="s">
        <v>5013</v>
      </c>
      <c r="G4274" s="8" t="s">
        <v>2605</v>
      </c>
      <c r="M4274" t="s">
        <v>5070</v>
      </c>
      <c r="N4274">
        <v>110</v>
      </c>
      <c r="P4274" t="s">
        <v>5013</v>
      </c>
      <c r="Q4274">
        <v>123</v>
      </c>
    </row>
    <row r="4275" spans="1:17" x14ac:dyDescent="0.2">
      <c r="A4275" s="8" t="s">
        <v>5177</v>
      </c>
      <c r="D4275" s="8" t="s">
        <v>5017</v>
      </c>
      <c r="G4275" s="8" t="s">
        <v>2054</v>
      </c>
      <c r="M4275" t="s">
        <v>5177</v>
      </c>
      <c r="N4275">
        <v>87</v>
      </c>
      <c r="P4275" t="s">
        <v>5017</v>
      </c>
      <c r="Q4275">
        <v>113</v>
      </c>
    </row>
    <row r="4276" spans="1:17" x14ac:dyDescent="0.2">
      <c r="A4276" s="8" t="s">
        <v>5244</v>
      </c>
      <c r="D4276" s="8" t="s">
        <v>5045</v>
      </c>
      <c r="G4276" s="8" t="s">
        <v>2017</v>
      </c>
      <c r="M4276" t="s">
        <v>5244</v>
      </c>
      <c r="N4276">
        <v>74</v>
      </c>
      <c r="P4276" t="s">
        <v>5045</v>
      </c>
      <c r="Q4276">
        <v>116</v>
      </c>
    </row>
    <row r="4277" spans="1:17" x14ac:dyDescent="0.2">
      <c r="A4277" s="8" t="s">
        <v>7733</v>
      </c>
      <c r="D4277" s="8" t="s">
        <v>2484</v>
      </c>
      <c r="G4277" s="8" t="s">
        <v>2359</v>
      </c>
      <c r="M4277" t="s">
        <v>7733</v>
      </c>
      <c r="N4277">
        <v>64</v>
      </c>
      <c r="P4277" t="s">
        <v>2484</v>
      </c>
      <c r="Q4277">
        <v>130</v>
      </c>
    </row>
    <row r="4278" spans="1:17" x14ac:dyDescent="0.2">
      <c r="A4278" s="8" t="s">
        <v>5298</v>
      </c>
      <c r="D4278" s="8" t="s">
        <v>7718</v>
      </c>
      <c r="G4278" s="8" t="s">
        <v>6186</v>
      </c>
      <c r="M4278" t="s">
        <v>5298</v>
      </c>
      <c r="N4278">
        <v>57</v>
      </c>
      <c r="P4278" t="s">
        <v>7718</v>
      </c>
      <c r="Q4278">
        <v>122</v>
      </c>
    </row>
    <row r="4279" spans="1:17" x14ac:dyDescent="0.2">
      <c r="A4279" s="8" t="s">
        <v>5358</v>
      </c>
      <c r="D4279" s="8" t="s">
        <v>6975</v>
      </c>
      <c r="G4279" s="8" t="s">
        <v>6217</v>
      </c>
      <c r="M4279" t="s">
        <v>5358</v>
      </c>
      <c r="N4279">
        <v>68</v>
      </c>
      <c r="P4279" t="s">
        <v>6975</v>
      </c>
      <c r="Q4279">
        <v>86</v>
      </c>
    </row>
    <row r="4280" spans="1:17" x14ac:dyDescent="0.2">
      <c r="A4280" s="8" t="s">
        <v>7734</v>
      </c>
      <c r="D4280" s="8" t="s">
        <v>4501</v>
      </c>
      <c r="G4280" s="8" t="s">
        <v>6263</v>
      </c>
      <c r="M4280" t="s">
        <v>7734</v>
      </c>
      <c r="N4280">
        <v>24</v>
      </c>
      <c r="P4280" t="s">
        <v>4501</v>
      </c>
      <c r="Q4280">
        <v>77</v>
      </c>
    </row>
    <row r="4281" spans="1:17" x14ac:dyDescent="0.2">
      <c r="A4281" s="8" t="s">
        <v>2485</v>
      </c>
      <c r="D4281" s="8" t="s">
        <v>7719</v>
      </c>
      <c r="G4281" s="8" t="s">
        <v>6243</v>
      </c>
      <c r="M4281" t="s">
        <v>2485</v>
      </c>
      <c r="N4281">
        <v>137</v>
      </c>
      <c r="P4281" t="s">
        <v>7719</v>
      </c>
      <c r="Q4281">
        <v>65</v>
      </c>
    </row>
    <row r="4282" spans="1:17" x14ac:dyDescent="0.2">
      <c r="A4282" s="8" t="s">
        <v>7127</v>
      </c>
      <c r="D4282" s="8" t="s">
        <v>4677</v>
      </c>
      <c r="G4282" s="8" t="s">
        <v>1393</v>
      </c>
      <c r="M4282" t="s">
        <v>7127</v>
      </c>
      <c r="N4282">
        <v>117</v>
      </c>
      <c r="P4282" t="s">
        <v>4677</v>
      </c>
      <c r="Q4282">
        <v>62</v>
      </c>
    </row>
    <row r="4283" spans="1:17" x14ac:dyDescent="0.2">
      <c r="A4283" s="8" t="s">
        <v>4180</v>
      </c>
      <c r="D4283" s="8" t="s">
        <v>4707</v>
      </c>
      <c r="G4283" s="8" t="s">
        <v>4224</v>
      </c>
      <c r="M4283" t="s">
        <v>4180</v>
      </c>
      <c r="N4283">
        <v>120</v>
      </c>
      <c r="P4283" t="s">
        <v>4707</v>
      </c>
      <c r="Q4283">
        <v>42</v>
      </c>
    </row>
    <row r="4284" spans="1:17" x14ac:dyDescent="0.2">
      <c r="A4284" s="8" t="s">
        <v>7735</v>
      </c>
      <c r="D4284" s="8" t="s">
        <v>4848</v>
      </c>
      <c r="G4284" s="8" t="s">
        <v>4236</v>
      </c>
      <c r="M4284" t="s">
        <v>7735</v>
      </c>
      <c r="N4284">
        <v>92</v>
      </c>
      <c r="P4284" t="s">
        <v>4848</v>
      </c>
      <c r="Q4284">
        <v>23</v>
      </c>
    </row>
    <row r="4285" spans="1:17" x14ac:dyDescent="0.2">
      <c r="A4285" s="8" t="s">
        <v>4331</v>
      </c>
      <c r="D4285" s="8" t="s">
        <v>2747</v>
      </c>
      <c r="G4285" s="8" t="s">
        <v>1559</v>
      </c>
      <c r="M4285" t="s">
        <v>4331</v>
      </c>
      <c r="N4285">
        <v>62</v>
      </c>
      <c r="P4285" t="s">
        <v>2747</v>
      </c>
      <c r="Q4285">
        <v>145</v>
      </c>
    </row>
    <row r="4286" spans="1:17" x14ac:dyDescent="0.2">
      <c r="A4286" s="8" t="s">
        <v>4726</v>
      </c>
      <c r="D4286" s="8" t="s">
        <v>2292</v>
      </c>
      <c r="G4286" s="8" t="s">
        <v>4262</v>
      </c>
      <c r="M4286" t="s">
        <v>4726</v>
      </c>
      <c r="N4286">
        <v>54</v>
      </c>
      <c r="P4286" t="s">
        <v>2292</v>
      </c>
      <c r="Q4286">
        <v>142</v>
      </c>
    </row>
    <row r="4287" spans="1:17" x14ac:dyDescent="0.2">
      <c r="A4287" s="8" t="s">
        <v>7736</v>
      </c>
      <c r="D4287" s="8" t="s">
        <v>4967</v>
      </c>
      <c r="G4287" s="8" t="s">
        <v>4311</v>
      </c>
      <c r="M4287" t="s">
        <v>7736</v>
      </c>
      <c r="N4287">
        <v>53</v>
      </c>
      <c r="P4287" t="s">
        <v>4967</v>
      </c>
      <c r="Q4287">
        <v>131</v>
      </c>
    </row>
    <row r="4288" spans="1:17" x14ac:dyDescent="0.2">
      <c r="A4288" s="8" t="s">
        <v>2730</v>
      </c>
      <c r="D4288" s="8" t="s">
        <v>7126</v>
      </c>
      <c r="G4288" s="8" t="s">
        <v>1702</v>
      </c>
      <c r="M4288" t="s">
        <v>2730</v>
      </c>
      <c r="N4288">
        <v>133</v>
      </c>
      <c r="P4288" t="s">
        <v>7126</v>
      </c>
      <c r="Q4288">
        <v>98</v>
      </c>
    </row>
    <row r="4289" spans="1:17" x14ac:dyDescent="0.2">
      <c r="A4289" s="8" t="s">
        <v>4942</v>
      </c>
      <c r="D4289" s="8" t="s">
        <v>7720</v>
      </c>
      <c r="G4289" s="8" t="s">
        <v>4383</v>
      </c>
      <c r="M4289" t="s">
        <v>4942</v>
      </c>
      <c r="N4289">
        <v>131</v>
      </c>
      <c r="P4289" t="s">
        <v>7720</v>
      </c>
      <c r="Q4289">
        <v>89</v>
      </c>
    </row>
    <row r="4290" spans="1:17" x14ac:dyDescent="0.2">
      <c r="A4290" s="8" t="s">
        <v>4997</v>
      </c>
      <c r="D4290" s="8" t="s">
        <v>6736</v>
      </c>
      <c r="G4290" s="8" t="s">
        <v>4421</v>
      </c>
      <c r="M4290" t="s">
        <v>4997</v>
      </c>
      <c r="N4290">
        <v>128</v>
      </c>
      <c r="P4290" t="s">
        <v>6736</v>
      </c>
      <c r="Q4290">
        <v>71</v>
      </c>
    </row>
    <row r="4291" spans="1:17" x14ac:dyDescent="0.2">
      <c r="A4291" s="8" t="s">
        <v>5076</v>
      </c>
      <c r="D4291" s="8" t="s">
        <v>7721</v>
      </c>
      <c r="G4291" s="8" t="s">
        <v>4419</v>
      </c>
      <c r="M4291" t="s">
        <v>5076</v>
      </c>
      <c r="N4291">
        <v>109</v>
      </c>
      <c r="P4291" t="s">
        <v>7721</v>
      </c>
      <c r="Q4291">
        <v>27</v>
      </c>
    </row>
    <row r="4292" spans="1:17" x14ac:dyDescent="0.2">
      <c r="A4292" s="8" t="s">
        <v>6980</v>
      </c>
      <c r="D4292" s="8" t="s">
        <v>5458</v>
      </c>
      <c r="G4292" s="8" t="s">
        <v>4466</v>
      </c>
      <c r="M4292" t="s">
        <v>6980</v>
      </c>
      <c r="N4292">
        <v>86</v>
      </c>
      <c r="P4292" t="s">
        <v>5458</v>
      </c>
      <c r="Q4292">
        <v>114</v>
      </c>
    </row>
    <row r="4293" spans="1:17" x14ac:dyDescent="0.2">
      <c r="A4293" s="8" t="s">
        <v>4288</v>
      </c>
      <c r="D4293" s="8" t="s">
        <v>7997</v>
      </c>
      <c r="G4293" s="8" t="s">
        <v>4487</v>
      </c>
      <c r="M4293" t="s">
        <v>4288</v>
      </c>
      <c r="N4293">
        <v>80</v>
      </c>
      <c r="P4293" t="s">
        <v>7997</v>
      </c>
      <c r="Q4293">
        <v>109</v>
      </c>
    </row>
    <row r="4294" spans="1:17" x14ac:dyDescent="0.2">
      <c r="A4294" s="8" t="s">
        <v>4527</v>
      </c>
      <c r="D4294" s="8" t="s">
        <v>7722</v>
      </c>
      <c r="G4294" s="8" t="s">
        <v>4533</v>
      </c>
      <c r="M4294" t="s">
        <v>4527</v>
      </c>
      <c r="N4294">
        <v>72</v>
      </c>
      <c r="P4294" t="s">
        <v>7722</v>
      </c>
      <c r="Q4294">
        <v>112</v>
      </c>
    </row>
    <row r="4295" spans="1:17" x14ac:dyDescent="0.2">
      <c r="A4295" s="8" t="s">
        <v>7274</v>
      </c>
      <c r="D4295" s="8" t="s">
        <v>2515</v>
      </c>
      <c r="G4295" s="8" t="s">
        <v>4615</v>
      </c>
      <c r="M4295" t="s">
        <v>7274</v>
      </c>
      <c r="N4295">
        <v>58</v>
      </c>
      <c r="P4295" t="s">
        <v>2515</v>
      </c>
      <c r="Q4295">
        <v>149</v>
      </c>
    </row>
    <row r="4296" spans="1:17" x14ac:dyDescent="0.2">
      <c r="A4296" s="8" t="s">
        <v>4720</v>
      </c>
      <c r="D4296" s="8" t="s">
        <v>7723</v>
      </c>
      <c r="G4296" s="8" t="s">
        <v>4622</v>
      </c>
      <c r="M4296" t="s">
        <v>4720</v>
      </c>
      <c r="N4296">
        <v>66</v>
      </c>
      <c r="P4296" t="s">
        <v>7723</v>
      </c>
      <c r="Q4296">
        <v>139</v>
      </c>
    </row>
    <row r="4297" spans="1:17" x14ac:dyDescent="0.2">
      <c r="A4297" s="8" t="s">
        <v>2847</v>
      </c>
      <c r="D4297" s="8" t="s">
        <v>4316</v>
      </c>
      <c r="G4297" s="8" t="s">
        <v>4708</v>
      </c>
      <c r="M4297" t="s">
        <v>2847</v>
      </c>
      <c r="N4297">
        <v>133</v>
      </c>
      <c r="P4297" t="s">
        <v>4316</v>
      </c>
      <c r="Q4297">
        <v>86</v>
      </c>
    </row>
    <row r="4298" spans="1:17" x14ac:dyDescent="0.2">
      <c r="A4298" s="8" t="s">
        <v>2294</v>
      </c>
      <c r="D4298" s="8" t="s">
        <v>6976</v>
      </c>
      <c r="G4298" s="8" t="s">
        <v>4739</v>
      </c>
      <c r="M4298" t="s">
        <v>2294</v>
      </c>
      <c r="N4298">
        <v>129</v>
      </c>
      <c r="P4298" t="s">
        <v>6976</v>
      </c>
      <c r="Q4298">
        <v>106</v>
      </c>
    </row>
    <row r="4299" spans="1:17" x14ac:dyDescent="0.2">
      <c r="A4299" s="8" t="s">
        <v>5020</v>
      </c>
      <c r="D4299" s="8" t="s">
        <v>6977</v>
      </c>
      <c r="G4299" s="8" t="s">
        <v>7716</v>
      </c>
      <c r="M4299" t="s">
        <v>5020</v>
      </c>
      <c r="N4299">
        <v>122</v>
      </c>
      <c r="P4299" t="s">
        <v>6977</v>
      </c>
      <c r="Q4299">
        <v>72</v>
      </c>
    </row>
    <row r="4300" spans="1:17" x14ac:dyDescent="0.2">
      <c r="A4300" s="8" t="s">
        <v>3295</v>
      </c>
      <c r="D4300" s="8" t="s">
        <v>7724</v>
      </c>
      <c r="G4300" s="8" t="s">
        <v>7717</v>
      </c>
      <c r="M4300" t="s">
        <v>3295</v>
      </c>
      <c r="N4300">
        <v>148</v>
      </c>
      <c r="P4300" t="s">
        <v>7724</v>
      </c>
      <c r="Q4300">
        <v>53</v>
      </c>
    </row>
    <row r="4301" spans="1:17" x14ac:dyDescent="0.2">
      <c r="A4301" s="8" t="s">
        <v>2789</v>
      </c>
      <c r="D4301" s="8" t="s">
        <v>4634</v>
      </c>
      <c r="G4301" s="8" t="s">
        <v>4837</v>
      </c>
      <c r="M4301" t="s">
        <v>2789</v>
      </c>
      <c r="N4301">
        <v>142</v>
      </c>
      <c r="P4301" t="s">
        <v>4634</v>
      </c>
      <c r="Q4301">
        <v>69</v>
      </c>
    </row>
    <row r="4302" spans="1:17" x14ac:dyDescent="0.2">
      <c r="A4302" s="8" t="s">
        <v>6981</v>
      </c>
      <c r="D4302" s="8" t="s">
        <v>4719</v>
      </c>
      <c r="G4302" s="8" t="s">
        <v>4853</v>
      </c>
      <c r="M4302" t="s">
        <v>6981</v>
      </c>
      <c r="N4302">
        <v>129</v>
      </c>
      <c r="P4302" t="s">
        <v>4719</v>
      </c>
      <c r="Q4302">
        <v>49</v>
      </c>
    </row>
    <row r="4303" spans="1:17" x14ac:dyDescent="0.2">
      <c r="A4303" s="8" t="s">
        <v>1378</v>
      </c>
      <c r="D4303" s="8" t="s">
        <v>7725</v>
      </c>
      <c r="G4303" s="8" t="s">
        <v>4845</v>
      </c>
      <c r="M4303" t="s">
        <v>1378</v>
      </c>
      <c r="N4303">
        <v>137</v>
      </c>
      <c r="P4303" t="s">
        <v>7725</v>
      </c>
      <c r="Q4303">
        <v>53</v>
      </c>
    </row>
    <row r="4304" spans="1:17" x14ac:dyDescent="0.2">
      <c r="A4304" s="8" t="s">
        <v>2939</v>
      </c>
      <c r="D4304" s="8" t="s">
        <v>7726</v>
      </c>
      <c r="G4304" s="8" t="s">
        <v>7273</v>
      </c>
      <c r="M4304" t="s">
        <v>2939</v>
      </c>
      <c r="N4304">
        <v>105</v>
      </c>
      <c r="P4304" t="s">
        <v>7726</v>
      </c>
      <c r="Q4304">
        <v>30</v>
      </c>
    </row>
    <row r="4305" spans="1:17" x14ac:dyDescent="0.2">
      <c r="A4305" s="8" t="s">
        <v>1535</v>
      </c>
      <c r="D4305" s="8" t="s">
        <v>4803</v>
      </c>
      <c r="G4305" s="8" t="s">
        <v>8132</v>
      </c>
      <c r="M4305" t="s">
        <v>1535</v>
      </c>
      <c r="N4305">
        <v>103</v>
      </c>
      <c r="P4305" t="s">
        <v>4803</v>
      </c>
      <c r="Q4305">
        <v>49</v>
      </c>
    </row>
    <row r="4306" spans="1:17" x14ac:dyDescent="0.2">
      <c r="A4306" s="8" t="s">
        <v>2966</v>
      </c>
      <c r="D4306" s="8" t="s">
        <v>4910</v>
      </c>
      <c r="G4306" s="8" t="s">
        <v>8428</v>
      </c>
      <c r="M4306" t="s">
        <v>2966</v>
      </c>
      <c r="N4306">
        <v>80</v>
      </c>
      <c r="P4306" t="s">
        <v>4910</v>
      </c>
      <c r="Q4306">
        <v>129</v>
      </c>
    </row>
    <row r="4307" spans="1:17" x14ac:dyDescent="0.2">
      <c r="A4307" s="8" t="s">
        <v>1696</v>
      </c>
      <c r="D4307" s="8" t="s">
        <v>4915</v>
      </c>
      <c r="G4307" s="8" t="s">
        <v>4904</v>
      </c>
      <c r="M4307" t="s">
        <v>1696</v>
      </c>
      <c r="N4307">
        <v>82</v>
      </c>
      <c r="P4307" t="s">
        <v>4915</v>
      </c>
      <c r="Q4307">
        <v>126</v>
      </c>
    </row>
    <row r="4308" spans="1:17" x14ac:dyDescent="0.2">
      <c r="A4308" s="8" t="s">
        <v>6322</v>
      </c>
      <c r="D4308" s="8" t="s">
        <v>2754</v>
      </c>
      <c r="G4308" s="8" t="s">
        <v>4918</v>
      </c>
      <c r="M4308" t="s">
        <v>6322</v>
      </c>
      <c r="N4308">
        <v>68</v>
      </c>
      <c r="P4308" t="s">
        <v>2754</v>
      </c>
      <c r="Q4308">
        <v>146</v>
      </c>
    </row>
    <row r="4309" spans="1:17" x14ac:dyDescent="0.2">
      <c r="A4309" s="8" t="s">
        <v>3096</v>
      </c>
      <c r="D4309" s="8" t="s">
        <v>4969</v>
      </c>
      <c r="G4309" s="8" t="s">
        <v>2594</v>
      </c>
      <c r="M4309" t="s">
        <v>3096</v>
      </c>
      <c r="N4309">
        <v>68</v>
      </c>
      <c r="P4309" t="s">
        <v>4969</v>
      </c>
      <c r="Q4309">
        <v>125</v>
      </c>
    </row>
    <row r="4310" spans="1:17" x14ac:dyDescent="0.2">
      <c r="A4310" s="8" t="s">
        <v>3132</v>
      </c>
      <c r="D4310" s="8" t="s">
        <v>5060</v>
      </c>
      <c r="G4310" s="8" t="s">
        <v>6974</v>
      </c>
      <c r="M4310" t="s">
        <v>3132</v>
      </c>
      <c r="N4310">
        <v>59</v>
      </c>
      <c r="P4310" t="s">
        <v>5060</v>
      </c>
      <c r="Q4310">
        <v>116</v>
      </c>
    </row>
    <row r="4311" spans="1:17" x14ac:dyDescent="0.2">
      <c r="A4311" s="8" t="s">
        <v>3219</v>
      </c>
      <c r="D4311" s="8" t="s">
        <v>6978</v>
      </c>
      <c r="G4311" s="8" t="s">
        <v>1976</v>
      </c>
      <c r="M4311" t="s">
        <v>3219</v>
      </c>
      <c r="N4311">
        <v>73</v>
      </c>
      <c r="P4311" t="s">
        <v>6978</v>
      </c>
      <c r="Q4311">
        <v>126</v>
      </c>
    </row>
    <row r="4312" spans="1:17" x14ac:dyDescent="0.2">
      <c r="A4312" s="8" t="s">
        <v>3192</v>
      </c>
      <c r="D4312" s="8" t="s">
        <v>7727</v>
      </c>
      <c r="G4312" s="8" t="s">
        <v>1982</v>
      </c>
      <c r="M4312" t="s">
        <v>3192</v>
      </c>
      <c r="N4312">
        <v>67</v>
      </c>
      <c r="P4312" t="s">
        <v>7727</v>
      </c>
      <c r="Q4312">
        <v>115</v>
      </c>
    </row>
    <row r="4313" spans="1:17" x14ac:dyDescent="0.2">
      <c r="A4313" s="8" t="s">
        <v>3223</v>
      </c>
      <c r="D4313" s="8" t="s">
        <v>7728</v>
      </c>
      <c r="G4313" s="8" t="s">
        <v>2128</v>
      </c>
      <c r="M4313" t="s">
        <v>3223</v>
      </c>
      <c r="N4313">
        <v>60</v>
      </c>
      <c r="P4313" t="s">
        <v>7728</v>
      </c>
      <c r="Q4313">
        <v>97</v>
      </c>
    </row>
    <row r="4314" spans="1:17" x14ac:dyDescent="0.2">
      <c r="A4314" s="8" t="s">
        <v>3260</v>
      </c>
      <c r="D4314" s="8" t="s">
        <v>7729</v>
      </c>
      <c r="G4314" s="8" t="s">
        <v>2321</v>
      </c>
      <c r="M4314" t="s">
        <v>3260</v>
      </c>
      <c r="N4314">
        <v>41</v>
      </c>
      <c r="P4314" t="s">
        <v>7729</v>
      </c>
      <c r="Q4314">
        <v>54</v>
      </c>
    </row>
    <row r="4315" spans="1:17" x14ac:dyDescent="0.2">
      <c r="A4315" s="8" t="s">
        <v>3271</v>
      </c>
      <c r="D4315" s="8" t="s">
        <v>5412</v>
      </c>
      <c r="G4315" s="8" t="s">
        <v>4948</v>
      </c>
      <c r="M4315" t="s">
        <v>3271</v>
      </c>
      <c r="N4315">
        <v>42</v>
      </c>
      <c r="P4315" t="s">
        <v>5412</v>
      </c>
      <c r="Q4315">
        <v>27</v>
      </c>
    </row>
    <row r="4316" spans="1:17" x14ac:dyDescent="0.2">
      <c r="A4316" s="8" t="s">
        <v>2579</v>
      </c>
      <c r="D4316" s="8" t="s">
        <v>2483</v>
      </c>
      <c r="G4316" s="8" t="s">
        <v>5013</v>
      </c>
      <c r="M4316" t="s">
        <v>2579</v>
      </c>
      <c r="N4316">
        <v>142</v>
      </c>
      <c r="P4316" t="s">
        <v>2483</v>
      </c>
      <c r="Q4316">
        <v>143</v>
      </c>
    </row>
    <row r="4317" spans="1:17" x14ac:dyDescent="0.2">
      <c r="A4317" s="8" t="s">
        <v>2070</v>
      </c>
      <c r="D4317" s="8" t="s">
        <v>2941</v>
      </c>
      <c r="G4317" s="8" t="s">
        <v>5017</v>
      </c>
      <c r="M4317" t="s">
        <v>2070</v>
      </c>
      <c r="N4317">
        <v>137</v>
      </c>
      <c r="P4317" t="s">
        <v>2941</v>
      </c>
      <c r="Q4317">
        <v>98</v>
      </c>
    </row>
    <row r="4318" spans="1:17" x14ac:dyDescent="0.2">
      <c r="A4318" s="8" t="s">
        <v>3378</v>
      </c>
      <c r="D4318" s="8" t="s">
        <v>7998</v>
      </c>
      <c r="G4318" s="8" t="s">
        <v>5045</v>
      </c>
      <c r="M4318" t="s">
        <v>3378</v>
      </c>
      <c r="N4318">
        <v>116</v>
      </c>
      <c r="P4318" t="s">
        <v>7998</v>
      </c>
      <c r="Q4318">
        <v>41</v>
      </c>
    </row>
    <row r="4319" spans="1:17" x14ac:dyDescent="0.2">
      <c r="A4319" s="8" t="s">
        <v>7737</v>
      </c>
      <c r="D4319" s="8" t="s">
        <v>6979</v>
      </c>
      <c r="G4319" s="8" t="s">
        <v>2484</v>
      </c>
      <c r="M4319" t="s">
        <v>7737</v>
      </c>
      <c r="N4319">
        <v>85</v>
      </c>
      <c r="P4319" t="s">
        <v>6979</v>
      </c>
      <c r="Q4319">
        <v>44</v>
      </c>
    </row>
    <row r="4320" spans="1:17" x14ac:dyDescent="0.2">
      <c r="A4320" s="8" t="s">
        <v>4497</v>
      </c>
      <c r="D4320" s="8" t="s">
        <v>3324</v>
      </c>
      <c r="G4320" s="8" t="s">
        <v>7718</v>
      </c>
      <c r="M4320" t="s">
        <v>4497</v>
      </c>
      <c r="N4320">
        <v>71</v>
      </c>
      <c r="P4320" t="s">
        <v>3324</v>
      </c>
      <c r="Q4320">
        <v>118</v>
      </c>
    </row>
    <row r="4321" spans="1:17" x14ac:dyDescent="0.2">
      <c r="A4321" s="8" t="s">
        <v>2819</v>
      </c>
      <c r="D4321" s="8" t="s">
        <v>2706</v>
      </c>
      <c r="G4321" s="8" t="s">
        <v>6975</v>
      </c>
      <c r="M4321" t="s">
        <v>2819</v>
      </c>
      <c r="N4321">
        <v>122</v>
      </c>
      <c r="P4321" t="s">
        <v>2706</v>
      </c>
      <c r="Q4321">
        <v>128</v>
      </c>
    </row>
    <row r="4322" spans="1:17" x14ac:dyDescent="0.2">
      <c r="A4322" s="8" t="s">
        <v>1495</v>
      </c>
      <c r="D4322" s="8" t="s">
        <v>3313</v>
      </c>
      <c r="G4322" s="8" t="s">
        <v>4501</v>
      </c>
      <c r="M4322" t="s">
        <v>1495</v>
      </c>
      <c r="N4322">
        <v>147</v>
      </c>
      <c r="P4322" t="s">
        <v>3313</v>
      </c>
      <c r="Q4322">
        <v>111</v>
      </c>
    </row>
    <row r="4323" spans="1:17" x14ac:dyDescent="0.2">
      <c r="A4323" s="8" t="s">
        <v>1339</v>
      </c>
      <c r="D4323" s="8" t="s">
        <v>3329</v>
      </c>
      <c r="G4323" s="8" t="s">
        <v>7719</v>
      </c>
      <c r="M4323" t="s">
        <v>1339</v>
      </c>
      <c r="N4323">
        <v>122</v>
      </c>
      <c r="P4323" t="s">
        <v>3329</v>
      </c>
      <c r="Q4323">
        <v>122</v>
      </c>
    </row>
    <row r="4324" spans="1:17" x14ac:dyDescent="0.2">
      <c r="A4324" s="8" t="s">
        <v>1401</v>
      </c>
      <c r="D4324" s="8" t="s">
        <v>3379</v>
      </c>
      <c r="G4324" s="8" t="s">
        <v>4677</v>
      </c>
      <c r="M4324" t="s">
        <v>1401</v>
      </c>
      <c r="N4324">
        <v>103</v>
      </c>
      <c r="P4324" t="s">
        <v>3379</v>
      </c>
      <c r="Q4324">
        <v>114</v>
      </c>
    </row>
    <row r="4325" spans="1:17" x14ac:dyDescent="0.2">
      <c r="A4325" s="8" t="s">
        <v>4209</v>
      </c>
      <c r="D4325" s="8" t="s">
        <v>7730</v>
      </c>
      <c r="G4325" s="8" t="s">
        <v>4707</v>
      </c>
      <c r="M4325" t="s">
        <v>4209</v>
      </c>
      <c r="N4325">
        <v>94</v>
      </c>
      <c r="P4325" t="s">
        <v>7730</v>
      </c>
      <c r="Q4325">
        <v>97</v>
      </c>
    </row>
    <row r="4326" spans="1:17" x14ac:dyDescent="0.2">
      <c r="A4326" s="8" t="s">
        <v>4233</v>
      </c>
      <c r="D4326" s="8" t="s">
        <v>1465</v>
      </c>
      <c r="G4326" s="8" t="s">
        <v>4848</v>
      </c>
      <c r="M4326" t="s">
        <v>4233</v>
      </c>
      <c r="N4326">
        <v>98</v>
      </c>
      <c r="P4326" t="s">
        <v>1465</v>
      </c>
      <c r="Q4326">
        <v>116</v>
      </c>
    </row>
    <row r="4327" spans="1:17" x14ac:dyDescent="0.2">
      <c r="A4327" s="8" t="s">
        <v>1657</v>
      </c>
      <c r="D4327" s="8" t="s">
        <v>5633</v>
      </c>
      <c r="G4327" s="8" t="s">
        <v>2747</v>
      </c>
      <c r="M4327" t="s">
        <v>1657</v>
      </c>
      <c r="N4327">
        <v>109</v>
      </c>
      <c r="P4327" t="s">
        <v>5633</v>
      </c>
      <c r="Q4327">
        <v>94</v>
      </c>
    </row>
    <row r="4328" spans="1:17" x14ac:dyDescent="0.2">
      <c r="A4328" s="8" t="s">
        <v>1549</v>
      </c>
      <c r="D4328" s="8" t="s">
        <v>1788</v>
      </c>
      <c r="G4328" s="8" t="s">
        <v>2292</v>
      </c>
      <c r="M4328" t="s">
        <v>1549</v>
      </c>
      <c r="N4328">
        <v>115</v>
      </c>
      <c r="P4328" t="s">
        <v>1788</v>
      </c>
      <c r="Q4328">
        <v>102</v>
      </c>
    </row>
    <row r="4329" spans="1:17" x14ac:dyDescent="0.2">
      <c r="A4329" s="8" t="s">
        <v>4272</v>
      </c>
      <c r="D4329" s="8" t="s">
        <v>5804</v>
      </c>
      <c r="G4329" s="8" t="s">
        <v>4967</v>
      </c>
      <c r="M4329" t="s">
        <v>4272</v>
      </c>
      <c r="N4329">
        <v>93</v>
      </c>
      <c r="P4329" t="s">
        <v>5804</v>
      </c>
      <c r="Q4329">
        <v>80</v>
      </c>
    </row>
    <row r="4330" spans="1:17" x14ac:dyDescent="0.2">
      <c r="A4330" s="8" t="s">
        <v>4290</v>
      </c>
      <c r="D4330" s="8" t="s">
        <v>5968</v>
      </c>
      <c r="G4330" s="8" t="s">
        <v>7126</v>
      </c>
      <c r="M4330" t="s">
        <v>4290</v>
      </c>
      <c r="N4330">
        <v>82</v>
      </c>
      <c r="P4330" t="s">
        <v>5968</v>
      </c>
      <c r="Q4330">
        <v>48</v>
      </c>
    </row>
    <row r="4331" spans="1:17" x14ac:dyDescent="0.2">
      <c r="A4331" s="8" t="s">
        <v>4312</v>
      </c>
      <c r="D4331" s="8" t="s">
        <v>6737</v>
      </c>
      <c r="G4331" s="8" t="s">
        <v>7720</v>
      </c>
      <c r="M4331" t="s">
        <v>4312</v>
      </c>
      <c r="N4331">
        <v>64</v>
      </c>
      <c r="P4331" t="s">
        <v>6737</v>
      </c>
      <c r="Q4331">
        <v>56</v>
      </c>
    </row>
    <row r="4332" spans="1:17" x14ac:dyDescent="0.2">
      <c r="A4332" s="8" t="s">
        <v>1700</v>
      </c>
      <c r="D4332" s="8" t="s">
        <v>7179</v>
      </c>
      <c r="G4332" s="8" t="s">
        <v>6736</v>
      </c>
      <c r="M4332" t="s">
        <v>1700</v>
      </c>
      <c r="N4332">
        <v>102</v>
      </c>
      <c r="P4332" t="s">
        <v>7179</v>
      </c>
      <c r="Q4332">
        <v>21</v>
      </c>
    </row>
    <row r="4333" spans="1:17" x14ac:dyDescent="0.2">
      <c r="A4333" s="8" t="s">
        <v>1752</v>
      </c>
      <c r="D4333" s="8" t="s">
        <v>6164</v>
      </c>
      <c r="G4333" s="8" t="s">
        <v>7721</v>
      </c>
      <c r="M4333" t="s">
        <v>1752</v>
      </c>
      <c r="N4333">
        <v>87</v>
      </c>
      <c r="P4333" t="s">
        <v>6164</v>
      </c>
      <c r="Q4333">
        <v>49</v>
      </c>
    </row>
    <row r="4334" spans="1:17" x14ac:dyDescent="0.2">
      <c r="A4334" s="8" t="s">
        <v>4335</v>
      </c>
      <c r="D4334" s="8" t="s">
        <v>6175</v>
      </c>
      <c r="G4334" s="8" t="s">
        <v>5458</v>
      </c>
      <c r="M4334" t="s">
        <v>4335</v>
      </c>
      <c r="N4334">
        <v>84</v>
      </c>
      <c r="P4334" t="s">
        <v>6175</v>
      </c>
      <c r="Q4334">
        <v>56</v>
      </c>
    </row>
    <row r="4335" spans="1:17" x14ac:dyDescent="0.2">
      <c r="A4335" s="8" t="s">
        <v>4410</v>
      </c>
      <c r="D4335" s="8" t="s">
        <v>2603</v>
      </c>
      <c r="G4335" s="8" t="s">
        <v>7997</v>
      </c>
      <c r="M4335" t="s">
        <v>4410</v>
      </c>
      <c r="N4335">
        <v>71</v>
      </c>
      <c r="P4335" t="s">
        <v>2603</v>
      </c>
      <c r="Q4335">
        <v>153</v>
      </c>
    </row>
    <row r="4336" spans="1:17" x14ac:dyDescent="0.2">
      <c r="A4336" s="8" t="s">
        <v>4422</v>
      </c>
      <c r="D4336" s="8" t="s">
        <v>2001</v>
      </c>
      <c r="G4336" s="8" t="s">
        <v>7722</v>
      </c>
      <c r="M4336" t="s">
        <v>4422</v>
      </c>
      <c r="N4336">
        <v>56</v>
      </c>
      <c r="P4336" t="s">
        <v>2001</v>
      </c>
      <c r="Q4336">
        <v>147</v>
      </c>
    </row>
    <row r="4337" spans="1:17" x14ac:dyDescent="0.2">
      <c r="A4337" s="8" t="s">
        <v>4415</v>
      </c>
      <c r="D4337" s="8" t="s">
        <v>6239</v>
      </c>
      <c r="G4337" s="8" t="s">
        <v>2515</v>
      </c>
      <c r="M4337" t="s">
        <v>4415</v>
      </c>
      <c r="N4337">
        <v>44</v>
      </c>
      <c r="P4337" t="s">
        <v>6239</v>
      </c>
      <c r="Q4337">
        <v>131</v>
      </c>
    </row>
    <row r="4338" spans="1:17" x14ac:dyDescent="0.2">
      <c r="A4338" s="8" t="s">
        <v>1843</v>
      </c>
      <c r="D4338" s="8" t="s">
        <v>6286</v>
      </c>
      <c r="G4338" s="8" t="s">
        <v>7723</v>
      </c>
      <c r="M4338" t="s">
        <v>1843</v>
      </c>
      <c r="N4338">
        <v>88</v>
      </c>
      <c r="P4338" t="s">
        <v>6286</v>
      </c>
      <c r="Q4338">
        <v>119</v>
      </c>
    </row>
    <row r="4339" spans="1:17" x14ac:dyDescent="0.2">
      <c r="A4339" s="8" t="s">
        <v>4470</v>
      </c>
      <c r="D4339" s="8" t="s">
        <v>6315</v>
      </c>
      <c r="G4339" s="8" t="s">
        <v>4316</v>
      </c>
      <c r="M4339" t="s">
        <v>4470</v>
      </c>
      <c r="N4339">
        <v>76</v>
      </c>
      <c r="P4339" t="s">
        <v>6315</v>
      </c>
      <c r="Q4339">
        <v>117</v>
      </c>
    </row>
    <row r="4340" spans="1:17" x14ac:dyDescent="0.2">
      <c r="A4340" s="8" t="s">
        <v>4505</v>
      </c>
      <c r="D4340" s="8" t="s">
        <v>7731</v>
      </c>
      <c r="G4340" s="8" t="s">
        <v>6976</v>
      </c>
      <c r="M4340" t="s">
        <v>4505</v>
      </c>
      <c r="N4340">
        <v>74</v>
      </c>
      <c r="P4340" t="s">
        <v>7731</v>
      </c>
      <c r="Q4340">
        <v>84</v>
      </c>
    </row>
    <row r="4341" spans="1:17" x14ac:dyDescent="0.2">
      <c r="A4341" s="8" t="s">
        <v>4555</v>
      </c>
      <c r="D4341" s="8" t="s">
        <v>4363</v>
      </c>
      <c r="G4341" s="8" t="s">
        <v>6977</v>
      </c>
      <c r="M4341" t="s">
        <v>4555</v>
      </c>
      <c r="N4341">
        <v>59</v>
      </c>
      <c r="P4341" t="s">
        <v>4363</v>
      </c>
      <c r="Q4341">
        <v>69</v>
      </c>
    </row>
    <row r="4342" spans="1:17" x14ac:dyDescent="0.2">
      <c r="A4342" s="8" t="s">
        <v>4572</v>
      </c>
      <c r="D4342" s="8" t="s">
        <v>4425</v>
      </c>
      <c r="G4342" s="8" t="s">
        <v>7724</v>
      </c>
      <c r="M4342" t="s">
        <v>4572</v>
      </c>
      <c r="N4342">
        <v>52</v>
      </c>
      <c r="P4342" t="s">
        <v>4425</v>
      </c>
      <c r="Q4342">
        <v>76</v>
      </c>
    </row>
    <row r="4343" spans="1:17" x14ac:dyDescent="0.2">
      <c r="A4343" s="8" t="s">
        <v>6325</v>
      </c>
      <c r="D4343" s="8" t="s">
        <v>7180</v>
      </c>
      <c r="G4343" s="8" t="s">
        <v>4634</v>
      </c>
      <c r="M4343" t="s">
        <v>6325</v>
      </c>
      <c r="N4343">
        <v>53</v>
      </c>
      <c r="P4343" t="s">
        <v>7180</v>
      </c>
      <c r="Q4343">
        <v>49</v>
      </c>
    </row>
    <row r="4344" spans="1:17" x14ac:dyDescent="0.2">
      <c r="A4344" s="8" t="s">
        <v>7738</v>
      </c>
      <c r="D4344" s="8" t="s">
        <v>4582</v>
      </c>
      <c r="G4344" s="8" t="s">
        <v>4719</v>
      </c>
      <c r="M4344" t="s">
        <v>7738</v>
      </c>
      <c r="N4344">
        <v>50</v>
      </c>
      <c r="P4344" t="s">
        <v>4582</v>
      </c>
      <c r="Q4344">
        <v>56</v>
      </c>
    </row>
    <row r="4345" spans="1:17" x14ac:dyDescent="0.2">
      <c r="A4345" s="8" t="s">
        <v>4594</v>
      </c>
      <c r="D4345" s="8" t="s">
        <v>4651</v>
      </c>
      <c r="G4345" s="8" t="s">
        <v>7725</v>
      </c>
      <c r="M4345" t="s">
        <v>4594</v>
      </c>
      <c r="N4345">
        <v>72</v>
      </c>
      <c r="P4345" t="s">
        <v>4651</v>
      </c>
      <c r="Q4345">
        <v>40</v>
      </c>
    </row>
    <row r="4346" spans="1:17" x14ac:dyDescent="0.2">
      <c r="A4346" s="8" t="s">
        <v>4614</v>
      </c>
      <c r="D4346" s="8" t="s">
        <v>6738</v>
      </c>
      <c r="G4346" s="8" t="s">
        <v>7726</v>
      </c>
      <c r="M4346" t="s">
        <v>4614</v>
      </c>
      <c r="N4346">
        <v>83</v>
      </c>
      <c r="P4346" t="s">
        <v>6738</v>
      </c>
      <c r="Q4346">
        <v>43</v>
      </c>
    </row>
    <row r="4347" spans="1:17" x14ac:dyDescent="0.2">
      <c r="A4347" s="8" t="s">
        <v>4691</v>
      </c>
      <c r="D4347" s="8" t="s">
        <v>2785</v>
      </c>
      <c r="G4347" s="8" t="s">
        <v>4803</v>
      </c>
      <c r="M4347" t="s">
        <v>4691</v>
      </c>
      <c r="N4347">
        <v>66</v>
      </c>
      <c r="P4347" t="s">
        <v>2785</v>
      </c>
      <c r="Q4347">
        <v>153</v>
      </c>
    </row>
    <row r="4348" spans="1:17" x14ac:dyDescent="0.2">
      <c r="A4348" s="8" t="s">
        <v>4759</v>
      </c>
      <c r="D4348" s="8" t="s">
        <v>5026</v>
      </c>
      <c r="G4348" s="8" t="s">
        <v>4910</v>
      </c>
      <c r="M4348" t="s">
        <v>4759</v>
      </c>
      <c r="N4348">
        <v>55</v>
      </c>
      <c r="P4348" t="s">
        <v>5026</v>
      </c>
      <c r="Q4348">
        <v>130</v>
      </c>
    </row>
    <row r="4349" spans="1:17" x14ac:dyDescent="0.2">
      <c r="A4349" s="8" t="s">
        <v>4746</v>
      </c>
      <c r="D4349" s="8" t="s">
        <v>4972</v>
      </c>
      <c r="G4349" s="8" t="s">
        <v>4915</v>
      </c>
      <c r="M4349" t="s">
        <v>4746</v>
      </c>
      <c r="N4349">
        <v>48</v>
      </c>
      <c r="P4349" t="s">
        <v>4972</v>
      </c>
      <c r="Q4349">
        <v>125</v>
      </c>
    </row>
    <row r="4350" spans="1:17" x14ac:dyDescent="0.2">
      <c r="A4350" s="8" t="s">
        <v>4740</v>
      </c>
      <c r="D4350" s="8" t="s">
        <v>5070</v>
      </c>
      <c r="G4350" s="8" t="s">
        <v>2754</v>
      </c>
      <c r="M4350" t="s">
        <v>4740</v>
      </c>
      <c r="N4350">
        <v>55</v>
      </c>
      <c r="P4350" t="s">
        <v>5070</v>
      </c>
      <c r="Q4350">
        <v>106</v>
      </c>
    </row>
    <row r="4351" spans="1:17" x14ac:dyDescent="0.2">
      <c r="A4351" s="8" t="s">
        <v>4750</v>
      </c>
      <c r="D4351" s="8" t="s">
        <v>5177</v>
      </c>
      <c r="G4351" s="8" t="s">
        <v>4969</v>
      </c>
      <c r="M4351" t="s">
        <v>4750</v>
      </c>
      <c r="N4351">
        <v>44</v>
      </c>
      <c r="P4351" t="s">
        <v>5177</v>
      </c>
      <c r="Q4351">
        <v>92</v>
      </c>
    </row>
    <row r="4352" spans="1:17" x14ac:dyDescent="0.2">
      <c r="A4352" s="8" t="s">
        <v>4690</v>
      </c>
      <c r="D4352" s="8" t="s">
        <v>5244</v>
      </c>
      <c r="G4352" s="8" t="s">
        <v>5060</v>
      </c>
      <c r="M4352" t="s">
        <v>4690</v>
      </c>
      <c r="N4352">
        <v>39</v>
      </c>
      <c r="P4352" t="s">
        <v>5244</v>
      </c>
      <c r="Q4352">
        <v>77</v>
      </c>
    </row>
    <row r="4353" spans="1:17" x14ac:dyDescent="0.2">
      <c r="A4353" s="8" t="s">
        <v>4786</v>
      </c>
      <c r="D4353" s="8" t="s">
        <v>7733</v>
      </c>
      <c r="G4353" s="8" t="s">
        <v>6978</v>
      </c>
      <c r="M4353" t="s">
        <v>4786</v>
      </c>
      <c r="N4353">
        <v>61</v>
      </c>
      <c r="P4353" t="s">
        <v>7733</v>
      </c>
      <c r="Q4353">
        <v>66</v>
      </c>
    </row>
    <row r="4354" spans="1:17" x14ac:dyDescent="0.2">
      <c r="A4354" s="8" t="s">
        <v>4816</v>
      </c>
      <c r="D4354" s="8" t="s">
        <v>5298</v>
      </c>
      <c r="G4354" s="8" t="s">
        <v>7727</v>
      </c>
      <c r="M4354" t="s">
        <v>4816</v>
      </c>
      <c r="N4354">
        <v>26</v>
      </c>
      <c r="P4354" t="s">
        <v>5298</v>
      </c>
      <c r="Q4354">
        <v>66</v>
      </c>
    </row>
    <row r="4355" spans="1:17" x14ac:dyDescent="0.2">
      <c r="A4355" s="8" t="s">
        <v>4852</v>
      </c>
      <c r="D4355" s="8" t="s">
        <v>5358</v>
      </c>
      <c r="G4355" s="8" t="s">
        <v>7728</v>
      </c>
      <c r="M4355" t="s">
        <v>4852</v>
      </c>
      <c r="N4355">
        <v>16</v>
      </c>
      <c r="P4355" t="s">
        <v>5358</v>
      </c>
      <c r="Q4355">
        <v>52</v>
      </c>
    </row>
    <row r="4356" spans="1:17" x14ac:dyDescent="0.2">
      <c r="A4356" s="8" t="s">
        <v>4902</v>
      </c>
      <c r="D4356" s="8" t="s">
        <v>7734</v>
      </c>
      <c r="G4356" s="8" t="s">
        <v>7729</v>
      </c>
      <c r="M4356" t="s">
        <v>4902</v>
      </c>
      <c r="N4356">
        <v>116</v>
      </c>
      <c r="P4356" t="s">
        <v>7734</v>
      </c>
      <c r="Q4356">
        <v>26</v>
      </c>
    </row>
    <row r="4357" spans="1:17" x14ac:dyDescent="0.2">
      <c r="A4357" s="8" t="s">
        <v>4909</v>
      </c>
      <c r="D4357" s="8" t="s">
        <v>2485</v>
      </c>
      <c r="G4357" s="8" t="s">
        <v>5412</v>
      </c>
      <c r="M4357" t="s">
        <v>4909</v>
      </c>
      <c r="N4357">
        <v>149</v>
      </c>
      <c r="P4357" t="s">
        <v>2485</v>
      </c>
      <c r="Q4357">
        <v>137</v>
      </c>
    </row>
    <row r="4358" spans="1:17" x14ac:dyDescent="0.2">
      <c r="A4358" s="8" t="s">
        <v>4897</v>
      </c>
      <c r="D4358" s="8" t="s">
        <v>7127</v>
      </c>
      <c r="G4358" s="8" t="s">
        <v>2483</v>
      </c>
      <c r="M4358" t="s">
        <v>4897</v>
      </c>
      <c r="N4358">
        <v>128</v>
      </c>
      <c r="P4358" t="s">
        <v>7127</v>
      </c>
      <c r="Q4358">
        <v>122</v>
      </c>
    </row>
    <row r="4359" spans="1:17" x14ac:dyDescent="0.2">
      <c r="A4359" s="8" t="s">
        <v>2871</v>
      </c>
      <c r="D4359" s="8" t="s">
        <v>4180</v>
      </c>
      <c r="G4359" s="8" t="s">
        <v>2941</v>
      </c>
      <c r="M4359" t="s">
        <v>2871</v>
      </c>
      <c r="N4359">
        <v>180</v>
      </c>
      <c r="P4359" t="s">
        <v>4180</v>
      </c>
      <c r="Q4359">
        <v>111</v>
      </c>
    </row>
    <row r="4360" spans="1:17" x14ac:dyDescent="0.2">
      <c r="A4360" s="8" t="s">
        <v>2438</v>
      </c>
      <c r="D4360" s="8" t="s">
        <v>7735</v>
      </c>
      <c r="G4360" s="8" t="s">
        <v>7998</v>
      </c>
      <c r="M4360" t="s">
        <v>2438</v>
      </c>
      <c r="N4360">
        <v>177</v>
      </c>
      <c r="P4360" t="s">
        <v>7735</v>
      </c>
      <c r="Q4360">
        <v>91</v>
      </c>
    </row>
    <row r="4361" spans="1:17" x14ac:dyDescent="0.2">
      <c r="A4361" s="8" t="s">
        <v>2450</v>
      </c>
      <c r="D4361" s="8" t="s">
        <v>4331</v>
      </c>
      <c r="G4361" s="8" t="s">
        <v>8429</v>
      </c>
      <c r="M4361" t="s">
        <v>2450</v>
      </c>
      <c r="N4361">
        <v>164</v>
      </c>
      <c r="P4361" t="s">
        <v>4331</v>
      </c>
      <c r="Q4361">
        <v>63</v>
      </c>
    </row>
    <row r="4362" spans="1:17" x14ac:dyDescent="0.2">
      <c r="A4362" s="8" t="s">
        <v>2277</v>
      </c>
      <c r="D4362" s="8" t="s">
        <v>4726</v>
      </c>
      <c r="G4362" s="8" t="s">
        <v>6979</v>
      </c>
      <c r="M4362" t="s">
        <v>2277</v>
      </c>
      <c r="N4362">
        <v>143</v>
      </c>
      <c r="P4362" t="s">
        <v>4726</v>
      </c>
      <c r="Q4362">
        <v>51</v>
      </c>
    </row>
    <row r="4363" spans="1:17" x14ac:dyDescent="0.2">
      <c r="A4363" s="8" t="s">
        <v>5006</v>
      </c>
      <c r="D4363" s="8" t="s">
        <v>2730</v>
      </c>
      <c r="G4363" s="8" t="s">
        <v>3324</v>
      </c>
      <c r="M4363" t="s">
        <v>5006</v>
      </c>
      <c r="N4363">
        <v>133</v>
      </c>
      <c r="P4363" t="s">
        <v>2730</v>
      </c>
      <c r="Q4363">
        <v>132</v>
      </c>
    </row>
    <row r="4364" spans="1:17" x14ac:dyDescent="0.2">
      <c r="A4364" s="8" t="s">
        <v>5011</v>
      </c>
      <c r="D4364" s="8" t="s">
        <v>4942</v>
      </c>
      <c r="G4364" s="8" t="s">
        <v>2706</v>
      </c>
      <c r="M4364" t="s">
        <v>5011</v>
      </c>
      <c r="N4364">
        <v>129</v>
      </c>
      <c r="P4364" t="s">
        <v>4942</v>
      </c>
      <c r="Q4364">
        <v>130</v>
      </c>
    </row>
    <row r="4365" spans="1:17" x14ac:dyDescent="0.2">
      <c r="A4365" s="8" t="s">
        <v>6656</v>
      </c>
      <c r="D4365" s="8" t="s">
        <v>4997</v>
      </c>
      <c r="G4365" s="8" t="s">
        <v>3313</v>
      </c>
      <c r="M4365" t="s">
        <v>6656</v>
      </c>
      <c r="N4365">
        <v>105</v>
      </c>
      <c r="P4365" t="s">
        <v>4997</v>
      </c>
      <c r="Q4365">
        <v>122</v>
      </c>
    </row>
    <row r="4366" spans="1:17" x14ac:dyDescent="0.2">
      <c r="A4366" s="8" t="s">
        <v>5449</v>
      </c>
      <c r="D4366" s="8" t="s">
        <v>5076</v>
      </c>
      <c r="G4366" s="8" t="s">
        <v>3329</v>
      </c>
      <c r="M4366" t="s">
        <v>5449</v>
      </c>
      <c r="N4366">
        <v>134</v>
      </c>
      <c r="P4366" t="s">
        <v>5076</v>
      </c>
      <c r="Q4366">
        <v>107</v>
      </c>
    </row>
    <row r="4367" spans="1:17" x14ac:dyDescent="0.2">
      <c r="A4367" s="8" t="s">
        <v>2812</v>
      </c>
      <c r="D4367" s="8" t="s">
        <v>6980</v>
      </c>
      <c r="G4367" s="8" t="s">
        <v>3379</v>
      </c>
      <c r="M4367" t="s">
        <v>2812</v>
      </c>
      <c r="N4367">
        <v>138</v>
      </c>
      <c r="P4367" t="s">
        <v>6980</v>
      </c>
      <c r="Q4367">
        <v>101</v>
      </c>
    </row>
    <row r="4368" spans="1:17" x14ac:dyDescent="0.2">
      <c r="A4368" s="8" t="s">
        <v>5000</v>
      </c>
      <c r="D4368" s="8" t="s">
        <v>4288</v>
      </c>
      <c r="G4368" s="8" t="s">
        <v>7730</v>
      </c>
      <c r="M4368" t="s">
        <v>5000</v>
      </c>
      <c r="N4368">
        <v>133</v>
      </c>
      <c r="P4368" t="s">
        <v>4288</v>
      </c>
      <c r="Q4368">
        <v>81</v>
      </c>
    </row>
    <row r="4369" spans="1:17" x14ac:dyDescent="0.2">
      <c r="A4369" s="8" t="s">
        <v>7275</v>
      </c>
      <c r="D4369" s="8" t="s">
        <v>4527</v>
      </c>
      <c r="G4369" s="8" t="s">
        <v>1465</v>
      </c>
      <c r="M4369" t="s">
        <v>7275</v>
      </c>
      <c r="N4369">
        <v>111</v>
      </c>
      <c r="P4369" t="s">
        <v>4527</v>
      </c>
      <c r="Q4369">
        <v>64</v>
      </c>
    </row>
    <row r="4370" spans="1:17" x14ac:dyDescent="0.2">
      <c r="A4370" s="8" t="s">
        <v>5668</v>
      </c>
      <c r="D4370" s="8" t="s">
        <v>7274</v>
      </c>
      <c r="G4370" s="8" t="s">
        <v>5633</v>
      </c>
      <c r="M4370" t="s">
        <v>5668</v>
      </c>
      <c r="N4370">
        <v>84</v>
      </c>
      <c r="P4370" t="s">
        <v>7274</v>
      </c>
      <c r="Q4370">
        <v>51</v>
      </c>
    </row>
    <row r="4371" spans="1:17" x14ac:dyDescent="0.2">
      <c r="A4371" s="8" t="s">
        <v>5724</v>
      </c>
      <c r="D4371" s="8" t="s">
        <v>4720</v>
      </c>
      <c r="G4371" s="8" t="s">
        <v>1788</v>
      </c>
      <c r="M4371" t="s">
        <v>5724</v>
      </c>
      <c r="N4371">
        <v>71</v>
      </c>
      <c r="P4371" t="s">
        <v>4720</v>
      </c>
      <c r="Q4371">
        <v>54</v>
      </c>
    </row>
    <row r="4372" spans="1:17" x14ac:dyDescent="0.2">
      <c r="A4372" s="8" t="s">
        <v>5883</v>
      </c>
      <c r="D4372" s="8" t="s">
        <v>4851</v>
      </c>
      <c r="G4372" s="8" t="s">
        <v>5804</v>
      </c>
      <c r="M4372" t="s">
        <v>5883</v>
      </c>
      <c r="N4372">
        <v>74</v>
      </c>
      <c r="P4372" t="s">
        <v>4851</v>
      </c>
      <c r="Q4372">
        <v>25</v>
      </c>
    </row>
    <row r="4373" spans="1:17" x14ac:dyDescent="0.2">
      <c r="A4373" s="8" t="s">
        <v>5978</v>
      </c>
      <c r="D4373" s="8" t="s">
        <v>2847</v>
      </c>
      <c r="G4373" s="8" t="s">
        <v>5968</v>
      </c>
      <c r="M4373" t="s">
        <v>5978</v>
      </c>
      <c r="N4373">
        <v>51</v>
      </c>
      <c r="P4373" t="s">
        <v>2847</v>
      </c>
      <c r="Q4373">
        <v>129</v>
      </c>
    </row>
    <row r="4374" spans="1:17" x14ac:dyDescent="0.2">
      <c r="A4374" s="8" t="s">
        <v>6982</v>
      </c>
      <c r="D4374" s="8" t="s">
        <v>2294</v>
      </c>
      <c r="G4374" s="8" t="s">
        <v>6737</v>
      </c>
      <c r="M4374" t="s">
        <v>6982</v>
      </c>
      <c r="N4374">
        <v>57</v>
      </c>
      <c r="P4374" t="s">
        <v>2294</v>
      </c>
      <c r="Q4374">
        <v>131</v>
      </c>
    </row>
    <row r="4375" spans="1:17" x14ac:dyDescent="0.2">
      <c r="A4375" s="8" t="s">
        <v>6138</v>
      </c>
      <c r="D4375" s="8" t="s">
        <v>5020</v>
      </c>
      <c r="G4375" s="8" t="s">
        <v>7179</v>
      </c>
      <c r="M4375" t="s">
        <v>6138</v>
      </c>
      <c r="N4375">
        <v>50</v>
      </c>
      <c r="P4375" t="s">
        <v>5020</v>
      </c>
      <c r="Q4375">
        <v>118</v>
      </c>
    </row>
    <row r="4376" spans="1:17" x14ac:dyDescent="0.2">
      <c r="A4376" s="8" t="s">
        <v>6369</v>
      </c>
      <c r="D4376" s="8" t="s">
        <v>8133</v>
      </c>
      <c r="G4376" s="8" t="s">
        <v>6164</v>
      </c>
      <c r="M4376" t="s">
        <v>6369</v>
      </c>
      <c r="N4376">
        <v>115</v>
      </c>
      <c r="P4376" t="s">
        <v>8133</v>
      </c>
      <c r="Q4376">
        <v>102</v>
      </c>
    </row>
    <row r="4377" spans="1:17" x14ac:dyDescent="0.2">
      <c r="A4377" s="8" t="s">
        <v>2843</v>
      </c>
      <c r="D4377" s="8" t="s">
        <v>3295</v>
      </c>
      <c r="G4377" s="8" t="s">
        <v>6175</v>
      </c>
      <c r="M4377" t="s">
        <v>2843</v>
      </c>
      <c r="N4377">
        <v>136</v>
      </c>
      <c r="P4377" t="s">
        <v>3295</v>
      </c>
      <c r="Q4377">
        <v>137</v>
      </c>
    </row>
    <row r="4378" spans="1:17" x14ac:dyDescent="0.2">
      <c r="A4378" s="8" t="s">
        <v>6291</v>
      </c>
      <c r="D4378" s="8" t="s">
        <v>2789</v>
      </c>
      <c r="G4378" s="8" t="s">
        <v>2603</v>
      </c>
      <c r="M4378" t="s">
        <v>6291</v>
      </c>
      <c r="N4378">
        <v>113</v>
      </c>
      <c r="P4378" t="s">
        <v>2789</v>
      </c>
      <c r="Q4378">
        <v>135</v>
      </c>
    </row>
    <row r="4379" spans="1:17" x14ac:dyDescent="0.2">
      <c r="A4379" s="8" t="s">
        <v>6983</v>
      </c>
      <c r="D4379" s="8" t="s">
        <v>6981</v>
      </c>
      <c r="G4379" s="8" t="s">
        <v>2001</v>
      </c>
      <c r="M4379" t="s">
        <v>6983</v>
      </c>
      <c r="N4379">
        <v>82</v>
      </c>
      <c r="P4379" t="s">
        <v>6981</v>
      </c>
      <c r="Q4379">
        <v>133</v>
      </c>
    </row>
    <row r="4380" spans="1:17" x14ac:dyDescent="0.2">
      <c r="A4380" s="8" t="s">
        <v>7739</v>
      </c>
      <c r="D4380" s="8" t="s">
        <v>1378</v>
      </c>
      <c r="G4380" s="8" t="s">
        <v>6239</v>
      </c>
      <c r="M4380" t="s">
        <v>7739</v>
      </c>
      <c r="N4380">
        <v>71</v>
      </c>
      <c r="P4380" t="s">
        <v>1378</v>
      </c>
      <c r="Q4380">
        <v>139</v>
      </c>
    </row>
    <row r="4381" spans="1:17" x14ac:dyDescent="0.2">
      <c r="A4381" s="8" t="s">
        <v>4416</v>
      </c>
      <c r="D4381" s="8" t="s">
        <v>2939</v>
      </c>
      <c r="G4381" s="8" t="s">
        <v>6286</v>
      </c>
      <c r="M4381" t="s">
        <v>4416</v>
      </c>
      <c r="N4381">
        <v>68</v>
      </c>
      <c r="P4381" t="s">
        <v>2939</v>
      </c>
      <c r="Q4381">
        <v>108</v>
      </c>
    </row>
    <row r="4382" spans="1:17" x14ac:dyDescent="0.2">
      <c r="A4382" s="8" t="s">
        <v>4503</v>
      </c>
      <c r="D4382" s="8" t="s">
        <v>1535</v>
      </c>
      <c r="G4382" s="8" t="s">
        <v>6315</v>
      </c>
      <c r="M4382" t="s">
        <v>4503</v>
      </c>
      <c r="N4382">
        <v>53</v>
      </c>
      <c r="P4382" t="s">
        <v>1535</v>
      </c>
      <c r="Q4382">
        <v>106</v>
      </c>
    </row>
    <row r="4383" spans="1:17" x14ac:dyDescent="0.2">
      <c r="A4383" s="8" t="s">
        <v>4678</v>
      </c>
      <c r="D4383" s="8" t="s">
        <v>2966</v>
      </c>
      <c r="G4383" s="8" t="s">
        <v>7731</v>
      </c>
      <c r="M4383" t="s">
        <v>4678</v>
      </c>
      <c r="N4383">
        <v>56</v>
      </c>
      <c r="P4383" t="s">
        <v>2966</v>
      </c>
      <c r="Q4383">
        <v>86</v>
      </c>
    </row>
    <row r="4384" spans="1:17" x14ac:dyDescent="0.2">
      <c r="A4384" s="8" t="s">
        <v>6984</v>
      </c>
      <c r="D4384" s="8" t="s">
        <v>1696</v>
      </c>
      <c r="G4384" s="8" t="s">
        <v>4363</v>
      </c>
      <c r="M4384" t="s">
        <v>6984</v>
      </c>
      <c r="N4384">
        <v>41</v>
      </c>
      <c r="P4384" t="s">
        <v>1696</v>
      </c>
      <c r="Q4384">
        <v>80</v>
      </c>
    </row>
    <row r="4385" spans="1:17" x14ac:dyDescent="0.2">
      <c r="A4385" s="8" t="s">
        <v>2956</v>
      </c>
      <c r="D4385" s="8" t="s">
        <v>6322</v>
      </c>
      <c r="G4385" s="8" t="s">
        <v>4425</v>
      </c>
      <c r="M4385" t="s">
        <v>2956</v>
      </c>
      <c r="N4385">
        <v>111</v>
      </c>
      <c r="P4385" t="s">
        <v>6322</v>
      </c>
      <c r="Q4385">
        <v>67</v>
      </c>
    </row>
    <row r="4386" spans="1:17" x14ac:dyDescent="0.2">
      <c r="A4386" s="8" t="s">
        <v>3015</v>
      </c>
      <c r="D4386" s="8" t="s">
        <v>3096</v>
      </c>
      <c r="G4386" s="8" t="s">
        <v>7180</v>
      </c>
      <c r="M4386" t="s">
        <v>3015</v>
      </c>
      <c r="N4386">
        <v>103</v>
      </c>
      <c r="P4386" t="s">
        <v>3096</v>
      </c>
      <c r="Q4386">
        <v>77</v>
      </c>
    </row>
    <row r="4387" spans="1:17" x14ac:dyDescent="0.2">
      <c r="A4387" s="8" t="s">
        <v>3089</v>
      </c>
      <c r="D4387" s="8" t="s">
        <v>3132</v>
      </c>
      <c r="G4387" s="8" t="s">
        <v>4582</v>
      </c>
      <c r="M4387" t="s">
        <v>3089</v>
      </c>
      <c r="N4387">
        <v>83</v>
      </c>
      <c r="P4387" t="s">
        <v>3132</v>
      </c>
      <c r="Q4387">
        <v>49</v>
      </c>
    </row>
    <row r="4388" spans="1:17" x14ac:dyDescent="0.2">
      <c r="A4388" s="8" t="s">
        <v>3211</v>
      </c>
      <c r="D4388" s="8" t="s">
        <v>3219</v>
      </c>
      <c r="G4388" s="8" t="s">
        <v>4651</v>
      </c>
      <c r="M4388" t="s">
        <v>3211</v>
      </c>
      <c r="N4388">
        <v>67</v>
      </c>
      <c r="P4388" t="s">
        <v>3219</v>
      </c>
      <c r="Q4388">
        <v>74</v>
      </c>
    </row>
    <row r="4389" spans="1:17" x14ac:dyDescent="0.2">
      <c r="A4389" s="8" t="s">
        <v>3258</v>
      </c>
      <c r="D4389" s="8" t="s">
        <v>3192</v>
      </c>
      <c r="G4389" s="8" t="s">
        <v>6738</v>
      </c>
      <c r="M4389" t="s">
        <v>3258</v>
      </c>
      <c r="N4389">
        <v>23</v>
      </c>
      <c r="P4389" t="s">
        <v>3192</v>
      </c>
      <c r="Q4389">
        <v>63</v>
      </c>
    </row>
    <row r="4390" spans="1:17" x14ac:dyDescent="0.2">
      <c r="A4390" s="8" t="s">
        <v>3293</v>
      </c>
      <c r="D4390" s="8" t="s">
        <v>3223</v>
      </c>
      <c r="G4390" s="8" t="s">
        <v>2785</v>
      </c>
      <c r="M4390" t="s">
        <v>3293</v>
      </c>
      <c r="N4390">
        <v>126</v>
      </c>
      <c r="P4390" t="s">
        <v>3223</v>
      </c>
      <c r="Q4390">
        <v>62</v>
      </c>
    </row>
    <row r="4391" spans="1:17" x14ac:dyDescent="0.2">
      <c r="A4391" s="8" t="s">
        <v>2800</v>
      </c>
      <c r="D4391" s="8" t="s">
        <v>3260</v>
      </c>
      <c r="G4391" s="8" t="s">
        <v>5026</v>
      </c>
      <c r="M4391" t="s">
        <v>2800</v>
      </c>
      <c r="N4391">
        <v>141</v>
      </c>
      <c r="P4391" t="s">
        <v>3260</v>
      </c>
      <c r="Q4391">
        <v>43</v>
      </c>
    </row>
    <row r="4392" spans="1:17" x14ac:dyDescent="0.2">
      <c r="A4392" s="8" t="s">
        <v>1336</v>
      </c>
      <c r="D4392" s="8" t="s">
        <v>3271</v>
      </c>
      <c r="G4392" s="8" t="s">
        <v>4972</v>
      </c>
      <c r="M4392" t="s">
        <v>1336</v>
      </c>
      <c r="N4392">
        <v>116</v>
      </c>
      <c r="P4392" t="s">
        <v>3271</v>
      </c>
      <c r="Q4392">
        <v>39</v>
      </c>
    </row>
    <row r="4393" spans="1:17" x14ac:dyDescent="0.2">
      <c r="A4393" s="8" t="s">
        <v>4187</v>
      </c>
      <c r="D4393" s="8" t="s">
        <v>2579</v>
      </c>
      <c r="G4393" s="8" t="s">
        <v>5070</v>
      </c>
      <c r="M4393" t="s">
        <v>4187</v>
      </c>
      <c r="N4393">
        <v>112</v>
      </c>
      <c r="P4393" t="s">
        <v>2579</v>
      </c>
      <c r="Q4393">
        <v>149</v>
      </c>
    </row>
    <row r="4394" spans="1:17" x14ac:dyDescent="0.2">
      <c r="A4394" s="8" t="s">
        <v>7740</v>
      </c>
      <c r="D4394" s="8" t="s">
        <v>2070</v>
      </c>
      <c r="G4394" s="8" t="s">
        <v>5177</v>
      </c>
      <c r="M4394" t="s">
        <v>7740</v>
      </c>
      <c r="N4394">
        <v>104</v>
      </c>
      <c r="P4394" t="s">
        <v>2070</v>
      </c>
      <c r="Q4394">
        <v>137</v>
      </c>
    </row>
    <row r="4395" spans="1:17" x14ac:dyDescent="0.2">
      <c r="A4395" s="8" t="s">
        <v>1575</v>
      </c>
      <c r="D4395" s="8" t="s">
        <v>3378</v>
      </c>
      <c r="G4395" s="8" t="s">
        <v>5244</v>
      </c>
      <c r="M4395" t="s">
        <v>1575</v>
      </c>
      <c r="N4395">
        <v>98</v>
      </c>
      <c r="P4395" t="s">
        <v>3378</v>
      </c>
      <c r="Q4395">
        <v>123</v>
      </c>
    </row>
    <row r="4396" spans="1:17" x14ac:dyDescent="0.2">
      <c r="A4396" s="8" t="s">
        <v>4267</v>
      </c>
      <c r="D4396" s="8" t="s">
        <v>7737</v>
      </c>
      <c r="G4396" s="8" t="s">
        <v>7733</v>
      </c>
      <c r="M4396" t="s">
        <v>4267</v>
      </c>
      <c r="N4396">
        <v>89</v>
      </c>
      <c r="P4396" t="s">
        <v>7737</v>
      </c>
      <c r="Q4396">
        <v>86</v>
      </c>
    </row>
    <row r="4397" spans="1:17" x14ac:dyDescent="0.2">
      <c r="A4397" s="8" t="s">
        <v>4291</v>
      </c>
      <c r="D4397" s="8" t="s">
        <v>4497</v>
      </c>
      <c r="G4397" s="8" t="s">
        <v>5298</v>
      </c>
      <c r="M4397" t="s">
        <v>4291</v>
      </c>
      <c r="N4397">
        <v>75</v>
      </c>
      <c r="P4397" t="s">
        <v>4497</v>
      </c>
      <c r="Q4397">
        <v>64</v>
      </c>
    </row>
    <row r="4398" spans="1:17" x14ac:dyDescent="0.2">
      <c r="A4398" s="8" t="s">
        <v>1699</v>
      </c>
      <c r="D4398" s="8" t="s">
        <v>2819</v>
      </c>
      <c r="G4398" s="8" t="s">
        <v>5358</v>
      </c>
      <c r="M4398" t="s">
        <v>1699</v>
      </c>
      <c r="N4398">
        <v>89</v>
      </c>
      <c r="P4398" t="s">
        <v>2819</v>
      </c>
      <c r="Q4398">
        <v>129</v>
      </c>
    </row>
    <row r="4399" spans="1:17" x14ac:dyDescent="0.2">
      <c r="A4399" s="8" t="s">
        <v>4349</v>
      </c>
      <c r="D4399" s="8" t="s">
        <v>1495</v>
      </c>
      <c r="G4399" s="8" t="s">
        <v>7734</v>
      </c>
      <c r="M4399" t="s">
        <v>4349</v>
      </c>
      <c r="N4399">
        <v>70</v>
      </c>
      <c r="P4399" t="s">
        <v>1495</v>
      </c>
      <c r="Q4399">
        <v>149</v>
      </c>
    </row>
    <row r="4400" spans="1:17" x14ac:dyDescent="0.2">
      <c r="A4400" s="8" t="s">
        <v>4460</v>
      </c>
      <c r="D4400" s="8" t="s">
        <v>1339</v>
      </c>
      <c r="G4400" s="8" t="s">
        <v>2485</v>
      </c>
      <c r="M4400" t="s">
        <v>4460</v>
      </c>
      <c r="N4400">
        <v>83</v>
      </c>
      <c r="P4400" t="s">
        <v>1339</v>
      </c>
      <c r="Q4400">
        <v>133</v>
      </c>
    </row>
    <row r="4401" spans="1:17" x14ac:dyDescent="0.2">
      <c r="A4401" s="8" t="s">
        <v>4558</v>
      </c>
      <c r="D4401" s="8" t="s">
        <v>1401</v>
      </c>
      <c r="G4401" s="8" t="s">
        <v>7127</v>
      </c>
      <c r="M4401" t="s">
        <v>4558</v>
      </c>
      <c r="N4401">
        <v>69</v>
      </c>
      <c r="P4401" t="s">
        <v>1401</v>
      </c>
      <c r="Q4401">
        <v>110</v>
      </c>
    </row>
    <row r="4402" spans="1:17" x14ac:dyDescent="0.2">
      <c r="A4402" s="8" t="s">
        <v>7741</v>
      </c>
      <c r="D4402" s="8" t="s">
        <v>4209</v>
      </c>
      <c r="G4402" s="8" t="s">
        <v>4180</v>
      </c>
      <c r="M4402" t="s">
        <v>7741</v>
      </c>
      <c r="N4402">
        <v>53</v>
      </c>
      <c r="P4402" t="s">
        <v>4209</v>
      </c>
      <c r="Q4402">
        <v>96</v>
      </c>
    </row>
    <row r="4403" spans="1:17" x14ac:dyDescent="0.2">
      <c r="A4403" s="8" t="s">
        <v>7742</v>
      </c>
      <c r="D4403" s="8" t="s">
        <v>4233</v>
      </c>
      <c r="G4403" s="8" t="s">
        <v>7735</v>
      </c>
      <c r="M4403" t="s">
        <v>7742</v>
      </c>
      <c r="N4403">
        <v>45</v>
      </c>
      <c r="P4403" t="s">
        <v>4233</v>
      </c>
      <c r="Q4403">
        <v>88</v>
      </c>
    </row>
    <row r="4404" spans="1:17" x14ac:dyDescent="0.2">
      <c r="A4404" s="8" t="s">
        <v>4618</v>
      </c>
      <c r="D4404" s="8" t="s">
        <v>1657</v>
      </c>
      <c r="G4404" s="8" t="s">
        <v>4331</v>
      </c>
      <c r="M4404" t="s">
        <v>4618</v>
      </c>
      <c r="N4404">
        <v>66</v>
      </c>
      <c r="P4404" t="s">
        <v>1657</v>
      </c>
      <c r="Q4404">
        <v>115</v>
      </c>
    </row>
    <row r="4405" spans="1:17" x14ac:dyDescent="0.2">
      <c r="A4405" s="8" t="s">
        <v>4629</v>
      </c>
      <c r="D4405" s="8" t="s">
        <v>1549</v>
      </c>
      <c r="G4405" s="8" t="s">
        <v>4726</v>
      </c>
      <c r="M4405" t="s">
        <v>4629</v>
      </c>
      <c r="N4405">
        <v>56</v>
      </c>
      <c r="P4405" t="s">
        <v>1549</v>
      </c>
      <c r="Q4405">
        <v>114</v>
      </c>
    </row>
    <row r="4406" spans="1:17" x14ac:dyDescent="0.2">
      <c r="A4406" s="8" t="s">
        <v>4681</v>
      </c>
      <c r="D4406" s="8" t="s">
        <v>4272</v>
      </c>
      <c r="G4406" s="8" t="s">
        <v>2730</v>
      </c>
      <c r="M4406" t="s">
        <v>4681</v>
      </c>
      <c r="N4406">
        <v>48</v>
      </c>
      <c r="P4406" t="s">
        <v>4272</v>
      </c>
      <c r="Q4406">
        <v>100</v>
      </c>
    </row>
    <row r="4407" spans="1:17" x14ac:dyDescent="0.2">
      <c r="A4407" s="8" t="s">
        <v>4732</v>
      </c>
      <c r="D4407" s="8" t="s">
        <v>4290</v>
      </c>
      <c r="G4407" s="8" t="s">
        <v>4942</v>
      </c>
      <c r="M4407" t="s">
        <v>4732</v>
      </c>
      <c r="N4407">
        <v>46</v>
      </c>
      <c r="P4407" t="s">
        <v>4290</v>
      </c>
      <c r="Q4407">
        <v>80</v>
      </c>
    </row>
    <row r="4408" spans="1:17" x14ac:dyDescent="0.2">
      <c r="A4408" s="8" t="s">
        <v>2589</v>
      </c>
      <c r="D4408" s="8" t="s">
        <v>4312</v>
      </c>
      <c r="G4408" s="8" t="s">
        <v>4997</v>
      </c>
      <c r="M4408" t="s">
        <v>2589</v>
      </c>
      <c r="N4408">
        <v>161</v>
      </c>
      <c r="P4408" t="s">
        <v>4312</v>
      </c>
      <c r="Q4408">
        <v>69</v>
      </c>
    </row>
    <row r="4409" spans="1:17" x14ac:dyDescent="0.2">
      <c r="A4409" s="8" t="s">
        <v>1974</v>
      </c>
      <c r="D4409" s="8" t="s">
        <v>1700</v>
      </c>
      <c r="G4409" s="8" t="s">
        <v>5076</v>
      </c>
      <c r="M4409" t="s">
        <v>1974</v>
      </c>
      <c r="N4409">
        <v>150</v>
      </c>
      <c r="P4409" t="s">
        <v>1700</v>
      </c>
      <c r="Q4409">
        <v>106</v>
      </c>
    </row>
    <row r="4410" spans="1:17" x14ac:dyDescent="0.2">
      <c r="A4410" s="8" t="s">
        <v>2136</v>
      </c>
      <c r="D4410" s="8" t="s">
        <v>1752</v>
      </c>
      <c r="G4410" s="8" t="s">
        <v>6980</v>
      </c>
      <c r="M4410" t="s">
        <v>2136</v>
      </c>
      <c r="N4410">
        <v>152</v>
      </c>
      <c r="P4410" t="s">
        <v>1752</v>
      </c>
      <c r="Q4410">
        <v>93</v>
      </c>
    </row>
    <row r="4411" spans="1:17" x14ac:dyDescent="0.2">
      <c r="A4411" s="8" t="s">
        <v>2318</v>
      </c>
      <c r="D4411" s="8" t="s">
        <v>4335</v>
      </c>
      <c r="G4411" s="8" t="s">
        <v>4288</v>
      </c>
      <c r="M4411" t="s">
        <v>2318</v>
      </c>
      <c r="N4411">
        <v>138</v>
      </c>
      <c r="P4411" t="s">
        <v>4335</v>
      </c>
      <c r="Q4411">
        <v>87</v>
      </c>
    </row>
    <row r="4412" spans="1:17" x14ac:dyDescent="0.2">
      <c r="A4412" s="8" t="s">
        <v>4988</v>
      </c>
      <c r="D4412" s="8" t="s">
        <v>4410</v>
      </c>
      <c r="G4412" s="8" t="s">
        <v>4527</v>
      </c>
      <c r="M4412" t="s">
        <v>4988</v>
      </c>
      <c r="N4412">
        <v>113</v>
      </c>
      <c r="P4412" t="s">
        <v>4410</v>
      </c>
      <c r="Q4412">
        <v>71</v>
      </c>
    </row>
    <row r="4413" spans="1:17" x14ac:dyDescent="0.2">
      <c r="A4413" s="8" t="s">
        <v>5019</v>
      </c>
      <c r="D4413" s="8" t="s">
        <v>4422</v>
      </c>
      <c r="G4413" s="8" t="s">
        <v>7274</v>
      </c>
      <c r="M4413" t="s">
        <v>5019</v>
      </c>
      <c r="N4413">
        <v>117</v>
      </c>
      <c r="P4413" t="s">
        <v>4422</v>
      </c>
      <c r="Q4413">
        <v>55</v>
      </c>
    </row>
    <row r="4414" spans="1:17" x14ac:dyDescent="0.2">
      <c r="A4414" s="8" t="s">
        <v>6985</v>
      </c>
      <c r="D4414" s="8" t="s">
        <v>4415</v>
      </c>
      <c r="G4414" s="8" t="s">
        <v>4720</v>
      </c>
      <c r="M4414" t="s">
        <v>6985</v>
      </c>
      <c r="N4414">
        <v>103</v>
      </c>
      <c r="P4414" t="s">
        <v>4415</v>
      </c>
      <c r="Q4414">
        <v>51</v>
      </c>
    </row>
    <row r="4415" spans="1:17" x14ac:dyDescent="0.2">
      <c r="A4415" s="8" t="s">
        <v>7999</v>
      </c>
      <c r="D4415" s="8" t="s">
        <v>1843</v>
      </c>
      <c r="G4415" s="8" t="s">
        <v>2847</v>
      </c>
      <c r="M4415" t="s">
        <v>7999</v>
      </c>
      <c r="N4415">
        <v>91</v>
      </c>
      <c r="P4415" t="s">
        <v>1843</v>
      </c>
      <c r="Q4415">
        <v>92</v>
      </c>
    </row>
    <row r="4416" spans="1:17" x14ac:dyDescent="0.2">
      <c r="A4416" s="8" t="s">
        <v>7743</v>
      </c>
      <c r="D4416" s="8" t="s">
        <v>4470</v>
      </c>
      <c r="G4416" s="8" t="s">
        <v>2294</v>
      </c>
      <c r="M4416" t="s">
        <v>7743</v>
      </c>
      <c r="N4416">
        <v>74</v>
      </c>
      <c r="P4416" t="s">
        <v>4470</v>
      </c>
      <c r="Q4416">
        <v>79</v>
      </c>
    </row>
    <row r="4417" spans="1:17" x14ac:dyDescent="0.2">
      <c r="A4417" s="8" t="s">
        <v>3056</v>
      </c>
      <c r="D4417" s="8" t="s">
        <v>4505</v>
      </c>
      <c r="G4417" s="8" t="s">
        <v>5020</v>
      </c>
      <c r="M4417" t="s">
        <v>3056</v>
      </c>
      <c r="N4417">
        <v>89</v>
      </c>
      <c r="P4417" t="s">
        <v>4505</v>
      </c>
      <c r="Q4417">
        <v>65</v>
      </c>
    </row>
    <row r="4418" spans="1:17" x14ac:dyDescent="0.2">
      <c r="A4418" s="8" t="s">
        <v>7744</v>
      </c>
      <c r="D4418" s="8" t="s">
        <v>4555</v>
      </c>
      <c r="G4418" s="8" t="s">
        <v>8133</v>
      </c>
      <c r="M4418" t="s">
        <v>7744</v>
      </c>
      <c r="N4418">
        <v>62</v>
      </c>
      <c r="P4418" t="s">
        <v>4555</v>
      </c>
      <c r="Q4418">
        <v>61</v>
      </c>
    </row>
    <row r="4419" spans="1:17" x14ac:dyDescent="0.2">
      <c r="A4419" s="8" t="s">
        <v>3071</v>
      </c>
      <c r="D4419" s="8" t="s">
        <v>4572</v>
      </c>
      <c r="G4419" s="8" t="s">
        <v>3295</v>
      </c>
      <c r="M4419" t="s">
        <v>3071</v>
      </c>
      <c r="N4419">
        <v>91</v>
      </c>
      <c r="P4419" t="s">
        <v>4572</v>
      </c>
      <c r="Q4419">
        <v>55</v>
      </c>
    </row>
    <row r="4420" spans="1:17" x14ac:dyDescent="0.2">
      <c r="A4420" s="8" t="s">
        <v>3176</v>
      </c>
      <c r="D4420" s="8" t="s">
        <v>6325</v>
      </c>
      <c r="G4420" s="8" t="s">
        <v>2789</v>
      </c>
      <c r="M4420" t="s">
        <v>3176</v>
      </c>
      <c r="N4420">
        <v>79</v>
      </c>
      <c r="P4420" t="s">
        <v>6325</v>
      </c>
      <c r="Q4420">
        <v>57</v>
      </c>
    </row>
    <row r="4421" spans="1:17" x14ac:dyDescent="0.2">
      <c r="A4421" s="8" t="s">
        <v>7276</v>
      </c>
      <c r="D4421" s="8" t="s">
        <v>7738</v>
      </c>
      <c r="G4421" s="8" t="s">
        <v>6981</v>
      </c>
      <c r="M4421" t="s">
        <v>7276</v>
      </c>
      <c r="N4421">
        <v>70</v>
      </c>
      <c r="P4421" t="s">
        <v>7738</v>
      </c>
      <c r="Q4421">
        <v>45</v>
      </c>
    </row>
    <row r="4422" spans="1:17" x14ac:dyDescent="0.2">
      <c r="A4422" s="8" t="s">
        <v>2625</v>
      </c>
      <c r="D4422" s="8" t="s">
        <v>4594</v>
      </c>
      <c r="G4422" s="8" t="s">
        <v>1378</v>
      </c>
      <c r="M4422" t="s">
        <v>2625</v>
      </c>
      <c r="N4422">
        <v>147</v>
      </c>
      <c r="P4422" t="s">
        <v>4594</v>
      </c>
      <c r="Q4422">
        <v>79</v>
      </c>
    </row>
    <row r="4423" spans="1:17" x14ac:dyDescent="0.2">
      <c r="A4423" s="8" t="s">
        <v>1951</v>
      </c>
      <c r="D4423" s="8" t="s">
        <v>4614</v>
      </c>
      <c r="G4423" s="8" t="s">
        <v>2939</v>
      </c>
      <c r="M4423" t="s">
        <v>1951</v>
      </c>
      <c r="N4423">
        <v>146</v>
      </c>
      <c r="P4423" t="s">
        <v>4614</v>
      </c>
      <c r="Q4423">
        <v>72</v>
      </c>
    </row>
    <row r="4424" spans="1:17" x14ac:dyDescent="0.2">
      <c r="A4424" s="8" t="s">
        <v>6986</v>
      </c>
      <c r="D4424" s="8" t="s">
        <v>4691</v>
      </c>
      <c r="G4424" s="8" t="s">
        <v>1535</v>
      </c>
      <c r="M4424" t="s">
        <v>6986</v>
      </c>
      <c r="N4424">
        <v>145</v>
      </c>
      <c r="P4424" t="s">
        <v>4691</v>
      </c>
      <c r="Q4424">
        <v>66</v>
      </c>
    </row>
    <row r="4425" spans="1:17" x14ac:dyDescent="0.2">
      <c r="A4425" s="8" t="s">
        <v>1326</v>
      </c>
      <c r="D4425" s="8" t="s">
        <v>4759</v>
      </c>
      <c r="G4425" s="8" t="s">
        <v>2966</v>
      </c>
      <c r="M4425" t="s">
        <v>1326</v>
      </c>
      <c r="N4425">
        <v>132</v>
      </c>
      <c r="P4425" t="s">
        <v>4759</v>
      </c>
      <c r="Q4425">
        <v>51</v>
      </c>
    </row>
    <row r="4426" spans="1:17" x14ac:dyDescent="0.2">
      <c r="A4426" s="8" t="s">
        <v>4177</v>
      </c>
      <c r="D4426" s="8" t="s">
        <v>4746</v>
      </c>
      <c r="G4426" s="8" t="s">
        <v>1696</v>
      </c>
      <c r="M4426" t="s">
        <v>4177</v>
      </c>
      <c r="N4426">
        <v>117</v>
      </c>
      <c r="P4426" t="s">
        <v>4746</v>
      </c>
      <c r="Q4426">
        <v>40</v>
      </c>
    </row>
    <row r="4427" spans="1:17" x14ac:dyDescent="0.2">
      <c r="A4427" s="8" t="s">
        <v>6317</v>
      </c>
      <c r="D4427" s="8" t="s">
        <v>4740</v>
      </c>
      <c r="G4427" s="8" t="s">
        <v>6322</v>
      </c>
      <c r="M4427" t="s">
        <v>6317</v>
      </c>
      <c r="N4427">
        <v>71</v>
      </c>
      <c r="P4427" t="s">
        <v>4740</v>
      </c>
      <c r="Q4427">
        <v>43</v>
      </c>
    </row>
    <row r="4428" spans="1:17" x14ac:dyDescent="0.2">
      <c r="A4428" s="8" t="s">
        <v>1538</v>
      </c>
      <c r="D4428" s="8" t="s">
        <v>4750</v>
      </c>
      <c r="G4428" s="8" t="s">
        <v>3096</v>
      </c>
      <c r="M4428" t="s">
        <v>1538</v>
      </c>
      <c r="N4428">
        <v>114</v>
      </c>
      <c r="P4428" t="s">
        <v>4750</v>
      </c>
      <c r="Q4428">
        <v>31</v>
      </c>
    </row>
    <row r="4429" spans="1:17" x14ac:dyDescent="0.2">
      <c r="A4429" s="8" t="s">
        <v>4247</v>
      </c>
      <c r="D4429" s="8" t="s">
        <v>4690</v>
      </c>
      <c r="G4429" s="8" t="s">
        <v>3132</v>
      </c>
      <c r="M4429" t="s">
        <v>4247</v>
      </c>
      <c r="N4429">
        <v>89</v>
      </c>
      <c r="P4429" t="s">
        <v>4690</v>
      </c>
      <c r="Q4429">
        <v>46</v>
      </c>
    </row>
    <row r="4430" spans="1:17" x14ac:dyDescent="0.2">
      <c r="A4430" s="8" t="s">
        <v>1695</v>
      </c>
      <c r="D4430" s="8" t="s">
        <v>4742</v>
      </c>
      <c r="G4430" s="8" t="s">
        <v>3219</v>
      </c>
      <c r="M4430" t="s">
        <v>1695</v>
      </c>
      <c r="N4430">
        <v>87</v>
      </c>
      <c r="P4430" t="s">
        <v>4742</v>
      </c>
      <c r="Q4430">
        <v>40</v>
      </c>
    </row>
    <row r="4431" spans="1:17" x14ac:dyDescent="0.2">
      <c r="A4431" s="8" t="s">
        <v>4344</v>
      </c>
      <c r="D4431" s="8" t="s">
        <v>4786</v>
      </c>
      <c r="G4431" s="8" t="s">
        <v>3192</v>
      </c>
      <c r="M4431" t="s">
        <v>4344</v>
      </c>
      <c r="N4431">
        <v>64</v>
      </c>
      <c r="P4431" t="s">
        <v>4786</v>
      </c>
      <c r="Q4431">
        <v>61</v>
      </c>
    </row>
    <row r="4432" spans="1:17" x14ac:dyDescent="0.2">
      <c r="A4432" s="8" t="s">
        <v>4446</v>
      </c>
      <c r="D4432" s="8" t="s">
        <v>4816</v>
      </c>
      <c r="G4432" s="8" t="s">
        <v>3223</v>
      </c>
      <c r="M4432" t="s">
        <v>4446</v>
      </c>
      <c r="N4432">
        <v>90</v>
      </c>
      <c r="P4432" t="s">
        <v>4816</v>
      </c>
      <c r="Q4432">
        <v>33</v>
      </c>
    </row>
    <row r="4433" spans="1:17" x14ac:dyDescent="0.2">
      <c r="A4433" s="8" t="s">
        <v>4455</v>
      </c>
      <c r="D4433" s="8" t="s">
        <v>4852</v>
      </c>
      <c r="G4433" s="8" t="s">
        <v>3260</v>
      </c>
      <c r="M4433" t="s">
        <v>4455</v>
      </c>
      <c r="N4433">
        <v>71</v>
      </c>
      <c r="P4433" t="s">
        <v>4852</v>
      </c>
      <c r="Q4433">
        <v>12</v>
      </c>
    </row>
    <row r="4434" spans="1:17" x14ac:dyDescent="0.2">
      <c r="A4434" s="8" t="s">
        <v>7745</v>
      </c>
      <c r="D4434" s="8" t="s">
        <v>4902</v>
      </c>
      <c r="G4434" s="8" t="s">
        <v>3271</v>
      </c>
      <c r="M4434" t="s">
        <v>7745</v>
      </c>
      <c r="N4434">
        <v>55</v>
      </c>
      <c r="P4434" t="s">
        <v>4902</v>
      </c>
      <c r="Q4434">
        <v>114</v>
      </c>
    </row>
    <row r="4435" spans="1:17" x14ac:dyDescent="0.2">
      <c r="A4435" s="8" t="s">
        <v>4584</v>
      </c>
      <c r="D4435" s="8" t="s">
        <v>4909</v>
      </c>
      <c r="G4435" s="8" t="s">
        <v>2579</v>
      </c>
      <c r="M4435" t="s">
        <v>4584</v>
      </c>
      <c r="N4435">
        <v>63</v>
      </c>
      <c r="P4435" t="s">
        <v>4909</v>
      </c>
      <c r="Q4435">
        <v>145</v>
      </c>
    </row>
    <row r="4436" spans="1:17" x14ac:dyDescent="0.2">
      <c r="A4436" s="8" t="s">
        <v>4644</v>
      </c>
      <c r="D4436" s="8" t="s">
        <v>4897</v>
      </c>
      <c r="G4436" s="8" t="s">
        <v>2070</v>
      </c>
      <c r="M4436" t="s">
        <v>4644</v>
      </c>
      <c r="N4436">
        <v>51</v>
      </c>
      <c r="P4436" t="s">
        <v>4897</v>
      </c>
      <c r="Q4436">
        <v>141</v>
      </c>
    </row>
    <row r="4437" spans="1:17" x14ac:dyDescent="0.2">
      <c r="A4437" s="8" t="s">
        <v>4671</v>
      </c>
      <c r="D4437" s="8" t="s">
        <v>2871</v>
      </c>
      <c r="G4437" s="8" t="s">
        <v>3378</v>
      </c>
      <c r="M4437" t="s">
        <v>4671</v>
      </c>
      <c r="N4437">
        <v>33</v>
      </c>
      <c r="P4437" t="s">
        <v>2871</v>
      </c>
      <c r="Q4437">
        <v>177</v>
      </c>
    </row>
    <row r="4438" spans="1:17" x14ac:dyDescent="0.2">
      <c r="A4438" s="8" t="s">
        <v>4824</v>
      </c>
      <c r="D4438" s="8" t="s">
        <v>2438</v>
      </c>
      <c r="G4438" s="8" t="s">
        <v>7737</v>
      </c>
      <c r="M4438" t="s">
        <v>4824</v>
      </c>
      <c r="N4438">
        <v>43</v>
      </c>
      <c r="P4438" t="s">
        <v>2438</v>
      </c>
      <c r="Q4438">
        <v>177</v>
      </c>
    </row>
    <row r="4439" spans="1:17" x14ac:dyDescent="0.2">
      <c r="A4439" s="8" t="s">
        <v>6987</v>
      </c>
      <c r="D4439" s="8" t="s">
        <v>2450</v>
      </c>
      <c r="G4439" s="8" t="s">
        <v>4497</v>
      </c>
      <c r="M4439" t="s">
        <v>6987</v>
      </c>
      <c r="N4439">
        <v>17</v>
      </c>
      <c r="P4439" t="s">
        <v>2450</v>
      </c>
      <c r="Q4439">
        <v>168</v>
      </c>
    </row>
    <row r="4440" spans="1:17" x14ac:dyDescent="0.2">
      <c r="A4440" s="8" t="s">
        <v>7746</v>
      </c>
      <c r="D4440" s="8" t="s">
        <v>2277</v>
      </c>
      <c r="G4440" s="8" t="s">
        <v>2819</v>
      </c>
      <c r="M4440" t="s">
        <v>7746</v>
      </c>
      <c r="N4440">
        <v>13</v>
      </c>
      <c r="P4440" t="s">
        <v>2277</v>
      </c>
      <c r="Q4440">
        <v>147</v>
      </c>
    </row>
    <row r="4441" spans="1:17" x14ac:dyDescent="0.2">
      <c r="A4441" s="8" t="s">
        <v>4880</v>
      </c>
      <c r="D4441" s="8" t="s">
        <v>5006</v>
      </c>
      <c r="G4441" s="8" t="s">
        <v>1495</v>
      </c>
      <c r="M4441" t="s">
        <v>4880</v>
      </c>
      <c r="N4441">
        <v>128</v>
      </c>
      <c r="P4441" t="s">
        <v>5006</v>
      </c>
      <c r="Q4441">
        <v>134</v>
      </c>
    </row>
    <row r="4442" spans="1:17" x14ac:dyDescent="0.2">
      <c r="A4442" s="8" t="s">
        <v>7747</v>
      </c>
      <c r="D4442" s="8" t="s">
        <v>5011</v>
      </c>
      <c r="G4442" s="8" t="s">
        <v>1339</v>
      </c>
      <c r="M4442" t="s">
        <v>7747</v>
      </c>
      <c r="N4442">
        <v>139</v>
      </c>
      <c r="P4442" t="s">
        <v>5011</v>
      </c>
      <c r="Q4442">
        <v>133</v>
      </c>
    </row>
    <row r="4443" spans="1:17" x14ac:dyDescent="0.2">
      <c r="A4443" s="8" t="s">
        <v>2897</v>
      </c>
      <c r="D4443" s="8" t="s">
        <v>6656</v>
      </c>
      <c r="G4443" s="8" t="s">
        <v>1401</v>
      </c>
      <c r="M4443" t="s">
        <v>2897</v>
      </c>
      <c r="N4443">
        <v>175</v>
      </c>
      <c r="P4443" t="s">
        <v>6656</v>
      </c>
      <c r="Q4443">
        <v>106</v>
      </c>
    </row>
    <row r="4444" spans="1:17" x14ac:dyDescent="0.2">
      <c r="A4444" s="8" t="s">
        <v>2436</v>
      </c>
      <c r="D4444" s="8" t="s">
        <v>5449</v>
      </c>
      <c r="G4444" s="8" t="s">
        <v>4209</v>
      </c>
      <c r="M4444" t="s">
        <v>2436</v>
      </c>
      <c r="N4444">
        <v>162</v>
      </c>
      <c r="P4444" t="s">
        <v>5449</v>
      </c>
      <c r="Q4444">
        <v>135</v>
      </c>
    </row>
    <row r="4445" spans="1:17" x14ac:dyDescent="0.2">
      <c r="A4445" s="8" t="s">
        <v>2090</v>
      </c>
      <c r="D4445" s="8" t="s">
        <v>2812</v>
      </c>
      <c r="G4445" s="8" t="s">
        <v>4233</v>
      </c>
      <c r="M4445" t="s">
        <v>2090</v>
      </c>
      <c r="N4445">
        <v>149</v>
      </c>
      <c r="P4445" t="s">
        <v>2812</v>
      </c>
      <c r="Q4445">
        <v>144</v>
      </c>
    </row>
    <row r="4446" spans="1:17" x14ac:dyDescent="0.2">
      <c r="A4446" s="8" t="s">
        <v>4935</v>
      </c>
      <c r="D4446" s="8" t="s">
        <v>5000</v>
      </c>
      <c r="G4446" s="8" t="s">
        <v>1657</v>
      </c>
      <c r="M4446" t="s">
        <v>4935</v>
      </c>
      <c r="N4446">
        <v>121</v>
      </c>
      <c r="P4446" t="s">
        <v>5000</v>
      </c>
      <c r="Q4446">
        <v>135</v>
      </c>
    </row>
    <row r="4447" spans="1:17" x14ac:dyDescent="0.2">
      <c r="A4447" s="8" t="s">
        <v>5038</v>
      </c>
      <c r="D4447" s="8" t="s">
        <v>8180</v>
      </c>
      <c r="G4447" s="8" t="s">
        <v>1549</v>
      </c>
      <c r="M4447" t="s">
        <v>5038</v>
      </c>
      <c r="N4447">
        <v>108</v>
      </c>
      <c r="P4447" t="s">
        <v>8180</v>
      </c>
      <c r="Q4447">
        <v>138</v>
      </c>
    </row>
    <row r="4448" spans="1:17" x14ac:dyDescent="0.2">
      <c r="A4448" s="8" t="s">
        <v>5776</v>
      </c>
      <c r="D4448" s="8" t="s">
        <v>7275</v>
      </c>
      <c r="G4448" s="8" t="s">
        <v>4272</v>
      </c>
      <c r="M4448" t="s">
        <v>5776</v>
      </c>
      <c r="N4448">
        <v>71</v>
      </c>
      <c r="P4448" t="s">
        <v>7275</v>
      </c>
      <c r="Q4448">
        <v>114</v>
      </c>
    </row>
    <row r="4449" spans="1:17" x14ac:dyDescent="0.2">
      <c r="A4449" s="8" t="s">
        <v>5958</v>
      </c>
      <c r="D4449" s="8" t="s">
        <v>5668</v>
      </c>
      <c r="G4449" s="8" t="s">
        <v>4290</v>
      </c>
      <c r="M4449" t="s">
        <v>5958</v>
      </c>
      <c r="N4449">
        <v>47</v>
      </c>
      <c r="P4449" t="s">
        <v>5668</v>
      </c>
      <c r="Q4449">
        <v>86</v>
      </c>
    </row>
    <row r="4450" spans="1:17" x14ac:dyDescent="0.2">
      <c r="A4450" s="8" t="s">
        <v>7277</v>
      </c>
      <c r="D4450" s="8" t="s">
        <v>5724</v>
      </c>
      <c r="G4450" s="8" t="s">
        <v>4312</v>
      </c>
      <c r="M4450" t="s">
        <v>7277</v>
      </c>
      <c r="N4450">
        <v>57</v>
      </c>
      <c r="P4450" t="s">
        <v>5724</v>
      </c>
      <c r="Q4450">
        <v>77</v>
      </c>
    </row>
    <row r="4451" spans="1:17" x14ac:dyDescent="0.2">
      <c r="A4451" s="8" t="s">
        <v>7748</v>
      </c>
      <c r="D4451" s="8" t="s">
        <v>5883</v>
      </c>
      <c r="G4451" s="8" t="s">
        <v>1700</v>
      </c>
      <c r="M4451" t="s">
        <v>7748</v>
      </c>
      <c r="N4451">
        <v>34</v>
      </c>
      <c r="P4451" t="s">
        <v>5883</v>
      </c>
      <c r="Q4451">
        <v>59</v>
      </c>
    </row>
    <row r="4452" spans="1:17" x14ac:dyDescent="0.2">
      <c r="A4452" s="8" t="s">
        <v>6337</v>
      </c>
      <c r="D4452" s="8" t="s">
        <v>5978</v>
      </c>
      <c r="G4452" s="8" t="s">
        <v>1752</v>
      </c>
      <c r="M4452" t="s">
        <v>6337</v>
      </c>
      <c r="N4452">
        <v>30</v>
      </c>
      <c r="P4452" t="s">
        <v>5978</v>
      </c>
      <c r="Q4452">
        <v>64</v>
      </c>
    </row>
    <row r="4453" spans="1:17" x14ac:dyDescent="0.2">
      <c r="A4453" s="8" t="s">
        <v>2783</v>
      </c>
      <c r="D4453" s="8" t="s">
        <v>6982</v>
      </c>
      <c r="G4453" s="8" t="s">
        <v>4335</v>
      </c>
      <c r="M4453" t="s">
        <v>2783</v>
      </c>
      <c r="N4453">
        <v>132</v>
      </c>
      <c r="P4453" t="s">
        <v>6982</v>
      </c>
      <c r="Q4453">
        <v>49</v>
      </c>
    </row>
    <row r="4454" spans="1:17" x14ac:dyDescent="0.2">
      <c r="A4454" s="8" t="s">
        <v>2387</v>
      </c>
      <c r="D4454" s="8" t="s">
        <v>6138</v>
      </c>
      <c r="G4454" s="8" t="s">
        <v>4410</v>
      </c>
      <c r="M4454" t="s">
        <v>2387</v>
      </c>
      <c r="N4454">
        <v>133</v>
      </c>
      <c r="P4454" t="s">
        <v>6138</v>
      </c>
      <c r="Q4454">
        <v>50</v>
      </c>
    </row>
    <row r="4455" spans="1:17" x14ac:dyDescent="0.2">
      <c r="A4455" s="8" t="s">
        <v>2385</v>
      </c>
      <c r="D4455" s="8" t="s">
        <v>2843</v>
      </c>
      <c r="G4455" s="8" t="s">
        <v>4422</v>
      </c>
      <c r="M4455" t="s">
        <v>2385</v>
      </c>
      <c r="N4455">
        <v>128</v>
      </c>
      <c r="P4455" t="s">
        <v>2843</v>
      </c>
      <c r="Q4455">
        <v>141</v>
      </c>
    </row>
    <row r="4456" spans="1:17" x14ac:dyDescent="0.2">
      <c r="A4456" s="8" t="s">
        <v>6988</v>
      </c>
      <c r="D4456" s="8" t="s">
        <v>6291</v>
      </c>
      <c r="G4456" s="8" t="s">
        <v>4415</v>
      </c>
      <c r="M4456" t="s">
        <v>6988</v>
      </c>
      <c r="N4456">
        <v>78</v>
      </c>
      <c r="P4456" t="s">
        <v>6291</v>
      </c>
      <c r="Q4456">
        <v>120</v>
      </c>
    </row>
    <row r="4457" spans="1:17" x14ac:dyDescent="0.2">
      <c r="A4457" s="8" t="s">
        <v>3180</v>
      </c>
      <c r="D4457" s="8" t="s">
        <v>6983</v>
      </c>
      <c r="G4457" s="8" t="s">
        <v>1843</v>
      </c>
      <c r="M4457" t="s">
        <v>3180</v>
      </c>
      <c r="N4457">
        <v>75</v>
      </c>
      <c r="P4457" t="s">
        <v>6983</v>
      </c>
      <c r="Q4457">
        <v>85</v>
      </c>
    </row>
    <row r="4458" spans="1:17" x14ac:dyDescent="0.2">
      <c r="A4458" s="8" t="s">
        <v>6739</v>
      </c>
      <c r="D4458" s="8" t="s">
        <v>7739</v>
      </c>
      <c r="G4458" s="8" t="s">
        <v>4470</v>
      </c>
      <c r="M4458" t="s">
        <v>6739</v>
      </c>
      <c r="N4458">
        <v>53</v>
      </c>
      <c r="P4458" t="s">
        <v>7739</v>
      </c>
      <c r="Q4458">
        <v>74</v>
      </c>
    </row>
    <row r="4459" spans="1:17" x14ac:dyDescent="0.2">
      <c r="A4459" s="8" t="s">
        <v>3372</v>
      </c>
      <c r="D4459" s="8" t="s">
        <v>4416</v>
      </c>
      <c r="G4459" s="8" t="s">
        <v>4505</v>
      </c>
      <c r="M4459" t="s">
        <v>3372</v>
      </c>
      <c r="N4459">
        <v>111</v>
      </c>
      <c r="P4459" t="s">
        <v>4416</v>
      </c>
      <c r="Q4459">
        <v>66</v>
      </c>
    </row>
    <row r="4460" spans="1:17" x14ac:dyDescent="0.2">
      <c r="A4460" s="8" t="s">
        <v>7749</v>
      </c>
      <c r="D4460" s="8" t="s">
        <v>4503</v>
      </c>
      <c r="G4460" s="8" t="s">
        <v>4555</v>
      </c>
      <c r="M4460" t="s">
        <v>7749</v>
      </c>
      <c r="N4460">
        <v>128</v>
      </c>
      <c r="P4460" t="s">
        <v>4503</v>
      </c>
      <c r="Q4460">
        <v>44</v>
      </c>
    </row>
    <row r="4461" spans="1:17" x14ac:dyDescent="0.2">
      <c r="A4461" s="8" t="s">
        <v>1680</v>
      </c>
      <c r="D4461" s="8" t="s">
        <v>4678</v>
      </c>
      <c r="G4461" s="8" t="s">
        <v>4572</v>
      </c>
      <c r="M4461" t="s">
        <v>1680</v>
      </c>
      <c r="N4461">
        <v>99</v>
      </c>
      <c r="P4461" t="s">
        <v>4678</v>
      </c>
      <c r="Q4461">
        <v>48</v>
      </c>
    </row>
    <row r="4462" spans="1:17" x14ac:dyDescent="0.2">
      <c r="A4462" s="8" t="s">
        <v>7128</v>
      </c>
      <c r="D4462" s="8" t="s">
        <v>6984</v>
      </c>
      <c r="G4462" s="8" t="s">
        <v>6325</v>
      </c>
      <c r="M4462" t="s">
        <v>7128</v>
      </c>
      <c r="N4462">
        <v>93</v>
      </c>
      <c r="P4462" t="s">
        <v>6984</v>
      </c>
      <c r="Q4462">
        <v>38</v>
      </c>
    </row>
    <row r="4463" spans="1:17" x14ac:dyDescent="0.2">
      <c r="A4463" s="8" t="s">
        <v>1832</v>
      </c>
      <c r="D4463" s="8" t="s">
        <v>2956</v>
      </c>
      <c r="G4463" s="8" t="s">
        <v>7738</v>
      </c>
      <c r="M4463" t="s">
        <v>1832</v>
      </c>
      <c r="N4463">
        <v>85</v>
      </c>
      <c r="P4463" t="s">
        <v>2956</v>
      </c>
      <c r="Q4463">
        <v>107</v>
      </c>
    </row>
    <row r="4464" spans="1:17" x14ac:dyDescent="0.2">
      <c r="A4464" s="8" t="s">
        <v>5266</v>
      </c>
      <c r="D4464" s="8" t="s">
        <v>3015</v>
      </c>
      <c r="G4464" s="8" t="s">
        <v>4594</v>
      </c>
      <c r="M4464" t="s">
        <v>5266</v>
      </c>
      <c r="N4464">
        <v>71</v>
      </c>
      <c r="P4464" t="s">
        <v>3015</v>
      </c>
      <c r="Q4464">
        <v>94</v>
      </c>
    </row>
    <row r="4465" spans="1:17" x14ac:dyDescent="0.2">
      <c r="A4465" s="8" t="s">
        <v>5380</v>
      </c>
      <c r="D4465" s="8" t="s">
        <v>3089</v>
      </c>
      <c r="G4465" s="8" t="s">
        <v>4614</v>
      </c>
      <c r="M4465" t="s">
        <v>5380</v>
      </c>
      <c r="N4465">
        <v>56</v>
      </c>
      <c r="P4465" t="s">
        <v>3089</v>
      </c>
      <c r="Q4465">
        <v>67</v>
      </c>
    </row>
    <row r="4466" spans="1:17" x14ac:dyDescent="0.2">
      <c r="A4466" s="8" t="s">
        <v>7129</v>
      </c>
      <c r="D4466" s="8" t="s">
        <v>3211</v>
      </c>
      <c r="G4466" s="8" t="s">
        <v>4691</v>
      </c>
      <c r="M4466" t="s">
        <v>7129</v>
      </c>
      <c r="N4466">
        <v>29</v>
      </c>
      <c r="P4466" t="s">
        <v>3211</v>
      </c>
      <c r="Q4466">
        <v>63</v>
      </c>
    </row>
    <row r="4467" spans="1:17" x14ac:dyDescent="0.2">
      <c r="A4467" s="8" t="s">
        <v>2568</v>
      </c>
      <c r="D4467" s="8" t="s">
        <v>3258</v>
      </c>
      <c r="G4467" s="8" t="s">
        <v>4759</v>
      </c>
      <c r="M4467" t="s">
        <v>2568</v>
      </c>
      <c r="N4467">
        <v>171</v>
      </c>
      <c r="P4467" t="s">
        <v>3258</v>
      </c>
      <c r="Q4467">
        <v>36</v>
      </c>
    </row>
    <row r="4468" spans="1:17" x14ac:dyDescent="0.2">
      <c r="A4468" s="8" t="s">
        <v>2562</v>
      </c>
      <c r="D4468" s="8" t="s">
        <v>3293</v>
      </c>
      <c r="G4468" s="8" t="s">
        <v>4746</v>
      </c>
      <c r="M4468" t="s">
        <v>2562</v>
      </c>
      <c r="N4468">
        <v>143</v>
      </c>
      <c r="P4468" t="s">
        <v>3293</v>
      </c>
      <c r="Q4468">
        <v>131</v>
      </c>
    </row>
    <row r="4469" spans="1:17" x14ac:dyDescent="0.2">
      <c r="A4469" s="8" t="s">
        <v>5527</v>
      </c>
      <c r="D4469" s="8" t="s">
        <v>2800</v>
      </c>
      <c r="G4469" s="8" t="s">
        <v>4740</v>
      </c>
      <c r="M4469" t="s">
        <v>5527</v>
      </c>
      <c r="N4469">
        <v>126</v>
      </c>
      <c r="P4469" t="s">
        <v>2800</v>
      </c>
      <c r="Q4469">
        <v>138</v>
      </c>
    </row>
    <row r="4470" spans="1:17" x14ac:dyDescent="0.2">
      <c r="A4470" s="8" t="s">
        <v>5534</v>
      </c>
      <c r="D4470" s="8" t="s">
        <v>1336</v>
      </c>
      <c r="G4470" s="8" t="s">
        <v>4750</v>
      </c>
      <c r="M4470" t="s">
        <v>5534</v>
      </c>
      <c r="N4470">
        <v>105</v>
      </c>
      <c r="P4470" t="s">
        <v>1336</v>
      </c>
      <c r="Q4470">
        <v>113</v>
      </c>
    </row>
    <row r="4471" spans="1:17" x14ac:dyDescent="0.2">
      <c r="A4471" s="8" t="s">
        <v>1404</v>
      </c>
      <c r="D4471" s="8" t="s">
        <v>4187</v>
      </c>
      <c r="G4471" s="8" t="s">
        <v>4690</v>
      </c>
      <c r="M4471" t="s">
        <v>1404</v>
      </c>
      <c r="N4471">
        <v>124</v>
      </c>
      <c r="P4471" t="s">
        <v>4187</v>
      </c>
      <c r="Q4471">
        <v>106</v>
      </c>
    </row>
    <row r="4472" spans="1:17" x14ac:dyDescent="0.2">
      <c r="A4472" s="8" t="s">
        <v>4183</v>
      </c>
      <c r="D4472" s="8" t="s">
        <v>7740</v>
      </c>
      <c r="G4472" s="8" t="s">
        <v>4742</v>
      </c>
      <c r="M4472" t="s">
        <v>4183</v>
      </c>
      <c r="N4472">
        <v>120</v>
      </c>
      <c r="P4472" t="s">
        <v>7740</v>
      </c>
      <c r="Q4472">
        <v>105</v>
      </c>
    </row>
    <row r="4473" spans="1:17" x14ac:dyDescent="0.2">
      <c r="A4473" s="8" t="s">
        <v>4204</v>
      </c>
      <c r="D4473" s="8" t="s">
        <v>1575</v>
      </c>
      <c r="G4473" s="8" t="s">
        <v>4786</v>
      </c>
      <c r="M4473" t="s">
        <v>4204</v>
      </c>
      <c r="N4473">
        <v>106</v>
      </c>
      <c r="P4473" t="s">
        <v>1575</v>
      </c>
      <c r="Q4473">
        <v>100</v>
      </c>
    </row>
    <row r="4474" spans="1:17" x14ac:dyDescent="0.2">
      <c r="A4474" s="8" t="s">
        <v>1557</v>
      </c>
      <c r="D4474" s="8" t="s">
        <v>4267</v>
      </c>
      <c r="G4474" s="8" t="s">
        <v>4816</v>
      </c>
      <c r="M4474" t="s">
        <v>1557</v>
      </c>
      <c r="N4474">
        <v>103</v>
      </c>
      <c r="P4474" t="s">
        <v>4267</v>
      </c>
      <c r="Q4474">
        <v>92</v>
      </c>
    </row>
    <row r="4475" spans="1:17" x14ac:dyDescent="0.2">
      <c r="A4475" s="8" t="s">
        <v>4261</v>
      </c>
      <c r="D4475" s="8" t="s">
        <v>4291</v>
      </c>
      <c r="G4475" s="8" t="s">
        <v>4852</v>
      </c>
      <c r="M4475" t="s">
        <v>4261</v>
      </c>
      <c r="N4475">
        <v>106</v>
      </c>
      <c r="P4475" t="s">
        <v>4291</v>
      </c>
      <c r="Q4475">
        <v>75</v>
      </c>
    </row>
    <row r="4476" spans="1:17" x14ac:dyDescent="0.2">
      <c r="A4476" s="8" t="s">
        <v>4293</v>
      </c>
      <c r="D4476" s="8" t="s">
        <v>1699</v>
      </c>
      <c r="G4476" s="8" t="s">
        <v>4902</v>
      </c>
      <c r="M4476" t="s">
        <v>4293</v>
      </c>
      <c r="N4476">
        <v>86</v>
      </c>
      <c r="P4476" t="s">
        <v>1699</v>
      </c>
      <c r="Q4476">
        <v>92</v>
      </c>
    </row>
    <row r="4477" spans="1:17" x14ac:dyDescent="0.2">
      <c r="A4477" s="8" t="s">
        <v>6989</v>
      </c>
      <c r="D4477" s="8" t="s">
        <v>4349</v>
      </c>
      <c r="G4477" s="8" t="s">
        <v>4909</v>
      </c>
      <c r="M4477" t="s">
        <v>6989</v>
      </c>
      <c r="N4477">
        <v>81</v>
      </c>
      <c r="P4477" t="s">
        <v>4349</v>
      </c>
      <c r="Q4477">
        <v>67</v>
      </c>
    </row>
    <row r="4478" spans="1:17" x14ac:dyDescent="0.2">
      <c r="A4478" s="8" t="s">
        <v>1801</v>
      </c>
      <c r="D4478" s="8" t="s">
        <v>4460</v>
      </c>
      <c r="G4478" s="8" t="s">
        <v>4897</v>
      </c>
      <c r="M4478" t="s">
        <v>1801</v>
      </c>
      <c r="N4478">
        <v>97</v>
      </c>
      <c r="P4478" t="s">
        <v>4460</v>
      </c>
      <c r="Q4478">
        <v>80</v>
      </c>
    </row>
    <row r="4479" spans="1:17" x14ac:dyDescent="0.2">
      <c r="A4479" s="8" t="s">
        <v>4338</v>
      </c>
      <c r="D4479" s="8" t="s">
        <v>4558</v>
      </c>
      <c r="G4479" s="8" t="s">
        <v>2871</v>
      </c>
      <c r="M4479" t="s">
        <v>4338</v>
      </c>
      <c r="N4479">
        <v>78</v>
      </c>
      <c r="P4479" t="s">
        <v>4558</v>
      </c>
      <c r="Q4479">
        <v>71</v>
      </c>
    </row>
    <row r="4480" spans="1:17" x14ac:dyDescent="0.2">
      <c r="A4480" s="8" t="s">
        <v>4350</v>
      </c>
      <c r="D4480" s="8" t="s">
        <v>7741</v>
      </c>
      <c r="G4480" s="8" t="s">
        <v>2438</v>
      </c>
      <c r="M4480" t="s">
        <v>4350</v>
      </c>
      <c r="N4480">
        <v>69</v>
      </c>
      <c r="P4480" t="s">
        <v>7741</v>
      </c>
      <c r="Q4480">
        <v>57</v>
      </c>
    </row>
    <row r="4481" spans="1:17" x14ac:dyDescent="0.2">
      <c r="A4481" s="8" t="s">
        <v>1842</v>
      </c>
      <c r="D4481" s="8" t="s">
        <v>7742</v>
      </c>
      <c r="G4481" s="8" t="s">
        <v>2450</v>
      </c>
      <c r="M4481" t="s">
        <v>1842</v>
      </c>
      <c r="N4481">
        <v>83</v>
      </c>
      <c r="P4481" t="s">
        <v>7742</v>
      </c>
      <c r="Q4481">
        <v>42</v>
      </c>
    </row>
    <row r="4482" spans="1:17" x14ac:dyDescent="0.2">
      <c r="A4482" s="8" t="s">
        <v>4457</v>
      </c>
      <c r="D4482" s="8" t="s">
        <v>4618</v>
      </c>
      <c r="G4482" s="8" t="s">
        <v>2277</v>
      </c>
      <c r="M4482" t="s">
        <v>4457</v>
      </c>
      <c r="N4482">
        <v>71</v>
      </c>
      <c r="P4482" t="s">
        <v>4618</v>
      </c>
      <c r="Q4482">
        <v>69</v>
      </c>
    </row>
    <row r="4483" spans="1:17" x14ac:dyDescent="0.2">
      <c r="A4483" s="8" t="s">
        <v>4520</v>
      </c>
      <c r="D4483" s="8" t="s">
        <v>4629</v>
      </c>
      <c r="G4483" s="8" t="s">
        <v>5006</v>
      </c>
      <c r="M4483" t="s">
        <v>4520</v>
      </c>
      <c r="N4483">
        <v>75</v>
      </c>
      <c r="P4483" t="s">
        <v>4629</v>
      </c>
      <c r="Q4483">
        <v>53</v>
      </c>
    </row>
    <row r="4484" spans="1:17" x14ac:dyDescent="0.2">
      <c r="A4484" s="8" t="s">
        <v>4560</v>
      </c>
      <c r="D4484" s="8" t="s">
        <v>4681</v>
      </c>
      <c r="G4484" s="8" t="s">
        <v>5011</v>
      </c>
      <c r="M4484" t="s">
        <v>4560</v>
      </c>
      <c r="N4484">
        <v>72</v>
      </c>
      <c r="P4484" t="s">
        <v>4681</v>
      </c>
      <c r="Q4484">
        <v>40</v>
      </c>
    </row>
    <row r="4485" spans="1:17" x14ac:dyDescent="0.2">
      <c r="A4485" s="8" t="s">
        <v>7750</v>
      </c>
      <c r="D4485" s="8" t="s">
        <v>4732</v>
      </c>
      <c r="G4485" s="8" t="s">
        <v>6656</v>
      </c>
      <c r="M4485" t="s">
        <v>7750</v>
      </c>
      <c r="N4485">
        <v>51</v>
      </c>
      <c r="P4485" t="s">
        <v>4732</v>
      </c>
      <c r="Q4485">
        <v>42</v>
      </c>
    </row>
    <row r="4486" spans="1:17" x14ac:dyDescent="0.2">
      <c r="A4486" s="8" t="s">
        <v>4674</v>
      </c>
      <c r="D4486" s="8" t="s">
        <v>4820</v>
      </c>
      <c r="G4486" s="8" t="s">
        <v>5449</v>
      </c>
      <c r="M4486" t="s">
        <v>4674</v>
      </c>
      <c r="N4486">
        <v>61</v>
      </c>
      <c r="P4486" t="s">
        <v>4820</v>
      </c>
      <c r="Q4486">
        <v>32</v>
      </c>
    </row>
    <row r="4487" spans="1:17" x14ac:dyDescent="0.2">
      <c r="A4487" s="8" t="s">
        <v>4704</v>
      </c>
      <c r="D4487" s="8" t="s">
        <v>2589</v>
      </c>
      <c r="G4487" s="8" t="s">
        <v>2812</v>
      </c>
      <c r="M4487" t="s">
        <v>4704</v>
      </c>
      <c r="N4487">
        <v>55</v>
      </c>
      <c r="P4487" t="s">
        <v>2589</v>
      </c>
      <c r="Q4487">
        <v>166</v>
      </c>
    </row>
    <row r="4488" spans="1:17" x14ac:dyDescent="0.2">
      <c r="A4488" s="8" t="s">
        <v>4801</v>
      </c>
      <c r="D4488" s="8" t="s">
        <v>1974</v>
      </c>
      <c r="G4488" s="8" t="s">
        <v>5000</v>
      </c>
      <c r="M4488" t="s">
        <v>4801</v>
      </c>
      <c r="N4488">
        <v>39</v>
      </c>
      <c r="P4488" t="s">
        <v>1974</v>
      </c>
      <c r="Q4488">
        <v>153</v>
      </c>
    </row>
    <row r="4489" spans="1:17" x14ac:dyDescent="0.2">
      <c r="A4489" s="8" t="s">
        <v>4903</v>
      </c>
      <c r="D4489" s="8" t="s">
        <v>2136</v>
      </c>
      <c r="G4489" s="8" t="s">
        <v>7275</v>
      </c>
      <c r="M4489" t="s">
        <v>4903</v>
      </c>
      <c r="N4489">
        <v>113</v>
      </c>
      <c r="P4489" t="s">
        <v>2136</v>
      </c>
      <c r="Q4489">
        <v>159</v>
      </c>
    </row>
    <row r="4490" spans="1:17" x14ac:dyDescent="0.2">
      <c r="A4490" s="8" t="s">
        <v>2590</v>
      </c>
      <c r="D4490" s="8" t="s">
        <v>2318</v>
      </c>
      <c r="G4490" s="8" t="s">
        <v>5668</v>
      </c>
      <c r="M4490" t="s">
        <v>2590</v>
      </c>
      <c r="N4490">
        <v>159</v>
      </c>
      <c r="P4490" t="s">
        <v>2318</v>
      </c>
      <c r="Q4490">
        <v>142</v>
      </c>
    </row>
    <row r="4491" spans="1:17" x14ac:dyDescent="0.2">
      <c r="A4491" s="8" t="s">
        <v>1978</v>
      </c>
      <c r="D4491" s="8" t="s">
        <v>4988</v>
      </c>
      <c r="G4491" s="8" t="s">
        <v>5724</v>
      </c>
      <c r="M4491" t="s">
        <v>1978</v>
      </c>
      <c r="N4491">
        <v>159</v>
      </c>
      <c r="P4491" t="s">
        <v>4988</v>
      </c>
      <c r="Q4491">
        <v>114</v>
      </c>
    </row>
    <row r="4492" spans="1:17" x14ac:dyDescent="0.2">
      <c r="A4492" s="8" t="s">
        <v>2280</v>
      </c>
      <c r="D4492" s="8" t="s">
        <v>5019</v>
      </c>
      <c r="G4492" s="8" t="s">
        <v>5883</v>
      </c>
      <c r="M4492" t="s">
        <v>2280</v>
      </c>
      <c r="N4492">
        <v>139</v>
      </c>
      <c r="P4492" t="s">
        <v>5019</v>
      </c>
      <c r="Q4492">
        <v>120</v>
      </c>
    </row>
    <row r="4493" spans="1:17" x14ac:dyDescent="0.2">
      <c r="A4493" s="8" t="s">
        <v>4949</v>
      </c>
      <c r="D4493" s="8" t="s">
        <v>6985</v>
      </c>
      <c r="G4493" s="8" t="s">
        <v>5978</v>
      </c>
      <c r="M4493" t="s">
        <v>4949</v>
      </c>
      <c r="N4493">
        <v>120</v>
      </c>
      <c r="P4493" t="s">
        <v>6985</v>
      </c>
      <c r="Q4493">
        <v>100</v>
      </c>
    </row>
    <row r="4494" spans="1:17" x14ac:dyDescent="0.2">
      <c r="A4494" s="8" t="s">
        <v>5107</v>
      </c>
      <c r="D4494" s="8" t="s">
        <v>7999</v>
      </c>
      <c r="G4494" s="8" t="s">
        <v>6982</v>
      </c>
      <c r="M4494" t="s">
        <v>5107</v>
      </c>
      <c r="N4494">
        <v>113</v>
      </c>
      <c r="P4494" t="s">
        <v>7999</v>
      </c>
      <c r="Q4494">
        <v>91</v>
      </c>
    </row>
    <row r="4495" spans="1:17" x14ac:dyDescent="0.2">
      <c r="A4495" s="8" t="s">
        <v>7751</v>
      </c>
      <c r="D4495" s="8" t="s">
        <v>7743</v>
      </c>
      <c r="G4495" s="8" t="s">
        <v>6138</v>
      </c>
      <c r="M4495" t="s">
        <v>7751</v>
      </c>
      <c r="N4495">
        <v>101</v>
      </c>
      <c r="P4495" t="s">
        <v>7743</v>
      </c>
      <c r="Q4495">
        <v>81</v>
      </c>
    </row>
    <row r="4496" spans="1:17" x14ac:dyDescent="0.2">
      <c r="A4496" s="8" t="s">
        <v>5147</v>
      </c>
      <c r="D4496" s="8" t="s">
        <v>3056</v>
      </c>
      <c r="G4496" s="8" t="s">
        <v>8430</v>
      </c>
      <c r="M4496" t="s">
        <v>5147</v>
      </c>
      <c r="N4496">
        <v>83</v>
      </c>
      <c r="P4496" t="s">
        <v>3056</v>
      </c>
      <c r="Q4496">
        <v>87</v>
      </c>
    </row>
    <row r="4497" spans="1:17" x14ac:dyDescent="0.2">
      <c r="A4497" s="8" t="s">
        <v>5242</v>
      </c>
      <c r="D4497" s="8" t="s">
        <v>7744</v>
      </c>
      <c r="G4497" s="8" t="s">
        <v>6369</v>
      </c>
      <c r="M4497" t="s">
        <v>5242</v>
      </c>
      <c r="N4497">
        <v>65</v>
      </c>
      <c r="P4497" t="s">
        <v>7744</v>
      </c>
      <c r="Q4497">
        <v>65</v>
      </c>
    </row>
    <row r="4498" spans="1:17" x14ac:dyDescent="0.2">
      <c r="A4498" s="8" t="s">
        <v>5284</v>
      </c>
      <c r="D4498" s="8" t="s">
        <v>3071</v>
      </c>
      <c r="G4498" s="8" t="s">
        <v>2843</v>
      </c>
      <c r="M4498" t="s">
        <v>5284</v>
      </c>
      <c r="N4498">
        <v>51</v>
      </c>
      <c r="P4498" t="s">
        <v>3071</v>
      </c>
      <c r="Q4498">
        <v>83</v>
      </c>
    </row>
    <row r="4499" spans="1:17" x14ac:dyDescent="0.2">
      <c r="A4499" s="8" t="s">
        <v>7752</v>
      </c>
      <c r="D4499" s="8" t="s">
        <v>3176</v>
      </c>
      <c r="G4499" s="8" t="s">
        <v>6291</v>
      </c>
      <c r="M4499" t="s">
        <v>7752</v>
      </c>
      <c r="N4499">
        <v>35</v>
      </c>
      <c r="P4499" t="s">
        <v>3176</v>
      </c>
      <c r="Q4499">
        <v>73</v>
      </c>
    </row>
    <row r="4500" spans="1:17" x14ac:dyDescent="0.2">
      <c r="A4500" s="8" t="s">
        <v>5489</v>
      </c>
      <c r="D4500" s="8" t="s">
        <v>7276</v>
      </c>
      <c r="G4500" s="8" t="s">
        <v>6983</v>
      </c>
      <c r="M4500" t="s">
        <v>5489</v>
      </c>
      <c r="N4500">
        <v>108</v>
      </c>
      <c r="P4500" t="s">
        <v>7276</v>
      </c>
      <c r="Q4500">
        <v>73</v>
      </c>
    </row>
    <row r="4501" spans="1:17" x14ac:dyDescent="0.2">
      <c r="A4501" s="8" t="s">
        <v>2510</v>
      </c>
      <c r="D4501" s="8" t="s">
        <v>8134</v>
      </c>
      <c r="G4501" s="8" t="s">
        <v>7739</v>
      </c>
      <c r="M4501" t="s">
        <v>2510</v>
      </c>
      <c r="N4501">
        <v>125</v>
      </c>
      <c r="P4501" t="s">
        <v>8134</v>
      </c>
      <c r="Q4501">
        <v>19</v>
      </c>
    </row>
    <row r="4502" spans="1:17" x14ac:dyDescent="0.2">
      <c r="A4502" s="8" t="s">
        <v>5555</v>
      </c>
      <c r="D4502" s="8" t="s">
        <v>2625</v>
      </c>
      <c r="G4502" s="8" t="s">
        <v>4416</v>
      </c>
      <c r="M4502" t="s">
        <v>5555</v>
      </c>
      <c r="N4502">
        <v>125</v>
      </c>
      <c r="P4502" t="s">
        <v>2625</v>
      </c>
      <c r="Q4502">
        <v>150</v>
      </c>
    </row>
    <row r="4503" spans="1:17" x14ac:dyDescent="0.2">
      <c r="A4503" s="8" t="s">
        <v>1513</v>
      </c>
      <c r="D4503" s="8" t="s">
        <v>1951</v>
      </c>
      <c r="G4503" s="8" t="s">
        <v>4503</v>
      </c>
      <c r="M4503" t="s">
        <v>1513</v>
      </c>
      <c r="N4503">
        <v>137</v>
      </c>
      <c r="P4503" t="s">
        <v>1951</v>
      </c>
      <c r="Q4503">
        <v>144</v>
      </c>
    </row>
    <row r="4504" spans="1:17" x14ac:dyDescent="0.2">
      <c r="A4504" s="8" t="s">
        <v>1466</v>
      </c>
      <c r="D4504" s="8" t="s">
        <v>6986</v>
      </c>
      <c r="G4504" s="8" t="s">
        <v>4678</v>
      </c>
      <c r="M4504" t="s">
        <v>1466</v>
      </c>
      <c r="N4504">
        <v>123</v>
      </c>
      <c r="P4504" t="s">
        <v>6986</v>
      </c>
      <c r="Q4504">
        <v>138</v>
      </c>
    </row>
    <row r="4505" spans="1:17" x14ac:dyDescent="0.2">
      <c r="A4505" s="8" t="s">
        <v>5585</v>
      </c>
      <c r="D4505" s="8" t="s">
        <v>1326</v>
      </c>
      <c r="G4505" s="8" t="s">
        <v>6984</v>
      </c>
      <c r="M4505" t="s">
        <v>5585</v>
      </c>
      <c r="N4505">
        <v>112</v>
      </c>
      <c r="P4505" t="s">
        <v>1326</v>
      </c>
      <c r="Q4505">
        <v>130</v>
      </c>
    </row>
    <row r="4506" spans="1:17" x14ac:dyDescent="0.2">
      <c r="A4506" s="8" t="s">
        <v>7753</v>
      </c>
      <c r="D4506" s="8" t="s">
        <v>4177</v>
      </c>
      <c r="G4506" s="8" t="s">
        <v>2956</v>
      </c>
      <c r="M4506" t="s">
        <v>7753</v>
      </c>
      <c r="N4506">
        <v>93</v>
      </c>
      <c r="P4506" t="s">
        <v>4177</v>
      </c>
      <c r="Q4506">
        <v>110</v>
      </c>
    </row>
    <row r="4507" spans="1:17" x14ac:dyDescent="0.2">
      <c r="A4507" s="8" t="s">
        <v>1653</v>
      </c>
      <c r="D4507" s="8" t="s">
        <v>1538</v>
      </c>
      <c r="G4507" s="8" t="s">
        <v>3015</v>
      </c>
      <c r="M4507" t="s">
        <v>1653</v>
      </c>
      <c r="N4507">
        <v>123</v>
      </c>
      <c r="P4507" t="s">
        <v>1538</v>
      </c>
      <c r="Q4507">
        <v>108</v>
      </c>
    </row>
    <row r="4508" spans="1:17" x14ac:dyDescent="0.2">
      <c r="A4508" s="8" t="s">
        <v>1641</v>
      </c>
      <c r="D4508" s="8" t="s">
        <v>4247</v>
      </c>
      <c r="G4508" s="8" t="s">
        <v>3089</v>
      </c>
      <c r="M4508" t="s">
        <v>1641</v>
      </c>
      <c r="N4508">
        <v>101</v>
      </c>
      <c r="P4508" t="s">
        <v>4247</v>
      </c>
      <c r="Q4508">
        <v>96</v>
      </c>
    </row>
    <row r="4509" spans="1:17" x14ac:dyDescent="0.2">
      <c r="A4509" s="8" t="s">
        <v>5676</v>
      </c>
      <c r="D4509" s="8" t="s">
        <v>4309</v>
      </c>
      <c r="G4509" s="8" t="s">
        <v>3211</v>
      </c>
      <c r="M4509" t="s">
        <v>5676</v>
      </c>
      <c r="N4509">
        <v>84</v>
      </c>
      <c r="P4509" t="s">
        <v>4309</v>
      </c>
      <c r="Q4509">
        <v>75</v>
      </c>
    </row>
    <row r="4510" spans="1:17" x14ac:dyDescent="0.2">
      <c r="A4510" s="8" t="s">
        <v>1820</v>
      </c>
      <c r="D4510" s="8" t="s">
        <v>1695</v>
      </c>
      <c r="G4510" s="8" t="s">
        <v>3258</v>
      </c>
      <c r="M4510" t="s">
        <v>1820</v>
      </c>
      <c r="N4510">
        <v>97</v>
      </c>
      <c r="P4510" t="s">
        <v>1695</v>
      </c>
      <c r="Q4510">
        <v>86</v>
      </c>
    </row>
    <row r="4511" spans="1:17" x14ac:dyDescent="0.2">
      <c r="A4511" s="8" t="s">
        <v>1742</v>
      </c>
      <c r="D4511" s="8" t="s">
        <v>4344</v>
      </c>
      <c r="G4511" s="8" t="s">
        <v>3293</v>
      </c>
      <c r="M4511" t="s">
        <v>1742</v>
      </c>
      <c r="N4511">
        <v>86</v>
      </c>
      <c r="P4511" t="s">
        <v>4344</v>
      </c>
      <c r="Q4511">
        <v>68</v>
      </c>
    </row>
    <row r="4512" spans="1:17" x14ac:dyDescent="0.2">
      <c r="A4512" s="8" t="s">
        <v>5715</v>
      </c>
      <c r="D4512" s="8" t="s">
        <v>4446</v>
      </c>
      <c r="G4512" s="8" t="s">
        <v>2800</v>
      </c>
      <c r="M4512" t="s">
        <v>5715</v>
      </c>
      <c r="N4512">
        <v>60</v>
      </c>
      <c r="P4512" t="s">
        <v>4446</v>
      </c>
      <c r="Q4512">
        <v>88</v>
      </c>
    </row>
    <row r="4513" spans="1:17" x14ac:dyDescent="0.2">
      <c r="A4513" s="8" t="s">
        <v>1873</v>
      </c>
      <c r="D4513" s="8" t="s">
        <v>4455</v>
      </c>
      <c r="G4513" s="8" t="s">
        <v>1336</v>
      </c>
      <c r="M4513" t="s">
        <v>1873</v>
      </c>
      <c r="N4513">
        <v>89</v>
      </c>
      <c r="P4513" t="s">
        <v>4455</v>
      </c>
      <c r="Q4513">
        <v>66</v>
      </c>
    </row>
    <row r="4514" spans="1:17" x14ac:dyDescent="0.2">
      <c r="A4514" s="8" t="s">
        <v>5794</v>
      </c>
      <c r="D4514" s="8" t="s">
        <v>7745</v>
      </c>
      <c r="G4514" s="8" t="s">
        <v>4187</v>
      </c>
      <c r="M4514" t="s">
        <v>5794</v>
      </c>
      <c r="N4514">
        <v>83</v>
      </c>
      <c r="P4514" t="s">
        <v>7745</v>
      </c>
      <c r="Q4514">
        <v>49</v>
      </c>
    </row>
    <row r="4515" spans="1:17" x14ac:dyDescent="0.2">
      <c r="A4515" s="8" t="s">
        <v>5781</v>
      </c>
      <c r="D4515" s="8" t="s">
        <v>4584</v>
      </c>
      <c r="G4515" s="8" t="s">
        <v>7740</v>
      </c>
      <c r="M4515" t="s">
        <v>5781</v>
      </c>
      <c r="N4515">
        <v>69</v>
      </c>
      <c r="P4515" t="s">
        <v>4584</v>
      </c>
      <c r="Q4515">
        <v>62</v>
      </c>
    </row>
    <row r="4516" spans="1:17" x14ac:dyDescent="0.2">
      <c r="A4516" s="8" t="s">
        <v>7754</v>
      </c>
      <c r="D4516" s="8" t="s">
        <v>4644</v>
      </c>
      <c r="G4516" s="8" t="s">
        <v>1575</v>
      </c>
      <c r="M4516" t="s">
        <v>7754</v>
      </c>
      <c r="N4516">
        <v>65</v>
      </c>
      <c r="P4516" t="s">
        <v>4644</v>
      </c>
      <c r="Q4516">
        <v>53</v>
      </c>
    </row>
    <row r="4517" spans="1:17" x14ac:dyDescent="0.2">
      <c r="A4517" s="8" t="s">
        <v>5970</v>
      </c>
      <c r="D4517" s="8" t="s">
        <v>4671</v>
      </c>
      <c r="G4517" s="8" t="s">
        <v>4267</v>
      </c>
      <c r="M4517" t="s">
        <v>5970</v>
      </c>
      <c r="N4517">
        <v>75</v>
      </c>
      <c r="P4517" t="s">
        <v>4671</v>
      </c>
      <c r="Q4517">
        <v>40</v>
      </c>
    </row>
    <row r="4518" spans="1:17" x14ac:dyDescent="0.2">
      <c r="A4518" s="8" t="s">
        <v>5981</v>
      </c>
      <c r="D4518" s="8" t="s">
        <v>4824</v>
      </c>
      <c r="G4518" s="8" t="s">
        <v>4291</v>
      </c>
      <c r="M4518" t="s">
        <v>5981</v>
      </c>
      <c r="N4518">
        <v>67</v>
      </c>
      <c r="P4518" t="s">
        <v>4824</v>
      </c>
      <c r="Q4518">
        <v>46</v>
      </c>
    </row>
    <row r="4519" spans="1:17" x14ac:dyDescent="0.2">
      <c r="A4519" s="8" t="s">
        <v>5991</v>
      </c>
      <c r="D4519" s="8" t="s">
        <v>6987</v>
      </c>
      <c r="G4519" s="8" t="s">
        <v>1699</v>
      </c>
      <c r="M4519" t="s">
        <v>5991</v>
      </c>
      <c r="N4519">
        <v>57</v>
      </c>
      <c r="P4519" t="s">
        <v>6987</v>
      </c>
      <c r="Q4519">
        <v>33</v>
      </c>
    </row>
    <row r="4520" spans="1:17" x14ac:dyDescent="0.2">
      <c r="A4520" s="8" t="s">
        <v>6045</v>
      </c>
      <c r="D4520" s="8" t="s">
        <v>7746</v>
      </c>
      <c r="G4520" s="8" t="s">
        <v>4349</v>
      </c>
      <c r="M4520" t="s">
        <v>6045</v>
      </c>
      <c r="N4520">
        <v>45</v>
      </c>
      <c r="P4520" t="s">
        <v>7746</v>
      </c>
      <c r="Q4520">
        <v>16</v>
      </c>
    </row>
    <row r="4521" spans="1:17" x14ac:dyDescent="0.2">
      <c r="A4521" s="8" t="s">
        <v>6114</v>
      </c>
      <c r="D4521" s="8" t="s">
        <v>4880</v>
      </c>
      <c r="G4521" s="8" t="s">
        <v>4460</v>
      </c>
      <c r="M4521" t="s">
        <v>6114</v>
      </c>
      <c r="N4521">
        <v>37</v>
      </c>
      <c r="P4521" t="s">
        <v>4880</v>
      </c>
      <c r="Q4521">
        <v>131</v>
      </c>
    </row>
    <row r="4522" spans="1:17" x14ac:dyDescent="0.2">
      <c r="A4522" s="8" t="s">
        <v>6365</v>
      </c>
      <c r="D4522" s="8" t="s">
        <v>7747</v>
      </c>
      <c r="G4522" s="8" t="s">
        <v>4558</v>
      </c>
      <c r="M4522" t="s">
        <v>6365</v>
      </c>
      <c r="N4522">
        <v>138</v>
      </c>
      <c r="P4522" t="s">
        <v>7747</v>
      </c>
      <c r="Q4522">
        <v>142</v>
      </c>
    </row>
    <row r="4523" spans="1:17" x14ac:dyDescent="0.2">
      <c r="A4523" s="8" t="s">
        <v>2906</v>
      </c>
      <c r="D4523" s="8" t="s">
        <v>2897</v>
      </c>
      <c r="G4523" s="8" t="s">
        <v>7741</v>
      </c>
      <c r="M4523" t="s">
        <v>2906</v>
      </c>
      <c r="N4523">
        <v>183</v>
      </c>
      <c r="P4523" t="s">
        <v>2897</v>
      </c>
      <c r="Q4523">
        <v>182</v>
      </c>
    </row>
    <row r="4524" spans="1:17" x14ac:dyDescent="0.2">
      <c r="A4524" s="8" t="s">
        <v>2453</v>
      </c>
      <c r="D4524" s="8" t="s">
        <v>2436</v>
      </c>
      <c r="G4524" s="8" t="s">
        <v>7742</v>
      </c>
      <c r="M4524" t="s">
        <v>2453</v>
      </c>
      <c r="N4524">
        <v>175</v>
      </c>
      <c r="P4524" t="s">
        <v>2436</v>
      </c>
      <c r="Q4524">
        <v>165</v>
      </c>
    </row>
    <row r="4525" spans="1:17" x14ac:dyDescent="0.2">
      <c r="A4525" s="8" t="s">
        <v>1924</v>
      </c>
      <c r="D4525" s="8" t="s">
        <v>2090</v>
      </c>
      <c r="G4525" s="8" t="s">
        <v>4618</v>
      </c>
      <c r="M4525" t="s">
        <v>1924</v>
      </c>
      <c r="N4525">
        <v>148</v>
      </c>
      <c r="P4525" t="s">
        <v>2090</v>
      </c>
      <c r="Q4525">
        <v>157</v>
      </c>
    </row>
    <row r="4526" spans="1:17" x14ac:dyDescent="0.2">
      <c r="A4526" s="8" t="s">
        <v>2227</v>
      </c>
      <c r="D4526" s="8" t="s">
        <v>4935</v>
      </c>
      <c r="G4526" s="8" t="s">
        <v>4629</v>
      </c>
      <c r="M4526" t="s">
        <v>2227</v>
      </c>
      <c r="N4526">
        <v>128</v>
      </c>
      <c r="P4526" t="s">
        <v>4935</v>
      </c>
      <c r="Q4526">
        <v>131</v>
      </c>
    </row>
    <row r="4527" spans="1:17" x14ac:dyDescent="0.2">
      <c r="A4527" s="8" t="s">
        <v>6287</v>
      </c>
      <c r="D4527" s="8" t="s">
        <v>5038</v>
      </c>
      <c r="G4527" s="8" t="s">
        <v>4681</v>
      </c>
      <c r="M4527" t="s">
        <v>6287</v>
      </c>
      <c r="N4527">
        <v>129</v>
      </c>
      <c r="P4527" t="s">
        <v>5038</v>
      </c>
      <c r="Q4527">
        <v>102</v>
      </c>
    </row>
    <row r="4528" spans="1:17" x14ac:dyDescent="0.2">
      <c r="A4528" s="8" t="s">
        <v>6280</v>
      </c>
      <c r="D4528" s="8" t="s">
        <v>5776</v>
      </c>
      <c r="G4528" s="8" t="s">
        <v>4732</v>
      </c>
      <c r="M4528" t="s">
        <v>6280</v>
      </c>
      <c r="N4528">
        <v>124</v>
      </c>
      <c r="P4528" t="s">
        <v>5776</v>
      </c>
      <c r="Q4528">
        <v>65</v>
      </c>
    </row>
    <row r="4529" spans="1:17" x14ac:dyDescent="0.2">
      <c r="A4529" s="8" t="s">
        <v>2949</v>
      </c>
      <c r="D4529" s="8" t="s">
        <v>5958</v>
      </c>
      <c r="G4529" s="8" t="s">
        <v>8431</v>
      </c>
      <c r="M4529" t="s">
        <v>2949</v>
      </c>
      <c r="N4529">
        <v>115</v>
      </c>
      <c r="P4529" t="s">
        <v>5958</v>
      </c>
      <c r="Q4529">
        <v>48</v>
      </c>
    </row>
    <row r="4530" spans="1:17" x14ac:dyDescent="0.2">
      <c r="A4530" s="8" t="s">
        <v>7755</v>
      </c>
      <c r="D4530" s="8" t="s">
        <v>7277</v>
      </c>
      <c r="G4530" s="8" t="s">
        <v>4820</v>
      </c>
      <c r="M4530" t="s">
        <v>7755</v>
      </c>
      <c r="N4530">
        <v>76</v>
      </c>
      <c r="P4530" t="s">
        <v>7277</v>
      </c>
      <c r="Q4530">
        <v>62</v>
      </c>
    </row>
    <row r="4531" spans="1:17" x14ac:dyDescent="0.2">
      <c r="A4531" s="8" t="s">
        <v>3139</v>
      </c>
      <c r="D4531" s="8" t="s">
        <v>7748</v>
      </c>
      <c r="G4531" s="8" t="s">
        <v>8432</v>
      </c>
      <c r="M4531" t="s">
        <v>3139</v>
      </c>
      <c r="N4531">
        <v>69</v>
      </c>
      <c r="P4531" t="s">
        <v>7748</v>
      </c>
      <c r="Q4531">
        <v>29</v>
      </c>
    </row>
    <row r="4532" spans="1:17" x14ac:dyDescent="0.2">
      <c r="A4532" s="8" t="s">
        <v>3296</v>
      </c>
      <c r="D4532" s="8" t="s">
        <v>6337</v>
      </c>
      <c r="G4532" s="8" t="s">
        <v>2589</v>
      </c>
      <c r="M4532" t="s">
        <v>3296</v>
      </c>
      <c r="N4532">
        <v>134</v>
      </c>
      <c r="P4532" t="s">
        <v>6337</v>
      </c>
      <c r="Q4532">
        <v>31</v>
      </c>
    </row>
    <row r="4533" spans="1:17" x14ac:dyDescent="0.2">
      <c r="A4533" s="8" t="s">
        <v>2803</v>
      </c>
      <c r="D4533" s="8" t="s">
        <v>2783</v>
      </c>
      <c r="G4533" s="8" t="s">
        <v>1974</v>
      </c>
      <c r="M4533" t="s">
        <v>2803</v>
      </c>
      <c r="N4533">
        <v>123</v>
      </c>
      <c r="P4533" t="s">
        <v>2783</v>
      </c>
      <c r="Q4533">
        <v>133</v>
      </c>
    </row>
    <row r="4534" spans="1:17" x14ac:dyDescent="0.2">
      <c r="A4534" s="8" t="s">
        <v>3356</v>
      </c>
      <c r="D4534" s="8" t="s">
        <v>2387</v>
      </c>
      <c r="G4534" s="8" t="s">
        <v>2136</v>
      </c>
      <c r="M4534" t="s">
        <v>3356</v>
      </c>
      <c r="N4534">
        <v>124</v>
      </c>
      <c r="P4534" t="s">
        <v>2387</v>
      </c>
      <c r="Q4534">
        <v>135</v>
      </c>
    </row>
    <row r="4535" spans="1:17" x14ac:dyDescent="0.2">
      <c r="A4535" s="8" t="s">
        <v>6657</v>
      </c>
      <c r="D4535" s="8" t="s">
        <v>2385</v>
      </c>
      <c r="G4535" s="8" t="s">
        <v>2318</v>
      </c>
      <c r="M4535" t="s">
        <v>6657</v>
      </c>
      <c r="N4535">
        <v>68</v>
      </c>
      <c r="P4535" t="s">
        <v>2385</v>
      </c>
      <c r="Q4535">
        <v>129</v>
      </c>
    </row>
    <row r="4536" spans="1:17" x14ac:dyDescent="0.2">
      <c r="A4536" s="8" t="s">
        <v>6658</v>
      </c>
      <c r="D4536" s="8" t="s">
        <v>8135</v>
      </c>
      <c r="G4536" s="8" t="s">
        <v>4988</v>
      </c>
      <c r="M4536" t="s">
        <v>6658</v>
      </c>
      <c r="N4536">
        <v>76</v>
      </c>
      <c r="P4536" t="s">
        <v>8135</v>
      </c>
      <c r="Q4536">
        <v>58</v>
      </c>
    </row>
    <row r="4537" spans="1:17" x14ac:dyDescent="0.2">
      <c r="A4537" s="8" t="s">
        <v>7756</v>
      </c>
      <c r="D4537" s="8" t="s">
        <v>3180</v>
      </c>
      <c r="G4537" s="8" t="s">
        <v>5019</v>
      </c>
      <c r="M4537" t="s">
        <v>7756</v>
      </c>
      <c r="N4537">
        <v>64</v>
      </c>
      <c r="P4537" t="s">
        <v>3180</v>
      </c>
      <c r="Q4537">
        <v>72</v>
      </c>
    </row>
    <row r="4538" spans="1:17" x14ac:dyDescent="0.2">
      <c r="A4538" s="8" t="s">
        <v>3288</v>
      </c>
      <c r="D4538" s="8" t="s">
        <v>6739</v>
      </c>
      <c r="G4538" s="8" t="s">
        <v>6985</v>
      </c>
      <c r="M4538" t="s">
        <v>3288</v>
      </c>
      <c r="N4538">
        <v>51</v>
      </c>
      <c r="P4538" t="s">
        <v>6739</v>
      </c>
      <c r="Q4538">
        <v>46</v>
      </c>
    </row>
    <row r="4539" spans="1:17" x14ac:dyDescent="0.2">
      <c r="A4539" s="8" t="s">
        <v>3332</v>
      </c>
      <c r="D4539" s="8" t="s">
        <v>3372</v>
      </c>
      <c r="G4539" s="8" t="s">
        <v>7999</v>
      </c>
      <c r="M4539" t="s">
        <v>3332</v>
      </c>
      <c r="N4539">
        <v>119</v>
      </c>
      <c r="P4539" t="s">
        <v>3372</v>
      </c>
      <c r="Q4539">
        <v>118</v>
      </c>
    </row>
    <row r="4540" spans="1:17" x14ac:dyDescent="0.2">
      <c r="A4540" s="8" t="s">
        <v>2786</v>
      </c>
      <c r="D4540" s="8" t="s">
        <v>7749</v>
      </c>
      <c r="G4540" s="8" t="s">
        <v>7743</v>
      </c>
      <c r="M4540" t="s">
        <v>2786</v>
      </c>
      <c r="N4540">
        <v>125</v>
      </c>
      <c r="P4540" t="s">
        <v>7749</v>
      </c>
      <c r="Q4540">
        <v>127</v>
      </c>
    </row>
    <row r="4541" spans="1:17" x14ac:dyDescent="0.2">
      <c r="A4541" s="8" t="s">
        <v>1433</v>
      </c>
      <c r="D4541" s="8" t="s">
        <v>1680</v>
      </c>
      <c r="G4541" s="8" t="s">
        <v>3056</v>
      </c>
      <c r="M4541" t="s">
        <v>1433</v>
      </c>
      <c r="N4541">
        <v>124</v>
      </c>
      <c r="P4541" t="s">
        <v>1680</v>
      </c>
      <c r="Q4541">
        <v>103</v>
      </c>
    </row>
    <row r="4542" spans="1:17" x14ac:dyDescent="0.2">
      <c r="A4542" s="8" t="s">
        <v>3422</v>
      </c>
      <c r="D4542" s="8" t="s">
        <v>7128</v>
      </c>
      <c r="G4542" s="8" t="s">
        <v>7744</v>
      </c>
      <c r="M4542" t="s">
        <v>3422</v>
      </c>
      <c r="N4542">
        <v>110</v>
      </c>
      <c r="P4542" t="s">
        <v>7128</v>
      </c>
      <c r="Q4542">
        <v>97</v>
      </c>
    </row>
    <row r="4543" spans="1:17" x14ac:dyDescent="0.2">
      <c r="A4543" s="8" t="s">
        <v>3450</v>
      </c>
      <c r="D4543" s="8" t="s">
        <v>1832</v>
      </c>
      <c r="G4543" s="8" t="s">
        <v>3071</v>
      </c>
      <c r="M4543" t="s">
        <v>3450</v>
      </c>
      <c r="N4543">
        <v>99</v>
      </c>
      <c r="P4543" t="s">
        <v>1832</v>
      </c>
      <c r="Q4543">
        <v>88</v>
      </c>
    </row>
    <row r="4544" spans="1:17" x14ac:dyDescent="0.2">
      <c r="A4544" s="8" t="s">
        <v>3467</v>
      </c>
      <c r="D4544" s="8" t="s">
        <v>5266</v>
      </c>
      <c r="G4544" s="8" t="s">
        <v>3176</v>
      </c>
      <c r="M4544" t="s">
        <v>3467</v>
      </c>
      <c r="N4544">
        <v>94</v>
      </c>
      <c r="P4544" t="s">
        <v>5266</v>
      </c>
      <c r="Q4544">
        <v>72</v>
      </c>
    </row>
    <row r="4545" spans="1:17" x14ac:dyDescent="0.2">
      <c r="A4545" s="8" t="s">
        <v>7757</v>
      </c>
      <c r="D4545" s="8" t="s">
        <v>5380</v>
      </c>
      <c r="G4545" s="8" t="s">
        <v>7276</v>
      </c>
      <c r="M4545" t="s">
        <v>7757</v>
      </c>
      <c r="N4545">
        <v>77</v>
      </c>
      <c r="P4545" t="s">
        <v>5380</v>
      </c>
      <c r="Q4545">
        <v>59</v>
      </c>
    </row>
    <row r="4546" spans="1:17" x14ac:dyDescent="0.2">
      <c r="A4546" s="8" t="s">
        <v>3483</v>
      </c>
      <c r="D4546" s="8" t="s">
        <v>7129</v>
      </c>
      <c r="G4546" s="8" t="s">
        <v>8134</v>
      </c>
      <c r="M4546" t="s">
        <v>3483</v>
      </c>
      <c r="N4546">
        <v>116</v>
      </c>
      <c r="P4546" t="s">
        <v>7129</v>
      </c>
      <c r="Q4546">
        <v>49</v>
      </c>
    </row>
    <row r="4547" spans="1:17" x14ac:dyDescent="0.2">
      <c r="A4547" s="8" t="s">
        <v>3492</v>
      </c>
      <c r="D4547" s="8" t="s">
        <v>2568</v>
      </c>
      <c r="G4547" s="8" t="s">
        <v>2625</v>
      </c>
      <c r="M4547" t="s">
        <v>3492</v>
      </c>
      <c r="N4547">
        <v>87</v>
      </c>
      <c r="P4547" t="s">
        <v>2568</v>
      </c>
      <c r="Q4547">
        <v>166</v>
      </c>
    </row>
    <row r="4548" spans="1:17" x14ac:dyDescent="0.2">
      <c r="A4548" s="8" t="s">
        <v>3537</v>
      </c>
      <c r="D4548" s="8" t="s">
        <v>2562</v>
      </c>
      <c r="G4548" s="8" t="s">
        <v>1951</v>
      </c>
      <c r="M4548" t="s">
        <v>3537</v>
      </c>
      <c r="N4548">
        <v>72</v>
      </c>
      <c r="P4548" t="s">
        <v>2562</v>
      </c>
      <c r="Q4548">
        <v>147</v>
      </c>
    </row>
    <row r="4549" spans="1:17" x14ac:dyDescent="0.2">
      <c r="A4549" s="8" t="s">
        <v>1713</v>
      </c>
      <c r="D4549" s="8" t="s">
        <v>5527</v>
      </c>
      <c r="G4549" s="8" t="s">
        <v>6986</v>
      </c>
      <c r="M4549" t="s">
        <v>1713</v>
      </c>
      <c r="N4549">
        <v>91</v>
      </c>
      <c r="P4549" t="s">
        <v>5527</v>
      </c>
      <c r="Q4549">
        <v>120</v>
      </c>
    </row>
    <row r="4550" spans="1:17" x14ac:dyDescent="0.2">
      <c r="A4550" s="8" t="s">
        <v>1777</v>
      </c>
      <c r="D4550" s="8" t="s">
        <v>5534</v>
      </c>
      <c r="G4550" s="8" t="s">
        <v>1326</v>
      </c>
      <c r="M4550" t="s">
        <v>1777</v>
      </c>
      <c r="N4550">
        <v>80</v>
      </c>
      <c r="P4550" t="s">
        <v>5534</v>
      </c>
      <c r="Q4550">
        <v>105</v>
      </c>
    </row>
    <row r="4551" spans="1:17" x14ac:dyDescent="0.2">
      <c r="A4551" s="8" t="s">
        <v>3588</v>
      </c>
      <c r="D4551" s="8" t="s">
        <v>1404</v>
      </c>
      <c r="G4551" s="8" t="s">
        <v>4177</v>
      </c>
      <c r="M4551" t="s">
        <v>3588</v>
      </c>
      <c r="N4551">
        <v>58</v>
      </c>
      <c r="P4551" t="s">
        <v>1404</v>
      </c>
      <c r="Q4551">
        <v>130</v>
      </c>
    </row>
    <row r="4552" spans="1:17" x14ac:dyDescent="0.2">
      <c r="A4552" s="8" t="s">
        <v>3658</v>
      </c>
      <c r="D4552" s="8" t="s">
        <v>4183</v>
      </c>
      <c r="G4552" s="8" t="s">
        <v>1538</v>
      </c>
      <c r="M4552" t="s">
        <v>3658</v>
      </c>
      <c r="N4552">
        <v>91</v>
      </c>
      <c r="P4552" t="s">
        <v>4183</v>
      </c>
      <c r="Q4552">
        <v>112</v>
      </c>
    </row>
    <row r="4553" spans="1:17" x14ac:dyDescent="0.2">
      <c r="A4553" s="8" t="s">
        <v>3713</v>
      </c>
      <c r="D4553" s="8" t="s">
        <v>4204</v>
      </c>
      <c r="G4553" s="8" t="s">
        <v>4247</v>
      </c>
      <c r="M4553" t="s">
        <v>3713</v>
      </c>
      <c r="N4553">
        <v>74</v>
      </c>
      <c r="P4553" t="s">
        <v>4204</v>
      </c>
      <c r="Q4553">
        <v>103</v>
      </c>
    </row>
    <row r="4554" spans="1:17" x14ac:dyDescent="0.2">
      <c r="A4554" s="8" t="s">
        <v>3741</v>
      </c>
      <c r="D4554" s="8" t="s">
        <v>1557</v>
      </c>
      <c r="G4554" s="8" t="s">
        <v>4309</v>
      </c>
      <c r="M4554" t="s">
        <v>3741</v>
      </c>
      <c r="N4554">
        <v>65</v>
      </c>
      <c r="P4554" t="s">
        <v>1557</v>
      </c>
      <c r="Q4554">
        <v>106</v>
      </c>
    </row>
    <row r="4555" spans="1:17" x14ac:dyDescent="0.2">
      <c r="A4555" s="8" t="s">
        <v>3814</v>
      </c>
      <c r="D4555" s="8" t="s">
        <v>4261</v>
      </c>
      <c r="G4555" s="8" t="s">
        <v>1695</v>
      </c>
      <c r="M4555" t="s">
        <v>3814</v>
      </c>
      <c r="N4555">
        <v>87</v>
      </c>
      <c r="P4555" t="s">
        <v>4261</v>
      </c>
      <c r="Q4555">
        <v>110</v>
      </c>
    </row>
    <row r="4556" spans="1:17" x14ac:dyDescent="0.2">
      <c r="A4556" s="8" t="s">
        <v>3838</v>
      </c>
      <c r="D4556" s="8" t="s">
        <v>4293</v>
      </c>
      <c r="G4556" s="8" t="s">
        <v>4344</v>
      </c>
      <c r="M4556" t="s">
        <v>3838</v>
      </c>
      <c r="N4556">
        <v>51</v>
      </c>
      <c r="P4556" t="s">
        <v>4293</v>
      </c>
      <c r="Q4556">
        <v>86</v>
      </c>
    </row>
    <row r="4557" spans="1:17" x14ac:dyDescent="0.2">
      <c r="A4557" s="8" t="s">
        <v>3829</v>
      </c>
      <c r="D4557" s="8" t="s">
        <v>6989</v>
      </c>
      <c r="G4557" s="8" t="s">
        <v>4446</v>
      </c>
      <c r="M4557" t="s">
        <v>3829</v>
      </c>
      <c r="N4557">
        <v>56</v>
      </c>
      <c r="P4557" t="s">
        <v>6989</v>
      </c>
      <c r="Q4557">
        <v>86</v>
      </c>
    </row>
    <row r="4558" spans="1:17" x14ac:dyDescent="0.2">
      <c r="A4558" s="8" t="s">
        <v>3906</v>
      </c>
      <c r="D4558" s="8" t="s">
        <v>1801</v>
      </c>
      <c r="G4558" s="8" t="s">
        <v>4455</v>
      </c>
      <c r="M4558" t="s">
        <v>3906</v>
      </c>
      <c r="N4558">
        <v>41</v>
      </c>
      <c r="P4558" t="s">
        <v>1801</v>
      </c>
      <c r="Q4558">
        <v>97</v>
      </c>
    </row>
    <row r="4559" spans="1:17" x14ac:dyDescent="0.2">
      <c r="A4559" s="8" t="s">
        <v>3921</v>
      </c>
      <c r="D4559" s="8" t="s">
        <v>4338</v>
      </c>
      <c r="G4559" s="8" t="s">
        <v>7745</v>
      </c>
      <c r="M4559" t="s">
        <v>3921</v>
      </c>
      <c r="N4559">
        <v>33</v>
      </c>
      <c r="P4559" t="s">
        <v>4338</v>
      </c>
      <c r="Q4559">
        <v>80</v>
      </c>
    </row>
    <row r="4560" spans="1:17" x14ac:dyDescent="0.2">
      <c r="A4560" s="8" t="s">
        <v>6167</v>
      </c>
      <c r="D4560" s="8" t="s">
        <v>4350</v>
      </c>
      <c r="G4560" s="8" t="s">
        <v>8433</v>
      </c>
      <c r="M4560" t="s">
        <v>6167</v>
      </c>
      <c r="N4560">
        <v>69</v>
      </c>
      <c r="P4560" t="s">
        <v>4350</v>
      </c>
      <c r="Q4560">
        <v>69</v>
      </c>
    </row>
    <row r="4561" spans="1:17" x14ac:dyDescent="0.2">
      <c r="A4561" s="8" t="s">
        <v>7278</v>
      </c>
      <c r="D4561" s="8" t="s">
        <v>1842</v>
      </c>
      <c r="G4561" s="8" t="s">
        <v>4584</v>
      </c>
      <c r="M4561" t="s">
        <v>7278</v>
      </c>
      <c r="N4561">
        <v>49</v>
      </c>
      <c r="P4561" t="s">
        <v>1842</v>
      </c>
      <c r="Q4561">
        <v>89</v>
      </c>
    </row>
    <row r="4562" spans="1:17" x14ac:dyDescent="0.2">
      <c r="A4562" s="8" t="s">
        <v>2678</v>
      </c>
      <c r="D4562" s="8" t="s">
        <v>4457</v>
      </c>
      <c r="G4562" s="8" t="s">
        <v>4644</v>
      </c>
      <c r="M4562" t="s">
        <v>2678</v>
      </c>
      <c r="N4562">
        <v>172</v>
      </c>
      <c r="P4562" t="s">
        <v>4457</v>
      </c>
      <c r="Q4562">
        <v>75</v>
      </c>
    </row>
    <row r="4563" spans="1:17" x14ac:dyDescent="0.2">
      <c r="A4563" s="8" t="s">
        <v>2009</v>
      </c>
      <c r="D4563" s="8" t="s">
        <v>4520</v>
      </c>
      <c r="G4563" s="8" t="s">
        <v>4671</v>
      </c>
      <c r="M4563" t="s">
        <v>2009</v>
      </c>
      <c r="N4563">
        <v>155</v>
      </c>
      <c r="P4563" t="s">
        <v>4520</v>
      </c>
      <c r="Q4563">
        <v>61</v>
      </c>
    </row>
    <row r="4564" spans="1:17" x14ac:dyDescent="0.2">
      <c r="A4564" s="8" t="s">
        <v>2184</v>
      </c>
      <c r="D4564" s="8" t="s">
        <v>4560</v>
      </c>
      <c r="G4564" s="8" t="s">
        <v>4824</v>
      </c>
      <c r="M4564" t="s">
        <v>2184</v>
      </c>
      <c r="N4564">
        <v>147</v>
      </c>
      <c r="P4564" t="s">
        <v>4560</v>
      </c>
      <c r="Q4564">
        <v>68</v>
      </c>
    </row>
    <row r="4565" spans="1:17" x14ac:dyDescent="0.2">
      <c r="A4565" s="8" t="s">
        <v>2340</v>
      </c>
      <c r="D4565" s="8" t="s">
        <v>7750</v>
      </c>
      <c r="G4565" s="8" t="s">
        <v>6987</v>
      </c>
      <c r="M4565" t="s">
        <v>2340</v>
      </c>
      <c r="N4565">
        <v>148</v>
      </c>
      <c r="P4565" t="s">
        <v>7750</v>
      </c>
      <c r="Q4565">
        <v>58</v>
      </c>
    </row>
    <row r="4566" spans="1:17" x14ac:dyDescent="0.2">
      <c r="A4566" s="8" t="s">
        <v>4124</v>
      </c>
      <c r="D4566" s="8" t="s">
        <v>4674</v>
      </c>
      <c r="G4566" s="8" t="s">
        <v>7746</v>
      </c>
      <c r="M4566" t="s">
        <v>4124</v>
      </c>
      <c r="N4566">
        <v>134</v>
      </c>
      <c r="P4566" t="s">
        <v>4674</v>
      </c>
      <c r="Q4566">
        <v>55</v>
      </c>
    </row>
    <row r="4567" spans="1:17" x14ac:dyDescent="0.2">
      <c r="A4567" s="8" t="s">
        <v>4064</v>
      </c>
      <c r="D4567" s="8" t="s">
        <v>4704</v>
      </c>
      <c r="G4567" s="8" t="s">
        <v>4880</v>
      </c>
      <c r="M4567" t="s">
        <v>4064</v>
      </c>
      <c r="N4567">
        <v>119</v>
      </c>
      <c r="P4567" t="s">
        <v>4704</v>
      </c>
      <c r="Q4567">
        <v>47</v>
      </c>
    </row>
    <row r="4568" spans="1:17" x14ac:dyDescent="0.2">
      <c r="A4568" s="8" t="s">
        <v>4046</v>
      </c>
      <c r="D4568" s="8" t="s">
        <v>4703</v>
      </c>
      <c r="G4568" s="8" t="s">
        <v>7747</v>
      </c>
      <c r="M4568" t="s">
        <v>4046</v>
      </c>
      <c r="N4568">
        <v>115</v>
      </c>
      <c r="P4568" t="s">
        <v>4703</v>
      </c>
      <c r="Q4568">
        <v>25</v>
      </c>
    </row>
    <row r="4569" spans="1:17" x14ac:dyDescent="0.2">
      <c r="A4569" s="8" t="s">
        <v>4163</v>
      </c>
      <c r="D4569" s="8" t="s">
        <v>4801</v>
      </c>
      <c r="G4569" s="8" t="s">
        <v>2897</v>
      </c>
      <c r="M4569" t="s">
        <v>4163</v>
      </c>
      <c r="N4569">
        <v>109</v>
      </c>
      <c r="P4569" t="s">
        <v>4801</v>
      </c>
      <c r="Q4569">
        <v>40</v>
      </c>
    </row>
    <row r="4570" spans="1:17" x14ac:dyDescent="0.2">
      <c r="A4570" s="8" t="s">
        <v>4119</v>
      </c>
      <c r="D4570" s="8" t="s">
        <v>4844</v>
      </c>
      <c r="G4570" s="8" t="s">
        <v>2436</v>
      </c>
      <c r="M4570" t="s">
        <v>4119</v>
      </c>
      <c r="N4570">
        <v>99</v>
      </c>
      <c r="P4570" t="s">
        <v>4844</v>
      </c>
      <c r="Q4570">
        <v>37</v>
      </c>
    </row>
    <row r="4571" spans="1:17" x14ac:dyDescent="0.2">
      <c r="A4571" s="8" t="s">
        <v>6235</v>
      </c>
      <c r="D4571" s="8" t="s">
        <v>8136</v>
      </c>
      <c r="G4571" s="8" t="s">
        <v>2090</v>
      </c>
      <c r="M4571" t="s">
        <v>6235</v>
      </c>
      <c r="N4571">
        <v>126</v>
      </c>
      <c r="P4571" t="s">
        <v>8136</v>
      </c>
      <c r="Q4571">
        <v>24</v>
      </c>
    </row>
    <row r="4572" spans="1:17" x14ac:dyDescent="0.2">
      <c r="A4572" s="8" t="s">
        <v>1461</v>
      </c>
      <c r="D4572" s="8" t="s">
        <v>4903</v>
      </c>
      <c r="G4572" s="8" t="s">
        <v>4935</v>
      </c>
      <c r="M4572" t="s">
        <v>1461</v>
      </c>
      <c r="N4572">
        <v>114</v>
      </c>
      <c r="P4572" t="s">
        <v>4903</v>
      </c>
      <c r="Q4572">
        <v>111</v>
      </c>
    </row>
    <row r="4573" spans="1:17" x14ac:dyDescent="0.2">
      <c r="A4573" s="8" t="s">
        <v>5630</v>
      </c>
      <c r="D4573" s="8" t="s">
        <v>2590</v>
      </c>
      <c r="G4573" s="8" t="s">
        <v>5038</v>
      </c>
      <c r="M4573" t="s">
        <v>5630</v>
      </c>
      <c r="N4573">
        <v>99</v>
      </c>
      <c r="P4573" t="s">
        <v>2590</v>
      </c>
      <c r="Q4573">
        <v>161</v>
      </c>
    </row>
    <row r="4574" spans="1:17" x14ac:dyDescent="0.2">
      <c r="A4574" s="8" t="s">
        <v>7758</v>
      </c>
      <c r="D4574" s="8" t="s">
        <v>1978</v>
      </c>
      <c r="G4574" s="8" t="s">
        <v>5776</v>
      </c>
      <c r="M4574" t="s">
        <v>7758</v>
      </c>
      <c r="N4574">
        <v>98</v>
      </c>
      <c r="P4574" t="s">
        <v>1978</v>
      </c>
      <c r="Q4574">
        <v>166</v>
      </c>
    </row>
    <row r="4575" spans="1:17" x14ac:dyDescent="0.2">
      <c r="A4575" s="8" t="s">
        <v>5730</v>
      </c>
      <c r="D4575" s="8" t="s">
        <v>2280</v>
      </c>
      <c r="G4575" s="8" t="s">
        <v>5958</v>
      </c>
      <c r="M4575" t="s">
        <v>5730</v>
      </c>
      <c r="N4575">
        <v>82</v>
      </c>
      <c r="P4575" t="s">
        <v>2280</v>
      </c>
      <c r="Q4575">
        <v>143</v>
      </c>
    </row>
    <row r="4576" spans="1:17" x14ac:dyDescent="0.2">
      <c r="A4576" s="8" t="s">
        <v>5849</v>
      </c>
      <c r="D4576" s="8" t="s">
        <v>4949</v>
      </c>
      <c r="G4576" s="8" t="s">
        <v>7277</v>
      </c>
      <c r="M4576" t="s">
        <v>5849</v>
      </c>
      <c r="N4576">
        <v>68</v>
      </c>
      <c r="P4576" t="s">
        <v>4949</v>
      </c>
      <c r="Q4576">
        <v>132</v>
      </c>
    </row>
    <row r="4577" spans="1:17" x14ac:dyDescent="0.2">
      <c r="A4577" s="8" t="s">
        <v>5989</v>
      </c>
      <c r="D4577" s="8" t="s">
        <v>5107</v>
      </c>
      <c r="G4577" s="8" t="s">
        <v>7748</v>
      </c>
      <c r="M4577" t="s">
        <v>5989</v>
      </c>
      <c r="N4577">
        <v>58</v>
      </c>
      <c r="P4577" t="s">
        <v>5107</v>
      </c>
      <c r="Q4577">
        <v>117</v>
      </c>
    </row>
    <row r="4578" spans="1:17" x14ac:dyDescent="0.2">
      <c r="A4578" s="8" t="s">
        <v>6990</v>
      </c>
      <c r="D4578" s="8" t="s">
        <v>7751</v>
      </c>
      <c r="G4578" s="8" t="s">
        <v>6337</v>
      </c>
      <c r="M4578" t="s">
        <v>6990</v>
      </c>
      <c r="N4578">
        <v>57</v>
      </c>
      <c r="P4578" t="s">
        <v>7751</v>
      </c>
      <c r="Q4578">
        <v>103</v>
      </c>
    </row>
    <row r="4579" spans="1:17" x14ac:dyDescent="0.2">
      <c r="A4579" s="8" t="s">
        <v>7759</v>
      </c>
      <c r="D4579" s="8" t="s">
        <v>5147</v>
      </c>
      <c r="G4579" s="8" t="s">
        <v>2783</v>
      </c>
      <c r="M4579" t="s">
        <v>7759</v>
      </c>
      <c r="N4579">
        <v>17</v>
      </c>
      <c r="P4579" t="s">
        <v>5147</v>
      </c>
      <c r="Q4579">
        <v>85</v>
      </c>
    </row>
    <row r="4580" spans="1:17" x14ac:dyDescent="0.2">
      <c r="A4580" s="8" t="s">
        <v>7760</v>
      </c>
      <c r="D4580" s="8" t="s">
        <v>5242</v>
      </c>
      <c r="G4580" s="8" t="s">
        <v>2387</v>
      </c>
      <c r="M4580" t="s">
        <v>7760</v>
      </c>
      <c r="N4580">
        <v>122</v>
      </c>
      <c r="P4580" t="s">
        <v>5242</v>
      </c>
      <c r="Q4580">
        <v>66</v>
      </c>
    </row>
    <row r="4581" spans="1:17" x14ac:dyDescent="0.2">
      <c r="A4581" s="8" t="s">
        <v>2765</v>
      </c>
      <c r="D4581" s="8" t="s">
        <v>5284</v>
      </c>
      <c r="G4581" s="8" t="s">
        <v>2385</v>
      </c>
      <c r="M4581" t="s">
        <v>2765</v>
      </c>
      <c r="N4581">
        <v>148</v>
      </c>
      <c r="P4581" t="s">
        <v>5284</v>
      </c>
      <c r="Q4581">
        <v>54</v>
      </c>
    </row>
    <row r="4582" spans="1:17" x14ac:dyDescent="0.2">
      <c r="A4582" s="8" t="s">
        <v>2205</v>
      </c>
      <c r="D4582" s="8" t="s">
        <v>7752</v>
      </c>
      <c r="G4582" s="8" t="s">
        <v>8135</v>
      </c>
      <c r="M4582" t="s">
        <v>2205</v>
      </c>
      <c r="N4582">
        <v>136</v>
      </c>
      <c r="P4582" t="s">
        <v>7752</v>
      </c>
      <c r="Q4582">
        <v>49</v>
      </c>
    </row>
    <row r="4583" spans="1:17" x14ac:dyDescent="0.2">
      <c r="A4583" s="8" t="s">
        <v>2363</v>
      </c>
      <c r="D4583" s="8" t="s">
        <v>5489</v>
      </c>
      <c r="G4583" s="8" t="s">
        <v>3180</v>
      </c>
      <c r="M4583" t="s">
        <v>2363</v>
      </c>
      <c r="N4583">
        <v>127</v>
      </c>
      <c r="P4583" t="s">
        <v>5489</v>
      </c>
      <c r="Q4583">
        <v>111</v>
      </c>
    </row>
    <row r="4584" spans="1:17" x14ac:dyDescent="0.2">
      <c r="A4584" s="8" t="s">
        <v>1352</v>
      </c>
      <c r="D4584" s="8" t="s">
        <v>2510</v>
      </c>
      <c r="G4584" s="8" t="s">
        <v>6739</v>
      </c>
      <c r="M4584" t="s">
        <v>1352</v>
      </c>
      <c r="N4584">
        <v>107</v>
      </c>
      <c r="P4584" t="s">
        <v>2510</v>
      </c>
      <c r="Q4584">
        <v>127</v>
      </c>
    </row>
    <row r="4585" spans="1:17" x14ac:dyDescent="0.2">
      <c r="A4585" s="8" t="s">
        <v>3491</v>
      </c>
      <c r="D4585" s="8" t="s">
        <v>5555</v>
      </c>
      <c r="G4585" s="8" t="s">
        <v>3372</v>
      </c>
      <c r="M4585" t="s">
        <v>3491</v>
      </c>
      <c r="N4585">
        <v>117</v>
      </c>
      <c r="P4585" t="s">
        <v>5555</v>
      </c>
      <c r="Q4585">
        <v>126</v>
      </c>
    </row>
    <row r="4586" spans="1:17" x14ac:dyDescent="0.2">
      <c r="A4586" s="8" t="s">
        <v>6991</v>
      </c>
      <c r="D4586" s="8" t="s">
        <v>1513</v>
      </c>
      <c r="G4586" s="8" t="s">
        <v>7749</v>
      </c>
      <c r="M4586" t="s">
        <v>6991</v>
      </c>
      <c r="N4586">
        <v>88</v>
      </c>
      <c r="P4586" t="s">
        <v>1513</v>
      </c>
      <c r="Q4586">
        <v>140</v>
      </c>
    </row>
    <row r="4587" spans="1:17" x14ac:dyDescent="0.2">
      <c r="A4587" s="8" t="s">
        <v>7761</v>
      </c>
      <c r="D4587" s="8" t="s">
        <v>1466</v>
      </c>
      <c r="G4587" s="8" t="s">
        <v>1680</v>
      </c>
      <c r="M4587" t="s">
        <v>7761</v>
      </c>
      <c r="N4587">
        <v>81</v>
      </c>
      <c r="P4587" t="s">
        <v>1466</v>
      </c>
      <c r="Q4587">
        <v>131</v>
      </c>
    </row>
    <row r="4588" spans="1:17" x14ac:dyDescent="0.2">
      <c r="A4588" s="8" t="s">
        <v>1712</v>
      </c>
      <c r="D4588" s="8" t="s">
        <v>5585</v>
      </c>
      <c r="G4588" s="8" t="s">
        <v>7128</v>
      </c>
      <c r="M4588" t="s">
        <v>1712</v>
      </c>
      <c r="N4588">
        <v>101</v>
      </c>
      <c r="P4588" t="s">
        <v>5585</v>
      </c>
      <c r="Q4588">
        <v>123</v>
      </c>
    </row>
    <row r="4589" spans="1:17" x14ac:dyDescent="0.2">
      <c r="A4589" s="8" t="s">
        <v>3564</v>
      </c>
      <c r="D4589" s="8" t="s">
        <v>7753</v>
      </c>
      <c r="G4589" s="8" t="s">
        <v>1832</v>
      </c>
      <c r="M4589" t="s">
        <v>3564</v>
      </c>
      <c r="N4589">
        <v>72</v>
      </c>
      <c r="P4589" t="s">
        <v>7753</v>
      </c>
      <c r="Q4589">
        <v>86</v>
      </c>
    </row>
    <row r="4590" spans="1:17" x14ac:dyDescent="0.2">
      <c r="A4590" s="8" t="s">
        <v>7762</v>
      </c>
      <c r="D4590" s="8" t="s">
        <v>1653</v>
      </c>
      <c r="G4590" s="8" t="s">
        <v>5266</v>
      </c>
      <c r="M4590" t="s">
        <v>7762</v>
      </c>
      <c r="N4590">
        <v>55</v>
      </c>
      <c r="P4590" t="s">
        <v>1653</v>
      </c>
      <c r="Q4590">
        <v>124</v>
      </c>
    </row>
    <row r="4591" spans="1:17" x14ac:dyDescent="0.2">
      <c r="A4591" s="8" t="s">
        <v>3646</v>
      </c>
      <c r="D4591" s="8" t="s">
        <v>1641</v>
      </c>
      <c r="G4591" s="8" t="s">
        <v>5380</v>
      </c>
      <c r="M4591" t="s">
        <v>3646</v>
      </c>
      <c r="N4591">
        <v>87</v>
      </c>
      <c r="P4591" t="s">
        <v>1641</v>
      </c>
      <c r="Q4591">
        <v>102</v>
      </c>
    </row>
    <row r="4592" spans="1:17" x14ac:dyDescent="0.2">
      <c r="A4592" s="8" t="s">
        <v>3688</v>
      </c>
      <c r="D4592" s="8" t="s">
        <v>5676</v>
      </c>
      <c r="G4592" s="8" t="s">
        <v>7129</v>
      </c>
      <c r="M4592" t="s">
        <v>3688</v>
      </c>
      <c r="N4592">
        <v>59</v>
      </c>
      <c r="P4592" t="s">
        <v>5676</v>
      </c>
      <c r="Q4592">
        <v>84</v>
      </c>
    </row>
    <row r="4593" spans="1:17" x14ac:dyDescent="0.2">
      <c r="A4593" s="8" t="s">
        <v>3804</v>
      </c>
      <c r="D4593" s="8" t="s">
        <v>1820</v>
      </c>
      <c r="G4593" s="8" t="s">
        <v>2568</v>
      </c>
      <c r="M4593" t="s">
        <v>3804</v>
      </c>
      <c r="N4593">
        <v>61</v>
      </c>
      <c r="P4593" t="s">
        <v>1820</v>
      </c>
      <c r="Q4593">
        <v>108</v>
      </c>
    </row>
    <row r="4594" spans="1:17" x14ac:dyDescent="0.2">
      <c r="A4594" s="8" t="s">
        <v>7763</v>
      </c>
      <c r="D4594" s="8" t="s">
        <v>1742</v>
      </c>
      <c r="G4594" s="8" t="s">
        <v>2562</v>
      </c>
      <c r="M4594" t="s">
        <v>7763</v>
      </c>
      <c r="N4594">
        <v>61</v>
      </c>
      <c r="P4594" t="s">
        <v>1742</v>
      </c>
      <c r="Q4594">
        <v>91</v>
      </c>
    </row>
    <row r="4595" spans="1:17" x14ac:dyDescent="0.2">
      <c r="A4595" s="8" t="s">
        <v>7764</v>
      </c>
      <c r="D4595" s="8" t="s">
        <v>5715</v>
      </c>
      <c r="G4595" s="8" t="s">
        <v>5527</v>
      </c>
      <c r="M4595" t="s">
        <v>7764</v>
      </c>
      <c r="N4595">
        <v>39</v>
      </c>
      <c r="P4595" t="s">
        <v>5715</v>
      </c>
      <c r="Q4595">
        <v>68</v>
      </c>
    </row>
    <row r="4596" spans="1:17" x14ac:dyDescent="0.2">
      <c r="A4596" s="8" t="s">
        <v>3975</v>
      </c>
      <c r="D4596" s="8" t="s">
        <v>1873</v>
      </c>
      <c r="G4596" s="8" t="s">
        <v>5534</v>
      </c>
      <c r="M4596" t="s">
        <v>3975</v>
      </c>
      <c r="N4596">
        <v>42</v>
      </c>
      <c r="P4596" t="s">
        <v>1873</v>
      </c>
      <c r="Q4596">
        <v>89</v>
      </c>
    </row>
    <row r="4597" spans="1:17" x14ac:dyDescent="0.2">
      <c r="A4597" s="8" t="s">
        <v>4008</v>
      </c>
      <c r="D4597" s="8" t="s">
        <v>5794</v>
      </c>
      <c r="G4597" s="8" t="s">
        <v>1404</v>
      </c>
      <c r="M4597" t="s">
        <v>4008</v>
      </c>
      <c r="N4597">
        <v>40</v>
      </c>
      <c r="P4597" t="s">
        <v>5794</v>
      </c>
      <c r="Q4597">
        <v>87</v>
      </c>
    </row>
    <row r="4598" spans="1:17" x14ac:dyDescent="0.2">
      <c r="A4598" s="8" t="s">
        <v>2619</v>
      </c>
      <c r="D4598" s="8" t="s">
        <v>5781</v>
      </c>
      <c r="G4598" s="8" t="s">
        <v>4183</v>
      </c>
      <c r="M4598" t="s">
        <v>2619</v>
      </c>
      <c r="N4598">
        <v>171</v>
      </c>
      <c r="P4598" t="s">
        <v>5781</v>
      </c>
      <c r="Q4598">
        <v>61</v>
      </c>
    </row>
    <row r="4599" spans="1:17" x14ac:dyDescent="0.2">
      <c r="A4599" s="8" t="s">
        <v>1918</v>
      </c>
      <c r="D4599" s="8" t="s">
        <v>7754</v>
      </c>
      <c r="G4599" s="8" t="s">
        <v>4204</v>
      </c>
      <c r="M4599" t="s">
        <v>1918</v>
      </c>
      <c r="N4599">
        <v>162</v>
      </c>
      <c r="P4599" t="s">
        <v>7754</v>
      </c>
      <c r="Q4599">
        <v>63</v>
      </c>
    </row>
    <row r="4600" spans="1:17" x14ac:dyDescent="0.2">
      <c r="A4600" s="8" t="s">
        <v>2014</v>
      </c>
      <c r="D4600" s="8" t="s">
        <v>5970</v>
      </c>
      <c r="G4600" s="8" t="s">
        <v>1557</v>
      </c>
      <c r="M4600" t="s">
        <v>2014</v>
      </c>
      <c r="N4600">
        <v>163</v>
      </c>
      <c r="P4600" t="s">
        <v>5970</v>
      </c>
      <c r="Q4600">
        <v>79</v>
      </c>
    </row>
    <row r="4601" spans="1:17" x14ac:dyDescent="0.2">
      <c r="A4601" s="8" t="s">
        <v>4075</v>
      </c>
      <c r="D4601" s="8" t="s">
        <v>5981</v>
      </c>
      <c r="G4601" s="8" t="s">
        <v>4261</v>
      </c>
      <c r="M4601" t="s">
        <v>4075</v>
      </c>
      <c r="N4601">
        <v>133</v>
      </c>
      <c r="P4601" t="s">
        <v>5981</v>
      </c>
      <c r="Q4601">
        <v>66</v>
      </c>
    </row>
    <row r="4602" spans="1:17" x14ac:dyDescent="0.2">
      <c r="A4602" s="8" t="s">
        <v>4132</v>
      </c>
      <c r="D4602" s="8" t="s">
        <v>5991</v>
      </c>
      <c r="G4602" s="8" t="s">
        <v>4293</v>
      </c>
      <c r="M4602" t="s">
        <v>4132</v>
      </c>
      <c r="N4602">
        <v>144</v>
      </c>
      <c r="P4602" t="s">
        <v>5991</v>
      </c>
      <c r="Q4602">
        <v>54</v>
      </c>
    </row>
    <row r="4603" spans="1:17" x14ac:dyDescent="0.2">
      <c r="A4603" s="8" t="s">
        <v>6992</v>
      </c>
      <c r="D4603" s="8" t="s">
        <v>6045</v>
      </c>
      <c r="G4603" s="8" t="s">
        <v>6989</v>
      </c>
      <c r="M4603" t="s">
        <v>6992</v>
      </c>
      <c r="N4603">
        <v>120</v>
      </c>
      <c r="P4603" t="s">
        <v>6045</v>
      </c>
      <c r="Q4603">
        <v>40</v>
      </c>
    </row>
    <row r="4604" spans="1:17" x14ac:dyDescent="0.2">
      <c r="A4604" s="8" t="s">
        <v>5094</v>
      </c>
      <c r="D4604" s="8" t="s">
        <v>6114</v>
      </c>
      <c r="G4604" s="8" t="s">
        <v>1801</v>
      </c>
      <c r="M4604" t="s">
        <v>5094</v>
      </c>
      <c r="N4604">
        <v>101</v>
      </c>
      <c r="P4604" t="s">
        <v>6114</v>
      </c>
      <c r="Q4604">
        <v>39</v>
      </c>
    </row>
    <row r="4605" spans="1:17" x14ac:dyDescent="0.2">
      <c r="A4605" s="8" t="s">
        <v>5149</v>
      </c>
      <c r="D4605" s="8" t="s">
        <v>6144</v>
      </c>
      <c r="G4605" s="8" t="s">
        <v>4338</v>
      </c>
      <c r="M4605" t="s">
        <v>5149</v>
      </c>
      <c r="N4605">
        <v>99</v>
      </c>
      <c r="P4605" t="s">
        <v>6144</v>
      </c>
      <c r="Q4605">
        <v>16</v>
      </c>
    </row>
    <row r="4606" spans="1:17" x14ac:dyDescent="0.2">
      <c r="A4606" s="8" t="s">
        <v>5206</v>
      </c>
      <c r="D4606" s="8" t="s">
        <v>2906</v>
      </c>
      <c r="G4606" s="8" t="s">
        <v>4350</v>
      </c>
      <c r="M4606" t="s">
        <v>5206</v>
      </c>
      <c r="N4606">
        <v>94</v>
      </c>
      <c r="P4606" t="s">
        <v>2906</v>
      </c>
      <c r="Q4606">
        <v>177</v>
      </c>
    </row>
    <row r="4607" spans="1:17" x14ac:dyDescent="0.2">
      <c r="A4607" s="8" t="s">
        <v>7765</v>
      </c>
      <c r="D4607" s="8" t="s">
        <v>2453</v>
      </c>
      <c r="G4607" s="8" t="s">
        <v>1842</v>
      </c>
      <c r="M4607" t="s">
        <v>7765</v>
      </c>
      <c r="N4607">
        <v>74</v>
      </c>
      <c r="P4607" t="s">
        <v>2453</v>
      </c>
      <c r="Q4607">
        <v>174</v>
      </c>
    </row>
    <row r="4608" spans="1:17" x14ac:dyDescent="0.2">
      <c r="A4608" s="8" t="s">
        <v>5281</v>
      </c>
      <c r="D4608" s="8" t="s">
        <v>1924</v>
      </c>
      <c r="G4608" s="8" t="s">
        <v>4457</v>
      </c>
      <c r="M4608" t="s">
        <v>5281</v>
      </c>
      <c r="N4608">
        <v>73</v>
      </c>
      <c r="P4608" t="s">
        <v>1924</v>
      </c>
      <c r="Q4608">
        <v>149</v>
      </c>
    </row>
    <row r="4609" spans="1:17" x14ac:dyDescent="0.2">
      <c r="A4609" s="8" t="s">
        <v>5361</v>
      </c>
      <c r="D4609" s="8" t="s">
        <v>2227</v>
      </c>
      <c r="G4609" s="8" t="s">
        <v>4520</v>
      </c>
      <c r="M4609" t="s">
        <v>5361</v>
      </c>
      <c r="N4609">
        <v>72</v>
      </c>
      <c r="P4609" t="s">
        <v>2227</v>
      </c>
      <c r="Q4609">
        <v>129</v>
      </c>
    </row>
    <row r="4610" spans="1:17" x14ac:dyDescent="0.2">
      <c r="A4610" s="8" t="s">
        <v>5368</v>
      </c>
      <c r="D4610" s="8" t="s">
        <v>6287</v>
      </c>
      <c r="G4610" s="8" t="s">
        <v>4560</v>
      </c>
      <c r="M4610" t="s">
        <v>5368</v>
      </c>
      <c r="N4610">
        <v>49</v>
      </c>
      <c r="P4610" t="s">
        <v>6287</v>
      </c>
      <c r="Q4610">
        <v>135</v>
      </c>
    </row>
    <row r="4611" spans="1:17" x14ac:dyDescent="0.2">
      <c r="A4611" s="8" t="s">
        <v>8000</v>
      </c>
      <c r="D4611" s="8" t="s">
        <v>6280</v>
      </c>
      <c r="G4611" s="8" t="s">
        <v>7750</v>
      </c>
      <c r="M4611" t="s">
        <v>8000</v>
      </c>
      <c r="N4611">
        <v>36</v>
      </c>
      <c r="P4611" t="s">
        <v>6280</v>
      </c>
      <c r="Q4611">
        <v>122</v>
      </c>
    </row>
    <row r="4612" spans="1:17" x14ac:dyDescent="0.2">
      <c r="A4612" s="8" t="s">
        <v>5438</v>
      </c>
      <c r="D4612" s="8" t="s">
        <v>2949</v>
      </c>
      <c r="G4612" s="8" t="s">
        <v>4674</v>
      </c>
      <c r="M4612" t="s">
        <v>5438</v>
      </c>
      <c r="N4612">
        <v>28</v>
      </c>
      <c r="P4612" t="s">
        <v>2949</v>
      </c>
      <c r="Q4612">
        <v>109</v>
      </c>
    </row>
    <row r="4613" spans="1:17" x14ac:dyDescent="0.2">
      <c r="A4613" s="8" t="s">
        <v>5487</v>
      </c>
      <c r="D4613" s="8" t="s">
        <v>7755</v>
      </c>
      <c r="G4613" s="8" t="s">
        <v>4704</v>
      </c>
      <c r="M4613" t="s">
        <v>5487</v>
      </c>
      <c r="N4613">
        <v>105</v>
      </c>
      <c r="P4613" t="s">
        <v>7755</v>
      </c>
      <c r="Q4613">
        <v>76</v>
      </c>
    </row>
    <row r="4614" spans="1:17" x14ac:dyDescent="0.2">
      <c r="A4614" s="8" t="s">
        <v>2475</v>
      </c>
      <c r="D4614" s="8" t="s">
        <v>3139</v>
      </c>
      <c r="G4614" s="8" t="s">
        <v>4703</v>
      </c>
      <c r="M4614" t="s">
        <v>2475</v>
      </c>
      <c r="N4614">
        <v>137</v>
      </c>
      <c r="P4614" t="s">
        <v>3139</v>
      </c>
      <c r="Q4614">
        <v>61</v>
      </c>
    </row>
    <row r="4615" spans="1:17" x14ac:dyDescent="0.2">
      <c r="A4615" s="8" t="s">
        <v>5545</v>
      </c>
      <c r="D4615" s="8" t="s">
        <v>3296</v>
      </c>
      <c r="G4615" s="8" t="s">
        <v>4801</v>
      </c>
      <c r="M4615" t="s">
        <v>5545</v>
      </c>
      <c r="N4615">
        <v>129</v>
      </c>
      <c r="P4615" t="s">
        <v>3296</v>
      </c>
      <c r="Q4615">
        <v>126</v>
      </c>
    </row>
    <row r="4616" spans="1:17" x14ac:dyDescent="0.2">
      <c r="A4616" s="8" t="s">
        <v>7130</v>
      </c>
      <c r="D4616" s="8" t="s">
        <v>2803</v>
      </c>
      <c r="G4616" s="8" t="s">
        <v>4844</v>
      </c>
      <c r="M4616" t="s">
        <v>7130</v>
      </c>
      <c r="N4616">
        <v>121</v>
      </c>
      <c r="P4616" t="s">
        <v>2803</v>
      </c>
      <c r="Q4616">
        <v>126</v>
      </c>
    </row>
    <row r="4617" spans="1:17" x14ac:dyDescent="0.2">
      <c r="A4617" s="8" t="s">
        <v>1500</v>
      </c>
      <c r="D4617" s="8" t="s">
        <v>3356</v>
      </c>
      <c r="G4617" s="8" t="s">
        <v>8136</v>
      </c>
      <c r="M4617" t="s">
        <v>1500</v>
      </c>
      <c r="N4617">
        <v>130</v>
      </c>
      <c r="P4617" t="s">
        <v>3356</v>
      </c>
      <c r="Q4617">
        <v>130</v>
      </c>
    </row>
    <row r="4618" spans="1:17" x14ac:dyDescent="0.2">
      <c r="A4618" s="8" t="s">
        <v>1413</v>
      </c>
      <c r="D4618" s="8" t="s">
        <v>6657</v>
      </c>
      <c r="G4618" s="8" t="s">
        <v>4903</v>
      </c>
      <c r="M4618" t="s">
        <v>1413</v>
      </c>
      <c r="N4618">
        <v>109</v>
      </c>
      <c r="P4618" t="s">
        <v>6657</v>
      </c>
      <c r="Q4618">
        <v>78</v>
      </c>
    </row>
    <row r="4619" spans="1:17" x14ac:dyDescent="0.2">
      <c r="A4619" s="8" t="s">
        <v>4196</v>
      </c>
      <c r="D4619" s="8" t="s">
        <v>6658</v>
      </c>
      <c r="G4619" s="8" t="s">
        <v>2590</v>
      </c>
      <c r="M4619" t="s">
        <v>4196</v>
      </c>
      <c r="N4619">
        <v>89</v>
      </c>
      <c r="P4619" t="s">
        <v>6658</v>
      </c>
      <c r="Q4619">
        <v>73</v>
      </c>
    </row>
    <row r="4620" spans="1:17" x14ac:dyDescent="0.2">
      <c r="A4620" s="8" t="s">
        <v>1558</v>
      </c>
      <c r="D4620" s="8" t="s">
        <v>7756</v>
      </c>
      <c r="G4620" s="8" t="s">
        <v>1978</v>
      </c>
      <c r="M4620" t="s">
        <v>1558</v>
      </c>
      <c r="N4620">
        <v>97</v>
      </c>
      <c r="P4620" t="s">
        <v>7756</v>
      </c>
      <c r="Q4620">
        <v>52</v>
      </c>
    </row>
    <row r="4621" spans="1:17" x14ac:dyDescent="0.2">
      <c r="A4621" s="8" t="s">
        <v>4257</v>
      </c>
      <c r="D4621" s="8" t="s">
        <v>3288</v>
      </c>
      <c r="G4621" s="8" t="s">
        <v>2280</v>
      </c>
      <c r="M4621" t="s">
        <v>4257</v>
      </c>
      <c r="N4621">
        <v>103</v>
      </c>
      <c r="P4621" t="s">
        <v>3288</v>
      </c>
      <c r="Q4621">
        <v>44</v>
      </c>
    </row>
    <row r="4622" spans="1:17" x14ac:dyDescent="0.2">
      <c r="A4622" s="8" t="s">
        <v>4295</v>
      </c>
      <c r="D4622" s="8" t="s">
        <v>3332</v>
      </c>
      <c r="G4622" s="8" t="s">
        <v>4949</v>
      </c>
      <c r="M4622" t="s">
        <v>4295</v>
      </c>
      <c r="N4622">
        <v>81</v>
      </c>
      <c r="P4622" t="s">
        <v>3332</v>
      </c>
      <c r="Q4622">
        <v>121</v>
      </c>
    </row>
    <row r="4623" spans="1:17" x14ac:dyDescent="0.2">
      <c r="A4623" s="8" t="s">
        <v>7766</v>
      </c>
      <c r="D4623" s="8" t="s">
        <v>2786</v>
      </c>
      <c r="G4623" s="8" t="s">
        <v>5107</v>
      </c>
      <c r="M4623" t="s">
        <v>7766</v>
      </c>
      <c r="N4623">
        <v>64</v>
      </c>
      <c r="P4623" t="s">
        <v>2786</v>
      </c>
      <c r="Q4623">
        <v>132</v>
      </c>
    </row>
    <row r="4624" spans="1:17" x14ac:dyDescent="0.2">
      <c r="A4624" s="8" t="s">
        <v>1734</v>
      </c>
      <c r="D4624" s="8" t="s">
        <v>1433</v>
      </c>
      <c r="G4624" s="8" t="s">
        <v>7751</v>
      </c>
      <c r="M4624" t="s">
        <v>1734</v>
      </c>
      <c r="N4624">
        <v>92</v>
      </c>
      <c r="P4624" t="s">
        <v>1433</v>
      </c>
      <c r="Q4624">
        <v>127</v>
      </c>
    </row>
    <row r="4625" spans="1:17" x14ac:dyDescent="0.2">
      <c r="A4625" s="8" t="s">
        <v>4356</v>
      </c>
      <c r="D4625" s="8" t="s">
        <v>3422</v>
      </c>
      <c r="G4625" s="8" t="s">
        <v>5147</v>
      </c>
      <c r="M4625" t="s">
        <v>4356</v>
      </c>
      <c r="N4625">
        <v>63</v>
      </c>
      <c r="P4625" t="s">
        <v>3422</v>
      </c>
      <c r="Q4625">
        <v>116</v>
      </c>
    </row>
    <row r="4626" spans="1:17" x14ac:dyDescent="0.2">
      <c r="A4626" s="8" t="s">
        <v>4469</v>
      </c>
      <c r="D4626" s="8" t="s">
        <v>3450</v>
      </c>
      <c r="G4626" s="8" t="s">
        <v>5242</v>
      </c>
      <c r="M4626" t="s">
        <v>4469</v>
      </c>
      <c r="N4626">
        <v>93</v>
      </c>
      <c r="P4626" t="s">
        <v>3450</v>
      </c>
      <c r="Q4626">
        <v>100</v>
      </c>
    </row>
    <row r="4627" spans="1:17" x14ac:dyDescent="0.2">
      <c r="A4627" s="8" t="s">
        <v>4481</v>
      </c>
      <c r="D4627" s="8" t="s">
        <v>3467</v>
      </c>
      <c r="G4627" s="8" t="s">
        <v>5284</v>
      </c>
      <c r="M4627" t="s">
        <v>4481</v>
      </c>
      <c r="N4627">
        <v>64</v>
      </c>
      <c r="P4627" t="s">
        <v>3467</v>
      </c>
      <c r="Q4627">
        <v>99</v>
      </c>
    </row>
    <row r="4628" spans="1:17" x14ac:dyDescent="0.2">
      <c r="A4628" s="8" t="s">
        <v>4526</v>
      </c>
      <c r="D4628" s="8" t="s">
        <v>7757</v>
      </c>
      <c r="G4628" s="8" t="s">
        <v>7752</v>
      </c>
      <c r="M4628" t="s">
        <v>4526</v>
      </c>
      <c r="N4628">
        <v>61</v>
      </c>
      <c r="P4628" t="s">
        <v>7757</v>
      </c>
      <c r="Q4628">
        <v>82</v>
      </c>
    </row>
    <row r="4629" spans="1:17" x14ac:dyDescent="0.2">
      <c r="A4629" s="8" t="s">
        <v>4617</v>
      </c>
      <c r="D4629" s="8" t="s">
        <v>3483</v>
      </c>
      <c r="G4629" s="8" t="s">
        <v>5489</v>
      </c>
      <c r="M4629" t="s">
        <v>4617</v>
      </c>
      <c r="N4629">
        <v>69</v>
      </c>
      <c r="P4629" t="s">
        <v>3483</v>
      </c>
      <c r="Q4629">
        <v>114</v>
      </c>
    </row>
    <row r="4630" spans="1:17" x14ac:dyDescent="0.2">
      <c r="A4630" s="8" t="s">
        <v>4632</v>
      </c>
      <c r="D4630" s="8" t="s">
        <v>3492</v>
      </c>
      <c r="G4630" s="8" t="s">
        <v>2510</v>
      </c>
      <c r="M4630" t="s">
        <v>4632</v>
      </c>
      <c r="N4630">
        <v>54</v>
      </c>
      <c r="P4630" t="s">
        <v>3492</v>
      </c>
      <c r="Q4630">
        <v>92</v>
      </c>
    </row>
    <row r="4631" spans="1:17" x14ac:dyDescent="0.2">
      <c r="A4631" s="8" t="s">
        <v>4718</v>
      </c>
      <c r="D4631" s="8" t="s">
        <v>3537</v>
      </c>
      <c r="G4631" s="8" t="s">
        <v>5555</v>
      </c>
      <c r="M4631" t="s">
        <v>4718</v>
      </c>
      <c r="N4631">
        <v>37</v>
      </c>
      <c r="P4631" t="s">
        <v>3537</v>
      </c>
      <c r="Q4631">
        <v>74</v>
      </c>
    </row>
    <row r="4632" spans="1:17" x14ac:dyDescent="0.2">
      <c r="A4632" s="8" t="s">
        <v>4760</v>
      </c>
      <c r="D4632" s="8" t="s">
        <v>1713</v>
      </c>
      <c r="G4632" s="8" t="s">
        <v>1513</v>
      </c>
      <c r="M4632" t="s">
        <v>4760</v>
      </c>
      <c r="N4632">
        <v>39</v>
      </c>
      <c r="P4632" t="s">
        <v>1713</v>
      </c>
      <c r="Q4632">
        <v>91</v>
      </c>
    </row>
    <row r="4633" spans="1:17" x14ac:dyDescent="0.2">
      <c r="A4633" s="8" t="s">
        <v>4782</v>
      </c>
      <c r="D4633" s="8" t="s">
        <v>1777</v>
      </c>
      <c r="G4633" s="8" t="s">
        <v>1466</v>
      </c>
      <c r="M4633" t="s">
        <v>4782</v>
      </c>
      <c r="N4633">
        <v>39</v>
      </c>
      <c r="P4633" t="s">
        <v>1777</v>
      </c>
      <c r="Q4633">
        <v>81</v>
      </c>
    </row>
    <row r="4634" spans="1:17" x14ac:dyDescent="0.2">
      <c r="A4634" s="8" t="s">
        <v>4917</v>
      </c>
      <c r="D4634" s="8" t="s">
        <v>3588</v>
      </c>
      <c r="G4634" s="8" t="s">
        <v>5585</v>
      </c>
      <c r="M4634" t="s">
        <v>4917</v>
      </c>
      <c r="N4634">
        <v>117</v>
      </c>
      <c r="P4634" t="s">
        <v>3588</v>
      </c>
      <c r="Q4634">
        <v>61</v>
      </c>
    </row>
    <row r="4635" spans="1:17" x14ac:dyDescent="0.2">
      <c r="A4635" s="8" t="s">
        <v>4907</v>
      </c>
      <c r="D4635" s="8" t="s">
        <v>3658</v>
      </c>
      <c r="G4635" s="8" t="s">
        <v>7753</v>
      </c>
      <c r="M4635" t="s">
        <v>4907</v>
      </c>
      <c r="N4635">
        <v>136</v>
      </c>
      <c r="P4635" t="s">
        <v>3658</v>
      </c>
      <c r="Q4635">
        <v>89</v>
      </c>
    </row>
    <row r="4636" spans="1:17" x14ac:dyDescent="0.2">
      <c r="A4636" s="8" t="s">
        <v>2913</v>
      </c>
      <c r="D4636" s="8" t="s">
        <v>3713</v>
      </c>
      <c r="G4636" s="8" t="s">
        <v>1653</v>
      </c>
      <c r="M4636" t="s">
        <v>2913</v>
      </c>
      <c r="N4636">
        <v>161</v>
      </c>
      <c r="P4636" t="s">
        <v>3713</v>
      </c>
      <c r="Q4636">
        <v>75</v>
      </c>
    </row>
    <row r="4637" spans="1:17" x14ac:dyDescent="0.2">
      <c r="A4637" s="8" t="s">
        <v>2458</v>
      </c>
      <c r="D4637" s="8" t="s">
        <v>3741</v>
      </c>
      <c r="G4637" s="8" t="s">
        <v>1641</v>
      </c>
      <c r="M4637" t="s">
        <v>2458</v>
      </c>
      <c r="N4637">
        <v>158</v>
      </c>
      <c r="P4637" t="s">
        <v>3741</v>
      </c>
      <c r="Q4637">
        <v>60</v>
      </c>
    </row>
    <row r="4638" spans="1:17" x14ac:dyDescent="0.2">
      <c r="A4638" s="8" t="s">
        <v>2139</v>
      </c>
      <c r="D4638" s="8" t="s">
        <v>3814</v>
      </c>
      <c r="G4638" s="8" t="s">
        <v>5676</v>
      </c>
      <c r="M4638" t="s">
        <v>2139</v>
      </c>
      <c r="N4638">
        <v>152</v>
      </c>
      <c r="P4638" t="s">
        <v>3814</v>
      </c>
      <c r="Q4638">
        <v>88</v>
      </c>
    </row>
    <row r="4639" spans="1:17" x14ac:dyDescent="0.2">
      <c r="A4639" s="8" t="s">
        <v>5012</v>
      </c>
      <c r="D4639" s="8" t="s">
        <v>3838</v>
      </c>
      <c r="G4639" s="8" t="s">
        <v>1820</v>
      </c>
      <c r="M4639" t="s">
        <v>5012</v>
      </c>
      <c r="N4639">
        <v>121</v>
      </c>
      <c r="P4639" t="s">
        <v>3838</v>
      </c>
      <c r="Q4639">
        <v>58</v>
      </c>
    </row>
    <row r="4640" spans="1:17" x14ac:dyDescent="0.2">
      <c r="A4640" s="8" t="s">
        <v>6993</v>
      </c>
      <c r="D4640" s="8" t="s">
        <v>3829</v>
      </c>
      <c r="G4640" s="8" t="s">
        <v>1742</v>
      </c>
      <c r="M4640" t="s">
        <v>6993</v>
      </c>
      <c r="N4640">
        <v>109</v>
      </c>
      <c r="P4640" t="s">
        <v>3829</v>
      </c>
      <c r="Q4640">
        <v>55</v>
      </c>
    </row>
    <row r="4641" spans="1:17" x14ac:dyDescent="0.2">
      <c r="A4641" s="8" t="s">
        <v>4193</v>
      </c>
      <c r="D4641" s="8" t="s">
        <v>3906</v>
      </c>
      <c r="G4641" s="8" t="s">
        <v>5715</v>
      </c>
      <c r="M4641" t="s">
        <v>4193</v>
      </c>
      <c r="N4641">
        <v>128</v>
      </c>
      <c r="P4641" t="s">
        <v>3906</v>
      </c>
      <c r="Q4641">
        <v>45</v>
      </c>
    </row>
    <row r="4642" spans="1:17" x14ac:dyDescent="0.2">
      <c r="A4642" s="8" t="s">
        <v>4216</v>
      </c>
      <c r="D4642" s="8" t="s">
        <v>3914</v>
      </c>
      <c r="G4642" s="8" t="s">
        <v>1873</v>
      </c>
      <c r="M4642" t="s">
        <v>4216</v>
      </c>
      <c r="N4642">
        <v>108</v>
      </c>
      <c r="P4642" t="s">
        <v>3914</v>
      </c>
      <c r="Q4642">
        <v>38</v>
      </c>
    </row>
    <row r="4643" spans="1:17" x14ac:dyDescent="0.2">
      <c r="A4643" s="8" t="s">
        <v>1546</v>
      </c>
      <c r="D4643" s="8" t="s">
        <v>3921</v>
      </c>
      <c r="G4643" s="8" t="s">
        <v>5794</v>
      </c>
      <c r="M4643" t="s">
        <v>1546</v>
      </c>
      <c r="N4643">
        <v>91</v>
      </c>
      <c r="P4643" t="s">
        <v>3921</v>
      </c>
      <c r="Q4643">
        <v>32</v>
      </c>
    </row>
    <row r="4644" spans="1:17" x14ac:dyDescent="0.2">
      <c r="A4644" s="8" t="s">
        <v>7767</v>
      </c>
      <c r="D4644" s="8" t="s">
        <v>6167</v>
      </c>
      <c r="G4644" s="8" t="s">
        <v>5781</v>
      </c>
      <c r="M4644" t="s">
        <v>7767</v>
      </c>
      <c r="N4644">
        <v>72</v>
      </c>
      <c r="P4644" t="s">
        <v>6167</v>
      </c>
      <c r="Q4644">
        <v>73</v>
      </c>
    </row>
    <row r="4645" spans="1:17" x14ac:dyDescent="0.2">
      <c r="A4645" s="8" t="s">
        <v>4336</v>
      </c>
      <c r="D4645" s="8" t="s">
        <v>7278</v>
      </c>
      <c r="G4645" s="8" t="s">
        <v>7754</v>
      </c>
      <c r="M4645" t="s">
        <v>4336</v>
      </c>
      <c r="N4645">
        <v>62</v>
      </c>
      <c r="P4645" t="s">
        <v>7278</v>
      </c>
      <c r="Q4645">
        <v>62</v>
      </c>
    </row>
    <row r="4646" spans="1:17" x14ac:dyDescent="0.2">
      <c r="A4646" s="8" t="s">
        <v>4479</v>
      </c>
      <c r="D4646" s="8" t="s">
        <v>2678</v>
      </c>
      <c r="G4646" s="8" t="s">
        <v>5970</v>
      </c>
      <c r="M4646" t="s">
        <v>4479</v>
      </c>
      <c r="N4646">
        <v>64</v>
      </c>
      <c r="P4646" t="s">
        <v>2678</v>
      </c>
      <c r="Q4646">
        <v>169</v>
      </c>
    </row>
    <row r="4647" spans="1:17" x14ac:dyDescent="0.2">
      <c r="A4647" s="8" t="s">
        <v>4565</v>
      </c>
      <c r="D4647" s="8" t="s">
        <v>2009</v>
      </c>
      <c r="G4647" s="8" t="s">
        <v>5981</v>
      </c>
      <c r="M4647" t="s">
        <v>4565</v>
      </c>
      <c r="N4647">
        <v>53</v>
      </c>
      <c r="P4647" t="s">
        <v>2009</v>
      </c>
      <c r="Q4647">
        <v>163</v>
      </c>
    </row>
    <row r="4648" spans="1:17" x14ac:dyDescent="0.2">
      <c r="A4648" s="8" t="s">
        <v>4626</v>
      </c>
      <c r="D4648" s="8" t="s">
        <v>2184</v>
      </c>
      <c r="G4648" s="8" t="s">
        <v>5991</v>
      </c>
      <c r="M4648" t="s">
        <v>4626</v>
      </c>
      <c r="N4648">
        <v>45</v>
      </c>
      <c r="P4648" t="s">
        <v>2184</v>
      </c>
      <c r="Q4648">
        <v>144</v>
      </c>
    </row>
    <row r="4649" spans="1:17" x14ac:dyDescent="0.2">
      <c r="A4649" s="8" t="s">
        <v>4813</v>
      </c>
      <c r="D4649" s="8" t="s">
        <v>2340</v>
      </c>
      <c r="G4649" s="8" t="s">
        <v>6045</v>
      </c>
      <c r="M4649" t="s">
        <v>4813</v>
      </c>
      <c r="N4649">
        <v>27</v>
      </c>
      <c r="P4649" t="s">
        <v>2340</v>
      </c>
      <c r="Q4649">
        <v>149</v>
      </c>
    </row>
    <row r="4650" spans="1:17" x14ac:dyDescent="0.2">
      <c r="A4650" s="8" t="s">
        <v>2673</v>
      </c>
      <c r="D4650" s="8" t="s">
        <v>4124</v>
      </c>
      <c r="G4650" s="8" t="s">
        <v>8434</v>
      </c>
      <c r="M4650" t="s">
        <v>2673</v>
      </c>
      <c r="N4650">
        <v>153</v>
      </c>
      <c r="P4650" t="s">
        <v>4124</v>
      </c>
      <c r="Q4650">
        <v>129</v>
      </c>
    </row>
    <row r="4651" spans="1:17" x14ac:dyDescent="0.2">
      <c r="A4651" s="8" t="s">
        <v>2035</v>
      </c>
      <c r="D4651" s="8" t="s">
        <v>4064</v>
      </c>
      <c r="G4651" s="8" t="s">
        <v>6114</v>
      </c>
      <c r="M4651" t="s">
        <v>2035</v>
      </c>
      <c r="N4651">
        <v>150</v>
      </c>
      <c r="P4651" t="s">
        <v>4064</v>
      </c>
      <c r="Q4651">
        <v>125</v>
      </c>
    </row>
    <row r="4652" spans="1:17" x14ac:dyDescent="0.2">
      <c r="A4652" s="8" t="s">
        <v>4959</v>
      </c>
      <c r="D4652" s="8" t="s">
        <v>4046</v>
      </c>
      <c r="G4652" s="8" t="s">
        <v>6144</v>
      </c>
      <c r="M4652" t="s">
        <v>4959</v>
      </c>
      <c r="N4652">
        <v>138</v>
      </c>
      <c r="P4652" t="s">
        <v>4046</v>
      </c>
      <c r="Q4652">
        <v>125</v>
      </c>
    </row>
    <row r="4653" spans="1:17" x14ac:dyDescent="0.2">
      <c r="A4653" s="8" t="s">
        <v>7768</v>
      </c>
      <c r="D4653" s="8" t="s">
        <v>4163</v>
      </c>
      <c r="G4653" s="8" t="s">
        <v>6365</v>
      </c>
      <c r="M4653" t="s">
        <v>7768</v>
      </c>
      <c r="N4653">
        <v>91</v>
      </c>
      <c r="P4653" t="s">
        <v>4163</v>
      </c>
      <c r="Q4653">
        <v>114</v>
      </c>
    </row>
    <row r="4654" spans="1:17" x14ac:dyDescent="0.2">
      <c r="A4654" s="8" t="s">
        <v>4393</v>
      </c>
      <c r="D4654" s="8" t="s">
        <v>4119</v>
      </c>
      <c r="G4654" s="8" t="s">
        <v>2906</v>
      </c>
      <c r="M4654" t="s">
        <v>4393</v>
      </c>
      <c r="N4654">
        <v>79</v>
      </c>
      <c r="P4654" t="s">
        <v>4119</v>
      </c>
      <c r="Q4654">
        <v>104</v>
      </c>
    </row>
    <row r="4655" spans="1:17" x14ac:dyDescent="0.2">
      <c r="A4655" s="8" t="s">
        <v>4567</v>
      </c>
      <c r="D4655" s="8" t="s">
        <v>6235</v>
      </c>
      <c r="G4655" s="8" t="s">
        <v>2453</v>
      </c>
      <c r="M4655" t="s">
        <v>4567</v>
      </c>
      <c r="N4655">
        <v>88</v>
      </c>
      <c r="P4655" t="s">
        <v>6235</v>
      </c>
      <c r="Q4655">
        <v>126</v>
      </c>
    </row>
    <row r="4656" spans="1:17" x14ac:dyDescent="0.2">
      <c r="A4656" s="8" t="s">
        <v>6994</v>
      </c>
      <c r="D4656" s="8" t="s">
        <v>1461</v>
      </c>
      <c r="G4656" s="8" t="s">
        <v>1924</v>
      </c>
      <c r="M4656" t="s">
        <v>6994</v>
      </c>
      <c r="N4656">
        <v>63</v>
      </c>
      <c r="P4656" t="s">
        <v>1461</v>
      </c>
      <c r="Q4656">
        <v>114</v>
      </c>
    </row>
    <row r="4657" spans="1:17" x14ac:dyDescent="0.2">
      <c r="A4657" s="8" t="s">
        <v>7769</v>
      </c>
      <c r="D4657" s="8" t="s">
        <v>5630</v>
      </c>
      <c r="G4657" s="8" t="s">
        <v>2227</v>
      </c>
      <c r="M4657" t="s">
        <v>7769</v>
      </c>
      <c r="N4657">
        <v>45</v>
      </c>
      <c r="P4657" t="s">
        <v>5630</v>
      </c>
      <c r="Q4657">
        <v>96</v>
      </c>
    </row>
    <row r="4658" spans="1:17" x14ac:dyDescent="0.2">
      <c r="A4658" s="8" t="s">
        <v>7770</v>
      </c>
      <c r="D4658" s="8" t="s">
        <v>7758</v>
      </c>
      <c r="G4658" s="8" t="s">
        <v>6287</v>
      </c>
      <c r="M4658" t="s">
        <v>7770</v>
      </c>
      <c r="N4658">
        <v>48</v>
      </c>
      <c r="P4658" t="s">
        <v>7758</v>
      </c>
      <c r="Q4658">
        <v>103</v>
      </c>
    </row>
    <row r="4659" spans="1:17" x14ac:dyDescent="0.2">
      <c r="A4659" s="8" t="s">
        <v>6336</v>
      </c>
      <c r="D4659" s="8" t="s">
        <v>5730</v>
      </c>
      <c r="G4659" s="8" t="s">
        <v>2949</v>
      </c>
      <c r="M4659" t="s">
        <v>6336</v>
      </c>
      <c r="N4659">
        <v>43</v>
      </c>
      <c r="P4659" t="s">
        <v>5730</v>
      </c>
      <c r="Q4659">
        <v>83</v>
      </c>
    </row>
    <row r="4660" spans="1:17" x14ac:dyDescent="0.2">
      <c r="A4660" s="8" t="s">
        <v>4908</v>
      </c>
      <c r="D4660" s="8" t="s">
        <v>5849</v>
      </c>
      <c r="G4660" s="8" t="s">
        <v>7755</v>
      </c>
      <c r="M4660" t="s">
        <v>4908</v>
      </c>
      <c r="N4660">
        <v>137</v>
      </c>
      <c r="P4660" t="s">
        <v>5849</v>
      </c>
      <c r="Q4660">
        <v>66</v>
      </c>
    </row>
    <row r="4661" spans="1:17" x14ac:dyDescent="0.2">
      <c r="A4661" s="8" t="s">
        <v>2741</v>
      </c>
      <c r="D4661" s="8" t="s">
        <v>5989</v>
      </c>
      <c r="G4661" s="8" t="s">
        <v>3139</v>
      </c>
      <c r="M4661" t="s">
        <v>2741</v>
      </c>
      <c r="N4661">
        <v>161</v>
      </c>
      <c r="P4661" t="s">
        <v>5989</v>
      </c>
      <c r="Q4661">
        <v>62</v>
      </c>
    </row>
    <row r="4662" spans="1:17" x14ac:dyDescent="0.2">
      <c r="A4662" s="8" t="s">
        <v>2167</v>
      </c>
      <c r="D4662" s="8" t="s">
        <v>6990</v>
      </c>
      <c r="G4662" s="8" t="s">
        <v>3296</v>
      </c>
      <c r="M4662" t="s">
        <v>2167</v>
      </c>
      <c r="N4662">
        <v>150</v>
      </c>
      <c r="P4662" t="s">
        <v>6990</v>
      </c>
      <c r="Q4662">
        <v>51</v>
      </c>
    </row>
    <row r="4663" spans="1:17" x14ac:dyDescent="0.2">
      <c r="A4663" s="8" t="s">
        <v>4964</v>
      </c>
      <c r="D4663" s="8" t="s">
        <v>7759</v>
      </c>
      <c r="G4663" s="8" t="s">
        <v>2803</v>
      </c>
      <c r="M4663" t="s">
        <v>4964</v>
      </c>
      <c r="N4663">
        <v>142</v>
      </c>
      <c r="P4663" t="s">
        <v>7759</v>
      </c>
      <c r="Q4663">
        <v>32</v>
      </c>
    </row>
    <row r="4664" spans="1:17" x14ac:dyDescent="0.2">
      <c r="A4664" s="8" t="s">
        <v>3424</v>
      </c>
      <c r="D4664" s="8" t="s">
        <v>2765</v>
      </c>
      <c r="G4664" s="8" t="s">
        <v>3356</v>
      </c>
      <c r="M4664" t="s">
        <v>3424</v>
      </c>
      <c r="N4664">
        <v>119</v>
      </c>
      <c r="P4664" t="s">
        <v>2765</v>
      </c>
      <c r="Q4664">
        <v>141</v>
      </c>
    </row>
    <row r="4665" spans="1:17" x14ac:dyDescent="0.2">
      <c r="A4665" s="8" t="s">
        <v>1622</v>
      </c>
      <c r="D4665" s="8" t="s">
        <v>2205</v>
      </c>
      <c r="G4665" s="8" t="s">
        <v>6657</v>
      </c>
      <c r="M4665" t="s">
        <v>1622</v>
      </c>
      <c r="N4665">
        <v>83</v>
      </c>
      <c r="P4665" t="s">
        <v>2205</v>
      </c>
      <c r="Q4665">
        <v>141</v>
      </c>
    </row>
    <row r="4666" spans="1:17" x14ac:dyDescent="0.2">
      <c r="A4666" s="8" t="s">
        <v>7771</v>
      </c>
      <c r="D4666" s="8" t="s">
        <v>2363</v>
      </c>
      <c r="G4666" s="8" t="s">
        <v>6658</v>
      </c>
      <c r="M4666" t="s">
        <v>7771</v>
      </c>
      <c r="N4666">
        <v>79</v>
      </c>
      <c r="P4666" t="s">
        <v>2363</v>
      </c>
      <c r="Q4666">
        <v>120</v>
      </c>
    </row>
    <row r="4667" spans="1:17" x14ac:dyDescent="0.2">
      <c r="A4667" s="8" t="s">
        <v>3590</v>
      </c>
      <c r="D4667" s="8" t="s">
        <v>1352</v>
      </c>
      <c r="G4667" s="8" t="s">
        <v>7756</v>
      </c>
      <c r="M4667" t="s">
        <v>3590</v>
      </c>
      <c r="N4667">
        <v>86</v>
      </c>
      <c r="P4667" t="s">
        <v>1352</v>
      </c>
      <c r="Q4667">
        <v>114</v>
      </c>
    </row>
    <row r="4668" spans="1:17" x14ac:dyDescent="0.2">
      <c r="A4668" s="8" t="s">
        <v>3661</v>
      </c>
      <c r="D4668" s="8" t="s">
        <v>3491</v>
      </c>
      <c r="G4668" s="8" t="s">
        <v>3288</v>
      </c>
      <c r="M4668" t="s">
        <v>3661</v>
      </c>
      <c r="N4668">
        <v>70</v>
      </c>
      <c r="P4668" t="s">
        <v>3491</v>
      </c>
      <c r="Q4668">
        <v>111</v>
      </c>
    </row>
    <row r="4669" spans="1:17" x14ac:dyDescent="0.2">
      <c r="A4669" s="8" t="s">
        <v>3819</v>
      </c>
      <c r="D4669" s="8" t="s">
        <v>6991</v>
      </c>
      <c r="G4669" s="8" t="s">
        <v>3332</v>
      </c>
      <c r="M4669" t="s">
        <v>3819</v>
      </c>
      <c r="N4669">
        <v>73</v>
      </c>
      <c r="P4669" t="s">
        <v>6991</v>
      </c>
      <c r="Q4669">
        <v>90</v>
      </c>
    </row>
    <row r="4670" spans="1:17" x14ac:dyDescent="0.2">
      <c r="A4670" s="8" t="s">
        <v>3957</v>
      </c>
      <c r="D4670" s="8" t="s">
        <v>7761</v>
      </c>
      <c r="G4670" s="8" t="s">
        <v>2786</v>
      </c>
      <c r="M4670" t="s">
        <v>3957</v>
      </c>
      <c r="N4670">
        <v>42</v>
      </c>
      <c r="P4670" t="s">
        <v>7761</v>
      </c>
      <c r="Q4670">
        <v>78</v>
      </c>
    </row>
    <row r="4671" spans="1:17" x14ac:dyDescent="0.2">
      <c r="A4671" s="8" t="s">
        <v>7772</v>
      </c>
      <c r="D4671" s="8" t="s">
        <v>1712</v>
      </c>
      <c r="G4671" s="8" t="s">
        <v>1433</v>
      </c>
      <c r="M4671" t="s">
        <v>7772</v>
      </c>
      <c r="N4671">
        <v>17</v>
      </c>
      <c r="P4671" t="s">
        <v>1712</v>
      </c>
      <c r="Q4671">
        <v>90</v>
      </c>
    </row>
    <row r="4672" spans="1:17" x14ac:dyDescent="0.2">
      <c r="A4672" s="8" t="s">
        <v>2749</v>
      </c>
      <c r="D4672" s="8" t="s">
        <v>3564</v>
      </c>
      <c r="G4672" s="8" t="s">
        <v>3422</v>
      </c>
      <c r="M4672" t="s">
        <v>2749</v>
      </c>
      <c r="N4672">
        <v>148</v>
      </c>
      <c r="P4672" t="s">
        <v>3564</v>
      </c>
      <c r="Q4672">
        <v>73</v>
      </c>
    </row>
    <row r="4673" spans="1:17" x14ac:dyDescent="0.2">
      <c r="A4673" s="8" t="s">
        <v>2335</v>
      </c>
      <c r="D4673" s="8" t="s">
        <v>7762</v>
      </c>
      <c r="G4673" s="8" t="s">
        <v>3450</v>
      </c>
      <c r="M4673" t="s">
        <v>2335</v>
      </c>
      <c r="N4673">
        <v>134</v>
      </c>
      <c r="P4673" t="s">
        <v>7762</v>
      </c>
      <c r="Q4673">
        <v>59</v>
      </c>
    </row>
    <row r="4674" spans="1:17" x14ac:dyDescent="0.2">
      <c r="A4674" s="8" t="s">
        <v>2331</v>
      </c>
      <c r="D4674" s="8" t="s">
        <v>3646</v>
      </c>
      <c r="G4674" s="8" t="s">
        <v>3467</v>
      </c>
      <c r="M4674" t="s">
        <v>2331</v>
      </c>
      <c r="N4674">
        <v>130</v>
      </c>
      <c r="P4674" t="s">
        <v>3646</v>
      </c>
      <c r="Q4674">
        <v>78</v>
      </c>
    </row>
    <row r="4675" spans="1:17" x14ac:dyDescent="0.2">
      <c r="A4675" s="8" t="s">
        <v>4044</v>
      </c>
      <c r="D4675" s="8" t="s">
        <v>3688</v>
      </c>
      <c r="G4675" s="8" t="s">
        <v>7757</v>
      </c>
      <c r="M4675" t="s">
        <v>4044</v>
      </c>
      <c r="N4675">
        <v>115</v>
      </c>
      <c r="P4675" t="s">
        <v>3688</v>
      </c>
      <c r="Q4675">
        <v>59</v>
      </c>
    </row>
    <row r="4676" spans="1:17" x14ac:dyDescent="0.2">
      <c r="A4676" s="8" t="s">
        <v>7773</v>
      </c>
      <c r="D4676" s="8" t="s">
        <v>3804</v>
      </c>
      <c r="G4676" s="8" t="s">
        <v>3483</v>
      </c>
      <c r="M4676" t="s">
        <v>7773</v>
      </c>
      <c r="N4676">
        <v>126</v>
      </c>
      <c r="P4676" t="s">
        <v>3804</v>
      </c>
      <c r="Q4676">
        <v>57</v>
      </c>
    </row>
    <row r="4677" spans="1:17" x14ac:dyDescent="0.2">
      <c r="A4677" s="8" t="s">
        <v>7774</v>
      </c>
      <c r="D4677" s="8" t="s">
        <v>7763</v>
      </c>
      <c r="G4677" s="8" t="s">
        <v>3492</v>
      </c>
      <c r="M4677" t="s">
        <v>7774</v>
      </c>
      <c r="N4677">
        <v>105</v>
      </c>
      <c r="P4677" t="s">
        <v>7763</v>
      </c>
      <c r="Q4677">
        <v>62</v>
      </c>
    </row>
    <row r="4678" spans="1:17" x14ac:dyDescent="0.2">
      <c r="A4678" s="8" t="s">
        <v>5141</v>
      </c>
      <c r="D4678" s="8" t="s">
        <v>7764</v>
      </c>
      <c r="G4678" s="8" t="s">
        <v>3537</v>
      </c>
      <c r="M4678" t="s">
        <v>5141</v>
      </c>
      <c r="N4678">
        <v>76</v>
      </c>
      <c r="P4678" t="s">
        <v>7764</v>
      </c>
      <c r="Q4678">
        <v>48</v>
      </c>
    </row>
    <row r="4679" spans="1:17" x14ac:dyDescent="0.2">
      <c r="A4679" s="8" t="s">
        <v>5193</v>
      </c>
      <c r="D4679" s="8" t="s">
        <v>8137</v>
      </c>
      <c r="G4679" s="8" t="s">
        <v>1713</v>
      </c>
      <c r="M4679" t="s">
        <v>5193</v>
      </c>
      <c r="N4679">
        <v>87</v>
      </c>
      <c r="P4679" t="s">
        <v>8137</v>
      </c>
      <c r="Q4679">
        <v>26</v>
      </c>
    </row>
    <row r="4680" spans="1:17" x14ac:dyDescent="0.2">
      <c r="A4680" s="8" t="s">
        <v>5268</v>
      </c>
      <c r="D4680" s="8" t="s">
        <v>3975</v>
      </c>
      <c r="G4680" s="8" t="s">
        <v>1777</v>
      </c>
      <c r="M4680" t="s">
        <v>5268</v>
      </c>
      <c r="N4680">
        <v>91</v>
      </c>
      <c r="P4680" t="s">
        <v>3975</v>
      </c>
      <c r="Q4680">
        <v>36</v>
      </c>
    </row>
    <row r="4681" spans="1:17" x14ac:dyDescent="0.2">
      <c r="A4681" s="8" t="s">
        <v>7131</v>
      </c>
      <c r="D4681" s="8" t="s">
        <v>2619</v>
      </c>
      <c r="G4681" s="8" t="s">
        <v>3588</v>
      </c>
      <c r="M4681" t="s">
        <v>7131</v>
      </c>
      <c r="N4681">
        <v>63</v>
      </c>
      <c r="P4681" t="s">
        <v>2619</v>
      </c>
      <c r="Q4681">
        <v>177</v>
      </c>
    </row>
    <row r="4682" spans="1:17" x14ac:dyDescent="0.2">
      <c r="A4682" s="8" t="s">
        <v>5381</v>
      </c>
      <c r="D4682" s="8" t="s">
        <v>1918</v>
      </c>
      <c r="G4682" s="8" t="s">
        <v>3658</v>
      </c>
      <c r="M4682" t="s">
        <v>5381</v>
      </c>
      <c r="N4682">
        <v>67</v>
      </c>
      <c r="P4682" t="s">
        <v>1918</v>
      </c>
      <c r="Q4682">
        <v>159</v>
      </c>
    </row>
    <row r="4683" spans="1:17" x14ac:dyDescent="0.2">
      <c r="A4683" s="8" t="s">
        <v>7775</v>
      </c>
      <c r="D4683" s="8" t="s">
        <v>2014</v>
      </c>
      <c r="G4683" s="8" t="s">
        <v>3713</v>
      </c>
      <c r="M4683" t="s">
        <v>7775</v>
      </c>
      <c r="N4683">
        <v>51</v>
      </c>
      <c r="P4683" t="s">
        <v>2014</v>
      </c>
      <c r="Q4683">
        <v>162</v>
      </c>
    </row>
    <row r="4684" spans="1:17" x14ac:dyDescent="0.2">
      <c r="A4684" s="8" t="s">
        <v>7776</v>
      </c>
      <c r="D4684" s="8" t="s">
        <v>4075</v>
      </c>
      <c r="G4684" s="8" t="s">
        <v>3741</v>
      </c>
      <c r="M4684" t="s">
        <v>7776</v>
      </c>
      <c r="N4684">
        <v>41</v>
      </c>
      <c r="P4684" t="s">
        <v>4075</v>
      </c>
      <c r="Q4684">
        <v>141</v>
      </c>
    </row>
    <row r="4685" spans="1:17" x14ac:dyDescent="0.2">
      <c r="A4685" s="8" t="s">
        <v>5437</v>
      </c>
      <c r="D4685" s="8" t="s">
        <v>4132</v>
      </c>
      <c r="G4685" s="8" t="s">
        <v>3814</v>
      </c>
      <c r="M4685" t="s">
        <v>5437</v>
      </c>
      <c r="N4685">
        <v>37</v>
      </c>
      <c r="P4685" t="s">
        <v>4132</v>
      </c>
      <c r="Q4685">
        <v>150</v>
      </c>
    </row>
    <row r="4686" spans="1:17" x14ac:dyDescent="0.2">
      <c r="A4686" s="8" t="s">
        <v>5456</v>
      </c>
      <c r="D4686" s="8" t="s">
        <v>6992</v>
      </c>
      <c r="G4686" s="8" t="s">
        <v>3838</v>
      </c>
      <c r="M4686" t="s">
        <v>5456</v>
      </c>
      <c r="N4686">
        <v>117</v>
      </c>
      <c r="P4686" t="s">
        <v>6992</v>
      </c>
      <c r="Q4686">
        <v>126</v>
      </c>
    </row>
    <row r="4687" spans="1:17" x14ac:dyDescent="0.2">
      <c r="A4687" s="8" t="s">
        <v>5465</v>
      </c>
      <c r="D4687" s="8" t="s">
        <v>5094</v>
      </c>
      <c r="G4687" s="8" t="s">
        <v>3829</v>
      </c>
      <c r="M4687" t="s">
        <v>5465</v>
      </c>
      <c r="N4687">
        <v>120</v>
      </c>
      <c r="P4687" t="s">
        <v>5094</v>
      </c>
      <c r="Q4687">
        <v>110</v>
      </c>
    </row>
    <row r="4688" spans="1:17" x14ac:dyDescent="0.2">
      <c r="A4688" s="8" t="s">
        <v>2460</v>
      </c>
      <c r="D4688" s="8" t="s">
        <v>5149</v>
      </c>
      <c r="G4688" s="8" t="s">
        <v>3906</v>
      </c>
      <c r="M4688" t="s">
        <v>2460</v>
      </c>
      <c r="N4688">
        <v>137</v>
      </c>
      <c r="P4688" t="s">
        <v>5149</v>
      </c>
      <c r="Q4688">
        <v>107</v>
      </c>
    </row>
    <row r="4689" spans="1:17" x14ac:dyDescent="0.2">
      <c r="A4689" s="8" t="s">
        <v>5625</v>
      </c>
      <c r="D4689" s="8" t="s">
        <v>5206</v>
      </c>
      <c r="G4689" s="8" t="s">
        <v>3914</v>
      </c>
      <c r="M4689" t="s">
        <v>5625</v>
      </c>
      <c r="N4689">
        <v>97</v>
      </c>
      <c r="P4689" t="s">
        <v>5206</v>
      </c>
      <c r="Q4689">
        <v>97</v>
      </c>
    </row>
    <row r="4690" spans="1:17" x14ac:dyDescent="0.2">
      <c r="A4690" s="8" t="s">
        <v>6995</v>
      </c>
      <c r="D4690" s="8" t="s">
        <v>7765</v>
      </c>
      <c r="G4690" s="8" t="s">
        <v>3921</v>
      </c>
      <c r="M4690" t="s">
        <v>6995</v>
      </c>
      <c r="N4690">
        <v>83</v>
      </c>
      <c r="P4690" t="s">
        <v>7765</v>
      </c>
      <c r="Q4690">
        <v>79</v>
      </c>
    </row>
    <row r="4691" spans="1:17" x14ac:dyDescent="0.2">
      <c r="A4691" s="8" t="s">
        <v>7777</v>
      </c>
      <c r="D4691" s="8" t="s">
        <v>5281</v>
      </c>
      <c r="G4691" s="8" t="s">
        <v>6167</v>
      </c>
      <c r="M4691" t="s">
        <v>7777</v>
      </c>
      <c r="N4691">
        <v>80</v>
      </c>
      <c r="P4691" t="s">
        <v>5281</v>
      </c>
      <c r="Q4691">
        <v>73</v>
      </c>
    </row>
    <row r="4692" spans="1:17" x14ac:dyDescent="0.2">
      <c r="A4692" s="8" t="s">
        <v>6996</v>
      </c>
      <c r="D4692" s="8" t="s">
        <v>5361</v>
      </c>
      <c r="G4692" s="8" t="s">
        <v>7278</v>
      </c>
      <c r="M4692" t="s">
        <v>6996</v>
      </c>
      <c r="N4692">
        <v>66</v>
      </c>
      <c r="P4692" t="s">
        <v>5361</v>
      </c>
      <c r="Q4692">
        <v>74</v>
      </c>
    </row>
    <row r="4693" spans="1:17" x14ac:dyDescent="0.2">
      <c r="A4693" s="8" t="s">
        <v>7778</v>
      </c>
      <c r="D4693" s="8" t="s">
        <v>5368</v>
      </c>
      <c r="G4693" s="8" t="s">
        <v>2678</v>
      </c>
      <c r="M4693" t="s">
        <v>7778</v>
      </c>
      <c r="N4693">
        <v>18</v>
      </c>
      <c r="P4693" t="s">
        <v>5368</v>
      </c>
      <c r="Q4693">
        <v>51</v>
      </c>
    </row>
    <row r="4694" spans="1:17" x14ac:dyDescent="0.2">
      <c r="A4694" s="8" t="s">
        <v>6359</v>
      </c>
      <c r="D4694" s="8" t="s">
        <v>8000</v>
      </c>
      <c r="G4694" s="8" t="s">
        <v>2009</v>
      </c>
      <c r="M4694" t="s">
        <v>6359</v>
      </c>
      <c r="N4694">
        <v>114</v>
      </c>
      <c r="P4694" t="s">
        <v>8000</v>
      </c>
      <c r="Q4694">
        <v>30</v>
      </c>
    </row>
    <row r="4695" spans="1:17" x14ac:dyDescent="0.2">
      <c r="A4695" s="8" t="s">
        <v>2768</v>
      </c>
      <c r="D4695" s="8" t="s">
        <v>5438</v>
      </c>
      <c r="G4695" s="8" t="s">
        <v>2184</v>
      </c>
      <c r="M4695" t="s">
        <v>2768</v>
      </c>
      <c r="N4695">
        <v>152</v>
      </c>
      <c r="P4695" t="s">
        <v>5438</v>
      </c>
      <c r="Q4695">
        <v>45</v>
      </c>
    </row>
    <row r="4696" spans="1:17" x14ac:dyDescent="0.2">
      <c r="A4696" s="8" t="s">
        <v>6258</v>
      </c>
      <c r="D4696" s="8" t="s">
        <v>5487</v>
      </c>
      <c r="G4696" s="8" t="s">
        <v>2340</v>
      </c>
      <c r="M4696" t="s">
        <v>6258</v>
      </c>
      <c r="N4696">
        <v>136</v>
      </c>
      <c r="P4696" t="s">
        <v>5487</v>
      </c>
      <c r="Q4696">
        <v>114</v>
      </c>
    </row>
    <row r="4697" spans="1:17" x14ac:dyDescent="0.2">
      <c r="A4697" s="8" t="s">
        <v>6307</v>
      </c>
      <c r="D4697" s="8" t="s">
        <v>2475</v>
      </c>
      <c r="G4697" s="8" t="s">
        <v>4124</v>
      </c>
      <c r="M4697" t="s">
        <v>6307</v>
      </c>
      <c r="N4697">
        <v>109</v>
      </c>
      <c r="P4697" t="s">
        <v>2475</v>
      </c>
      <c r="Q4697">
        <v>144</v>
      </c>
    </row>
    <row r="4698" spans="1:17" x14ac:dyDescent="0.2">
      <c r="A4698" s="8" t="s">
        <v>2917</v>
      </c>
      <c r="D4698" s="8" t="s">
        <v>5545</v>
      </c>
      <c r="G4698" s="8" t="s">
        <v>4064</v>
      </c>
      <c r="M4698" t="s">
        <v>2917</v>
      </c>
      <c r="N4698">
        <v>113</v>
      </c>
      <c r="P4698" t="s">
        <v>5545</v>
      </c>
      <c r="Q4698">
        <v>136</v>
      </c>
    </row>
    <row r="4699" spans="1:17" x14ac:dyDescent="0.2">
      <c r="A4699" s="8" t="s">
        <v>2973</v>
      </c>
      <c r="D4699" s="8" t="s">
        <v>7130</v>
      </c>
      <c r="G4699" s="8" t="s">
        <v>4046</v>
      </c>
      <c r="M4699" t="s">
        <v>2973</v>
      </c>
      <c r="N4699">
        <v>102</v>
      </c>
      <c r="P4699" t="s">
        <v>7130</v>
      </c>
      <c r="Q4699">
        <v>119</v>
      </c>
    </row>
    <row r="4700" spans="1:17" x14ac:dyDescent="0.2">
      <c r="A4700" s="8" t="s">
        <v>7779</v>
      </c>
      <c r="D4700" s="8" t="s">
        <v>1500</v>
      </c>
      <c r="G4700" s="8" t="s">
        <v>4163</v>
      </c>
      <c r="M4700" t="s">
        <v>7779</v>
      </c>
      <c r="N4700">
        <v>78</v>
      </c>
      <c r="P4700" t="s">
        <v>1500</v>
      </c>
      <c r="Q4700">
        <v>134</v>
      </c>
    </row>
    <row r="4701" spans="1:17" x14ac:dyDescent="0.2">
      <c r="A4701" s="8" t="s">
        <v>3006</v>
      </c>
      <c r="D4701" s="8" t="s">
        <v>1413</v>
      </c>
      <c r="G4701" s="8" t="s">
        <v>4119</v>
      </c>
      <c r="M4701" t="s">
        <v>3006</v>
      </c>
      <c r="N4701">
        <v>80</v>
      </c>
      <c r="P4701" t="s">
        <v>1413</v>
      </c>
      <c r="Q4701">
        <v>114</v>
      </c>
    </row>
    <row r="4702" spans="1:17" x14ac:dyDescent="0.2">
      <c r="A4702" s="8" t="s">
        <v>3053</v>
      </c>
      <c r="D4702" s="8" t="s">
        <v>4196</v>
      </c>
      <c r="G4702" s="8" t="s">
        <v>6235</v>
      </c>
      <c r="M4702" t="s">
        <v>3053</v>
      </c>
      <c r="N4702">
        <v>68</v>
      </c>
      <c r="P4702" t="s">
        <v>4196</v>
      </c>
      <c r="Q4702">
        <v>95</v>
      </c>
    </row>
    <row r="4703" spans="1:17" x14ac:dyDescent="0.2">
      <c r="A4703" s="8" t="s">
        <v>3114</v>
      </c>
      <c r="D4703" s="8" t="s">
        <v>1558</v>
      </c>
      <c r="G4703" s="8" t="s">
        <v>1461</v>
      </c>
      <c r="M4703" t="s">
        <v>3114</v>
      </c>
      <c r="N4703">
        <v>77</v>
      </c>
      <c r="P4703" t="s">
        <v>1558</v>
      </c>
      <c r="Q4703">
        <v>106</v>
      </c>
    </row>
    <row r="4704" spans="1:17" x14ac:dyDescent="0.2">
      <c r="A4704" s="8" t="s">
        <v>3189</v>
      </c>
      <c r="D4704" s="8" t="s">
        <v>4257</v>
      </c>
      <c r="G4704" s="8" t="s">
        <v>5630</v>
      </c>
      <c r="M4704" t="s">
        <v>3189</v>
      </c>
      <c r="N4704">
        <v>66</v>
      </c>
      <c r="P4704" t="s">
        <v>4257</v>
      </c>
      <c r="Q4704">
        <v>95</v>
      </c>
    </row>
    <row r="4705" spans="1:17" x14ac:dyDescent="0.2">
      <c r="A4705" s="8" t="s">
        <v>7780</v>
      </c>
      <c r="D4705" s="8" t="s">
        <v>4295</v>
      </c>
      <c r="G4705" s="8" t="s">
        <v>7758</v>
      </c>
      <c r="M4705" t="s">
        <v>7780</v>
      </c>
      <c r="N4705">
        <v>48</v>
      </c>
      <c r="P4705" t="s">
        <v>4295</v>
      </c>
      <c r="Q4705">
        <v>84</v>
      </c>
    </row>
    <row r="4706" spans="1:17" x14ac:dyDescent="0.2">
      <c r="A4706" s="8" t="s">
        <v>2624</v>
      </c>
      <c r="D4706" s="8" t="s">
        <v>7766</v>
      </c>
      <c r="G4706" s="8" t="s">
        <v>5730</v>
      </c>
      <c r="M4706" t="s">
        <v>2624</v>
      </c>
      <c r="N4706">
        <v>147</v>
      </c>
      <c r="P4706" t="s">
        <v>7766</v>
      </c>
      <c r="Q4706">
        <v>68</v>
      </c>
    </row>
    <row r="4707" spans="1:17" x14ac:dyDescent="0.2">
      <c r="A4707" s="8" t="s">
        <v>2073</v>
      </c>
      <c r="D4707" s="8" t="s">
        <v>1734</v>
      </c>
      <c r="G4707" s="8" t="s">
        <v>5849</v>
      </c>
      <c r="M4707" t="s">
        <v>2073</v>
      </c>
      <c r="N4707">
        <v>130</v>
      </c>
      <c r="P4707" t="s">
        <v>1734</v>
      </c>
      <c r="Q4707">
        <v>95</v>
      </c>
    </row>
    <row r="4708" spans="1:17" x14ac:dyDescent="0.2">
      <c r="A4708" s="8" t="s">
        <v>3385</v>
      </c>
      <c r="D4708" s="8" t="s">
        <v>4356</v>
      </c>
      <c r="G4708" s="8" t="s">
        <v>5989</v>
      </c>
      <c r="M4708" t="s">
        <v>3385</v>
      </c>
      <c r="N4708">
        <v>109</v>
      </c>
      <c r="P4708" t="s">
        <v>4356</v>
      </c>
      <c r="Q4708">
        <v>72</v>
      </c>
    </row>
    <row r="4709" spans="1:17" x14ac:dyDescent="0.2">
      <c r="A4709" s="8" t="s">
        <v>3403</v>
      </c>
      <c r="D4709" s="8" t="s">
        <v>4469</v>
      </c>
      <c r="G4709" s="8" t="s">
        <v>6990</v>
      </c>
      <c r="M4709" t="s">
        <v>3403</v>
      </c>
      <c r="N4709">
        <v>118</v>
      </c>
      <c r="P4709" t="s">
        <v>4469</v>
      </c>
      <c r="Q4709">
        <v>94</v>
      </c>
    </row>
    <row r="4710" spans="1:17" x14ac:dyDescent="0.2">
      <c r="A4710" s="8" t="s">
        <v>1371</v>
      </c>
      <c r="D4710" s="8" t="s">
        <v>4481</v>
      </c>
      <c r="G4710" s="8" t="s">
        <v>7759</v>
      </c>
      <c r="M4710" t="s">
        <v>1371</v>
      </c>
      <c r="N4710">
        <v>134</v>
      </c>
      <c r="P4710" t="s">
        <v>4481</v>
      </c>
      <c r="Q4710">
        <v>75</v>
      </c>
    </row>
    <row r="4711" spans="1:17" x14ac:dyDescent="0.2">
      <c r="A4711" s="8" t="s">
        <v>1449</v>
      </c>
      <c r="D4711" s="8" t="s">
        <v>4526</v>
      </c>
      <c r="G4711" s="8" t="s">
        <v>7760</v>
      </c>
      <c r="M4711" t="s">
        <v>1449</v>
      </c>
      <c r="N4711">
        <v>131</v>
      </c>
      <c r="P4711" t="s">
        <v>4526</v>
      </c>
      <c r="Q4711">
        <v>49</v>
      </c>
    </row>
    <row r="4712" spans="1:17" x14ac:dyDescent="0.2">
      <c r="A4712" s="8" t="s">
        <v>1586</v>
      </c>
      <c r="D4712" s="8" t="s">
        <v>4617</v>
      </c>
      <c r="G4712" s="8" t="s">
        <v>2765</v>
      </c>
      <c r="M4712" t="s">
        <v>1586</v>
      </c>
      <c r="N4712">
        <v>115</v>
      </c>
      <c r="P4712" t="s">
        <v>4617</v>
      </c>
      <c r="Q4712">
        <v>69</v>
      </c>
    </row>
    <row r="4713" spans="1:17" x14ac:dyDescent="0.2">
      <c r="A4713" s="8" t="s">
        <v>1644</v>
      </c>
      <c r="D4713" s="8" t="s">
        <v>4632</v>
      </c>
      <c r="G4713" s="8" t="s">
        <v>2205</v>
      </c>
      <c r="M4713" t="s">
        <v>1644</v>
      </c>
      <c r="N4713">
        <v>88</v>
      </c>
      <c r="P4713" t="s">
        <v>4632</v>
      </c>
      <c r="Q4713">
        <v>51</v>
      </c>
    </row>
    <row r="4714" spans="1:17" x14ac:dyDescent="0.2">
      <c r="A4714" s="8" t="s">
        <v>5685</v>
      </c>
      <c r="D4714" s="8" t="s">
        <v>4718</v>
      </c>
      <c r="G4714" s="8" t="s">
        <v>2363</v>
      </c>
      <c r="M4714" t="s">
        <v>5685</v>
      </c>
      <c r="N4714">
        <v>84</v>
      </c>
      <c r="P4714" t="s">
        <v>4718</v>
      </c>
      <c r="Q4714">
        <v>37</v>
      </c>
    </row>
    <row r="4715" spans="1:17" x14ac:dyDescent="0.2">
      <c r="A4715" s="8" t="s">
        <v>1737</v>
      </c>
      <c r="D4715" s="8" t="s">
        <v>4760</v>
      </c>
      <c r="G4715" s="8" t="s">
        <v>1352</v>
      </c>
      <c r="M4715" t="s">
        <v>1737</v>
      </c>
      <c r="N4715">
        <v>107</v>
      </c>
      <c r="P4715" t="s">
        <v>4760</v>
      </c>
      <c r="Q4715">
        <v>38</v>
      </c>
    </row>
    <row r="4716" spans="1:17" x14ac:dyDescent="0.2">
      <c r="A4716" s="8" t="s">
        <v>5704</v>
      </c>
      <c r="D4716" s="8" t="s">
        <v>4782</v>
      </c>
      <c r="G4716" s="8" t="s">
        <v>3491</v>
      </c>
      <c r="M4716" t="s">
        <v>5704</v>
      </c>
      <c r="N4716">
        <v>96</v>
      </c>
      <c r="P4716" t="s">
        <v>4782</v>
      </c>
      <c r="Q4716">
        <v>41</v>
      </c>
    </row>
    <row r="4717" spans="1:17" x14ac:dyDescent="0.2">
      <c r="A4717" s="8" t="s">
        <v>5748</v>
      </c>
      <c r="D4717" s="8" t="s">
        <v>4917</v>
      </c>
      <c r="G4717" s="8" t="s">
        <v>6991</v>
      </c>
      <c r="M4717" t="s">
        <v>5748</v>
      </c>
      <c r="N4717">
        <v>74</v>
      </c>
      <c r="P4717" t="s">
        <v>4917</v>
      </c>
      <c r="Q4717">
        <v>112</v>
      </c>
    </row>
    <row r="4718" spans="1:17" x14ac:dyDescent="0.2">
      <c r="A4718" s="8" t="s">
        <v>7781</v>
      </c>
      <c r="D4718" s="8" t="s">
        <v>4907</v>
      </c>
      <c r="G4718" s="8" t="s">
        <v>7761</v>
      </c>
      <c r="M4718" t="s">
        <v>7781</v>
      </c>
      <c r="N4718">
        <v>69</v>
      </c>
      <c r="P4718" t="s">
        <v>4907</v>
      </c>
      <c r="Q4718">
        <v>146</v>
      </c>
    </row>
    <row r="4719" spans="1:17" x14ac:dyDescent="0.2">
      <c r="A4719" s="8" t="s">
        <v>1871</v>
      </c>
      <c r="D4719" s="8" t="s">
        <v>2913</v>
      </c>
      <c r="G4719" s="8" t="s">
        <v>1712</v>
      </c>
      <c r="M4719" t="s">
        <v>1871</v>
      </c>
      <c r="N4719">
        <v>106</v>
      </c>
      <c r="P4719" t="s">
        <v>2913</v>
      </c>
      <c r="Q4719">
        <v>164</v>
      </c>
    </row>
    <row r="4720" spans="1:17" x14ac:dyDescent="0.2">
      <c r="A4720" s="8" t="s">
        <v>5806</v>
      </c>
      <c r="D4720" s="8" t="s">
        <v>2458</v>
      </c>
      <c r="G4720" s="8" t="s">
        <v>3564</v>
      </c>
      <c r="M4720" t="s">
        <v>5806</v>
      </c>
      <c r="N4720">
        <v>79</v>
      </c>
      <c r="P4720" t="s">
        <v>2458</v>
      </c>
      <c r="Q4720">
        <v>158</v>
      </c>
    </row>
    <row r="4721" spans="1:17" x14ac:dyDescent="0.2">
      <c r="A4721" s="8" t="s">
        <v>5830</v>
      </c>
      <c r="D4721" s="8" t="s">
        <v>2139</v>
      </c>
      <c r="G4721" s="8" t="s">
        <v>7762</v>
      </c>
      <c r="M4721" t="s">
        <v>5830</v>
      </c>
      <c r="N4721">
        <v>61</v>
      </c>
      <c r="P4721" t="s">
        <v>2139</v>
      </c>
      <c r="Q4721">
        <v>149</v>
      </c>
    </row>
    <row r="4722" spans="1:17" x14ac:dyDescent="0.2">
      <c r="A4722" s="8" t="s">
        <v>5903</v>
      </c>
      <c r="D4722" s="8" t="s">
        <v>5012</v>
      </c>
      <c r="G4722" s="8" t="s">
        <v>3646</v>
      </c>
      <c r="M4722" t="s">
        <v>5903</v>
      </c>
      <c r="N4722">
        <v>80</v>
      </c>
      <c r="P4722" t="s">
        <v>5012</v>
      </c>
      <c r="Q4722">
        <v>123</v>
      </c>
    </row>
    <row r="4723" spans="1:17" x14ac:dyDescent="0.2">
      <c r="A4723" s="8" t="s">
        <v>5898</v>
      </c>
      <c r="D4723" s="8" t="s">
        <v>6993</v>
      </c>
      <c r="G4723" s="8" t="s">
        <v>3688</v>
      </c>
      <c r="M4723" t="s">
        <v>5898</v>
      </c>
      <c r="N4723">
        <v>63</v>
      </c>
      <c r="P4723" t="s">
        <v>6993</v>
      </c>
      <c r="Q4723">
        <v>114</v>
      </c>
    </row>
    <row r="4724" spans="1:17" x14ac:dyDescent="0.2">
      <c r="A4724" s="8" t="s">
        <v>5951</v>
      </c>
      <c r="D4724" s="8" t="s">
        <v>4193</v>
      </c>
      <c r="G4724" s="8" t="s">
        <v>3804</v>
      </c>
      <c r="M4724" t="s">
        <v>5951</v>
      </c>
      <c r="N4724">
        <v>56</v>
      </c>
      <c r="P4724" t="s">
        <v>4193</v>
      </c>
      <c r="Q4724">
        <v>129</v>
      </c>
    </row>
    <row r="4725" spans="1:17" x14ac:dyDescent="0.2">
      <c r="A4725" s="8" t="s">
        <v>6018</v>
      </c>
      <c r="D4725" s="8" t="s">
        <v>4216</v>
      </c>
      <c r="G4725" s="8" t="s">
        <v>7763</v>
      </c>
      <c r="M4725" t="s">
        <v>6018</v>
      </c>
      <c r="N4725">
        <v>56</v>
      </c>
      <c r="P4725" t="s">
        <v>4216</v>
      </c>
      <c r="Q4725">
        <v>111</v>
      </c>
    </row>
    <row r="4726" spans="1:17" x14ac:dyDescent="0.2">
      <c r="A4726" s="8" t="s">
        <v>7782</v>
      </c>
      <c r="D4726" s="8" t="s">
        <v>1546</v>
      </c>
      <c r="G4726" s="8" t="s">
        <v>7764</v>
      </c>
      <c r="M4726" t="s">
        <v>7782</v>
      </c>
      <c r="N4726">
        <v>35</v>
      </c>
      <c r="P4726" t="s">
        <v>1546</v>
      </c>
      <c r="Q4726">
        <v>92</v>
      </c>
    </row>
    <row r="4727" spans="1:17" x14ac:dyDescent="0.2">
      <c r="A4727" s="8" t="s">
        <v>6067</v>
      </c>
      <c r="D4727" s="8" t="s">
        <v>7767</v>
      </c>
      <c r="G4727" s="8" t="s">
        <v>8137</v>
      </c>
      <c r="M4727" t="s">
        <v>6067</v>
      </c>
      <c r="N4727">
        <v>57</v>
      </c>
      <c r="P4727" t="s">
        <v>7767</v>
      </c>
      <c r="Q4727">
        <v>76</v>
      </c>
    </row>
    <row r="4728" spans="1:17" x14ac:dyDescent="0.2">
      <c r="A4728" s="8" t="s">
        <v>6170</v>
      </c>
      <c r="D4728" s="8" t="s">
        <v>4336</v>
      </c>
      <c r="G4728" s="8" t="s">
        <v>8435</v>
      </c>
      <c r="M4728" t="s">
        <v>6170</v>
      </c>
      <c r="N4728">
        <v>55</v>
      </c>
      <c r="P4728" t="s">
        <v>4336</v>
      </c>
      <c r="Q4728">
        <v>63</v>
      </c>
    </row>
    <row r="4729" spans="1:17" x14ac:dyDescent="0.2">
      <c r="A4729" s="8" t="s">
        <v>6183</v>
      </c>
      <c r="D4729" s="8" t="s">
        <v>4479</v>
      </c>
      <c r="G4729" s="8" t="s">
        <v>3975</v>
      </c>
      <c r="M4729" t="s">
        <v>6183</v>
      </c>
      <c r="N4729">
        <v>51</v>
      </c>
      <c r="P4729" t="s">
        <v>4479</v>
      </c>
      <c r="Q4729">
        <v>58</v>
      </c>
    </row>
    <row r="4730" spans="1:17" x14ac:dyDescent="0.2">
      <c r="A4730" s="8" t="s">
        <v>2617</v>
      </c>
      <c r="D4730" s="8" t="s">
        <v>4565</v>
      </c>
      <c r="G4730" s="8" t="s">
        <v>2619</v>
      </c>
      <c r="M4730" t="s">
        <v>2617</v>
      </c>
      <c r="N4730">
        <v>154</v>
      </c>
      <c r="P4730" t="s">
        <v>4565</v>
      </c>
      <c r="Q4730">
        <v>53</v>
      </c>
    </row>
    <row r="4731" spans="1:17" x14ac:dyDescent="0.2">
      <c r="A4731" s="8" t="s">
        <v>1921</v>
      </c>
      <c r="D4731" s="8" t="s">
        <v>4626</v>
      </c>
      <c r="G4731" s="8" t="s">
        <v>1918</v>
      </c>
      <c r="M4731" t="s">
        <v>1921</v>
      </c>
      <c r="N4731">
        <v>155</v>
      </c>
      <c r="P4731" t="s">
        <v>4626</v>
      </c>
      <c r="Q4731">
        <v>47</v>
      </c>
    </row>
    <row r="4732" spans="1:17" x14ac:dyDescent="0.2">
      <c r="A4732" s="8" t="s">
        <v>2058</v>
      </c>
      <c r="D4732" s="8" t="s">
        <v>4714</v>
      </c>
      <c r="G4732" s="8" t="s">
        <v>2014</v>
      </c>
      <c r="M4732" t="s">
        <v>2058</v>
      </c>
      <c r="N4732">
        <v>143</v>
      </c>
      <c r="P4732" t="s">
        <v>4714</v>
      </c>
      <c r="Q4732">
        <v>25</v>
      </c>
    </row>
    <row r="4733" spans="1:17" x14ac:dyDescent="0.2">
      <c r="A4733" s="8" t="s">
        <v>2226</v>
      </c>
      <c r="D4733" s="8" t="s">
        <v>4813</v>
      </c>
      <c r="G4733" s="8" t="s">
        <v>4075</v>
      </c>
      <c r="M4733" t="s">
        <v>2226</v>
      </c>
      <c r="N4733">
        <v>130</v>
      </c>
      <c r="P4733" t="s">
        <v>4813</v>
      </c>
      <c r="Q4733">
        <v>22</v>
      </c>
    </row>
    <row r="4734" spans="1:17" x14ac:dyDescent="0.2">
      <c r="A4734" s="8" t="s">
        <v>6227</v>
      </c>
      <c r="D4734" s="8" t="s">
        <v>2673</v>
      </c>
      <c r="G4734" s="8" t="s">
        <v>4132</v>
      </c>
      <c r="M4734" t="s">
        <v>6227</v>
      </c>
      <c r="N4734">
        <v>117</v>
      </c>
      <c r="P4734" t="s">
        <v>2673</v>
      </c>
      <c r="Q4734">
        <v>152</v>
      </c>
    </row>
    <row r="4735" spans="1:17" x14ac:dyDescent="0.2">
      <c r="A4735" s="8" t="s">
        <v>6293</v>
      </c>
      <c r="D4735" s="8" t="s">
        <v>2035</v>
      </c>
      <c r="G4735" s="8" t="s">
        <v>6992</v>
      </c>
      <c r="M4735" t="s">
        <v>6293</v>
      </c>
      <c r="N4735">
        <v>112</v>
      </c>
      <c r="P4735" t="s">
        <v>2035</v>
      </c>
      <c r="Q4735">
        <v>148</v>
      </c>
    </row>
    <row r="4736" spans="1:17" x14ac:dyDescent="0.2">
      <c r="A4736" s="8" t="s">
        <v>7279</v>
      </c>
      <c r="D4736" s="8" t="s">
        <v>4959</v>
      </c>
      <c r="G4736" s="8" t="s">
        <v>5094</v>
      </c>
      <c r="M4736" t="s">
        <v>7279</v>
      </c>
      <c r="N4736">
        <v>104</v>
      </c>
      <c r="P4736" t="s">
        <v>4959</v>
      </c>
      <c r="Q4736">
        <v>133</v>
      </c>
    </row>
    <row r="4737" spans="1:17" x14ac:dyDescent="0.2">
      <c r="A4737" s="8" t="s">
        <v>2980</v>
      </c>
      <c r="D4737" s="8" t="s">
        <v>7768</v>
      </c>
      <c r="G4737" s="8" t="s">
        <v>5149</v>
      </c>
      <c r="M4737" t="s">
        <v>2980</v>
      </c>
      <c r="N4737">
        <v>81</v>
      </c>
      <c r="P4737" t="s">
        <v>7768</v>
      </c>
      <c r="Q4737">
        <v>96</v>
      </c>
    </row>
    <row r="4738" spans="1:17" x14ac:dyDescent="0.2">
      <c r="A4738" s="8" t="s">
        <v>3029</v>
      </c>
      <c r="D4738" s="8" t="s">
        <v>4393</v>
      </c>
      <c r="G4738" s="8" t="s">
        <v>5206</v>
      </c>
      <c r="M4738" t="s">
        <v>3029</v>
      </c>
      <c r="N4738">
        <v>68</v>
      </c>
      <c r="P4738" t="s">
        <v>4393</v>
      </c>
      <c r="Q4738">
        <v>82</v>
      </c>
    </row>
    <row r="4739" spans="1:17" x14ac:dyDescent="0.2">
      <c r="A4739" s="8" t="s">
        <v>3147</v>
      </c>
      <c r="D4739" s="8" t="s">
        <v>4567</v>
      </c>
      <c r="G4739" s="8" t="s">
        <v>7765</v>
      </c>
      <c r="M4739" t="s">
        <v>3147</v>
      </c>
      <c r="N4739">
        <v>69</v>
      </c>
      <c r="P4739" t="s">
        <v>4567</v>
      </c>
      <c r="Q4739">
        <v>76</v>
      </c>
    </row>
    <row r="4740" spans="1:17" x14ac:dyDescent="0.2">
      <c r="A4740" s="8" t="s">
        <v>3244</v>
      </c>
      <c r="D4740" s="8" t="s">
        <v>6994</v>
      </c>
      <c r="G4740" s="8" t="s">
        <v>5281</v>
      </c>
      <c r="M4740" t="s">
        <v>3244</v>
      </c>
      <c r="N4740">
        <v>53</v>
      </c>
      <c r="P4740" t="s">
        <v>6994</v>
      </c>
      <c r="Q4740">
        <v>62</v>
      </c>
    </row>
    <row r="4741" spans="1:17" x14ac:dyDescent="0.2">
      <c r="A4741" s="8" t="s">
        <v>3273</v>
      </c>
      <c r="D4741" s="8" t="s">
        <v>7769</v>
      </c>
      <c r="G4741" s="8" t="s">
        <v>5361</v>
      </c>
      <c r="M4741" t="s">
        <v>3273</v>
      </c>
      <c r="N4741">
        <v>39</v>
      </c>
      <c r="P4741" t="s">
        <v>7769</v>
      </c>
      <c r="Q4741">
        <v>43</v>
      </c>
    </row>
    <row r="4742" spans="1:17" x14ac:dyDescent="0.2">
      <c r="A4742" s="8" t="s">
        <v>3318</v>
      </c>
      <c r="D4742" s="8" t="s">
        <v>7770</v>
      </c>
      <c r="G4742" s="8" t="s">
        <v>5368</v>
      </c>
      <c r="M4742" t="s">
        <v>3318</v>
      </c>
      <c r="N4742">
        <v>107</v>
      </c>
      <c r="P4742" t="s">
        <v>7770</v>
      </c>
      <c r="Q4742">
        <v>36</v>
      </c>
    </row>
    <row r="4743" spans="1:17" x14ac:dyDescent="0.2">
      <c r="A4743" s="8" t="s">
        <v>2585</v>
      </c>
      <c r="D4743" s="8" t="s">
        <v>8138</v>
      </c>
      <c r="G4743" s="8" t="s">
        <v>8000</v>
      </c>
      <c r="M4743" t="s">
        <v>2585</v>
      </c>
      <c r="N4743">
        <v>163</v>
      </c>
      <c r="P4743" t="s">
        <v>8138</v>
      </c>
      <c r="Q4743">
        <v>31</v>
      </c>
    </row>
    <row r="4744" spans="1:17" x14ac:dyDescent="0.2">
      <c r="A4744" s="8" t="s">
        <v>1954</v>
      </c>
      <c r="D4744" s="8" t="s">
        <v>6336</v>
      </c>
      <c r="G4744" s="8" t="s">
        <v>5438</v>
      </c>
      <c r="M4744" t="s">
        <v>1954</v>
      </c>
      <c r="N4744">
        <v>133</v>
      </c>
      <c r="P4744" t="s">
        <v>6336</v>
      </c>
      <c r="Q4744">
        <v>36</v>
      </c>
    </row>
    <row r="4745" spans="1:17" x14ac:dyDescent="0.2">
      <c r="A4745" s="8" t="s">
        <v>7280</v>
      </c>
      <c r="D4745" s="8" t="s">
        <v>4908</v>
      </c>
      <c r="G4745" s="8" t="s">
        <v>5487</v>
      </c>
      <c r="M4745" t="s">
        <v>7280</v>
      </c>
      <c r="N4745">
        <v>111</v>
      </c>
      <c r="P4745" t="s">
        <v>4908</v>
      </c>
      <c r="Q4745">
        <v>139</v>
      </c>
    </row>
    <row r="4746" spans="1:17" x14ac:dyDescent="0.2">
      <c r="A4746" s="8" t="s">
        <v>3347</v>
      </c>
      <c r="D4746" s="8" t="s">
        <v>2741</v>
      </c>
      <c r="G4746" s="8" t="s">
        <v>2475</v>
      </c>
      <c r="M4746" t="s">
        <v>3347</v>
      </c>
      <c r="N4746">
        <v>111</v>
      </c>
      <c r="P4746" t="s">
        <v>2741</v>
      </c>
      <c r="Q4746">
        <v>162</v>
      </c>
    </row>
    <row r="4747" spans="1:17" x14ac:dyDescent="0.2">
      <c r="A4747" s="8" t="s">
        <v>6998</v>
      </c>
      <c r="D4747" s="8" t="s">
        <v>2167</v>
      </c>
      <c r="G4747" s="8" t="s">
        <v>5545</v>
      </c>
      <c r="M4747" t="s">
        <v>6998</v>
      </c>
      <c r="N4747">
        <v>66</v>
      </c>
      <c r="P4747" t="s">
        <v>2167</v>
      </c>
      <c r="Q4747">
        <v>151</v>
      </c>
    </row>
    <row r="4748" spans="1:17" x14ac:dyDescent="0.2">
      <c r="A4748" s="8" t="s">
        <v>8038</v>
      </c>
      <c r="D4748" s="8" t="s">
        <v>4964</v>
      </c>
      <c r="G4748" s="8" t="s">
        <v>7130</v>
      </c>
      <c r="M4748" t="s">
        <v>8038</v>
      </c>
      <c r="N4748">
        <v>66</v>
      </c>
      <c r="P4748" t="s">
        <v>4964</v>
      </c>
      <c r="Q4748">
        <v>143</v>
      </c>
    </row>
    <row r="4749" spans="1:17" x14ac:dyDescent="0.2">
      <c r="A4749" s="8" t="s">
        <v>3737</v>
      </c>
      <c r="D4749" s="8" t="s">
        <v>3424</v>
      </c>
      <c r="G4749" s="8" t="s">
        <v>1500</v>
      </c>
      <c r="M4749" t="s">
        <v>3737</v>
      </c>
      <c r="N4749">
        <v>67</v>
      </c>
      <c r="P4749" t="s">
        <v>3424</v>
      </c>
      <c r="Q4749">
        <v>123</v>
      </c>
    </row>
    <row r="4750" spans="1:17" x14ac:dyDescent="0.2">
      <c r="A4750" s="8" t="s">
        <v>3890</v>
      </c>
      <c r="D4750" s="8" t="s">
        <v>1622</v>
      </c>
      <c r="G4750" s="8" t="s">
        <v>1413</v>
      </c>
      <c r="M4750" t="s">
        <v>3890</v>
      </c>
      <c r="N4750">
        <v>45</v>
      </c>
      <c r="P4750" t="s">
        <v>1622</v>
      </c>
      <c r="Q4750">
        <v>92</v>
      </c>
    </row>
    <row r="4751" spans="1:17" x14ac:dyDescent="0.2">
      <c r="A4751" s="8" t="s">
        <v>2823</v>
      </c>
      <c r="D4751" s="8" t="s">
        <v>7771</v>
      </c>
      <c r="G4751" s="8" t="s">
        <v>4196</v>
      </c>
      <c r="M4751" t="s">
        <v>2823</v>
      </c>
      <c r="N4751">
        <v>143</v>
      </c>
      <c r="P4751" t="s">
        <v>7771</v>
      </c>
      <c r="Q4751">
        <v>79</v>
      </c>
    </row>
    <row r="4752" spans="1:17" x14ac:dyDescent="0.2">
      <c r="A4752" s="8" t="s">
        <v>4051</v>
      </c>
      <c r="D4752" s="8" t="s">
        <v>3590</v>
      </c>
      <c r="G4752" s="8" t="s">
        <v>1558</v>
      </c>
      <c r="M4752" t="s">
        <v>4051</v>
      </c>
      <c r="N4752">
        <v>136</v>
      </c>
      <c r="P4752" t="s">
        <v>3590</v>
      </c>
      <c r="Q4752">
        <v>85</v>
      </c>
    </row>
    <row r="4753" spans="1:17" x14ac:dyDescent="0.2">
      <c r="A4753" s="8" t="s">
        <v>4061</v>
      </c>
      <c r="D4753" s="8" t="s">
        <v>3661</v>
      </c>
      <c r="G4753" s="8" t="s">
        <v>4257</v>
      </c>
      <c r="M4753" t="s">
        <v>4061</v>
      </c>
      <c r="N4753">
        <v>124</v>
      </c>
      <c r="P4753" t="s">
        <v>3661</v>
      </c>
      <c r="Q4753">
        <v>66</v>
      </c>
    </row>
    <row r="4754" spans="1:17" x14ac:dyDescent="0.2">
      <c r="A4754" s="8" t="s">
        <v>4152</v>
      </c>
      <c r="D4754" s="8" t="s">
        <v>3819</v>
      </c>
      <c r="G4754" s="8" t="s">
        <v>4295</v>
      </c>
      <c r="M4754" t="s">
        <v>4152</v>
      </c>
      <c r="N4754">
        <v>105</v>
      </c>
      <c r="P4754" t="s">
        <v>3819</v>
      </c>
      <c r="Q4754">
        <v>66</v>
      </c>
    </row>
    <row r="4755" spans="1:17" x14ac:dyDescent="0.2">
      <c r="A4755" s="8" t="s">
        <v>7783</v>
      </c>
      <c r="D4755" s="8" t="s">
        <v>3957</v>
      </c>
      <c r="G4755" s="8" t="s">
        <v>7766</v>
      </c>
      <c r="M4755" t="s">
        <v>7783</v>
      </c>
      <c r="N4755">
        <v>98</v>
      </c>
      <c r="P4755" t="s">
        <v>3957</v>
      </c>
      <c r="Q4755">
        <v>37</v>
      </c>
    </row>
    <row r="4756" spans="1:17" x14ac:dyDescent="0.2">
      <c r="A4756" s="8" t="s">
        <v>3026</v>
      </c>
      <c r="D4756" s="8" t="s">
        <v>7772</v>
      </c>
      <c r="G4756" s="8" t="s">
        <v>1734</v>
      </c>
      <c r="M4756" t="s">
        <v>3026</v>
      </c>
      <c r="N4756">
        <v>102</v>
      </c>
      <c r="P4756" t="s">
        <v>7772</v>
      </c>
      <c r="Q4756">
        <v>15</v>
      </c>
    </row>
    <row r="4757" spans="1:17" x14ac:dyDescent="0.2">
      <c r="A4757" s="8" t="s">
        <v>7784</v>
      </c>
      <c r="D4757" s="8" t="s">
        <v>2749</v>
      </c>
      <c r="G4757" s="8" t="s">
        <v>4356</v>
      </c>
      <c r="M4757" t="s">
        <v>7784</v>
      </c>
      <c r="N4757">
        <v>83</v>
      </c>
      <c r="P4757" t="s">
        <v>2749</v>
      </c>
      <c r="Q4757">
        <v>147</v>
      </c>
    </row>
    <row r="4758" spans="1:17" x14ac:dyDescent="0.2">
      <c r="A4758" s="8" t="s">
        <v>3084</v>
      </c>
      <c r="D4758" s="8" t="s">
        <v>2335</v>
      </c>
      <c r="G4758" s="8" t="s">
        <v>4469</v>
      </c>
      <c r="M4758" t="s">
        <v>3084</v>
      </c>
      <c r="N4758">
        <v>61</v>
      </c>
      <c r="P4758" t="s">
        <v>2335</v>
      </c>
      <c r="Q4758">
        <v>141</v>
      </c>
    </row>
    <row r="4759" spans="1:17" x14ac:dyDescent="0.2">
      <c r="A4759" s="8" t="s">
        <v>3172</v>
      </c>
      <c r="D4759" s="8" t="s">
        <v>2331</v>
      </c>
      <c r="G4759" s="8" t="s">
        <v>4481</v>
      </c>
      <c r="M4759" t="s">
        <v>3172</v>
      </c>
      <c r="N4759">
        <v>64</v>
      </c>
      <c r="P4759" t="s">
        <v>2331</v>
      </c>
      <c r="Q4759">
        <v>137</v>
      </c>
    </row>
    <row r="4760" spans="1:17" x14ac:dyDescent="0.2">
      <c r="A4760" s="8" t="s">
        <v>6999</v>
      </c>
      <c r="D4760" s="8" t="s">
        <v>4044</v>
      </c>
      <c r="G4760" s="8" t="s">
        <v>4526</v>
      </c>
      <c r="M4760" t="s">
        <v>6999</v>
      </c>
      <c r="N4760">
        <v>50</v>
      </c>
      <c r="P4760" t="s">
        <v>4044</v>
      </c>
      <c r="Q4760">
        <v>109</v>
      </c>
    </row>
    <row r="4761" spans="1:17" x14ac:dyDescent="0.2">
      <c r="A4761" s="8" t="s">
        <v>3256</v>
      </c>
      <c r="D4761" s="8" t="s">
        <v>7773</v>
      </c>
      <c r="G4761" s="8" t="s">
        <v>4617</v>
      </c>
      <c r="M4761" t="s">
        <v>3256</v>
      </c>
      <c r="N4761">
        <v>45</v>
      </c>
      <c r="P4761" t="s">
        <v>7773</v>
      </c>
      <c r="Q4761">
        <v>129</v>
      </c>
    </row>
    <row r="4762" spans="1:17" x14ac:dyDescent="0.2">
      <c r="A4762" s="8" t="s">
        <v>2707</v>
      </c>
      <c r="D4762" s="8" t="s">
        <v>7774</v>
      </c>
      <c r="G4762" s="8" t="s">
        <v>4632</v>
      </c>
      <c r="M4762" t="s">
        <v>2707</v>
      </c>
      <c r="N4762">
        <v>144</v>
      </c>
      <c r="P4762" t="s">
        <v>7774</v>
      </c>
      <c r="Q4762">
        <v>106</v>
      </c>
    </row>
    <row r="4763" spans="1:17" x14ac:dyDescent="0.2">
      <c r="A4763" s="8" t="s">
        <v>1948</v>
      </c>
      <c r="D4763" s="8" t="s">
        <v>5141</v>
      </c>
      <c r="G4763" s="8" t="s">
        <v>4718</v>
      </c>
      <c r="M4763" t="s">
        <v>1948</v>
      </c>
      <c r="N4763">
        <v>144</v>
      </c>
      <c r="P4763" t="s">
        <v>5141</v>
      </c>
      <c r="Q4763">
        <v>72</v>
      </c>
    </row>
    <row r="4764" spans="1:17" x14ac:dyDescent="0.2">
      <c r="A4764" s="8" t="s">
        <v>7785</v>
      </c>
      <c r="D4764" s="8" t="s">
        <v>5193</v>
      </c>
      <c r="G4764" s="8" t="s">
        <v>4760</v>
      </c>
      <c r="M4764" t="s">
        <v>7785</v>
      </c>
      <c r="N4764">
        <v>82</v>
      </c>
      <c r="P4764" t="s">
        <v>5193</v>
      </c>
      <c r="Q4764">
        <v>83</v>
      </c>
    </row>
    <row r="4765" spans="1:17" x14ac:dyDescent="0.2">
      <c r="A4765" s="8" t="s">
        <v>7000</v>
      </c>
      <c r="D4765" s="8" t="s">
        <v>5268</v>
      </c>
      <c r="G4765" s="8" t="s">
        <v>4782</v>
      </c>
      <c r="M4765" t="s">
        <v>7000</v>
      </c>
      <c r="N4765">
        <v>73</v>
      </c>
      <c r="P4765" t="s">
        <v>5268</v>
      </c>
      <c r="Q4765">
        <v>82</v>
      </c>
    </row>
    <row r="4766" spans="1:17" x14ac:dyDescent="0.2">
      <c r="A4766" s="8" t="s">
        <v>5857</v>
      </c>
      <c r="D4766" s="8" t="s">
        <v>7131</v>
      </c>
      <c r="G4766" s="8" t="s">
        <v>4917</v>
      </c>
      <c r="M4766" t="s">
        <v>5857</v>
      </c>
      <c r="N4766">
        <v>59</v>
      </c>
      <c r="P4766" t="s">
        <v>7131</v>
      </c>
      <c r="Q4766">
        <v>60</v>
      </c>
    </row>
    <row r="4767" spans="1:17" x14ac:dyDescent="0.2">
      <c r="A4767" s="8" t="s">
        <v>5934</v>
      </c>
      <c r="D4767" s="8" t="s">
        <v>5381</v>
      </c>
      <c r="G4767" s="8" t="s">
        <v>4907</v>
      </c>
      <c r="M4767" t="s">
        <v>5934</v>
      </c>
      <c r="N4767">
        <v>56</v>
      </c>
      <c r="P4767" t="s">
        <v>5381</v>
      </c>
      <c r="Q4767">
        <v>73</v>
      </c>
    </row>
    <row r="4768" spans="1:17" x14ac:dyDescent="0.2">
      <c r="A4768" s="8" t="s">
        <v>6339</v>
      </c>
      <c r="D4768" s="8" t="s">
        <v>7775</v>
      </c>
      <c r="G4768" s="8" t="s">
        <v>2913</v>
      </c>
      <c r="M4768" t="s">
        <v>6339</v>
      </c>
      <c r="N4768">
        <v>48</v>
      </c>
      <c r="P4768" t="s">
        <v>7775</v>
      </c>
      <c r="Q4768">
        <v>54</v>
      </c>
    </row>
    <row r="4769" spans="1:17" x14ac:dyDescent="0.2">
      <c r="A4769" s="8" t="s">
        <v>7786</v>
      </c>
      <c r="D4769" s="8" t="s">
        <v>7776</v>
      </c>
      <c r="G4769" s="8" t="s">
        <v>2458</v>
      </c>
      <c r="M4769" t="s">
        <v>7786</v>
      </c>
      <c r="N4769">
        <v>32</v>
      </c>
      <c r="P4769" t="s">
        <v>7776</v>
      </c>
      <c r="Q4769">
        <v>49</v>
      </c>
    </row>
    <row r="4770" spans="1:17" x14ac:dyDescent="0.2">
      <c r="A4770" s="8" t="s">
        <v>2839</v>
      </c>
      <c r="D4770" s="8" t="s">
        <v>5437</v>
      </c>
      <c r="G4770" s="8" t="s">
        <v>2139</v>
      </c>
      <c r="M4770" t="s">
        <v>2839</v>
      </c>
      <c r="N4770">
        <v>129</v>
      </c>
      <c r="P4770" t="s">
        <v>5437</v>
      </c>
      <c r="Q4770">
        <v>52</v>
      </c>
    </row>
    <row r="4771" spans="1:17" x14ac:dyDescent="0.2">
      <c r="A4771" s="8" t="s">
        <v>6308</v>
      </c>
      <c r="D4771" s="8" t="s">
        <v>5456</v>
      </c>
      <c r="G4771" s="8" t="s">
        <v>5012</v>
      </c>
      <c r="M4771" t="s">
        <v>6308</v>
      </c>
      <c r="N4771">
        <v>111</v>
      </c>
      <c r="P4771" t="s">
        <v>5456</v>
      </c>
      <c r="Q4771">
        <v>124</v>
      </c>
    </row>
    <row r="4772" spans="1:17" x14ac:dyDescent="0.2">
      <c r="A4772" s="8" t="s">
        <v>5601</v>
      </c>
      <c r="D4772" s="8" t="s">
        <v>5465</v>
      </c>
      <c r="G4772" s="8" t="s">
        <v>6993</v>
      </c>
      <c r="M4772" t="s">
        <v>5601</v>
      </c>
      <c r="N4772">
        <v>91</v>
      </c>
      <c r="P4772" t="s">
        <v>5465</v>
      </c>
      <c r="Q4772">
        <v>125</v>
      </c>
    </row>
    <row r="4773" spans="1:17" x14ac:dyDescent="0.2">
      <c r="A4773" s="8" t="s">
        <v>5675</v>
      </c>
      <c r="D4773" s="8" t="s">
        <v>2460</v>
      </c>
      <c r="G4773" s="8" t="s">
        <v>8473</v>
      </c>
      <c r="M4773" t="s">
        <v>5675</v>
      </c>
      <c r="N4773">
        <v>68</v>
      </c>
      <c r="P4773" t="s">
        <v>2460</v>
      </c>
      <c r="Q4773">
        <v>134</v>
      </c>
    </row>
    <row r="4774" spans="1:17" x14ac:dyDescent="0.2">
      <c r="A4774" s="8" t="s">
        <v>5779</v>
      </c>
      <c r="D4774" s="8" t="s">
        <v>5625</v>
      </c>
      <c r="G4774" s="8" t="s">
        <v>4193</v>
      </c>
      <c r="M4774" t="s">
        <v>5779</v>
      </c>
      <c r="N4774">
        <v>86</v>
      </c>
      <c r="P4774" t="s">
        <v>5625</v>
      </c>
      <c r="Q4774">
        <v>93</v>
      </c>
    </row>
    <row r="4775" spans="1:17" x14ac:dyDescent="0.2">
      <c r="A4775" s="8" t="s">
        <v>5912</v>
      </c>
      <c r="D4775" s="8" t="s">
        <v>6995</v>
      </c>
      <c r="G4775" s="8" t="s">
        <v>4216</v>
      </c>
      <c r="M4775" t="s">
        <v>5912</v>
      </c>
      <c r="N4775">
        <v>68</v>
      </c>
      <c r="P4775" t="s">
        <v>6995</v>
      </c>
      <c r="Q4775">
        <v>89</v>
      </c>
    </row>
    <row r="4776" spans="1:17" x14ac:dyDescent="0.2">
      <c r="A4776" s="8" t="s">
        <v>7787</v>
      </c>
      <c r="D4776" s="8" t="s">
        <v>7777</v>
      </c>
      <c r="G4776" s="8" t="s">
        <v>1546</v>
      </c>
      <c r="M4776" t="s">
        <v>7787</v>
      </c>
      <c r="N4776">
        <v>66</v>
      </c>
      <c r="P4776" t="s">
        <v>7777</v>
      </c>
      <c r="Q4776">
        <v>75</v>
      </c>
    </row>
    <row r="4777" spans="1:17" x14ac:dyDescent="0.2">
      <c r="A4777" s="8" t="s">
        <v>6116</v>
      </c>
      <c r="D4777" s="8" t="s">
        <v>6996</v>
      </c>
      <c r="G4777" s="8" t="s">
        <v>7767</v>
      </c>
      <c r="M4777" t="s">
        <v>6116</v>
      </c>
      <c r="N4777">
        <v>36</v>
      </c>
      <c r="P4777" t="s">
        <v>6996</v>
      </c>
      <c r="Q4777">
        <v>60</v>
      </c>
    </row>
    <row r="4778" spans="1:17" x14ac:dyDescent="0.2">
      <c r="A4778" s="8" t="s">
        <v>7281</v>
      </c>
      <c r="D4778" s="8" t="s">
        <v>7778</v>
      </c>
      <c r="G4778" s="8" t="s">
        <v>4336</v>
      </c>
      <c r="M4778" t="s">
        <v>7281</v>
      </c>
      <c r="N4778">
        <v>107</v>
      </c>
      <c r="P4778" t="s">
        <v>7778</v>
      </c>
      <c r="Q4778">
        <v>29</v>
      </c>
    </row>
    <row r="4779" spans="1:17" x14ac:dyDescent="0.2">
      <c r="A4779" s="8" t="s">
        <v>2846</v>
      </c>
      <c r="D4779" s="8" t="s">
        <v>2768</v>
      </c>
      <c r="G4779" s="8" t="s">
        <v>4479</v>
      </c>
      <c r="M4779" t="s">
        <v>2846</v>
      </c>
      <c r="N4779">
        <v>134</v>
      </c>
      <c r="P4779" t="s">
        <v>2768</v>
      </c>
      <c r="Q4779">
        <v>153</v>
      </c>
    </row>
    <row r="4780" spans="1:17" x14ac:dyDescent="0.2">
      <c r="A4780" s="8" t="s">
        <v>2362</v>
      </c>
      <c r="D4780" s="8" t="s">
        <v>6258</v>
      </c>
      <c r="G4780" s="8" t="s">
        <v>4565</v>
      </c>
      <c r="M4780" t="s">
        <v>2362</v>
      </c>
      <c r="N4780">
        <v>114</v>
      </c>
      <c r="P4780" t="s">
        <v>6258</v>
      </c>
      <c r="Q4780">
        <v>129</v>
      </c>
    </row>
    <row r="4781" spans="1:17" x14ac:dyDescent="0.2">
      <c r="A4781" s="8" t="s">
        <v>6208</v>
      </c>
      <c r="D4781" s="8" t="s">
        <v>6307</v>
      </c>
      <c r="G4781" s="8" t="s">
        <v>4626</v>
      </c>
      <c r="M4781" t="s">
        <v>6208</v>
      </c>
      <c r="N4781">
        <v>117</v>
      </c>
      <c r="P4781" t="s">
        <v>6307</v>
      </c>
      <c r="Q4781">
        <v>118</v>
      </c>
    </row>
    <row r="4782" spans="1:17" x14ac:dyDescent="0.2">
      <c r="A4782" s="8" t="s">
        <v>1442</v>
      </c>
      <c r="D4782" s="8" t="s">
        <v>2917</v>
      </c>
      <c r="G4782" s="8" t="s">
        <v>4714</v>
      </c>
      <c r="M4782" t="s">
        <v>1442</v>
      </c>
      <c r="N4782">
        <v>126</v>
      </c>
      <c r="P4782" t="s">
        <v>2917</v>
      </c>
      <c r="Q4782">
        <v>109</v>
      </c>
    </row>
    <row r="4783" spans="1:17" x14ac:dyDescent="0.2">
      <c r="A4783" s="8" t="s">
        <v>5609</v>
      </c>
      <c r="D4783" s="8" t="s">
        <v>2973</v>
      </c>
      <c r="G4783" s="8" t="s">
        <v>4813</v>
      </c>
      <c r="M4783" t="s">
        <v>5609</v>
      </c>
      <c r="N4783">
        <v>101</v>
      </c>
      <c r="P4783" t="s">
        <v>2973</v>
      </c>
      <c r="Q4783">
        <v>100</v>
      </c>
    </row>
    <row r="4784" spans="1:17" x14ac:dyDescent="0.2">
      <c r="A4784" s="8" t="s">
        <v>1666</v>
      </c>
      <c r="D4784" s="8" t="s">
        <v>7779</v>
      </c>
      <c r="G4784" s="8" t="s">
        <v>2673</v>
      </c>
      <c r="M4784" t="s">
        <v>1666</v>
      </c>
      <c r="N4784">
        <v>98</v>
      </c>
      <c r="P4784" t="s">
        <v>7779</v>
      </c>
      <c r="Q4784">
        <v>78</v>
      </c>
    </row>
    <row r="4785" spans="1:17" x14ac:dyDescent="0.2">
      <c r="A4785" s="8" t="s">
        <v>5660</v>
      </c>
      <c r="D4785" s="8" t="s">
        <v>3006</v>
      </c>
      <c r="G4785" s="8" t="s">
        <v>2035</v>
      </c>
      <c r="M4785" t="s">
        <v>5660</v>
      </c>
      <c r="N4785">
        <v>83</v>
      </c>
      <c r="P4785" t="s">
        <v>3006</v>
      </c>
      <c r="Q4785">
        <v>85</v>
      </c>
    </row>
    <row r="4786" spans="1:17" x14ac:dyDescent="0.2">
      <c r="A4786" s="8" t="s">
        <v>1824</v>
      </c>
      <c r="D4786" s="8" t="s">
        <v>3053</v>
      </c>
      <c r="G4786" s="8" t="s">
        <v>4959</v>
      </c>
      <c r="M4786" t="s">
        <v>1824</v>
      </c>
      <c r="N4786">
        <v>80</v>
      </c>
      <c r="P4786" t="s">
        <v>3053</v>
      </c>
      <c r="Q4786">
        <v>71</v>
      </c>
    </row>
    <row r="4787" spans="1:17" x14ac:dyDescent="0.2">
      <c r="A4787" s="8" t="s">
        <v>5770</v>
      </c>
      <c r="D4787" s="8" t="s">
        <v>3114</v>
      </c>
      <c r="G4787" s="8" t="s">
        <v>7768</v>
      </c>
      <c r="M4787" t="s">
        <v>5770</v>
      </c>
      <c r="N4787">
        <v>77</v>
      </c>
      <c r="P4787" t="s">
        <v>3114</v>
      </c>
      <c r="Q4787">
        <v>71</v>
      </c>
    </row>
    <row r="4788" spans="1:17" x14ac:dyDescent="0.2">
      <c r="A4788" s="8" t="s">
        <v>7001</v>
      </c>
      <c r="D4788" s="8" t="s">
        <v>3189</v>
      </c>
      <c r="G4788" s="8" t="s">
        <v>4393</v>
      </c>
      <c r="M4788" t="s">
        <v>7001</v>
      </c>
      <c r="N4788">
        <v>64</v>
      </c>
      <c r="P4788" t="s">
        <v>3189</v>
      </c>
      <c r="Q4788">
        <v>62</v>
      </c>
    </row>
    <row r="4789" spans="1:17" x14ac:dyDescent="0.2">
      <c r="A4789" s="8" t="s">
        <v>5789</v>
      </c>
      <c r="D4789" s="8" t="s">
        <v>7780</v>
      </c>
      <c r="G4789" s="8" t="s">
        <v>4567</v>
      </c>
      <c r="M4789" t="s">
        <v>5789</v>
      </c>
      <c r="N4789">
        <v>95</v>
      </c>
      <c r="P4789" t="s">
        <v>7780</v>
      </c>
      <c r="Q4789">
        <v>41</v>
      </c>
    </row>
    <row r="4790" spans="1:17" x14ac:dyDescent="0.2">
      <c r="A4790" s="8" t="s">
        <v>5824</v>
      </c>
      <c r="D4790" s="8" t="s">
        <v>2624</v>
      </c>
      <c r="G4790" s="8" t="s">
        <v>6994</v>
      </c>
      <c r="M4790" t="s">
        <v>5824</v>
      </c>
      <c r="N4790">
        <v>63</v>
      </c>
      <c r="P4790" t="s">
        <v>2624</v>
      </c>
      <c r="Q4790">
        <v>148</v>
      </c>
    </row>
    <row r="4791" spans="1:17" x14ac:dyDescent="0.2">
      <c r="A4791" s="8" t="s">
        <v>5869</v>
      </c>
      <c r="D4791" s="8" t="s">
        <v>2073</v>
      </c>
      <c r="G4791" s="8" t="s">
        <v>7769</v>
      </c>
      <c r="M4791" t="s">
        <v>5869</v>
      </c>
      <c r="N4791">
        <v>53</v>
      </c>
      <c r="P4791" t="s">
        <v>2073</v>
      </c>
      <c r="Q4791">
        <v>134</v>
      </c>
    </row>
    <row r="4792" spans="1:17" x14ac:dyDescent="0.2">
      <c r="A4792" s="8" t="s">
        <v>5894</v>
      </c>
      <c r="D4792" s="8" t="s">
        <v>3385</v>
      </c>
      <c r="G4792" s="8" t="s">
        <v>7770</v>
      </c>
      <c r="M4792" t="s">
        <v>5894</v>
      </c>
      <c r="N4792">
        <v>63</v>
      </c>
      <c r="P4792" t="s">
        <v>3385</v>
      </c>
      <c r="Q4792">
        <v>118</v>
      </c>
    </row>
    <row r="4793" spans="1:17" x14ac:dyDescent="0.2">
      <c r="A4793" s="8" t="s">
        <v>5901</v>
      </c>
      <c r="D4793" s="8" t="s">
        <v>3403</v>
      </c>
      <c r="G4793" s="8" t="s">
        <v>8138</v>
      </c>
      <c r="M4793" t="s">
        <v>5901</v>
      </c>
      <c r="N4793">
        <v>55</v>
      </c>
      <c r="P4793" t="s">
        <v>3403</v>
      </c>
      <c r="Q4793">
        <v>117</v>
      </c>
    </row>
    <row r="4794" spans="1:17" x14ac:dyDescent="0.2">
      <c r="A4794" s="8" t="s">
        <v>6123</v>
      </c>
      <c r="D4794" s="8" t="s">
        <v>1371</v>
      </c>
      <c r="G4794" s="8" t="s">
        <v>6336</v>
      </c>
      <c r="M4794" t="s">
        <v>6123</v>
      </c>
      <c r="N4794">
        <v>41</v>
      </c>
      <c r="P4794" t="s">
        <v>1371</v>
      </c>
      <c r="Q4794">
        <v>140</v>
      </c>
    </row>
    <row r="4795" spans="1:17" x14ac:dyDescent="0.2">
      <c r="A4795" s="8" t="s">
        <v>6179</v>
      </c>
      <c r="D4795" s="8" t="s">
        <v>1449</v>
      </c>
      <c r="G4795" s="8" t="s">
        <v>4908</v>
      </c>
      <c r="M4795" t="s">
        <v>6179</v>
      </c>
      <c r="N4795">
        <v>58</v>
      </c>
      <c r="P4795" t="s">
        <v>1449</v>
      </c>
      <c r="Q4795">
        <v>127</v>
      </c>
    </row>
    <row r="4796" spans="1:17" x14ac:dyDescent="0.2">
      <c r="A4796" s="8" t="s">
        <v>2687</v>
      </c>
      <c r="D4796" s="8" t="s">
        <v>1586</v>
      </c>
      <c r="G4796" s="8" t="s">
        <v>2741</v>
      </c>
      <c r="M4796" t="s">
        <v>2687</v>
      </c>
      <c r="N4796">
        <v>153</v>
      </c>
      <c r="P4796" t="s">
        <v>1586</v>
      </c>
      <c r="Q4796">
        <v>118</v>
      </c>
    </row>
    <row r="4797" spans="1:17" x14ac:dyDescent="0.2">
      <c r="A4797" s="8" t="s">
        <v>2208</v>
      </c>
      <c r="D4797" s="8" t="s">
        <v>1644</v>
      </c>
      <c r="G4797" s="8" t="s">
        <v>2167</v>
      </c>
      <c r="M4797" t="s">
        <v>2208</v>
      </c>
      <c r="N4797">
        <v>146</v>
      </c>
      <c r="P4797" t="s">
        <v>1644</v>
      </c>
      <c r="Q4797">
        <v>92</v>
      </c>
    </row>
    <row r="4798" spans="1:17" x14ac:dyDescent="0.2">
      <c r="A4798" s="8" t="s">
        <v>2361</v>
      </c>
      <c r="D4798" s="8" t="s">
        <v>5685</v>
      </c>
      <c r="G4798" s="8" t="s">
        <v>4964</v>
      </c>
      <c r="M4798" t="s">
        <v>2361</v>
      </c>
      <c r="N4798">
        <v>133</v>
      </c>
      <c r="P4798" t="s">
        <v>5685</v>
      </c>
      <c r="Q4798">
        <v>80</v>
      </c>
    </row>
    <row r="4799" spans="1:17" x14ac:dyDescent="0.2">
      <c r="A4799" s="8" t="s">
        <v>2367</v>
      </c>
      <c r="D4799" s="8" t="s">
        <v>1737</v>
      </c>
      <c r="G4799" s="8" t="s">
        <v>3424</v>
      </c>
      <c r="M4799" t="s">
        <v>2367</v>
      </c>
      <c r="N4799">
        <v>95</v>
      </c>
      <c r="P4799" t="s">
        <v>1737</v>
      </c>
      <c r="Q4799">
        <v>108</v>
      </c>
    </row>
    <row r="4800" spans="1:17" x14ac:dyDescent="0.2">
      <c r="A4800" s="8" t="s">
        <v>1373</v>
      </c>
      <c r="D4800" s="8" t="s">
        <v>5704</v>
      </c>
      <c r="G4800" s="8" t="s">
        <v>1622</v>
      </c>
      <c r="M4800" t="s">
        <v>1373</v>
      </c>
      <c r="N4800">
        <v>140</v>
      </c>
      <c r="P4800" t="s">
        <v>5704</v>
      </c>
      <c r="Q4800">
        <v>93</v>
      </c>
    </row>
    <row r="4801" spans="1:17" x14ac:dyDescent="0.2">
      <c r="A4801" s="8" t="s">
        <v>1583</v>
      </c>
      <c r="D4801" s="8" t="s">
        <v>5748</v>
      </c>
      <c r="G4801" s="8" t="s">
        <v>7771</v>
      </c>
      <c r="M4801" t="s">
        <v>1583</v>
      </c>
      <c r="N4801">
        <v>125</v>
      </c>
      <c r="P4801" t="s">
        <v>5748</v>
      </c>
      <c r="Q4801">
        <v>80</v>
      </c>
    </row>
    <row r="4802" spans="1:17" x14ac:dyDescent="0.2">
      <c r="A4802" s="8" t="s">
        <v>5650</v>
      </c>
      <c r="D4802" s="8" t="s">
        <v>7781</v>
      </c>
      <c r="G4802" s="8" t="s">
        <v>3590</v>
      </c>
      <c r="M4802" t="s">
        <v>5650</v>
      </c>
      <c r="N4802">
        <v>102</v>
      </c>
      <c r="P4802" t="s">
        <v>7781</v>
      </c>
      <c r="Q4802">
        <v>73</v>
      </c>
    </row>
    <row r="4803" spans="1:17" x14ac:dyDescent="0.2">
      <c r="A4803" s="8" t="s">
        <v>1731</v>
      </c>
      <c r="D4803" s="8" t="s">
        <v>1871</v>
      </c>
      <c r="G4803" s="8" t="s">
        <v>3661</v>
      </c>
      <c r="M4803" t="s">
        <v>1731</v>
      </c>
      <c r="N4803">
        <v>105</v>
      </c>
      <c r="P4803" t="s">
        <v>1871</v>
      </c>
      <c r="Q4803">
        <v>103</v>
      </c>
    </row>
    <row r="4804" spans="1:17" x14ac:dyDescent="0.2">
      <c r="A4804" s="8" t="s">
        <v>5735</v>
      </c>
      <c r="D4804" s="8" t="s">
        <v>5806</v>
      </c>
      <c r="G4804" s="8" t="s">
        <v>3819</v>
      </c>
      <c r="M4804" t="s">
        <v>5735</v>
      </c>
      <c r="N4804">
        <v>83</v>
      </c>
      <c r="P4804" t="s">
        <v>5806</v>
      </c>
      <c r="Q4804">
        <v>79</v>
      </c>
    </row>
    <row r="4805" spans="1:17" x14ac:dyDescent="0.2">
      <c r="A4805" s="8" t="s">
        <v>5743</v>
      </c>
      <c r="D4805" s="8" t="s">
        <v>5830</v>
      </c>
      <c r="G4805" s="8" t="s">
        <v>3957</v>
      </c>
      <c r="M4805" t="s">
        <v>5743</v>
      </c>
      <c r="N4805">
        <v>64</v>
      </c>
      <c r="P4805" t="s">
        <v>5830</v>
      </c>
      <c r="Q4805">
        <v>54</v>
      </c>
    </row>
    <row r="4806" spans="1:17" x14ac:dyDescent="0.2">
      <c r="A4806" s="8" t="s">
        <v>1868</v>
      </c>
      <c r="D4806" s="8" t="s">
        <v>5903</v>
      </c>
      <c r="G4806" s="8" t="s">
        <v>7772</v>
      </c>
      <c r="M4806" t="s">
        <v>1868</v>
      </c>
      <c r="N4806">
        <v>97</v>
      </c>
      <c r="P4806" t="s">
        <v>5903</v>
      </c>
      <c r="Q4806">
        <v>88</v>
      </c>
    </row>
    <row r="4807" spans="1:17" x14ac:dyDescent="0.2">
      <c r="A4807" s="8" t="s">
        <v>5805</v>
      </c>
      <c r="D4807" s="8" t="s">
        <v>5898</v>
      </c>
      <c r="G4807" s="8" t="s">
        <v>2749</v>
      </c>
      <c r="M4807" t="s">
        <v>5805</v>
      </c>
      <c r="N4807">
        <v>91</v>
      </c>
      <c r="P4807" t="s">
        <v>5898</v>
      </c>
      <c r="Q4807">
        <v>77</v>
      </c>
    </row>
    <row r="4808" spans="1:17" x14ac:dyDescent="0.2">
      <c r="A4808" s="8" t="s">
        <v>5828</v>
      </c>
      <c r="D4808" s="8" t="s">
        <v>5951</v>
      </c>
      <c r="G4808" s="8" t="s">
        <v>2335</v>
      </c>
      <c r="M4808" t="s">
        <v>5828</v>
      </c>
      <c r="N4808">
        <v>76</v>
      </c>
      <c r="P4808" t="s">
        <v>5951</v>
      </c>
      <c r="Q4808">
        <v>60</v>
      </c>
    </row>
    <row r="4809" spans="1:17" x14ac:dyDescent="0.2">
      <c r="A4809" s="8" t="s">
        <v>5875</v>
      </c>
      <c r="D4809" s="8" t="s">
        <v>6018</v>
      </c>
      <c r="G4809" s="8" t="s">
        <v>2331</v>
      </c>
      <c r="M4809" t="s">
        <v>5875</v>
      </c>
      <c r="N4809">
        <v>50</v>
      </c>
      <c r="P4809" t="s">
        <v>6018</v>
      </c>
      <c r="Q4809">
        <v>52</v>
      </c>
    </row>
    <row r="4810" spans="1:17" x14ac:dyDescent="0.2">
      <c r="A4810" s="8" t="s">
        <v>5917</v>
      </c>
      <c r="D4810" s="8" t="s">
        <v>7782</v>
      </c>
      <c r="G4810" s="8" t="s">
        <v>4044</v>
      </c>
      <c r="M4810" t="s">
        <v>5917</v>
      </c>
      <c r="N4810">
        <v>79</v>
      </c>
      <c r="P4810" t="s">
        <v>7782</v>
      </c>
      <c r="Q4810">
        <v>46</v>
      </c>
    </row>
    <row r="4811" spans="1:17" x14ac:dyDescent="0.2">
      <c r="A4811" s="8" t="s">
        <v>5923</v>
      </c>
      <c r="D4811" s="8" t="s">
        <v>6067</v>
      </c>
      <c r="G4811" s="8" t="s">
        <v>7773</v>
      </c>
      <c r="M4811" t="s">
        <v>5923</v>
      </c>
      <c r="N4811">
        <v>67</v>
      </c>
      <c r="P4811" t="s">
        <v>6067</v>
      </c>
      <c r="Q4811">
        <v>48</v>
      </c>
    </row>
    <row r="4812" spans="1:17" x14ac:dyDescent="0.2">
      <c r="A4812" s="8" t="s">
        <v>5964</v>
      </c>
      <c r="D4812" s="8" t="s">
        <v>6170</v>
      </c>
      <c r="G4812" s="8" t="s">
        <v>7774</v>
      </c>
      <c r="M4812" t="s">
        <v>5964</v>
      </c>
      <c r="N4812">
        <v>67</v>
      </c>
      <c r="P4812" t="s">
        <v>6170</v>
      </c>
      <c r="Q4812">
        <v>63</v>
      </c>
    </row>
    <row r="4813" spans="1:17" x14ac:dyDescent="0.2">
      <c r="A4813" s="8" t="s">
        <v>5969</v>
      </c>
      <c r="D4813" s="8" t="s">
        <v>6183</v>
      </c>
      <c r="G4813" s="8" t="s">
        <v>5141</v>
      </c>
      <c r="M4813" t="s">
        <v>5969</v>
      </c>
      <c r="N4813">
        <v>64</v>
      </c>
      <c r="P4813" t="s">
        <v>6183</v>
      </c>
      <c r="Q4813">
        <v>55</v>
      </c>
    </row>
    <row r="4814" spans="1:17" x14ac:dyDescent="0.2">
      <c r="A4814" s="8" t="s">
        <v>7788</v>
      </c>
      <c r="D4814" s="8" t="s">
        <v>2617</v>
      </c>
      <c r="G4814" s="8" t="s">
        <v>5193</v>
      </c>
      <c r="M4814" t="s">
        <v>7788</v>
      </c>
      <c r="N4814">
        <v>47</v>
      </c>
      <c r="P4814" t="s">
        <v>2617</v>
      </c>
      <c r="Q4814">
        <v>161</v>
      </c>
    </row>
    <row r="4815" spans="1:17" x14ac:dyDescent="0.2">
      <c r="A4815" s="8" t="s">
        <v>7789</v>
      </c>
      <c r="D4815" s="8" t="s">
        <v>1921</v>
      </c>
      <c r="G4815" s="8" t="s">
        <v>5268</v>
      </c>
      <c r="M4815" t="s">
        <v>7789</v>
      </c>
      <c r="N4815">
        <v>39</v>
      </c>
      <c r="P4815" t="s">
        <v>1921</v>
      </c>
      <c r="Q4815">
        <v>159</v>
      </c>
    </row>
    <row r="4816" spans="1:17" x14ac:dyDescent="0.2">
      <c r="A4816" s="8" t="s">
        <v>6071</v>
      </c>
      <c r="D4816" s="8" t="s">
        <v>2058</v>
      </c>
      <c r="G4816" s="8" t="s">
        <v>7131</v>
      </c>
      <c r="M4816" t="s">
        <v>6071</v>
      </c>
      <c r="N4816">
        <v>59</v>
      </c>
      <c r="P4816" t="s">
        <v>2058</v>
      </c>
      <c r="Q4816">
        <v>150</v>
      </c>
    </row>
    <row r="4817" spans="1:17" x14ac:dyDescent="0.2">
      <c r="A4817" s="8" t="s">
        <v>6093</v>
      </c>
      <c r="D4817" s="8" t="s">
        <v>2226</v>
      </c>
      <c r="G4817" s="8" t="s">
        <v>5381</v>
      </c>
      <c r="M4817" t="s">
        <v>6093</v>
      </c>
      <c r="N4817">
        <v>42</v>
      </c>
      <c r="P4817" t="s">
        <v>2226</v>
      </c>
      <c r="Q4817">
        <v>133</v>
      </c>
    </row>
    <row r="4818" spans="1:17" x14ac:dyDescent="0.2">
      <c r="A4818" s="8" t="s">
        <v>6100</v>
      </c>
      <c r="D4818" s="8" t="s">
        <v>6227</v>
      </c>
      <c r="G4818" s="8" t="s">
        <v>7775</v>
      </c>
      <c r="M4818" t="s">
        <v>6100</v>
      </c>
      <c r="N4818">
        <v>22</v>
      </c>
      <c r="P4818" t="s">
        <v>6227</v>
      </c>
      <c r="Q4818">
        <v>122</v>
      </c>
    </row>
    <row r="4819" spans="1:17" x14ac:dyDescent="0.2">
      <c r="A4819" s="8" t="s">
        <v>6137</v>
      </c>
      <c r="D4819" s="8" t="s">
        <v>6293</v>
      </c>
      <c r="G4819" s="8" t="s">
        <v>7776</v>
      </c>
      <c r="M4819" t="s">
        <v>6137</v>
      </c>
      <c r="N4819">
        <v>26</v>
      </c>
      <c r="P4819" t="s">
        <v>6293</v>
      </c>
      <c r="Q4819">
        <v>110</v>
      </c>
    </row>
    <row r="4820" spans="1:17" x14ac:dyDescent="0.2">
      <c r="A4820" s="8" t="s">
        <v>6366</v>
      </c>
      <c r="D4820" s="8" t="s">
        <v>2926</v>
      </c>
      <c r="G4820" s="8" t="s">
        <v>8436</v>
      </c>
      <c r="M4820" t="s">
        <v>6366</v>
      </c>
      <c r="N4820">
        <v>130</v>
      </c>
      <c r="P4820" t="s">
        <v>2926</v>
      </c>
      <c r="Q4820">
        <v>110</v>
      </c>
    </row>
    <row r="4821" spans="1:17" x14ac:dyDescent="0.2">
      <c r="A4821" s="8" t="s">
        <v>6368</v>
      </c>
      <c r="D4821" s="8" t="s">
        <v>2980</v>
      </c>
      <c r="G4821" s="8" t="s">
        <v>5437</v>
      </c>
      <c r="M4821" t="s">
        <v>6368</v>
      </c>
      <c r="N4821">
        <v>118</v>
      </c>
      <c r="P4821" t="s">
        <v>2980</v>
      </c>
      <c r="Q4821">
        <v>76</v>
      </c>
    </row>
    <row r="4822" spans="1:17" x14ac:dyDescent="0.2">
      <c r="A4822" s="8" t="s">
        <v>2613</v>
      </c>
      <c r="D4822" s="8" t="s">
        <v>3029</v>
      </c>
      <c r="G4822" s="8" t="s">
        <v>5456</v>
      </c>
      <c r="M4822" t="s">
        <v>2613</v>
      </c>
      <c r="N4822">
        <v>172</v>
      </c>
      <c r="P4822" t="s">
        <v>3029</v>
      </c>
      <c r="Q4822">
        <v>70</v>
      </c>
    </row>
    <row r="4823" spans="1:17" x14ac:dyDescent="0.2">
      <c r="A4823" s="8" t="s">
        <v>1919</v>
      </c>
      <c r="D4823" s="8" t="s">
        <v>6997</v>
      </c>
      <c r="G4823" s="8" t="s">
        <v>5465</v>
      </c>
      <c r="M4823" t="s">
        <v>1919</v>
      </c>
      <c r="N4823">
        <v>150</v>
      </c>
      <c r="P4823" t="s">
        <v>6997</v>
      </c>
      <c r="Q4823">
        <v>58</v>
      </c>
    </row>
    <row r="4824" spans="1:17" x14ac:dyDescent="0.2">
      <c r="A4824" s="8" t="s">
        <v>2059</v>
      </c>
      <c r="D4824" s="8" t="s">
        <v>3244</v>
      </c>
      <c r="G4824" s="8" t="s">
        <v>2460</v>
      </c>
      <c r="M4824" t="s">
        <v>2059</v>
      </c>
      <c r="N4824">
        <v>150</v>
      </c>
      <c r="P4824" t="s">
        <v>3244</v>
      </c>
      <c r="Q4824">
        <v>61</v>
      </c>
    </row>
    <row r="4825" spans="1:17" x14ac:dyDescent="0.2">
      <c r="A4825" s="8" t="s">
        <v>6245</v>
      </c>
      <c r="D4825" s="8" t="s">
        <v>3273</v>
      </c>
      <c r="G4825" s="8" t="s">
        <v>6995</v>
      </c>
      <c r="M4825" t="s">
        <v>6245</v>
      </c>
      <c r="N4825">
        <v>150</v>
      </c>
      <c r="P4825" t="s">
        <v>3273</v>
      </c>
      <c r="Q4825">
        <v>33</v>
      </c>
    </row>
    <row r="4826" spans="1:17" x14ac:dyDescent="0.2">
      <c r="A4826" s="8" t="s">
        <v>6219</v>
      </c>
      <c r="D4826" s="8" t="s">
        <v>3318</v>
      </c>
      <c r="G4826" s="8" t="s">
        <v>7777</v>
      </c>
      <c r="M4826" t="s">
        <v>6219</v>
      </c>
      <c r="N4826">
        <v>122</v>
      </c>
      <c r="P4826" t="s">
        <v>3318</v>
      </c>
      <c r="Q4826">
        <v>107</v>
      </c>
    </row>
    <row r="4827" spans="1:17" x14ac:dyDescent="0.2">
      <c r="A4827" s="8" t="s">
        <v>6397</v>
      </c>
      <c r="D4827" s="8" t="s">
        <v>2585</v>
      </c>
      <c r="G4827" s="8" t="s">
        <v>6996</v>
      </c>
      <c r="M4827" t="s">
        <v>6397</v>
      </c>
      <c r="N4827">
        <v>123</v>
      </c>
      <c r="P4827" t="s">
        <v>2585</v>
      </c>
      <c r="Q4827">
        <v>163</v>
      </c>
    </row>
    <row r="4828" spans="1:17" x14ac:dyDescent="0.2">
      <c r="A4828" s="8" t="s">
        <v>7002</v>
      </c>
      <c r="D4828" s="8" t="s">
        <v>1954</v>
      </c>
      <c r="G4828" s="8" t="s">
        <v>7778</v>
      </c>
      <c r="M4828" t="s">
        <v>7002</v>
      </c>
      <c r="N4828">
        <v>112</v>
      </c>
      <c r="P4828" t="s">
        <v>1954</v>
      </c>
      <c r="Q4828">
        <v>136</v>
      </c>
    </row>
    <row r="4829" spans="1:17" x14ac:dyDescent="0.2">
      <c r="A4829" s="8" t="s">
        <v>5096</v>
      </c>
      <c r="D4829" s="8" t="s">
        <v>7280</v>
      </c>
      <c r="G4829" s="8" t="s">
        <v>6359</v>
      </c>
      <c r="M4829" t="s">
        <v>5096</v>
      </c>
      <c r="N4829">
        <v>104</v>
      </c>
      <c r="P4829" t="s">
        <v>7280</v>
      </c>
      <c r="Q4829">
        <v>114</v>
      </c>
    </row>
    <row r="4830" spans="1:17" x14ac:dyDescent="0.2">
      <c r="A4830" s="8" t="s">
        <v>5180</v>
      </c>
      <c r="D4830" s="8" t="s">
        <v>3347</v>
      </c>
      <c r="G4830" s="8" t="s">
        <v>2768</v>
      </c>
      <c r="M4830" t="s">
        <v>5180</v>
      </c>
      <c r="N4830">
        <v>94</v>
      </c>
      <c r="P4830" t="s">
        <v>3347</v>
      </c>
      <c r="Q4830">
        <v>113</v>
      </c>
    </row>
    <row r="4831" spans="1:17" x14ac:dyDescent="0.2">
      <c r="A4831" s="8" t="s">
        <v>7790</v>
      </c>
      <c r="D4831" s="8" t="s">
        <v>6998</v>
      </c>
      <c r="G4831" s="8" t="s">
        <v>6258</v>
      </c>
      <c r="M4831" t="s">
        <v>7790</v>
      </c>
      <c r="N4831">
        <v>78</v>
      </c>
      <c r="P4831" t="s">
        <v>6998</v>
      </c>
      <c r="Q4831">
        <v>72</v>
      </c>
    </row>
    <row r="4832" spans="1:17" x14ac:dyDescent="0.2">
      <c r="A4832" s="8" t="s">
        <v>5226</v>
      </c>
      <c r="D4832" s="8" t="s">
        <v>8038</v>
      </c>
      <c r="G4832" s="8" t="s">
        <v>6307</v>
      </c>
      <c r="M4832" t="s">
        <v>5226</v>
      </c>
      <c r="N4832">
        <v>59</v>
      </c>
      <c r="P4832" t="s">
        <v>8038</v>
      </c>
      <c r="Q4832">
        <v>63</v>
      </c>
    </row>
    <row r="4833" spans="1:17" x14ac:dyDescent="0.2">
      <c r="A4833" s="8" t="s">
        <v>5285</v>
      </c>
      <c r="D4833" s="8" t="s">
        <v>3737</v>
      </c>
      <c r="G4833" s="8" t="s">
        <v>2917</v>
      </c>
      <c r="M4833" t="s">
        <v>5285</v>
      </c>
      <c r="N4833">
        <v>67</v>
      </c>
      <c r="P4833" t="s">
        <v>3737</v>
      </c>
      <c r="Q4833">
        <v>67</v>
      </c>
    </row>
    <row r="4834" spans="1:17" x14ac:dyDescent="0.2">
      <c r="A4834" s="8" t="s">
        <v>5367</v>
      </c>
      <c r="D4834" s="8" t="s">
        <v>3890</v>
      </c>
      <c r="G4834" s="8" t="s">
        <v>2973</v>
      </c>
      <c r="M4834" t="s">
        <v>5367</v>
      </c>
      <c r="N4834">
        <v>51</v>
      </c>
      <c r="P4834" t="s">
        <v>3890</v>
      </c>
      <c r="Q4834">
        <v>39</v>
      </c>
    </row>
    <row r="4835" spans="1:17" x14ac:dyDescent="0.2">
      <c r="A4835" s="8" t="s">
        <v>5441</v>
      </c>
      <c r="D4835" s="8" t="s">
        <v>2823</v>
      </c>
      <c r="G4835" s="8" t="s">
        <v>7779</v>
      </c>
      <c r="M4835" t="s">
        <v>5441</v>
      </c>
      <c r="N4835">
        <v>10</v>
      </c>
      <c r="P4835" t="s">
        <v>2823</v>
      </c>
      <c r="Q4835">
        <v>139</v>
      </c>
    </row>
    <row r="4836" spans="1:17" x14ac:dyDescent="0.2">
      <c r="A4836" s="8" t="s">
        <v>5479</v>
      </c>
      <c r="D4836" s="8" t="s">
        <v>4051</v>
      </c>
      <c r="G4836" s="8" t="s">
        <v>3006</v>
      </c>
      <c r="M4836" t="s">
        <v>5479</v>
      </c>
      <c r="N4836">
        <v>122</v>
      </c>
      <c r="P4836" t="s">
        <v>4051</v>
      </c>
      <c r="Q4836">
        <v>131</v>
      </c>
    </row>
    <row r="4837" spans="1:17" x14ac:dyDescent="0.2">
      <c r="A4837" s="8" t="s">
        <v>2477</v>
      </c>
      <c r="D4837" s="8" t="s">
        <v>4061</v>
      </c>
      <c r="G4837" s="8" t="s">
        <v>3053</v>
      </c>
      <c r="M4837" t="s">
        <v>2477</v>
      </c>
      <c r="N4837">
        <v>127</v>
      </c>
      <c r="P4837" t="s">
        <v>4061</v>
      </c>
      <c r="Q4837">
        <v>122</v>
      </c>
    </row>
    <row r="4838" spans="1:17" x14ac:dyDescent="0.2">
      <c r="A4838" s="8" t="s">
        <v>5559</v>
      </c>
      <c r="D4838" s="8" t="s">
        <v>4152</v>
      </c>
      <c r="G4838" s="8" t="s">
        <v>3114</v>
      </c>
      <c r="M4838" t="s">
        <v>5559</v>
      </c>
      <c r="N4838">
        <v>119</v>
      </c>
      <c r="P4838" t="s">
        <v>4152</v>
      </c>
      <c r="Q4838">
        <v>102</v>
      </c>
    </row>
    <row r="4839" spans="1:17" x14ac:dyDescent="0.2">
      <c r="A4839" s="8" t="s">
        <v>5108</v>
      </c>
      <c r="D4839" s="8" t="s">
        <v>7783</v>
      </c>
      <c r="G4839" s="8" t="s">
        <v>3189</v>
      </c>
      <c r="M4839" t="s">
        <v>5108</v>
      </c>
      <c r="N4839">
        <v>117</v>
      </c>
      <c r="P4839" t="s">
        <v>7783</v>
      </c>
      <c r="Q4839">
        <v>96</v>
      </c>
    </row>
    <row r="4840" spans="1:17" x14ac:dyDescent="0.2">
      <c r="A4840" s="8" t="s">
        <v>5166</v>
      </c>
      <c r="D4840" s="8" t="s">
        <v>3026</v>
      </c>
      <c r="G4840" s="8" t="s">
        <v>7780</v>
      </c>
      <c r="M4840" t="s">
        <v>5166</v>
      </c>
      <c r="N4840">
        <v>88</v>
      </c>
      <c r="P4840" t="s">
        <v>3026</v>
      </c>
      <c r="Q4840">
        <v>108</v>
      </c>
    </row>
    <row r="4841" spans="1:17" x14ac:dyDescent="0.2">
      <c r="A4841" s="8" t="s">
        <v>5209</v>
      </c>
      <c r="D4841" s="8" t="s">
        <v>7784</v>
      </c>
      <c r="G4841" s="8" t="s">
        <v>2624</v>
      </c>
      <c r="M4841" t="s">
        <v>5209</v>
      </c>
      <c r="N4841">
        <v>78</v>
      </c>
      <c r="P4841" t="s">
        <v>7784</v>
      </c>
      <c r="Q4841">
        <v>73</v>
      </c>
    </row>
    <row r="4842" spans="1:17" x14ac:dyDescent="0.2">
      <c r="A4842" s="8" t="s">
        <v>5291</v>
      </c>
      <c r="D4842" s="8" t="s">
        <v>3084</v>
      </c>
      <c r="G4842" s="8" t="s">
        <v>2073</v>
      </c>
      <c r="M4842" t="s">
        <v>5291</v>
      </c>
      <c r="N4842">
        <v>84</v>
      </c>
      <c r="P4842" t="s">
        <v>3084</v>
      </c>
      <c r="Q4842">
        <v>61</v>
      </c>
    </row>
    <row r="4843" spans="1:17" x14ac:dyDescent="0.2">
      <c r="A4843" s="8" t="s">
        <v>5366</v>
      </c>
      <c r="D4843" s="8" t="s">
        <v>3172</v>
      </c>
      <c r="G4843" s="8" t="s">
        <v>3385</v>
      </c>
      <c r="M4843" t="s">
        <v>5366</v>
      </c>
      <c r="N4843">
        <v>55</v>
      </c>
      <c r="P4843" t="s">
        <v>3172</v>
      </c>
      <c r="Q4843">
        <v>64</v>
      </c>
    </row>
    <row r="4844" spans="1:17" x14ac:dyDescent="0.2">
      <c r="A4844" s="8" t="s">
        <v>7791</v>
      </c>
      <c r="D4844" s="8" t="s">
        <v>6999</v>
      </c>
      <c r="G4844" s="8" t="s">
        <v>3403</v>
      </c>
      <c r="M4844" t="s">
        <v>7791</v>
      </c>
      <c r="N4844">
        <v>33</v>
      </c>
      <c r="P4844" t="s">
        <v>6999</v>
      </c>
      <c r="Q4844">
        <v>50</v>
      </c>
    </row>
    <row r="4845" spans="1:17" x14ac:dyDescent="0.2">
      <c r="A4845" s="8" t="s">
        <v>2502</v>
      </c>
      <c r="D4845" s="8" t="s">
        <v>3256</v>
      </c>
      <c r="G4845" s="8" t="s">
        <v>1371</v>
      </c>
      <c r="M4845" t="s">
        <v>2502</v>
      </c>
      <c r="N4845">
        <v>143</v>
      </c>
      <c r="P4845" t="s">
        <v>3256</v>
      </c>
      <c r="Q4845">
        <v>38</v>
      </c>
    </row>
    <row r="4846" spans="1:17" x14ac:dyDescent="0.2">
      <c r="A4846" s="8" t="s">
        <v>2518</v>
      </c>
      <c r="D4846" s="8" t="s">
        <v>2707</v>
      </c>
      <c r="G4846" s="8" t="s">
        <v>1449</v>
      </c>
      <c r="M4846" t="s">
        <v>2518</v>
      </c>
      <c r="N4846">
        <v>140</v>
      </c>
      <c r="P4846" t="s">
        <v>2707</v>
      </c>
      <c r="Q4846">
        <v>151</v>
      </c>
    </row>
    <row r="4847" spans="1:17" x14ac:dyDescent="0.2">
      <c r="A4847" s="8" t="s">
        <v>5548</v>
      </c>
      <c r="D4847" s="8" t="s">
        <v>1948</v>
      </c>
      <c r="G4847" s="8" t="s">
        <v>1586</v>
      </c>
      <c r="M4847" t="s">
        <v>5548</v>
      </c>
      <c r="N4847">
        <v>113</v>
      </c>
      <c r="P4847" t="s">
        <v>1948</v>
      </c>
      <c r="Q4847">
        <v>146</v>
      </c>
    </row>
    <row r="4848" spans="1:17" x14ac:dyDescent="0.2">
      <c r="A4848" s="8" t="s">
        <v>5551</v>
      </c>
      <c r="D4848" s="8" t="s">
        <v>4017</v>
      </c>
      <c r="G4848" s="8" t="s">
        <v>1644</v>
      </c>
      <c r="M4848" t="s">
        <v>5551</v>
      </c>
      <c r="N4848">
        <v>117</v>
      </c>
      <c r="P4848" t="s">
        <v>4017</v>
      </c>
      <c r="Q4848">
        <v>138</v>
      </c>
    </row>
    <row r="4849" spans="1:17" x14ac:dyDescent="0.2">
      <c r="A4849" s="8" t="s">
        <v>7003</v>
      </c>
      <c r="D4849" s="8" t="s">
        <v>4029</v>
      </c>
      <c r="G4849" s="8" t="s">
        <v>5685</v>
      </c>
      <c r="M4849" t="s">
        <v>7003</v>
      </c>
      <c r="N4849">
        <v>106</v>
      </c>
      <c r="P4849" t="s">
        <v>4029</v>
      </c>
      <c r="Q4849">
        <v>130</v>
      </c>
    </row>
    <row r="4850" spans="1:17" x14ac:dyDescent="0.2">
      <c r="A4850" s="8" t="s">
        <v>2972</v>
      </c>
      <c r="D4850" s="8" t="s">
        <v>7785</v>
      </c>
      <c r="G4850" s="8" t="s">
        <v>1737</v>
      </c>
      <c r="M4850" t="s">
        <v>2972</v>
      </c>
      <c r="N4850">
        <v>88</v>
      </c>
      <c r="P4850" t="s">
        <v>7785</v>
      </c>
      <c r="Q4850">
        <v>90</v>
      </c>
    </row>
    <row r="4851" spans="1:17" x14ac:dyDescent="0.2">
      <c r="A4851" s="8" t="s">
        <v>7004</v>
      </c>
      <c r="D4851" s="8" t="s">
        <v>7000</v>
      </c>
      <c r="G4851" s="8" t="s">
        <v>5704</v>
      </c>
      <c r="M4851" t="s">
        <v>7004</v>
      </c>
      <c r="N4851">
        <v>78</v>
      </c>
      <c r="P4851" t="s">
        <v>7000</v>
      </c>
      <c r="Q4851">
        <v>75</v>
      </c>
    </row>
    <row r="4852" spans="1:17" x14ac:dyDescent="0.2">
      <c r="A4852" s="8" t="s">
        <v>7283</v>
      </c>
      <c r="D4852" s="8" t="s">
        <v>5857</v>
      </c>
      <c r="G4852" s="8" t="s">
        <v>5748</v>
      </c>
      <c r="M4852" t="s">
        <v>7283</v>
      </c>
      <c r="N4852">
        <v>44</v>
      </c>
      <c r="P4852" t="s">
        <v>5857</v>
      </c>
      <c r="Q4852">
        <v>58</v>
      </c>
    </row>
    <row r="4853" spans="1:17" x14ac:dyDescent="0.2">
      <c r="A4853" s="8" t="s">
        <v>2696</v>
      </c>
      <c r="D4853" s="8" t="s">
        <v>5934</v>
      </c>
      <c r="G4853" s="8" t="s">
        <v>7781</v>
      </c>
      <c r="M4853" t="s">
        <v>2696</v>
      </c>
      <c r="N4853">
        <v>144</v>
      </c>
      <c r="P4853" t="s">
        <v>5934</v>
      </c>
      <c r="Q4853">
        <v>50</v>
      </c>
    </row>
    <row r="4854" spans="1:17" x14ac:dyDescent="0.2">
      <c r="A4854" s="8" t="s">
        <v>2066</v>
      </c>
      <c r="D4854" s="8" t="s">
        <v>6339</v>
      </c>
      <c r="G4854" s="8" t="s">
        <v>1871</v>
      </c>
      <c r="M4854" t="s">
        <v>2066</v>
      </c>
      <c r="N4854">
        <v>134</v>
      </c>
      <c r="P4854" t="s">
        <v>6339</v>
      </c>
      <c r="Q4854">
        <v>60</v>
      </c>
    </row>
    <row r="4855" spans="1:17" x14ac:dyDescent="0.2">
      <c r="A4855" s="8" t="s">
        <v>1439</v>
      </c>
      <c r="D4855" s="8" t="s">
        <v>7786</v>
      </c>
      <c r="G4855" s="8" t="s">
        <v>5806</v>
      </c>
      <c r="M4855" t="s">
        <v>1439</v>
      </c>
      <c r="N4855">
        <v>126</v>
      </c>
      <c r="P4855" t="s">
        <v>7786</v>
      </c>
      <c r="Q4855">
        <v>39</v>
      </c>
    </row>
    <row r="4856" spans="1:17" x14ac:dyDescent="0.2">
      <c r="A4856" s="8" t="s">
        <v>7792</v>
      </c>
      <c r="D4856" s="8" t="s">
        <v>2839</v>
      </c>
      <c r="G4856" s="8" t="s">
        <v>5830</v>
      </c>
      <c r="M4856" t="s">
        <v>7792</v>
      </c>
      <c r="N4856">
        <v>103</v>
      </c>
      <c r="P4856" t="s">
        <v>2839</v>
      </c>
      <c r="Q4856">
        <v>130</v>
      </c>
    </row>
    <row r="4857" spans="1:17" x14ac:dyDescent="0.2">
      <c r="A4857" s="8" t="s">
        <v>3478</v>
      </c>
      <c r="D4857" s="8" t="s">
        <v>6308</v>
      </c>
      <c r="G4857" s="8" t="s">
        <v>5903</v>
      </c>
      <c r="M4857" t="s">
        <v>3478</v>
      </c>
      <c r="N4857">
        <v>82</v>
      </c>
      <c r="P4857" t="s">
        <v>6308</v>
      </c>
      <c r="Q4857">
        <v>112</v>
      </c>
    </row>
    <row r="4858" spans="1:17" x14ac:dyDescent="0.2">
      <c r="A4858" s="8" t="s">
        <v>3551</v>
      </c>
      <c r="D4858" s="8" t="s">
        <v>5601</v>
      </c>
      <c r="G4858" s="8" t="s">
        <v>5898</v>
      </c>
      <c r="M4858" t="s">
        <v>3551</v>
      </c>
      <c r="N4858">
        <v>83</v>
      </c>
      <c r="P4858" t="s">
        <v>5601</v>
      </c>
      <c r="Q4858">
        <v>89</v>
      </c>
    </row>
    <row r="4859" spans="1:17" x14ac:dyDescent="0.2">
      <c r="A4859" s="8" t="s">
        <v>3692</v>
      </c>
      <c r="D4859" s="8" t="s">
        <v>5675</v>
      </c>
      <c r="G4859" s="8" t="s">
        <v>5951</v>
      </c>
      <c r="M4859" t="s">
        <v>3692</v>
      </c>
      <c r="N4859">
        <v>85</v>
      </c>
      <c r="P4859" t="s">
        <v>5675</v>
      </c>
      <c r="Q4859">
        <v>75</v>
      </c>
    </row>
    <row r="4860" spans="1:17" x14ac:dyDescent="0.2">
      <c r="A4860" s="8" t="s">
        <v>6740</v>
      </c>
      <c r="D4860" s="8" t="s">
        <v>5779</v>
      </c>
      <c r="G4860" s="8" t="s">
        <v>6018</v>
      </c>
      <c r="M4860" t="s">
        <v>6740</v>
      </c>
      <c r="N4860">
        <v>65</v>
      </c>
      <c r="P4860" t="s">
        <v>5779</v>
      </c>
      <c r="Q4860">
        <v>80</v>
      </c>
    </row>
    <row r="4861" spans="1:17" x14ac:dyDescent="0.2">
      <c r="A4861" s="8" t="s">
        <v>7793</v>
      </c>
      <c r="D4861" s="8" t="s">
        <v>5912</v>
      </c>
      <c r="G4861" s="8" t="s">
        <v>7782</v>
      </c>
      <c r="M4861" t="s">
        <v>7793</v>
      </c>
      <c r="N4861">
        <v>52</v>
      </c>
      <c r="P4861" t="s">
        <v>5912</v>
      </c>
      <c r="Q4861">
        <v>70</v>
      </c>
    </row>
    <row r="4862" spans="1:17" x14ac:dyDescent="0.2">
      <c r="A4862" s="8" t="s">
        <v>3797</v>
      </c>
      <c r="D4862" s="8" t="s">
        <v>7787</v>
      </c>
      <c r="G4862" s="8" t="s">
        <v>6067</v>
      </c>
      <c r="M4862" t="s">
        <v>3797</v>
      </c>
      <c r="N4862">
        <v>56</v>
      </c>
      <c r="P4862" t="s">
        <v>7787</v>
      </c>
      <c r="Q4862">
        <v>69</v>
      </c>
    </row>
    <row r="4863" spans="1:17" x14ac:dyDescent="0.2">
      <c r="A4863" s="8" t="s">
        <v>3841</v>
      </c>
      <c r="D4863" s="8" t="s">
        <v>6116</v>
      </c>
      <c r="G4863" s="8" t="s">
        <v>6170</v>
      </c>
      <c r="M4863" t="s">
        <v>3841</v>
      </c>
      <c r="N4863">
        <v>40</v>
      </c>
      <c r="P4863" t="s">
        <v>6116</v>
      </c>
      <c r="Q4863">
        <v>48</v>
      </c>
    </row>
    <row r="4864" spans="1:17" x14ac:dyDescent="0.2">
      <c r="A4864" s="8" t="s">
        <v>3931</v>
      </c>
      <c r="D4864" s="8" t="s">
        <v>2846</v>
      </c>
      <c r="G4864" s="8" t="s">
        <v>6183</v>
      </c>
      <c r="M4864" t="s">
        <v>3931</v>
      </c>
      <c r="N4864">
        <v>38</v>
      </c>
      <c r="P4864" t="s">
        <v>2846</v>
      </c>
      <c r="Q4864">
        <v>132</v>
      </c>
    </row>
    <row r="4865" spans="1:17" x14ac:dyDescent="0.2">
      <c r="A4865" s="8" t="s">
        <v>2680</v>
      </c>
      <c r="D4865" s="8" t="s">
        <v>2362</v>
      </c>
      <c r="G4865" s="8" t="s">
        <v>2617</v>
      </c>
      <c r="M4865" t="s">
        <v>2680</v>
      </c>
      <c r="N4865">
        <v>150</v>
      </c>
      <c r="P4865" t="s">
        <v>2362</v>
      </c>
      <c r="Q4865">
        <v>122</v>
      </c>
    </row>
    <row r="4866" spans="1:17" x14ac:dyDescent="0.2">
      <c r="A4866" s="8" t="s">
        <v>2333</v>
      </c>
      <c r="D4866" s="8" t="s">
        <v>6208</v>
      </c>
      <c r="G4866" s="8" t="s">
        <v>1921</v>
      </c>
      <c r="M4866" t="s">
        <v>2333</v>
      </c>
      <c r="N4866">
        <v>142</v>
      </c>
      <c r="P4866" t="s">
        <v>6208</v>
      </c>
      <c r="Q4866">
        <v>110</v>
      </c>
    </row>
    <row r="4867" spans="1:17" x14ac:dyDescent="0.2">
      <c r="A4867" s="8" t="s">
        <v>2325</v>
      </c>
      <c r="D4867" s="8" t="s">
        <v>1442</v>
      </c>
      <c r="G4867" s="8" t="s">
        <v>2058</v>
      </c>
      <c r="M4867" t="s">
        <v>2325</v>
      </c>
      <c r="N4867">
        <v>125</v>
      </c>
      <c r="P4867" t="s">
        <v>1442</v>
      </c>
      <c r="Q4867">
        <v>130</v>
      </c>
    </row>
    <row r="4868" spans="1:17" x14ac:dyDescent="0.2">
      <c r="A4868" s="8" t="s">
        <v>4056</v>
      </c>
      <c r="D4868" s="8" t="s">
        <v>5609</v>
      </c>
      <c r="G4868" s="8" t="s">
        <v>2226</v>
      </c>
      <c r="M4868" t="s">
        <v>4056</v>
      </c>
      <c r="N4868">
        <v>119</v>
      </c>
      <c r="P4868" t="s">
        <v>5609</v>
      </c>
      <c r="Q4868">
        <v>100</v>
      </c>
    </row>
    <row r="4869" spans="1:17" x14ac:dyDescent="0.2">
      <c r="A4869" s="8" t="s">
        <v>2929</v>
      </c>
      <c r="D4869" s="8" t="s">
        <v>1666</v>
      </c>
      <c r="G4869" s="8" t="s">
        <v>6227</v>
      </c>
      <c r="M4869" t="s">
        <v>2929</v>
      </c>
      <c r="N4869">
        <v>107</v>
      </c>
      <c r="P4869" t="s">
        <v>1666</v>
      </c>
      <c r="Q4869">
        <v>102</v>
      </c>
    </row>
    <row r="4870" spans="1:17" x14ac:dyDescent="0.2">
      <c r="A4870" s="8" t="s">
        <v>7794</v>
      </c>
      <c r="D4870" s="8" t="s">
        <v>5660</v>
      </c>
      <c r="G4870" s="8" t="s">
        <v>6293</v>
      </c>
      <c r="M4870" t="s">
        <v>7794</v>
      </c>
      <c r="N4870">
        <v>74</v>
      </c>
      <c r="P4870" t="s">
        <v>5660</v>
      </c>
      <c r="Q4870">
        <v>84</v>
      </c>
    </row>
    <row r="4871" spans="1:17" x14ac:dyDescent="0.2">
      <c r="A4871" s="8" t="s">
        <v>2983</v>
      </c>
      <c r="D4871" s="8" t="s">
        <v>1824</v>
      </c>
      <c r="G4871" s="8" t="s">
        <v>2926</v>
      </c>
      <c r="M4871" t="s">
        <v>2983</v>
      </c>
      <c r="N4871">
        <v>85</v>
      </c>
      <c r="P4871" t="s">
        <v>1824</v>
      </c>
      <c r="Q4871">
        <v>86</v>
      </c>
    </row>
    <row r="4872" spans="1:17" x14ac:dyDescent="0.2">
      <c r="A4872" s="8" t="s">
        <v>3020</v>
      </c>
      <c r="D4872" s="8" t="s">
        <v>5770</v>
      </c>
      <c r="G4872" s="8" t="s">
        <v>2980</v>
      </c>
      <c r="M4872" t="s">
        <v>3020</v>
      </c>
      <c r="N4872">
        <v>49</v>
      </c>
      <c r="P4872" t="s">
        <v>5770</v>
      </c>
      <c r="Q4872">
        <v>77</v>
      </c>
    </row>
    <row r="4873" spans="1:17" x14ac:dyDescent="0.2">
      <c r="A4873" s="8" t="s">
        <v>3083</v>
      </c>
      <c r="D4873" s="8" t="s">
        <v>7001</v>
      </c>
      <c r="G4873" s="8" t="s">
        <v>3029</v>
      </c>
      <c r="M4873" t="s">
        <v>3083</v>
      </c>
      <c r="N4873">
        <v>53</v>
      </c>
      <c r="P4873" t="s">
        <v>7001</v>
      </c>
      <c r="Q4873">
        <v>64</v>
      </c>
    </row>
    <row r="4874" spans="1:17" x14ac:dyDescent="0.2">
      <c r="A4874" s="8" t="s">
        <v>7795</v>
      </c>
      <c r="D4874" s="8" t="s">
        <v>5789</v>
      </c>
      <c r="G4874" s="8" t="s">
        <v>6997</v>
      </c>
      <c r="M4874" t="s">
        <v>7795</v>
      </c>
      <c r="N4874">
        <v>23</v>
      </c>
      <c r="P4874" t="s">
        <v>5789</v>
      </c>
      <c r="Q4874">
        <v>95</v>
      </c>
    </row>
    <row r="4875" spans="1:17" x14ac:dyDescent="0.2">
      <c r="A4875" s="8" t="s">
        <v>7005</v>
      </c>
      <c r="D4875" s="8" t="s">
        <v>5824</v>
      </c>
      <c r="G4875" s="8" t="s">
        <v>3244</v>
      </c>
      <c r="M4875" t="s">
        <v>7005</v>
      </c>
      <c r="N4875">
        <v>128</v>
      </c>
      <c r="P4875" t="s">
        <v>5824</v>
      </c>
      <c r="Q4875">
        <v>65</v>
      </c>
    </row>
    <row r="4876" spans="1:17" x14ac:dyDescent="0.2">
      <c r="A4876" s="8" t="s">
        <v>2628</v>
      </c>
      <c r="D4876" s="8" t="s">
        <v>5869</v>
      </c>
      <c r="G4876" s="8" t="s">
        <v>8437</v>
      </c>
      <c r="M4876" t="s">
        <v>2628</v>
      </c>
      <c r="N4876">
        <v>164</v>
      </c>
      <c r="P4876" t="s">
        <v>5869</v>
      </c>
      <c r="Q4876">
        <v>49</v>
      </c>
    </row>
    <row r="4877" spans="1:17" x14ac:dyDescent="0.2">
      <c r="A4877" s="8" t="s">
        <v>2087</v>
      </c>
      <c r="D4877" s="8" t="s">
        <v>5894</v>
      </c>
      <c r="G4877" s="8" t="s">
        <v>3273</v>
      </c>
      <c r="M4877" t="s">
        <v>2087</v>
      </c>
      <c r="N4877">
        <v>136</v>
      </c>
      <c r="P4877" t="s">
        <v>5894</v>
      </c>
      <c r="Q4877">
        <v>39</v>
      </c>
    </row>
    <row r="4878" spans="1:17" x14ac:dyDescent="0.2">
      <c r="A4878" s="8" t="s">
        <v>3430</v>
      </c>
      <c r="D4878" s="8" t="s">
        <v>5901</v>
      </c>
      <c r="G4878" s="8" t="s">
        <v>3318</v>
      </c>
      <c r="M4878" t="s">
        <v>3430</v>
      </c>
      <c r="N4878">
        <v>104</v>
      </c>
      <c r="P4878" t="s">
        <v>5901</v>
      </c>
      <c r="Q4878">
        <v>55</v>
      </c>
    </row>
    <row r="4879" spans="1:17" x14ac:dyDescent="0.2">
      <c r="A4879" s="8" t="s">
        <v>7796</v>
      </c>
      <c r="D4879" s="8" t="s">
        <v>6123</v>
      </c>
      <c r="G4879" s="8" t="s">
        <v>2585</v>
      </c>
      <c r="M4879" t="s">
        <v>7796</v>
      </c>
      <c r="N4879">
        <v>82</v>
      </c>
      <c r="P4879" t="s">
        <v>6123</v>
      </c>
      <c r="Q4879">
        <v>39</v>
      </c>
    </row>
    <row r="4880" spans="1:17" x14ac:dyDescent="0.2">
      <c r="A4880" s="8" t="s">
        <v>3707</v>
      </c>
      <c r="D4880" s="8" t="s">
        <v>6179</v>
      </c>
      <c r="G4880" s="8" t="s">
        <v>1954</v>
      </c>
      <c r="M4880" t="s">
        <v>3707</v>
      </c>
      <c r="N4880">
        <v>52</v>
      </c>
      <c r="P4880" t="s">
        <v>6179</v>
      </c>
      <c r="Q4880">
        <v>55</v>
      </c>
    </row>
    <row r="4881" spans="1:17" x14ac:dyDescent="0.2">
      <c r="A4881" s="8" t="s">
        <v>2832</v>
      </c>
      <c r="D4881" s="8" t="s">
        <v>2687</v>
      </c>
      <c r="G4881" s="8" t="s">
        <v>7280</v>
      </c>
      <c r="M4881" t="s">
        <v>2832</v>
      </c>
      <c r="N4881">
        <v>141</v>
      </c>
      <c r="P4881" t="s">
        <v>2687</v>
      </c>
      <c r="Q4881">
        <v>152</v>
      </c>
    </row>
    <row r="4882" spans="1:17" x14ac:dyDescent="0.2">
      <c r="A4882" s="8" t="s">
        <v>4016</v>
      </c>
      <c r="D4882" s="8" t="s">
        <v>2208</v>
      </c>
      <c r="G4882" s="8" t="s">
        <v>3347</v>
      </c>
      <c r="M4882" t="s">
        <v>4016</v>
      </c>
      <c r="N4882">
        <v>130</v>
      </c>
      <c r="P4882" t="s">
        <v>2208</v>
      </c>
      <c r="Q4882">
        <v>149</v>
      </c>
    </row>
    <row r="4883" spans="1:17" x14ac:dyDescent="0.2">
      <c r="A4883" s="8" t="s">
        <v>4095</v>
      </c>
      <c r="D4883" s="8" t="s">
        <v>2361</v>
      </c>
      <c r="G4883" s="8" t="s">
        <v>6998</v>
      </c>
      <c r="M4883" t="s">
        <v>4095</v>
      </c>
      <c r="N4883">
        <v>124</v>
      </c>
      <c r="P4883" t="s">
        <v>2361</v>
      </c>
      <c r="Q4883">
        <v>135</v>
      </c>
    </row>
    <row r="4884" spans="1:17" x14ac:dyDescent="0.2">
      <c r="A4884" s="8" t="s">
        <v>4081</v>
      </c>
      <c r="D4884" s="8" t="s">
        <v>2367</v>
      </c>
      <c r="G4884" s="8" t="s">
        <v>8038</v>
      </c>
      <c r="M4884" t="s">
        <v>4081</v>
      </c>
      <c r="N4884">
        <v>115</v>
      </c>
      <c r="P4884" t="s">
        <v>2367</v>
      </c>
      <c r="Q4884">
        <v>145</v>
      </c>
    </row>
    <row r="4885" spans="1:17" x14ac:dyDescent="0.2">
      <c r="A4885" s="8" t="s">
        <v>7006</v>
      </c>
      <c r="D4885" s="8" t="s">
        <v>7282</v>
      </c>
      <c r="G4885" s="8" t="s">
        <v>3737</v>
      </c>
      <c r="M4885" t="s">
        <v>7006</v>
      </c>
      <c r="N4885">
        <v>52</v>
      </c>
      <c r="P4885" t="s">
        <v>7282</v>
      </c>
      <c r="Q4885">
        <v>101</v>
      </c>
    </row>
    <row r="4886" spans="1:17" x14ac:dyDescent="0.2">
      <c r="A4886" s="8" t="s">
        <v>3393</v>
      </c>
      <c r="D4886" s="8" t="s">
        <v>1373</v>
      </c>
      <c r="G4886" s="8" t="s">
        <v>2823</v>
      </c>
      <c r="M4886" t="s">
        <v>3393</v>
      </c>
      <c r="N4886">
        <v>110</v>
      </c>
      <c r="P4886" t="s">
        <v>1373</v>
      </c>
      <c r="Q4886">
        <v>126</v>
      </c>
    </row>
    <row r="4887" spans="1:17" x14ac:dyDescent="0.2">
      <c r="A4887" s="8" t="s">
        <v>3409</v>
      </c>
      <c r="D4887" s="8" t="s">
        <v>1583</v>
      </c>
      <c r="G4887" s="8" t="s">
        <v>4051</v>
      </c>
      <c r="M4887" t="s">
        <v>3409</v>
      </c>
      <c r="N4887">
        <v>113</v>
      </c>
      <c r="P4887" t="s">
        <v>1583</v>
      </c>
      <c r="Q4887">
        <v>122</v>
      </c>
    </row>
    <row r="4888" spans="1:17" x14ac:dyDescent="0.2">
      <c r="A4888" s="8" t="s">
        <v>1506</v>
      </c>
      <c r="D4888" s="8" t="s">
        <v>5650</v>
      </c>
      <c r="G4888" s="8" t="s">
        <v>4061</v>
      </c>
      <c r="M4888" t="s">
        <v>1506</v>
      </c>
      <c r="N4888">
        <v>135</v>
      </c>
      <c r="P4888" t="s">
        <v>5650</v>
      </c>
      <c r="Q4888">
        <v>102</v>
      </c>
    </row>
    <row r="4889" spans="1:17" x14ac:dyDescent="0.2">
      <c r="A4889" s="8" t="s">
        <v>1454</v>
      </c>
      <c r="D4889" s="8" t="s">
        <v>1731</v>
      </c>
      <c r="G4889" s="8" t="s">
        <v>4152</v>
      </c>
      <c r="M4889" t="s">
        <v>1454</v>
      </c>
      <c r="N4889">
        <v>106</v>
      </c>
      <c r="P4889" t="s">
        <v>1731</v>
      </c>
      <c r="Q4889">
        <v>100</v>
      </c>
    </row>
    <row r="4890" spans="1:17" x14ac:dyDescent="0.2">
      <c r="A4890" s="8" t="s">
        <v>3465</v>
      </c>
      <c r="D4890" s="8" t="s">
        <v>5735</v>
      </c>
      <c r="G4890" s="8" t="s">
        <v>7783</v>
      </c>
      <c r="M4890" t="s">
        <v>3465</v>
      </c>
      <c r="N4890">
        <v>96</v>
      </c>
      <c r="P4890" t="s">
        <v>5735</v>
      </c>
      <c r="Q4890">
        <v>82</v>
      </c>
    </row>
    <row r="4891" spans="1:17" x14ac:dyDescent="0.2">
      <c r="A4891" s="8" t="s">
        <v>1569</v>
      </c>
      <c r="D4891" s="8" t="s">
        <v>5743</v>
      </c>
      <c r="G4891" s="8" t="s">
        <v>8438</v>
      </c>
      <c r="M4891" t="s">
        <v>1569</v>
      </c>
      <c r="N4891">
        <v>89</v>
      </c>
      <c r="P4891" t="s">
        <v>5743</v>
      </c>
      <c r="Q4891">
        <v>70</v>
      </c>
    </row>
    <row r="4892" spans="1:17" x14ac:dyDescent="0.2">
      <c r="A4892" s="8" t="s">
        <v>1636</v>
      </c>
      <c r="D4892" s="8" t="s">
        <v>1868</v>
      </c>
      <c r="G4892" s="8" t="s">
        <v>3026</v>
      </c>
      <c r="M4892" t="s">
        <v>1636</v>
      </c>
      <c r="N4892">
        <v>85</v>
      </c>
      <c r="P4892" t="s">
        <v>1868</v>
      </c>
      <c r="Q4892">
        <v>104</v>
      </c>
    </row>
    <row r="4893" spans="1:17" x14ac:dyDescent="0.2">
      <c r="A4893" s="8" t="s">
        <v>7007</v>
      </c>
      <c r="D4893" s="8" t="s">
        <v>5805</v>
      </c>
      <c r="G4893" s="8" t="s">
        <v>3084</v>
      </c>
      <c r="M4893" t="s">
        <v>7007</v>
      </c>
      <c r="N4893">
        <v>67</v>
      </c>
      <c r="P4893" t="s">
        <v>5805</v>
      </c>
      <c r="Q4893">
        <v>87</v>
      </c>
    </row>
    <row r="4894" spans="1:17" x14ac:dyDescent="0.2">
      <c r="A4894" s="8" t="s">
        <v>1715</v>
      </c>
      <c r="D4894" s="8" t="s">
        <v>5828</v>
      </c>
      <c r="G4894" s="8" t="s">
        <v>8439</v>
      </c>
      <c r="M4894" t="s">
        <v>1715</v>
      </c>
      <c r="N4894">
        <v>85</v>
      </c>
      <c r="P4894" t="s">
        <v>5828</v>
      </c>
      <c r="Q4894">
        <v>69</v>
      </c>
    </row>
    <row r="4895" spans="1:17" x14ac:dyDescent="0.2">
      <c r="A4895" s="8" t="s">
        <v>3538</v>
      </c>
      <c r="D4895" s="8" t="s">
        <v>5875</v>
      </c>
      <c r="G4895" s="8" t="s">
        <v>3256</v>
      </c>
      <c r="M4895" t="s">
        <v>3538</v>
      </c>
      <c r="N4895">
        <v>54</v>
      </c>
      <c r="P4895" t="s">
        <v>5875</v>
      </c>
      <c r="Q4895">
        <v>45</v>
      </c>
    </row>
    <row r="4896" spans="1:17" x14ac:dyDescent="0.2">
      <c r="A4896" s="8" t="s">
        <v>3695</v>
      </c>
      <c r="D4896" s="8" t="s">
        <v>5917</v>
      </c>
      <c r="G4896" s="8" t="s">
        <v>8440</v>
      </c>
      <c r="M4896" t="s">
        <v>3695</v>
      </c>
      <c r="N4896">
        <v>77</v>
      </c>
      <c r="P4896" t="s">
        <v>5917</v>
      </c>
      <c r="Q4896">
        <v>87</v>
      </c>
    </row>
    <row r="4897" spans="1:17" x14ac:dyDescent="0.2">
      <c r="A4897" s="8" t="s">
        <v>3743</v>
      </c>
      <c r="D4897" s="8" t="s">
        <v>5923</v>
      </c>
      <c r="G4897" s="8" t="s">
        <v>2707</v>
      </c>
      <c r="M4897" t="s">
        <v>3743</v>
      </c>
      <c r="N4897">
        <v>57</v>
      </c>
      <c r="P4897" t="s">
        <v>5923</v>
      </c>
      <c r="Q4897">
        <v>68</v>
      </c>
    </row>
    <row r="4898" spans="1:17" x14ac:dyDescent="0.2">
      <c r="A4898" s="8" t="s">
        <v>3788</v>
      </c>
      <c r="D4898" s="8" t="s">
        <v>5964</v>
      </c>
      <c r="G4898" s="8" t="s">
        <v>1948</v>
      </c>
      <c r="M4898" t="s">
        <v>3788</v>
      </c>
      <c r="N4898">
        <v>76</v>
      </c>
      <c r="P4898" t="s">
        <v>5964</v>
      </c>
      <c r="Q4898">
        <v>73</v>
      </c>
    </row>
    <row r="4899" spans="1:17" x14ac:dyDescent="0.2">
      <c r="A4899" s="8" t="s">
        <v>3848</v>
      </c>
      <c r="D4899" s="8" t="s">
        <v>5969</v>
      </c>
      <c r="G4899" s="8" t="s">
        <v>7785</v>
      </c>
      <c r="M4899" t="s">
        <v>3848</v>
      </c>
      <c r="N4899">
        <v>50</v>
      </c>
      <c r="P4899" t="s">
        <v>5969</v>
      </c>
      <c r="Q4899">
        <v>64</v>
      </c>
    </row>
    <row r="4900" spans="1:17" x14ac:dyDescent="0.2">
      <c r="A4900" s="8" t="s">
        <v>3893</v>
      </c>
      <c r="D4900" s="8" t="s">
        <v>7788</v>
      </c>
      <c r="G4900" s="8" t="s">
        <v>7000</v>
      </c>
      <c r="M4900" t="s">
        <v>3893</v>
      </c>
      <c r="N4900">
        <v>51</v>
      </c>
      <c r="P4900" t="s">
        <v>7788</v>
      </c>
      <c r="Q4900">
        <v>47</v>
      </c>
    </row>
    <row r="4901" spans="1:17" x14ac:dyDescent="0.2">
      <c r="A4901" s="8" t="s">
        <v>7008</v>
      </c>
      <c r="D4901" s="8" t="s">
        <v>7789</v>
      </c>
      <c r="G4901" s="8" t="s">
        <v>5857</v>
      </c>
      <c r="M4901" t="s">
        <v>7008</v>
      </c>
      <c r="N4901">
        <v>45</v>
      </c>
      <c r="P4901" t="s">
        <v>7789</v>
      </c>
      <c r="Q4901">
        <v>41</v>
      </c>
    </row>
    <row r="4902" spans="1:17" x14ac:dyDescent="0.2">
      <c r="A4902" s="8" t="s">
        <v>3970</v>
      </c>
      <c r="D4902" s="8" t="s">
        <v>6071</v>
      </c>
      <c r="G4902" s="8" t="s">
        <v>5934</v>
      </c>
      <c r="M4902" t="s">
        <v>3970</v>
      </c>
      <c r="N4902">
        <v>33</v>
      </c>
      <c r="P4902" t="s">
        <v>6071</v>
      </c>
      <c r="Q4902">
        <v>69</v>
      </c>
    </row>
    <row r="4903" spans="1:17" x14ac:dyDescent="0.2">
      <c r="A4903" s="8" t="s">
        <v>7284</v>
      </c>
      <c r="D4903" s="8" t="s">
        <v>6093</v>
      </c>
      <c r="G4903" s="8" t="s">
        <v>8441</v>
      </c>
      <c r="M4903" t="s">
        <v>7284</v>
      </c>
      <c r="N4903">
        <v>18</v>
      </c>
      <c r="P4903" t="s">
        <v>6093</v>
      </c>
      <c r="Q4903">
        <v>55</v>
      </c>
    </row>
    <row r="4904" spans="1:17" x14ac:dyDescent="0.2">
      <c r="A4904" s="8" t="s">
        <v>2675</v>
      </c>
      <c r="D4904" s="8" t="s">
        <v>6100</v>
      </c>
      <c r="G4904" s="8" t="s">
        <v>6339</v>
      </c>
      <c r="M4904" t="s">
        <v>2675</v>
      </c>
      <c r="N4904">
        <v>155</v>
      </c>
      <c r="P4904" t="s">
        <v>6100</v>
      </c>
      <c r="Q4904">
        <v>27</v>
      </c>
    </row>
    <row r="4905" spans="1:17" x14ac:dyDescent="0.2">
      <c r="A4905" s="8" t="s">
        <v>2188</v>
      </c>
      <c r="D4905" s="8" t="s">
        <v>6137</v>
      </c>
      <c r="G4905" s="8" t="s">
        <v>2839</v>
      </c>
      <c r="M4905" t="s">
        <v>2188</v>
      </c>
      <c r="N4905">
        <v>153</v>
      </c>
      <c r="P4905" t="s">
        <v>6137</v>
      </c>
      <c r="Q4905">
        <v>37</v>
      </c>
    </row>
    <row r="4906" spans="1:17" x14ac:dyDescent="0.2">
      <c r="A4906" s="8" t="s">
        <v>2351</v>
      </c>
      <c r="D4906" s="8" t="s">
        <v>7181</v>
      </c>
      <c r="G4906" s="8" t="s">
        <v>6308</v>
      </c>
      <c r="M4906" t="s">
        <v>2351</v>
      </c>
      <c r="N4906">
        <v>148</v>
      </c>
      <c r="P4906" t="s">
        <v>7181</v>
      </c>
      <c r="Q4906">
        <v>35</v>
      </c>
    </row>
    <row r="4907" spans="1:17" x14ac:dyDescent="0.2">
      <c r="A4907" s="8" t="s">
        <v>4069</v>
      </c>
      <c r="D4907" s="8" t="s">
        <v>2613</v>
      </c>
      <c r="G4907" s="8" t="s">
        <v>5601</v>
      </c>
      <c r="M4907" t="s">
        <v>4069</v>
      </c>
      <c r="N4907">
        <v>144</v>
      </c>
      <c r="P4907" t="s">
        <v>2613</v>
      </c>
      <c r="Q4907">
        <v>171</v>
      </c>
    </row>
    <row r="4908" spans="1:17" x14ac:dyDescent="0.2">
      <c r="A4908" s="8" t="s">
        <v>4135</v>
      </c>
      <c r="D4908" s="8" t="s">
        <v>1919</v>
      </c>
      <c r="G4908" s="8" t="s">
        <v>5675</v>
      </c>
      <c r="M4908" t="s">
        <v>4135</v>
      </c>
      <c r="N4908">
        <v>119</v>
      </c>
      <c r="P4908" t="s">
        <v>1919</v>
      </c>
      <c r="Q4908">
        <v>152</v>
      </c>
    </row>
    <row r="4909" spans="1:17" x14ac:dyDescent="0.2">
      <c r="A4909" s="8" t="s">
        <v>7009</v>
      </c>
      <c r="D4909" s="8" t="s">
        <v>2059</v>
      </c>
      <c r="G4909" s="8" t="s">
        <v>5779</v>
      </c>
      <c r="M4909" t="s">
        <v>7009</v>
      </c>
      <c r="N4909">
        <v>127</v>
      </c>
      <c r="P4909" t="s">
        <v>2059</v>
      </c>
      <c r="Q4909">
        <v>145</v>
      </c>
    </row>
    <row r="4910" spans="1:17" x14ac:dyDescent="0.2">
      <c r="A4910" s="8" t="s">
        <v>7797</v>
      </c>
      <c r="D4910" s="8" t="s">
        <v>6245</v>
      </c>
      <c r="G4910" s="8" t="s">
        <v>5912</v>
      </c>
      <c r="M4910" t="s">
        <v>7797</v>
      </c>
      <c r="N4910">
        <v>88</v>
      </c>
      <c r="P4910" t="s">
        <v>6245</v>
      </c>
      <c r="Q4910">
        <v>128</v>
      </c>
    </row>
    <row r="4911" spans="1:17" x14ac:dyDescent="0.2">
      <c r="A4911" s="8" t="s">
        <v>4255</v>
      </c>
      <c r="D4911" s="8" t="s">
        <v>6219</v>
      </c>
      <c r="G4911" s="8" t="s">
        <v>7787</v>
      </c>
      <c r="M4911" t="s">
        <v>4255</v>
      </c>
      <c r="N4911">
        <v>84</v>
      </c>
      <c r="P4911" t="s">
        <v>6219</v>
      </c>
      <c r="Q4911">
        <v>119</v>
      </c>
    </row>
    <row r="4912" spans="1:17" x14ac:dyDescent="0.2">
      <c r="A4912" s="8" t="s">
        <v>7010</v>
      </c>
      <c r="D4912" s="8" t="s">
        <v>6397</v>
      </c>
      <c r="G4912" s="8" t="s">
        <v>6116</v>
      </c>
      <c r="M4912" t="s">
        <v>7010</v>
      </c>
      <c r="N4912">
        <v>67</v>
      </c>
      <c r="P4912" t="s">
        <v>6397</v>
      </c>
      <c r="Q4912">
        <v>114</v>
      </c>
    </row>
    <row r="4913" spans="1:17" x14ac:dyDescent="0.2">
      <c r="A4913" s="8" t="s">
        <v>4663</v>
      </c>
      <c r="D4913" s="8" t="s">
        <v>5096</v>
      </c>
      <c r="G4913" s="8" t="s">
        <v>7281</v>
      </c>
      <c r="M4913" t="s">
        <v>4663</v>
      </c>
      <c r="N4913">
        <v>74</v>
      </c>
      <c r="P4913" t="s">
        <v>5096</v>
      </c>
      <c r="Q4913">
        <v>102</v>
      </c>
    </row>
    <row r="4914" spans="1:17" x14ac:dyDescent="0.2">
      <c r="A4914" s="8" t="s">
        <v>7798</v>
      </c>
      <c r="D4914" s="8" t="s">
        <v>5180</v>
      </c>
      <c r="G4914" s="8" t="s">
        <v>2846</v>
      </c>
      <c r="M4914" t="s">
        <v>7798</v>
      </c>
      <c r="N4914">
        <v>50</v>
      </c>
      <c r="P4914" t="s">
        <v>5180</v>
      </c>
      <c r="Q4914">
        <v>100</v>
      </c>
    </row>
    <row r="4915" spans="1:17" x14ac:dyDescent="0.2">
      <c r="A4915" s="8" t="s">
        <v>4884</v>
      </c>
      <c r="D4915" s="8" t="s">
        <v>7790</v>
      </c>
      <c r="G4915" s="8" t="s">
        <v>2362</v>
      </c>
      <c r="M4915" t="s">
        <v>4884</v>
      </c>
      <c r="N4915">
        <v>122</v>
      </c>
      <c r="P4915" t="s">
        <v>7790</v>
      </c>
      <c r="Q4915">
        <v>75</v>
      </c>
    </row>
    <row r="4916" spans="1:17" x14ac:dyDescent="0.2">
      <c r="A4916" s="8" t="s">
        <v>2809</v>
      </c>
      <c r="D4916" s="8" t="s">
        <v>5226</v>
      </c>
      <c r="G4916" s="8" t="s">
        <v>6208</v>
      </c>
      <c r="M4916" t="s">
        <v>2809</v>
      </c>
      <c r="N4916">
        <v>114</v>
      </c>
      <c r="P4916" t="s">
        <v>5226</v>
      </c>
      <c r="Q4916">
        <v>61</v>
      </c>
    </row>
    <row r="4917" spans="1:17" x14ac:dyDescent="0.2">
      <c r="A4917" s="8" t="s">
        <v>2933</v>
      </c>
      <c r="D4917" s="8" t="s">
        <v>5285</v>
      </c>
      <c r="G4917" s="8" t="s">
        <v>1442</v>
      </c>
      <c r="M4917" t="s">
        <v>2933</v>
      </c>
      <c r="N4917">
        <v>88</v>
      </c>
      <c r="P4917" t="s">
        <v>5285</v>
      </c>
      <c r="Q4917">
        <v>65</v>
      </c>
    </row>
    <row r="4918" spans="1:17" x14ac:dyDescent="0.2">
      <c r="A4918" s="8" t="s">
        <v>3000</v>
      </c>
      <c r="D4918" s="8" t="s">
        <v>5367</v>
      </c>
      <c r="G4918" s="8" t="s">
        <v>5609</v>
      </c>
      <c r="M4918" t="s">
        <v>3000</v>
      </c>
      <c r="N4918">
        <v>79</v>
      </c>
      <c r="P4918" t="s">
        <v>5367</v>
      </c>
      <c r="Q4918">
        <v>54</v>
      </c>
    </row>
    <row r="4919" spans="1:17" x14ac:dyDescent="0.2">
      <c r="A4919" s="8" t="s">
        <v>7799</v>
      </c>
      <c r="D4919" s="8" t="s">
        <v>5441</v>
      </c>
      <c r="G4919" s="8" t="s">
        <v>1666</v>
      </c>
      <c r="M4919" t="s">
        <v>7799</v>
      </c>
      <c r="N4919">
        <v>61</v>
      </c>
      <c r="P4919" t="s">
        <v>5441</v>
      </c>
      <c r="Q4919">
        <v>34</v>
      </c>
    </row>
    <row r="4920" spans="1:17" x14ac:dyDescent="0.2">
      <c r="A4920" s="8" t="s">
        <v>3064</v>
      </c>
      <c r="D4920" s="8" t="s">
        <v>5479</v>
      </c>
      <c r="G4920" s="8" t="s">
        <v>5660</v>
      </c>
      <c r="M4920" t="s">
        <v>3064</v>
      </c>
      <c r="N4920">
        <v>60</v>
      </c>
      <c r="P4920" t="s">
        <v>5479</v>
      </c>
      <c r="Q4920">
        <v>116</v>
      </c>
    </row>
    <row r="4921" spans="1:17" x14ac:dyDescent="0.2">
      <c r="A4921" s="8" t="s">
        <v>3137</v>
      </c>
      <c r="D4921" s="8" t="s">
        <v>2477</v>
      </c>
      <c r="G4921" s="8" t="s">
        <v>1824</v>
      </c>
      <c r="M4921" t="s">
        <v>3137</v>
      </c>
      <c r="N4921">
        <v>73</v>
      </c>
      <c r="P4921" t="s">
        <v>2477</v>
      </c>
      <c r="Q4921">
        <v>127</v>
      </c>
    </row>
    <row r="4922" spans="1:17" x14ac:dyDescent="0.2">
      <c r="A4922" s="8" t="s">
        <v>7800</v>
      </c>
      <c r="D4922" s="8" t="s">
        <v>5559</v>
      </c>
      <c r="G4922" s="8" t="s">
        <v>5770</v>
      </c>
      <c r="M4922" t="s">
        <v>7800</v>
      </c>
      <c r="N4922">
        <v>48</v>
      </c>
      <c r="P4922" t="s">
        <v>5559</v>
      </c>
      <c r="Q4922">
        <v>126</v>
      </c>
    </row>
    <row r="4923" spans="1:17" x14ac:dyDescent="0.2">
      <c r="A4923" s="8" t="s">
        <v>3224</v>
      </c>
      <c r="D4923" s="8" t="s">
        <v>5108</v>
      </c>
      <c r="G4923" s="8" t="s">
        <v>7001</v>
      </c>
      <c r="M4923" t="s">
        <v>3224</v>
      </c>
      <c r="N4923">
        <v>53</v>
      </c>
      <c r="P4923" t="s">
        <v>5108</v>
      </c>
      <c r="Q4923">
        <v>122</v>
      </c>
    </row>
    <row r="4924" spans="1:17" x14ac:dyDescent="0.2">
      <c r="A4924" s="8" t="s">
        <v>3269</v>
      </c>
      <c r="D4924" s="8" t="s">
        <v>5166</v>
      </c>
      <c r="G4924" s="8" t="s">
        <v>5789</v>
      </c>
      <c r="M4924" t="s">
        <v>3269</v>
      </c>
      <c r="N4924">
        <v>42</v>
      </c>
      <c r="P4924" t="s">
        <v>5166</v>
      </c>
      <c r="Q4924">
        <v>93</v>
      </c>
    </row>
    <row r="4925" spans="1:17" x14ac:dyDescent="0.2">
      <c r="A4925" s="8" t="s">
        <v>6376</v>
      </c>
      <c r="D4925" s="8" t="s">
        <v>5209</v>
      </c>
      <c r="G4925" s="8" t="s">
        <v>5824</v>
      </c>
      <c r="M4925" t="s">
        <v>6376</v>
      </c>
      <c r="N4925">
        <v>117</v>
      </c>
      <c r="P4925" t="s">
        <v>5209</v>
      </c>
      <c r="Q4925">
        <v>75</v>
      </c>
    </row>
    <row r="4926" spans="1:17" x14ac:dyDescent="0.2">
      <c r="A4926" s="8" t="s">
        <v>2701</v>
      </c>
      <c r="D4926" s="8" t="s">
        <v>5291</v>
      </c>
      <c r="G4926" s="8" t="s">
        <v>5869</v>
      </c>
      <c r="M4926" t="s">
        <v>2701</v>
      </c>
      <c r="N4926">
        <v>128</v>
      </c>
      <c r="P4926" t="s">
        <v>5291</v>
      </c>
      <c r="Q4926">
        <v>87</v>
      </c>
    </row>
    <row r="4927" spans="1:17" x14ac:dyDescent="0.2">
      <c r="A4927" s="8" t="s">
        <v>3341</v>
      </c>
      <c r="D4927" s="8" t="s">
        <v>5366</v>
      </c>
      <c r="G4927" s="8" t="s">
        <v>5894</v>
      </c>
      <c r="M4927" t="s">
        <v>3341</v>
      </c>
      <c r="N4927">
        <v>134</v>
      </c>
      <c r="P4927" t="s">
        <v>5366</v>
      </c>
      <c r="Q4927">
        <v>48</v>
      </c>
    </row>
    <row r="4928" spans="1:17" x14ac:dyDescent="0.2">
      <c r="A4928" s="8" t="s">
        <v>6659</v>
      </c>
      <c r="D4928" s="8" t="s">
        <v>7791</v>
      </c>
      <c r="G4928" s="8" t="s">
        <v>5901</v>
      </c>
      <c r="M4928" t="s">
        <v>6659</v>
      </c>
      <c r="N4928">
        <v>100</v>
      </c>
      <c r="P4928" t="s">
        <v>7791</v>
      </c>
      <c r="Q4928">
        <v>51</v>
      </c>
    </row>
    <row r="4929" spans="1:17" x14ac:dyDescent="0.2">
      <c r="A4929" s="8" t="s">
        <v>8001</v>
      </c>
      <c r="D4929" s="8" t="s">
        <v>2502</v>
      </c>
      <c r="G4929" s="8" t="s">
        <v>6123</v>
      </c>
      <c r="M4929" t="s">
        <v>8001</v>
      </c>
      <c r="N4929">
        <v>88</v>
      </c>
      <c r="P4929" t="s">
        <v>2502</v>
      </c>
      <c r="Q4929">
        <v>151</v>
      </c>
    </row>
    <row r="4930" spans="1:17" x14ac:dyDescent="0.2">
      <c r="A4930" s="8" t="s">
        <v>6660</v>
      </c>
      <c r="D4930" s="8" t="s">
        <v>2518</v>
      </c>
      <c r="G4930" s="8" t="s">
        <v>6179</v>
      </c>
      <c r="M4930" t="s">
        <v>6660</v>
      </c>
      <c r="N4930">
        <v>85</v>
      </c>
      <c r="P4930" t="s">
        <v>2518</v>
      </c>
      <c r="Q4930">
        <v>137</v>
      </c>
    </row>
    <row r="4931" spans="1:17" x14ac:dyDescent="0.2">
      <c r="A4931" s="8" t="s">
        <v>7011</v>
      </c>
      <c r="D4931" s="8" t="s">
        <v>5548</v>
      </c>
      <c r="G4931" s="8" t="s">
        <v>2687</v>
      </c>
      <c r="M4931" t="s">
        <v>7011</v>
      </c>
      <c r="N4931">
        <v>71</v>
      </c>
      <c r="P4931" t="s">
        <v>5548</v>
      </c>
      <c r="Q4931">
        <v>121</v>
      </c>
    </row>
    <row r="4932" spans="1:17" x14ac:dyDescent="0.2">
      <c r="A4932" s="8" t="s">
        <v>6661</v>
      </c>
      <c r="D4932" s="8" t="s">
        <v>5551</v>
      </c>
      <c r="G4932" s="8" t="s">
        <v>2208</v>
      </c>
      <c r="M4932" t="s">
        <v>6661</v>
      </c>
      <c r="N4932">
        <v>60</v>
      </c>
      <c r="P4932" t="s">
        <v>5551</v>
      </c>
      <c r="Q4932">
        <v>120</v>
      </c>
    </row>
    <row r="4933" spans="1:17" x14ac:dyDescent="0.2">
      <c r="A4933" s="8" t="s">
        <v>7285</v>
      </c>
      <c r="D4933" s="8" t="s">
        <v>7003</v>
      </c>
      <c r="G4933" s="8" t="s">
        <v>2361</v>
      </c>
      <c r="M4933" t="s">
        <v>7285</v>
      </c>
      <c r="N4933">
        <v>59</v>
      </c>
      <c r="P4933" t="s">
        <v>7003</v>
      </c>
      <c r="Q4933">
        <v>113</v>
      </c>
    </row>
    <row r="4934" spans="1:17" x14ac:dyDescent="0.2">
      <c r="A4934" s="8" t="s">
        <v>7801</v>
      </c>
      <c r="D4934" s="8" t="s">
        <v>2972</v>
      </c>
      <c r="G4934" s="8" t="s">
        <v>2367</v>
      </c>
      <c r="M4934" t="s">
        <v>7801</v>
      </c>
      <c r="N4934">
        <v>37</v>
      </c>
      <c r="P4934" t="s">
        <v>2972</v>
      </c>
      <c r="Q4934">
        <v>92</v>
      </c>
    </row>
    <row r="4935" spans="1:17" x14ac:dyDescent="0.2">
      <c r="A4935" s="8" t="s">
        <v>6663</v>
      </c>
      <c r="D4935" s="8" t="s">
        <v>7004</v>
      </c>
      <c r="G4935" s="8" t="s">
        <v>1373</v>
      </c>
      <c r="M4935" t="s">
        <v>6663</v>
      </c>
      <c r="N4935">
        <v>135</v>
      </c>
      <c r="P4935" t="s">
        <v>7004</v>
      </c>
      <c r="Q4935">
        <v>75</v>
      </c>
    </row>
    <row r="4936" spans="1:17" x14ac:dyDescent="0.2">
      <c r="A4936" s="8" t="s">
        <v>6664</v>
      </c>
      <c r="D4936" s="8" t="s">
        <v>7283</v>
      </c>
      <c r="G4936" s="8" t="s">
        <v>1583</v>
      </c>
      <c r="M4936" t="s">
        <v>6664</v>
      </c>
      <c r="N4936">
        <v>128</v>
      </c>
      <c r="P4936" t="s">
        <v>7283</v>
      </c>
      <c r="Q4936">
        <v>51</v>
      </c>
    </row>
    <row r="4937" spans="1:17" x14ac:dyDescent="0.2">
      <c r="A4937" s="8" t="s">
        <v>1387</v>
      </c>
      <c r="D4937" s="8" t="s">
        <v>2696</v>
      </c>
      <c r="G4937" s="8" t="s">
        <v>5650</v>
      </c>
      <c r="M4937" t="s">
        <v>1387</v>
      </c>
      <c r="N4937">
        <v>91</v>
      </c>
      <c r="P4937" t="s">
        <v>2696</v>
      </c>
      <c r="Q4937">
        <v>145</v>
      </c>
    </row>
    <row r="4938" spans="1:17" x14ac:dyDescent="0.2">
      <c r="A4938" s="8" t="s">
        <v>3068</v>
      </c>
      <c r="D4938" s="8" t="s">
        <v>2066</v>
      </c>
      <c r="G4938" s="8" t="s">
        <v>1731</v>
      </c>
      <c r="M4938" t="s">
        <v>3068</v>
      </c>
      <c r="N4938">
        <v>73</v>
      </c>
      <c r="P4938" t="s">
        <v>2066</v>
      </c>
      <c r="Q4938">
        <v>143</v>
      </c>
    </row>
    <row r="4939" spans="1:17" x14ac:dyDescent="0.2">
      <c r="A4939" s="8" t="s">
        <v>7012</v>
      </c>
      <c r="D4939" s="8" t="s">
        <v>3373</v>
      </c>
      <c r="G4939" s="8" t="s">
        <v>5735</v>
      </c>
      <c r="M4939" t="s">
        <v>7012</v>
      </c>
      <c r="N4939">
        <v>66</v>
      </c>
      <c r="P4939" t="s">
        <v>3373</v>
      </c>
      <c r="Q4939">
        <v>116</v>
      </c>
    </row>
    <row r="4940" spans="1:17" x14ac:dyDescent="0.2">
      <c r="A4940" s="8" t="s">
        <v>3308</v>
      </c>
      <c r="D4940" s="8" t="s">
        <v>1439</v>
      </c>
      <c r="G4940" s="8" t="s">
        <v>5743</v>
      </c>
      <c r="M4940" t="s">
        <v>3308</v>
      </c>
      <c r="N4940">
        <v>111</v>
      </c>
      <c r="P4940" t="s">
        <v>1439</v>
      </c>
      <c r="Q4940">
        <v>119</v>
      </c>
    </row>
    <row r="4941" spans="1:17" x14ac:dyDescent="0.2">
      <c r="A4941" s="8" t="s">
        <v>2620</v>
      </c>
      <c r="D4941" s="8" t="s">
        <v>7792</v>
      </c>
      <c r="G4941" s="8" t="s">
        <v>1868</v>
      </c>
      <c r="M4941" t="s">
        <v>2620</v>
      </c>
      <c r="N4941">
        <v>157</v>
      </c>
      <c r="P4941" t="s">
        <v>7792</v>
      </c>
      <c r="Q4941">
        <v>111</v>
      </c>
    </row>
    <row r="4942" spans="1:17" x14ac:dyDescent="0.2">
      <c r="A4942" s="8" t="s">
        <v>1941</v>
      </c>
      <c r="D4942" s="8" t="s">
        <v>3478</v>
      </c>
      <c r="G4942" s="8" t="s">
        <v>5805</v>
      </c>
      <c r="M4942" t="s">
        <v>1941</v>
      </c>
      <c r="N4942">
        <v>146</v>
      </c>
      <c r="P4942" t="s">
        <v>3478</v>
      </c>
      <c r="Q4942">
        <v>89</v>
      </c>
    </row>
    <row r="4943" spans="1:17" x14ac:dyDescent="0.2">
      <c r="A4943" s="8" t="s">
        <v>2062</v>
      </c>
      <c r="D4943" s="8" t="s">
        <v>3551</v>
      </c>
      <c r="G4943" s="8" t="s">
        <v>5828</v>
      </c>
      <c r="M4943" t="s">
        <v>2062</v>
      </c>
      <c r="N4943">
        <v>136</v>
      </c>
      <c r="P4943" t="s">
        <v>3551</v>
      </c>
      <c r="Q4943">
        <v>83</v>
      </c>
    </row>
    <row r="4944" spans="1:17" x14ac:dyDescent="0.2">
      <c r="A4944" s="8" t="s">
        <v>2261</v>
      </c>
      <c r="D4944" s="8" t="s">
        <v>3692</v>
      </c>
      <c r="G4944" s="8" t="s">
        <v>5875</v>
      </c>
      <c r="M4944" t="s">
        <v>2261</v>
      </c>
      <c r="N4944">
        <v>147</v>
      </c>
      <c r="P4944" t="s">
        <v>3692</v>
      </c>
      <c r="Q4944">
        <v>78</v>
      </c>
    </row>
    <row r="4945" spans="1:17" x14ac:dyDescent="0.2">
      <c r="A4945" s="8" t="s">
        <v>3395</v>
      </c>
      <c r="D4945" s="8" t="s">
        <v>6740</v>
      </c>
      <c r="G4945" s="8" t="s">
        <v>5917</v>
      </c>
      <c r="M4945" t="s">
        <v>3395</v>
      </c>
      <c r="N4945">
        <v>126</v>
      </c>
      <c r="P4945" t="s">
        <v>6740</v>
      </c>
      <c r="Q4945">
        <v>65</v>
      </c>
    </row>
    <row r="4946" spans="1:17" x14ac:dyDescent="0.2">
      <c r="A4946" s="8" t="s">
        <v>3380</v>
      </c>
      <c r="D4946" s="8" t="s">
        <v>7793</v>
      </c>
      <c r="G4946" s="8" t="s">
        <v>5923</v>
      </c>
      <c r="M4946" t="s">
        <v>3380</v>
      </c>
      <c r="N4946">
        <v>136</v>
      </c>
      <c r="P4946" t="s">
        <v>7793</v>
      </c>
      <c r="Q4946">
        <v>53</v>
      </c>
    </row>
    <row r="4947" spans="1:17" x14ac:dyDescent="0.2">
      <c r="A4947" s="8" t="s">
        <v>8002</v>
      </c>
      <c r="D4947" s="8" t="s">
        <v>3797</v>
      </c>
      <c r="G4947" s="8" t="s">
        <v>5964</v>
      </c>
      <c r="M4947" t="s">
        <v>8002</v>
      </c>
      <c r="N4947">
        <v>104</v>
      </c>
      <c r="P4947" t="s">
        <v>3797</v>
      </c>
      <c r="Q4947">
        <v>54</v>
      </c>
    </row>
    <row r="4948" spans="1:17" x14ac:dyDescent="0.2">
      <c r="A4948" s="8" t="s">
        <v>2932</v>
      </c>
      <c r="D4948" s="8" t="s">
        <v>3841</v>
      </c>
      <c r="G4948" s="8" t="s">
        <v>5969</v>
      </c>
      <c r="M4948" t="s">
        <v>2932</v>
      </c>
      <c r="N4948">
        <v>86</v>
      </c>
      <c r="P4948" t="s">
        <v>3841</v>
      </c>
      <c r="Q4948">
        <v>47</v>
      </c>
    </row>
    <row r="4949" spans="1:17" x14ac:dyDescent="0.2">
      <c r="A4949" s="8" t="s">
        <v>7013</v>
      </c>
      <c r="D4949" s="8" t="s">
        <v>3931</v>
      </c>
      <c r="G4949" s="8" t="s">
        <v>7788</v>
      </c>
      <c r="M4949" t="s">
        <v>7013</v>
      </c>
      <c r="N4949">
        <v>85</v>
      </c>
      <c r="P4949" t="s">
        <v>3931</v>
      </c>
      <c r="Q4949">
        <v>31</v>
      </c>
    </row>
    <row r="4950" spans="1:17" x14ac:dyDescent="0.2">
      <c r="A4950" s="8" t="s">
        <v>2999</v>
      </c>
      <c r="D4950" s="8" t="s">
        <v>2680</v>
      </c>
      <c r="G4950" s="8" t="s">
        <v>7789</v>
      </c>
      <c r="M4950" t="s">
        <v>2999</v>
      </c>
      <c r="N4950">
        <v>70</v>
      </c>
      <c r="P4950" t="s">
        <v>2680</v>
      </c>
      <c r="Q4950">
        <v>147</v>
      </c>
    </row>
    <row r="4951" spans="1:17" x14ac:dyDescent="0.2">
      <c r="A4951" s="8" t="s">
        <v>3078</v>
      </c>
      <c r="D4951" s="8" t="s">
        <v>2333</v>
      </c>
      <c r="G4951" s="8" t="s">
        <v>6071</v>
      </c>
      <c r="M4951" t="s">
        <v>3078</v>
      </c>
      <c r="N4951">
        <v>63</v>
      </c>
      <c r="P4951" t="s">
        <v>2333</v>
      </c>
      <c r="Q4951">
        <v>145</v>
      </c>
    </row>
    <row r="4952" spans="1:17" x14ac:dyDescent="0.2">
      <c r="A4952" s="8" t="s">
        <v>7286</v>
      </c>
      <c r="D4952" s="8" t="s">
        <v>2325</v>
      </c>
      <c r="G4952" s="8" t="s">
        <v>6093</v>
      </c>
      <c r="M4952" t="s">
        <v>7286</v>
      </c>
      <c r="N4952">
        <v>45</v>
      </c>
      <c r="P4952" t="s">
        <v>2325</v>
      </c>
      <c r="Q4952">
        <v>123</v>
      </c>
    </row>
    <row r="4953" spans="1:17" x14ac:dyDescent="0.2">
      <c r="A4953" s="8" t="s">
        <v>8003</v>
      </c>
      <c r="D4953" s="8" t="s">
        <v>2929</v>
      </c>
      <c r="G4953" s="8" t="s">
        <v>6100</v>
      </c>
      <c r="M4953" t="s">
        <v>8003</v>
      </c>
      <c r="N4953">
        <v>50</v>
      </c>
      <c r="P4953" t="s">
        <v>2929</v>
      </c>
      <c r="Q4953">
        <v>108</v>
      </c>
    </row>
    <row r="4954" spans="1:17" x14ac:dyDescent="0.2">
      <c r="A4954" s="8" t="s">
        <v>7802</v>
      </c>
      <c r="D4954" s="8" t="s">
        <v>7794</v>
      </c>
      <c r="G4954" s="8" t="s">
        <v>6137</v>
      </c>
      <c r="M4954" t="s">
        <v>7802</v>
      </c>
      <c r="N4954">
        <v>49</v>
      </c>
      <c r="P4954" t="s">
        <v>7794</v>
      </c>
      <c r="Q4954">
        <v>78</v>
      </c>
    </row>
    <row r="4955" spans="1:17" x14ac:dyDescent="0.2">
      <c r="A4955" s="8" t="s">
        <v>7803</v>
      </c>
      <c r="D4955" s="8" t="s">
        <v>2983</v>
      </c>
      <c r="G4955" s="8" t="s">
        <v>7181</v>
      </c>
      <c r="M4955" t="s">
        <v>7803</v>
      </c>
      <c r="N4955">
        <v>126</v>
      </c>
      <c r="P4955" t="s">
        <v>2983</v>
      </c>
      <c r="Q4955">
        <v>80</v>
      </c>
    </row>
    <row r="4956" spans="1:17" x14ac:dyDescent="0.2">
      <c r="A4956" s="8" t="s">
        <v>2795</v>
      </c>
      <c r="D4956" s="8" t="s">
        <v>3020</v>
      </c>
      <c r="G4956" s="8" t="s">
        <v>6366</v>
      </c>
      <c r="M4956" t="s">
        <v>2795</v>
      </c>
      <c r="N4956">
        <v>136</v>
      </c>
      <c r="P4956" t="s">
        <v>3020</v>
      </c>
      <c r="Q4956">
        <v>55</v>
      </c>
    </row>
    <row r="4957" spans="1:17" x14ac:dyDescent="0.2">
      <c r="A4957" s="8" t="s">
        <v>3359</v>
      </c>
      <c r="D4957" s="8" t="s">
        <v>3083</v>
      </c>
      <c r="G4957" s="8" t="s">
        <v>6368</v>
      </c>
      <c r="M4957" t="s">
        <v>3359</v>
      </c>
      <c r="N4957">
        <v>117</v>
      </c>
      <c r="P4957" t="s">
        <v>3083</v>
      </c>
      <c r="Q4957">
        <v>42</v>
      </c>
    </row>
    <row r="4958" spans="1:17" x14ac:dyDescent="0.2">
      <c r="A4958" s="8" t="s">
        <v>7014</v>
      </c>
      <c r="D4958" s="8" t="s">
        <v>7795</v>
      </c>
      <c r="G4958" s="8" t="s">
        <v>2613</v>
      </c>
      <c r="M4958" t="s">
        <v>7014</v>
      </c>
      <c r="N4958">
        <v>68</v>
      </c>
      <c r="P4958" t="s">
        <v>7795</v>
      </c>
      <c r="Q4958">
        <v>36</v>
      </c>
    </row>
    <row r="4959" spans="1:17" x14ac:dyDescent="0.2">
      <c r="A4959" s="8" t="s">
        <v>7804</v>
      </c>
      <c r="D4959" s="8" t="s">
        <v>8139</v>
      </c>
      <c r="G4959" s="8" t="s">
        <v>1919</v>
      </c>
      <c r="M4959" t="s">
        <v>7804</v>
      </c>
      <c r="N4959">
        <v>65</v>
      </c>
      <c r="P4959" t="s">
        <v>8139</v>
      </c>
      <c r="Q4959">
        <v>22</v>
      </c>
    </row>
    <row r="4960" spans="1:17" x14ac:dyDescent="0.2">
      <c r="A4960" s="8" t="s">
        <v>2810</v>
      </c>
      <c r="D4960" s="8" t="s">
        <v>7005</v>
      </c>
      <c r="G4960" s="8" t="s">
        <v>2059</v>
      </c>
      <c r="M4960" t="s">
        <v>2810</v>
      </c>
      <c r="N4960">
        <v>127</v>
      </c>
      <c r="P4960" t="s">
        <v>7005</v>
      </c>
      <c r="Q4960">
        <v>134</v>
      </c>
    </row>
    <row r="4961" spans="1:17" x14ac:dyDescent="0.2">
      <c r="A4961" s="8" t="s">
        <v>5031</v>
      </c>
      <c r="D4961" s="8" t="s">
        <v>2628</v>
      </c>
      <c r="G4961" s="8" t="s">
        <v>6245</v>
      </c>
      <c r="M4961" t="s">
        <v>5031</v>
      </c>
      <c r="N4961">
        <v>120</v>
      </c>
      <c r="P4961" t="s">
        <v>2628</v>
      </c>
      <c r="Q4961">
        <v>160</v>
      </c>
    </row>
    <row r="4962" spans="1:17" x14ac:dyDescent="0.2">
      <c r="A4962" s="8" t="s">
        <v>5112</v>
      </c>
      <c r="D4962" s="8" t="s">
        <v>2087</v>
      </c>
      <c r="G4962" s="8" t="s">
        <v>6219</v>
      </c>
      <c r="M4962" t="s">
        <v>5112</v>
      </c>
      <c r="N4962">
        <v>100</v>
      </c>
      <c r="P4962" t="s">
        <v>2087</v>
      </c>
      <c r="Q4962">
        <v>141</v>
      </c>
    </row>
    <row r="4963" spans="1:17" x14ac:dyDescent="0.2">
      <c r="A4963" s="8" t="s">
        <v>7132</v>
      </c>
      <c r="D4963" s="8" t="s">
        <v>3430</v>
      </c>
      <c r="G4963" s="8" t="s">
        <v>6397</v>
      </c>
      <c r="M4963" t="s">
        <v>7132</v>
      </c>
      <c r="N4963">
        <v>85</v>
      </c>
      <c r="P4963" t="s">
        <v>3430</v>
      </c>
      <c r="Q4963">
        <v>101</v>
      </c>
    </row>
    <row r="4964" spans="1:17" x14ac:dyDescent="0.2">
      <c r="A4964" s="8" t="s">
        <v>5204</v>
      </c>
      <c r="D4964" s="8" t="s">
        <v>7796</v>
      </c>
      <c r="G4964" s="8" t="s">
        <v>7002</v>
      </c>
      <c r="M4964" t="s">
        <v>5204</v>
      </c>
      <c r="N4964">
        <v>68</v>
      </c>
      <c r="P4964" t="s">
        <v>7796</v>
      </c>
      <c r="Q4964">
        <v>86</v>
      </c>
    </row>
    <row r="4965" spans="1:17" x14ac:dyDescent="0.2">
      <c r="A4965" s="8" t="s">
        <v>5312</v>
      </c>
      <c r="D4965" s="8" t="s">
        <v>3707</v>
      </c>
      <c r="G4965" s="8" t="s">
        <v>5096</v>
      </c>
      <c r="M4965" t="s">
        <v>5312</v>
      </c>
      <c r="N4965">
        <v>70</v>
      </c>
      <c r="P4965" t="s">
        <v>3707</v>
      </c>
      <c r="Q4965">
        <v>54</v>
      </c>
    </row>
    <row r="4966" spans="1:17" x14ac:dyDescent="0.2">
      <c r="A4966" s="8" t="s">
        <v>7805</v>
      </c>
      <c r="D4966" s="8" t="s">
        <v>2832</v>
      </c>
      <c r="G4966" s="8" t="s">
        <v>5180</v>
      </c>
      <c r="M4966" t="s">
        <v>7805</v>
      </c>
      <c r="N4966">
        <v>30</v>
      </c>
      <c r="P4966" t="s">
        <v>2832</v>
      </c>
      <c r="Q4966">
        <v>141</v>
      </c>
    </row>
    <row r="4967" spans="1:17" x14ac:dyDescent="0.2">
      <c r="A4967" s="8" t="s">
        <v>7806</v>
      </c>
      <c r="D4967" s="8" t="s">
        <v>4016</v>
      </c>
      <c r="G4967" s="8" t="s">
        <v>7790</v>
      </c>
      <c r="M4967" t="s">
        <v>7806</v>
      </c>
      <c r="N4967">
        <v>17</v>
      </c>
      <c r="P4967" t="s">
        <v>4016</v>
      </c>
      <c r="Q4967">
        <v>133</v>
      </c>
    </row>
    <row r="4968" spans="1:17" x14ac:dyDescent="0.2">
      <c r="A4968" s="8" t="s">
        <v>5562</v>
      </c>
      <c r="D4968" s="8" t="s">
        <v>4095</v>
      </c>
      <c r="G4968" s="8" t="s">
        <v>5226</v>
      </c>
      <c r="M4968" t="s">
        <v>5562</v>
      </c>
      <c r="N4968">
        <v>115</v>
      </c>
      <c r="P4968" t="s">
        <v>4095</v>
      </c>
      <c r="Q4968">
        <v>125</v>
      </c>
    </row>
    <row r="4969" spans="1:17" x14ac:dyDescent="0.2">
      <c r="A4969" s="8" t="s">
        <v>5586</v>
      </c>
      <c r="D4969" s="8" t="s">
        <v>4081</v>
      </c>
      <c r="G4969" s="8" t="s">
        <v>5285</v>
      </c>
      <c r="M4969" t="s">
        <v>5586</v>
      </c>
      <c r="N4969">
        <v>113</v>
      </c>
      <c r="P4969" t="s">
        <v>4081</v>
      </c>
      <c r="Q4969">
        <v>122</v>
      </c>
    </row>
    <row r="4970" spans="1:17" x14ac:dyDescent="0.2">
      <c r="A4970" s="8" t="s">
        <v>5608</v>
      </c>
      <c r="D4970" s="8" t="s">
        <v>7006</v>
      </c>
      <c r="G4970" s="8" t="s">
        <v>5367</v>
      </c>
      <c r="M4970" t="s">
        <v>5608</v>
      </c>
      <c r="N4970">
        <v>101</v>
      </c>
      <c r="P4970" t="s">
        <v>7006</v>
      </c>
      <c r="Q4970">
        <v>50</v>
      </c>
    </row>
    <row r="4971" spans="1:17" x14ac:dyDescent="0.2">
      <c r="A4971" s="8" t="s">
        <v>5670</v>
      </c>
      <c r="D4971" s="8" t="s">
        <v>3393</v>
      </c>
      <c r="G4971" s="8" t="s">
        <v>5441</v>
      </c>
      <c r="M4971" t="s">
        <v>5670</v>
      </c>
      <c r="N4971">
        <v>106</v>
      </c>
      <c r="P4971" t="s">
        <v>3393</v>
      </c>
      <c r="Q4971">
        <v>116</v>
      </c>
    </row>
    <row r="4972" spans="1:17" x14ac:dyDescent="0.2">
      <c r="A4972" s="8" t="s">
        <v>7015</v>
      </c>
      <c r="D4972" s="8" t="s">
        <v>3409</v>
      </c>
      <c r="G4972" s="8" t="s">
        <v>5479</v>
      </c>
      <c r="M4972" t="s">
        <v>7015</v>
      </c>
      <c r="N4972">
        <v>94</v>
      </c>
      <c r="P4972" t="s">
        <v>3409</v>
      </c>
      <c r="Q4972">
        <v>112</v>
      </c>
    </row>
    <row r="4973" spans="1:17" x14ac:dyDescent="0.2">
      <c r="A4973" s="8" t="s">
        <v>5713</v>
      </c>
      <c r="D4973" s="8" t="s">
        <v>1506</v>
      </c>
      <c r="G4973" s="8" t="s">
        <v>2477</v>
      </c>
      <c r="M4973" t="s">
        <v>5713</v>
      </c>
      <c r="N4973">
        <v>66</v>
      </c>
      <c r="P4973" t="s">
        <v>1506</v>
      </c>
      <c r="Q4973">
        <v>132</v>
      </c>
    </row>
    <row r="4974" spans="1:17" x14ac:dyDescent="0.2">
      <c r="A4974" s="8" t="s">
        <v>5827</v>
      </c>
      <c r="D4974" s="8" t="s">
        <v>1454</v>
      </c>
      <c r="G4974" s="8" t="s">
        <v>5559</v>
      </c>
      <c r="M4974" t="s">
        <v>5827</v>
      </c>
      <c r="N4974">
        <v>69</v>
      </c>
      <c r="P4974" t="s">
        <v>1454</v>
      </c>
      <c r="Q4974">
        <v>110</v>
      </c>
    </row>
    <row r="4975" spans="1:17" x14ac:dyDescent="0.2">
      <c r="A4975" s="8" t="s">
        <v>5902</v>
      </c>
      <c r="D4975" s="8" t="s">
        <v>3465</v>
      </c>
      <c r="G4975" s="8" t="s">
        <v>5108</v>
      </c>
      <c r="M4975" t="s">
        <v>5902</v>
      </c>
      <c r="N4975">
        <v>48</v>
      </c>
      <c r="P4975" t="s">
        <v>3465</v>
      </c>
      <c r="Q4975">
        <v>101</v>
      </c>
    </row>
    <row r="4976" spans="1:17" x14ac:dyDescent="0.2">
      <c r="A4976" s="8" t="s">
        <v>6084</v>
      </c>
      <c r="D4976" s="8" t="s">
        <v>1569</v>
      </c>
      <c r="G4976" s="8" t="s">
        <v>5166</v>
      </c>
      <c r="M4976" t="s">
        <v>6084</v>
      </c>
      <c r="N4976">
        <v>33</v>
      </c>
      <c r="P4976" t="s">
        <v>1569</v>
      </c>
      <c r="Q4976">
        <v>97</v>
      </c>
    </row>
    <row r="4977" spans="1:17" x14ac:dyDescent="0.2">
      <c r="A4977" s="8" t="s">
        <v>6165</v>
      </c>
      <c r="D4977" s="8" t="s">
        <v>1636</v>
      </c>
      <c r="G4977" s="8" t="s">
        <v>5209</v>
      </c>
      <c r="M4977" t="s">
        <v>6165</v>
      </c>
      <c r="N4977">
        <v>50</v>
      </c>
      <c r="P4977" t="s">
        <v>1636</v>
      </c>
      <c r="Q4977">
        <v>96</v>
      </c>
    </row>
    <row r="4978" spans="1:17" x14ac:dyDescent="0.2">
      <c r="A4978" s="8" t="s">
        <v>6178</v>
      </c>
      <c r="D4978" s="8" t="s">
        <v>7007</v>
      </c>
      <c r="G4978" s="8" t="s">
        <v>5291</v>
      </c>
      <c r="M4978" t="s">
        <v>6178</v>
      </c>
      <c r="N4978">
        <v>56</v>
      </c>
      <c r="P4978" t="s">
        <v>7007</v>
      </c>
      <c r="Q4978">
        <v>75</v>
      </c>
    </row>
    <row r="4979" spans="1:17" x14ac:dyDescent="0.2">
      <c r="A4979" s="8" t="s">
        <v>6181</v>
      </c>
      <c r="D4979" s="8" t="s">
        <v>1715</v>
      </c>
      <c r="G4979" s="8" t="s">
        <v>5366</v>
      </c>
      <c r="M4979" t="s">
        <v>6181</v>
      </c>
      <c r="N4979">
        <v>60</v>
      </c>
      <c r="P4979" t="s">
        <v>1715</v>
      </c>
      <c r="Q4979">
        <v>82</v>
      </c>
    </row>
    <row r="4980" spans="1:17" x14ac:dyDescent="0.2">
      <c r="A4980" s="8" t="s">
        <v>2618</v>
      </c>
      <c r="D4980" s="8" t="s">
        <v>3538</v>
      </c>
      <c r="G4980" s="8" t="s">
        <v>8442</v>
      </c>
      <c r="M4980" t="s">
        <v>2618</v>
      </c>
      <c r="N4980">
        <v>155</v>
      </c>
      <c r="P4980" t="s">
        <v>3538</v>
      </c>
      <c r="Q4980">
        <v>71</v>
      </c>
    </row>
    <row r="4981" spans="1:17" x14ac:dyDescent="0.2">
      <c r="A4981" s="8" t="s">
        <v>1922</v>
      </c>
      <c r="D4981" s="8" t="s">
        <v>3695</v>
      </c>
      <c r="G4981" s="8" t="s">
        <v>7791</v>
      </c>
      <c r="M4981" t="s">
        <v>1922</v>
      </c>
      <c r="N4981">
        <v>150</v>
      </c>
      <c r="P4981" t="s">
        <v>3695</v>
      </c>
      <c r="Q4981">
        <v>76</v>
      </c>
    </row>
    <row r="4982" spans="1:17" x14ac:dyDescent="0.2">
      <c r="A4982" s="8" t="s">
        <v>2016</v>
      </c>
      <c r="D4982" s="8" t="s">
        <v>3743</v>
      </c>
      <c r="G4982" s="8" t="s">
        <v>8443</v>
      </c>
      <c r="M4982" t="s">
        <v>2016</v>
      </c>
      <c r="N4982">
        <v>149</v>
      </c>
      <c r="P4982" t="s">
        <v>3743</v>
      </c>
      <c r="Q4982">
        <v>61</v>
      </c>
    </row>
    <row r="4983" spans="1:17" x14ac:dyDescent="0.2">
      <c r="A4983" s="8" t="s">
        <v>2231</v>
      </c>
      <c r="D4983" s="8" t="s">
        <v>3788</v>
      </c>
      <c r="G4983" s="8" t="s">
        <v>2502</v>
      </c>
      <c r="M4983" t="s">
        <v>2231</v>
      </c>
      <c r="N4983">
        <v>131</v>
      </c>
      <c r="P4983" t="s">
        <v>3788</v>
      </c>
      <c r="Q4983">
        <v>78</v>
      </c>
    </row>
    <row r="4984" spans="1:17" x14ac:dyDescent="0.2">
      <c r="A4984" s="8" t="s">
        <v>6238</v>
      </c>
      <c r="D4984" s="8" t="s">
        <v>3848</v>
      </c>
      <c r="G4984" s="8" t="s">
        <v>2518</v>
      </c>
      <c r="M4984" t="s">
        <v>6238</v>
      </c>
      <c r="N4984">
        <v>125</v>
      </c>
      <c r="P4984" t="s">
        <v>3848</v>
      </c>
      <c r="Q4984">
        <v>60</v>
      </c>
    </row>
    <row r="4985" spans="1:17" x14ac:dyDescent="0.2">
      <c r="A4985" s="8" t="s">
        <v>6283</v>
      </c>
      <c r="D4985" s="8" t="s">
        <v>3893</v>
      </c>
      <c r="G4985" s="8" t="s">
        <v>5548</v>
      </c>
      <c r="M4985" t="s">
        <v>6283</v>
      </c>
      <c r="N4985">
        <v>117</v>
      </c>
      <c r="P4985" t="s">
        <v>3893</v>
      </c>
      <c r="Q4985">
        <v>46</v>
      </c>
    </row>
    <row r="4986" spans="1:17" x14ac:dyDescent="0.2">
      <c r="A4986" s="8" t="s">
        <v>1407</v>
      </c>
      <c r="D4986" s="8" t="s">
        <v>7008</v>
      </c>
      <c r="G4986" s="8" t="s">
        <v>5551</v>
      </c>
      <c r="M4986" t="s">
        <v>1407</v>
      </c>
      <c r="N4986">
        <v>130</v>
      </c>
      <c r="P4986" t="s">
        <v>7008</v>
      </c>
      <c r="Q4986">
        <v>42</v>
      </c>
    </row>
    <row r="4987" spans="1:17" x14ac:dyDescent="0.2">
      <c r="A4987" s="8" t="s">
        <v>4237</v>
      </c>
      <c r="D4987" s="8" t="s">
        <v>3970</v>
      </c>
      <c r="G4987" s="8" t="s">
        <v>7003</v>
      </c>
      <c r="M4987" t="s">
        <v>4237</v>
      </c>
      <c r="N4987">
        <v>93</v>
      </c>
      <c r="P4987" t="s">
        <v>3970</v>
      </c>
      <c r="Q4987">
        <v>49</v>
      </c>
    </row>
    <row r="4988" spans="1:17" x14ac:dyDescent="0.2">
      <c r="A4988" s="8" t="s">
        <v>1542</v>
      </c>
      <c r="D4988" s="8" t="s">
        <v>7284</v>
      </c>
      <c r="G4988" s="8" t="s">
        <v>2972</v>
      </c>
      <c r="M4988" t="s">
        <v>1542</v>
      </c>
      <c r="N4988">
        <v>97</v>
      </c>
      <c r="P4988" t="s">
        <v>7284</v>
      </c>
      <c r="Q4988">
        <v>27</v>
      </c>
    </row>
    <row r="4989" spans="1:17" x14ac:dyDescent="0.2">
      <c r="A4989" s="8" t="s">
        <v>4282</v>
      </c>
      <c r="D4989" s="8" t="s">
        <v>2675</v>
      </c>
      <c r="G4989" s="8" t="s">
        <v>7004</v>
      </c>
      <c r="M4989" t="s">
        <v>4282</v>
      </c>
      <c r="N4989">
        <v>84</v>
      </c>
      <c r="P4989" t="s">
        <v>2675</v>
      </c>
      <c r="Q4989">
        <v>156</v>
      </c>
    </row>
    <row r="4990" spans="1:17" x14ac:dyDescent="0.2">
      <c r="A4990" s="8" t="s">
        <v>1756</v>
      </c>
      <c r="D4990" s="8" t="s">
        <v>2188</v>
      </c>
      <c r="G4990" s="8" t="s">
        <v>7283</v>
      </c>
      <c r="M4990" t="s">
        <v>1756</v>
      </c>
      <c r="N4990">
        <v>64</v>
      </c>
      <c r="P4990" t="s">
        <v>2188</v>
      </c>
      <c r="Q4990">
        <v>152</v>
      </c>
    </row>
    <row r="4991" spans="1:17" x14ac:dyDescent="0.2">
      <c r="A4991" s="8" t="s">
        <v>4406</v>
      </c>
      <c r="D4991" s="8" t="s">
        <v>2351</v>
      </c>
      <c r="G4991" s="8" t="s">
        <v>2696</v>
      </c>
      <c r="M4991" t="s">
        <v>4406</v>
      </c>
      <c r="N4991">
        <v>66</v>
      </c>
      <c r="P4991" t="s">
        <v>2351</v>
      </c>
      <c r="Q4991">
        <v>146</v>
      </c>
    </row>
    <row r="4992" spans="1:17" x14ac:dyDescent="0.2">
      <c r="A4992" s="8" t="s">
        <v>4448</v>
      </c>
      <c r="D4992" s="8" t="s">
        <v>4069</v>
      </c>
      <c r="G4992" s="8" t="s">
        <v>2066</v>
      </c>
      <c r="M4992" t="s">
        <v>4448</v>
      </c>
      <c r="N4992">
        <v>75</v>
      </c>
      <c r="P4992" t="s">
        <v>4069</v>
      </c>
      <c r="Q4992">
        <v>147</v>
      </c>
    </row>
    <row r="4993" spans="1:17" x14ac:dyDescent="0.2">
      <c r="A4993" s="8" t="s">
        <v>4515</v>
      </c>
      <c r="D4993" s="8" t="s">
        <v>4135</v>
      </c>
      <c r="G4993" s="8" t="s">
        <v>1439</v>
      </c>
      <c r="M4993" t="s">
        <v>4515</v>
      </c>
      <c r="N4993">
        <v>67</v>
      </c>
      <c r="P4993" t="s">
        <v>4135</v>
      </c>
      <c r="Q4993">
        <v>123</v>
      </c>
    </row>
    <row r="4994" spans="1:17" x14ac:dyDescent="0.2">
      <c r="A4994" s="8" t="s">
        <v>4590</v>
      </c>
      <c r="D4994" s="8" t="s">
        <v>7009</v>
      </c>
      <c r="G4994" s="8" t="s">
        <v>7792</v>
      </c>
      <c r="M4994" t="s">
        <v>4590</v>
      </c>
      <c r="N4994">
        <v>56</v>
      </c>
      <c r="P4994" t="s">
        <v>7009</v>
      </c>
      <c r="Q4994">
        <v>122</v>
      </c>
    </row>
    <row r="4995" spans="1:17" x14ac:dyDescent="0.2">
      <c r="A4995" s="8" t="s">
        <v>4667</v>
      </c>
      <c r="D4995" s="8" t="s">
        <v>7797</v>
      </c>
      <c r="G4995" s="8" t="s">
        <v>3478</v>
      </c>
      <c r="M4995" t="s">
        <v>4667</v>
      </c>
      <c r="N4995">
        <v>50</v>
      </c>
      <c r="P4995" t="s">
        <v>7797</v>
      </c>
      <c r="Q4995">
        <v>87</v>
      </c>
    </row>
    <row r="4996" spans="1:17" x14ac:dyDescent="0.2">
      <c r="A4996" s="8" t="s">
        <v>7016</v>
      </c>
      <c r="D4996" s="8" t="s">
        <v>4255</v>
      </c>
      <c r="G4996" s="8" t="s">
        <v>3551</v>
      </c>
      <c r="M4996" t="s">
        <v>7016</v>
      </c>
      <c r="N4996">
        <v>25</v>
      </c>
      <c r="P4996" t="s">
        <v>4255</v>
      </c>
      <c r="Q4996">
        <v>79</v>
      </c>
    </row>
    <row r="4997" spans="1:17" x14ac:dyDescent="0.2">
      <c r="A4997" s="8" t="s">
        <v>4795</v>
      </c>
      <c r="D4997" s="8" t="s">
        <v>7010</v>
      </c>
      <c r="G4997" s="8" t="s">
        <v>3692</v>
      </c>
      <c r="M4997" t="s">
        <v>4795</v>
      </c>
      <c r="N4997">
        <v>33</v>
      </c>
      <c r="P4997" t="s">
        <v>7010</v>
      </c>
      <c r="Q4997">
        <v>67</v>
      </c>
    </row>
    <row r="4998" spans="1:17" x14ac:dyDescent="0.2">
      <c r="A4998" s="8" t="s">
        <v>4821</v>
      </c>
      <c r="D4998" s="8" t="s">
        <v>4663</v>
      </c>
      <c r="G4998" s="8" t="s">
        <v>6740</v>
      </c>
      <c r="M4998" t="s">
        <v>4821</v>
      </c>
      <c r="N4998">
        <v>30</v>
      </c>
      <c r="P4998" t="s">
        <v>4663</v>
      </c>
      <c r="Q4998">
        <v>66</v>
      </c>
    </row>
    <row r="4999" spans="1:17" x14ac:dyDescent="0.2">
      <c r="A4999" s="8" t="s">
        <v>6382</v>
      </c>
      <c r="D4999" s="8" t="s">
        <v>7798</v>
      </c>
      <c r="G4999" s="8" t="s">
        <v>7793</v>
      </c>
      <c r="M4999" t="s">
        <v>6382</v>
      </c>
      <c r="N4999">
        <v>133</v>
      </c>
      <c r="P4999" t="s">
        <v>7798</v>
      </c>
      <c r="Q4999">
        <v>49</v>
      </c>
    </row>
    <row r="5000" spans="1:17" x14ac:dyDescent="0.2">
      <c r="A5000" s="8" t="s">
        <v>2588</v>
      </c>
      <c r="D5000" s="8" t="s">
        <v>4884</v>
      </c>
      <c r="G5000" s="8" t="s">
        <v>3797</v>
      </c>
      <c r="M5000" t="s">
        <v>2588</v>
      </c>
      <c r="N5000">
        <v>168</v>
      </c>
      <c r="P5000" t="s">
        <v>4884</v>
      </c>
      <c r="Q5000">
        <v>115</v>
      </c>
    </row>
    <row r="5001" spans="1:17" x14ac:dyDescent="0.2">
      <c r="A5001" s="8" t="s">
        <v>1977</v>
      </c>
      <c r="D5001" s="8" t="s">
        <v>2809</v>
      </c>
      <c r="G5001" s="8" t="s">
        <v>3841</v>
      </c>
      <c r="M5001" t="s">
        <v>1977</v>
      </c>
      <c r="N5001">
        <v>150</v>
      </c>
      <c r="P5001" t="s">
        <v>2809</v>
      </c>
      <c r="Q5001">
        <v>114</v>
      </c>
    </row>
    <row r="5002" spans="1:17" x14ac:dyDescent="0.2">
      <c r="A5002" s="8" t="s">
        <v>1971</v>
      </c>
      <c r="D5002" s="8" t="s">
        <v>2933</v>
      </c>
      <c r="G5002" s="8" t="s">
        <v>8444</v>
      </c>
      <c r="M5002" t="s">
        <v>1971</v>
      </c>
      <c r="N5002">
        <v>144</v>
      </c>
      <c r="P5002" t="s">
        <v>2933</v>
      </c>
      <c r="Q5002">
        <v>88</v>
      </c>
    </row>
    <row r="5003" spans="1:17" x14ac:dyDescent="0.2">
      <c r="A5003" s="8" t="s">
        <v>4934</v>
      </c>
      <c r="D5003" s="8" t="s">
        <v>3000</v>
      </c>
      <c r="G5003" s="8" t="s">
        <v>3931</v>
      </c>
      <c r="M5003" t="s">
        <v>4934</v>
      </c>
      <c r="N5003">
        <v>125</v>
      </c>
      <c r="P5003" t="s">
        <v>3000</v>
      </c>
      <c r="Q5003">
        <v>80</v>
      </c>
    </row>
    <row r="5004" spans="1:17" x14ac:dyDescent="0.2">
      <c r="A5004" s="8" t="s">
        <v>4308</v>
      </c>
      <c r="D5004" s="8" t="s">
        <v>7799</v>
      </c>
      <c r="G5004" s="8" t="s">
        <v>2680</v>
      </c>
      <c r="M5004" t="s">
        <v>4308</v>
      </c>
      <c r="N5004">
        <v>108</v>
      </c>
      <c r="P5004" t="s">
        <v>7799</v>
      </c>
      <c r="Q5004">
        <v>63</v>
      </c>
    </row>
    <row r="5005" spans="1:17" x14ac:dyDescent="0.2">
      <c r="A5005" s="8" t="s">
        <v>1761</v>
      </c>
      <c r="D5005" s="8" t="s">
        <v>3064</v>
      </c>
      <c r="G5005" s="8" t="s">
        <v>2333</v>
      </c>
      <c r="M5005" t="s">
        <v>1761</v>
      </c>
      <c r="N5005">
        <v>99</v>
      </c>
      <c r="P5005" t="s">
        <v>3064</v>
      </c>
      <c r="Q5005">
        <v>63</v>
      </c>
    </row>
    <row r="5006" spans="1:17" x14ac:dyDescent="0.2">
      <c r="A5006" s="8" t="s">
        <v>4459</v>
      </c>
      <c r="D5006" s="8" t="s">
        <v>3137</v>
      </c>
      <c r="G5006" s="8" t="s">
        <v>4056</v>
      </c>
      <c r="M5006" t="s">
        <v>4459</v>
      </c>
      <c r="N5006">
        <v>71</v>
      </c>
      <c r="P5006" t="s">
        <v>3137</v>
      </c>
      <c r="Q5006">
        <v>63</v>
      </c>
    </row>
    <row r="5007" spans="1:17" x14ac:dyDescent="0.2">
      <c r="A5007" s="8" t="s">
        <v>7807</v>
      </c>
      <c r="D5007" s="8" t="s">
        <v>7800</v>
      </c>
      <c r="G5007" s="8" t="s">
        <v>2929</v>
      </c>
      <c r="M5007" t="s">
        <v>7807</v>
      </c>
      <c r="N5007">
        <v>46</v>
      </c>
      <c r="P5007" t="s">
        <v>7800</v>
      </c>
      <c r="Q5007">
        <v>43</v>
      </c>
    </row>
    <row r="5008" spans="1:17" x14ac:dyDescent="0.2">
      <c r="A5008" s="8" t="s">
        <v>7182</v>
      </c>
      <c r="D5008" s="8" t="s">
        <v>3224</v>
      </c>
      <c r="G5008" s="8" t="s">
        <v>7794</v>
      </c>
      <c r="M5008" t="s">
        <v>7182</v>
      </c>
      <c r="N5008">
        <v>19</v>
      </c>
      <c r="P5008" t="s">
        <v>3224</v>
      </c>
      <c r="Q5008">
        <v>42</v>
      </c>
    </row>
    <row r="5009" spans="1:17" x14ac:dyDescent="0.2">
      <c r="A5009" s="8" t="s">
        <v>2816</v>
      </c>
      <c r="D5009" s="8" t="s">
        <v>3269</v>
      </c>
      <c r="G5009" s="8" t="s">
        <v>2983</v>
      </c>
      <c r="M5009" t="s">
        <v>2816</v>
      </c>
      <c r="N5009">
        <v>129</v>
      </c>
      <c r="P5009" t="s">
        <v>3269</v>
      </c>
      <c r="Q5009">
        <v>47</v>
      </c>
    </row>
    <row r="5010" spans="1:17" x14ac:dyDescent="0.2">
      <c r="A5010" s="8" t="s">
        <v>5044</v>
      </c>
      <c r="D5010" s="8" t="s">
        <v>2701</v>
      </c>
      <c r="G5010" s="8" t="s">
        <v>3020</v>
      </c>
      <c r="M5010" t="s">
        <v>5044</v>
      </c>
      <c r="N5010">
        <v>112</v>
      </c>
      <c r="P5010" t="s">
        <v>2701</v>
      </c>
      <c r="Q5010">
        <v>132</v>
      </c>
    </row>
    <row r="5011" spans="1:17" x14ac:dyDescent="0.2">
      <c r="A5011" s="8" t="s">
        <v>8032</v>
      </c>
      <c r="D5011" s="8" t="s">
        <v>3341</v>
      </c>
      <c r="G5011" s="8" t="s">
        <v>3083</v>
      </c>
      <c r="M5011" t="s">
        <v>8032</v>
      </c>
      <c r="N5011">
        <v>102</v>
      </c>
      <c r="P5011" t="s">
        <v>3341</v>
      </c>
      <c r="Q5011">
        <v>132</v>
      </c>
    </row>
    <row r="5012" spans="1:17" x14ac:dyDescent="0.2">
      <c r="A5012" s="8" t="s">
        <v>2964</v>
      </c>
      <c r="D5012" s="8" t="s">
        <v>6659</v>
      </c>
      <c r="G5012" s="8" t="s">
        <v>7795</v>
      </c>
      <c r="M5012" t="s">
        <v>2964</v>
      </c>
      <c r="N5012">
        <v>86</v>
      </c>
      <c r="P5012" t="s">
        <v>6659</v>
      </c>
      <c r="Q5012">
        <v>102</v>
      </c>
    </row>
    <row r="5013" spans="1:17" x14ac:dyDescent="0.2">
      <c r="A5013" s="8" t="s">
        <v>3061</v>
      </c>
      <c r="D5013" s="8" t="s">
        <v>8001</v>
      </c>
      <c r="G5013" s="8" t="s">
        <v>8139</v>
      </c>
      <c r="M5013" t="s">
        <v>3061</v>
      </c>
      <c r="N5013">
        <v>78</v>
      </c>
      <c r="P5013" t="s">
        <v>8001</v>
      </c>
      <c r="Q5013">
        <v>90</v>
      </c>
    </row>
    <row r="5014" spans="1:17" x14ac:dyDescent="0.2">
      <c r="A5014" s="8" t="s">
        <v>7017</v>
      </c>
      <c r="D5014" s="8" t="s">
        <v>6660</v>
      </c>
      <c r="G5014" s="8" t="s">
        <v>7005</v>
      </c>
      <c r="M5014" t="s">
        <v>7017</v>
      </c>
      <c r="N5014">
        <v>58</v>
      </c>
      <c r="P5014" t="s">
        <v>6660</v>
      </c>
      <c r="Q5014">
        <v>82</v>
      </c>
    </row>
    <row r="5015" spans="1:17" x14ac:dyDescent="0.2">
      <c r="A5015" s="8" t="s">
        <v>8004</v>
      </c>
      <c r="D5015" s="8" t="s">
        <v>7011</v>
      </c>
      <c r="G5015" s="8" t="s">
        <v>2628</v>
      </c>
      <c r="M5015" t="s">
        <v>8004</v>
      </c>
      <c r="N5015">
        <v>58</v>
      </c>
      <c r="P5015" t="s">
        <v>7011</v>
      </c>
      <c r="Q5015">
        <v>72</v>
      </c>
    </row>
    <row r="5016" spans="1:17" x14ac:dyDescent="0.2">
      <c r="A5016" s="8" t="s">
        <v>3099</v>
      </c>
      <c r="D5016" s="8" t="s">
        <v>6661</v>
      </c>
      <c r="G5016" s="8" t="s">
        <v>2087</v>
      </c>
      <c r="M5016" t="s">
        <v>3099</v>
      </c>
      <c r="N5016">
        <v>93</v>
      </c>
      <c r="P5016" t="s">
        <v>6661</v>
      </c>
      <c r="Q5016">
        <v>68</v>
      </c>
    </row>
    <row r="5017" spans="1:17" x14ac:dyDescent="0.2">
      <c r="A5017" s="8" t="s">
        <v>3125</v>
      </c>
      <c r="D5017" s="8" t="s">
        <v>7285</v>
      </c>
      <c r="G5017" s="8" t="s">
        <v>3430</v>
      </c>
      <c r="M5017" t="s">
        <v>3125</v>
      </c>
      <c r="N5017">
        <v>73</v>
      </c>
      <c r="P5017" t="s">
        <v>7285</v>
      </c>
      <c r="Q5017">
        <v>54</v>
      </c>
    </row>
    <row r="5018" spans="1:17" x14ac:dyDescent="0.2">
      <c r="A5018" s="8" t="s">
        <v>7808</v>
      </c>
      <c r="D5018" s="8" t="s">
        <v>6662</v>
      </c>
      <c r="G5018" s="8" t="s">
        <v>7796</v>
      </c>
      <c r="M5018" t="s">
        <v>7808</v>
      </c>
      <c r="N5018">
        <v>54</v>
      </c>
      <c r="P5018" t="s">
        <v>6662</v>
      </c>
      <c r="Q5018">
        <v>35</v>
      </c>
    </row>
    <row r="5019" spans="1:17" x14ac:dyDescent="0.2">
      <c r="A5019" s="8" t="s">
        <v>7809</v>
      </c>
      <c r="D5019" s="8" t="s">
        <v>6663</v>
      </c>
      <c r="G5019" s="8" t="s">
        <v>3707</v>
      </c>
      <c r="M5019" t="s">
        <v>7809</v>
      </c>
      <c r="N5019">
        <v>34</v>
      </c>
      <c r="P5019" t="s">
        <v>6663</v>
      </c>
      <c r="Q5019">
        <v>137</v>
      </c>
    </row>
    <row r="5020" spans="1:17" x14ac:dyDescent="0.2">
      <c r="A5020" s="8" t="s">
        <v>3166</v>
      </c>
      <c r="D5020" s="8" t="s">
        <v>6664</v>
      </c>
      <c r="G5020" s="8" t="s">
        <v>2832</v>
      </c>
      <c r="M5020" t="s">
        <v>3166</v>
      </c>
      <c r="N5020">
        <v>63</v>
      </c>
      <c r="P5020" t="s">
        <v>6664</v>
      </c>
      <c r="Q5020">
        <v>134</v>
      </c>
    </row>
    <row r="5021" spans="1:17" x14ac:dyDescent="0.2">
      <c r="A5021" s="8" t="s">
        <v>3213</v>
      </c>
      <c r="D5021" s="8" t="s">
        <v>1387</v>
      </c>
      <c r="G5021" s="8" t="s">
        <v>4016</v>
      </c>
      <c r="M5021" t="s">
        <v>3213</v>
      </c>
      <c r="N5021">
        <v>39</v>
      </c>
      <c r="P5021" t="s">
        <v>1387</v>
      </c>
      <c r="Q5021">
        <v>94</v>
      </c>
    </row>
    <row r="5022" spans="1:17" x14ac:dyDescent="0.2">
      <c r="A5022" s="8" t="s">
        <v>3294</v>
      </c>
      <c r="D5022" s="8" t="s">
        <v>3068</v>
      </c>
      <c r="G5022" s="8" t="s">
        <v>4095</v>
      </c>
      <c r="M5022" t="s">
        <v>3294</v>
      </c>
      <c r="N5022">
        <v>130</v>
      </c>
      <c r="P5022" t="s">
        <v>3068</v>
      </c>
      <c r="Q5022">
        <v>77</v>
      </c>
    </row>
    <row r="5023" spans="1:17" x14ac:dyDescent="0.2">
      <c r="A5023" s="8" t="s">
        <v>7018</v>
      </c>
      <c r="D5023" s="8" t="s">
        <v>7012</v>
      </c>
      <c r="G5023" s="8" t="s">
        <v>4081</v>
      </c>
      <c r="M5023" t="s">
        <v>7018</v>
      </c>
      <c r="N5023">
        <v>148</v>
      </c>
      <c r="P5023" t="s">
        <v>7012</v>
      </c>
      <c r="Q5023">
        <v>66</v>
      </c>
    </row>
    <row r="5024" spans="1:17" x14ac:dyDescent="0.2">
      <c r="A5024" s="8" t="s">
        <v>2622</v>
      </c>
      <c r="D5024" s="8" t="s">
        <v>8140</v>
      </c>
      <c r="G5024" s="8" t="s">
        <v>7006</v>
      </c>
      <c r="M5024" t="s">
        <v>2622</v>
      </c>
      <c r="N5024">
        <v>122</v>
      </c>
      <c r="P5024" t="s">
        <v>8140</v>
      </c>
      <c r="Q5024">
        <v>37</v>
      </c>
    </row>
    <row r="5025" spans="1:17" x14ac:dyDescent="0.2">
      <c r="A5025" s="8" t="s">
        <v>1397</v>
      </c>
      <c r="D5025" s="8" t="s">
        <v>3308</v>
      </c>
      <c r="G5025" s="8" t="s">
        <v>3393</v>
      </c>
      <c r="M5025" t="s">
        <v>1397</v>
      </c>
      <c r="N5025">
        <v>132</v>
      </c>
      <c r="P5025" t="s">
        <v>3308</v>
      </c>
      <c r="Q5025">
        <v>118</v>
      </c>
    </row>
    <row r="5026" spans="1:17" x14ac:dyDescent="0.2">
      <c r="A5026" s="8" t="s">
        <v>4190</v>
      </c>
      <c r="D5026" s="8" t="s">
        <v>2620</v>
      </c>
      <c r="G5026" s="8" t="s">
        <v>3409</v>
      </c>
      <c r="M5026" t="s">
        <v>4190</v>
      </c>
      <c r="N5026">
        <v>104</v>
      </c>
      <c r="P5026" t="s">
        <v>2620</v>
      </c>
      <c r="Q5026">
        <v>162</v>
      </c>
    </row>
    <row r="5027" spans="1:17" x14ac:dyDescent="0.2">
      <c r="A5027" s="8" t="s">
        <v>4235</v>
      </c>
      <c r="D5027" s="8" t="s">
        <v>1941</v>
      </c>
      <c r="G5027" s="8" t="s">
        <v>1506</v>
      </c>
      <c r="M5027" t="s">
        <v>4235</v>
      </c>
      <c r="N5027">
        <v>91</v>
      </c>
      <c r="P5027" t="s">
        <v>1941</v>
      </c>
      <c r="Q5027">
        <v>151</v>
      </c>
    </row>
    <row r="5028" spans="1:17" x14ac:dyDescent="0.2">
      <c r="A5028" s="8" t="s">
        <v>1547</v>
      </c>
      <c r="D5028" s="8" t="s">
        <v>2062</v>
      </c>
      <c r="G5028" s="8" t="s">
        <v>1454</v>
      </c>
      <c r="M5028" t="s">
        <v>1547</v>
      </c>
      <c r="N5028">
        <v>110</v>
      </c>
      <c r="P5028" t="s">
        <v>2062</v>
      </c>
      <c r="Q5028">
        <v>134</v>
      </c>
    </row>
    <row r="5029" spans="1:17" x14ac:dyDescent="0.2">
      <c r="A5029" s="8" t="s">
        <v>1764</v>
      </c>
      <c r="D5029" s="8" t="s">
        <v>2261</v>
      </c>
      <c r="G5029" s="8" t="s">
        <v>3465</v>
      </c>
      <c r="M5029" t="s">
        <v>1764</v>
      </c>
      <c r="N5029">
        <v>87</v>
      </c>
      <c r="P5029" t="s">
        <v>2261</v>
      </c>
      <c r="Q5029">
        <v>149</v>
      </c>
    </row>
    <row r="5030" spans="1:17" x14ac:dyDescent="0.2">
      <c r="A5030" s="8" t="s">
        <v>7810</v>
      </c>
      <c r="D5030" s="8" t="s">
        <v>3395</v>
      </c>
      <c r="G5030" s="8" t="s">
        <v>1569</v>
      </c>
      <c r="M5030" t="s">
        <v>7810</v>
      </c>
      <c r="N5030">
        <v>70</v>
      </c>
      <c r="P5030" t="s">
        <v>3395</v>
      </c>
      <c r="Q5030">
        <v>127</v>
      </c>
    </row>
    <row r="5031" spans="1:17" x14ac:dyDescent="0.2">
      <c r="A5031" s="8" t="s">
        <v>1840</v>
      </c>
      <c r="D5031" s="8" t="s">
        <v>3380</v>
      </c>
      <c r="G5031" s="8" t="s">
        <v>1636</v>
      </c>
      <c r="M5031" t="s">
        <v>1840</v>
      </c>
      <c r="N5031">
        <v>83</v>
      </c>
      <c r="P5031" t="s">
        <v>3380</v>
      </c>
      <c r="Q5031">
        <v>135</v>
      </c>
    </row>
    <row r="5032" spans="1:17" x14ac:dyDescent="0.2">
      <c r="A5032" s="8" t="s">
        <v>4566</v>
      </c>
      <c r="D5032" s="8" t="s">
        <v>8002</v>
      </c>
      <c r="G5032" s="8" t="s">
        <v>1715</v>
      </c>
      <c r="M5032" t="s">
        <v>4566</v>
      </c>
      <c r="N5032">
        <v>66</v>
      </c>
      <c r="P5032" t="s">
        <v>8002</v>
      </c>
      <c r="Q5032">
        <v>110</v>
      </c>
    </row>
    <row r="5033" spans="1:17" x14ac:dyDescent="0.2">
      <c r="A5033" s="8" t="s">
        <v>4610</v>
      </c>
      <c r="D5033" s="8" t="s">
        <v>2932</v>
      </c>
      <c r="G5033" s="8" t="s">
        <v>3538</v>
      </c>
      <c r="M5033" t="s">
        <v>4610</v>
      </c>
      <c r="N5033">
        <v>58</v>
      </c>
      <c r="P5033" t="s">
        <v>2932</v>
      </c>
      <c r="Q5033">
        <v>88</v>
      </c>
    </row>
    <row r="5034" spans="1:17" x14ac:dyDescent="0.2">
      <c r="A5034" s="8" t="s">
        <v>4628</v>
      </c>
      <c r="D5034" s="8" t="s">
        <v>7013</v>
      </c>
      <c r="G5034" s="8" t="s">
        <v>3695</v>
      </c>
      <c r="M5034" t="s">
        <v>4628</v>
      </c>
      <c r="N5034">
        <v>53</v>
      </c>
      <c r="P5034" t="s">
        <v>7013</v>
      </c>
      <c r="Q5034">
        <v>89</v>
      </c>
    </row>
    <row r="5035" spans="1:17" x14ac:dyDescent="0.2">
      <c r="A5035" s="8" t="s">
        <v>4709</v>
      </c>
      <c r="D5035" s="8" t="s">
        <v>2999</v>
      </c>
      <c r="G5035" s="8" t="s">
        <v>3743</v>
      </c>
      <c r="M5035" t="s">
        <v>4709</v>
      </c>
      <c r="N5035">
        <v>49</v>
      </c>
      <c r="P5035" t="s">
        <v>2999</v>
      </c>
      <c r="Q5035">
        <v>79</v>
      </c>
    </row>
    <row r="5036" spans="1:17" x14ac:dyDescent="0.2">
      <c r="A5036" s="8" t="s">
        <v>4752</v>
      </c>
      <c r="D5036" s="8" t="s">
        <v>3078</v>
      </c>
      <c r="G5036" s="8" t="s">
        <v>3788</v>
      </c>
      <c r="M5036" t="s">
        <v>4752</v>
      </c>
      <c r="N5036">
        <v>49</v>
      </c>
      <c r="P5036" t="s">
        <v>3078</v>
      </c>
      <c r="Q5036">
        <v>56</v>
      </c>
    </row>
    <row r="5037" spans="1:17" x14ac:dyDescent="0.2">
      <c r="A5037" s="8" t="s">
        <v>7811</v>
      </c>
      <c r="D5037" s="8" t="s">
        <v>7286</v>
      </c>
      <c r="G5037" s="8" t="s">
        <v>3848</v>
      </c>
      <c r="M5037" t="s">
        <v>7811</v>
      </c>
      <c r="N5037">
        <v>133</v>
      </c>
      <c r="P5037" t="s">
        <v>7286</v>
      </c>
      <c r="Q5037">
        <v>40</v>
      </c>
    </row>
    <row r="5038" spans="1:17" x14ac:dyDescent="0.2">
      <c r="A5038" s="8" t="s">
        <v>2724</v>
      </c>
      <c r="D5038" s="8" t="s">
        <v>8003</v>
      </c>
      <c r="G5038" s="8" t="s">
        <v>3893</v>
      </c>
      <c r="M5038" t="s">
        <v>2724</v>
      </c>
      <c r="N5038">
        <v>147</v>
      </c>
      <c r="P5038" t="s">
        <v>8003</v>
      </c>
      <c r="Q5038">
        <v>48</v>
      </c>
    </row>
    <row r="5039" spans="1:17" x14ac:dyDescent="0.2">
      <c r="A5039" s="8" t="s">
        <v>2108</v>
      </c>
      <c r="D5039" s="8" t="s">
        <v>7802</v>
      </c>
      <c r="G5039" s="8" t="s">
        <v>7008</v>
      </c>
      <c r="M5039" t="s">
        <v>2108</v>
      </c>
      <c r="N5039">
        <v>139</v>
      </c>
      <c r="P5039" t="s">
        <v>7802</v>
      </c>
      <c r="Q5039">
        <v>46</v>
      </c>
    </row>
    <row r="5040" spans="1:17" x14ac:dyDescent="0.2">
      <c r="A5040" s="8" t="s">
        <v>2289</v>
      </c>
      <c r="D5040" s="8" t="s">
        <v>7803</v>
      </c>
      <c r="G5040" s="8" t="s">
        <v>3970</v>
      </c>
      <c r="M5040" t="s">
        <v>2289</v>
      </c>
      <c r="N5040">
        <v>149</v>
      </c>
      <c r="P5040" t="s">
        <v>7803</v>
      </c>
      <c r="Q5040">
        <v>125</v>
      </c>
    </row>
    <row r="5041" spans="1:17" x14ac:dyDescent="0.2">
      <c r="A5041" s="8" t="s">
        <v>4953</v>
      </c>
      <c r="D5041" s="8" t="s">
        <v>2795</v>
      </c>
      <c r="G5041" s="8" t="s">
        <v>7284</v>
      </c>
      <c r="M5041" t="s">
        <v>4953</v>
      </c>
      <c r="N5041">
        <v>118</v>
      </c>
      <c r="P5041" t="s">
        <v>2795</v>
      </c>
      <c r="Q5041">
        <v>142</v>
      </c>
    </row>
    <row r="5042" spans="1:17" x14ac:dyDescent="0.2">
      <c r="A5042" s="8" t="s">
        <v>4970</v>
      </c>
      <c r="D5042" s="8" t="s">
        <v>3359</v>
      </c>
      <c r="G5042" s="8" t="s">
        <v>2675</v>
      </c>
      <c r="M5042" t="s">
        <v>4970</v>
      </c>
      <c r="N5042">
        <v>127</v>
      </c>
      <c r="P5042" t="s">
        <v>3359</v>
      </c>
      <c r="Q5042">
        <v>118</v>
      </c>
    </row>
    <row r="5043" spans="1:17" x14ac:dyDescent="0.2">
      <c r="A5043" s="8" t="s">
        <v>7812</v>
      </c>
      <c r="D5043" s="8" t="s">
        <v>7014</v>
      </c>
      <c r="G5043" s="8" t="s">
        <v>2188</v>
      </c>
      <c r="M5043" t="s">
        <v>7812</v>
      </c>
      <c r="N5043">
        <v>108</v>
      </c>
      <c r="P5043" t="s">
        <v>7014</v>
      </c>
      <c r="Q5043">
        <v>67</v>
      </c>
    </row>
    <row r="5044" spans="1:17" x14ac:dyDescent="0.2">
      <c r="A5044" s="8" t="s">
        <v>7019</v>
      </c>
      <c r="D5044" s="8" t="s">
        <v>7804</v>
      </c>
      <c r="G5044" s="8" t="s">
        <v>2351</v>
      </c>
      <c r="M5044" t="s">
        <v>7019</v>
      </c>
      <c r="N5044">
        <v>80</v>
      </c>
      <c r="P5044" t="s">
        <v>7804</v>
      </c>
      <c r="Q5044">
        <v>69</v>
      </c>
    </row>
    <row r="5045" spans="1:17" x14ac:dyDescent="0.2">
      <c r="A5045" s="8" t="s">
        <v>3059</v>
      </c>
      <c r="D5045" s="8" t="s">
        <v>2810</v>
      </c>
      <c r="G5045" s="8" t="s">
        <v>4069</v>
      </c>
      <c r="M5045" t="s">
        <v>3059</v>
      </c>
      <c r="N5045">
        <v>64</v>
      </c>
      <c r="P5045" t="s">
        <v>2810</v>
      </c>
      <c r="Q5045">
        <v>127</v>
      </c>
    </row>
    <row r="5046" spans="1:17" x14ac:dyDescent="0.2">
      <c r="A5046" s="8" t="s">
        <v>3153</v>
      </c>
      <c r="D5046" s="8" t="s">
        <v>5031</v>
      </c>
      <c r="G5046" s="8" t="s">
        <v>4135</v>
      </c>
      <c r="M5046" t="s">
        <v>3153</v>
      </c>
      <c r="N5046">
        <v>79</v>
      </c>
      <c r="P5046" t="s">
        <v>5031</v>
      </c>
      <c r="Q5046">
        <v>121</v>
      </c>
    </row>
    <row r="5047" spans="1:17" x14ac:dyDescent="0.2">
      <c r="A5047" s="8" t="s">
        <v>8005</v>
      </c>
      <c r="D5047" s="8" t="s">
        <v>5069</v>
      </c>
      <c r="G5047" s="8" t="s">
        <v>7009</v>
      </c>
      <c r="M5047" t="s">
        <v>8005</v>
      </c>
      <c r="N5047">
        <v>42</v>
      </c>
      <c r="P5047" t="s">
        <v>5069</v>
      </c>
      <c r="Q5047">
        <v>97</v>
      </c>
    </row>
    <row r="5048" spans="1:17" x14ac:dyDescent="0.2">
      <c r="A5048" s="8" t="s">
        <v>7183</v>
      </c>
      <c r="D5048" s="8" t="s">
        <v>5112</v>
      </c>
      <c r="G5048" s="8" t="s">
        <v>7797</v>
      </c>
      <c r="M5048" t="s">
        <v>7183</v>
      </c>
      <c r="N5048">
        <v>47</v>
      </c>
      <c r="P5048" t="s">
        <v>5112</v>
      </c>
      <c r="Q5048">
        <v>104</v>
      </c>
    </row>
    <row r="5049" spans="1:17" x14ac:dyDescent="0.2">
      <c r="A5049" s="8" t="s">
        <v>2627</v>
      </c>
      <c r="D5049" s="8" t="s">
        <v>7132</v>
      </c>
      <c r="G5049" s="8" t="s">
        <v>4255</v>
      </c>
      <c r="M5049" t="s">
        <v>2627</v>
      </c>
      <c r="N5049">
        <v>143</v>
      </c>
      <c r="P5049" t="s">
        <v>7132</v>
      </c>
      <c r="Q5049">
        <v>81</v>
      </c>
    </row>
    <row r="5050" spans="1:17" x14ac:dyDescent="0.2">
      <c r="A5050" s="8" t="s">
        <v>2069</v>
      </c>
      <c r="D5050" s="8" t="s">
        <v>5204</v>
      </c>
      <c r="G5050" s="8" t="s">
        <v>7010</v>
      </c>
      <c r="M5050" t="s">
        <v>2069</v>
      </c>
      <c r="N5050">
        <v>138</v>
      </c>
      <c r="P5050" t="s">
        <v>5204</v>
      </c>
      <c r="Q5050">
        <v>68</v>
      </c>
    </row>
    <row r="5051" spans="1:17" x14ac:dyDescent="0.2">
      <c r="A5051" s="8" t="s">
        <v>2255</v>
      </c>
      <c r="D5051" s="8" t="s">
        <v>5312</v>
      </c>
      <c r="G5051" s="8" t="s">
        <v>4663</v>
      </c>
      <c r="M5051" t="s">
        <v>2255</v>
      </c>
      <c r="N5051">
        <v>142</v>
      </c>
      <c r="P5051" t="s">
        <v>5312</v>
      </c>
      <c r="Q5051">
        <v>64</v>
      </c>
    </row>
    <row r="5052" spans="1:17" x14ac:dyDescent="0.2">
      <c r="A5052" s="8" t="s">
        <v>3400</v>
      </c>
      <c r="D5052" s="8" t="s">
        <v>7805</v>
      </c>
      <c r="G5052" s="8" t="s">
        <v>7798</v>
      </c>
      <c r="M5052" t="s">
        <v>3400</v>
      </c>
      <c r="N5052">
        <v>113</v>
      </c>
      <c r="P5052" t="s">
        <v>7805</v>
      </c>
      <c r="Q5052">
        <v>35</v>
      </c>
    </row>
    <row r="5053" spans="1:17" x14ac:dyDescent="0.2">
      <c r="A5053" s="8" t="s">
        <v>3383</v>
      </c>
      <c r="D5053" s="8" t="s">
        <v>7806</v>
      </c>
      <c r="G5053" s="8" t="s">
        <v>4884</v>
      </c>
      <c r="M5053" t="s">
        <v>3383</v>
      </c>
      <c r="N5053">
        <v>125</v>
      </c>
      <c r="P5053" t="s">
        <v>7806</v>
      </c>
      <c r="Q5053">
        <v>21</v>
      </c>
    </row>
    <row r="5054" spans="1:17" x14ac:dyDescent="0.2">
      <c r="A5054" s="8" t="s">
        <v>7813</v>
      </c>
      <c r="D5054" s="8" t="s">
        <v>5562</v>
      </c>
      <c r="G5054" s="8" t="s">
        <v>2809</v>
      </c>
      <c r="M5054" t="s">
        <v>7813</v>
      </c>
      <c r="N5054">
        <v>91</v>
      </c>
      <c r="P5054" t="s">
        <v>5562</v>
      </c>
      <c r="Q5054">
        <v>116</v>
      </c>
    </row>
    <row r="5055" spans="1:17" x14ac:dyDescent="0.2">
      <c r="A5055" s="8" t="s">
        <v>7020</v>
      </c>
      <c r="D5055" s="8" t="s">
        <v>5586</v>
      </c>
      <c r="G5055" s="8" t="s">
        <v>2933</v>
      </c>
      <c r="M5055" t="s">
        <v>7020</v>
      </c>
      <c r="N5055">
        <v>67</v>
      </c>
      <c r="P5055" t="s">
        <v>5586</v>
      </c>
      <c r="Q5055">
        <v>114</v>
      </c>
    </row>
    <row r="5056" spans="1:17" x14ac:dyDescent="0.2">
      <c r="A5056" s="8" t="s">
        <v>3151</v>
      </c>
      <c r="D5056" s="8" t="s">
        <v>5608</v>
      </c>
      <c r="G5056" s="8" t="s">
        <v>3000</v>
      </c>
      <c r="M5056" t="s">
        <v>3151</v>
      </c>
      <c r="N5056">
        <v>68</v>
      </c>
      <c r="P5056" t="s">
        <v>5608</v>
      </c>
      <c r="Q5056">
        <v>95</v>
      </c>
    </row>
    <row r="5057" spans="1:17" x14ac:dyDescent="0.2">
      <c r="A5057" s="8" t="s">
        <v>8006</v>
      </c>
      <c r="D5057" s="8" t="s">
        <v>5670</v>
      </c>
      <c r="G5057" s="8" t="s">
        <v>7799</v>
      </c>
      <c r="M5057" t="s">
        <v>8006</v>
      </c>
      <c r="N5057">
        <v>28</v>
      </c>
      <c r="P5057" t="s">
        <v>5670</v>
      </c>
      <c r="Q5057">
        <v>98</v>
      </c>
    </row>
    <row r="5058" spans="1:17" x14ac:dyDescent="0.2">
      <c r="A5058" s="8" t="s">
        <v>8007</v>
      </c>
      <c r="D5058" s="8" t="s">
        <v>7015</v>
      </c>
      <c r="G5058" s="8" t="s">
        <v>3064</v>
      </c>
      <c r="M5058" t="s">
        <v>8007</v>
      </c>
      <c r="N5058">
        <v>22</v>
      </c>
      <c r="P5058" t="s">
        <v>7015</v>
      </c>
      <c r="Q5058">
        <v>88</v>
      </c>
    </row>
    <row r="5059" spans="1:17" x14ac:dyDescent="0.2">
      <c r="A5059" s="8" t="s">
        <v>2714</v>
      </c>
      <c r="D5059" s="8" t="s">
        <v>5713</v>
      </c>
      <c r="G5059" s="8" t="s">
        <v>3137</v>
      </c>
      <c r="M5059" t="s">
        <v>2714</v>
      </c>
      <c r="N5059">
        <v>140</v>
      </c>
      <c r="P5059" t="s">
        <v>5713</v>
      </c>
      <c r="Q5059">
        <v>67</v>
      </c>
    </row>
    <row r="5060" spans="1:17" x14ac:dyDescent="0.2">
      <c r="A5060" s="8" t="s">
        <v>2243</v>
      </c>
      <c r="D5060" s="8" t="s">
        <v>5827</v>
      </c>
      <c r="G5060" s="8" t="s">
        <v>7800</v>
      </c>
      <c r="M5060" t="s">
        <v>2243</v>
      </c>
      <c r="N5060">
        <v>141</v>
      </c>
      <c r="P5060" t="s">
        <v>5827</v>
      </c>
      <c r="Q5060">
        <v>70</v>
      </c>
    </row>
    <row r="5061" spans="1:17" x14ac:dyDescent="0.2">
      <c r="A5061" s="8" t="s">
        <v>3363</v>
      </c>
      <c r="D5061" s="8" t="s">
        <v>5902</v>
      </c>
      <c r="G5061" s="8" t="s">
        <v>3224</v>
      </c>
      <c r="M5061" t="s">
        <v>3363</v>
      </c>
      <c r="N5061">
        <v>116</v>
      </c>
      <c r="P5061" t="s">
        <v>5902</v>
      </c>
      <c r="Q5061">
        <v>60</v>
      </c>
    </row>
    <row r="5062" spans="1:17" x14ac:dyDescent="0.2">
      <c r="A5062" s="8" t="s">
        <v>8008</v>
      </c>
      <c r="D5062" s="8" t="s">
        <v>6084</v>
      </c>
      <c r="G5062" s="8" t="s">
        <v>3269</v>
      </c>
      <c r="M5062" t="s">
        <v>8008</v>
      </c>
      <c r="N5062">
        <v>78</v>
      </c>
      <c r="P5062" t="s">
        <v>6084</v>
      </c>
      <c r="Q5062">
        <v>46</v>
      </c>
    </row>
    <row r="5063" spans="1:17" x14ac:dyDescent="0.2">
      <c r="A5063" s="8" t="s">
        <v>7814</v>
      </c>
      <c r="D5063" s="8" t="s">
        <v>6125</v>
      </c>
      <c r="G5063" s="8" t="s">
        <v>6376</v>
      </c>
      <c r="M5063" t="s">
        <v>7814</v>
      </c>
      <c r="N5063">
        <v>58</v>
      </c>
      <c r="P5063" t="s">
        <v>6125</v>
      </c>
      <c r="Q5063">
        <v>18</v>
      </c>
    </row>
    <row r="5064" spans="1:17" x14ac:dyDescent="0.2">
      <c r="A5064" s="8" t="s">
        <v>8009</v>
      </c>
      <c r="D5064" s="8" t="s">
        <v>6165</v>
      </c>
      <c r="G5064" s="8" t="s">
        <v>2701</v>
      </c>
      <c r="M5064" t="s">
        <v>8009</v>
      </c>
      <c r="N5064">
        <v>58</v>
      </c>
      <c r="P5064" t="s">
        <v>6165</v>
      </c>
      <c r="Q5064">
        <v>65</v>
      </c>
    </row>
    <row r="5065" spans="1:17" x14ac:dyDescent="0.2">
      <c r="A5065" s="8" t="s">
        <v>3079</v>
      </c>
      <c r="D5065" s="8" t="s">
        <v>6178</v>
      </c>
      <c r="G5065" s="8" t="s">
        <v>3341</v>
      </c>
      <c r="M5065" t="s">
        <v>3079</v>
      </c>
      <c r="N5065">
        <v>59</v>
      </c>
      <c r="P5065" t="s">
        <v>6178</v>
      </c>
      <c r="Q5065">
        <v>59</v>
      </c>
    </row>
    <row r="5066" spans="1:17" x14ac:dyDescent="0.2">
      <c r="A5066" s="8" t="s">
        <v>8039</v>
      </c>
      <c r="D5066" s="8" t="s">
        <v>6181</v>
      </c>
      <c r="G5066" s="8" t="s">
        <v>6659</v>
      </c>
      <c r="M5066" t="s">
        <v>8039</v>
      </c>
      <c r="N5066">
        <v>58</v>
      </c>
      <c r="P5066" t="s">
        <v>6181</v>
      </c>
      <c r="Q5066">
        <v>68</v>
      </c>
    </row>
    <row r="5067" spans="1:17" x14ac:dyDescent="0.2">
      <c r="A5067" s="8" t="s">
        <v>7084</v>
      </c>
      <c r="D5067" s="8" t="s">
        <v>2618</v>
      </c>
      <c r="G5067" s="8" t="s">
        <v>8001</v>
      </c>
      <c r="M5067" t="s">
        <v>7084</v>
      </c>
      <c r="N5067">
        <v>65</v>
      </c>
      <c r="P5067" t="s">
        <v>2618</v>
      </c>
      <c r="Q5067">
        <v>158</v>
      </c>
    </row>
    <row r="5068" spans="1:17" x14ac:dyDescent="0.2">
      <c r="A5068" s="8" t="s">
        <v>7021</v>
      </c>
      <c r="D5068" s="8" t="s">
        <v>1922</v>
      </c>
      <c r="G5068" s="8" t="s">
        <v>6660</v>
      </c>
      <c r="M5068" t="s">
        <v>7021</v>
      </c>
      <c r="N5068">
        <v>56</v>
      </c>
      <c r="P5068" t="s">
        <v>1922</v>
      </c>
      <c r="Q5068">
        <v>154</v>
      </c>
    </row>
    <row r="5069" spans="1:17" x14ac:dyDescent="0.2">
      <c r="A5069" s="8" t="s">
        <v>4001</v>
      </c>
      <c r="D5069" s="8" t="s">
        <v>2016</v>
      </c>
      <c r="G5069" s="8" t="s">
        <v>7011</v>
      </c>
      <c r="M5069" t="s">
        <v>4001</v>
      </c>
      <c r="N5069">
        <v>51</v>
      </c>
      <c r="P5069" t="s">
        <v>2016</v>
      </c>
      <c r="Q5069">
        <v>158</v>
      </c>
    </row>
    <row r="5070" spans="1:17" x14ac:dyDescent="0.2">
      <c r="A5070" s="8" t="s">
        <v>2834</v>
      </c>
      <c r="D5070" s="8" t="s">
        <v>2231</v>
      </c>
      <c r="G5070" s="8" t="s">
        <v>6661</v>
      </c>
      <c r="M5070" t="s">
        <v>2834</v>
      </c>
      <c r="N5070">
        <v>132</v>
      </c>
      <c r="P5070" t="s">
        <v>2231</v>
      </c>
      <c r="Q5070">
        <v>130</v>
      </c>
    </row>
    <row r="5071" spans="1:17" x14ac:dyDescent="0.2">
      <c r="A5071" s="8" t="s">
        <v>4099</v>
      </c>
      <c r="D5071" s="8" t="s">
        <v>6238</v>
      </c>
      <c r="G5071" s="8" t="s">
        <v>7285</v>
      </c>
      <c r="M5071" t="s">
        <v>4099</v>
      </c>
      <c r="N5071">
        <v>103</v>
      </c>
      <c r="P5071" t="s">
        <v>6238</v>
      </c>
      <c r="Q5071">
        <v>134</v>
      </c>
    </row>
    <row r="5072" spans="1:17" x14ac:dyDescent="0.2">
      <c r="A5072" s="8" t="s">
        <v>1358</v>
      </c>
      <c r="D5072" s="8" t="s">
        <v>6283</v>
      </c>
      <c r="G5072" s="8" t="s">
        <v>6662</v>
      </c>
      <c r="M5072" t="s">
        <v>1358</v>
      </c>
      <c r="N5072">
        <v>118</v>
      </c>
      <c r="P5072" t="s">
        <v>6283</v>
      </c>
      <c r="Q5072">
        <v>118</v>
      </c>
    </row>
    <row r="5073" spans="1:17" x14ac:dyDescent="0.2">
      <c r="A5073" s="8" t="s">
        <v>1459</v>
      </c>
      <c r="D5073" s="8" t="s">
        <v>1407</v>
      </c>
      <c r="G5073" s="8" t="s">
        <v>6663</v>
      </c>
      <c r="M5073" t="s">
        <v>1459</v>
      </c>
      <c r="N5073">
        <v>107</v>
      </c>
      <c r="P5073" t="s">
        <v>1407</v>
      </c>
      <c r="Q5073">
        <v>132</v>
      </c>
    </row>
    <row r="5074" spans="1:17" x14ac:dyDescent="0.2">
      <c r="A5074" s="8" t="s">
        <v>5621</v>
      </c>
      <c r="D5074" s="8" t="s">
        <v>4237</v>
      </c>
      <c r="G5074" s="8" t="s">
        <v>6664</v>
      </c>
      <c r="M5074" t="s">
        <v>5621</v>
      </c>
      <c r="N5074">
        <v>87</v>
      </c>
      <c r="P5074" t="s">
        <v>4237</v>
      </c>
      <c r="Q5074">
        <v>93</v>
      </c>
    </row>
    <row r="5075" spans="1:17" x14ac:dyDescent="0.2">
      <c r="A5075" s="8" t="s">
        <v>1625</v>
      </c>
      <c r="D5075" s="8" t="s">
        <v>1542</v>
      </c>
      <c r="G5075" s="8" t="s">
        <v>1387</v>
      </c>
      <c r="M5075" t="s">
        <v>1625</v>
      </c>
      <c r="N5075">
        <v>119</v>
      </c>
      <c r="P5075" t="s">
        <v>1542</v>
      </c>
      <c r="Q5075">
        <v>97</v>
      </c>
    </row>
    <row r="5076" spans="1:17" x14ac:dyDescent="0.2">
      <c r="A5076" s="8" t="s">
        <v>1724</v>
      </c>
      <c r="D5076" s="8" t="s">
        <v>4282</v>
      </c>
      <c r="G5076" s="8" t="s">
        <v>3068</v>
      </c>
      <c r="M5076" t="s">
        <v>1724</v>
      </c>
      <c r="N5076">
        <v>90</v>
      </c>
      <c r="P5076" t="s">
        <v>4282</v>
      </c>
      <c r="Q5076">
        <v>87</v>
      </c>
    </row>
    <row r="5077" spans="1:17" x14ac:dyDescent="0.2">
      <c r="A5077" s="8" t="s">
        <v>5761</v>
      </c>
      <c r="D5077" s="8" t="s">
        <v>1756</v>
      </c>
      <c r="G5077" s="8" t="s">
        <v>7012</v>
      </c>
      <c r="M5077" t="s">
        <v>5761</v>
      </c>
      <c r="N5077">
        <v>88</v>
      </c>
      <c r="P5077" t="s">
        <v>1756</v>
      </c>
      <c r="Q5077">
        <v>75</v>
      </c>
    </row>
    <row r="5078" spans="1:17" x14ac:dyDescent="0.2">
      <c r="A5078" s="8" t="s">
        <v>7022</v>
      </c>
      <c r="D5078" s="8" t="s">
        <v>4406</v>
      </c>
      <c r="G5078" s="8" t="s">
        <v>8140</v>
      </c>
      <c r="M5078" t="s">
        <v>7022</v>
      </c>
      <c r="N5078">
        <v>60</v>
      </c>
      <c r="P5078" t="s">
        <v>4406</v>
      </c>
      <c r="Q5078">
        <v>65</v>
      </c>
    </row>
    <row r="5079" spans="1:17" x14ac:dyDescent="0.2">
      <c r="A5079" s="8" t="s">
        <v>5788</v>
      </c>
      <c r="D5079" s="8" t="s">
        <v>4448</v>
      </c>
      <c r="G5079" s="8" t="s">
        <v>3308</v>
      </c>
      <c r="M5079" t="s">
        <v>5788</v>
      </c>
      <c r="N5079">
        <v>102</v>
      </c>
      <c r="P5079" t="s">
        <v>4448</v>
      </c>
      <c r="Q5079">
        <v>75</v>
      </c>
    </row>
    <row r="5080" spans="1:17" x14ac:dyDescent="0.2">
      <c r="A5080" s="8" t="s">
        <v>5799</v>
      </c>
      <c r="D5080" s="8" t="s">
        <v>4515</v>
      </c>
      <c r="G5080" s="8" t="s">
        <v>2620</v>
      </c>
      <c r="M5080" t="s">
        <v>5799</v>
      </c>
      <c r="N5080">
        <v>76</v>
      </c>
      <c r="P5080" t="s">
        <v>4515</v>
      </c>
      <c r="Q5080">
        <v>66</v>
      </c>
    </row>
    <row r="5081" spans="1:17" x14ac:dyDescent="0.2">
      <c r="A5081" s="8" t="s">
        <v>5822</v>
      </c>
      <c r="D5081" s="8" t="s">
        <v>4590</v>
      </c>
      <c r="G5081" s="8" t="s">
        <v>1941</v>
      </c>
      <c r="M5081" t="s">
        <v>5822</v>
      </c>
      <c r="N5081">
        <v>61</v>
      </c>
      <c r="P5081" t="s">
        <v>4590</v>
      </c>
      <c r="Q5081">
        <v>54</v>
      </c>
    </row>
    <row r="5082" spans="1:17" x14ac:dyDescent="0.2">
      <c r="A5082" s="8" t="s">
        <v>5890</v>
      </c>
      <c r="D5082" s="8" t="s">
        <v>4667</v>
      </c>
      <c r="G5082" s="8" t="s">
        <v>2062</v>
      </c>
      <c r="M5082" t="s">
        <v>5890</v>
      </c>
      <c r="N5082">
        <v>74</v>
      </c>
      <c r="P5082" t="s">
        <v>4667</v>
      </c>
      <c r="Q5082">
        <v>51</v>
      </c>
    </row>
    <row r="5083" spans="1:17" x14ac:dyDescent="0.2">
      <c r="A5083" s="8" t="s">
        <v>5896</v>
      </c>
      <c r="D5083" s="8" t="s">
        <v>7016</v>
      </c>
      <c r="G5083" s="8" t="s">
        <v>2261</v>
      </c>
      <c r="M5083" t="s">
        <v>5896</v>
      </c>
      <c r="N5083">
        <v>57</v>
      </c>
      <c r="P5083" t="s">
        <v>7016</v>
      </c>
      <c r="Q5083">
        <v>36</v>
      </c>
    </row>
    <row r="5084" spans="1:17" x14ac:dyDescent="0.2">
      <c r="A5084" s="8" t="s">
        <v>5937</v>
      </c>
      <c r="D5084" s="8" t="s">
        <v>4795</v>
      </c>
      <c r="G5084" s="8" t="s">
        <v>3395</v>
      </c>
      <c r="M5084" t="s">
        <v>5937</v>
      </c>
      <c r="N5084">
        <v>55</v>
      </c>
      <c r="P5084" t="s">
        <v>4795</v>
      </c>
      <c r="Q5084">
        <v>40</v>
      </c>
    </row>
    <row r="5085" spans="1:17" x14ac:dyDescent="0.2">
      <c r="A5085" s="8" t="s">
        <v>7288</v>
      </c>
      <c r="D5085" s="8" t="s">
        <v>4821</v>
      </c>
      <c r="G5085" s="8" t="s">
        <v>3380</v>
      </c>
      <c r="M5085" t="s">
        <v>7288</v>
      </c>
      <c r="N5085">
        <v>33</v>
      </c>
      <c r="P5085" t="s">
        <v>4821</v>
      </c>
      <c r="Q5085">
        <v>39</v>
      </c>
    </row>
    <row r="5086" spans="1:17" x14ac:dyDescent="0.2">
      <c r="A5086" s="8" t="s">
        <v>6064</v>
      </c>
      <c r="D5086" s="8" t="s">
        <v>2588</v>
      </c>
      <c r="G5086" s="8" t="s">
        <v>8002</v>
      </c>
      <c r="M5086" t="s">
        <v>6064</v>
      </c>
      <c r="N5086">
        <v>50</v>
      </c>
      <c r="P5086" t="s">
        <v>2588</v>
      </c>
      <c r="Q5086">
        <v>172</v>
      </c>
    </row>
    <row r="5087" spans="1:17" x14ac:dyDescent="0.2">
      <c r="A5087" s="8" t="s">
        <v>6124</v>
      </c>
      <c r="D5087" s="8" t="s">
        <v>1977</v>
      </c>
      <c r="G5087" s="8" t="s">
        <v>2932</v>
      </c>
      <c r="M5087" t="s">
        <v>6124</v>
      </c>
      <c r="N5087">
        <v>32</v>
      </c>
      <c r="P5087" t="s">
        <v>1977</v>
      </c>
      <c r="Q5087">
        <v>154</v>
      </c>
    </row>
    <row r="5088" spans="1:17" x14ac:dyDescent="0.2">
      <c r="A5088" s="8" t="s">
        <v>6177</v>
      </c>
      <c r="D5088" s="8" t="s">
        <v>1971</v>
      </c>
      <c r="G5088" s="8" t="s">
        <v>7013</v>
      </c>
      <c r="M5088" t="s">
        <v>6177</v>
      </c>
      <c r="N5088">
        <v>64</v>
      </c>
      <c r="P5088" t="s">
        <v>1971</v>
      </c>
      <c r="Q5088">
        <v>150</v>
      </c>
    </row>
    <row r="5089" spans="1:17" x14ac:dyDescent="0.2">
      <c r="A5089" s="8" t="s">
        <v>7815</v>
      </c>
      <c r="D5089" s="8" t="s">
        <v>4934</v>
      </c>
      <c r="G5089" s="8" t="s">
        <v>2999</v>
      </c>
      <c r="M5089" t="s">
        <v>7815</v>
      </c>
      <c r="N5089">
        <v>123</v>
      </c>
      <c r="P5089" t="s">
        <v>4934</v>
      </c>
      <c r="Q5089">
        <v>122</v>
      </c>
    </row>
    <row r="5090" spans="1:17" x14ac:dyDescent="0.2">
      <c r="A5090" s="8" t="s">
        <v>2615</v>
      </c>
      <c r="D5090" s="8" t="s">
        <v>4308</v>
      </c>
      <c r="G5090" s="8" t="s">
        <v>3078</v>
      </c>
      <c r="M5090" t="s">
        <v>2615</v>
      </c>
      <c r="N5090">
        <v>157</v>
      </c>
      <c r="P5090" t="s">
        <v>4308</v>
      </c>
      <c r="Q5090">
        <v>104</v>
      </c>
    </row>
    <row r="5091" spans="1:17" x14ac:dyDescent="0.2">
      <c r="A5091" s="8" t="s">
        <v>1917</v>
      </c>
      <c r="D5091" s="8" t="s">
        <v>1761</v>
      </c>
      <c r="G5091" s="8" t="s">
        <v>7286</v>
      </c>
      <c r="M5091" t="s">
        <v>1917</v>
      </c>
      <c r="N5091">
        <v>148</v>
      </c>
      <c r="P5091" t="s">
        <v>1761</v>
      </c>
      <c r="Q5091">
        <v>97</v>
      </c>
    </row>
    <row r="5092" spans="1:17" x14ac:dyDescent="0.2">
      <c r="A5092" s="8" t="s">
        <v>2018</v>
      </c>
      <c r="D5092" s="8" t="s">
        <v>4459</v>
      </c>
      <c r="G5092" s="8" t="s">
        <v>8003</v>
      </c>
      <c r="M5092" t="s">
        <v>2018</v>
      </c>
      <c r="N5092">
        <v>151</v>
      </c>
      <c r="P5092" t="s">
        <v>4459</v>
      </c>
      <c r="Q5092">
        <v>66</v>
      </c>
    </row>
    <row r="5093" spans="1:17" x14ac:dyDescent="0.2">
      <c r="A5093" s="8" t="s">
        <v>2368</v>
      </c>
      <c r="D5093" s="8" t="s">
        <v>7807</v>
      </c>
      <c r="G5093" s="8" t="s">
        <v>7802</v>
      </c>
      <c r="M5093" t="s">
        <v>2368</v>
      </c>
      <c r="N5093">
        <v>132</v>
      </c>
      <c r="P5093" t="s">
        <v>7807</v>
      </c>
      <c r="Q5093">
        <v>51</v>
      </c>
    </row>
    <row r="5094" spans="1:17" x14ac:dyDescent="0.2">
      <c r="A5094" s="8" t="s">
        <v>6248</v>
      </c>
      <c r="D5094" s="8" t="s">
        <v>7182</v>
      </c>
      <c r="G5094" s="8" t="s">
        <v>7803</v>
      </c>
      <c r="M5094" t="s">
        <v>6248</v>
      </c>
      <c r="N5094">
        <v>112</v>
      </c>
      <c r="P5094" t="s">
        <v>7182</v>
      </c>
      <c r="Q5094">
        <v>40</v>
      </c>
    </row>
    <row r="5095" spans="1:17" x14ac:dyDescent="0.2">
      <c r="A5095" s="8" t="s">
        <v>5652</v>
      </c>
      <c r="D5095" s="8" t="s">
        <v>2816</v>
      </c>
      <c r="G5095" s="8" t="s">
        <v>2795</v>
      </c>
      <c r="M5095" t="s">
        <v>5652</v>
      </c>
      <c r="N5095">
        <v>91</v>
      </c>
      <c r="P5095" t="s">
        <v>2816</v>
      </c>
      <c r="Q5095">
        <v>129</v>
      </c>
    </row>
    <row r="5096" spans="1:17" x14ac:dyDescent="0.2">
      <c r="A5096" s="8" t="s">
        <v>7290</v>
      </c>
      <c r="D5096" s="8" t="s">
        <v>5044</v>
      </c>
      <c r="G5096" s="8" t="s">
        <v>3359</v>
      </c>
      <c r="M5096" t="s">
        <v>7290</v>
      </c>
      <c r="N5096">
        <v>58</v>
      </c>
      <c r="P5096" t="s">
        <v>5044</v>
      </c>
      <c r="Q5096">
        <v>112</v>
      </c>
    </row>
    <row r="5097" spans="1:17" x14ac:dyDescent="0.2">
      <c r="A5097" s="8" t="s">
        <v>7816</v>
      </c>
      <c r="D5097" s="8" t="s">
        <v>8032</v>
      </c>
      <c r="G5097" s="8" t="s">
        <v>7014</v>
      </c>
      <c r="M5097" t="s">
        <v>7816</v>
      </c>
      <c r="N5097">
        <v>28</v>
      </c>
      <c r="P5097" t="s">
        <v>8032</v>
      </c>
      <c r="Q5097">
        <v>109</v>
      </c>
    </row>
    <row r="5098" spans="1:17" x14ac:dyDescent="0.2">
      <c r="A5098" s="8" t="s">
        <v>2769</v>
      </c>
      <c r="D5098" s="8" t="s">
        <v>2964</v>
      </c>
      <c r="G5098" s="8" t="s">
        <v>2810</v>
      </c>
      <c r="M5098" t="s">
        <v>2769</v>
      </c>
      <c r="N5098">
        <v>143</v>
      </c>
      <c r="P5098" t="s">
        <v>2964</v>
      </c>
      <c r="Q5098">
        <v>90</v>
      </c>
    </row>
    <row r="5099" spans="1:17" x14ac:dyDescent="0.2">
      <c r="A5099" s="8" t="s">
        <v>6274</v>
      </c>
      <c r="D5099" s="8" t="s">
        <v>3061</v>
      </c>
      <c r="G5099" s="8" t="s">
        <v>5031</v>
      </c>
      <c r="M5099" t="s">
        <v>6274</v>
      </c>
      <c r="N5099">
        <v>110</v>
      </c>
      <c r="P5099" t="s">
        <v>3061</v>
      </c>
      <c r="Q5099">
        <v>80</v>
      </c>
    </row>
    <row r="5100" spans="1:17" x14ac:dyDescent="0.2">
      <c r="A5100" s="8" t="s">
        <v>3461</v>
      </c>
      <c r="D5100" s="8" t="s">
        <v>7017</v>
      </c>
      <c r="G5100" s="8" t="s">
        <v>5112</v>
      </c>
      <c r="M5100" t="s">
        <v>3461</v>
      </c>
      <c r="N5100">
        <v>88</v>
      </c>
      <c r="P5100" t="s">
        <v>7017</v>
      </c>
      <c r="Q5100">
        <v>56</v>
      </c>
    </row>
    <row r="5101" spans="1:17" x14ac:dyDescent="0.2">
      <c r="A5101" s="8" t="s">
        <v>6324</v>
      </c>
      <c r="D5101" s="8" t="s">
        <v>3099</v>
      </c>
      <c r="G5101" s="8" t="s">
        <v>7132</v>
      </c>
      <c r="M5101" t="s">
        <v>6324</v>
      </c>
      <c r="N5101">
        <v>68</v>
      </c>
      <c r="P5101" t="s">
        <v>3099</v>
      </c>
      <c r="Q5101">
        <v>90</v>
      </c>
    </row>
    <row r="5102" spans="1:17" x14ac:dyDescent="0.2">
      <c r="A5102" s="8" t="s">
        <v>8010</v>
      </c>
      <c r="D5102" s="8" t="s">
        <v>3125</v>
      </c>
      <c r="G5102" s="8" t="s">
        <v>5204</v>
      </c>
      <c r="M5102" t="s">
        <v>8010</v>
      </c>
      <c r="N5102">
        <v>52</v>
      </c>
      <c r="P5102" t="s">
        <v>3125</v>
      </c>
      <c r="Q5102">
        <v>72</v>
      </c>
    </row>
    <row r="5103" spans="1:17" x14ac:dyDescent="0.2">
      <c r="A5103" s="8" t="s">
        <v>3898</v>
      </c>
      <c r="D5103" s="8" t="s">
        <v>7808</v>
      </c>
      <c r="G5103" s="8" t="s">
        <v>5312</v>
      </c>
      <c r="M5103" t="s">
        <v>3898</v>
      </c>
      <c r="N5103">
        <v>37</v>
      </c>
      <c r="P5103" t="s">
        <v>7808</v>
      </c>
      <c r="Q5103">
        <v>59</v>
      </c>
    </row>
    <row r="5104" spans="1:17" x14ac:dyDescent="0.2">
      <c r="A5104" s="8" t="s">
        <v>2833</v>
      </c>
      <c r="D5104" s="8" t="s">
        <v>7809</v>
      </c>
      <c r="G5104" s="8" t="s">
        <v>7805</v>
      </c>
      <c r="M5104" t="s">
        <v>2833</v>
      </c>
      <c r="N5104">
        <v>147</v>
      </c>
      <c r="P5104" t="s">
        <v>7809</v>
      </c>
      <c r="Q5104">
        <v>34</v>
      </c>
    </row>
    <row r="5105" spans="1:17" x14ac:dyDescent="0.2">
      <c r="A5105" s="8" t="s">
        <v>4142</v>
      </c>
      <c r="D5105" s="8" t="s">
        <v>3166</v>
      </c>
      <c r="G5105" s="8" t="s">
        <v>7806</v>
      </c>
      <c r="M5105" t="s">
        <v>4142</v>
      </c>
      <c r="N5105">
        <v>133</v>
      </c>
      <c r="P5105" t="s">
        <v>3166</v>
      </c>
      <c r="Q5105">
        <v>51</v>
      </c>
    </row>
    <row r="5106" spans="1:17" x14ac:dyDescent="0.2">
      <c r="A5106" s="8" t="s">
        <v>7023</v>
      </c>
      <c r="D5106" s="8" t="s">
        <v>3213</v>
      </c>
      <c r="G5106" s="8" t="s">
        <v>5562</v>
      </c>
      <c r="M5106" t="s">
        <v>7023</v>
      </c>
      <c r="N5106">
        <v>112</v>
      </c>
      <c r="P5106" t="s">
        <v>3213</v>
      </c>
      <c r="Q5106">
        <v>28</v>
      </c>
    </row>
    <row r="5107" spans="1:17" x14ac:dyDescent="0.2">
      <c r="A5107" s="8" t="s">
        <v>7184</v>
      </c>
      <c r="D5107" s="8" t="s">
        <v>3294</v>
      </c>
      <c r="G5107" s="8" t="s">
        <v>5586</v>
      </c>
      <c r="M5107" t="s">
        <v>7184</v>
      </c>
      <c r="N5107">
        <v>108</v>
      </c>
      <c r="P5107" t="s">
        <v>3294</v>
      </c>
      <c r="Q5107">
        <v>122</v>
      </c>
    </row>
    <row r="5108" spans="1:17" x14ac:dyDescent="0.2">
      <c r="A5108" s="8" t="s">
        <v>4182</v>
      </c>
      <c r="D5108" s="8" t="s">
        <v>7018</v>
      </c>
      <c r="G5108" s="8" t="s">
        <v>5608</v>
      </c>
      <c r="M5108" t="s">
        <v>4182</v>
      </c>
      <c r="N5108">
        <v>120</v>
      </c>
      <c r="P5108" t="s">
        <v>7018</v>
      </c>
      <c r="Q5108">
        <v>152</v>
      </c>
    </row>
    <row r="5109" spans="1:17" x14ac:dyDescent="0.2">
      <c r="A5109" s="8" t="s">
        <v>4231</v>
      </c>
      <c r="D5109" s="8" t="s">
        <v>2622</v>
      </c>
      <c r="G5109" s="8" t="s">
        <v>5670</v>
      </c>
      <c r="M5109" t="s">
        <v>4231</v>
      </c>
      <c r="N5109">
        <v>104</v>
      </c>
      <c r="P5109" t="s">
        <v>2622</v>
      </c>
      <c r="Q5109">
        <v>125</v>
      </c>
    </row>
    <row r="5110" spans="1:17" x14ac:dyDescent="0.2">
      <c r="A5110" s="8" t="s">
        <v>7817</v>
      </c>
      <c r="D5110" s="8" t="s">
        <v>1397</v>
      </c>
      <c r="G5110" s="8" t="s">
        <v>7015</v>
      </c>
      <c r="M5110" t="s">
        <v>7817</v>
      </c>
      <c r="N5110">
        <v>84</v>
      </c>
      <c r="P5110" t="s">
        <v>1397</v>
      </c>
      <c r="Q5110">
        <v>133</v>
      </c>
    </row>
    <row r="5111" spans="1:17" x14ac:dyDescent="0.2">
      <c r="A5111" s="8" t="s">
        <v>4271</v>
      </c>
      <c r="D5111" s="8" t="s">
        <v>4190</v>
      </c>
      <c r="G5111" s="8" t="s">
        <v>5713</v>
      </c>
      <c r="M5111" t="s">
        <v>4271</v>
      </c>
      <c r="N5111">
        <v>90</v>
      </c>
      <c r="P5111" t="s">
        <v>4190</v>
      </c>
      <c r="Q5111">
        <v>112</v>
      </c>
    </row>
    <row r="5112" spans="1:17" x14ac:dyDescent="0.2">
      <c r="A5112" s="8" t="s">
        <v>4306</v>
      </c>
      <c r="D5112" s="8" t="s">
        <v>4235</v>
      </c>
      <c r="G5112" s="8" t="s">
        <v>5827</v>
      </c>
      <c r="M5112" t="s">
        <v>4306</v>
      </c>
      <c r="N5112">
        <v>73</v>
      </c>
      <c r="P5112" t="s">
        <v>4235</v>
      </c>
      <c r="Q5112">
        <v>85</v>
      </c>
    </row>
    <row r="5113" spans="1:17" x14ac:dyDescent="0.2">
      <c r="A5113" s="8" t="s">
        <v>4337</v>
      </c>
      <c r="D5113" s="8" t="s">
        <v>1547</v>
      </c>
      <c r="G5113" s="8" t="s">
        <v>5902</v>
      </c>
      <c r="M5113" t="s">
        <v>4337</v>
      </c>
      <c r="N5113">
        <v>65</v>
      </c>
      <c r="P5113" t="s">
        <v>1547</v>
      </c>
      <c r="Q5113">
        <v>120</v>
      </c>
    </row>
    <row r="5114" spans="1:17" x14ac:dyDescent="0.2">
      <c r="A5114" s="8" t="s">
        <v>4553</v>
      </c>
      <c r="D5114" s="8" t="s">
        <v>1764</v>
      </c>
      <c r="G5114" s="8" t="s">
        <v>6084</v>
      </c>
      <c r="M5114" t="s">
        <v>4553</v>
      </c>
      <c r="N5114">
        <v>75</v>
      </c>
      <c r="P5114" t="s">
        <v>1764</v>
      </c>
      <c r="Q5114">
        <v>93</v>
      </c>
    </row>
    <row r="5115" spans="1:17" x14ac:dyDescent="0.2">
      <c r="A5115" s="8" t="s">
        <v>7024</v>
      </c>
      <c r="D5115" s="8" t="s">
        <v>7810</v>
      </c>
      <c r="G5115" s="8" t="s">
        <v>6125</v>
      </c>
      <c r="M5115" t="s">
        <v>7024</v>
      </c>
      <c r="N5115">
        <v>66</v>
      </c>
      <c r="P5115" t="s">
        <v>7810</v>
      </c>
      <c r="Q5115">
        <v>71</v>
      </c>
    </row>
    <row r="5116" spans="1:17" x14ac:dyDescent="0.2">
      <c r="A5116" s="8" t="s">
        <v>4885</v>
      </c>
      <c r="D5116" s="8" t="s">
        <v>1840</v>
      </c>
      <c r="G5116" s="8" t="s">
        <v>6165</v>
      </c>
      <c r="M5116" t="s">
        <v>4885</v>
      </c>
      <c r="N5116">
        <v>112</v>
      </c>
      <c r="P5116" t="s">
        <v>1840</v>
      </c>
      <c r="Q5116">
        <v>79</v>
      </c>
    </row>
    <row r="5117" spans="1:17" x14ac:dyDescent="0.2">
      <c r="A5117" s="8" t="s">
        <v>5049</v>
      </c>
      <c r="D5117" s="8" t="s">
        <v>4566</v>
      </c>
      <c r="G5117" s="8" t="s">
        <v>6178</v>
      </c>
      <c r="M5117" t="s">
        <v>5049</v>
      </c>
      <c r="N5117">
        <v>106</v>
      </c>
      <c r="P5117" t="s">
        <v>4566</v>
      </c>
      <c r="Q5117">
        <v>62</v>
      </c>
    </row>
    <row r="5118" spans="1:17" x14ac:dyDescent="0.2">
      <c r="A5118" s="8" t="s">
        <v>5483</v>
      </c>
      <c r="D5118" s="8" t="s">
        <v>7287</v>
      </c>
      <c r="G5118" s="8" t="s">
        <v>6181</v>
      </c>
      <c r="M5118" t="s">
        <v>5483</v>
      </c>
      <c r="N5118">
        <v>128</v>
      </c>
      <c r="P5118" t="s">
        <v>7287</v>
      </c>
      <c r="Q5118">
        <v>46</v>
      </c>
    </row>
    <row r="5119" spans="1:17" x14ac:dyDescent="0.2">
      <c r="A5119" s="8" t="s">
        <v>1320</v>
      </c>
      <c r="D5119" s="8" t="s">
        <v>4610</v>
      </c>
      <c r="G5119" s="8" t="s">
        <v>2618</v>
      </c>
      <c r="M5119" t="s">
        <v>1320</v>
      </c>
      <c r="N5119">
        <v>125</v>
      </c>
      <c r="P5119" t="s">
        <v>4610</v>
      </c>
      <c r="Q5119">
        <v>66</v>
      </c>
    </row>
    <row r="5120" spans="1:17" x14ac:dyDescent="0.2">
      <c r="A5120" s="8" t="s">
        <v>1396</v>
      </c>
      <c r="D5120" s="8" t="s">
        <v>4628</v>
      </c>
      <c r="G5120" s="8" t="s">
        <v>1922</v>
      </c>
      <c r="M5120" t="s">
        <v>1396</v>
      </c>
      <c r="N5120">
        <v>98</v>
      </c>
      <c r="P5120" t="s">
        <v>4628</v>
      </c>
      <c r="Q5120">
        <v>57</v>
      </c>
    </row>
    <row r="5121" spans="1:17" x14ac:dyDescent="0.2">
      <c r="A5121" s="8" t="s">
        <v>7025</v>
      </c>
      <c r="D5121" s="8" t="s">
        <v>4709</v>
      </c>
      <c r="G5121" s="8" t="s">
        <v>2016</v>
      </c>
      <c r="M5121" t="s">
        <v>7025</v>
      </c>
      <c r="N5121">
        <v>93</v>
      </c>
      <c r="P5121" t="s">
        <v>4709</v>
      </c>
      <c r="Q5121">
        <v>59</v>
      </c>
    </row>
    <row r="5122" spans="1:17" x14ac:dyDescent="0.2">
      <c r="A5122" s="8" t="s">
        <v>1746</v>
      </c>
      <c r="D5122" s="8" t="s">
        <v>4752</v>
      </c>
      <c r="G5122" s="8" t="s">
        <v>2231</v>
      </c>
      <c r="M5122" t="s">
        <v>1746</v>
      </c>
      <c r="N5122">
        <v>102</v>
      </c>
      <c r="P5122" t="s">
        <v>4752</v>
      </c>
      <c r="Q5122">
        <v>48</v>
      </c>
    </row>
    <row r="5123" spans="1:17" x14ac:dyDescent="0.2">
      <c r="A5123" s="8" t="s">
        <v>3102</v>
      </c>
      <c r="D5123" s="8" t="s">
        <v>4838</v>
      </c>
      <c r="G5123" s="8" t="s">
        <v>6238</v>
      </c>
      <c r="M5123" t="s">
        <v>3102</v>
      </c>
      <c r="N5123">
        <v>65</v>
      </c>
      <c r="P5123" t="s">
        <v>4838</v>
      </c>
      <c r="Q5123">
        <v>14</v>
      </c>
    </row>
    <row r="5124" spans="1:17" x14ac:dyDescent="0.2">
      <c r="A5124" s="8" t="s">
        <v>6741</v>
      </c>
      <c r="D5124" s="8" t="s">
        <v>7811</v>
      </c>
      <c r="G5124" s="8" t="s">
        <v>6283</v>
      </c>
      <c r="M5124" t="s">
        <v>6741</v>
      </c>
      <c r="N5124">
        <v>64</v>
      </c>
      <c r="P5124" t="s">
        <v>7811</v>
      </c>
      <c r="Q5124">
        <v>137</v>
      </c>
    </row>
    <row r="5125" spans="1:17" x14ac:dyDescent="0.2">
      <c r="A5125" s="8" t="s">
        <v>7818</v>
      </c>
      <c r="D5125" s="8" t="s">
        <v>2724</v>
      </c>
      <c r="G5125" s="8" t="s">
        <v>1407</v>
      </c>
      <c r="M5125" t="s">
        <v>7818</v>
      </c>
      <c r="N5125">
        <v>39</v>
      </c>
      <c r="P5125" t="s">
        <v>2724</v>
      </c>
      <c r="Q5125">
        <v>150</v>
      </c>
    </row>
    <row r="5126" spans="1:17" x14ac:dyDescent="0.2">
      <c r="A5126" s="8" t="s">
        <v>3286</v>
      </c>
      <c r="D5126" s="8" t="s">
        <v>2108</v>
      </c>
      <c r="G5126" s="8" t="s">
        <v>4237</v>
      </c>
      <c r="M5126" t="s">
        <v>3286</v>
      </c>
      <c r="N5126">
        <v>42</v>
      </c>
      <c r="P5126" t="s">
        <v>2108</v>
      </c>
      <c r="Q5126">
        <v>149</v>
      </c>
    </row>
    <row r="5127" spans="1:17" x14ac:dyDescent="0.2">
      <c r="A5127" s="8" t="s">
        <v>3331</v>
      </c>
      <c r="D5127" s="8" t="s">
        <v>2289</v>
      </c>
      <c r="G5127" s="8" t="s">
        <v>1542</v>
      </c>
      <c r="M5127" t="s">
        <v>3331</v>
      </c>
      <c r="N5127">
        <v>114</v>
      </c>
      <c r="P5127" t="s">
        <v>2289</v>
      </c>
      <c r="Q5127">
        <v>144</v>
      </c>
    </row>
    <row r="5128" spans="1:17" x14ac:dyDescent="0.2">
      <c r="A5128" s="8" t="s">
        <v>2578</v>
      </c>
      <c r="D5128" s="8" t="s">
        <v>4953</v>
      </c>
      <c r="G5128" s="8" t="s">
        <v>4282</v>
      </c>
      <c r="M5128" t="s">
        <v>2578</v>
      </c>
      <c r="N5128">
        <v>154</v>
      </c>
      <c r="P5128" t="s">
        <v>4953</v>
      </c>
      <c r="Q5128">
        <v>124</v>
      </c>
    </row>
    <row r="5129" spans="1:17" x14ac:dyDescent="0.2">
      <c r="A5129" s="8" t="s">
        <v>1938</v>
      </c>
      <c r="D5129" s="8" t="s">
        <v>4970</v>
      </c>
      <c r="G5129" s="8" t="s">
        <v>1756</v>
      </c>
      <c r="M5129" t="s">
        <v>1938</v>
      </c>
      <c r="N5129">
        <v>153</v>
      </c>
      <c r="P5129" t="s">
        <v>4970</v>
      </c>
      <c r="Q5129">
        <v>130</v>
      </c>
    </row>
    <row r="5130" spans="1:17" x14ac:dyDescent="0.2">
      <c r="A5130" s="8" t="s">
        <v>1964</v>
      </c>
      <c r="D5130" s="8" t="s">
        <v>7812</v>
      </c>
      <c r="G5130" s="8" t="s">
        <v>4406</v>
      </c>
      <c r="M5130" t="s">
        <v>1964</v>
      </c>
      <c r="N5130">
        <v>151</v>
      </c>
      <c r="P5130" t="s">
        <v>7812</v>
      </c>
      <c r="Q5130">
        <v>117</v>
      </c>
    </row>
    <row r="5131" spans="1:17" x14ac:dyDescent="0.2">
      <c r="A5131" s="8" t="s">
        <v>2256</v>
      </c>
      <c r="D5131" s="8" t="s">
        <v>7019</v>
      </c>
      <c r="G5131" s="8" t="s">
        <v>4448</v>
      </c>
      <c r="M5131" t="s">
        <v>2256</v>
      </c>
      <c r="N5131">
        <v>126</v>
      </c>
      <c r="P5131" t="s">
        <v>7019</v>
      </c>
      <c r="Q5131">
        <v>87</v>
      </c>
    </row>
    <row r="5132" spans="1:17" x14ac:dyDescent="0.2">
      <c r="A5132" s="8" t="s">
        <v>1426</v>
      </c>
      <c r="D5132" s="8" t="s">
        <v>3059</v>
      </c>
      <c r="G5132" s="8" t="s">
        <v>4515</v>
      </c>
      <c r="M5132" t="s">
        <v>1426</v>
      </c>
      <c r="N5132">
        <v>124</v>
      </c>
      <c r="P5132" t="s">
        <v>3059</v>
      </c>
      <c r="Q5132">
        <v>69</v>
      </c>
    </row>
    <row r="5133" spans="1:17" x14ac:dyDescent="0.2">
      <c r="A5133" s="8" t="s">
        <v>3421</v>
      </c>
      <c r="D5133" s="8" t="s">
        <v>3153</v>
      </c>
      <c r="G5133" s="8" t="s">
        <v>4590</v>
      </c>
      <c r="M5133" t="s">
        <v>3421</v>
      </c>
      <c r="N5133">
        <v>107</v>
      </c>
      <c r="P5133" t="s">
        <v>3153</v>
      </c>
      <c r="Q5133">
        <v>74</v>
      </c>
    </row>
    <row r="5134" spans="1:17" x14ac:dyDescent="0.2">
      <c r="A5134" s="8" t="s">
        <v>7819</v>
      </c>
      <c r="D5134" s="8" t="s">
        <v>8005</v>
      </c>
      <c r="G5134" s="8" t="s">
        <v>4667</v>
      </c>
      <c r="M5134" t="s">
        <v>7819</v>
      </c>
      <c r="N5134">
        <v>96</v>
      </c>
      <c r="P5134" t="s">
        <v>8005</v>
      </c>
      <c r="Q5134">
        <v>50</v>
      </c>
    </row>
    <row r="5135" spans="1:17" x14ac:dyDescent="0.2">
      <c r="A5135" s="8" t="s">
        <v>7820</v>
      </c>
      <c r="D5135" s="8" t="s">
        <v>7183</v>
      </c>
      <c r="G5135" s="8" t="s">
        <v>7016</v>
      </c>
      <c r="M5135" t="s">
        <v>7820</v>
      </c>
      <c r="N5135">
        <v>74</v>
      </c>
      <c r="P5135" t="s">
        <v>7183</v>
      </c>
      <c r="Q5135">
        <v>48</v>
      </c>
    </row>
    <row r="5136" spans="1:17" x14ac:dyDescent="0.2">
      <c r="A5136" s="8" t="s">
        <v>1566</v>
      </c>
      <c r="D5136" s="8" t="s">
        <v>2627</v>
      </c>
      <c r="G5136" s="8" t="s">
        <v>4795</v>
      </c>
      <c r="M5136" t="s">
        <v>1566</v>
      </c>
      <c r="N5136">
        <v>115</v>
      </c>
      <c r="P5136" t="s">
        <v>2627</v>
      </c>
      <c r="Q5136">
        <v>143</v>
      </c>
    </row>
    <row r="5137" spans="1:17" x14ac:dyDescent="0.2">
      <c r="A5137" s="8" t="s">
        <v>3523</v>
      </c>
      <c r="D5137" s="8" t="s">
        <v>2069</v>
      </c>
      <c r="G5137" s="8" t="s">
        <v>4821</v>
      </c>
      <c r="M5137" t="s">
        <v>3523</v>
      </c>
      <c r="N5137">
        <v>86</v>
      </c>
      <c r="P5137" t="s">
        <v>2069</v>
      </c>
      <c r="Q5137">
        <v>141</v>
      </c>
    </row>
    <row r="5138" spans="1:17" x14ac:dyDescent="0.2">
      <c r="A5138" s="8" t="s">
        <v>1710</v>
      </c>
      <c r="D5138" s="8" t="s">
        <v>2255</v>
      </c>
      <c r="G5138" s="8" t="s">
        <v>6382</v>
      </c>
      <c r="M5138" t="s">
        <v>1710</v>
      </c>
      <c r="N5138">
        <v>91</v>
      </c>
      <c r="P5138" t="s">
        <v>2255</v>
      </c>
      <c r="Q5138">
        <v>144</v>
      </c>
    </row>
    <row r="5139" spans="1:17" x14ac:dyDescent="0.2">
      <c r="A5139" s="8" t="s">
        <v>3601</v>
      </c>
      <c r="D5139" s="8" t="s">
        <v>3400</v>
      </c>
      <c r="G5139" s="8" t="s">
        <v>2588</v>
      </c>
      <c r="M5139" t="s">
        <v>3601</v>
      </c>
      <c r="N5139">
        <v>66</v>
      </c>
      <c r="P5139" t="s">
        <v>3400</v>
      </c>
      <c r="Q5139">
        <v>133</v>
      </c>
    </row>
    <row r="5140" spans="1:17" x14ac:dyDescent="0.2">
      <c r="A5140" s="8" t="s">
        <v>3644</v>
      </c>
      <c r="D5140" s="8" t="s">
        <v>3383</v>
      </c>
      <c r="G5140" s="8" t="s">
        <v>1977</v>
      </c>
      <c r="M5140" t="s">
        <v>3644</v>
      </c>
      <c r="N5140">
        <v>81</v>
      </c>
      <c r="P5140" t="s">
        <v>3383</v>
      </c>
      <c r="Q5140">
        <v>127</v>
      </c>
    </row>
    <row r="5141" spans="1:17" x14ac:dyDescent="0.2">
      <c r="A5141" s="8" t="s">
        <v>3621</v>
      </c>
      <c r="D5141" s="8" t="s">
        <v>7813</v>
      </c>
      <c r="G5141" s="8" t="s">
        <v>1971</v>
      </c>
      <c r="M5141" t="s">
        <v>3621</v>
      </c>
      <c r="N5141">
        <v>65</v>
      </c>
      <c r="P5141" t="s">
        <v>7813</v>
      </c>
      <c r="Q5141">
        <v>101</v>
      </c>
    </row>
    <row r="5142" spans="1:17" x14ac:dyDescent="0.2">
      <c r="A5142" s="8" t="s">
        <v>3796</v>
      </c>
      <c r="D5142" s="8" t="s">
        <v>7020</v>
      </c>
      <c r="G5142" s="8" t="s">
        <v>4934</v>
      </c>
      <c r="M5142" t="s">
        <v>3796</v>
      </c>
      <c r="N5142">
        <v>68</v>
      </c>
      <c r="P5142" t="s">
        <v>7020</v>
      </c>
      <c r="Q5142">
        <v>66</v>
      </c>
    </row>
    <row r="5143" spans="1:17" x14ac:dyDescent="0.2">
      <c r="A5143" s="8" t="s">
        <v>3892</v>
      </c>
      <c r="D5143" s="8" t="s">
        <v>3151</v>
      </c>
      <c r="G5143" s="8" t="s">
        <v>4308</v>
      </c>
      <c r="M5143" t="s">
        <v>3892</v>
      </c>
      <c r="N5143">
        <v>40</v>
      </c>
      <c r="P5143" t="s">
        <v>3151</v>
      </c>
      <c r="Q5143">
        <v>63</v>
      </c>
    </row>
    <row r="5144" spans="1:17" x14ac:dyDescent="0.2">
      <c r="A5144" s="8" t="s">
        <v>3917</v>
      </c>
      <c r="D5144" s="8" t="s">
        <v>8006</v>
      </c>
      <c r="G5144" s="8" t="s">
        <v>1761</v>
      </c>
      <c r="M5144" t="s">
        <v>3917</v>
      </c>
      <c r="N5144">
        <v>47</v>
      </c>
      <c r="P5144" t="s">
        <v>8006</v>
      </c>
      <c r="Q5144">
        <v>17</v>
      </c>
    </row>
    <row r="5145" spans="1:17" x14ac:dyDescent="0.2">
      <c r="A5145" s="8" t="s">
        <v>3929</v>
      </c>
      <c r="D5145" s="8" t="s">
        <v>8007</v>
      </c>
      <c r="G5145" s="8" t="s">
        <v>4459</v>
      </c>
      <c r="M5145" t="s">
        <v>3929</v>
      </c>
      <c r="N5145">
        <v>47</v>
      </c>
      <c r="P5145" t="s">
        <v>8007</v>
      </c>
      <c r="Q5145">
        <v>43</v>
      </c>
    </row>
    <row r="5146" spans="1:17" x14ac:dyDescent="0.2">
      <c r="A5146" s="8" t="s">
        <v>2681</v>
      </c>
      <c r="D5146" s="8" t="s">
        <v>2714</v>
      </c>
      <c r="G5146" s="8" t="s">
        <v>7807</v>
      </c>
      <c r="M5146" t="s">
        <v>2681</v>
      </c>
      <c r="N5146">
        <v>157</v>
      </c>
      <c r="P5146" t="s">
        <v>2714</v>
      </c>
      <c r="Q5146">
        <v>141</v>
      </c>
    </row>
    <row r="5147" spans="1:17" x14ac:dyDescent="0.2">
      <c r="A5147" s="8" t="s">
        <v>2012</v>
      </c>
      <c r="D5147" s="8" t="s">
        <v>2243</v>
      </c>
      <c r="G5147" s="8" t="s">
        <v>7182</v>
      </c>
      <c r="M5147" t="s">
        <v>2012</v>
      </c>
      <c r="N5147">
        <v>146</v>
      </c>
      <c r="P5147" t="s">
        <v>2243</v>
      </c>
      <c r="Q5147">
        <v>136</v>
      </c>
    </row>
    <row r="5148" spans="1:17" x14ac:dyDescent="0.2">
      <c r="A5148" s="8" t="s">
        <v>2176</v>
      </c>
      <c r="D5148" s="8" t="s">
        <v>3363</v>
      </c>
      <c r="G5148" s="8" t="s">
        <v>2816</v>
      </c>
      <c r="M5148" t="s">
        <v>2176</v>
      </c>
      <c r="N5148">
        <v>138</v>
      </c>
      <c r="P5148" t="s">
        <v>3363</v>
      </c>
      <c r="Q5148">
        <v>114</v>
      </c>
    </row>
    <row r="5149" spans="1:17" x14ac:dyDescent="0.2">
      <c r="A5149" s="8" t="s">
        <v>2316</v>
      </c>
      <c r="D5149" s="8" t="s">
        <v>8008</v>
      </c>
      <c r="G5149" s="8" t="s">
        <v>5044</v>
      </c>
      <c r="M5149" t="s">
        <v>2316</v>
      </c>
      <c r="N5149">
        <v>144</v>
      </c>
      <c r="P5149" t="s">
        <v>8008</v>
      </c>
      <c r="Q5149">
        <v>80</v>
      </c>
    </row>
    <row r="5150" spans="1:17" x14ac:dyDescent="0.2">
      <c r="A5150" s="8" t="s">
        <v>4103</v>
      </c>
      <c r="D5150" s="8" t="s">
        <v>7814</v>
      </c>
      <c r="G5150" s="8" t="s">
        <v>8032</v>
      </c>
      <c r="M5150" t="s">
        <v>4103</v>
      </c>
      <c r="N5150">
        <v>119</v>
      </c>
      <c r="P5150" t="s">
        <v>7814</v>
      </c>
      <c r="Q5150">
        <v>56</v>
      </c>
    </row>
    <row r="5151" spans="1:17" x14ac:dyDescent="0.2">
      <c r="A5151" s="8" t="s">
        <v>1341</v>
      </c>
      <c r="D5151" s="8" t="s">
        <v>3079</v>
      </c>
      <c r="G5151" s="8" t="s">
        <v>2964</v>
      </c>
      <c r="M5151" t="s">
        <v>1341</v>
      </c>
      <c r="N5151">
        <v>135</v>
      </c>
      <c r="P5151" t="s">
        <v>3079</v>
      </c>
      <c r="Q5151">
        <v>63</v>
      </c>
    </row>
    <row r="5152" spans="1:17" x14ac:dyDescent="0.2">
      <c r="A5152" s="8" t="s">
        <v>3453</v>
      </c>
      <c r="D5152" s="8" t="s">
        <v>3243</v>
      </c>
      <c r="G5152" s="8" t="s">
        <v>3061</v>
      </c>
      <c r="M5152" t="s">
        <v>3453</v>
      </c>
      <c r="N5152">
        <v>99</v>
      </c>
      <c r="P5152" t="s">
        <v>3243</v>
      </c>
      <c r="Q5152">
        <v>32</v>
      </c>
    </row>
    <row r="5153" spans="1:17" x14ac:dyDescent="0.2">
      <c r="A5153" s="8" t="s">
        <v>7026</v>
      </c>
      <c r="D5153" s="8" t="s">
        <v>8039</v>
      </c>
      <c r="G5153" s="8" t="s">
        <v>7017</v>
      </c>
      <c r="M5153" t="s">
        <v>7026</v>
      </c>
      <c r="N5153">
        <v>86</v>
      </c>
      <c r="P5153" t="s">
        <v>8039</v>
      </c>
      <c r="Q5153">
        <v>55</v>
      </c>
    </row>
    <row r="5154" spans="1:17" x14ac:dyDescent="0.2">
      <c r="A5154" s="8" t="s">
        <v>1669</v>
      </c>
      <c r="D5154" s="8" t="s">
        <v>7084</v>
      </c>
      <c r="G5154" s="8" t="s">
        <v>3099</v>
      </c>
      <c r="M5154" t="s">
        <v>1669</v>
      </c>
      <c r="N5154">
        <v>117</v>
      </c>
      <c r="P5154" t="s">
        <v>7084</v>
      </c>
      <c r="Q5154">
        <v>57</v>
      </c>
    </row>
    <row r="5155" spans="1:17" x14ac:dyDescent="0.2">
      <c r="A5155" s="8" t="s">
        <v>1619</v>
      </c>
      <c r="D5155" s="8" t="s">
        <v>7021</v>
      </c>
      <c r="G5155" s="8" t="s">
        <v>3125</v>
      </c>
      <c r="M5155" t="s">
        <v>1619</v>
      </c>
      <c r="N5155">
        <v>84</v>
      </c>
      <c r="P5155" t="s">
        <v>7021</v>
      </c>
      <c r="Q5155">
        <v>55</v>
      </c>
    </row>
    <row r="5156" spans="1:17" x14ac:dyDescent="0.2">
      <c r="A5156" s="8" t="s">
        <v>7821</v>
      </c>
      <c r="D5156" s="8" t="s">
        <v>4001</v>
      </c>
      <c r="G5156" s="8" t="s">
        <v>7808</v>
      </c>
      <c r="M5156" t="s">
        <v>7821</v>
      </c>
      <c r="N5156">
        <v>72</v>
      </c>
      <c r="P5156" t="s">
        <v>4001</v>
      </c>
      <c r="Q5156">
        <v>52</v>
      </c>
    </row>
    <row r="5157" spans="1:17" x14ac:dyDescent="0.2">
      <c r="A5157" s="8" t="s">
        <v>1802</v>
      </c>
      <c r="D5157" s="8" t="s">
        <v>2834</v>
      </c>
      <c r="G5157" s="8" t="s">
        <v>7809</v>
      </c>
      <c r="M5157" t="s">
        <v>1802</v>
      </c>
      <c r="N5157">
        <v>93</v>
      </c>
      <c r="P5157" t="s">
        <v>2834</v>
      </c>
      <c r="Q5157">
        <v>131</v>
      </c>
    </row>
    <row r="5158" spans="1:17" x14ac:dyDescent="0.2">
      <c r="A5158" s="8" t="s">
        <v>3557</v>
      </c>
      <c r="D5158" s="8" t="s">
        <v>4099</v>
      </c>
      <c r="G5158" s="8" t="s">
        <v>3166</v>
      </c>
      <c r="M5158" t="s">
        <v>3557</v>
      </c>
      <c r="N5158">
        <v>72</v>
      </c>
      <c r="P5158" t="s">
        <v>4099</v>
      </c>
      <c r="Q5158">
        <v>110</v>
      </c>
    </row>
    <row r="5159" spans="1:17" x14ac:dyDescent="0.2">
      <c r="A5159" s="8" t="s">
        <v>3654</v>
      </c>
      <c r="D5159" s="8" t="s">
        <v>1358</v>
      </c>
      <c r="G5159" s="8" t="s">
        <v>3213</v>
      </c>
      <c r="M5159" t="s">
        <v>3654</v>
      </c>
      <c r="N5159">
        <v>80</v>
      </c>
      <c r="P5159" t="s">
        <v>1358</v>
      </c>
      <c r="Q5159">
        <v>125</v>
      </c>
    </row>
    <row r="5160" spans="1:17" x14ac:dyDescent="0.2">
      <c r="A5160" s="8" t="s">
        <v>3672</v>
      </c>
      <c r="D5160" s="8" t="s">
        <v>1459</v>
      </c>
      <c r="G5160" s="8" t="s">
        <v>3294</v>
      </c>
      <c r="M5160" t="s">
        <v>3672</v>
      </c>
      <c r="N5160">
        <v>57</v>
      </c>
      <c r="P5160" t="s">
        <v>1459</v>
      </c>
      <c r="Q5160">
        <v>113</v>
      </c>
    </row>
    <row r="5161" spans="1:17" x14ac:dyDescent="0.2">
      <c r="A5161" s="8" t="s">
        <v>3795</v>
      </c>
      <c r="D5161" s="8" t="s">
        <v>5621</v>
      </c>
      <c r="G5161" s="8" t="s">
        <v>7018</v>
      </c>
      <c r="M5161" t="s">
        <v>3795</v>
      </c>
      <c r="N5161">
        <v>50</v>
      </c>
      <c r="P5161" t="s">
        <v>5621</v>
      </c>
      <c r="Q5161">
        <v>92</v>
      </c>
    </row>
    <row r="5162" spans="1:17" x14ac:dyDescent="0.2">
      <c r="A5162" s="8" t="s">
        <v>3889</v>
      </c>
      <c r="D5162" s="8" t="s">
        <v>1625</v>
      </c>
      <c r="G5162" s="8" t="s">
        <v>2622</v>
      </c>
      <c r="M5162" t="s">
        <v>3889</v>
      </c>
      <c r="N5162">
        <v>45</v>
      </c>
      <c r="P5162" t="s">
        <v>1625</v>
      </c>
      <c r="Q5162">
        <v>118</v>
      </c>
    </row>
    <row r="5163" spans="1:17" x14ac:dyDescent="0.2">
      <c r="A5163" s="8" t="s">
        <v>3998</v>
      </c>
      <c r="D5163" s="8" t="s">
        <v>1724</v>
      </c>
      <c r="G5163" s="8" t="s">
        <v>1397</v>
      </c>
      <c r="M5163" t="s">
        <v>3998</v>
      </c>
      <c r="N5163">
        <v>45</v>
      </c>
      <c r="P5163" t="s">
        <v>1724</v>
      </c>
      <c r="Q5163">
        <v>100</v>
      </c>
    </row>
    <row r="5164" spans="1:17" x14ac:dyDescent="0.2">
      <c r="A5164" s="8" t="s">
        <v>2886</v>
      </c>
      <c r="D5164" s="8" t="s">
        <v>5761</v>
      </c>
      <c r="G5164" s="8" t="s">
        <v>4190</v>
      </c>
      <c r="M5164" t="s">
        <v>2886</v>
      </c>
      <c r="N5164">
        <v>169</v>
      </c>
      <c r="P5164" t="s">
        <v>5761</v>
      </c>
      <c r="Q5164">
        <v>88</v>
      </c>
    </row>
    <row r="5165" spans="1:17" x14ac:dyDescent="0.2">
      <c r="A5165" s="8" t="s">
        <v>2431</v>
      </c>
      <c r="D5165" s="8" t="s">
        <v>7022</v>
      </c>
      <c r="G5165" s="8" t="s">
        <v>4235</v>
      </c>
      <c r="M5165" t="s">
        <v>2431</v>
      </c>
      <c r="N5165">
        <v>158</v>
      </c>
      <c r="P5165" t="s">
        <v>7022</v>
      </c>
      <c r="Q5165">
        <v>68</v>
      </c>
    </row>
    <row r="5166" spans="1:17" x14ac:dyDescent="0.2">
      <c r="A5166" s="8" t="s">
        <v>2149</v>
      </c>
      <c r="D5166" s="8" t="s">
        <v>5788</v>
      </c>
      <c r="G5166" s="8" t="s">
        <v>1547</v>
      </c>
      <c r="M5166" t="s">
        <v>2149</v>
      </c>
      <c r="N5166">
        <v>150</v>
      </c>
      <c r="P5166" t="s">
        <v>5788</v>
      </c>
      <c r="Q5166">
        <v>101</v>
      </c>
    </row>
    <row r="5167" spans="1:17" x14ac:dyDescent="0.2">
      <c r="A5167" s="8" t="s">
        <v>2148</v>
      </c>
      <c r="D5167" s="8" t="s">
        <v>5799</v>
      </c>
      <c r="G5167" s="8" t="s">
        <v>1764</v>
      </c>
      <c r="M5167" t="s">
        <v>2148</v>
      </c>
      <c r="N5167">
        <v>120</v>
      </c>
      <c r="P5167" t="s">
        <v>5799</v>
      </c>
      <c r="Q5167">
        <v>74</v>
      </c>
    </row>
    <row r="5168" spans="1:17" x14ac:dyDescent="0.2">
      <c r="A5168" s="8" t="s">
        <v>7027</v>
      </c>
      <c r="D5168" s="8" t="s">
        <v>5822</v>
      </c>
      <c r="G5168" s="8" t="s">
        <v>7810</v>
      </c>
      <c r="M5168" t="s">
        <v>7027</v>
      </c>
      <c r="N5168">
        <v>109</v>
      </c>
      <c r="P5168" t="s">
        <v>5822</v>
      </c>
      <c r="Q5168">
        <v>63</v>
      </c>
    </row>
    <row r="5169" spans="1:17" x14ac:dyDescent="0.2">
      <c r="A5169" s="8" t="s">
        <v>5658</v>
      </c>
      <c r="D5169" s="8" t="s">
        <v>5890</v>
      </c>
      <c r="G5169" s="8" t="s">
        <v>1840</v>
      </c>
      <c r="M5169" t="s">
        <v>5658</v>
      </c>
      <c r="N5169">
        <v>80</v>
      </c>
      <c r="P5169" t="s">
        <v>5890</v>
      </c>
      <c r="Q5169">
        <v>72</v>
      </c>
    </row>
    <row r="5170" spans="1:17" x14ac:dyDescent="0.2">
      <c r="A5170" s="8" t="s">
        <v>7185</v>
      </c>
      <c r="D5170" s="8" t="s">
        <v>5896</v>
      </c>
      <c r="G5170" s="8" t="s">
        <v>4566</v>
      </c>
      <c r="M5170" t="s">
        <v>7185</v>
      </c>
      <c r="N5170">
        <v>57</v>
      </c>
      <c r="P5170" t="s">
        <v>5896</v>
      </c>
      <c r="Q5170">
        <v>50</v>
      </c>
    </row>
    <row r="5171" spans="1:17" x14ac:dyDescent="0.2">
      <c r="A5171" s="8" t="s">
        <v>6016</v>
      </c>
      <c r="D5171" s="8" t="s">
        <v>5937</v>
      </c>
      <c r="G5171" s="8" t="s">
        <v>7287</v>
      </c>
      <c r="M5171" t="s">
        <v>6016</v>
      </c>
      <c r="N5171">
        <v>53</v>
      </c>
      <c r="P5171" t="s">
        <v>5937</v>
      </c>
      <c r="Q5171">
        <v>45</v>
      </c>
    </row>
    <row r="5172" spans="1:17" x14ac:dyDescent="0.2">
      <c r="A5172" s="8" t="s">
        <v>2841</v>
      </c>
      <c r="D5172" s="8" t="s">
        <v>7288</v>
      </c>
      <c r="G5172" s="8" t="s">
        <v>4610</v>
      </c>
      <c r="M5172" t="s">
        <v>2841</v>
      </c>
      <c r="N5172">
        <v>127</v>
      </c>
      <c r="P5172" t="s">
        <v>7288</v>
      </c>
      <c r="Q5172">
        <v>36</v>
      </c>
    </row>
    <row r="5173" spans="1:17" x14ac:dyDescent="0.2">
      <c r="A5173" s="8" t="s">
        <v>6298</v>
      </c>
      <c r="D5173" s="8" t="s">
        <v>6064</v>
      </c>
      <c r="G5173" s="8" t="s">
        <v>4628</v>
      </c>
      <c r="M5173" t="s">
        <v>6298</v>
      </c>
      <c r="N5173">
        <v>110</v>
      </c>
      <c r="P5173" t="s">
        <v>6064</v>
      </c>
      <c r="Q5173">
        <v>53</v>
      </c>
    </row>
    <row r="5174" spans="1:17" x14ac:dyDescent="0.2">
      <c r="A5174" s="8" t="s">
        <v>6305</v>
      </c>
      <c r="D5174" s="8" t="s">
        <v>6124</v>
      </c>
      <c r="G5174" s="8" t="s">
        <v>4709</v>
      </c>
      <c r="M5174" t="s">
        <v>6305</v>
      </c>
      <c r="N5174">
        <v>103</v>
      </c>
      <c r="P5174" t="s">
        <v>6124</v>
      </c>
      <c r="Q5174">
        <v>33</v>
      </c>
    </row>
    <row r="5175" spans="1:17" x14ac:dyDescent="0.2">
      <c r="A5175" s="8" t="s">
        <v>5119</v>
      </c>
      <c r="D5175" s="8" t="s">
        <v>7289</v>
      </c>
      <c r="G5175" s="8" t="s">
        <v>4752</v>
      </c>
      <c r="M5175" t="s">
        <v>5119</v>
      </c>
      <c r="N5175">
        <v>105</v>
      </c>
      <c r="P5175" t="s">
        <v>7289</v>
      </c>
      <c r="Q5175">
        <v>32</v>
      </c>
    </row>
    <row r="5176" spans="1:17" x14ac:dyDescent="0.2">
      <c r="A5176" s="8" t="s">
        <v>7133</v>
      </c>
      <c r="D5176" s="8" t="s">
        <v>6177</v>
      </c>
      <c r="G5176" s="8" t="s">
        <v>4838</v>
      </c>
      <c r="M5176" t="s">
        <v>7133</v>
      </c>
      <c r="N5176">
        <v>89</v>
      </c>
      <c r="P5176" t="s">
        <v>6177</v>
      </c>
      <c r="Q5176">
        <v>56</v>
      </c>
    </row>
    <row r="5177" spans="1:17" x14ac:dyDescent="0.2">
      <c r="A5177" s="8" t="s">
        <v>5144</v>
      </c>
      <c r="D5177" s="8" t="s">
        <v>2615</v>
      </c>
      <c r="G5177" s="8" t="s">
        <v>8445</v>
      </c>
      <c r="M5177" t="s">
        <v>5144</v>
      </c>
      <c r="N5177">
        <v>72</v>
      </c>
      <c r="P5177" t="s">
        <v>2615</v>
      </c>
      <c r="Q5177">
        <v>157</v>
      </c>
    </row>
    <row r="5178" spans="1:17" x14ac:dyDescent="0.2">
      <c r="A5178" s="8" t="s">
        <v>5224</v>
      </c>
      <c r="D5178" s="8" t="s">
        <v>1917</v>
      </c>
      <c r="G5178" s="8" t="s">
        <v>2724</v>
      </c>
      <c r="M5178" t="s">
        <v>5224</v>
      </c>
      <c r="N5178">
        <v>69</v>
      </c>
      <c r="P5178" t="s">
        <v>1917</v>
      </c>
      <c r="Q5178">
        <v>152</v>
      </c>
    </row>
    <row r="5179" spans="1:17" x14ac:dyDescent="0.2">
      <c r="A5179" s="8" t="s">
        <v>5306</v>
      </c>
      <c r="D5179" s="8" t="s">
        <v>2018</v>
      </c>
      <c r="G5179" s="8" t="s">
        <v>2108</v>
      </c>
      <c r="M5179" t="s">
        <v>5306</v>
      </c>
      <c r="N5179">
        <v>75</v>
      </c>
      <c r="P5179" t="s">
        <v>2018</v>
      </c>
      <c r="Q5179">
        <v>151</v>
      </c>
    </row>
    <row r="5180" spans="1:17" x14ac:dyDescent="0.2">
      <c r="A5180" s="8" t="s">
        <v>7291</v>
      </c>
      <c r="D5180" s="8" t="s">
        <v>2368</v>
      </c>
      <c r="G5180" s="8" t="s">
        <v>2289</v>
      </c>
      <c r="M5180" t="s">
        <v>7291</v>
      </c>
      <c r="N5180">
        <v>52</v>
      </c>
      <c r="P5180" t="s">
        <v>2368</v>
      </c>
      <c r="Q5180">
        <v>135</v>
      </c>
    </row>
    <row r="5181" spans="1:17" x14ac:dyDescent="0.2">
      <c r="A5181" s="8" t="s">
        <v>7822</v>
      </c>
      <c r="D5181" s="8" t="s">
        <v>6248</v>
      </c>
      <c r="G5181" s="8" t="s">
        <v>4953</v>
      </c>
      <c r="M5181" t="s">
        <v>7822</v>
      </c>
      <c r="N5181">
        <v>39</v>
      </c>
      <c r="P5181" t="s">
        <v>6248</v>
      </c>
      <c r="Q5181">
        <v>122</v>
      </c>
    </row>
    <row r="5182" spans="1:17" x14ac:dyDescent="0.2">
      <c r="A5182" s="8" t="s">
        <v>7134</v>
      </c>
      <c r="D5182" s="8" t="s">
        <v>5652</v>
      </c>
      <c r="G5182" s="8" t="s">
        <v>4970</v>
      </c>
      <c r="M5182" t="s">
        <v>7134</v>
      </c>
      <c r="N5182">
        <v>33</v>
      </c>
      <c r="P5182" t="s">
        <v>5652</v>
      </c>
      <c r="Q5182">
        <v>89</v>
      </c>
    </row>
    <row r="5183" spans="1:17" x14ac:dyDescent="0.2">
      <c r="A5183" s="8" t="s">
        <v>8011</v>
      </c>
      <c r="D5183" s="8" t="s">
        <v>7290</v>
      </c>
      <c r="G5183" s="8" t="s">
        <v>7812</v>
      </c>
      <c r="M5183" t="s">
        <v>8011</v>
      </c>
      <c r="N5183">
        <v>31</v>
      </c>
      <c r="P5183" t="s">
        <v>7290</v>
      </c>
      <c r="Q5183">
        <v>58</v>
      </c>
    </row>
    <row r="5184" spans="1:17" x14ac:dyDescent="0.2">
      <c r="A5184" s="8" t="s">
        <v>5476</v>
      </c>
      <c r="D5184" s="8" t="s">
        <v>7816</v>
      </c>
      <c r="G5184" s="8" t="s">
        <v>7019</v>
      </c>
      <c r="M5184" t="s">
        <v>5476</v>
      </c>
      <c r="N5184">
        <v>117</v>
      </c>
      <c r="P5184" t="s">
        <v>7816</v>
      </c>
      <c r="Q5184">
        <v>38</v>
      </c>
    </row>
    <row r="5185" spans="1:17" x14ac:dyDescent="0.2">
      <c r="A5185" s="8" t="s">
        <v>7823</v>
      </c>
      <c r="D5185" s="8" t="s">
        <v>2769</v>
      </c>
      <c r="G5185" s="8" t="s">
        <v>3059</v>
      </c>
      <c r="M5185" t="s">
        <v>7823</v>
      </c>
      <c r="N5185">
        <v>105</v>
      </c>
      <c r="P5185" t="s">
        <v>2769</v>
      </c>
      <c r="Q5185">
        <v>139</v>
      </c>
    </row>
    <row r="5186" spans="1:17" x14ac:dyDescent="0.2">
      <c r="A5186" s="8" t="s">
        <v>6665</v>
      </c>
      <c r="D5186" s="8" t="s">
        <v>6274</v>
      </c>
      <c r="G5186" s="8" t="s">
        <v>3153</v>
      </c>
      <c r="M5186" t="s">
        <v>6665</v>
      </c>
      <c r="N5186">
        <v>126</v>
      </c>
      <c r="P5186" t="s">
        <v>6274</v>
      </c>
      <c r="Q5186">
        <v>113</v>
      </c>
    </row>
    <row r="5187" spans="1:17" x14ac:dyDescent="0.2">
      <c r="A5187" s="8" t="s">
        <v>6666</v>
      </c>
      <c r="D5187" s="8" t="s">
        <v>8141</v>
      </c>
      <c r="G5187" s="8" t="s">
        <v>8005</v>
      </c>
      <c r="M5187" t="s">
        <v>6666</v>
      </c>
      <c r="N5187">
        <v>113</v>
      </c>
      <c r="P5187" t="s">
        <v>8141</v>
      </c>
      <c r="Q5187">
        <v>117</v>
      </c>
    </row>
    <row r="5188" spans="1:17" x14ac:dyDescent="0.2">
      <c r="A5188" s="8" t="s">
        <v>2934</v>
      </c>
      <c r="D5188" s="8" t="s">
        <v>3461</v>
      </c>
      <c r="G5188" s="8" t="s">
        <v>8446</v>
      </c>
      <c r="M5188" t="s">
        <v>2934</v>
      </c>
      <c r="N5188">
        <v>117</v>
      </c>
      <c r="P5188" t="s">
        <v>3461</v>
      </c>
      <c r="Q5188">
        <v>101</v>
      </c>
    </row>
    <row r="5189" spans="1:17" x14ac:dyDescent="0.2">
      <c r="A5189" s="8" t="s">
        <v>7824</v>
      </c>
      <c r="D5189" s="8" t="s">
        <v>6324</v>
      </c>
      <c r="G5189" s="8" t="s">
        <v>7183</v>
      </c>
      <c r="M5189" t="s">
        <v>7824</v>
      </c>
      <c r="N5189">
        <v>73</v>
      </c>
      <c r="P5189" t="s">
        <v>6324</v>
      </c>
      <c r="Q5189">
        <v>64</v>
      </c>
    </row>
    <row r="5190" spans="1:17" x14ac:dyDescent="0.2">
      <c r="A5190" s="8" t="s">
        <v>3057</v>
      </c>
      <c r="D5190" s="8" t="s">
        <v>8010</v>
      </c>
      <c r="G5190" s="8" t="s">
        <v>2627</v>
      </c>
      <c r="M5190" t="s">
        <v>3057</v>
      </c>
      <c r="N5190">
        <v>51</v>
      </c>
      <c r="P5190" t="s">
        <v>8010</v>
      </c>
      <c r="Q5190">
        <v>49</v>
      </c>
    </row>
    <row r="5191" spans="1:17" x14ac:dyDescent="0.2">
      <c r="A5191" s="8" t="s">
        <v>3155</v>
      </c>
      <c r="D5191" s="8" t="s">
        <v>3898</v>
      </c>
      <c r="G5191" s="8" t="s">
        <v>2069</v>
      </c>
      <c r="M5191" t="s">
        <v>3155</v>
      </c>
      <c r="N5191">
        <v>51</v>
      </c>
      <c r="P5191" t="s">
        <v>3898</v>
      </c>
      <c r="Q5191">
        <v>33</v>
      </c>
    </row>
    <row r="5192" spans="1:17" x14ac:dyDescent="0.2">
      <c r="A5192" s="8" t="s">
        <v>3245</v>
      </c>
      <c r="D5192" s="8" t="s">
        <v>2833</v>
      </c>
      <c r="G5192" s="8" t="s">
        <v>2255</v>
      </c>
      <c r="M5192" t="s">
        <v>3245</v>
      </c>
      <c r="N5192">
        <v>26</v>
      </c>
      <c r="P5192" t="s">
        <v>2833</v>
      </c>
      <c r="Q5192">
        <v>148</v>
      </c>
    </row>
    <row r="5193" spans="1:17" x14ac:dyDescent="0.2">
      <c r="A5193" s="8" t="s">
        <v>3327</v>
      </c>
      <c r="D5193" s="8" t="s">
        <v>4142</v>
      </c>
      <c r="G5193" s="8" t="s">
        <v>3400</v>
      </c>
      <c r="M5193" t="s">
        <v>3327</v>
      </c>
      <c r="N5193">
        <v>106</v>
      </c>
      <c r="P5193" t="s">
        <v>4142</v>
      </c>
      <c r="Q5193">
        <v>124</v>
      </c>
    </row>
    <row r="5194" spans="1:17" x14ac:dyDescent="0.2">
      <c r="A5194" s="8" t="s">
        <v>2796</v>
      </c>
      <c r="D5194" s="8" t="s">
        <v>7023</v>
      </c>
      <c r="G5194" s="8" t="s">
        <v>3383</v>
      </c>
      <c r="M5194" t="s">
        <v>2796</v>
      </c>
      <c r="N5194">
        <v>127</v>
      </c>
      <c r="P5194" t="s">
        <v>7023</v>
      </c>
      <c r="Q5194">
        <v>118</v>
      </c>
    </row>
    <row r="5195" spans="1:17" x14ac:dyDescent="0.2">
      <c r="A5195" s="8" t="s">
        <v>4181</v>
      </c>
      <c r="D5195" s="8" t="s">
        <v>7184</v>
      </c>
      <c r="G5195" s="8" t="s">
        <v>7813</v>
      </c>
      <c r="M5195" t="s">
        <v>4181</v>
      </c>
      <c r="N5195">
        <v>113</v>
      </c>
      <c r="P5195" t="s">
        <v>7184</v>
      </c>
      <c r="Q5195">
        <v>109</v>
      </c>
    </row>
    <row r="5196" spans="1:17" x14ac:dyDescent="0.2">
      <c r="A5196" s="8" t="s">
        <v>7825</v>
      </c>
      <c r="D5196" s="8" t="s">
        <v>4182</v>
      </c>
      <c r="G5196" s="8" t="s">
        <v>7020</v>
      </c>
      <c r="M5196" t="s">
        <v>7825</v>
      </c>
      <c r="N5196">
        <v>83</v>
      </c>
      <c r="P5196" t="s">
        <v>4182</v>
      </c>
      <c r="Q5196">
        <v>126</v>
      </c>
    </row>
    <row r="5197" spans="1:17" x14ac:dyDescent="0.2">
      <c r="A5197" s="8" t="s">
        <v>4287</v>
      </c>
      <c r="D5197" s="8" t="s">
        <v>4231</v>
      </c>
      <c r="G5197" s="8" t="s">
        <v>3151</v>
      </c>
      <c r="M5197" t="s">
        <v>4287</v>
      </c>
      <c r="N5197">
        <v>104</v>
      </c>
      <c r="P5197" t="s">
        <v>4231</v>
      </c>
      <c r="Q5197">
        <v>106</v>
      </c>
    </row>
    <row r="5198" spans="1:17" x14ac:dyDescent="0.2">
      <c r="A5198" s="8" t="s">
        <v>4326</v>
      </c>
      <c r="D5198" s="8" t="s">
        <v>7817</v>
      </c>
      <c r="G5198" s="8" t="s">
        <v>8006</v>
      </c>
      <c r="M5198" t="s">
        <v>4326</v>
      </c>
      <c r="N5198">
        <v>64</v>
      </c>
      <c r="P5198" t="s">
        <v>7817</v>
      </c>
      <c r="Q5198">
        <v>89</v>
      </c>
    </row>
    <row r="5199" spans="1:17" x14ac:dyDescent="0.2">
      <c r="A5199" s="8" t="s">
        <v>4499</v>
      </c>
      <c r="D5199" s="8" t="s">
        <v>4271</v>
      </c>
      <c r="G5199" s="8" t="s">
        <v>8007</v>
      </c>
      <c r="M5199" t="s">
        <v>4499</v>
      </c>
      <c r="N5199">
        <v>78</v>
      </c>
      <c r="P5199" t="s">
        <v>4271</v>
      </c>
      <c r="Q5199">
        <v>90</v>
      </c>
    </row>
    <row r="5200" spans="1:17" x14ac:dyDescent="0.2">
      <c r="A5200" s="8" t="s">
        <v>4654</v>
      </c>
      <c r="D5200" s="8" t="s">
        <v>4306</v>
      </c>
      <c r="G5200" s="8" t="s">
        <v>2714</v>
      </c>
      <c r="M5200" t="s">
        <v>4654</v>
      </c>
      <c r="N5200">
        <v>59</v>
      </c>
      <c r="P5200" t="s">
        <v>4306</v>
      </c>
      <c r="Q5200">
        <v>84</v>
      </c>
    </row>
    <row r="5201" spans="1:17" x14ac:dyDescent="0.2">
      <c r="A5201" s="8" t="s">
        <v>4866</v>
      </c>
      <c r="D5201" s="8" t="s">
        <v>4337</v>
      </c>
      <c r="G5201" s="8" t="s">
        <v>2243</v>
      </c>
      <c r="M5201" t="s">
        <v>4866</v>
      </c>
      <c r="N5201">
        <v>132</v>
      </c>
      <c r="P5201" t="s">
        <v>4337</v>
      </c>
      <c r="Q5201">
        <v>64</v>
      </c>
    </row>
    <row r="5202" spans="1:17" x14ac:dyDescent="0.2">
      <c r="A5202" s="8" t="s">
        <v>4889</v>
      </c>
      <c r="D5202" s="8" t="s">
        <v>4553</v>
      </c>
      <c r="G5202" s="8" t="s">
        <v>3363</v>
      </c>
      <c r="M5202" t="s">
        <v>4889</v>
      </c>
      <c r="N5202">
        <v>110</v>
      </c>
      <c r="P5202" t="s">
        <v>4553</v>
      </c>
      <c r="Q5202">
        <v>72</v>
      </c>
    </row>
    <row r="5203" spans="1:17" x14ac:dyDescent="0.2">
      <c r="A5203" s="8" t="s">
        <v>2646</v>
      </c>
      <c r="D5203" s="8" t="s">
        <v>7024</v>
      </c>
      <c r="G5203" s="8" t="s">
        <v>8008</v>
      </c>
      <c r="M5203" t="s">
        <v>2646</v>
      </c>
      <c r="N5203">
        <v>151</v>
      </c>
      <c r="P5203" t="s">
        <v>7024</v>
      </c>
      <c r="Q5203">
        <v>58</v>
      </c>
    </row>
    <row r="5204" spans="1:17" x14ac:dyDescent="0.2">
      <c r="A5204" s="8" t="s">
        <v>2268</v>
      </c>
      <c r="D5204" s="8" t="s">
        <v>4885</v>
      </c>
      <c r="G5204" s="8" t="s">
        <v>7814</v>
      </c>
      <c r="M5204" t="s">
        <v>2268</v>
      </c>
      <c r="N5204">
        <v>132</v>
      </c>
      <c r="P5204" t="s">
        <v>4885</v>
      </c>
      <c r="Q5204">
        <v>118</v>
      </c>
    </row>
    <row r="5205" spans="1:17" x14ac:dyDescent="0.2">
      <c r="A5205" s="8" t="s">
        <v>4978</v>
      </c>
      <c r="D5205" s="8" t="s">
        <v>5049</v>
      </c>
      <c r="G5205" s="8" t="s">
        <v>3079</v>
      </c>
      <c r="M5205" t="s">
        <v>4978</v>
      </c>
      <c r="N5205">
        <v>146</v>
      </c>
      <c r="P5205" t="s">
        <v>5049</v>
      </c>
      <c r="Q5205">
        <v>110</v>
      </c>
    </row>
    <row r="5206" spans="1:17" x14ac:dyDescent="0.2">
      <c r="A5206" s="8" t="s">
        <v>5071</v>
      </c>
      <c r="D5206" s="8" t="s">
        <v>5483</v>
      </c>
      <c r="G5206" s="8" t="s">
        <v>3243</v>
      </c>
      <c r="M5206" t="s">
        <v>5071</v>
      </c>
      <c r="N5206">
        <v>110</v>
      </c>
      <c r="P5206" t="s">
        <v>5483</v>
      </c>
      <c r="Q5206">
        <v>129</v>
      </c>
    </row>
    <row r="5207" spans="1:17" x14ac:dyDescent="0.2">
      <c r="A5207" s="8" t="s">
        <v>7826</v>
      </c>
      <c r="D5207" s="8" t="s">
        <v>8142</v>
      </c>
      <c r="G5207" s="8" t="s">
        <v>8447</v>
      </c>
      <c r="M5207" t="s">
        <v>7826</v>
      </c>
      <c r="N5207">
        <v>91</v>
      </c>
      <c r="P5207" t="s">
        <v>8142</v>
      </c>
      <c r="Q5207">
        <v>111</v>
      </c>
    </row>
    <row r="5208" spans="1:17" x14ac:dyDescent="0.2">
      <c r="A5208" s="8" t="s">
        <v>4303</v>
      </c>
      <c r="D5208" s="8" t="s">
        <v>1320</v>
      </c>
      <c r="G5208" s="8" t="s">
        <v>8039</v>
      </c>
      <c r="M5208" t="s">
        <v>4303</v>
      </c>
      <c r="N5208">
        <v>89</v>
      </c>
      <c r="P5208" t="s">
        <v>1320</v>
      </c>
      <c r="Q5208">
        <v>133</v>
      </c>
    </row>
    <row r="5209" spans="1:17" x14ac:dyDescent="0.2">
      <c r="A5209" s="8" t="s">
        <v>7028</v>
      </c>
      <c r="D5209" s="8" t="s">
        <v>1396</v>
      </c>
      <c r="G5209" s="8" t="s">
        <v>7084</v>
      </c>
      <c r="M5209" t="s">
        <v>7028</v>
      </c>
      <c r="N5209">
        <v>100</v>
      </c>
      <c r="P5209" t="s">
        <v>1396</v>
      </c>
      <c r="Q5209">
        <v>98</v>
      </c>
    </row>
    <row r="5210" spans="1:17" x14ac:dyDescent="0.2">
      <c r="A5210" s="8" t="s">
        <v>4365</v>
      </c>
      <c r="D5210" s="8" t="s">
        <v>7025</v>
      </c>
      <c r="G5210" s="8" t="s">
        <v>7021</v>
      </c>
      <c r="M5210" t="s">
        <v>4365</v>
      </c>
      <c r="N5210">
        <v>79</v>
      </c>
      <c r="P5210" t="s">
        <v>7025</v>
      </c>
      <c r="Q5210">
        <v>100</v>
      </c>
    </row>
    <row r="5211" spans="1:17" x14ac:dyDescent="0.2">
      <c r="A5211" s="8" t="s">
        <v>4323</v>
      </c>
      <c r="D5211" s="8" t="s">
        <v>1746</v>
      </c>
      <c r="G5211" s="8" t="s">
        <v>4001</v>
      </c>
      <c r="M5211" t="s">
        <v>4323</v>
      </c>
      <c r="N5211">
        <v>72</v>
      </c>
      <c r="P5211" t="s">
        <v>1746</v>
      </c>
      <c r="Q5211">
        <v>104</v>
      </c>
    </row>
    <row r="5212" spans="1:17" x14ac:dyDescent="0.2">
      <c r="A5212" s="8" t="s">
        <v>4490</v>
      </c>
      <c r="D5212" s="8" t="s">
        <v>3102</v>
      </c>
      <c r="G5212" s="8" t="s">
        <v>2834</v>
      </c>
      <c r="M5212" t="s">
        <v>4490</v>
      </c>
      <c r="N5212">
        <v>68</v>
      </c>
      <c r="P5212" t="s">
        <v>3102</v>
      </c>
      <c r="Q5212">
        <v>62</v>
      </c>
    </row>
    <row r="5213" spans="1:17" x14ac:dyDescent="0.2">
      <c r="A5213" s="8" t="s">
        <v>4543</v>
      </c>
      <c r="D5213" s="8" t="s">
        <v>6741</v>
      </c>
      <c r="G5213" s="8" t="s">
        <v>4099</v>
      </c>
      <c r="M5213" t="s">
        <v>4543</v>
      </c>
      <c r="N5213">
        <v>59</v>
      </c>
      <c r="P5213" t="s">
        <v>6741</v>
      </c>
      <c r="Q5213">
        <v>66</v>
      </c>
    </row>
    <row r="5214" spans="1:17" x14ac:dyDescent="0.2">
      <c r="A5214" s="8" t="s">
        <v>4637</v>
      </c>
      <c r="D5214" s="8" t="s">
        <v>7818</v>
      </c>
      <c r="G5214" s="8" t="s">
        <v>1358</v>
      </c>
      <c r="M5214" t="s">
        <v>4637</v>
      </c>
      <c r="N5214">
        <v>72</v>
      </c>
      <c r="P5214" t="s">
        <v>7818</v>
      </c>
      <c r="Q5214">
        <v>33</v>
      </c>
    </row>
    <row r="5215" spans="1:17" x14ac:dyDescent="0.2">
      <c r="A5215" s="8" t="s">
        <v>4650</v>
      </c>
      <c r="D5215" s="8" t="s">
        <v>3286</v>
      </c>
      <c r="G5215" s="8" t="s">
        <v>1459</v>
      </c>
      <c r="M5215" t="s">
        <v>4650</v>
      </c>
      <c r="N5215">
        <v>63</v>
      </c>
      <c r="P5215" t="s">
        <v>3286</v>
      </c>
      <c r="Q5215">
        <v>46</v>
      </c>
    </row>
    <row r="5216" spans="1:17" x14ac:dyDescent="0.2">
      <c r="A5216" s="8" t="s">
        <v>4806</v>
      </c>
      <c r="D5216" s="8" t="s">
        <v>3331</v>
      </c>
      <c r="G5216" s="8" t="s">
        <v>5621</v>
      </c>
      <c r="M5216" t="s">
        <v>4806</v>
      </c>
      <c r="N5216">
        <v>43</v>
      </c>
      <c r="P5216" t="s">
        <v>3331</v>
      </c>
      <c r="Q5216">
        <v>111</v>
      </c>
    </row>
    <row r="5217" spans="1:17" x14ac:dyDescent="0.2">
      <c r="A5217" s="8" t="s">
        <v>4862</v>
      </c>
      <c r="D5217" s="8" t="s">
        <v>2578</v>
      </c>
      <c r="G5217" s="8" t="s">
        <v>1625</v>
      </c>
      <c r="M5217" t="s">
        <v>4862</v>
      </c>
      <c r="N5217">
        <v>134</v>
      </c>
      <c r="P5217" t="s">
        <v>2578</v>
      </c>
      <c r="Q5217">
        <v>162</v>
      </c>
    </row>
    <row r="5218" spans="1:17" x14ac:dyDescent="0.2">
      <c r="A5218" s="8" t="s">
        <v>2717</v>
      </c>
      <c r="D5218" s="8" t="s">
        <v>1938</v>
      </c>
      <c r="G5218" s="8" t="s">
        <v>1724</v>
      </c>
      <c r="M5218" t="s">
        <v>2717</v>
      </c>
      <c r="N5218">
        <v>146</v>
      </c>
      <c r="P5218" t="s">
        <v>1938</v>
      </c>
      <c r="Q5218">
        <v>155</v>
      </c>
    </row>
    <row r="5219" spans="1:17" x14ac:dyDescent="0.2">
      <c r="A5219" s="8" t="s">
        <v>2120</v>
      </c>
      <c r="D5219" s="8" t="s">
        <v>1964</v>
      </c>
      <c r="G5219" s="8" t="s">
        <v>5761</v>
      </c>
      <c r="M5219" t="s">
        <v>2120</v>
      </c>
      <c r="N5219">
        <v>137</v>
      </c>
      <c r="P5219" t="s">
        <v>1964</v>
      </c>
      <c r="Q5219">
        <v>155</v>
      </c>
    </row>
    <row r="5220" spans="1:17" x14ac:dyDescent="0.2">
      <c r="A5220" s="8" t="s">
        <v>2267</v>
      </c>
      <c r="D5220" s="8" t="s">
        <v>2256</v>
      </c>
      <c r="G5220" s="8" t="s">
        <v>7022</v>
      </c>
      <c r="M5220" t="s">
        <v>2267</v>
      </c>
      <c r="N5220">
        <v>132</v>
      </c>
      <c r="P5220" t="s">
        <v>2256</v>
      </c>
      <c r="Q5220">
        <v>125</v>
      </c>
    </row>
    <row r="5221" spans="1:17" x14ac:dyDescent="0.2">
      <c r="A5221" s="8" t="s">
        <v>5066</v>
      </c>
      <c r="D5221" s="8" t="s">
        <v>1426</v>
      </c>
      <c r="G5221" s="8" t="s">
        <v>5788</v>
      </c>
      <c r="M5221" t="s">
        <v>5066</v>
      </c>
      <c r="N5221">
        <v>114</v>
      </c>
      <c r="P5221" t="s">
        <v>1426</v>
      </c>
      <c r="Q5221">
        <v>125</v>
      </c>
    </row>
    <row r="5222" spans="1:17" x14ac:dyDescent="0.2">
      <c r="A5222" s="8" t="s">
        <v>5610</v>
      </c>
      <c r="D5222" s="8" t="s">
        <v>3421</v>
      </c>
      <c r="G5222" s="8" t="s">
        <v>5799</v>
      </c>
      <c r="M5222" t="s">
        <v>5610</v>
      </c>
      <c r="N5222">
        <v>102</v>
      </c>
      <c r="P5222" t="s">
        <v>3421</v>
      </c>
      <c r="Q5222">
        <v>112</v>
      </c>
    </row>
    <row r="5223" spans="1:17" x14ac:dyDescent="0.2">
      <c r="A5223" s="8" t="s">
        <v>7827</v>
      </c>
      <c r="D5223" s="8" t="s">
        <v>7819</v>
      </c>
      <c r="G5223" s="8" t="s">
        <v>5822</v>
      </c>
      <c r="M5223" t="s">
        <v>7827</v>
      </c>
      <c r="N5223">
        <v>95</v>
      </c>
      <c r="P5223" t="s">
        <v>7819</v>
      </c>
      <c r="Q5223">
        <v>81</v>
      </c>
    </row>
    <row r="5224" spans="1:17" x14ac:dyDescent="0.2">
      <c r="A5224" s="8" t="s">
        <v>7828</v>
      </c>
      <c r="D5224" s="8" t="s">
        <v>1566</v>
      </c>
      <c r="G5224" s="8" t="s">
        <v>5890</v>
      </c>
      <c r="M5224" t="s">
        <v>7828</v>
      </c>
      <c r="N5224">
        <v>83</v>
      </c>
      <c r="P5224" t="s">
        <v>1566</v>
      </c>
      <c r="Q5224">
        <v>114</v>
      </c>
    </row>
    <row r="5225" spans="1:17" x14ac:dyDescent="0.2">
      <c r="A5225" s="8" t="s">
        <v>7829</v>
      </c>
      <c r="D5225" s="8" t="s">
        <v>3523</v>
      </c>
      <c r="G5225" s="8" t="s">
        <v>5896</v>
      </c>
      <c r="M5225" t="s">
        <v>7829</v>
      </c>
      <c r="N5225">
        <v>67</v>
      </c>
      <c r="P5225" t="s">
        <v>3523</v>
      </c>
      <c r="Q5225">
        <v>85</v>
      </c>
    </row>
    <row r="5226" spans="1:17" x14ac:dyDescent="0.2">
      <c r="A5226" s="8" t="s">
        <v>5851</v>
      </c>
      <c r="D5226" s="8" t="s">
        <v>1710</v>
      </c>
      <c r="G5226" s="8" t="s">
        <v>5937</v>
      </c>
      <c r="M5226" t="s">
        <v>5851</v>
      </c>
      <c r="N5226">
        <v>74</v>
      </c>
      <c r="P5226" t="s">
        <v>1710</v>
      </c>
      <c r="Q5226">
        <v>87</v>
      </c>
    </row>
    <row r="5227" spans="1:17" x14ac:dyDescent="0.2">
      <c r="A5227" s="8" t="s">
        <v>7830</v>
      </c>
      <c r="D5227" s="8" t="s">
        <v>3601</v>
      </c>
      <c r="G5227" s="8" t="s">
        <v>7288</v>
      </c>
      <c r="M5227" t="s">
        <v>7830</v>
      </c>
      <c r="N5227">
        <v>67</v>
      </c>
      <c r="P5227" t="s">
        <v>3601</v>
      </c>
      <c r="Q5227">
        <v>74</v>
      </c>
    </row>
    <row r="5228" spans="1:17" x14ac:dyDescent="0.2">
      <c r="A5228" s="8" t="s">
        <v>5975</v>
      </c>
      <c r="D5228" s="8" t="s">
        <v>3644</v>
      </c>
      <c r="G5228" s="8" t="s">
        <v>8448</v>
      </c>
      <c r="M5228" t="s">
        <v>5975</v>
      </c>
      <c r="N5228">
        <v>48</v>
      </c>
      <c r="P5228" t="s">
        <v>3644</v>
      </c>
      <c r="Q5228">
        <v>78</v>
      </c>
    </row>
    <row r="5229" spans="1:17" x14ac:dyDescent="0.2">
      <c r="A5229" s="8" t="s">
        <v>6044</v>
      </c>
      <c r="D5229" s="8" t="s">
        <v>3621</v>
      </c>
      <c r="G5229" s="8" t="s">
        <v>6064</v>
      </c>
      <c r="M5229" t="s">
        <v>6044</v>
      </c>
      <c r="N5229">
        <v>40</v>
      </c>
      <c r="P5229" t="s">
        <v>3621</v>
      </c>
      <c r="Q5229">
        <v>55</v>
      </c>
    </row>
    <row r="5230" spans="1:17" x14ac:dyDescent="0.2">
      <c r="A5230" s="8" t="s">
        <v>6104</v>
      </c>
      <c r="D5230" s="8" t="s">
        <v>3796</v>
      </c>
      <c r="G5230" s="8" t="s">
        <v>6124</v>
      </c>
      <c r="M5230" t="s">
        <v>6104</v>
      </c>
      <c r="N5230">
        <v>39</v>
      </c>
      <c r="P5230" t="s">
        <v>3796</v>
      </c>
      <c r="Q5230">
        <v>66</v>
      </c>
    </row>
    <row r="5231" spans="1:17" x14ac:dyDescent="0.2">
      <c r="A5231" s="8" t="s">
        <v>8033</v>
      </c>
      <c r="D5231" s="8" t="s">
        <v>3892</v>
      </c>
      <c r="G5231" s="8" t="s">
        <v>7289</v>
      </c>
      <c r="M5231" t="s">
        <v>8033</v>
      </c>
      <c r="N5231">
        <v>150</v>
      </c>
      <c r="P5231" t="s">
        <v>3892</v>
      </c>
      <c r="Q5231">
        <v>40</v>
      </c>
    </row>
    <row r="5232" spans="1:17" x14ac:dyDescent="0.2">
      <c r="A5232" s="8" t="s">
        <v>7831</v>
      </c>
      <c r="D5232" s="8" t="s">
        <v>3917</v>
      </c>
      <c r="G5232" s="8" t="s">
        <v>6177</v>
      </c>
      <c r="M5232" t="s">
        <v>7831</v>
      </c>
      <c r="N5232">
        <v>128</v>
      </c>
      <c r="P5232" t="s">
        <v>3917</v>
      </c>
      <c r="Q5232">
        <v>41</v>
      </c>
    </row>
    <row r="5233" spans="1:17" x14ac:dyDescent="0.2">
      <c r="A5233" s="8" t="s">
        <v>2779</v>
      </c>
      <c r="D5233" s="8" t="s">
        <v>3929</v>
      </c>
      <c r="G5233" s="8" t="s">
        <v>7815</v>
      </c>
      <c r="M5233" t="s">
        <v>2779</v>
      </c>
      <c r="N5233">
        <v>144</v>
      </c>
      <c r="P5233" t="s">
        <v>3929</v>
      </c>
      <c r="Q5233">
        <v>41</v>
      </c>
    </row>
    <row r="5234" spans="1:17" x14ac:dyDescent="0.2">
      <c r="A5234" s="8" t="s">
        <v>2389</v>
      </c>
      <c r="D5234" s="8" t="s">
        <v>2681</v>
      </c>
      <c r="G5234" s="8" t="s">
        <v>2615</v>
      </c>
      <c r="M5234" t="s">
        <v>2389</v>
      </c>
      <c r="N5234">
        <v>133</v>
      </c>
      <c r="P5234" t="s">
        <v>2681</v>
      </c>
      <c r="Q5234">
        <v>160</v>
      </c>
    </row>
    <row r="5235" spans="1:17" x14ac:dyDescent="0.2">
      <c r="A5235" s="8" t="s">
        <v>6288</v>
      </c>
      <c r="D5235" s="8" t="s">
        <v>2012</v>
      </c>
      <c r="G5235" s="8" t="s">
        <v>1917</v>
      </c>
      <c r="M5235" t="s">
        <v>6288</v>
      </c>
      <c r="N5235">
        <v>118</v>
      </c>
      <c r="P5235" t="s">
        <v>2012</v>
      </c>
      <c r="Q5235">
        <v>148</v>
      </c>
    </row>
    <row r="5236" spans="1:17" x14ac:dyDescent="0.2">
      <c r="A5236" s="8" t="s">
        <v>6285</v>
      </c>
      <c r="D5236" s="8" t="s">
        <v>2176</v>
      </c>
      <c r="G5236" s="8" t="s">
        <v>2018</v>
      </c>
      <c r="M5236" t="s">
        <v>6285</v>
      </c>
      <c r="N5236">
        <v>117</v>
      </c>
      <c r="P5236" t="s">
        <v>2176</v>
      </c>
      <c r="Q5236">
        <v>138</v>
      </c>
    </row>
    <row r="5237" spans="1:17" x14ac:dyDescent="0.2">
      <c r="A5237" s="8" t="s">
        <v>3433</v>
      </c>
      <c r="D5237" s="8" t="s">
        <v>2316</v>
      </c>
      <c r="G5237" s="8" t="s">
        <v>2368</v>
      </c>
      <c r="M5237" t="s">
        <v>3433</v>
      </c>
      <c r="N5237">
        <v>131</v>
      </c>
      <c r="P5237" t="s">
        <v>2316</v>
      </c>
      <c r="Q5237">
        <v>147</v>
      </c>
    </row>
    <row r="5238" spans="1:17" x14ac:dyDescent="0.2">
      <c r="A5238" s="8" t="s">
        <v>7832</v>
      </c>
      <c r="D5238" s="8" t="s">
        <v>4103</v>
      </c>
      <c r="G5238" s="8" t="s">
        <v>6248</v>
      </c>
      <c r="M5238" t="s">
        <v>7832</v>
      </c>
      <c r="N5238">
        <v>88</v>
      </c>
      <c r="P5238" t="s">
        <v>4103</v>
      </c>
      <c r="Q5238">
        <v>119</v>
      </c>
    </row>
    <row r="5239" spans="1:17" x14ac:dyDescent="0.2">
      <c r="A5239" s="8" t="s">
        <v>1624</v>
      </c>
      <c r="D5239" s="8" t="s">
        <v>1341</v>
      </c>
      <c r="G5239" s="8" t="s">
        <v>5652</v>
      </c>
      <c r="M5239" t="s">
        <v>1624</v>
      </c>
      <c r="N5239">
        <v>77</v>
      </c>
      <c r="P5239" t="s">
        <v>1341</v>
      </c>
      <c r="Q5239">
        <v>134</v>
      </c>
    </row>
    <row r="5240" spans="1:17" x14ac:dyDescent="0.2">
      <c r="A5240" s="8" t="s">
        <v>3558</v>
      </c>
      <c r="D5240" s="8" t="s">
        <v>3453</v>
      </c>
      <c r="G5240" s="8" t="s">
        <v>7290</v>
      </c>
      <c r="M5240" t="s">
        <v>3558</v>
      </c>
      <c r="N5240">
        <v>87</v>
      </c>
      <c r="P5240" t="s">
        <v>3453</v>
      </c>
      <c r="Q5240">
        <v>116</v>
      </c>
    </row>
    <row r="5241" spans="1:17" x14ac:dyDescent="0.2">
      <c r="A5241" s="8" t="s">
        <v>3686</v>
      </c>
      <c r="D5241" s="8" t="s">
        <v>7026</v>
      </c>
      <c r="G5241" s="8" t="s">
        <v>7816</v>
      </c>
      <c r="M5241" t="s">
        <v>3686</v>
      </c>
      <c r="N5241">
        <v>74</v>
      </c>
      <c r="P5241" t="s">
        <v>7026</v>
      </c>
      <c r="Q5241">
        <v>87</v>
      </c>
    </row>
    <row r="5242" spans="1:17" x14ac:dyDescent="0.2">
      <c r="A5242" s="8" t="s">
        <v>7833</v>
      </c>
      <c r="D5242" s="8" t="s">
        <v>1669</v>
      </c>
      <c r="G5242" s="8" t="s">
        <v>2769</v>
      </c>
      <c r="M5242" t="s">
        <v>7833</v>
      </c>
      <c r="N5242">
        <v>67</v>
      </c>
      <c r="P5242" t="s">
        <v>1669</v>
      </c>
      <c r="Q5242">
        <v>132</v>
      </c>
    </row>
    <row r="5243" spans="1:17" x14ac:dyDescent="0.2">
      <c r="A5243" s="8" t="s">
        <v>3865</v>
      </c>
      <c r="D5243" s="8" t="s">
        <v>1619</v>
      </c>
      <c r="G5243" s="8" t="s">
        <v>6274</v>
      </c>
      <c r="M5243" t="s">
        <v>3865</v>
      </c>
      <c r="N5243">
        <v>76</v>
      </c>
      <c r="P5243" t="s">
        <v>1619</v>
      </c>
      <c r="Q5243">
        <v>98</v>
      </c>
    </row>
    <row r="5244" spans="1:17" x14ac:dyDescent="0.2">
      <c r="A5244" s="8" t="s">
        <v>3840</v>
      </c>
      <c r="D5244" s="8" t="s">
        <v>7821</v>
      </c>
      <c r="G5244" s="8" t="s">
        <v>8141</v>
      </c>
      <c r="M5244" t="s">
        <v>3840</v>
      </c>
      <c r="N5244">
        <v>54</v>
      </c>
      <c r="P5244" t="s">
        <v>7821</v>
      </c>
      <c r="Q5244">
        <v>78</v>
      </c>
    </row>
    <row r="5245" spans="1:17" x14ac:dyDescent="0.2">
      <c r="A5245" s="8" t="s">
        <v>7029</v>
      </c>
      <c r="D5245" s="8" t="s">
        <v>1802</v>
      </c>
      <c r="G5245" s="8" t="s">
        <v>3461</v>
      </c>
      <c r="M5245" t="s">
        <v>7029</v>
      </c>
      <c r="N5245">
        <v>47</v>
      </c>
      <c r="P5245" t="s">
        <v>1802</v>
      </c>
      <c r="Q5245">
        <v>89</v>
      </c>
    </row>
    <row r="5246" spans="1:17" x14ac:dyDescent="0.2">
      <c r="A5246" s="8" t="s">
        <v>3924</v>
      </c>
      <c r="D5246" s="8" t="s">
        <v>3557</v>
      </c>
      <c r="G5246" s="8" t="s">
        <v>6324</v>
      </c>
      <c r="M5246" t="s">
        <v>3924</v>
      </c>
      <c r="N5246">
        <v>32</v>
      </c>
      <c r="P5246" t="s">
        <v>3557</v>
      </c>
      <c r="Q5246">
        <v>75</v>
      </c>
    </row>
    <row r="5247" spans="1:17" x14ac:dyDescent="0.2">
      <c r="A5247" s="8" t="s">
        <v>6166</v>
      </c>
      <c r="D5247" s="8" t="s">
        <v>3654</v>
      </c>
      <c r="G5247" s="8" t="s">
        <v>8010</v>
      </c>
      <c r="M5247" t="s">
        <v>6166</v>
      </c>
      <c r="N5247">
        <v>63</v>
      </c>
      <c r="P5247" t="s">
        <v>3654</v>
      </c>
      <c r="Q5247">
        <v>78</v>
      </c>
    </row>
    <row r="5248" spans="1:17" x14ac:dyDescent="0.2">
      <c r="A5248" s="8" t="s">
        <v>2901</v>
      </c>
      <c r="D5248" s="8" t="s">
        <v>3672</v>
      </c>
      <c r="G5248" s="8" t="s">
        <v>3898</v>
      </c>
      <c r="M5248" t="s">
        <v>2901</v>
      </c>
      <c r="N5248">
        <v>171</v>
      </c>
      <c r="P5248" t="s">
        <v>3672</v>
      </c>
      <c r="Q5248">
        <v>60</v>
      </c>
    </row>
    <row r="5249" spans="1:17" x14ac:dyDescent="0.2">
      <c r="A5249" s="8" t="s">
        <v>1899</v>
      </c>
      <c r="D5249" s="8" t="s">
        <v>3795</v>
      </c>
      <c r="G5249" s="8" t="s">
        <v>2833</v>
      </c>
      <c r="M5249" t="s">
        <v>1899</v>
      </c>
      <c r="N5249">
        <v>152</v>
      </c>
      <c r="P5249" t="s">
        <v>3795</v>
      </c>
      <c r="Q5249">
        <v>47</v>
      </c>
    </row>
    <row r="5250" spans="1:17" x14ac:dyDescent="0.2">
      <c r="A5250" s="8" t="s">
        <v>2005</v>
      </c>
      <c r="D5250" s="8" t="s">
        <v>3889</v>
      </c>
      <c r="G5250" s="8" t="s">
        <v>4142</v>
      </c>
      <c r="M5250" t="s">
        <v>2005</v>
      </c>
      <c r="N5250">
        <v>150</v>
      </c>
      <c r="P5250" t="s">
        <v>3889</v>
      </c>
      <c r="Q5250">
        <v>40</v>
      </c>
    </row>
    <row r="5251" spans="1:17" x14ac:dyDescent="0.2">
      <c r="A5251" s="8" t="s">
        <v>2156</v>
      </c>
      <c r="D5251" s="8" t="s">
        <v>3998</v>
      </c>
      <c r="G5251" s="8" t="s">
        <v>7023</v>
      </c>
      <c r="M5251" t="s">
        <v>2156</v>
      </c>
      <c r="N5251">
        <v>141</v>
      </c>
      <c r="P5251" t="s">
        <v>3998</v>
      </c>
      <c r="Q5251">
        <v>50</v>
      </c>
    </row>
    <row r="5252" spans="1:17" x14ac:dyDescent="0.2">
      <c r="A5252" s="8" t="s">
        <v>4090</v>
      </c>
      <c r="D5252" s="8" t="s">
        <v>4012</v>
      </c>
      <c r="G5252" s="8" t="s">
        <v>7184</v>
      </c>
      <c r="M5252" t="s">
        <v>4090</v>
      </c>
      <c r="N5252">
        <v>117</v>
      </c>
      <c r="P5252" t="s">
        <v>4012</v>
      </c>
      <c r="Q5252">
        <v>35</v>
      </c>
    </row>
    <row r="5253" spans="1:17" x14ac:dyDescent="0.2">
      <c r="A5253" s="8" t="s">
        <v>1435</v>
      </c>
      <c r="D5253" s="8" t="s">
        <v>2886</v>
      </c>
      <c r="G5253" s="8" t="s">
        <v>4182</v>
      </c>
      <c r="M5253" t="s">
        <v>1435</v>
      </c>
      <c r="N5253">
        <v>127</v>
      </c>
      <c r="P5253" t="s">
        <v>2886</v>
      </c>
      <c r="Q5253">
        <v>165</v>
      </c>
    </row>
    <row r="5254" spans="1:17" x14ac:dyDescent="0.2">
      <c r="A5254" s="8" t="s">
        <v>3471</v>
      </c>
      <c r="D5254" s="8" t="s">
        <v>2431</v>
      </c>
      <c r="G5254" s="8" t="s">
        <v>4231</v>
      </c>
      <c r="M5254" t="s">
        <v>3471</v>
      </c>
      <c r="N5254">
        <v>101</v>
      </c>
      <c r="P5254" t="s">
        <v>2431</v>
      </c>
      <c r="Q5254">
        <v>165</v>
      </c>
    </row>
    <row r="5255" spans="1:17" x14ac:dyDescent="0.2">
      <c r="A5255" s="8" t="s">
        <v>7834</v>
      </c>
      <c r="D5255" s="8" t="s">
        <v>2149</v>
      </c>
      <c r="G5255" s="8" t="s">
        <v>7817</v>
      </c>
      <c r="M5255" t="s">
        <v>7834</v>
      </c>
      <c r="N5255">
        <v>79</v>
      </c>
      <c r="P5255" t="s">
        <v>2149</v>
      </c>
      <c r="Q5255">
        <v>151</v>
      </c>
    </row>
    <row r="5256" spans="1:17" x14ac:dyDescent="0.2">
      <c r="A5256" s="8" t="s">
        <v>1564</v>
      </c>
      <c r="D5256" s="8" t="s">
        <v>2148</v>
      </c>
      <c r="G5256" s="8" t="s">
        <v>4271</v>
      </c>
      <c r="M5256" t="s">
        <v>1564</v>
      </c>
      <c r="N5256">
        <v>107</v>
      </c>
      <c r="P5256" t="s">
        <v>2148</v>
      </c>
      <c r="Q5256">
        <v>118</v>
      </c>
    </row>
    <row r="5257" spans="1:17" x14ac:dyDescent="0.2">
      <c r="A5257" s="8" t="s">
        <v>3514</v>
      </c>
      <c r="D5257" s="8" t="s">
        <v>4052</v>
      </c>
      <c r="G5257" s="8" t="s">
        <v>4306</v>
      </c>
      <c r="M5257" t="s">
        <v>3514</v>
      </c>
      <c r="N5257">
        <v>94</v>
      </c>
      <c r="P5257" t="s">
        <v>4052</v>
      </c>
      <c r="Q5257">
        <v>125</v>
      </c>
    </row>
    <row r="5258" spans="1:17" x14ac:dyDescent="0.2">
      <c r="A5258" s="8" t="s">
        <v>3548</v>
      </c>
      <c r="D5258" s="8" t="s">
        <v>7027</v>
      </c>
      <c r="G5258" s="8" t="s">
        <v>4337</v>
      </c>
      <c r="M5258" t="s">
        <v>3548</v>
      </c>
      <c r="N5258">
        <v>73</v>
      </c>
      <c r="P5258" t="s">
        <v>7027</v>
      </c>
      <c r="Q5258">
        <v>111</v>
      </c>
    </row>
    <row r="5259" spans="1:17" x14ac:dyDescent="0.2">
      <c r="A5259" s="8" t="s">
        <v>7835</v>
      </c>
      <c r="D5259" s="8" t="s">
        <v>5658</v>
      </c>
      <c r="G5259" s="8" t="s">
        <v>4553</v>
      </c>
      <c r="M5259" t="s">
        <v>7835</v>
      </c>
      <c r="N5259">
        <v>52</v>
      </c>
      <c r="P5259" t="s">
        <v>5658</v>
      </c>
      <c r="Q5259">
        <v>74</v>
      </c>
    </row>
    <row r="5260" spans="1:17" x14ac:dyDescent="0.2">
      <c r="A5260" s="8" t="s">
        <v>3643</v>
      </c>
      <c r="D5260" s="8" t="s">
        <v>7185</v>
      </c>
      <c r="G5260" s="8" t="s">
        <v>7024</v>
      </c>
      <c r="M5260" t="s">
        <v>3643</v>
      </c>
      <c r="N5260">
        <v>65</v>
      </c>
      <c r="P5260" t="s">
        <v>7185</v>
      </c>
      <c r="Q5260">
        <v>47</v>
      </c>
    </row>
    <row r="5261" spans="1:17" x14ac:dyDescent="0.2">
      <c r="A5261" s="8" t="s">
        <v>3721</v>
      </c>
      <c r="D5261" s="8" t="s">
        <v>6016</v>
      </c>
      <c r="G5261" s="8" t="s">
        <v>4885</v>
      </c>
      <c r="M5261" t="s">
        <v>3721</v>
      </c>
      <c r="N5261">
        <v>50</v>
      </c>
      <c r="P5261" t="s">
        <v>6016</v>
      </c>
      <c r="Q5261">
        <v>40</v>
      </c>
    </row>
    <row r="5262" spans="1:17" x14ac:dyDescent="0.2">
      <c r="A5262" s="8" t="s">
        <v>3891</v>
      </c>
      <c r="D5262" s="8" t="s">
        <v>2841</v>
      </c>
      <c r="G5262" s="8" t="s">
        <v>5049</v>
      </c>
      <c r="M5262" t="s">
        <v>3891</v>
      </c>
      <c r="N5262">
        <v>61</v>
      </c>
      <c r="P5262" t="s">
        <v>2841</v>
      </c>
      <c r="Q5262">
        <v>127</v>
      </c>
    </row>
    <row r="5263" spans="1:17" x14ac:dyDescent="0.2">
      <c r="A5263" s="8" t="s">
        <v>3901</v>
      </c>
      <c r="D5263" s="8" t="s">
        <v>6298</v>
      </c>
      <c r="G5263" s="8" t="s">
        <v>5483</v>
      </c>
      <c r="M5263" t="s">
        <v>3901</v>
      </c>
      <c r="N5263">
        <v>42</v>
      </c>
      <c r="P5263" t="s">
        <v>6298</v>
      </c>
      <c r="Q5263">
        <v>102</v>
      </c>
    </row>
    <row r="5264" spans="1:17" x14ac:dyDescent="0.2">
      <c r="A5264" s="8" t="s">
        <v>3999</v>
      </c>
      <c r="D5264" s="8" t="s">
        <v>6305</v>
      </c>
      <c r="G5264" s="8" t="s">
        <v>1320</v>
      </c>
      <c r="M5264" t="s">
        <v>3999</v>
      </c>
      <c r="N5264">
        <v>28</v>
      </c>
      <c r="P5264" t="s">
        <v>6305</v>
      </c>
      <c r="Q5264">
        <v>96</v>
      </c>
    </row>
    <row r="5265" spans="1:17" x14ac:dyDescent="0.2">
      <c r="A5265" s="8" t="s">
        <v>2664</v>
      </c>
      <c r="D5265" s="8" t="s">
        <v>5119</v>
      </c>
      <c r="G5265" s="8" t="s">
        <v>1396</v>
      </c>
      <c r="M5265" t="s">
        <v>2664</v>
      </c>
      <c r="N5265">
        <v>151</v>
      </c>
      <c r="P5265" t="s">
        <v>5119</v>
      </c>
      <c r="Q5265">
        <v>108</v>
      </c>
    </row>
    <row r="5266" spans="1:17" x14ac:dyDescent="0.2">
      <c r="A5266" s="8" t="s">
        <v>2152</v>
      </c>
      <c r="D5266" s="8" t="s">
        <v>7133</v>
      </c>
      <c r="G5266" s="8" t="s">
        <v>1746</v>
      </c>
      <c r="M5266" t="s">
        <v>2152</v>
      </c>
      <c r="N5266">
        <v>142</v>
      </c>
      <c r="P5266" t="s">
        <v>7133</v>
      </c>
      <c r="Q5266">
        <v>96</v>
      </c>
    </row>
    <row r="5267" spans="1:17" x14ac:dyDescent="0.2">
      <c r="A5267" s="8" t="s">
        <v>2305</v>
      </c>
      <c r="D5267" s="8" t="s">
        <v>5144</v>
      </c>
      <c r="G5267" s="8" t="s">
        <v>3102</v>
      </c>
      <c r="M5267" t="s">
        <v>2305</v>
      </c>
      <c r="N5267">
        <v>143</v>
      </c>
      <c r="P5267" t="s">
        <v>5144</v>
      </c>
      <c r="Q5267">
        <v>84</v>
      </c>
    </row>
    <row r="5268" spans="1:17" x14ac:dyDescent="0.2">
      <c r="A5268" s="8" t="s">
        <v>4080</v>
      </c>
      <c r="D5268" s="8" t="s">
        <v>5224</v>
      </c>
      <c r="G5268" s="8" t="s">
        <v>6741</v>
      </c>
      <c r="M5268" t="s">
        <v>4080</v>
      </c>
      <c r="N5268">
        <v>113</v>
      </c>
      <c r="P5268" t="s">
        <v>5224</v>
      </c>
      <c r="Q5268">
        <v>73</v>
      </c>
    </row>
    <row r="5269" spans="1:17" x14ac:dyDescent="0.2">
      <c r="A5269" s="8" t="s">
        <v>4155</v>
      </c>
      <c r="D5269" s="8" t="s">
        <v>5306</v>
      </c>
      <c r="G5269" s="8" t="s">
        <v>7818</v>
      </c>
      <c r="M5269" t="s">
        <v>4155</v>
      </c>
      <c r="N5269">
        <v>120</v>
      </c>
      <c r="P5269" t="s">
        <v>5306</v>
      </c>
      <c r="Q5269">
        <v>78</v>
      </c>
    </row>
    <row r="5270" spans="1:17" x14ac:dyDescent="0.2">
      <c r="A5270" s="8" t="s">
        <v>7031</v>
      </c>
      <c r="D5270" s="8" t="s">
        <v>7291</v>
      </c>
      <c r="G5270" s="8" t="s">
        <v>3286</v>
      </c>
      <c r="M5270" t="s">
        <v>7031</v>
      </c>
      <c r="N5270">
        <v>110</v>
      </c>
      <c r="P5270" t="s">
        <v>7291</v>
      </c>
      <c r="Q5270">
        <v>49</v>
      </c>
    </row>
    <row r="5271" spans="1:17" x14ac:dyDescent="0.2">
      <c r="A5271" s="8" t="s">
        <v>5628</v>
      </c>
      <c r="D5271" s="8" t="s">
        <v>7822</v>
      </c>
      <c r="G5271" s="8" t="s">
        <v>3331</v>
      </c>
      <c r="M5271" t="s">
        <v>5628</v>
      </c>
      <c r="N5271">
        <v>93</v>
      </c>
      <c r="P5271" t="s">
        <v>7822</v>
      </c>
      <c r="Q5271">
        <v>34</v>
      </c>
    </row>
    <row r="5272" spans="1:17" x14ac:dyDescent="0.2">
      <c r="A5272" s="8" t="s">
        <v>7836</v>
      </c>
      <c r="D5272" s="8" t="s">
        <v>7134</v>
      </c>
      <c r="G5272" s="8" t="s">
        <v>2578</v>
      </c>
      <c r="M5272" t="s">
        <v>7836</v>
      </c>
      <c r="N5272">
        <v>77</v>
      </c>
      <c r="P5272" t="s">
        <v>7134</v>
      </c>
      <c r="Q5272">
        <v>40</v>
      </c>
    </row>
    <row r="5273" spans="1:17" x14ac:dyDescent="0.2">
      <c r="A5273" s="8" t="s">
        <v>5672</v>
      </c>
      <c r="D5273" s="8" t="s">
        <v>8011</v>
      </c>
      <c r="G5273" s="8" t="s">
        <v>1938</v>
      </c>
      <c r="M5273" t="s">
        <v>5672</v>
      </c>
      <c r="N5273">
        <v>76</v>
      </c>
      <c r="P5273" t="s">
        <v>8011</v>
      </c>
      <c r="Q5273">
        <v>40</v>
      </c>
    </row>
    <row r="5274" spans="1:17" x14ac:dyDescent="0.2">
      <c r="A5274" s="8" t="s">
        <v>5693</v>
      </c>
      <c r="D5274" s="8" t="s">
        <v>5476</v>
      </c>
      <c r="G5274" s="8" t="s">
        <v>1964</v>
      </c>
      <c r="M5274" t="s">
        <v>5693</v>
      </c>
      <c r="N5274">
        <v>73</v>
      </c>
      <c r="P5274" t="s">
        <v>5476</v>
      </c>
      <c r="Q5274">
        <v>127</v>
      </c>
    </row>
    <row r="5275" spans="1:17" x14ac:dyDescent="0.2">
      <c r="A5275" s="8" t="s">
        <v>5772</v>
      </c>
      <c r="D5275" s="8" t="s">
        <v>7823</v>
      </c>
      <c r="G5275" s="8" t="s">
        <v>2256</v>
      </c>
      <c r="M5275" t="s">
        <v>5772</v>
      </c>
      <c r="N5275">
        <v>63</v>
      </c>
      <c r="P5275" t="s">
        <v>7823</v>
      </c>
      <c r="Q5275">
        <v>102</v>
      </c>
    </row>
    <row r="5276" spans="1:17" x14ac:dyDescent="0.2">
      <c r="A5276" s="8" t="s">
        <v>5846</v>
      </c>
      <c r="D5276" s="8" t="s">
        <v>6665</v>
      </c>
      <c r="G5276" s="8" t="s">
        <v>1426</v>
      </c>
      <c r="M5276" t="s">
        <v>5846</v>
      </c>
      <c r="N5276">
        <v>54</v>
      </c>
      <c r="P5276" t="s">
        <v>6665</v>
      </c>
      <c r="Q5276">
        <v>129</v>
      </c>
    </row>
    <row r="5277" spans="1:17" x14ac:dyDescent="0.2">
      <c r="A5277" s="8" t="s">
        <v>6024</v>
      </c>
      <c r="D5277" s="8" t="s">
        <v>6666</v>
      </c>
      <c r="G5277" s="8" t="s">
        <v>3421</v>
      </c>
      <c r="M5277" t="s">
        <v>6024</v>
      </c>
      <c r="N5277">
        <v>61</v>
      </c>
      <c r="P5277" t="s">
        <v>6666</v>
      </c>
      <c r="Q5277">
        <v>114</v>
      </c>
    </row>
    <row r="5278" spans="1:17" x14ac:dyDescent="0.2">
      <c r="A5278" s="8" t="s">
        <v>6742</v>
      </c>
      <c r="D5278" s="8" t="s">
        <v>2934</v>
      </c>
      <c r="G5278" s="8" t="s">
        <v>7819</v>
      </c>
      <c r="M5278" t="s">
        <v>6742</v>
      </c>
      <c r="N5278">
        <v>50</v>
      </c>
      <c r="P5278" t="s">
        <v>2934</v>
      </c>
      <c r="Q5278">
        <v>116</v>
      </c>
    </row>
    <row r="5279" spans="1:17" x14ac:dyDescent="0.2">
      <c r="A5279" s="8" t="s">
        <v>7292</v>
      </c>
      <c r="D5279" s="8" t="s">
        <v>7824</v>
      </c>
      <c r="G5279" s="8" t="s">
        <v>1566</v>
      </c>
      <c r="M5279" t="s">
        <v>7292</v>
      </c>
      <c r="N5279">
        <v>26</v>
      </c>
      <c r="P5279" t="s">
        <v>7824</v>
      </c>
      <c r="Q5279">
        <v>76</v>
      </c>
    </row>
    <row r="5280" spans="1:17" x14ac:dyDescent="0.2">
      <c r="A5280" s="8" t="s">
        <v>7837</v>
      </c>
      <c r="D5280" s="8" t="s">
        <v>3057</v>
      </c>
      <c r="G5280" s="8" t="s">
        <v>3523</v>
      </c>
      <c r="M5280" t="s">
        <v>7837</v>
      </c>
      <c r="N5280">
        <v>36</v>
      </c>
      <c r="P5280" t="s">
        <v>3057</v>
      </c>
      <c r="Q5280">
        <v>63</v>
      </c>
    </row>
    <row r="5281" spans="1:17" x14ac:dyDescent="0.2">
      <c r="A5281" s="8" t="s">
        <v>2849</v>
      </c>
      <c r="D5281" s="8" t="s">
        <v>3155</v>
      </c>
      <c r="G5281" s="8" t="s">
        <v>1710</v>
      </c>
      <c r="M5281" t="s">
        <v>2849</v>
      </c>
      <c r="N5281">
        <v>136</v>
      </c>
      <c r="P5281" t="s">
        <v>3155</v>
      </c>
      <c r="Q5281">
        <v>49</v>
      </c>
    </row>
    <row r="5282" spans="1:17" x14ac:dyDescent="0.2">
      <c r="A5282" s="8" t="s">
        <v>6289</v>
      </c>
      <c r="D5282" s="8" t="s">
        <v>3245</v>
      </c>
      <c r="G5282" s="8" t="s">
        <v>3601</v>
      </c>
      <c r="M5282" t="s">
        <v>6289</v>
      </c>
      <c r="N5282">
        <v>121</v>
      </c>
      <c r="P5282" t="s">
        <v>3245</v>
      </c>
      <c r="Q5282">
        <v>30</v>
      </c>
    </row>
    <row r="5283" spans="1:17" x14ac:dyDescent="0.2">
      <c r="A5283" s="8" t="s">
        <v>8012</v>
      </c>
      <c r="D5283" s="8" t="s">
        <v>3327</v>
      </c>
      <c r="G5283" s="8" t="s">
        <v>3644</v>
      </c>
      <c r="M5283" t="s">
        <v>8012</v>
      </c>
      <c r="N5283">
        <v>115</v>
      </c>
      <c r="P5283" t="s">
        <v>3327</v>
      </c>
      <c r="Q5283">
        <v>109</v>
      </c>
    </row>
    <row r="5284" spans="1:17" x14ac:dyDescent="0.2">
      <c r="A5284" s="8" t="s">
        <v>7293</v>
      </c>
      <c r="D5284" s="8" t="s">
        <v>2796</v>
      </c>
      <c r="G5284" s="8" t="s">
        <v>3621</v>
      </c>
      <c r="M5284" t="s">
        <v>7293</v>
      </c>
      <c r="N5284">
        <v>79</v>
      </c>
      <c r="P5284" t="s">
        <v>2796</v>
      </c>
      <c r="Q5284">
        <v>128</v>
      </c>
    </row>
    <row r="5285" spans="1:17" x14ac:dyDescent="0.2">
      <c r="A5285" s="8" t="s">
        <v>3154</v>
      </c>
      <c r="D5285" s="8" t="s">
        <v>4181</v>
      </c>
      <c r="G5285" s="8" t="s">
        <v>3796</v>
      </c>
      <c r="M5285" t="s">
        <v>3154</v>
      </c>
      <c r="N5285">
        <v>74</v>
      </c>
      <c r="P5285" t="s">
        <v>4181</v>
      </c>
      <c r="Q5285">
        <v>93</v>
      </c>
    </row>
    <row r="5286" spans="1:17" x14ac:dyDescent="0.2">
      <c r="A5286" s="8" t="s">
        <v>7838</v>
      </c>
      <c r="D5286" s="8" t="s">
        <v>4287</v>
      </c>
      <c r="G5286" s="8" t="s">
        <v>3892</v>
      </c>
      <c r="M5286" t="s">
        <v>7838</v>
      </c>
      <c r="N5286">
        <v>17</v>
      </c>
      <c r="P5286" t="s">
        <v>4287</v>
      </c>
      <c r="Q5286">
        <v>111</v>
      </c>
    </row>
    <row r="5287" spans="1:17" x14ac:dyDescent="0.2">
      <c r="A5287" s="8" t="s">
        <v>3335</v>
      </c>
      <c r="D5287" s="8" t="s">
        <v>4326</v>
      </c>
      <c r="G5287" s="8" t="s">
        <v>3917</v>
      </c>
      <c r="M5287" t="s">
        <v>3335</v>
      </c>
      <c r="N5287">
        <v>138</v>
      </c>
      <c r="P5287" t="s">
        <v>4326</v>
      </c>
      <c r="Q5287">
        <v>67</v>
      </c>
    </row>
    <row r="5288" spans="1:17" x14ac:dyDescent="0.2">
      <c r="A5288" s="8" t="s">
        <v>7032</v>
      </c>
      <c r="D5288" s="8" t="s">
        <v>4499</v>
      </c>
      <c r="G5288" s="8" t="s">
        <v>8449</v>
      </c>
      <c r="M5288" t="s">
        <v>7032</v>
      </c>
      <c r="N5288">
        <v>131</v>
      </c>
      <c r="P5288" t="s">
        <v>4499</v>
      </c>
      <c r="Q5288">
        <v>78</v>
      </c>
    </row>
    <row r="5289" spans="1:17" x14ac:dyDescent="0.2">
      <c r="A5289" s="8" t="s">
        <v>4184</v>
      </c>
      <c r="D5289" s="8" t="s">
        <v>4654</v>
      </c>
      <c r="G5289" s="8" t="s">
        <v>3929</v>
      </c>
      <c r="M5289" t="s">
        <v>4184</v>
      </c>
      <c r="N5289">
        <v>113</v>
      </c>
      <c r="P5289" t="s">
        <v>4654</v>
      </c>
      <c r="Q5289">
        <v>75</v>
      </c>
    </row>
    <row r="5290" spans="1:17" x14ac:dyDescent="0.2">
      <c r="A5290" s="8" t="s">
        <v>7839</v>
      </c>
      <c r="D5290" s="8" t="s">
        <v>4866</v>
      </c>
      <c r="G5290" s="8" t="s">
        <v>2681</v>
      </c>
      <c r="M5290" t="s">
        <v>7839</v>
      </c>
      <c r="N5290">
        <v>96</v>
      </c>
      <c r="P5290" t="s">
        <v>4866</v>
      </c>
      <c r="Q5290">
        <v>129</v>
      </c>
    </row>
    <row r="5291" spans="1:17" x14ac:dyDescent="0.2">
      <c r="A5291" s="8" t="s">
        <v>4252</v>
      </c>
      <c r="D5291" s="8" t="s">
        <v>4889</v>
      </c>
      <c r="G5291" s="8" t="s">
        <v>2012</v>
      </c>
      <c r="M5291" t="s">
        <v>4252</v>
      </c>
      <c r="N5291">
        <v>111</v>
      </c>
      <c r="P5291" t="s">
        <v>4889</v>
      </c>
      <c r="Q5291">
        <v>104</v>
      </c>
    </row>
    <row r="5292" spans="1:17" x14ac:dyDescent="0.2">
      <c r="A5292" s="8" t="s">
        <v>4286</v>
      </c>
      <c r="D5292" s="8" t="s">
        <v>2646</v>
      </c>
      <c r="G5292" s="8" t="s">
        <v>2176</v>
      </c>
      <c r="M5292" t="s">
        <v>4286</v>
      </c>
      <c r="N5292">
        <v>107</v>
      </c>
      <c r="P5292" t="s">
        <v>2646</v>
      </c>
      <c r="Q5292">
        <v>151</v>
      </c>
    </row>
    <row r="5293" spans="1:17" x14ac:dyDescent="0.2">
      <c r="A5293" s="8" t="s">
        <v>7186</v>
      </c>
      <c r="D5293" s="8" t="s">
        <v>2268</v>
      </c>
      <c r="G5293" s="8" t="s">
        <v>2316</v>
      </c>
      <c r="M5293" t="s">
        <v>7186</v>
      </c>
      <c r="N5293">
        <v>77</v>
      </c>
      <c r="P5293" t="s">
        <v>2268</v>
      </c>
      <c r="Q5293">
        <v>126</v>
      </c>
    </row>
    <row r="5294" spans="1:17" x14ac:dyDescent="0.2">
      <c r="A5294" s="8" t="s">
        <v>4329</v>
      </c>
      <c r="D5294" s="8" t="s">
        <v>4978</v>
      </c>
      <c r="G5294" s="8" t="s">
        <v>4103</v>
      </c>
      <c r="M5294" t="s">
        <v>4329</v>
      </c>
      <c r="N5294">
        <v>100</v>
      </c>
      <c r="P5294" t="s">
        <v>4978</v>
      </c>
      <c r="Q5294">
        <v>142</v>
      </c>
    </row>
    <row r="5295" spans="1:17" x14ac:dyDescent="0.2">
      <c r="A5295" s="8" t="s">
        <v>4402</v>
      </c>
      <c r="D5295" s="8" t="s">
        <v>5071</v>
      </c>
      <c r="G5295" s="8" t="s">
        <v>1341</v>
      </c>
      <c r="M5295" t="s">
        <v>4402</v>
      </c>
      <c r="N5295">
        <v>85</v>
      </c>
      <c r="P5295" t="s">
        <v>5071</v>
      </c>
      <c r="Q5295">
        <v>111</v>
      </c>
    </row>
    <row r="5296" spans="1:17" x14ac:dyDescent="0.2">
      <c r="A5296" s="8" t="s">
        <v>7187</v>
      </c>
      <c r="D5296" s="8" t="s">
        <v>7826</v>
      </c>
      <c r="G5296" s="8" t="s">
        <v>3453</v>
      </c>
      <c r="M5296" t="s">
        <v>7187</v>
      </c>
      <c r="N5296">
        <v>77</v>
      </c>
      <c r="P5296" t="s">
        <v>7826</v>
      </c>
      <c r="Q5296">
        <v>97</v>
      </c>
    </row>
    <row r="5297" spans="1:17" x14ac:dyDescent="0.2">
      <c r="A5297" s="8" t="s">
        <v>4449</v>
      </c>
      <c r="D5297" s="8" t="s">
        <v>4303</v>
      </c>
      <c r="G5297" s="8" t="s">
        <v>7026</v>
      </c>
      <c r="M5297" t="s">
        <v>4449</v>
      </c>
      <c r="N5297">
        <v>89</v>
      </c>
      <c r="P5297" t="s">
        <v>4303</v>
      </c>
      <c r="Q5297">
        <v>88</v>
      </c>
    </row>
    <row r="5298" spans="1:17" x14ac:dyDescent="0.2">
      <c r="A5298" s="8" t="s">
        <v>4549</v>
      </c>
      <c r="D5298" s="8" t="s">
        <v>7028</v>
      </c>
      <c r="G5298" s="8" t="s">
        <v>1669</v>
      </c>
      <c r="M5298" t="s">
        <v>4549</v>
      </c>
      <c r="N5298">
        <v>68</v>
      </c>
      <c r="P5298" t="s">
        <v>7028</v>
      </c>
      <c r="Q5298">
        <v>107</v>
      </c>
    </row>
    <row r="5299" spans="1:17" x14ac:dyDescent="0.2">
      <c r="A5299" s="8" t="s">
        <v>7294</v>
      </c>
      <c r="D5299" s="8" t="s">
        <v>4365</v>
      </c>
      <c r="G5299" s="8" t="s">
        <v>1619</v>
      </c>
      <c r="M5299" t="s">
        <v>7294</v>
      </c>
      <c r="N5299">
        <v>64</v>
      </c>
      <c r="P5299" t="s">
        <v>4365</v>
      </c>
      <c r="Q5299">
        <v>85</v>
      </c>
    </row>
    <row r="5300" spans="1:17" x14ac:dyDescent="0.2">
      <c r="A5300" s="8" t="s">
        <v>4660</v>
      </c>
      <c r="D5300" s="8" t="s">
        <v>4323</v>
      </c>
      <c r="G5300" s="8" t="s">
        <v>7821</v>
      </c>
      <c r="M5300" t="s">
        <v>4660</v>
      </c>
      <c r="N5300">
        <v>79</v>
      </c>
      <c r="P5300" t="s">
        <v>4323</v>
      </c>
      <c r="Q5300">
        <v>69</v>
      </c>
    </row>
    <row r="5301" spans="1:17" x14ac:dyDescent="0.2">
      <c r="A5301" s="8" t="s">
        <v>4724</v>
      </c>
      <c r="D5301" s="8" t="s">
        <v>4490</v>
      </c>
      <c r="G5301" s="8" t="s">
        <v>1802</v>
      </c>
      <c r="M5301" t="s">
        <v>4724</v>
      </c>
      <c r="N5301">
        <v>61</v>
      </c>
      <c r="P5301" t="s">
        <v>4490</v>
      </c>
      <c r="Q5301">
        <v>72</v>
      </c>
    </row>
    <row r="5302" spans="1:17" x14ac:dyDescent="0.2">
      <c r="A5302" s="8" t="s">
        <v>7033</v>
      </c>
      <c r="D5302" s="8" t="s">
        <v>4543</v>
      </c>
      <c r="G5302" s="8" t="s">
        <v>3557</v>
      </c>
      <c r="M5302" t="s">
        <v>7033</v>
      </c>
      <c r="N5302">
        <v>54</v>
      </c>
      <c r="P5302" t="s">
        <v>4543</v>
      </c>
      <c r="Q5302">
        <v>62</v>
      </c>
    </row>
    <row r="5303" spans="1:17" x14ac:dyDescent="0.2">
      <c r="A5303" s="8" t="s">
        <v>7188</v>
      </c>
      <c r="D5303" s="8" t="s">
        <v>4637</v>
      </c>
      <c r="G5303" s="8" t="s">
        <v>3654</v>
      </c>
      <c r="M5303" t="s">
        <v>7188</v>
      </c>
      <c r="N5303">
        <v>67</v>
      </c>
      <c r="P5303" t="s">
        <v>4637</v>
      </c>
      <c r="Q5303">
        <v>70</v>
      </c>
    </row>
    <row r="5304" spans="1:17" x14ac:dyDescent="0.2">
      <c r="A5304" s="8" t="s">
        <v>4776</v>
      </c>
      <c r="D5304" s="8" t="s">
        <v>4650</v>
      </c>
      <c r="G5304" s="8" t="s">
        <v>3672</v>
      </c>
      <c r="M5304" t="s">
        <v>4776</v>
      </c>
      <c r="N5304">
        <v>21</v>
      </c>
      <c r="P5304" t="s">
        <v>4650</v>
      </c>
      <c r="Q5304">
        <v>63</v>
      </c>
    </row>
    <row r="5305" spans="1:17" x14ac:dyDescent="0.2">
      <c r="A5305" s="8" t="s">
        <v>4832</v>
      </c>
      <c r="D5305" s="8" t="s">
        <v>4806</v>
      </c>
      <c r="G5305" s="8" t="s">
        <v>3795</v>
      </c>
      <c r="M5305" t="s">
        <v>4832</v>
      </c>
      <c r="N5305">
        <v>21</v>
      </c>
      <c r="P5305" t="s">
        <v>4806</v>
      </c>
      <c r="Q5305">
        <v>52</v>
      </c>
    </row>
    <row r="5306" spans="1:17" x14ac:dyDescent="0.2">
      <c r="A5306" s="8" t="s">
        <v>8013</v>
      </c>
      <c r="D5306" s="8" t="s">
        <v>4862</v>
      </c>
      <c r="G5306" s="8" t="s">
        <v>3889</v>
      </c>
      <c r="M5306" t="s">
        <v>8013</v>
      </c>
      <c r="N5306">
        <v>47</v>
      </c>
      <c r="P5306" t="s">
        <v>4862</v>
      </c>
      <c r="Q5306">
        <v>128</v>
      </c>
    </row>
    <row r="5307" spans="1:17" x14ac:dyDescent="0.2">
      <c r="A5307" s="8" t="s">
        <v>8014</v>
      </c>
      <c r="D5307" s="8" t="s">
        <v>2717</v>
      </c>
      <c r="G5307" s="8" t="s">
        <v>3998</v>
      </c>
      <c r="M5307" t="s">
        <v>8014</v>
      </c>
      <c r="N5307">
        <v>68</v>
      </c>
      <c r="P5307" t="s">
        <v>2717</v>
      </c>
      <c r="Q5307">
        <v>151</v>
      </c>
    </row>
    <row r="5308" spans="1:17" x14ac:dyDescent="0.2">
      <c r="A5308" s="8" t="s">
        <v>4873</v>
      </c>
      <c r="D5308" s="8" t="s">
        <v>2120</v>
      </c>
      <c r="G5308" s="8" t="s">
        <v>4012</v>
      </c>
      <c r="M5308" t="s">
        <v>4873</v>
      </c>
      <c r="N5308">
        <v>128</v>
      </c>
      <c r="P5308" t="s">
        <v>2120</v>
      </c>
      <c r="Q5308">
        <v>139</v>
      </c>
    </row>
    <row r="5309" spans="1:17" x14ac:dyDescent="0.2">
      <c r="A5309" s="8" t="s">
        <v>4868</v>
      </c>
      <c r="D5309" s="8" t="s">
        <v>5066</v>
      </c>
      <c r="G5309" s="8" t="s">
        <v>2886</v>
      </c>
      <c r="M5309" t="s">
        <v>4868</v>
      </c>
      <c r="N5309">
        <v>128</v>
      </c>
      <c r="P5309" t="s">
        <v>5066</v>
      </c>
      <c r="Q5309">
        <v>126</v>
      </c>
    </row>
    <row r="5310" spans="1:17" x14ac:dyDescent="0.2">
      <c r="A5310" s="8" t="s">
        <v>2647</v>
      </c>
      <c r="D5310" s="8" t="s">
        <v>5610</v>
      </c>
      <c r="G5310" s="8" t="s">
        <v>2431</v>
      </c>
      <c r="M5310" t="s">
        <v>2647</v>
      </c>
      <c r="N5310">
        <v>163</v>
      </c>
      <c r="P5310" t="s">
        <v>5610</v>
      </c>
      <c r="Q5310">
        <v>108</v>
      </c>
    </row>
    <row r="5311" spans="1:17" x14ac:dyDescent="0.2">
      <c r="A5311" s="8" t="s">
        <v>1965</v>
      </c>
      <c r="D5311" s="8" t="s">
        <v>7827</v>
      </c>
      <c r="G5311" s="8" t="s">
        <v>2149</v>
      </c>
      <c r="M5311" t="s">
        <v>1965</v>
      </c>
      <c r="N5311">
        <v>148</v>
      </c>
      <c r="P5311" t="s">
        <v>7827</v>
      </c>
      <c r="Q5311">
        <v>103</v>
      </c>
    </row>
    <row r="5312" spans="1:17" x14ac:dyDescent="0.2">
      <c r="A5312" s="8" t="s">
        <v>2269</v>
      </c>
      <c r="D5312" s="8" t="s">
        <v>7828</v>
      </c>
      <c r="G5312" s="8" t="s">
        <v>2148</v>
      </c>
      <c r="M5312" t="s">
        <v>2269</v>
      </c>
      <c r="N5312">
        <v>136</v>
      </c>
      <c r="P5312" t="s">
        <v>7828</v>
      </c>
      <c r="Q5312">
        <v>80</v>
      </c>
    </row>
    <row r="5313" spans="1:17" x14ac:dyDescent="0.2">
      <c r="A5313" s="8" t="s">
        <v>6396</v>
      </c>
      <c r="D5313" s="8" t="s">
        <v>7829</v>
      </c>
      <c r="G5313" s="8" t="s">
        <v>7027</v>
      </c>
      <c r="M5313" t="s">
        <v>6396</v>
      </c>
      <c r="N5313">
        <v>130</v>
      </c>
      <c r="P5313" t="s">
        <v>7829</v>
      </c>
      <c r="Q5313">
        <v>74</v>
      </c>
    </row>
    <row r="5314" spans="1:17" x14ac:dyDescent="0.2">
      <c r="A5314" s="8" t="s">
        <v>7840</v>
      </c>
      <c r="D5314" s="8" t="s">
        <v>5851</v>
      </c>
      <c r="G5314" s="8" t="s">
        <v>5658</v>
      </c>
      <c r="M5314" t="s">
        <v>7840</v>
      </c>
      <c r="N5314">
        <v>125</v>
      </c>
      <c r="P5314" t="s">
        <v>5851</v>
      </c>
      <c r="Q5314">
        <v>74</v>
      </c>
    </row>
    <row r="5315" spans="1:17" x14ac:dyDescent="0.2">
      <c r="A5315" s="8" t="s">
        <v>7841</v>
      </c>
      <c r="D5315" s="8" t="s">
        <v>7830</v>
      </c>
      <c r="G5315" s="8" t="s">
        <v>7185</v>
      </c>
      <c r="M5315" t="s">
        <v>7841</v>
      </c>
      <c r="N5315">
        <v>121</v>
      </c>
      <c r="P5315" t="s">
        <v>7830</v>
      </c>
      <c r="Q5315">
        <v>53</v>
      </c>
    </row>
    <row r="5316" spans="1:17" x14ac:dyDescent="0.2">
      <c r="A5316" s="8" t="s">
        <v>7295</v>
      </c>
      <c r="D5316" s="8" t="s">
        <v>5975</v>
      </c>
      <c r="G5316" s="8" t="s">
        <v>6016</v>
      </c>
      <c r="M5316" t="s">
        <v>7295</v>
      </c>
      <c r="N5316">
        <v>109</v>
      </c>
      <c r="P5316" t="s">
        <v>5975</v>
      </c>
      <c r="Q5316">
        <v>47</v>
      </c>
    </row>
    <row r="5317" spans="1:17" x14ac:dyDescent="0.2">
      <c r="A5317" s="8" t="s">
        <v>5546</v>
      </c>
      <c r="D5317" s="8" t="s">
        <v>6044</v>
      </c>
      <c r="G5317" s="8" t="s">
        <v>2841</v>
      </c>
      <c r="M5317" t="s">
        <v>5546</v>
      </c>
      <c r="N5317">
        <v>128</v>
      </c>
      <c r="P5317" t="s">
        <v>6044</v>
      </c>
      <c r="Q5317">
        <v>46</v>
      </c>
    </row>
    <row r="5318" spans="1:17" x14ac:dyDescent="0.2">
      <c r="A5318" s="8" t="s">
        <v>5543</v>
      </c>
      <c r="D5318" s="8" t="s">
        <v>6043</v>
      </c>
      <c r="G5318" s="8" t="s">
        <v>6298</v>
      </c>
      <c r="M5318" t="s">
        <v>5543</v>
      </c>
      <c r="N5318">
        <v>117</v>
      </c>
      <c r="P5318" t="s">
        <v>6043</v>
      </c>
      <c r="Q5318">
        <v>33</v>
      </c>
    </row>
    <row r="5319" spans="1:17" x14ac:dyDescent="0.2">
      <c r="A5319" s="8" t="s">
        <v>5111</v>
      </c>
      <c r="D5319" s="8" t="s">
        <v>6104</v>
      </c>
      <c r="G5319" s="8" t="s">
        <v>5119</v>
      </c>
      <c r="M5319" t="s">
        <v>5111</v>
      </c>
      <c r="N5319">
        <v>118</v>
      </c>
      <c r="P5319" t="s">
        <v>6104</v>
      </c>
      <c r="Q5319">
        <v>34</v>
      </c>
    </row>
    <row r="5320" spans="1:17" x14ac:dyDescent="0.2">
      <c r="A5320" s="8" t="s">
        <v>7135</v>
      </c>
      <c r="D5320" s="8" t="s">
        <v>2779</v>
      </c>
      <c r="G5320" s="8" t="s">
        <v>7133</v>
      </c>
      <c r="M5320" t="s">
        <v>7135</v>
      </c>
      <c r="N5320">
        <v>89</v>
      </c>
      <c r="P5320" t="s">
        <v>2779</v>
      </c>
      <c r="Q5320">
        <v>141</v>
      </c>
    </row>
    <row r="5321" spans="1:17" x14ac:dyDescent="0.2">
      <c r="A5321" s="8" t="s">
        <v>5207</v>
      </c>
      <c r="D5321" s="8" t="s">
        <v>2389</v>
      </c>
      <c r="G5321" s="8" t="s">
        <v>5144</v>
      </c>
      <c r="M5321" t="s">
        <v>5207</v>
      </c>
      <c r="N5321">
        <v>84</v>
      </c>
      <c r="P5321" t="s">
        <v>2389</v>
      </c>
      <c r="Q5321">
        <v>139</v>
      </c>
    </row>
    <row r="5322" spans="1:17" x14ac:dyDescent="0.2">
      <c r="A5322" s="8" t="s">
        <v>5289</v>
      </c>
      <c r="D5322" s="8" t="s">
        <v>6288</v>
      </c>
      <c r="G5322" s="8" t="s">
        <v>5224</v>
      </c>
      <c r="M5322" t="s">
        <v>5289</v>
      </c>
      <c r="N5322">
        <v>77</v>
      </c>
      <c r="P5322" t="s">
        <v>6288</v>
      </c>
      <c r="Q5322">
        <v>120</v>
      </c>
    </row>
    <row r="5323" spans="1:17" x14ac:dyDescent="0.2">
      <c r="A5323" s="8" t="s">
        <v>5393</v>
      </c>
      <c r="D5323" s="8" t="s">
        <v>6285</v>
      </c>
      <c r="G5323" s="8" t="s">
        <v>5306</v>
      </c>
      <c r="M5323" t="s">
        <v>5393</v>
      </c>
      <c r="N5323">
        <v>73</v>
      </c>
      <c r="P5323" t="s">
        <v>6285</v>
      </c>
      <c r="Q5323">
        <v>119</v>
      </c>
    </row>
    <row r="5324" spans="1:17" x14ac:dyDescent="0.2">
      <c r="A5324" s="8" t="s">
        <v>5415</v>
      </c>
      <c r="D5324" s="8" t="s">
        <v>3433</v>
      </c>
      <c r="G5324" s="8" t="s">
        <v>7291</v>
      </c>
      <c r="M5324" t="s">
        <v>5415</v>
      </c>
      <c r="N5324">
        <v>53</v>
      </c>
      <c r="P5324" t="s">
        <v>3433</v>
      </c>
      <c r="Q5324">
        <v>122</v>
      </c>
    </row>
    <row r="5325" spans="1:17" x14ac:dyDescent="0.2">
      <c r="A5325" s="8" t="s">
        <v>7842</v>
      </c>
      <c r="D5325" s="8" t="s">
        <v>1624</v>
      </c>
      <c r="G5325" s="8" t="s">
        <v>7822</v>
      </c>
      <c r="M5325" t="s">
        <v>7842</v>
      </c>
      <c r="N5325">
        <v>46</v>
      </c>
      <c r="P5325" t="s">
        <v>1624</v>
      </c>
      <c r="Q5325">
        <v>84</v>
      </c>
    </row>
    <row r="5326" spans="1:17" x14ac:dyDescent="0.2">
      <c r="A5326" s="8" t="s">
        <v>5439</v>
      </c>
      <c r="D5326" s="8" t="s">
        <v>3558</v>
      </c>
      <c r="G5326" s="8" t="s">
        <v>7134</v>
      </c>
      <c r="M5326" t="s">
        <v>5439</v>
      </c>
      <c r="N5326">
        <v>62</v>
      </c>
      <c r="P5326" t="s">
        <v>3558</v>
      </c>
      <c r="Q5326">
        <v>89</v>
      </c>
    </row>
    <row r="5327" spans="1:17" x14ac:dyDescent="0.2">
      <c r="A5327" s="8" t="s">
        <v>5481</v>
      </c>
      <c r="D5327" s="8" t="s">
        <v>3686</v>
      </c>
      <c r="G5327" s="8" t="s">
        <v>8011</v>
      </c>
      <c r="M5327" t="s">
        <v>5481</v>
      </c>
      <c r="N5327">
        <v>105</v>
      </c>
      <c r="P5327" t="s">
        <v>3686</v>
      </c>
      <c r="Q5327">
        <v>77</v>
      </c>
    </row>
    <row r="5328" spans="1:17" x14ac:dyDescent="0.2">
      <c r="A5328" s="8" t="s">
        <v>5491</v>
      </c>
      <c r="D5328" s="8" t="s">
        <v>7833</v>
      </c>
      <c r="G5328" s="8" t="s">
        <v>5476</v>
      </c>
      <c r="M5328" t="s">
        <v>5491</v>
      </c>
      <c r="N5328">
        <v>116</v>
      </c>
      <c r="P5328" t="s">
        <v>7833</v>
      </c>
      <c r="Q5328">
        <v>52</v>
      </c>
    </row>
    <row r="5329" spans="1:17" x14ac:dyDescent="0.2">
      <c r="A5329" s="8" t="s">
        <v>2487</v>
      </c>
      <c r="D5329" s="8" t="s">
        <v>3865</v>
      </c>
      <c r="G5329" s="8" t="s">
        <v>7823</v>
      </c>
      <c r="M5329" t="s">
        <v>2487</v>
      </c>
      <c r="N5329">
        <v>158</v>
      </c>
      <c r="P5329" t="s">
        <v>3865</v>
      </c>
      <c r="Q5329">
        <v>69</v>
      </c>
    </row>
    <row r="5330" spans="1:17" x14ac:dyDescent="0.2">
      <c r="A5330" s="8" t="s">
        <v>2550</v>
      </c>
      <c r="D5330" s="8" t="s">
        <v>3840</v>
      </c>
      <c r="G5330" s="8" t="s">
        <v>6665</v>
      </c>
      <c r="M5330" t="s">
        <v>2550</v>
      </c>
      <c r="N5330">
        <v>146</v>
      </c>
      <c r="P5330" t="s">
        <v>3840</v>
      </c>
      <c r="Q5330">
        <v>69</v>
      </c>
    </row>
    <row r="5331" spans="1:17" x14ac:dyDescent="0.2">
      <c r="A5331" s="8" t="s">
        <v>5550</v>
      </c>
      <c r="D5331" s="8" t="s">
        <v>7029</v>
      </c>
      <c r="G5331" s="8" t="s">
        <v>6666</v>
      </c>
      <c r="M5331" t="s">
        <v>5550</v>
      </c>
      <c r="N5331">
        <v>107</v>
      </c>
      <c r="P5331" t="s">
        <v>7029</v>
      </c>
      <c r="Q5331">
        <v>64</v>
      </c>
    </row>
    <row r="5332" spans="1:17" x14ac:dyDescent="0.2">
      <c r="A5332" s="8" t="s">
        <v>5540</v>
      </c>
      <c r="D5332" s="8" t="s">
        <v>7030</v>
      </c>
      <c r="G5332" s="8" t="s">
        <v>2934</v>
      </c>
      <c r="M5332" t="s">
        <v>5540</v>
      </c>
      <c r="N5332">
        <v>117</v>
      </c>
      <c r="P5332" t="s">
        <v>7030</v>
      </c>
      <c r="Q5332">
        <v>42</v>
      </c>
    </row>
    <row r="5333" spans="1:17" x14ac:dyDescent="0.2">
      <c r="A5333" s="8" t="s">
        <v>7085</v>
      </c>
      <c r="D5333" s="8" t="s">
        <v>3924</v>
      </c>
      <c r="G5333" s="8" t="s">
        <v>7824</v>
      </c>
      <c r="M5333" t="s">
        <v>7085</v>
      </c>
      <c r="N5333">
        <v>92</v>
      </c>
      <c r="P5333" t="s">
        <v>3924</v>
      </c>
      <c r="Q5333">
        <v>32</v>
      </c>
    </row>
    <row r="5334" spans="1:17" x14ac:dyDescent="0.2">
      <c r="A5334" s="8" t="s">
        <v>7843</v>
      </c>
      <c r="D5334" s="8" t="s">
        <v>6166</v>
      </c>
      <c r="G5334" s="8" t="s">
        <v>3057</v>
      </c>
      <c r="M5334" t="s">
        <v>7843</v>
      </c>
      <c r="N5334">
        <v>47</v>
      </c>
      <c r="P5334" t="s">
        <v>6166</v>
      </c>
      <c r="Q5334">
        <v>66</v>
      </c>
    </row>
    <row r="5335" spans="1:17" x14ac:dyDescent="0.2">
      <c r="A5335" s="8" t="s">
        <v>7844</v>
      </c>
      <c r="D5335" s="8" t="s">
        <v>2901</v>
      </c>
      <c r="G5335" s="8" t="s">
        <v>3155</v>
      </c>
      <c r="M5335" t="s">
        <v>7844</v>
      </c>
      <c r="N5335">
        <v>45</v>
      </c>
      <c r="P5335" t="s">
        <v>2901</v>
      </c>
      <c r="Q5335">
        <v>171</v>
      </c>
    </row>
    <row r="5336" spans="1:17" x14ac:dyDescent="0.2">
      <c r="A5336" s="8" t="s">
        <v>7296</v>
      </c>
      <c r="D5336" s="8" t="s">
        <v>1899</v>
      </c>
      <c r="G5336" s="8" t="s">
        <v>3245</v>
      </c>
      <c r="M5336" t="s">
        <v>7296</v>
      </c>
      <c r="N5336">
        <v>39</v>
      </c>
      <c r="P5336" t="s">
        <v>1899</v>
      </c>
      <c r="Q5336">
        <v>155</v>
      </c>
    </row>
    <row r="5337" spans="1:17" x14ac:dyDescent="0.2">
      <c r="A5337" s="8" t="s">
        <v>2829</v>
      </c>
      <c r="D5337" s="8" t="s">
        <v>2005</v>
      </c>
      <c r="G5337" s="8" t="s">
        <v>3327</v>
      </c>
      <c r="M5337" t="s">
        <v>2829</v>
      </c>
      <c r="N5337">
        <v>145</v>
      </c>
      <c r="P5337" t="s">
        <v>2005</v>
      </c>
      <c r="Q5337">
        <v>152</v>
      </c>
    </row>
    <row r="5338" spans="1:17" x14ac:dyDescent="0.2">
      <c r="A5338" s="8" t="s">
        <v>4141</v>
      </c>
      <c r="D5338" s="8" t="s">
        <v>2156</v>
      </c>
      <c r="G5338" s="8" t="s">
        <v>2796</v>
      </c>
      <c r="M5338" t="s">
        <v>4141</v>
      </c>
      <c r="N5338">
        <v>121</v>
      </c>
      <c r="P5338" t="s">
        <v>2156</v>
      </c>
      <c r="Q5338">
        <v>140</v>
      </c>
    </row>
    <row r="5339" spans="1:17" x14ac:dyDescent="0.2">
      <c r="A5339" s="8" t="s">
        <v>4146</v>
      </c>
      <c r="D5339" s="8" t="s">
        <v>4090</v>
      </c>
      <c r="G5339" s="8" t="s">
        <v>4181</v>
      </c>
      <c r="M5339" t="s">
        <v>4146</v>
      </c>
      <c r="N5339">
        <v>112</v>
      </c>
      <c r="P5339" t="s">
        <v>4090</v>
      </c>
      <c r="Q5339">
        <v>115</v>
      </c>
    </row>
    <row r="5340" spans="1:17" x14ac:dyDescent="0.2">
      <c r="A5340" s="8" t="s">
        <v>7845</v>
      </c>
      <c r="D5340" s="8" t="s">
        <v>1435</v>
      </c>
      <c r="G5340" s="8" t="s">
        <v>4287</v>
      </c>
      <c r="M5340" t="s">
        <v>7845</v>
      </c>
      <c r="N5340">
        <v>75</v>
      </c>
      <c r="P5340" t="s">
        <v>1435</v>
      </c>
      <c r="Q5340">
        <v>123</v>
      </c>
    </row>
    <row r="5341" spans="1:17" x14ac:dyDescent="0.2">
      <c r="A5341" s="8" t="s">
        <v>5855</v>
      </c>
      <c r="D5341" s="8" t="s">
        <v>3471</v>
      </c>
      <c r="G5341" s="8" t="s">
        <v>4326</v>
      </c>
      <c r="M5341" t="s">
        <v>5855</v>
      </c>
      <c r="N5341">
        <v>41</v>
      </c>
      <c r="P5341" t="s">
        <v>3471</v>
      </c>
      <c r="Q5341">
        <v>105</v>
      </c>
    </row>
    <row r="5342" spans="1:17" x14ac:dyDescent="0.2">
      <c r="A5342" s="8" t="s">
        <v>6058</v>
      </c>
      <c r="D5342" s="8" t="s">
        <v>7834</v>
      </c>
      <c r="G5342" s="8" t="s">
        <v>4499</v>
      </c>
      <c r="M5342" t="s">
        <v>6058</v>
      </c>
      <c r="N5342">
        <v>41</v>
      </c>
      <c r="P5342" t="s">
        <v>7834</v>
      </c>
      <c r="Q5342">
        <v>81</v>
      </c>
    </row>
    <row r="5343" spans="1:17" x14ac:dyDescent="0.2">
      <c r="A5343" s="8" t="s">
        <v>7846</v>
      </c>
      <c r="D5343" s="8" t="s">
        <v>1564</v>
      </c>
      <c r="G5343" s="8" t="s">
        <v>4654</v>
      </c>
      <c r="M5343" t="s">
        <v>7846</v>
      </c>
      <c r="N5343">
        <v>13</v>
      </c>
      <c r="P5343" t="s">
        <v>1564</v>
      </c>
      <c r="Q5343">
        <v>110</v>
      </c>
    </row>
    <row r="5344" spans="1:17" x14ac:dyDescent="0.2">
      <c r="A5344" s="8" t="s">
        <v>2688</v>
      </c>
      <c r="D5344" s="8" t="s">
        <v>3514</v>
      </c>
      <c r="G5344" s="8" t="s">
        <v>8450</v>
      </c>
      <c r="M5344" t="s">
        <v>2688</v>
      </c>
      <c r="N5344">
        <v>154</v>
      </c>
      <c r="P5344" t="s">
        <v>3514</v>
      </c>
      <c r="Q5344">
        <v>92</v>
      </c>
    </row>
    <row r="5345" spans="1:17" x14ac:dyDescent="0.2">
      <c r="A5345" s="8" t="s">
        <v>2377</v>
      </c>
      <c r="D5345" s="8" t="s">
        <v>3548</v>
      </c>
      <c r="G5345" s="8" t="s">
        <v>4866</v>
      </c>
      <c r="M5345" t="s">
        <v>2377</v>
      </c>
      <c r="N5345">
        <v>131</v>
      </c>
      <c r="P5345" t="s">
        <v>3548</v>
      </c>
      <c r="Q5345">
        <v>75</v>
      </c>
    </row>
    <row r="5346" spans="1:17" x14ac:dyDescent="0.2">
      <c r="A5346" s="8" t="s">
        <v>6272</v>
      </c>
      <c r="D5346" s="8" t="s">
        <v>7835</v>
      </c>
      <c r="G5346" s="8" t="s">
        <v>4889</v>
      </c>
      <c r="M5346" t="s">
        <v>6272</v>
      </c>
      <c r="N5346">
        <v>118</v>
      </c>
      <c r="P5346" t="s">
        <v>7835</v>
      </c>
      <c r="Q5346">
        <v>51</v>
      </c>
    </row>
    <row r="5347" spans="1:17" x14ac:dyDescent="0.2">
      <c r="A5347" s="8" t="s">
        <v>7035</v>
      </c>
      <c r="D5347" s="8" t="s">
        <v>3643</v>
      </c>
      <c r="G5347" s="8" t="s">
        <v>2646</v>
      </c>
      <c r="M5347" t="s">
        <v>7035</v>
      </c>
      <c r="N5347">
        <v>94</v>
      </c>
      <c r="P5347" t="s">
        <v>3643</v>
      </c>
      <c r="Q5347">
        <v>66</v>
      </c>
    </row>
    <row r="5348" spans="1:17" x14ac:dyDescent="0.2">
      <c r="A5348" s="8" t="s">
        <v>3531</v>
      </c>
      <c r="D5348" s="8" t="s">
        <v>3721</v>
      </c>
      <c r="G5348" s="8" t="s">
        <v>2268</v>
      </c>
      <c r="M5348" t="s">
        <v>3531</v>
      </c>
      <c r="N5348">
        <v>83</v>
      </c>
      <c r="P5348" t="s">
        <v>3721</v>
      </c>
      <c r="Q5348">
        <v>43</v>
      </c>
    </row>
    <row r="5349" spans="1:17" x14ac:dyDescent="0.2">
      <c r="A5349" s="8" t="s">
        <v>3746</v>
      </c>
      <c r="D5349" s="8" t="s">
        <v>3891</v>
      </c>
      <c r="G5349" s="8" t="s">
        <v>4978</v>
      </c>
      <c r="M5349" t="s">
        <v>3746</v>
      </c>
      <c r="N5349">
        <v>37</v>
      </c>
      <c r="P5349" t="s">
        <v>3891</v>
      </c>
      <c r="Q5349">
        <v>61</v>
      </c>
    </row>
    <row r="5350" spans="1:17" x14ac:dyDescent="0.2">
      <c r="A5350" s="8" t="s">
        <v>4102</v>
      </c>
      <c r="D5350" s="8" t="s">
        <v>3901</v>
      </c>
      <c r="G5350" s="8" t="s">
        <v>5071</v>
      </c>
      <c r="M5350" t="s">
        <v>4102</v>
      </c>
      <c r="N5350">
        <v>129</v>
      </c>
      <c r="P5350" t="s">
        <v>3901</v>
      </c>
      <c r="Q5350">
        <v>33</v>
      </c>
    </row>
    <row r="5351" spans="1:17" x14ac:dyDescent="0.2">
      <c r="A5351" s="8" t="s">
        <v>4156</v>
      </c>
      <c r="D5351" s="8" t="s">
        <v>3999</v>
      </c>
      <c r="G5351" s="8" t="s">
        <v>7826</v>
      </c>
      <c r="M5351" t="s">
        <v>4156</v>
      </c>
      <c r="N5351">
        <v>99</v>
      </c>
      <c r="P5351" t="s">
        <v>3999</v>
      </c>
      <c r="Q5351">
        <v>38</v>
      </c>
    </row>
    <row r="5352" spans="1:17" x14ac:dyDescent="0.2">
      <c r="A5352" s="8" t="s">
        <v>5084</v>
      </c>
      <c r="D5352" s="8" t="s">
        <v>2664</v>
      </c>
      <c r="G5352" s="8" t="s">
        <v>4303</v>
      </c>
      <c r="M5352" t="s">
        <v>5084</v>
      </c>
      <c r="N5352">
        <v>112</v>
      </c>
      <c r="P5352" t="s">
        <v>2664</v>
      </c>
      <c r="Q5352">
        <v>154</v>
      </c>
    </row>
    <row r="5353" spans="1:17" x14ac:dyDescent="0.2">
      <c r="A5353" s="8" t="s">
        <v>7847</v>
      </c>
      <c r="D5353" s="8" t="s">
        <v>2152</v>
      </c>
      <c r="G5353" s="8" t="s">
        <v>7028</v>
      </c>
      <c r="M5353" t="s">
        <v>7847</v>
      </c>
      <c r="N5353">
        <v>95</v>
      </c>
      <c r="P5353" t="s">
        <v>2152</v>
      </c>
      <c r="Q5353">
        <v>142</v>
      </c>
    </row>
    <row r="5354" spans="1:17" x14ac:dyDescent="0.2">
      <c r="A5354" s="8" t="s">
        <v>5158</v>
      </c>
      <c r="D5354" s="8" t="s">
        <v>2305</v>
      </c>
      <c r="G5354" s="8" t="s">
        <v>4365</v>
      </c>
      <c r="M5354" t="s">
        <v>5158</v>
      </c>
      <c r="N5354">
        <v>90</v>
      </c>
      <c r="P5354" t="s">
        <v>2305</v>
      </c>
      <c r="Q5354">
        <v>139</v>
      </c>
    </row>
    <row r="5355" spans="1:17" x14ac:dyDescent="0.2">
      <c r="A5355" s="8" t="s">
        <v>5218</v>
      </c>
      <c r="D5355" s="8" t="s">
        <v>4080</v>
      </c>
      <c r="G5355" s="8" t="s">
        <v>4323</v>
      </c>
      <c r="M5355" t="s">
        <v>5218</v>
      </c>
      <c r="N5355">
        <v>76</v>
      </c>
      <c r="P5355" t="s">
        <v>4080</v>
      </c>
      <c r="Q5355">
        <v>117</v>
      </c>
    </row>
    <row r="5356" spans="1:17" x14ac:dyDescent="0.2">
      <c r="A5356" s="8" t="s">
        <v>5272</v>
      </c>
      <c r="D5356" s="8" t="s">
        <v>4155</v>
      </c>
      <c r="G5356" s="8" t="s">
        <v>4490</v>
      </c>
      <c r="M5356" t="s">
        <v>5272</v>
      </c>
      <c r="N5356">
        <v>71</v>
      </c>
      <c r="P5356" t="s">
        <v>4155</v>
      </c>
      <c r="Q5356">
        <v>131</v>
      </c>
    </row>
    <row r="5357" spans="1:17" x14ac:dyDescent="0.2">
      <c r="A5357" s="8" t="s">
        <v>5357</v>
      </c>
      <c r="D5357" s="8" t="s">
        <v>7031</v>
      </c>
      <c r="G5357" s="8" t="s">
        <v>4543</v>
      </c>
      <c r="M5357" t="s">
        <v>5357</v>
      </c>
      <c r="N5357">
        <v>59</v>
      </c>
      <c r="P5357" t="s">
        <v>7031</v>
      </c>
      <c r="Q5357">
        <v>100</v>
      </c>
    </row>
    <row r="5358" spans="1:17" x14ac:dyDescent="0.2">
      <c r="A5358" s="8" t="s">
        <v>7848</v>
      </c>
      <c r="D5358" s="8" t="s">
        <v>5628</v>
      </c>
      <c r="G5358" s="8" t="s">
        <v>4637</v>
      </c>
      <c r="M5358" t="s">
        <v>7848</v>
      </c>
      <c r="N5358">
        <v>33</v>
      </c>
      <c r="P5358" t="s">
        <v>5628</v>
      </c>
      <c r="Q5358">
        <v>94</v>
      </c>
    </row>
    <row r="5359" spans="1:17" x14ac:dyDescent="0.2">
      <c r="A5359" s="8" t="s">
        <v>2466</v>
      </c>
      <c r="D5359" s="8" t="s">
        <v>7836</v>
      </c>
      <c r="G5359" s="8" t="s">
        <v>4650</v>
      </c>
      <c r="M5359" t="s">
        <v>2466</v>
      </c>
      <c r="N5359">
        <v>130</v>
      </c>
      <c r="P5359" t="s">
        <v>7836</v>
      </c>
      <c r="Q5359">
        <v>82</v>
      </c>
    </row>
    <row r="5360" spans="1:17" x14ac:dyDescent="0.2">
      <c r="A5360" s="8" t="s">
        <v>5524</v>
      </c>
      <c r="D5360" s="8" t="s">
        <v>5672</v>
      </c>
      <c r="G5360" s="8" t="s">
        <v>4806</v>
      </c>
      <c r="M5360" t="s">
        <v>5524</v>
      </c>
      <c r="N5360">
        <v>127</v>
      </c>
      <c r="P5360" t="s">
        <v>5672</v>
      </c>
      <c r="Q5360">
        <v>84</v>
      </c>
    </row>
    <row r="5361" spans="1:17" x14ac:dyDescent="0.2">
      <c r="A5361" s="8" t="s">
        <v>7849</v>
      </c>
      <c r="D5361" s="8" t="s">
        <v>5693</v>
      </c>
      <c r="G5361" s="8" t="s">
        <v>4862</v>
      </c>
      <c r="M5361" t="s">
        <v>7849</v>
      </c>
      <c r="N5361">
        <v>107</v>
      </c>
      <c r="P5361" t="s">
        <v>5693</v>
      </c>
      <c r="Q5361">
        <v>74</v>
      </c>
    </row>
    <row r="5362" spans="1:17" x14ac:dyDescent="0.2">
      <c r="A5362" s="8" t="s">
        <v>5140</v>
      </c>
      <c r="D5362" s="8" t="s">
        <v>5772</v>
      </c>
      <c r="G5362" s="8" t="s">
        <v>2717</v>
      </c>
      <c r="M5362" t="s">
        <v>5140</v>
      </c>
      <c r="N5362">
        <v>93</v>
      </c>
      <c r="P5362" t="s">
        <v>5772</v>
      </c>
      <c r="Q5362">
        <v>65</v>
      </c>
    </row>
    <row r="5363" spans="1:17" x14ac:dyDescent="0.2">
      <c r="A5363" s="8" t="s">
        <v>7136</v>
      </c>
      <c r="D5363" s="8" t="s">
        <v>5846</v>
      </c>
      <c r="G5363" s="8" t="s">
        <v>2120</v>
      </c>
      <c r="M5363" t="s">
        <v>7136</v>
      </c>
      <c r="N5363">
        <v>84</v>
      </c>
      <c r="P5363" t="s">
        <v>5846</v>
      </c>
      <c r="Q5363">
        <v>50</v>
      </c>
    </row>
    <row r="5364" spans="1:17" x14ac:dyDescent="0.2">
      <c r="A5364" s="8" t="s">
        <v>7850</v>
      </c>
      <c r="D5364" s="8" t="s">
        <v>6024</v>
      </c>
      <c r="G5364" s="8" t="s">
        <v>2267</v>
      </c>
      <c r="M5364" t="s">
        <v>7850</v>
      </c>
      <c r="N5364">
        <v>73</v>
      </c>
      <c r="P5364" t="s">
        <v>6024</v>
      </c>
      <c r="Q5364">
        <v>66</v>
      </c>
    </row>
    <row r="5365" spans="1:17" x14ac:dyDescent="0.2">
      <c r="A5365" s="8" t="s">
        <v>5277</v>
      </c>
      <c r="D5365" s="8" t="s">
        <v>6742</v>
      </c>
      <c r="G5365" s="8" t="s">
        <v>5066</v>
      </c>
      <c r="M5365" t="s">
        <v>5277</v>
      </c>
      <c r="N5365">
        <v>69</v>
      </c>
      <c r="P5365" t="s">
        <v>6742</v>
      </c>
      <c r="Q5365">
        <v>56</v>
      </c>
    </row>
    <row r="5366" spans="1:17" x14ac:dyDescent="0.2">
      <c r="A5366" s="8" t="s">
        <v>5303</v>
      </c>
      <c r="D5366" s="8" t="s">
        <v>7292</v>
      </c>
      <c r="G5366" s="8" t="s">
        <v>5610</v>
      </c>
      <c r="M5366" t="s">
        <v>5303</v>
      </c>
      <c r="N5366">
        <v>34</v>
      </c>
      <c r="P5366" t="s">
        <v>7292</v>
      </c>
      <c r="Q5366">
        <v>44</v>
      </c>
    </row>
    <row r="5367" spans="1:17" x14ac:dyDescent="0.2">
      <c r="A5367" s="8" t="s">
        <v>5460</v>
      </c>
      <c r="D5367" s="8" t="s">
        <v>7837</v>
      </c>
      <c r="G5367" s="8" t="s">
        <v>7827</v>
      </c>
      <c r="M5367" t="s">
        <v>5460</v>
      </c>
      <c r="N5367">
        <v>124</v>
      </c>
      <c r="P5367" t="s">
        <v>7837</v>
      </c>
      <c r="Q5367">
        <v>43</v>
      </c>
    </row>
    <row r="5368" spans="1:17" x14ac:dyDescent="0.2">
      <c r="A5368" s="8" t="s">
        <v>2500</v>
      </c>
      <c r="D5368" s="8" t="s">
        <v>8143</v>
      </c>
      <c r="G5368" s="8" t="s">
        <v>7828</v>
      </c>
      <c r="M5368" t="s">
        <v>2500</v>
      </c>
      <c r="N5368">
        <v>145</v>
      </c>
      <c r="P5368" t="s">
        <v>8143</v>
      </c>
      <c r="Q5368">
        <v>27</v>
      </c>
    </row>
    <row r="5369" spans="1:17" x14ac:dyDescent="0.2">
      <c r="A5369" s="8" t="s">
        <v>2525</v>
      </c>
      <c r="D5369" s="8" t="s">
        <v>2849</v>
      </c>
      <c r="G5369" s="8" t="s">
        <v>7829</v>
      </c>
      <c r="M5369" t="s">
        <v>2525</v>
      </c>
      <c r="N5369">
        <v>120</v>
      </c>
      <c r="P5369" t="s">
        <v>2849</v>
      </c>
      <c r="Q5369">
        <v>139</v>
      </c>
    </row>
    <row r="5370" spans="1:17" x14ac:dyDescent="0.2">
      <c r="A5370" s="8" t="s">
        <v>5532</v>
      </c>
      <c r="D5370" s="8" t="s">
        <v>6289</v>
      </c>
      <c r="G5370" s="8" t="s">
        <v>5851</v>
      </c>
      <c r="M5370" t="s">
        <v>5532</v>
      </c>
      <c r="N5370">
        <v>118</v>
      </c>
      <c r="P5370" t="s">
        <v>6289</v>
      </c>
      <c r="Q5370">
        <v>125</v>
      </c>
    </row>
    <row r="5371" spans="1:17" x14ac:dyDescent="0.2">
      <c r="A5371" s="8" t="s">
        <v>7137</v>
      </c>
      <c r="D5371" s="8" t="s">
        <v>8181</v>
      </c>
      <c r="G5371" s="8" t="s">
        <v>7830</v>
      </c>
      <c r="M5371" t="s">
        <v>7137</v>
      </c>
      <c r="N5371">
        <v>130</v>
      </c>
      <c r="P5371" t="s">
        <v>8181</v>
      </c>
      <c r="Q5371">
        <v>119</v>
      </c>
    </row>
    <row r="5372" spans="1:17" x14ac:dyDescent="0.2">
      <c r="A5372" s="8" t="s">
        <v>1529</v>
      </c>
      <c r="D5372" s="8" t="s">
        <v>8012</v>
      </c>
      <c r="G5372" s="8" t="s">
        <v>5975</v>
      </c>
      <c r="M5372" t="s">
        <v>1529</v>
      </c>
      <c r="N5372">
        <v>121</v>
      </c>
      <c r="P5372" t="s">
        <v>8012</v>
      </c>
      <c r="Q5372">
        <v>108</v>
      </c>
    </row>
    <row r="5373" spans="1:17" x14ac:dyDescent="0.2">
      <c r="A5373" s="8" t="s">
        <v>5124</v>
      </c>
      <c r="D5373" s="8" t="s">
        <v>7293</v>
      </c>
      <c r="G5373" s="8" t="s">
        <v>6044</v>
      </c>
      <c r="M5373" t="s">
        <v>5124</v>
      </c>
      <c r="N5373">
        <v>110</v>
      </c>
      <c r="P5373" t="s">
        <v>7293</v>
      </c>
      <c r="Q5373">
        <v>75</v>
      </c>
    </row>
    <row r="5374" spans="1:17" x14ac:dyDescent="0.2">
      <c r="A5374" s="8" t="s">
        <v>1675</v>
      </c>
      <c r="D5374" s="8" t="s">
        <v>3154</v>
      </c>
      <c r="G5374" s="8" t="s">
        <v>6043</v>
      </c>
      <c r="M5374" t="s">
        <v>1675</v>
      </c>
      <c r="N5374">
        <v>106</v>
      </c>
      <c r="P5374" t="s">
        <v>3154</v>
      </c>
      <c r="Q5374">
        <v>72</v>
      </c>
    </row>
    <row r="5375" spans="1:17" x14ac:dyDescent="0.2">
      <c r="A5375" s="8" t="s">
        <v>5173</v>
      </c>
      <c r="D5375" s="8" t="s">
        <v>7838</v>
      </c>
      <c r="G5375" s="8" t="s">
        <v>6104</v>
      </c>
      <c r="M5375" t="s">
        <v>5173</v>
      </c>
      <c r="N5375">
        <v>92</v>
      </c>
      <c r="P5375" t="s">
        <v>7838</v>
      </c>
      <c r="Q5375">
        <v>25</v>
      </c>
    </row>
    <row r="5376" spans="1:17" x14ac:dyDescent="0.2">
      <c r="A5376" s="8" t="s">
        <v>1829</v>
      </c>
      <c r="D5376" s="8" t="s">
        <v>3335</v>
      </c>
      <c r="G5376" s="8" t="s">
        <v>8033</v>
      </c>
      <c r="M5376" t="s">
        <v>1829</v>
      </c>
      <c r="N5376">
        <v>82</v>
      </c>
      <c r="P5376" t="s">
        <v>3335</v>
      </c>
      <c r="Q5376">
        <v>143</v>
      </c>
    </row>
    <row r="5377" spans="1:17" x14ac:dyDescent="0.2">
      <c r="A5377" s="8" t="s">
        <v>5201</v>
      </c>
      <c r="D5377" s="8" t="s">
        <v>7032</v>
      </c>
      <c r="G5377" s="8" t="s">
        <v>7831</v>
      </c>
      <c r="M5377" t="s">
        <v>5201</v>
      </c>
      <c r="N5377">
        <v>70</v>
      </c>
      <c r="P5377" t="s">
        <v>7032</v>
      </c>
      <c r="Q5377">
        <v>124</v>
      </c>
    </row>
    <row r="5378" spans="1:17" x14ac:dyDescent="0.2">
      <c r="A5378" s="8" t="s">
        <v>5280</v>
      </c>
      <c r="D5378" s="8" t="s">
        <v>4184</v>
      </c>
      <c r="G5378" s="8" t="s">
        <v>2779</v>
      </c>
      <c r="M5378" t="s">
        <v>5280</v>
      </c>
      <c r="N5378">
        <v>79</v>
      </c>
      <c r="P5378" t="s">
        <v>4184</v>
      </c>
      <c r="Q5378">
        <v>108</v>
      </c>
    </row>
    <row r="5379" spans="1:17" x14ac:dyDescent="0.2">
      <c r="A5379" s="8" t="s">
        <v>5308</v>
      </c>
      <c r="D5379" s="8" t="s">
        <v>7839</v>
      </c>
      <c r="G5379" s="8" t="s">
        <v>2389</v>
      </c>
      <c r="M5379" t="s">
        <v>5308</v>
      </c>
      <c r="N5379">
        <v>52</v>
      </c>
      <c r="P5379" t="s">
        <v>7839</v>
      </c>
      <c r="Q5379">
        <v>101</v>
      </c>
    </row>
    <row r="5380" spans="1:17" x14ac:dyDescent="0.2">
      <c r="A5380" s="8" t="s">
        <v>5388</v>
      </c>
      <c r="D5380" s="8" t="s">
        <v>4252</v>
      </c>
      <c r="G5380" s="8" t="s">
        <v>6288</v>
      </c>
      <c r="M5380" t="s">
        <v>5388</v>
      </c>
      <c r="N5380">
        <v>54</v>
      </c>
      <c r="P5380" t="s">
        <v>4252</v>
      </c>
      <c r="Q5380">
        <v>122</v>
      </c>
    </row>
    <row r="5381" spans="1:17" x14ac:dyDescent="0.2">
      <c r="A5381" s="8" t="s">
        <v>5387</v>
      </c>
      <c r="D5381" s="8" t="s">
        <v>4286</v>
      </c>
      <c r="G5381" s="8" t="s">
        <v>6285</v>
      </c>
      <c r="M5381" t="s">
        <v>5387</v>
      </c>
      <c r="N5381">
        <v>32</v>
      </c>
      <c r="P5381" t="s">
        <v>4286</v>
      </c>
      <c r="Q5381">
        <v>108</v>
      </c>
    </row>
    <row r="5382" spans="1:17" x14ac:dyDescent="0.2">
      <c r="A5382" s="8" t="s">
        <v>5410</v>
      </c>
      <c r="D5382" s="8" t="s">
        <v>7186</v>
      </c>
      <c r="G5382" s="8" t="s">
        <v>3433</v>
      </c>
      <c r="M5382" t="s">
        <v>5410</v>
      </c>
      <c r="N5382">
        <v>48</v>
      </c>
      <c r="P5382" t="s">
        <v>7186</v>
      </c>
      <c r="Q5382">
        <v>82</v>
      </c>
    </row>
    <row r="5383" spans="1:17" x14ac:dyDescent="0.2">
      <c r="A5383" s="8" t="s">
        <v>7851</v>
      </c>
      <c r="D5383" s="8" t="s">
        <v>4329</v>
      </c>
      <c r="G5383" s="8" t="s">
        <v>1624</v>
      </c>
      <c r="M5383" t="s">
        <v>7851</v>
      </c>
      <c r="N5383">
        <v>36</v>
      </c>
      <c r="P5383" t="s">
        <v>4329</v>
      </c>
      <c r="Q5383">
        <v>105</v>
      </c>
    </row>
    <row r="5384" spans="1:17" x14ac:dyDescent="0.2">
      <c r="A5384" s="8" t="s">
        <v>5472</v>
      </c>
      <c r="D5384" s="8" t="s">
        <v>4402</v>
      </c>
      <c r="G5384" s="8" t="s">
        <v>3558</v>
      </c>
      <c r="M5384" t="s">
        <v>5472</v>
      </c>
      <c r="N5384">
        <v>113</v>
      </c>
      <c r="P5384" t="s">
        <v>4402</v>
      </c>
      <c r="Q5384">
        <v>88</v>
      </c>
    </row>
    <row r="5385" spans="1:17" x14ac:dyDescent="0.2">
      <c r="A5385" s="8" t="s">
        <v>5466</v>
      </c>
      <c r="D5385" s="8" t="s">
        <v>7187</v>
      </c>
      <c r="G5385" s="8" t="s">
        <v>3686</v>
      </c>
      <c r="M5385" t="s">
        <v>5466</v>
      </c>
      <c r="N5385">
        <v>117</v>
      </c>
      <c r="P5385" t="s">
        <v>7187</v>
      </c>
      <c r="Q5385">
        <v>80</v>
      </c>
    </row>
    <row r="5386" spans="1:17" x14ac:dyDescent="0.2">
      <c r="A5386" s="8" t="s">
        <v>2504</v>
      </c>
      <c r="D5386" s="8" t="s">
        <v>4449</v>
      </c>
      <c r="G5386" s="8" t="s">
        <v>7833</v>
      </c>
      <c r="M5386" t="s">
        <v>2504</v>
      </c>
      <c r="N5386">
        <v>147</v>
      </c>
      <c r="P5386" t="s">
        <v>4449</v>
      </c>
      <c r="Q5386">
        <v>81</v>
      </c>
    </row>
    <row r="5387" spans="1:17" x14ac:dyDescent="0.2">
      <c r="A5387" s="8" t="s">
        <v>2548</v>
      </c>
      <c r="D5387" s="8" t="s">
        <v>4549</v>
      </c>
      <c r="G5387" s="8" t="s">
        <v>3865</v>
      </c>
      <c r="M5387" t="s">
        <v>2548</v>
      </c>
      <c r="N5387">
        <v>141</v>
      </c>
      <c r="P5387" t="s">
        <v>4549</v>
      </c>
      <c r="Q5387">
        <v>73</v>
      </c>
    </row>
    <row r="5388" spans="1:17" x14ac:dyDescent="0.2">
      <c r="A5388" s="8" t="s">
        <v>7852</v>
      </c>
      <c r="D5388" s="8" t="s">
        <v>7294</v>
      </c>
      <c r="G5388" s="8" t="s">
        <v>3840</v>
      </c>
      <c r="M5388" t="s">
        <v>7852</v>
      </c>
      <c r="N5388">
        <v>96</v>
      </c>
      <c r="P5388" t="s">
        <v>7294</v>
      </c>
      <c r="Q5388">
        <v>52</v>
      </c>
    </row>
    <row r="5389" spans="1:17" x14ac:dyDescent="0.2">
      <c r="A5389" s="8" t="s">
        <v>3582</v>
      </c>
      <c r="D5389" s="8" t="s">
        <v>4660</v>
      </c>
      <c r="G5389" s="8" t="s">
        <v>3924</v>
      </c>
      <c r="M5389" t="s">
        <v>3582</v>
      </c>
      <c r="N5389">
        <v>77</v>
      </c>
      <c r="P5389" t="s">
        <v>4660</v>
      </c>
      <c r="Q5389">
        <v>87</v>
      </c>
    </row>
    <row r="5390" spans="1:17" x14ac:dyDescent="0.2">
      <c r="A5390" s="8" t="s">
        <v>7853</v>
      </c>
      <c r="D5390" s="8" t="s">
        <v>4724</v>
      </c>
      <c r="G5390" s="8" t="s">
        <v>8451</v>
      </c>
      <c r="M5390" t="s">
        <v>7853</v>
      </c>
      <c r="N5390">
        <v>60</v>
      </c>
      <c r="P5390" t="s">
        <v>4724</v>
      </c>
      <c r="Q5390">
        <v>60</v>
      </c>
    </row>
    <row r="5391" spans="1:17" x14ac:dyDescent="0.2">
      <c r="A5391" s="8" t="s">
        <v>3708</v>
      </c>
      <c r="D5391" s="8" t="s">
        <v>7033</v>
      </c>
      <c r="G5391" s="8" t="s">
        <v>6166</v>
      </c>
      <c r="M5391" t="s">
        <v>3708</v>
      </c>
      <c r="N5391">
        <v>83</v>
      </c>
      <c r="P5391" t="s">
        <v>7033</v>
      </c>
      <c r="Q5391">
        <v>54</v>
      </c>
    </row>
    <row r="5392" spans="1:17" x14ac:dyDescent="0.2">
      <c r="A5392" s="8" t="s">
        <v>3722</v>
      </c>
      <c r="D5392" s="8" t="s">
        <v>7188</v>
      </c>
      <c r="G5392" s="8" t="s">
        <v>2901</v>
      </c>
      <c r="M5392" t="s">
        <v>3722</v>
      </c>
      <c r="N5392">
        <v>56</v>
      </c>
      <c r="P5392" t="s">
        <v>7188</v>
      </c>
      <c r="Q5392">
        <v>59</v>
      </c>
    </row>
    <row r="5393" spans="1:17" x14ac:dyDescent="0.2">
      <c r="A5393" s="8" t="s">
        <v>3812</v>
      </c>
      <c r="D5393" s="8" t="s">
        <v>4776</v>
      </c>
      <c r="G5393" s="8" t="s">
        <v>1899</v>
      </c>
      <c r="M5393" t="s">
        <v>3812</v>
      </c>
      <c r="N5393">
        <v>69</v>
      </c>
      <c r="P5393" t="s">
        <v>4776</v>
      </c>
      <c r="Q5393">
        <v>37</v>
      </c>
    </row>
    <row r="5394" spans="1:17" x14ac:dyDescent="0.2">
      <c r="A5394" s="8" t="s">
        <v>3902</v>
      </c>
      <c r="D5394" s="8" t="s">
        <v>4832</v>
      </c>
      <c r="G5394" s="8" t="s">
        <v>2005</v>
      </c>
      <c r="M5394" t="s">
        <v>3902</v>
      </c>
      <c r="N5394">
        <v>42</v>
      </c>
      <c r="P5394" t="s">
        <v>4832</v>
      </c>
      <c r="Q5394">
        <v>25</v>
      </c>
    </row>
    <row r="5395" spans="1:17" x14ac:dyDescent="0.2">
      <c r="A5395" s="8" t="s">
        <v>3965</v>
      </c>
      <c r="D5395" s="8" t="s">
        <v>8013</v>
      </c>
      <c r="G5395" s="8" t="s">
        <v>2156</v>
      </c>
      <c r="M5395" t="s">
        <v>3965</v>
      </c>
      <c r="N5395">
        <v>31</v>
      </c>
      <c r="P5395" t="s">
        <v>8013</v>
      </c>
      <c r="Q5395">
        <v>46</v>
      </c>
    </row>
    <row r="5396" spans="1:17" x14ac:dyDescent="0.2">
      <c r="A5396" s="8" t="s">
        <v>2662</v>
      </c>
      <c r="D5396" s="8" t="s">
        <v>8014</v>
      </c>
      <c r="G5396" s="8" t="s">
        <v>4090</v>
      </c>
      <c r="M5396" t="s">
        <v>2662</v>
      </c>
      <c r="N5396">
        <v>159</v>
      </c>
      <c r="P5396" t="s">
        <v>8014</v>
      </c>
      <c r="Q5396">
        <v>59</v>
      </c>
    </row>
    <row r="5397" spans="1:17" x14ac:dyDescent="0.2">
      <c r="A5397" s="8" t="s">
        <v>2150</v>
      </c>
      <c r="D5397" s="8" t="s">
        <v>4873</v>
      </c>
      <c r="G5397" s="8" t="s">
        <v>1435</v>
      </c>
      <c r="M5397" t="s">
        <v>2150</v>
      </c>
      <c r="N5397">
        <v>155</v>
      </c>
      <c r="P5397" t="s">
        <v>4873</v>
      </c>
      <c r="Q5397">
        <v>130</v>
      </c>
    </row>
    <row r="5398" spans="1:17" x14ac:dyDescent="0.2">
      <c r="A5398" s="8" t="s">
        <v>2147</v>
      </c>
      <c r="D5398" s="8" t="s">
        <v>4868</v>
      </c>
      <c r="G5398" s="8" t="s">
        <v>3471</v>
      </c>
      <c r="M5398" t="s">
        <v>2147</v>
      </c>
      <c r="N5398">
        <v>149</v>
      </c>
      <c r="P5398" t="s">
        <v>4868</v>
      </c>
      <c r="Q5398">
        <v>125</v>
      </c>
    </row>
    <row r="5399" spans="1:17" x14ac:dyDescent="0.2">
      <c r="A5399" s="8" t="s">
        <v>2319</v>
      </c>
      <c r="D5399" s="8" t="s">
        <v>2647</v>
      </c>
      <c r="G5399" s="8" t="s">
        <v>7834</v>
      </c>
      <c r="M5399" t="s">
        <v>2319</v>
      </c>
      <c r="N5399">
        <v>132</v>
      </c>
      <c r="P5399" t="s">
        <v>2647</v>
      </c>
      <c r="Q5399">
        <v>166</v>
      </c>
    </row>
    <row r="5400" spans="1:17" x14ac:dyDescent="0.2">
      <c r="A5400" s="8" t="s">
        <v>4022</v>
      </c>
      <c r="D5400" s="8" t="s">
        <v>1965</v>
      </c>
      <c r="G5400" s="8" t="s">
        <v>1564</v>
      </c>
      <c r="M5400" t="s">
        <v>4022</v>
      </c>
      <c r="N5400">
        <v>130</v>
      </c>
      <c r="P5400" t="s">
        <v>1965</v>
      </c>
      <c r="Q5400">
        <v>152</v>
      </c>
    </row>
    <row r="5401" spans="1:17" x14ac:dyDescent="0.2">
      <c r="A5401" s="8" t="s">
        <v>1370</v>
      </c>
      <c r="D5401" s="8" t="s">
        <v>2269</v>
      </c>
      <c r="G5401" s="8" t="s">
        <v>3514</v>
      </c>
      <c r="M5401" t="s">
        <v>1370</v>
      </c>
      <c r="N5401">
        <v>113</v>
      </c>
      <c r="P5401" t="s">
        <v>2269</v>
      </c>
      <c r="Q5401">
        <v>140</v>
      </c>
    </row>
    <row r="5402" spans="1:17" x14ac:dyDescent="0.2">
      <c r="A5402" s="8" t="s">
        <v>5673</v>
      </c>
      <c r="D5402" s="8" t="s">
        <v>6396</v>
      </c>
      <c r="G5402" s="8" t="s">
        <v>3548</v>
      </c>
      <c r="M5402" t="s">
        <v>5673</v>
      </c>
      <c r="N5402">
        <v>96</v>
      </c>
      <c r="P5402" t="s">
        <v>6396</v>
      </c>
      <c r="Q5402">
        <v>148</v>
      </c>
    </row>
    <row r="5403" spans="1:17" x14ac:dyDescent="0.2">
      <c r="A5403" s="8" t="s">
        <v>1739</v>
      </c>
      <c r="D5403" s="8" t="s">
        <v>7840</v>
      </c>
      <c r="G5403" s="8" t="s">
        <v>7835</v>
      </c>
      <c r="M5403" t="s">
        <v>1739</v>
      </c>
      <c r="N5403">
        <v>91</v>
      </c>
      <c r="P5403" t="s">
        <v>7840</v>
      </c>
      <c r="Q5403">
        <v>133</v>
      </c>
    </row>
    <row r="5404" spans="1:17" x14ac:dyDescent="0.2">
      <c r="A5404" s="8" t="s">
        <v>5722</v>
      </c>
      <c r="D5404" s="8" t="s">
        <v>7841</v>
      </c>
      <c r="G5404" s="8" t="s">
        <v>3643</v>
      </c>
      <c r="M5404" t="s">
        <v>5722</v>
      </c>
      <c r="N5404">
        <v>80</v>
      </c>
      <c r="P5404" t="s">
        <v>7841</v>
      </c>
      <c r="Q5404">
        <v>123</v>
      </c>
    </row>
    <row r="5405" spans="1:17" x14ac:dyDescent="0.2">
      <c r="A5405" s="8" t="s">
        <v>7854</v>
      </c>
      <c r="D5405" s="8" t="s">
        <v>8144</v>
      </c>
      <c r="G5405" s="8" t="s">
        <v>3721</v>
      </c>
      <c r="M5405" t="s">
        <v>7854</v>
      </c>
      <c r="N5405">
        <v>72</v>
      </c>
      <c r="P5405" t="s">
        <v>8144</v>
      </c>
      <c r="Q5405">
        <v>116</v>
      </c>
    </row>
    <row r="5406" spans="1:17" x14ac:dyDescent="0.2">
      <c r="A5406" s="8" t="s">
        <v>5856</v>
      </c>
      <c r="D5406" s="8" t="s">
        <v>7295</v>
      </c>
      <c r="G5406" s="8" t="s">
        <v>3891</v>
      </c>
      <c r="M5406" t="s">
        <v>5856</v>
      </c>
      <c r="N5406">
        <v>74</v>
      </c>
      <c r="P5406" t="s">
        <v>7295</v>
      </c>
      <c r="Q5406">
        <v>112</v>
      </c>
    </row>
    <row r="5407" spans="1:17" x14ac:dyDescent="0.2">
      <c r="A5407" s="8" t="s">
        <v>5889</v>
      </c>
      <c r="D5407" s="8" t="s">
        <v>5546</v>
      </c>
      <c r="G5407" s="8" t="s">
        <v>3901</v>
      </c>
      <c r="M5407" t="s">
        <v>5889</v>
      </c>
      <c r="N5407">
        <v>60</v>
      </c>
      <c r="P5407" t="s">
        <v>5546</v>
      </c>
      <c r="Q5407">
        <v>135</v>
      </c>
    </row>
    <row r="5408" spans="1:17" x14ac:dyDescent="0.2">
      <c r="A5408" s="8" t="s">
        <v>7036</v>
      </c>
      <c r="D5408" s="8" t="s">
        <v>5543</v>
      </c>
      <c r="G5408" s="8" t="s">
        <v>3999</v>
      </c>
      <c r="M5408" t="s">
        <v>7036</v>
      </c>
      <c r="N5408">
        <v>44</v>
      </c>
      <c r="P5408" t="s">
        <v>5543</v>
      </c>
      <c r="Q5408">
        <v>104</v>
      </c>
    </row>
    <row r="5409" spans="1:17" x14ac:dyDescent="0.2">
      <c r="A5409" s="8" t="s">
        <v>6000</v>
      </c>
      <c r="D5409" s="8" t="s">
        <v>8145</v>
      </c>
      <c r="G5409" s="8" t="s">
        <v>8452</v>
      </c>
      <c r="M5409" t="s">
        <v>6000</v>
      </c>
      <c r="N5409">
        <v>52</v>
      </c>
      <c r="P5409" t="s">
        <v>8145</v>
      </c>
      <c r="Q5409">
        <v>123</v>
      </c>
    </row>
    <row r="5410" spans="1:17" x14ac:dyDescent="0.2">
      <c r="A5410" s="8" t="s">
        <v>6006</v>
      </c>
      <c r="D5410" s="8" t="s">
        <v>8182</v>
      </c>
      <c r="G5410" s="8" t="s">
        <v>2664</v>
      </c>
      <c r="M5410" t="s">
        <v>6006</v>
      </c>
      <c r="N5410">
        <v>65</v>
      </c>
      <c r="P5410" t="s">
        <v>8182</v>
      </c>
      <c r="Q5410">
        <v>130</v>
      </c>
    </row>
    <row r="5411" spans="1:17" x14ac:dyDescent="0.2">
      <c r="A5411" s="8" t="s">
        <v>6057</v>
      </c>
      <c r="D5411" s="8" t="s">
        <v>8183</v>
      </c>
      <c r="G5411" s="8" t="s">
        <v>2152</v>
      </c>
      <c r="M5411" t="s">
        <v>6057</v>
      </c>
      <c r="N5411">
        <v>45</v>
      </c>
      <c r="P5411" t="s">
        <v>8183</v>
      </c>
      <c r="Q5411">
        <v>120</v>
      </c>
    </row>
    <row r="5412" spans="1:17" x14ac:dyDescent="0.2">
      <c r="A5412" s="8" t="s">
        <v>6156</v>
      </c>
      <c r="D5412" s="8" t="s">
        <v>5111</v>
      </c>
      <c r="G5412" s="8" t="s">
        <v>2305</v>
      </c>
      <c r="M5412" t="s">
        <v>6156</v>
      </c>
      <c r="N5412">
        <v>26</v>
      </c>
      <c r="P5412" t="s">
        <v>5111</v>
      </c>
      <c r="Q5412">
        <v>122</v>
      </c>
    </row>
    <row r="5413" spans="1:17" x14ac:dyDescent="0.2">
      <c r="A5413" s="8" t="s">
        <v>2614</v>
      </c>
      <c r="D5413" s="8" t="s">
        <v>7135</v>
      </c>
      <c r="G5413" s="8" t="s">
        <v>4080</v>
      </c>
      <c r="M5413" t="s">
        <v>2614</v>
      </c>
      <c r="N5413">
        <v>174</v>
      </c>
      <c r="P5413" t="s">
        <v>7135</v>
      </c>
      <c r="Q5413">
        <v>92</v>
      </c>
    </row>
    <row r="5414" spans="1:17" x14ac:dyDescent="0.2">
      <c r="A5414" s="8" t="s">
        <v>1916</v>
      </c>
      <c r="D5414" s="8" t="s">
        <v>5207</v>
      </c>
      <c r="G5414" s="8" t="s">
        <v>4155</v>
      </c>
      <c r="M5414" t="s">
        <v>1916</v>
      </c>
      <c r="N5414">
        <v>153</v>
      </c>
      <c r="P5414" t="s">
        <v>5207</v>
      </c>
      <c r="Q5414">
        <v>88</v>
      </c>
    </row>
    <row r="5415" spans="1:17" x14ac:dyDescent="0.2">
      <c r="A5415" s="8" t="s">
        <v>2057</v>
      </c>
      <c r="D5415" s="8" t="s">
        <v>5289</v>
      </c>
      <c r="G5415" s="8" t="s">
        <v>7031</v>
      </c>
      <c r="M5415" t="s">
        <v>2057</v>
      </c>
      <c r="N5415">
        <v>143</v>
      </c>
      <c r="P5415" t="s">
        <v>5289</v>
      </c>
      <c r="Q5415">
        <v>71</v>
      </c>
    </row>
    <row r="5416" spans="1:17" x14ac:dyDescent="0.2">
      <c r="A5416" s="8" t="s">
        <v>2218</v>
      </c>
      <c r="D5416" s="8" t="s">
        <v>5393</v>
      </c>
      <c r="G5416" s="8" t="s">
        <v>5628</v>
      </c>
      <c r="M5416" t="s">
        <v>2218</v>
      </c>
      <c r="N5416">
        <v>132</v>
      </c>
      <c r="P5416" t="s">
        <v>5393</v>
      </c>
      <c r="Q5416">
        <v>75</v>
      </c>
    </row>
    <row r="5417" spans="1:17" x14ac:dyDescent="0.2">
      <c r="A5417" s="8" t="s">
        <v>1527</v>
      </c>
      <c r="D5417" s="8" t="s">
        <v>5415</v>
      </c>
      <c r="G5417" s="8" t="s">
        <v>7836</v>
      </c>
      <c r="M5417" t="s">
        <v>1527</v>
      </c>
      <c r="N5417">
        <v>129</v>
      </c>
      <c r="P5417" t="s">
        <v>5415</v>
      </c>
      <c r="Q5417">
        <v>50</v>
      </c>
    </row>
    <row r="5418" spans="1:17" x14ac:dyDescent="0.2">
      <c r="A5418" s="8" t="s">
        <v>5086</v>
      </c>
      <c r="D5418" s="8" t="s">
        <v>7842</v>
      </c>
      <c r="G5418" s="8" t="s">
        <v>5672</v>
      </c>
      <c r="M5418" t="s">
        <v>5086</v>
      </c>
      <c r="N5418">
        <v>102</v>
      </c>
      <c r="P5418" t="s">
        <v>7842</v>
      </c>
      <c r="Q5418">
        <v>48</v>
      </c>
    </row>
    <row r="5419" spans="1:17" x14ac:dyDescent="0.2">
      <c r="A5419" s="8" t="s">
        <v>1676</v>
      </c>
      <c r="D5419" s="8" t="s">
        <v>5439</v>
      </c>
      <c r="G5419" s="8" t="s">
        <v>5693</v>
      </c>
      <c r="M5419" t="s">
        <v>1676</v>
      </c>
      <c r="N5419">
        <v>101</v>
      </c>
      <c r="P5419" t="s">
        <v>5439</v>
      </c>
      <c r="Q5419">
        <v>63</v>
      </c>
    </row>
    <row r="5420" spans="1:17" x14ac:dyDescent="0.2">
      <c r="A5420" s="8" t="s">
        <v>5162</v>
      </c>
      <c r="D5420" s="8" t="s">
        <v>5447</v>
      </c>
      <c r="G5420" s="8" t="s">
        <v>5772</v>
      </c>
      <c r="M5420" t="s">
        <v>5162</v>
      </c>
      <c r="N5420">
        <v>83</v>
      </c>
      <c r="P5420" t="s">
        <v>5447</v>
      </c>
      <c r="Q5420">
        <v>19</v>
      </c>
    </row>
    <row r="5421" spans="1:17" x14ac:dyDescent="0.2">
      <c r="A5421" s="8" t="s">
        <v>1830</v>
      </c>
      <c r="D5421" s="8" t="s">
        <v>5481</v>
      </c>
      <c r="G5421" s="8" t="s">
        <v>5846</v>
      </c>
      <c r="M5421" t="s">
        <v>1830</v>
      </c>
      <c r="N5421">
        <v>93</v>
      </c>
      <c r="P5421" t="s">
        <v>5481</v>
      </c>
      <c r="Q5421">
        <v>112</v>
      </c>
    </row>
    <row r="5422" spans="1:17" x14ac:dyDescent="0.2">
      <c r="A5422" s="8" t="s">
        <v>5223</v>
      </c>
      <c r="D5422" s="8" t="s">
        <v>5491</v>
      </c>
      <c r="G5422" s="8" t="s">
        <v>6024</v>
      </c>
      <c r="M5422" t="s">
        <v>5223</v>
      </c>
      <c r="N5422">
        <v>72</v>
      </c>
      <c r="P5422" t="s">
        <v>5491</v>
      </c>
      <c r="Q5422">
        <v>114</v>
      </c>
    </row>
    <row r="5423" spans="1:17" x14ac:dyDescent="0.2">
      <c r="A5423" s="8" t="s">
        <v>5274</v>
      </c>
      <c r="D5423" s="8" t="s">
        <v>2487</v>
      </c>
      <c r="G5423" s="8" t="s">
        <v>6742</v>
      </c>
      <c r="M5423" t="s">
        <v>5274</v>
      </c>
      <c r="N5423">
        <v>81</v>
      </c>
      <c r="P5423" t="s">
        <v>2487</v>
      </c>
      <c r="Q5423">
        <v>165</v>
      </c>
    </row>
    <row r="5424" spans="1:17" x14ac:dyDescent="0.2">
      <c r="A5424" s="8" t="s">
        <v>5322</v>
      </c>
      <c r="D5424" s="8" t="s">
        <v>2550</v>
      </c>
      <c r="G5424" s="8" t="s">
        <v>7292</v>
      </c>
      <c r="M5424" t="s">
        <v>5322</v>
      </c>
      <c r="N5424">
        <v>59</v>
      </c>
      <c r="P5424" t="s">
        <v>2550</v>
      </c>
      <c r="Q5424">
        <v>152</v>
      </c>
    </row>
    <row r="5425" spans="1:17" x14ac:dyDescent="0.2">
      <c r="A5425" s="8" t="s">
        <v>5411</v>
      </c>
      <c r="D5425" s="8" t="s">
        <v>5550</v>
      </c>
      <c r="G5425" s="8" t="s">
        <v>7837</v>
      </c>
      <c r="M5425" t="s">
        <v>5411</v>
      </c>
      <c r="N5425">
        <v>54</v>
      </c>
      <c r="P5425" t="s">
        <v>5550</v>
      </c>
      <c r="Q5425">
        <v>111</v>
      </c>
    </row>
    <row r="5426" spans="1:17" x14ac:dyDescent="0.2">
      <c r="A5426" s="8" t="s">
        <v>5459</v>
      </c>
      <c r="D5426" s="8" t="s">
        <v>5540</v>
      </c>
      <c r="G5426" s="8" t="s">
        <v>8143</v>
      </c>
      <c r="M5426" t="s">
        <v>5459</v>
      </c>
      <c r="N5426">
        <v>132</v>
      </c>
      <c r="P5426" t="s">
        <v>5540</v>
      </c>
      <c r="Q5426">
        <v>126</v>
      </c>
    </row>
    <row r="5427" spans="1:17" x14ac:dyDescent="0.2">
      <c r="A5427" s="8" t="s">
        <v>2566</v>
      </c>
      <c r="D5427" s="8" t="s">
        <v>7085</v>
      </c>
      <c r="G5427" s="8" t="s">
        <v>2849</v>
      </c>
      <c r="M5427" t="s">
        <v>2566</v>
      </c>
      <c r="N5427">
        <v>173</v>
      </c>
      <c r="P5427" t="s">
        <v>7085</v>
      </c>
      <c r="Q5427">
        <v>87</v>
      </c>
    </row>
    <row r="5428" spans="1:17" x14ac:dyDescent="0.2">
      <c r="A5428" s="8" t="s">
        <v>2556</v>
      </c>
      <c r="D5428" s="8" t="s">
        <v>7843</v>
      </c>
      <c r="G5428" s="8" t="s">
        <v>6289</v>
      </c>
      <c r="M5428" t="s">
        <v>2556</v>
      </c>
      <c r="N5428">
        <v>153</v>
      </c>
      <c r="P5428" t="s">
        <v>7843</v>
      </c>
      <c r="Q5428">
        <v>47</v>
      </c>
    </row>
    <row r="5429" spans="1:17" x14ac:dyDescent="0.2">
      <c r="A5429" s="8" t="s">
        <v>2519</v>
      </c>
      <c r="D5429" s="8" t="s">
        <v>7844</v>
      </c>
      <c r="G5429" s="8" t="s">
        <v>8012</v>
      </c>
      <c r="M5429" t="s">
        <v>2519</v>
      </c>
      <c r="N5429">
        <v>139</v>
      </c>
      <c r="P5429" t="s">
        <v>7844</v>
      </c>
      <c r="Q5429">
        <v>44</v>
      </c>
    </row>
    <row r="5430" spans="1:17" x14ac:dyDescent="0.2">
      <c r="A5430" s="8" t="s">
        <v>5538</v>
      </c>
      <c r="D5430" s="8" t="s">
        <v>7034</v>
      </c>
      <c r="G5430" s="8" t="s">
        <v>7293</v>
      </c>
      <c r="M5430" t="s">
        <v>5538</v>
      </c>
      <c r="N5430">
        <v>117</v>
      </c>
      <c r="P5430" t="s">
        <v>7034</v>
      </c>
      <c r="Q5430">
        <v>34</v>
      </c>
    </row>
    <row r="5431" spans="1:17" x14ac:dyDescent="0.2">
      <c r="A5431" s="8" t="s">
        <v>1335</v>
      </c>
      <c r="D5431" s="8" t="s">
        <v>7296</v>
      </c>
      <c r="G5431" s="8" t="s">
        <v>3154</v>
      </c>
      <c r="M5431" t="s">
        <v>1335</v>
      </c>
      <c r="N5431">
        <v>125</v>
      </c>
      <c r="P5431" t="s">
        <v>7296</v>
      </c>
      <c r="Q5431">
        <v>33</v>
      </c>
    </row>
    <row r="5432" spans="1:17" x14ac:dyDescent="0.2">
      <c r="A5432" s="8" t="s">
        <v>4219</v>
      </c>
      <c r="D5432" s="8" t="s">
        <v>2829</v>
      </c>
      <c r="G5432" s="8" t="s">
        <v>7838</v>
      </c>
      <c r="M5432" t="s">
        <v>4219</v>
      </c>
      <c r="N5432">
        <v>102</v>
      </c>
      <c r="P5432" t="s">
        <v>2829</v>
      </c>
      <c r="Q5432">
        <v>144</v>
      </c>
    </row>
    <row r="5433" spans="1:17" x14ac:dyDescent="0.2">
      <c r="A5433" s="8" t="s">
        <v>7855</v>
      </c>
      <c r="D5433" s="8" t="s">
        <v>4141</v>
      </c>
      <c r="G5433" s="8" t="s">
        <v>3335</v>
      </c>
      <c r="M5433" t="s">
        <v>7855</v>
      </c>
      <c r="N5433">
        <v>86</v>
      </c>
      <c r="P5433" t="s">
        <v>4141</v>
      </c>
      <c r="Q5433">
        <v>125</v>
      </c>
    </row>
    <row r="5434" spans="1:17" x14ac:dyDescent="0.2">
      <c r="A5434" s="8" t="s">
        <v>1614</v>
      </c>
      <c r="D5434" s="8" t="s">
        <v>4146</v>
      </c>
      <c r="G5434" s="8" t="s">
        <v>7032</v>
      </c>
      <c r="M5434" t="s">
        <v>1614</v>
      </c>
      <c r="N5434">
        <v>81</v>
      </c>
      <c r="P5434" t="s">
        <v>4146</v>
      </c>
      <c r="Q5434">
        <v>110</v>
      </c>
    </row>
    <row r="5435" spans="1:17" x14ac:dyDescent="0.2">
      <c r="A5435" s="8" t="s">
        <v>4292</v>
      </c>
      <c r="D5435" s="8" t="s">
        <v>7845</v>
      </c>
      <c r="G5435" s="8" t="s">
        <v>4184</v>
      </c>
      <c r="M5435" t="s">
        <v>4292</v>
      </c>
      <c r="N5435">
        <v>62</v>
      </c>
      <c r="P5435" t="s">
        <v>7845</v>
      </c>
      <c r="Q5435">
        <v>77</v>
      </c>
    </row>
    <row r="5436" spans="1:17" x14ac:dyDescent="0.2">
      <c r="A5436" s="8" t="s">
        <v>1772</v>
      </c>
      <c r="D5436" s="8" t="s">
        <v>5855</v>
      </c>
      <c r="G5436" s="8" t="s">
        <v>7839</v>
      </c>
      <c r="M5436" t="s">
        <v>1772</v>
      </c>
      <c r="N5436">
        <v>95</v>
      </c>
      <c r="P5436" t="s">
        <v>5855</v>
      </c>
      <c r="Q5436">
        <v>43</v>
      </c>
    </row>
    <row r="5437" spans="1:17" x14ac:dyDescent="0.2">
      <c r="A5437" s="8" t="s">
        <v>4420</v>
      </c>
      <c r="D5437" s="8" t="s">
        <v>6058</v>
      </c>
      <c r="G5437" s="8" t="s">
        <v>4252</v>
      </c>
      <c r="M5437" t="s">
        <v>4420</v>
      </c>
      <c r="N5437">
        <v>86</v>
      </c>
      <c r="P5437" t="s">
        <v>6058</v>
      </c>
      <c r="Q5437">
        <v>39</v>
      </c>
    </row>
    <row r="5438" spans="1:17" x14ac:dyDescent="0.2">
      <c r="A5438" s="8" t="s">
        <v>4424</v>
      </c>
      <c r="D5438" s="8" t="s">
        <v>7846</v>
      </c>
      <c r="G5438" s="8" t="s">
        <v>4286</v>
      </c>
      <c r="M5438" t="s">
        <v>4424</v>
      </c>
      <c r="N5438">
        <v>81</v>
      </c>
      <c r="P5438" t="s">
        <v>7846</v>
      </c>
      <c r="Q5438">
        <v>24</v>
      </c>
    </row>
    <row r="5439" spans="1:17" x14ac:dyDescent="0.2">
      <c r="A5439" s="8" t="s">
        <v>7037</v>
      </c>
      <c r="D5439" s="8" t="s">
        <v>8146</v>
      </c>
      <c r="G5439" s="8" t="s">
        <v>7186</v>
      </c>
      <c r="M5439" t="s">
        <v>7037</v>
      </c>
      <c r="N5439">
        <v>61</v>
      </c>
      <c r="P5439" t="s">
        <v>8146</v>
      </c>
      <c r="Q5439">
        <v>17</v>
      </c>
    </row>
    <row r="5440" spans="1:17" x14ac:dyDescent="0.2">
      <c r="A5440" s="8" t="s">
        <v>4484</v>
      </c>
      <c r="D5440" s="8" t="s">
        <v>2688</v>
      </c>
      <c r="G5440" s="8" t="s">
        <v>4329</v>
      </c>
      <c r="M5440" t="s">
        <v>4484</v>
      </c>
      <c r="N5440">
        <v>94</v>
      </c>
      <c r="P5440" t="s">
        <v>2688</v>
      </c>
      <c r="Q5440">
        <v>150</v>
      </c>
    </row>
    <row r="5441" spans="1:17" x14ac:dyDescent="0.2">
      <c r="A5441" s="8" t="s">
        <v>4482</v>
      </c>
      <c r="D5441" s="8" t="s">
        <v>2377</v>
      </c>
      <c r="G5441" s="8" t="s">
        <v>4402</v>
      </c>
      <c r="M5441" t="s">
        <v>4482</v>
      </c>
      <c r="N5441">
        <v>67</v>
      </c>
      <c r="P5441" t="s">
        <v>2377</v>
      </c>
      <c r="Q5441">
        <v>132</v>
      </c>
    </row>
    <row r="5442" spans="1:17" x14ac:dyDescent="0.2">
      <c r="A5442" s="8" t="s">
        <v>4525</v>
      </c>
      <c r="D5442" s="8" t="s">
        <v>6272</v>
      </c>
      <c r="G5442" s="8" t="s">
        <v>7187</v>
      </c>
      <c r="M5442" t="s">
        <v>4525</v>
      </c>
      <c r="N5442">
        <v>63</v>
      </c>
      <c r="P5442" t="s">
        <v>6272</v>
      </c>
      <c r="Q5442">
        <v>122</v>
      </c>
    </row>
    <row r="5443" spans="1:17" x14ac:dyDescent="0.2">
      <c r="A5443" s="8" t="s">
        <v>4569</v>
      </c>
      <c r="D5443" s="8" t="s">
        <v>7035</v>
      </c>
      <c r="G5443" s="8" t="s">
        <v>4449</v>
      </c>
      <c r="M5443" t="s">
        <v>4569</v>
      </c>
      <c r="N5443">
        <v>59</v>
      </c>
      <c r="P5443" t="s">
        <v>7035</v>
      </c>
      <c r="Q5443">
        <v>93</v>
      </c>
    </row>
    <row r="5444" spans="1:17" x14ac:dyDescent="0.2">
      <c r="A5444" s="8" t="s">
        <v>4611</v>
      </c>
      <c r="D5444" s="8" t="s">
        <v>3531</v>
      </c>
      <c r="G5444" s="8" t="s">
        <v>4549</v>
      </c>
      <c r="M5444" t="s">
        <v>4611</v>
      </c>
      <c r="N5444">
        <v>67</v>
      </c>
      <c r="P5444" t="s">
        <v>3531</v>
      </c>
      <c r="Q5444">
        <v>90</v>
      </c>
    </row>
    <row r="5445" spans="1:17" x14ac:dyDescent="0.2">
      <c r="A5445" s="8" t="s">
        <v>4620</v>
      </c>
      <c r="D5445" s="8" t="s">
        <v>3746</v>
      </c>
      <c r="G5445" s="8" t="s">
        <v>7294</v>
      </c>
      <c r="M5445" t="s">
        <v>4620</v>
      </c>
      <c r="N5445">
        <v>50</v>
      </c>
      <c r="P5445" t="s">
        <v>3746</v>
      </c>
      <c r="Q5445">
        <v>35</v>
      </c>
    </row>
    <row r="5446" spans="1:17" x14ac:dyDescent="0.2">
      <c r="A5446" s="8" t="s">
        <v>4711</v>
      </c>
      <c r="D5446" s="8" t="s">
        <v>4102</v>
      </c>
      <c r="G5446" s="8" t="s">
        <v>4660</v>
      </c>
      <c r="M5446" t="s">
        <v>4711</v>
      </c>
      <c r="N5446">
        <v>58</v>
      </c>
      <c r="P5446" t="s">
        <v>4102</v>
      </c>
      <c r="Q5446">
        <v>125</v>
      </c>
    </row>
    <row r="5447" spans="1:17" x14ac:dyDescent="0.2">
      <c r="A5447" s="8" t="s">
        <v>4716</v>
      </c>
      <c r="D5447" s="8" t="s">
        <v>4156</v>
      </c>
      <c r="G5447" s="8" t="s">
        <v>4724</v>
      </c>
      <c r="M5447" t="s">
        <v>4716</v>
      </c>
      <c r="N5447">
        <v>49</v>
      </c>
      <c r="P5447" t="s">
        <v>4156</v>
      </c>
      <c r="Q5447">
        <v>105</v>
      </c>
    </row>
    <row r="5448" spans="1:17" x14ac:dyDescent="0.2">
      <c r="A5448" s="8" t="s">
        <v>4762</v>
      </c>
      <c r="D5448" s="8" t="s">
        <v>5084</v>
      </c>
      <c r="G5448" s="8" t="s">
        <v>7033</v>
      </c>
      <c r="M5448" t="s">
        <v>4762</v>
      </c>
      <c r="N5448">
        <v>41</v>
      </c>
      <c r="P5448" t="s">
        <v>5084</v>
      </c>
      <c r="Q5448">
        <v>115</v>
      </c>
    </row>
    <row r="5449" spans="1:17" x14ac:dyDescent="0.2">
      <c r="A5449" s="8" t="s">
        <v>4785</v>
      </c>
      <c r="D5449" s="8" t="s">
        <v>7847</v>
      </c>
      <c r="G5449" s="8" t="s">
        <v>7188</v>
      </c>
      <c r="M5449" t="s">
        <v>4785</v>
      </c>
      <c r="N5449">
        <v>38</v>
      </c>
      <c r="P5449" t="s">
        <v>7847</v>
      </c>
      <c r="Q5449">
        <v>102</v>
      </c>
    </row>
    <row r="5450" spans="1:17" x14ac:dyDescent="0.2">
      <c r="A5450" s="8" t="s">
        <v>7298</v>
      </c>
      <c r="D5450" s="8" t="s">
        <v>5158</v>
      </c>
      <c r="G5450" s="8" t="s">
        <v>4776</v>
      </c>
      <c r="M5450" t="s">
        <v>7298</v>
      </c>
      <c r="N5450">
        <v>10</v>
      </c>
      <c r="P5450" t="s">
        <v>5158</v>
      </c>
      <c r="Q5450">
        <v>93</v>
      </c>
    </row>
    <row r="5451" spans="1:17" x14ac:dyDescent="0.2">
      <c r="A5451" s="8" t="s">
        <v>4911</v>
      </c>
      <c r="D5451" s="8" t="s">
        <v>5218</v>
      </c>
      <c r="G5451" s="8" t="s">
        <v>4832</v>
      </c>
      <c r="M5451" t="s">
        <v>4911</v>
      </c>
      <c r="N5451">
        <v>133</v>
      </c>
      <c r="P5451" t="s">
        <v>5218</v>
      </c>
      <c r="Q5451">
        <v>76</v>
      </c>
    </row>
    <row r="5452" spans="1:17" x14ac:dyDescent="0.2">
      <c r="A5452" s="8" t="s">
        <v>4922</v>
      </c>
      <c r="D5452" s="8" t="s">
        <v>5272</v>
      </c>
      <c r="G5452" s="8" t="s">
        <v>8013</v>
      </c>
      <c r="M5452" t="s">
        <v>4922</v>
      </c>
      <c r="N5452">
        <v>126</v>
      </c>
      <c r="P5452" t="s">
        <v>5272</v>
      </c>
      <c r="Q5452">
        <v>66</v>
      </c>
    </row>
    <row r="5453" spans="1:17" x14ac:dyDescent="0.2">
      <c r="A5453" s="8" t="s">
        <v>2644</v>
      </c>
      <c r="D5453" s="8" t="s">
        <v>5357</v>
      </c>
      <c r="G5453" s="8" t="s">
        <v>8014</v>
      </c>
      <c r="M5453" t="s">
        <v>2644</v>
      </c>
      <c r="N5453">
        <v>168</v>
      </c>
      <c r="P5453" t="s">
        <v>5357</v>
      </c>
      <c r="Q5453">
        <v>65</v>
      </c>
    </row>
    <row r="5454" spans="1:17" x14ac:dyDescent="0.2">
      <c r="A5454" s="8" t="s">
        <v>5023</v>
      </c>
      <c r="D5454" s="8" t="s">
        <v>7848</v>
      </c>
      <c r="G5454" s="8" t="s">
        <v>4873</v>
      </c>
      <c r="M5454" t="s">
        <v>5023</v>
      </c>
      <c r="N5454">
        <v>115</v>
      </c>
      <c r="P5454" t="s">
        <v>7848</v>
      </c>
      <c r="Q5454">
        <v>40</v>
      </c>
    </row>
    <row r="5455" spans="1:17" x14ac:dyDescent="0.2">
      <c r="A5455" s="8" t="s">
        <v>5059</v>
      </c>
      <c r="D5455" s="8" t="s">
        <v>2466</v>
      </c>
      <c r="G5455" s="8" t="s">
        <v>4868</v>
      </c>
      <c r="M5455" t="s">
        <v>5059</v>
      </c>
      <c r="N5455">
        <v>102</v>
      </c>
      <c r="P5455" t="s">
        <v>2466</v>
      </c>
      <c r="Q5455">
        <v>134</v>
      </c>
    </row>
    <row r="5456" spans="1:17" x14ac:dyDescent="0.2">
      <c r="A5456" s="8" t="s">
        <v>5063</v>
      </c>
      <c r="D5456" s="8" t="s">
        <v>5524</v>
      </c>
      <c r="G5456" s="8" t="s">
        <v>2647</v>
      </c>
      <c r="M5456" t="s">
        <v>5063</v>
      </c>
      <c r="N5456">
        <v>99</v>
      </c>
      <c r="P5456" t="s">
        <v>5524</v>
      </c>
      <c r="Q5456">
        <v>128</v>
      </c>
    </row>
    <row r="5457" spans="1:17" x14ac:dyDescent="0.2">
      <c r="A5457" s="8" t="s">
        <v>1961</v>
      </c>
      <c r="D5457" s="8" t="s">
        <v>7849</v>
      </c>
      <c r="G5457" s="8" t="s">
        <v>1965</v>
      </c>
      <c r="M5457" t="s">
        <v>1961</v>
      </c>
      <c r="N5457">
        <v>149</v>
      </c>
      <c r="P5457" t="s">
        <v>7849</v>
      </c>
      <c r="Q5457">
        <v>106</v>
      </c>
    </row>
    <row r="5458" spans="1:17" x14ac:dyDescent="0.2">
      <c r="A5458" s="8" t="s">
        <v>2123</v>
      </c>
      <c r="D5458" s="8" t="s">
        <v>5140</v>
      </c>
      <c r="G5458" s="8" t="s">
        <v>2269</v>
      </c>
      <c r="M5458" t="s">
        <v>2123</v>
      </c>
      <c r="N5458">
        <v>149</v>
      </c>
      <c r="P5458" t="s">
        <v>5140</v>
      </c>
      <c r="Q5458">
        <v>101</v>
      </c>
    </row>
    <row r="5459" spans="1:17" x14ac:dyDescent="0.2">
      <c r="A5459" s="8" t="s">
        <v>2281</v>
      </c>
      <c r="D5459" s="8" t="s">
        <v>7136</v>
      </c>
      <c r="G5459" s="8" t="s">
        <v>6396</v>
      </c>
      <c r="M5459" t="s">
        <v>2281</v>
      </c>
      <c r="N5459">
        <v>144</v>
      </c>
      <c r="P5459" t="s">
        <v>7136</v>
      </c>
      <c r="Q5459">
        <v>83</v>
      </c>
    </row>
    <row r="5460" spans="1:17" x14ac:dyDescent="0.2">
      <c r="A5460" s="8" t="s">
        <v>2291</v>
      </c>
      <c r="D5460" s="8" t="s">
        <v>7850</v>
      </c>
      <c r="G5460" s="8" t="s">
        <v>7840</v>
      </c>
      <c r="M5460" t="s">
        <v>2291</v>
      </c>
      <c r="N5460">
        <v>133</v>
      </c>
      <c r="P5460" t="s">
        <v>7850</v>
      </c>
      <c r="Q5460">
        <v>67</v>
      </c>
    </row>
    <row r="5461" spans="1:17" x14ac:dyDescent="0.2">
      <c r="A5461" s="8" t="s">
        <v>2323</v>
      </c>
      <c r="D5461" s="8" t="s">
        <v>5277</v>
      </c>
      <c r="G5461" s="8" t="s">
        <v>7841</v>
      </c>
      <c r="M5461" t="s">
        <v>2323</v>
      </c>
      <c r="N5461">
        <v>135</v>
      </c>
      <c r="P5461" t="s">
        <v>5277</v>
      </c>
      <c r="Q5461">
        <v>59</v>
      </c>
    </row>
    <row r="5462" spans="1:17" x14ac:dyDescent="0.2">
      <c r="A5462" s="8" t="s">
        <v>2401</v>
      </c>
      <c r="D5462" s="8" t="s">
        <v>5303</v>
      </c>
      <c r="G5462" s="8" t="s">
        <v>8144</v>
      </c>
      <c r="M5462" t="s">
        <v>2401</v>
      </c>
      <c r="N5462">
        <v>127</v>
      </c>
      <c r="P5462" t="s">
        <v>5303</v>
      </c>
      <c r="Q5462">
        <v>42</v>
      </c>
    </row>
    <row r="5463" spans="1:17" x14ac:dyDescent="0.2">
      <c r="A5463" s="8" t="s">
        <v>4962</v>
      </c>
      <c r="D5463" s="8" t="s">
        <v>5460</v>
      </c>
      <c r="G5463" s="8" t="s">
        <v>8453</v>
      </c>
      <c r="M5463" t="s">
        <v>4962</v>
      </c>
      <c r="N5463">
        <v>119</v>
      </c>
      <c r="P5463" t="s">
        <v>5460</v>
      </c>
      <c r="Q5463">
        <v>111</v>
      </c>
    </row>
    <row r="5464" spans="1:17" x14ac:dyDescent="0.2">
      <c r="A5464" s="8" t="s">
        <v>5002</v>
      </c>
      <c r="D5464" s="8" t="s">
        <v>8147</v>
      </c>
      <c r="G5464" s="8" t="s">
        <v>8454</v>
      </c>
      <c r="M5464" t="s">
        <v>5002</v>
      </c>
      <c r="N5464">
        <v>128</v>
      </c>
      <c r="P5464" t="s">
        <v>8147</v>
      </c>
      <c r="Q5464">
        <v>111</v>
      </c>
    </row>
    <row r="5465" spans="1:17" x14ac:dyDescent="0.2">
      <c r="A5465" s="8" t="s">
        <v>7856</v>
      </c>
      <c r="D5465" s="8" t="s">
        <v>2500</v>
      </c>
      <c r="G5465" s="8" t="s">
        <v>7295</v>
      </c>
      <c r="M5465" t="s">
        <v>7856</v>
      </c>
      <c r="N5465">
        <v>82</v>
      </c>
      <c r="P5465" t="s">
        <v>2500</v>
      </c>
      <c r="Q5465">
        <v>154</v>
      </c>
    </row>
    <row r="5466" spans="1:17" x14ac:dyDescent="0.2">
      <c r="A5466" s="8" t="s">
        <v>5716</v>
      </c>
      <c r="D5466" s="8" t="s">
        <v>2525</v>
      </c>
      <c r="G5466" s="8" t="s">
        <v>5546</v>
      </c>
      <c r="M5466" t="s">
        <v>5716</v>
      </c>
      <c r="N5466">
        <v>85</v>
      </c>
      <c r="P5466" t="s">
        <v>2525</v>
      </c>
      <c r="Q5466">
        <v>125</v>
      </c>
    </row>
    <row r="5467" spans="1:17" x14ac:dyDescent="0.2">
      <c r="A5467" s="8" t="s">
        <v>5942</v>
      </c>
      <c r="D5467" s="8" t="s">
        <v>1529</v>
      </c>
      <c r="G5467" s="8" t="s">
        <v>5543</v>
      </c>
      <c r="M5467" t="s">
        <v>5942</v>
      </c>
      <c r="N5467">
        <v>52</v>
      </c>
      <c r="P5467" t="s">
        <v>1529</v>
      </c>
      <c r="Q5467">
        <v>131</v>
      </c>
    </row>
    <row r="5468" spans="1:17" x14ac:dyDescent="0.2">
      <c r="A5468" s="8" t="s">
        <v>2737</v>
      </c>
      <c r="D5468" s="8" t="s">
        <v>5124</v>
      </c>
      <c r="G5468" s="8" t="s">
        <v>5111</v>
      </c>
      <c r="M5468" t="s">
        <v>2737</v>
      </c>
      <c r="N5468">
        <v>150</v>
      </c>
      <c r="P5468" t="s">
        <v>5124</v>
      </c>
      <c r="Q5468">
        <v>115</v>
      </c>
    </row>
    <row r="5469" spans="1:17" x14ac:dyDescent="0.2">
      <c r="A5469" s="8" t="s">
        <v>2394</v>
      </c>
      <c r="D5469" s="8" t="s">
        <v>1675</v>
      </c>
      <c r="G5469" s="8" t="s">
        <v>7135</v>
      </c>
      <c r="M5469" t="s">
        <v>2394</v>
      </c>
      <c r="N5469">
        <v>137</v>
      </c>
      <c r="P5469" t="s">
        <v>1675</v>
      </c>
      <c r="Q5469">
        <v>107</v>
      </c>
    </row>
    <row r="5470" spans="1:17" x14ac:dyDescent="0.2">
      <c r="A5470" s="8" t="s">
        <v>2379</v>
      </c>
      <c r="D5470" s="8" t="s">
        <v>5173</v>
      </c>
      <c r="G5470" s="8" t="s">
        <v>5207</v>
      </c>
      <c r="M5470" t="s">
        <v>2379</v>
      </c>
      <c r="N5470">
        <v>116</v>
      </c>
      <c r="P5470" t="s">
        <v>5173</v>
      </c>
      <c r="Q5470">
        <v>99</v>
      </c>
    </row>
    <row r="5471" spans="1:17" x14ac:dyDescent="0.2">
      <c r="A5471" s="8" t="s">
        <v>7857</v>
      </c>
      <c r="D5471" s="8" t="s">
        <v>1829</v>
      </c>
      <c r="G5471" s="8" t="s">
        <v>5289</v>
      </c>
      <c r="M5471" t="s">
        <v>7857</v>
      </c>
      <c r="N5471">
        <v>117</v>
      </c>
      <c r="P5471" t="s">
        <v>1829</v>
      </c>
      <c r="Q5471">
        <v>85</v>
      </c>
    </row>
    <row r="5472" spans="1:17" x14ac:dyDescent="0.2">
      <c r="A5472" s="8" t="s">
        <v>7038</v>
      </c>
      <c r="D5472" s="8" t="s">
        <v>5201</v>
      </c>
      <c r="G5472" s="8" t="s">
        <v>5393</v>
      </c>
      <c r="M5472" t="s">
        <v>7038</v>
      </c>
      <c r="N5472">
        <v>97</v>
      </c>
      <c r="P5472" t="s">
        <v>5201</v>
      </c>
      <c r="Q5472">
        <v>73</v>
      </c>
    </row>
    <row r="5473" spans="1:17" x14ac:dyDescent="0.2">
      <c r="A5473" s="8" t="s">
        <v>2991</v>
      </c>
      <c r="D5473" s="8" t="s">
        <v>5280</v>
      </c>
      <c r="G5473" s="8" t="s">
        <v>5415</v>
      </c>
      <c r="M5473" t="s">
        <v>2991</v>
      </c>
      <c r="N5473">
        <v>77</v>
      </c>
      <c r="P5473" t="s">
        <v>5280</v>
      </c>
      <c r="Q5473">
        <v>76</v>
      </c>
    </row>
    <row r="5474" spans="1:17" x14ac:dyDescent="0.2">
      <c r="A5474" s="8" t="s">
        <v>3067</v>
      </c>
      <c r="D5474" s="8" t="s">
        <v>5308</v>
      </c>
      <c r="G5474" s="8" t="s">
        <v>7842</v>
      </c>
      <c r="M5474" t="s">
        <v>3067</v>
      </c>
      <c r="N5474">
        <v>70</v>
      </c>
      <c r="P5474" t="s">
        <v>5308</v>
      </c>
      <c r="Q5474">
        <v>52</v>
      </c>
    </row>
    <row r="5475" spans="1:17" x14ac:dyDescent="0.2">
      <c r="A5475" s="8" t="s">
        <v>7858</v>
      </c>
      <c r="D5475" s="8" t="s">
        <v>5388</v>
      </c>
      <c r="G5475" s="8" t="s">
        <v>5439</v>
      </c>
      <c r="M5475" t="s">
        <v>7858</v>
      </c>
      <c r="N5475">
        <v>66</v>
      </c>
      <c r="P5475" t="s">
        <v>5388</v>
      </c>
      <c r="Q5475">
        <v>41</v>
      </c>
    </row>
    <row r="5476" spans="1:17" x14ac:dyDescent="0.2">
      <c r="A5476" s="8" t="s">
        <v>3204</v>
      </c>
      <c r="D5476" s="8" t="s">
        <v>5387</v>
      </c>
      <c r="G5476" s="8" t="s">
        <v>5447</v>
      </c>
      <c r="M5476" t="s">
        <v>3204</v>
      </c>
      <c r="N5476">
        <v>53</v>
      </c>
      <c r="P5476" t="s">
        <v>5387</v>
      </c>
      <c r="Q5476">
        <v>50</v>
      </c>
    </row>
    <row r="5477" spans="1:17" x14ac:dyDescent="0.2">
      <c r="A5477" s="8" t="s">
        <v>7299</v>
      </c>
      <c r="D5477" s="8" t="s">
        <v>5410</v>
      </c>
      <c r="G5477" s="8" t="s">
        <v>5481</v>
      </c>
      <c r="M5477" t="s">
        <v>7299</v>
      </c>
      <c r="N5477">
        <v>129</v>
      </c>
      <c r="P5477" t="s">
        <v>5410</v>
      </c>
      <c r="Q5477">
        <v>45</v>
      </c>
    </row>
    <row r="5478" spans="1:17" x14ac:dyDescent="0.2">
      <c r="A5478" s="8" t="s">
        <v>2629</v>
      </c>
      <c r="D5478" s="8" t="s">
        <v>7851</v>
      </c>
      <c r="G5478" s="8" t="s">
        <v>5491</v>
      </c>
      <c r="M5478" t="s">
        <v>2629</v>
      </c>
      <c r="N5478">
        <v>140</v>
      </c>
      <c r="P5478" t="s">
        <v>7851</v>
      </c>
      <c r="Q5478">
        <v>43</v>
      </c>
    </row>
    <row r="5479" spans="1:17" x14ac:dyDescent="0.2">
      <c r="A5479" s="8" t="s">
        <v>1416</v>
      </c>
      <c r="D5479" s="8" t="s">
        <v>8148</v>
      </c>
      <c r="G5479" s="8" t="s">
        <v>2487</v>
      </c>
      <c r="M5479" t="s">
        <v>1416</v>
      </c>
      <c r="N5479">
        <v>131</v>
      </c>
      <c r="P5479" t="s">
        <v>8148</v>
      </c>
      <c r="Q5479">
        <v>10</v>
      </c>
    </row>
    <row r="5480" spans="1:17" x14ac:dyDescent="0.2">
      <c r="A5480" s="8" t="s">
        <v>4238</v>
      </c>
      <c r="D5480" s="8" t="s">
        <v>5472</v>
      </c>
      <c r="G5480" s="8" t="s">
        <v>2550</v>
      </c>
      <c r="M5480" t="s">
        <v>4238</v>
      </c>
      <c r="N5480">
        <v>98</v>
      </c>
      <c r="P5480" t="s">
        <v>5472</v>
      </c>
      <c r="Q5480">
        <v>113</v>
      </c>
    </row>
    <row r="5481" spans="1:17" x14ac:dyDescent="0.2">
      <c r="A5481" s="8" t="s">
        <v>7859</v>
      </c>
      <c r="D5481" s="8" t="s">
        <v>5466</v>
      </c>
      <c r="G5481" s="8" t="s">
        <v>5550</v>
      </c>
      <c r="M5481" t="s">
        <v>7859</v>
      </c>
      <c r="N5481">
        <v>87</v>
      </c>
      <c r="P5481" t="s">
        <v>5466</v>
      </c>
      <c r="Q5481">
        <v>125</v>
      </c>
    </row>
    <row r="5482" spans="1:17" x14ac:dyDescent="0.2">
      <c r="A5482" s="8" t="s">
        <v>1555</v>
      </c>
      <c r="D5482" s="8" t="s">
        <v>2504</v>
      </c>
      <c r="G5482" s="8" t="s">
        <v>5540</v>
      </c>
      <c r="M5482" t="s">
        <v>1555</v>
      </c>
      <c r="N5482">
        <v>96</v>
      </c>
      <c r="P5482" t="s">
        <v>2504</v>
      </c>
      <c r="Q5482">
        <v>150</v>
      </c>
    </row>
    <row r="5483" spans="1:17" x14ac:dyDescent="0.2">
      <c r="A5483" s="8" t="s">
        <v>4310</v>
      </c>
      <c r="D5483" s="8" t="s">
        <v>2548</v>
      </c>
      <c r="G5483" s="8" t="s">
        <v>7085</v>
      </c>
      <c r="M5483" t="s">
        <v>4310</v>
      </c>
      <c r="N5483">
        <v>85</v>
      </c>
      <c r="P5483" t="s">
        <v>2548</v>
      </c>
      <c r="Q5483">
        <v>138</v>
      </c>
    </row>
    <row r="5484" spans="1:17" x14ac:dyDescent="0.2">
      <c r="A5484" s="8" t="s">
        <v>7860</v>
      </c>
      <c r="D5484" s="8" t="s">
        <v>7852</v>
      </c>
      <c r="G5484" s="8" t="s">
        <v>7843</v>
      </c>
      <c r="M5484" t="s">
        <v>7860</v>
      </c>
      <c r="N5484">
        <v>76</v>
      </c>
      <c r="P5484" t="s">
        <v>7852</v>
      </c>
      <c r="Q5484">
        <v>108</v>
      </c>
    </row>
    <row r="5485" spans="1:17" x14ac:dyDescent="0.2">
      <c r="A5485" s="8" t="s">
        <v>1701</v>
      </c>
      <c r="D5485" s="8" t="s">
        <v>3582</v>
      </c>
      <c r="G5485" s="8" t="s">
        <v>7844</v>
      </c>
      <c r="M5485" t="s">
        <v>1701</v>
      </c>
      <c r="N5485">
        <v>103</v>
      </c>
      <c r="P5485" t="s">
        <v>3582</v>
      </c>
      <c r="Q5485">
        <v>79</v>
      </c>
    </row>
    <row r="5486" spans="1:17" x14ac:dyDescent="0.2">
      <c r="A5486" s="8" t="s">
        <v>4388</v>
      </c>
      <c r="D5486" s="8" t="s">
        <v>7853</v>
      </c>
      <c r="G5486" s="8" t="s">
        <v>7034</v>
      </c>
      <c r="M5486" t="s">
        <v>4388</v>
      </c>
      <c r="N5486">
        <v>58</v>
      </c>
      <c r="P5486" t="s">
        <v>7853</v>
      </c>
      <c r="Q5486">
        <v>57</v>
      </c>
    </row>
    <row r="5487" spans="1:17" x14ac:dyDescent="0.2">
      <c r="A5487" s="8" t="s">
        <v>4483</v>
      </c>
      <c r="D5487" s="8" t="s">
        <v>3708</v>
      </c>
      <c r="G5487" s="8" t="s">
        <v>7296</v>
      </c>
      <c r="M5487" t="s">
        <v>4483</v>
      </c>
      <c r="N5487">
        <v>92</v>
      </c>
      <c r="P5487" t="s">
        <v>3708</v>
      </c>
      <c r="Q5487">
        <v>78</v>
      </c>
    </row>
    <row r="5488" spans="1:17" x14ac:dyDescent="0.2">
      <c r="A5488" s="8" t="s">
        <v>4532</v>
      </c>
      <c r="D5488" s="8" t="s">
        <v>3722</v>
      </c>
      <c r="G5488" s="8" t="s">
        <v>2829</v>
      </c>
      <c r="M5488" t="s">
        <v>4532</v>
      </c>
      <c r="N5488">
        <v>76</v>
      </c>
      <c r="P5488" t="s">
        <v>3722</v>
      </c>
      <c r="Q5488">
        <v>59</v>
      </c>
    </row>
    <row r="5489" spans="1:17" x14ac:dyDescent="0.2">
      <c r="A5489" s="8" t="s">
        <v>7039</v>
      </c>
      <c r="D5489" s="8" t="s">
        <v>3812</v>
      </c>
      <c r="G5489" s="8" t="s">
        <v>4141</v>
      </c>
      <c r="M5489" t="s">
        <v>7039</v>
      </c>
      <c r="N5489">
        <v>57</v>
      </c>
      <c r="P5489" t="s">
        <v>3812</v>
      </c>
      <c r="Q5489">
        <v>73</v>
      </c>
    </row>
    <row r="5490" spans="1:17" x14ac:dyDescent="0.2">
      <c r="A5490" s="8" t="s">
        <v>4621</v>
      </c>
      <c r="D5490" s="8" t="s">
        <v>3902</v>
      </c>
      <c r="G5490" s="8" t="s">
        <v>4146</v>
      </c>
      <c r="M5490" t="s">
        <v>4621</v>
      </c>
      <c r="N5490">
        <v>62</v>
      </c>
      <c r="P5490" t="s">
        <v>3902</v>
      </c>
      <c r="Q5490">
        <v>42</v>
      </c>
    </row>
    <row r="5491" spans="1:17" x14ac:dyDescent="0.2">
      <c r="A5491" s="8" t="s">
        <v>4680</v>
      </c>
      <c r="D5491" s="8" t="s">
        <v>3965</v>
      </c>
      <c r="G5491" s="8" t="s">
        <v>7845</v>
      </c>
      <c r="M5491" t="s">
        <v>4680</v>
      </c>
      <c r="N5491">
        <v>67</v>
      </c>
      <c r="P5491" t="s">
        <v>3965</v>
      </c>
      <c r="Q5491">
        <v>27</v>
      </c>
    </row>
    <row r="5492" spans="1:17" x14ac:dyDescent="0.2">
      <c r="A5492" s="8" t="s">
        <v>4705</v>
      </c>
      <c r="D5492" s="8" t="s">
        <v>2662</v>
      </c>
      <c r="G5492" s="8" t="s">
        <v>5855</v>
      </c>
      <c r="M5492" t="s">
        <v>4705</v>
      </c>
      <c r="N5492">
        <v>53</v>
      </c>
      <c r="P5492" t="s">
        <v>2662</v>
      </c>
      <c r="Q5492">
        <v>160</v>
      </c>
    </row>
    <row r="5493" spans="1:17" x14ac:dyDescent="0.2">
      <c r="A5493" s="8" t="s">
        <v>7861</v>
      </c>
      <c r="D5493" s="8" t="s">
        <v>2150</v>
      </c>
      <c r="G5493" s="8" t="s">
        <v>6058</v>
      </c>
      <c r="M5493" t="s">
        <v>7861</v>
      </c>
      <c r="N5493">
        <v>50</v>
      </c>
      <c r="P5493" t="s">
        <v>2150</v>
      </c>
      <c r="Q5493">
        <v>153</v>
      </c>
    </row>
    <row r="5494" spans="1:17" x14ac:dyDescent="0.2">
      <c r="A5494" s="8" t="s">
        <v>7862</v>
      </c>
      <c r="D5494" s="8" t="s">
        <v>2147</v>
      </c>
      <c r="G5494" s="8" t="s">
        <v>8455</v>
      </c>
      <c r="M5494" t="s">
        <v>7862</v>
      </c>
      <c r="N5494">
        <v>39</v>
      </c>
      <c r="P5494" t="s">
        <v>2147</v>
      </c>
      <c r="Q5494">
        <v>149</v>
      </c>
    </row>
    <row r="5495" spans="1:17" x14ac:dyDescent="0.2">
      <c r="A5495" s="8" t="s">
        <v>4841</v>
      </c>
      <c r="D5495" s="8" t="s">
        <v>2319</v>
      </c>
      <c r="G5495" s="8" t="s">
        <v>7846</v>
      </c>
      <c r="M5495" t="s">
        <v>4841</v>
      </c>
      <c r="N5495">
        <v>31</v>
      </c>
      <c r="P5495" t="s">
        <v>2319</v>
      </c>
      <c r="Q5495">
        <v>139</v>
      </c>
    </row>
    <row r="5496" spans="1:17" x14ac:dyDescent="0.2">
      <c r="A5496" s="8" t="s">
        <v>2598</v>
      </c>
      <c r="D5496" s="8" t="s">
        <v>4022</v>
      </c>
      <c r="G5496" s="8" t="s">
        <v>8146</v>
      </c>
      <c r="M5496" t="s">
        <v>2598</v>
      </c>
      <c r="N5496">
        <v>163</v>
      </c>
      <c r="P5496" t="s">
        <v>4022</v>
      </c>
      <c r="Q5496">
        <v>125</v>
      </c>
    </row>
    <row r="5497" spans="1:17" x14ac:dyDescent="0.2">
      <c r="A5497" s="8" t="s">
        <v>1896</v>
      </c>
      <c r="D5497" s="8" t="s">
        <v>4057</v>
      </c>
      <c r="G5497" s="8" t="s">
        <v>2688</v>
      </c>
      <c r="M5497" t="s">
        <v>1896</v>
      </c>
      <c r="N5497">
        <v>153</v>
      </c>
      <c r="P5497" t="s">
        <v>4057</v>
      </c>
      <c r="Q5497">
        <v>136</v>
      </c>
    </row>
    <row r="5498" spans="1:17" x14ac:dyDescent="0.2">
      <c r="A5498" s="8" t="s">
        <v>2138</v>
      </c>
      <c r="D5498" s="8" t="s">
        <v>1370</v>
      </c>
      <c r="G5498" s="8" t="s">
        <v>2377</v>
      </c>
      <c r="M5498" t="s">
        <v>2138</v>
      </c>
      <c r="N5498">
        <v>129</v>
      </c>
      <c r="P5498" t="s">
        <v>1370</v>
      </c>
      <c r="Q5498">
        <v>118</v>
      </c>
    </row>
    <row r="5499" spans="1:17" x14ac:dyDescent="0.2">
      <c r="A5499" s="8" t="s">
        <v>5009</v>
      </c>
      <c r="D5499" s="8" t="s">
        <v>5673</v>
      </c>
      <c r="G5499" s="8" t="s">
        <v>6272</v>
      </c>
      <c r="M5499" t="s">
        <v>5009</v>
      </c>
      <c r="N5499">
        <v>119</v>
      </c>
      <c r="P5499" t="s">
        <v>5673</v>
      </c>
      <c r="Q5499">
        <v>102</v>
      </c>
    </row>
    <row r="5500" spans="1:17" x14ac:dyDescent="0.2">
      <c r="A5500" s="8" t="s">
        <v>5055</v>
      </c>
      <c r="D5500" s="8" t="s">
        <v>1739</v>
      </c>
      <c r="G5500" s="8" t="s">
        <v>3531</v>
      </c>
      <c r="M5500" t="s">
        <v>5055</v>
      </c>
      <c r="N5500">
        <v>106</v>
      </c>
      <c r="P5500" t="s">
        <v>1739</v>
      </c>
      <c r="Q5500">
        <v>93</v>
      </c>
    </row>
    <row r="5501" spans="1:17" x14ac:dyDescent="0.2">
      <c r="A5501" s="8" t="s">
        <v>1484</v>
      </c>
      <c r="D5501" s="8" t="s">
        <v>5722</v>
      </c>
      <c r="G5501" s="8" t="s">
        <v>3746</v>
      </c>
      <c r="M5501" t="s">
        <v>1484</v>
      </c>
      <c r="N5501">
        <v>140</v>
      </c>
      <c r="P5501" t="s">
        <v>5722</v>
      </c>
      <c r="Q5501">
        <v>83</v>
      </c>
    </row>
    <row r="5502" spans="1:17" x14ac:dyDescent="0.2">
      <c r="A5502" s="8" t="s">
        <v>1354</v>
      </c>
      <c r="D5502" s="8" t="s">
        <v>7854</v>
      </c>
      <c r="G5502" s="8" t="s">
        <v>4102</v>
      </c>
      <c r="M5502" t="s">
        <v>1354</v>
      </c>
      <c r="N5502">
        <v>136</v>
      </c>
      <c r="P5502" t="s">
        <v>7854</v>
      </c>
      <c r="Q5502">
        <v>60</v>
      </c>
    </row>
    <row r="5503" spans="1:17" x14ac:dyDescent="0.2">
      <c r="A5503" s="8" t="s">
        <v>3432</v>
      </c>
      <c r="D5503" s="8" t="s">
        <v>5856</v>
      </c>
      <c r="G5503" s="8" t="s">
        <v>4156</v>
      </c>
      <c r="M5503" t="s">
        <v>3432</v>
      </c>
      <c r="N5503">
        <v>116</v>
      </c>
      <c r="P5503" t="s">
        <v>5856</v>
      </c>
      <c r="Q5503">
        <v>70</v>
      </c>
    </row>
    <row r="5504" spans="1:17" x14ac:dyDescent="0.2">
      <c r="A5504" s="8" t="s">
        <v>3457</v>
      </c>
      <c r="D5504" s="8" t="s">
        <v>5889</v>
      </c>
      <c r="G5504" s="8" t="s">
        <v>5084</v>
      </c>
      <c r="M5504" t="s">
        <v>3457</v>
      </c>
      <c r="N5504">
        <v>94</v>
      </c>
      <c r="P5504" t="s">
        <v>5889</v>
      </c>
      <c r="Q5504">
        <v>59</v>
      </c>
    </row>
    <row r="5505" spans="1:17" x14ac:dyDescent="0.2">
      <c r="A5505" s="8" t="s">
        <v>7863</v>
      </c>
      <c r="D5505" s="8" t="s">
        <v>7036</v>
      </c>
      <c r="G5505" s="8" t="s">
        <v>7847</v>
      </c>
      <c r="M5505" t="s">
        <v>7863</v>
      </c>
      <c r="N5505">
        <v>79</v>
      </c>
      <c r="P5505" t="s">
        <v>7036</v>
      </c>
      <c r="Q5505">
        <v>45</v>
      </c>
    </row>
    <row r="5506" spans="1:17" x14ac:dyDescent="0.2">
      <c r="A5506" s="8" t="s">
        <v>1571</v>
      </c>
      <c r="D5506" s="8" t="s">
        <v>6000</v>
      </c>
      <c r="G5506" s="8" t="s">
        <v>5158</v>
      </c>
      <c r="M5506" t="s">
        <v>1571</v>
      </c>
      <c r="N5506">
        <v>111</v>
      </c>
      <c r="P5506" t="s">
        <v>6000</v>
      </c>
      <c r="Q5506">
        <v>59</v>
      </c>
    </row>
    <row r="5507" spans="1:17" x14ac:dyDescent="0.2">
      <c r="A5507" s="8" t="s">
        <v>1629</v>
      </c>
      <c r="D5507" s="8" t="s">
        <v>6006</v>
      </c>
      <c r="G5507" s="8" t="s">
        <v>5218</v>
      </c>
      <c r="M5507" t="s">
        <v>1629</v>
      </c>
      <c r="N5507">
        <v>106</v>
      </c>
      <c r="P5507" t="s">
        <v>6006</v>
      </c>
      <c r="Q5507">
        <v>58</v>
      </c>
    </row>
    <row r="5508" spans="1:17" x14ac:dyDescent="0.2">
      <c r="A5508" s="8" t="s">
        <v>3505</v>
      </c>
      <c r="D5508" s="8" t="s">
        <v>6057</v>
      </c>
      <c r="G5508" s="8" t="s">
        <v>5272</v>
      </c>
      <c r="M5508" t="s">
        <v>3505</v>
      </c>
      <c r="N5508">
        <v>85</v>
      </c>
      <c r="P5508" t="s">
        <v>6057</v>
      </c>
      <c r="Q5508">
        <v>45</v>
      </c>
    </row>
    <row r="5509" spans="1:17" x14ac:dyDescent="0.2">
      <c r="A5509" s="8" t="s">
        <v>1809</v>
      </c>
      <c r="D5509" s="8" t="s">
        <v>6156</v>
      </c>
      <c r="G5509" s="8" t="s">
        <v>5357</v>
      </c>
      <c r="M5509" t="s">
        <v>1809</v>
      </c>
      <c r="N5509">
        <v>103</v>
      </c>
      <c r="P5509" t="s">
        <v>6156</v>
      </c>
      <c r="Q5509">
        <v>29</v>
      </c>
    </row>
    <row r="5510" spans="1:17" x14ac:dyDescent="0.2">
      <c r="A5510" s="8" t="s">
        <v>1775</v>
      </c>
      <c r="D5510" s="8" t="s">
        <v>7297</v>
      </c>
      <c r="G5510" s="8" t="s">
        <v>7848</v>
      </c>
      <c r="M5510" t="s">
        <v>1775</v>
      </c>
      <c r="N5510">
        <v>86</v>
      </c>
      <c r="P5510" t="s">
        <v>7297</v>
      </c>
      <c r="Q5510">
        <v>10</v>
      </c>
    </row>
    <row r="5511" spans="1:17" x14ac:dyDescent="0.2">
      <c r="A5511" s="8" t="s">
        <v>3571</v>
      </c>
      <c r="D5511" s="8" t="s">
        <v>2614</v>
      </c>
      <c r="G5511" s="8" t="s">
        <v>2466</v>
      </c>
      <c r="M5511" t="s">
        <v>3571</v>
      </c>
      <c r="N5511">
        <v>61</v>
      </c>
      <c r="P5511" t="s">
        <v>2614</v>
      </c>
      <c r="Q5511">
        <v>182</v>
      </c>
    </row>
    <row r="5512" spans="1:17" x14ac:dyDescent="0.2">
      <c r="A5512" s="8" t="s">
        <v>3606</v>
      </c>
      <c r="D5512" s="8" t="s">
        <v>1916</v>
      </c>
      <c r="G5512" s="8" t="s">
        <v>5524</v>
      </c>
      <c r="M5512" t="s">
        <v>3606</v>
      </c>
      <c r="N5512">
        <v>67</v>
      </c>
      <c r="P5512" t="s">
        <v>1916</v>
      </c>
      <c r="Q5512">
        <v>151</v>
      </c>
    </row>
    <row r="5513" spans="1:17" x14ac:dyDescent="0.2">
      <c r="A5513" s="8" t="s">
        <v>1847</v>
      </c>
      <c r="D5513" s="8" t="s">
        <v>2057</v>
      </c>
      <c r="G5513" s="8" t="s">
        <v>7849</v>
      </c>
      <c r="M5513" t="s">
        <v>1847</v>
      </c>
      <c r="N5513">
        <v>93</v>
      </c>
      <c r="P5513" t="s">
        <v>2057</v>
      </c>
      <c r="Q5513">
        <v>142</v>
      </c>
    </row>
    <row r="5514" spans="1:17" x14ac:dyDescent="0.2">
      <c r="A5514" s="8" t="s">
        <v>3648</v>
      </c>
      <c r="D5514" s="8" t="s">
        <v>8149</v>
      </c>
      <c r="G5514" s="8" t="s">
        <v>5140</v>
      </c>
      <c r="M5514" t="s">
        <v>3648</v>
      </c>
      <c r="N5514">
        <v>79</v>
      </c>
      <c r="P5514" t="s">
        <v>8149</v>
      </c>
      <c r="Q5514">
        <v>132</v>
      </c>
    </row>
    <row r="5515" spans="1:17" x14ac:dyDescent="0.2">
      <c r="A5515" s="8" t="s">
        <v>3679</v>
      </c>
      <c r="D5515" s="8" t="s">
        <v>1527</v>
      </c>
      <c r="G5515" s="8" t="s">
        <v>7136</v>
      </c>
      <c r="M5515" t="s">
        <v>3679</v>
      </c>
      <c r="N5515">
        <v>66</v>
      </c>
      <c r="P5515" t="s">
        <v>1527</v>
      </c>
      <c r="Q5515">
        <v>129</v>
      </c>
    </row>
    <row r="5516" spans="1:17" x14ac:dyDescent="0.2">
      <c r="A5516" s="8" t="s">
        <v>3717</v>
      </c>
      <c r="D5516" s="8" t="s">
        <v>5086</v>
      </c>
      <c r="G5516" s="8" t="s">
        <v>7850</v>
      </c>
      <c r="M5516" t="s">
        <v>3717</v>
      </c>
      <c r="N5516">
        <v>47</v>
      </c>
      <c r="P5516" t="s">
        <v>5086</v>
      </c>
      <c r="Q5516">
        <v>105</v>
      </c>
    </row>
    <row r="5517" spans="1:17" x14ac:dyDescent="0.2">
      <c r="A5517" s="8" t="s">
        <v>3749</v>
      </c>
      <c r="D5517" s="8" t="s">
        <v>1676</v>
      </c>
      <c r="G5517" s="8" t="s">
        <v>5277</v>
      </c>
      <c r="M5517" t="s">
        <v>3749</v>
      </c>
      <c r="N5517">
        <v>73</v>
      </c>
      <c r="P5517" t="s">
        <v>1676</v>
      </c>
      <c r="Q5517">
        <v>103</v>
      </c>
    </row>
    <row r="5518" spans="1:17" x14ac:dyDescent="0.2">
      <c r="A5518" s="8" t="s">
        <v>3786</v>
      </c>
      <c r="D5518" s="8" t="s">
        <v>5162</v>
      </c>
      <c r="G5518" s="8" t="s">
        <v>5303</v>
      </c>
      <c r="M5518" t="s">
        <v>3786</v>
      </c>
      <c r="N5518">
        <v>72</v>
      </c>
      <c r="P5518" t="s">
        <v>5162</v>
      </c>
      <c r="Q5518">
        <v>82</v>
      </c>
    </row>
    <row r="5519" spans="1:17" x14ac:dyDescent="0.2">
      <c r="A5519" s="8" t="s">
        <v>3816</v>
      </c>
      <c r="D5519" s="8" t="s">
        <v>1830</v>
      </c>
      <c r="G5519" s="8" t="s">
        <v>5460</v>
      </c>
      <c r="M5519" t="s">
        <v>3816</v>
      </c>
      <c r="N5519">
        <v>58</v>
      </c>
      <c r="P5519" t="s">
        <v>1830</v>
      </c>
      <c r="Q5519">
        <v>94</v>
      </c>
    </row>
    <row r="5520" spans="1:17" x14ac:dyDescent="0.2">
      <c r="A5520" s="8" t="s">
        <v>3837</v>
      </c>
      <c r="D5520" s="8" t="s">
        <v>5223</v>
      </c>
      <c r="G5520" s="8" t="s">
        <v>2500</v>
      </c>
      <c r="M5520" t="s">
        <v>3837</v>
      </c>
      <c r="N5520">
        <v>44</v>
      </c>
      <c r="P5520" t="s">
        <v>5223</v>
      </c>
      <c r="Q5520">
        <v>72</v>
      </c>
    </row>
    <row r="5521" spans="1:17" x14ac:dyDescent="0.2">
      <c r="A5521" s="8" t="s">
        <v>3951</v>
      </c>
      <c r="D5521" s="8" t="s">
        <v>5274</v>
      </c>
      <c r="G5521" s="8" t="s">
        <v>2525</v>
      </c>
      <c r="M5521" t="s">
        <v>3951</v>
      </c>
      <c r="N5521">
        <v>62</v>
      </c>
      <c r="P5521" t="s">
        <v>5274</v>
      </c>
      <c r="Q5521">
        <v>79</v>
      </c>
    </row>
    <row r="5522" spans="1:17" x14ac:dyDescent="0.2">
      <c r="A5522" s="8" t="s">
        <v>6162</v>
      </c>
      <c r="D5522" s="8" t="s">
        <v>5322</v>
      </c>
      <c r="G5522" s="8" t="s">
        <v>5532</v>
      </c>
      <c r="M5522" t="s">
        <v>6162</v>
      </c>
      <c r="N5522">
        <v>67</v>
      </c>
      <c r="P5522" t="s">
        <v>5322</v>
      </c>
      <c r="Q5522">
        <v>57</v>
      </c>
    </row>
    <row r="5523" spans="1:17" x14ac:dyDescent="0.2">
      <c r="A5523" s="8" t="s">
        <v>6174</v>
      </c>
      <c r="D5523" s="8" t="s">
        <v>5411</v>
      </c>
      <c r="G5523" s="8" t="s">
        <v>7137</v>
      </c>
      <c r="M5523" t="s">
        <v>6174</v>
      </c>
      <c r="N5523">
        <v>61</v>
      </c>
      <c r="P5523" t="s">
        <v>5411</v>
      </c>
      <c r="Q5523">
        <v>55</v>
      </c>
    </row>
    <row r="5524" spans="1:17" x14ac:dyDescent="0.2">
      <c r="A5524" s="8" t="s">
        <v>2898</v>
      </c>
      <c r="D5524" s="8" t="s">
        <v>5459</v>
      </c>
      <c r="G5524" s="8" t="s">
        <v>1529</v>
      </c>
      <c r="M5524" t="s">
        <v>2898</v>
      </c>
      <c r="N5524">
        <v>187</v>
      </c>
      <c r="P5524" t="s">
        <v>5459</v>
      </c>
      <c r="Q5524">
        <v>131</v>
      </c>
    </row>
    <row r="5525" spans="1:17" x14ac:dyDescent="0.2">
      <c r="A5525" s="8" t="s">
        <v>1902</v>
      </c>
      <c r="D5525" s="8" t="s">
        <v>2566</v>
      </c>
      <c r="G5525" s="8" t="s">
        <v>5124</v>
      </c>
      <c r="M5525" t="s">
        <v>1902</v>
      </c>
      <c r="N5525">
        <v>165</v>
      </c>
      <c r="P5525" t="s">
        <v>2566</v>
      </c>
      <c r="Q5525">
        <v>167</v>
      </c>
    </row>
    <row r="5526" spans="1:17" x14ac:dyDescent="0.2">
      <c r="A5526" s="8" t="s">
        <v>1996</v>
      </c>
      <c r="D5526" s="8" t="s">
        <v>2556</v>
      </c>
      <c r="G5526" s="8" t="s">
        <v>1675</v>
      </c>
      <c r="M5526" t="s">
        <v>1996</v>
      </c>
      <c r="N5526">
        <v>161</v>
      </c>
      <c r="P5526" t="s">
        <v>2556</v>
      </c>
      <c r="Q5526">
        <v>148</v>
      </c>
    </row>
    <row r="5527" spans="1:17" x14ac:dyDescent="0.2">
      <c r="A5527" s="8" t="s">
        <v>2179</v>
      </c>
      <c r="D5527" s="8" t="s">
        <v>2519</v>
      </c>
      <c r="G5527" s="8" t="s">
        <v>5173</v>
      </c>
      <c r="M5527" t="s">
        <v>2179</v>
      </c>
      <c r="N5527">
        <v>140</v>
      </c>
      <c r="P5527" t="s">
        <v>2519</v>
      </c>
      <c r="Q5527">
        <v>143</v>
      </c>
    </row>
    <row r="5528" spans="1:17" x14ac:dyDescent="0.2">
      <c r="A5528" s="8" t="s">
        <v>2175</v>
      </c>
      <c r="D5528" s="8" t="s">
        <v>5538</v>
      </c>
      <c r="G5528" s="8" t="s">
        <v>1829</v>
      </c>
      <c r="M5528" t="s">
        <v>2175</v>
      </c>
      <c r="N5528">
        <v>140</v>
      </c>
      <c r="P5528" t="s">
        <v>5538</v>
      </c>
      <c r="Q5528">
        <v>119</v>
      </c>
    </row>
    <row r="5529" spans="1:17" x14ac:dyDescent="0.2">
      <c r="A5529" s="8" t="s">
        <v>4114</v>
      </c>
      <c r="D5529" s="8" t="s">
        <v>1335</v>
      </c>
      <c r="G5529" s="8" t="s">
        <v>5201</v>
      </c>
      <c r="M5529" t="s">
        <v>4114</v>
      </c>
      <c r="N5529">
        <v>119</v>
      </c>
      <c r="P5529" t="s">
        <v>1335</v>
      </c>
      <c r="Q5529">
        <v>121</v>
      </c>
    </row>
    <row r="5530" spans="1:17" x14ac:dyDescent="0.2">
      <c r="A5530" s="8" t="s">
        <v>4122</v>
      </c>
      <c r="D5530" s="8" t="s">
        <v>4219</v>
      </c>
      <c r="G5530" s="8" t="s">
        <v>5280</v>
      </c>
      <c r="M5530" t="s">
        <v>4122</v>
      </c>
      <c r="N5530">
        <v>111</v>
      </c>
      <c r="P5530" t="s">
        <v>4219</v>
      </c>
      <c r="Q5530">
        <v>104</v>
      </c>
    </row>
    <row r="5531" spans="1:17" x14ac:dyDescent="0.2">
      <c r="A5531" s="8" t="s">
        <v>4105</v>
      </c>
      <c r="D5531" s="8" t="s">
        <v>7855</v>
      </c>
      <c r="G5531" s="8" t="s">
        <v>5308</v>
      </c>
      <c r="M5531" t="s">
        <v>4105</v>
      </c>
      <c r="N5531">
        <v>105</v>
      </c>
      <c r="P5531" t="s">
        <v>7855</v>
      </c>
      <c r="Q5531">
        <v>87</v>
      </c>
    </row>
    <row r="5532" spans="1:17" x14ac:dyDescent="0.2">
      <c r="A5532" s="8" t="s">
        <v>8015</v>
      </c>
      <c r="D5532" s="8" t="s">
        <v>1614</v>
      </c>
      <c r="G5532" s="8" t="s">
        <v>5388</v>
      </c>
      <c r="M5532" t="s">
        <v>8015</v>
      </c>
      <c r="N5532">
        <v>57</v>
      </c>
      <c r="P5532" t="s">
        <v>1614</v>
      </c>
      <c r="Q5532">
        <v>89</v>
      </c>
    </row>
    <row r="5533" spans="1:17" x14ac:dyDescent="0.2">
      <c r="A5533" s="8" t="s">
        <v>2848</v>
      </c>
      <c r="D5533" s="8" t="s">
        <v>4292</v>
      </c>
      <c r="G5533" s="8" t="s">
        <v>5387</v>
      </c>
      <c r="M5533" t="s">
        <v>2848</v>
      </c>
      <c r="N5533">
        <v>117</v>
      </c>
      <c r="P5533" t="s">
        <v>4292</v>
      </c>
      <c r="Q5533">
        <v>61</v>
      </c>
    </row>
    <row r="5534" spans="1:17" x14ac:dyDescent="0.2">
      <c r="A5534" s="8" t="s">
        <v>7864</v>
      </c>
      <c r="D5534" s="8" t="s">
        <v>1772</v>
      </c>
      <c r="G5534" s="8" t="s">
        <v>5410</v>
      </c>
      <c r="M5534" t="s">
        <v>7864</v>
      </c>
      <c r="N5534">
        <v>101</v>
      </c>
      <c r="P5534" t="s">
        <v>1772</v>
      </c>
      <c r="Q5534">
        <v>94</v>
      </c>
    </row>
    <row r="5535" spans="1:17" x14ac:dyDescent="0.2">
      <c r="A5535" s="8" t="s">
        <v>5677</v>
      </c>
      <c r="D5535" s="8" t="s">
        <v>4420</v>
      </c>
      <c r="G5535" s="8" t="s">
        <v>7851</v>
      </c>
      <c r="M5535" t="s">
        <v>5677</v>
      </c>
      <c r="N5535">
        <v>82</v>
      </c>
      <c r="P5535" t="s">
        <v>4420</v>
      </c>
      <c r="Q5535">
        <v>87</v>
      </c>
    </row>
    <row r="5536" spans="1:17" x14ac:dyDescent="0.2">
      <c r="A5536" s="8" t="s">
        <v>5763</v>
      </c>
      <c r="D5536" s="8" t="s">
        <v>4424</v>
      </c>
      <c r="G5536" s="8" t="s">
        <v>5472</v>
      </c>
      <c r="M5536" t="s">
        <v>5763</v>
      </c>
      <c r="N5536">
        <v>75</v>
      </c>
      <c r="P5536" t="s">
        <v>4424</v>
      </c>
      <c r="Q5536">
        <v>81</v>
      </c>
    </row>
    <row r="5537" spans="1:17" x14ac:dyDescent="0.2">
      <c r="A5537" s="8" t="s">
        <v>7865</v>
      </c>
      <c r="D5537" s="8" t="s">
        <v>7037</v>
      </c>
      <c r="G5537" s="8" t="s">
        <v>5466</v>
      </c>
      <c r="M5537" t="s">
        <v>7865</v>
      </c>
      <c r="N5537">
        <v>67</v>
      </c>
      <c r="P5537" t="s">
        <v>7037</v>
      </c>
      <c r="Q5537">
        <v>63</v>
      </c>
    </row>
    <row r="5538" spans="1:17" x14ac:dyDescent="0.2">
      <c r="A5538" s="8" t="s">
        <v>6380</v>
      </c>
      <c r="D5538" s="8" t="s">
        <v>4484</v>
      </c>
      <c r="G5538" s="8" t="s">
        <v>2504</v>
      </c>
      <c r="M5538" t="s">
        <v>6380</v>
      </c>
      <c r="N5538">
        <v>109</v>
      </c>
      <c r="P5538" t="s">
        <v>4484</v>
      </c>
      <c r="Q5538">
        <v>91</v>
      </c>
    </row>
    <row r="5539" spans="1:17" x14ac:dyDescent="0.2">
      <c r="A5539" s="8" t="s">
        <v>6226</v>
      </c>
      <c r="D5539" s="8" t="s">
        <v>4482</v>
      </c>
      <c r="G5539" s="8" t="s">
        <v>2548</v>
      </c>
      <c r="M5539" t="s">
        <v>6226</v>
      </c>
      <c r="N5539">
        <v>127</v>
      </c>
      <c r="P5539" t="s">
        <v>4482</v>
      </c>
      <c r="Q5539">
        <v>68</v>
      </c>
    </row>
    <row r="5540" spans="1:17" x14ac:dyDescent="0.2">
      <c r="A5540" s="8" t="s">
        <v>7040</v>
      </c>
      <c r="D5540" s="8" t="s">
        <v>4525</v>
      </c>
      <c r="G5540" s="8" t="s">
        <v>7852</v>
      </c>
      <c r="M5540" t="s">
        <v>7040</v>
      </c>
      <c r="N5540">
        <v>95</v>
      </c>
      <c r="P5540" t="s">
        <v>4525</v>
      </c>
      <c r="Q5540">
        <v>55</v>
      </c>
    </row>
    <row r="5541" spans="1:17" x14ac:dyDescent="0.2">
      <c r="A5541" s="8" t="s">
        <v>8016</v>
      </c>
      <c r="D5541" s="8" t="s">
        <v>4569</v>
      </c>
      <c r="G5541" s="8" t="s">
        <v>3582</v>
      </c>
      <c r="M5541" t="s">
        <v>8016</v>
      </c>
      <c r="N5541">
        <v>55</v>
      </c>
      <c r="P5541" t="s">
        <v>4569</v>
      </c>
      <c r="Q5541">
        <v>54</v>
      </c>
    </row>
    <row r="5542" spans="1:17" x14ac:dyDescent="0.2">
      <c r="A5542" s="8" t="s">
        <v>7866</v>
      </c>
      <c r="D5542" s="8" t="s">
        <v>4611</v>
      </c>
      <c r="G5542" s="8" t="s">
        <v>7853</v>
      </c>
      <c r="M5542" t="s">
        <v>7866</v>
      </c>
      <c r="N5542">
        <v>49</v>
      </c>
      <c r="P5542" t="s">
        <v>4611</v>
      </c>
      <c r="Q5542">
        <v>63</v>
      </c>
    </row>
    <row r="5543" spans="1:17" x14ac:dyDescent="0.2">
      <c r="A5543" s="8" t="s">
        <v>6335</v>
      </c>
      <c r="D5543" s="8" t="s">
        <v>4620</v>
      </c>
      <c r="G5543" s="8" t="s">
        <v>3708</v>
      </c>
      <c r="M5543" t="s">
        <v>6335</v>
      </c>
      <c r="N5543">
        <v>45</v>
      </c>
      <c r="P5543" t="s">
        <v>4620</v>
      </c>
      <c r="Q5543">
        <v>61</v>
      </c>
    </row>
    <row r="5544" spans="1:17" x14ac:dyDescent="0.2">
      <c r="A5544" s="8" t="s">
        <v>3314</v>
      </c>
      <c r="D5544" s="8" t="s">
        <v>4711</v>
      </c>
      <c r="G5544" s="8" t="s">
        <v>3722</v>
      </c>
      <c r="M5544" t="s">
        <v>3314</v>
      </c>
      <c r="N5544">
        <v>116</v>
      </c>
      <c r="P5544" t="s">
        <v>4711</v>
      </c>
      <c r="Q5544">
        <v>67</v>
      </c>
    </row>
    <row r="5545" spans="1:17" x14ac:dyDescent="0.2">
      <c r="A5545" s="8" t="s">
        <v>2798</v>
      </c>
      <c r="D5545" s="8" t="s">
        <v>4716</v>
      </c>
      <c r="G5545" s="8" t="s">
        <v>3812</v>
      </c>
      <c r="M5545" t="s">
        <v>2798</v>
      </c>
      <c r="N5545">
        <v>138</v>
      </c>
      <c r="P5545" t="s">
        <v>4716</v>
      </c>
      <c r="Q5545">
        <v>46</v>
      </c>
    </row>
    <row r="5546" spans="1:17" x14ac:dyDescent="0.2">
      <c r="A5546" s="8" t="s">
        <v>2061</v>
      </c>
      <c r="D5546" s="8" t="s">
        <v>4762</v>
      </c>
      <c r="G5546" s="8" t="s">
        <v>3902</v>
      </c>
      <c r="M5546" t="s">
        <v>2061</v>
      </c>
      <c r="N5546">
        <v>151</v>
      </c>
      <c r="P5546" t="s">
        <v>4762</v>
      </c>
      <c r="Q5546">
        <v>47</v>
      </c>
    </row>
    <row r="5547" spans="1:17" x14ac:dyDescent="0.2">
      <c r="A5547" s="8" t="s">
        <v>2248</v>
      </c>
      <c r="D5547" s="8" t="s">
        <v>4755</v>
      </c>
      <c r="G5547" s="8" t="s">
        <v>3965</v>
      </c>
      <c r="M5547" t="s">
        <v>2248</v>
      </c>
      <c r="N5547">
        <v>140</v>
      </c>
      <c r="P5547" t="s">
        <v>4755</v>
      </c>
      <c r="Q5547">
        <v>39</v>
      </c>
    </row>
    <row r="5548" spans="1:17" x14ac:dyDescent="0.2">
      <c r="A5548" s="8" t="s">
        <v>7867</v>
      </c>
      <c r="D5548" s="8" t="s">
        <v>4785</v>
      </c>
      <c r="G5548" s="8" t="s">
        <v>2662</v>
      </c>
      <c r="M5548" t="s">
        <v>7867</v>
      </c>
      <c r="N5548">
        <v>105</v>
      </c>
      <c r="P5548" t="s">
        <v>4785</v>
      </c>
      <c r="Q5548">
        <v>48</v>
      </c>
    </row>
    <row r="5549" spans="1:17" x14ac:dyDescent="0.2">
      <c r="A5549" s="8" t="s">
        <v>3504</v>
      </c>
      <c r="D5549" s="8" t="s">
        <v>7298</v>
      </c>
      <c r="G5549" s="8" t="s">
        <v>2150</v>
      </c>
      <c r="M5549" t="s">
        <v>3504</v>
      </c>
      <c r="N5549">
        <v>89</v>
      </c>
      <c r="P5549" t="s">
        <v>7298</v>
      </c>
      <c r="Q5549">
        <v>10</v>
      </c>
    </row>
    <row r="5550" spans="1:17" x14ac:dyDescent="0.2">
      <c r="A5550" s="8" t="s">
        <v>3589</v>
      </c>
      <c r="D5550" s="8" t="s">
        <v>4911</v>
      </c>
      <c r="G5550" s="8" t="s">
        <v>2147</v>
      </c>
      <c r="M5550" t="s">
        <v>3589</v>
      </c>
      <c r="N5550">
        <v>71</v>
      </c>
      <c r="P5550" t="s">
        <v>4911</v>
      </c>
      <c r="Q5550">
        <v>126</v>
      </c>
    </row>
    <row r="5551" spans="1:17" x14ac:dyDescent="0.2">
      <c r="A5551" s="8" t="s">
        <v>3691</v>
      </c>
      <c r="D5551" s="8" t="s">
        <v>4922</v>
      </c>
      <c r="G5551" s="8" t="s">
        <v>2319</v>
      </c>
      <c r="M5551" t="s">
        <v>3691</v>
      </c>
      <c r="N5551">
        <v>51</v>
      </c>
      <c r="P5551" t="s">
        <v>4922</v>
      </c>
      <c r="Q5551">
        <v>124</v>
      </c>
    </row>
    <row r="5552" spans="1:17" x14ac:dyDescent="0.2">
      <c r="A5552" s="8" t="s">
        <v>7868</v>
      </c>
      <c r="D5552" s="8" t="s">
        <v>2644</v>
      </c>
      <c r="G5552" s="8" t="s">
        <v>4022</v>
      </c>
      <c r="M5552" t="s">
        <v>7868</v>
      </c>
      <c r="N5552">
        <v>50</v>
      </c>
      <c r="P5552" t="s">
        <v>2644</v>
      </c>
      <c r="Q5552">
        <v>170</v>
      </c>
    </row>
    <row r="5553" spans="1:17" x14ac:dyDescent="0.2">
      <c r="A5553" s="8" t="s">
        <v>3960</v>
      </c>
      <c r="D5553" s="8" t="s">
        <v>5023</v>
      </c>
      <c r="G5553" s="8" t="s">
        <v>1370</v>
      </c>
      <c r="M5553" t="s">
        <v>3960</v>
      </c>
      <c r="N5553">
        <v>35</v>
      </c>
      <c r="P5553" t="s">
        <v>5023</v>
      </c>
      <c r="Q5553">
        <v>115</v>
      </c>
    </row>
    <row r="5554" spans="1:17" x14ac:dyDescent="0.2">
      <c r="A5554" s="8" t="s">
        <v>4925</v>
      </c>
      <c r="D5554" s="8" t="s">
        <v>5059</v>
      </c>
      <c r="G5554" s="8" t="s">
        <v>5673</v>
      </c>
      <c r="M5554" t="s">
        <v>4925</v>
      </c>
      <c r="N5554">
        <v>118</v>
      </c>
      <c r="P5554" t="s">
        <v>5059</v>
      </c>
      <c r="Q5554">
        <v>102</v>
      </c>
    </row>
    <row r="5555" spans="1:17" x14ac:dyDescent="0.2">
      <c r="A5555" s="8" t="s">
        <v>2824</v>
      </c>
      <c r="D5555" s="8" t="s">
        <v>5063</v>
      </c>
      <c r="G5555" s="8" t="s">
        <v>1739</v>
      </c>
      <c r="M5555" t="s">
        <v>2824</v>
      </c>
      <c r="N5555">
        <v>144</v>
      </c>
      <c r="P5555" t="s">
        <v>5063</v>
      </c>
      <c r="Q5555">
        <v>102</v>
      </c>
    </row>
    <row r="5556" spans="1:17" x14ac:dyDescent="0.2">
      <c r="A5556" s="8" t="s">
        <v>2140</v>
      </c>
      <c r="D5556" s="8" t="s">
        <v>1961</v>
      </c>
      <c r="G5556" s="8" t="s">
        <v>5722</v>
      </c>
      <c r="M5556" t="s">
        <v>2140</v>
      </c>
      <c r="N5556">
        <v>126</v>
      </c>
      <c r="P5556" t="s">
        <v>1961</v>
      </c>
      <c r="Q5556">
        <v>151</v>
      </c>
    </row>
    <row r="5557" spans="1:17" x14ac:dyDescent="0.2">
      <c r="A5557" s="8" t="s">
        <v>2332</v>
      </c>
      <c r="D5557" s="8" t="s">
        <v>2123</v>
      </c>
      <c r="G5557" s="8" t="s">
        <v>7854</v>
      </c>
      <c r="M5557" t="s">
        <v>2332</v>
      </c>
      <c r="N5557">
        <v>120</v>
      </c>
      <c r="P5557" t="s">
        <v>2123</v>
      </c>
      <c r="Q5557">
        <v>141</v>
      </c>
    </row>
    <row r="5558" spans="1:17" x14ac:dyDescent="0.2">
      <c r="A5558" s="8" t="s">
        <v>7869</v>
      </c>
      <c r="D5558" s="8" t="s">
        <v>2281</v>
      </c>
      <c r="G5558" s="8" t="s">
        <v>5856</v>
      </c>
      <c r="M5558" t="s">
        <v>7869</v>
      </c>
      <c r="N5558">
        <v>114</v>
      </c>
      <c r="P5558" t="s">
        <v>2281</v>
      </c>
      <c r="Q5558">
        <v>145</v>
      </c>
    </row>
    <row r="5559" spans="1:17" x14ac:dyDescent="0.2">
      <c r="A5559" s="8" t="s">
        <v>7041</v>
      </c>
      <c r="D5559" s="8" t="s">
        <v>2291</v>
      </c>
      <c r="G5559" s="8" t="s">
        <v>5889</v>
      </c>
      <c r="M5559" t="s">
        <v>7041</v>
      </c>
      <c r="N5559">
        <v>95</v>
      </c>
      <c r="P5559" t="s">
        <v>2291</v>
      </c>
      <c r="Q5559">
        <v>129</v>
      </c>
    </row>
    <row r="5560" spans="1:17" x14ac:dyDescent="0.2">
      <c r="A5560" s="8" t="s">
        <v>7870</v>
      </c>
      <c r="D5560" s="8" t="s">
        <v>2323</v>
      </c>
      <c r="G5560" s="8" t="s">
        <v>7036</v>
      </c>
      <c r="M5560" t="s">
        <v>7870</v>
      </c>
      <c r="N5560">
        <v>52</v>
      </c>
      <c r="P5560" t="s">
        <v>2323</v>
      </c>
      <c r="Q5560">
        <v>137</v>
      </c>
    </row>
    <row r="5561" spans="1:17" x14ac:dyDescent="0.2">
      <c r="A5561" s="8" t="s">
        <v>5953</v>
      </c>
      <c r="D5561" s="8" t="s">
        <v>2401</v>
      </c>
      <c r="G5561" s="8" t="s">
        <v>6000</v>
      </c>
      <c r="M5561" t="s">
        <v>5953</v>
      </c>
      <c r="N5561">
        <v>38</v>
      </c>
      <c r="P5561" t="s">
        <v>2401</v>
      </c>
      <c r="Q5561">
        <v>125</v>
      </c>
    </row>
    <row r="5562" spans="1:17" x14ac:dyDescent="0.2">
      <c r="A5562" s="8" t="s">
        <v>6169</v>
      </c>
      <c r="D5562" s="8" t="s">
        <v>4962</v>
      </c>
      <c r="G5562" s="8" t="s">
        <v>6006</v>
      </c>
      <c r="M5562" t="s">
        <v>6169</v>
      </c>
      <c r="N5562">
        <v>71</v>
      </c>
      <c r="P5562" t="s">
        <v>4962</v>
      </c>
      <c r="Q5562">
        <v>127</v>
      </c>
    </row>
    <row r="5563" spans="1:17" x14ac:dyDescent="0.2">
      <c r="A5563" s="8" t="s">
        <v>2844</v>
      </c>
      <c r="D5563" s="8" t="s">
        <v>5002</v>
      </c>
      <c r="G5563" s="8" t="s">
        <v>6057</v>
      </c>
      <c r="M5563" t="s">
        <v>2844</v>
      </c>
      <c r="N5563">
        <v>140</v>
      </c>
      <c r="P5563" t="s">
        <v>5002</v>
      </c>
      <c r="Q5563">
        <v>128</v>
      </c>
    </row>
    <row r="5564" spans="1:17" x14ac:dyDescent="0.2">
      <c r="A5564" s="8" t="s">
        <v>6215</v>
      </c>
      <c r="D5564" s="8" t="s">
        <v>7856</v>
      </c>
      <c r="G5564" s="8" t="s">
        <v>6156</v>
      </c>
      <c r="M5564" t="s">
        <v>6215</v>
      </c>
      <c r="N5564">
        <v>130</v>
      </c>
      <c r="P5564" t="s">
        <v>7856</v>
      </c>
      <c r="Q5564">
        <v>80</v>
      </c>
    </row>
    <row r="5565" spans="1:17" x14ac:dyDescent="0.2">
      <c r="A5565" s="8" t="s">
        <v>6265</v>
      </c>
      <c r="D5565" s="8" t="s">
        <v>5716</v>
      </c>
      <c r="G5565" s="8" t="s">
        <v>7297</v>
      </c>
      <c r="M5565" t="s">
        <v>6265</v>
      </c>
      <c r="N5565">
        <v>116</v>
      </c>
      <c r="P5565" t="s">
        <v>5716</v>
      </c>
      <c r="Q5565">
        <v>87</v>
      </c>
    </row>
    <row r="5566" spans="1:17" x14ac:dyDescent="0.2">
      <c r="A5566" s="8" t="s">
        <v>7042</v>
      </c>
      <c r="D5566" s="8" t="s">
        <v>5942</v>
      </c>
      <c r="G5566" s="8" t="s">
        <v>2614</v>
      </c>
      <c r="M5566" t="s">
        <v>7042</v>
      </c>
      <c r="N5566">
        <v>94</v>
      </c>
      <c r="P5566" t="s">
        <v>5942</v>
      </c>
      <c r="Q5566">
        <v>48</v>
      </c>
    </row>
    <row r="5567" spans="1:17" x14ac:dyDescent="0.2">
      <c r="A5567" s="8" t="s">
        <v>3052</v>
      </c>
      <c r="D5567" s="8" t="s">
        <v>2737</v>
      </c>
      <c r="G5567" s="8" t="s">
        <v>1916</v>
      </c>
      <c r="M5567" t="s">
        <v>3052</v>
      </c>
      <c r="N5567">
        <v>101</v>
      </c>
      <c r="P5567" t="s">
        <v>2737</v>
      </c>
      <c r="Q5567">
        <v>161</v>
      </c>
    </row>
    <row r="5568" spans="1:17" x14ac:dyDescent="0.2">
      <c r="A5568" s="8" t="s">
        <v>8017</v>
      </c>
      <c r="D5568" s="8" t="s">
        <v>2394</v>
      </c>
      <c r="G5568" s="8" t="s">
        <v>2057</v>
      </c>
      <c r="M5568" t="s">
        <v>8017</v>
      </c>
      <c r="N5568">
        <v>62</v>
      </c>
      <c r="P5568" t="s">
        <v>2394</v>
      </c>
      <c r="Q5568">
        <v>137</v>
      </c>
    </row>
    <row r="5569" spans="1:17" x14ac:dyDescent="0.2">
      <c r="A5569" s="8" t="s">
        <v>3095</v>
      </c>
      <c r="D5569" s="8" t="s">
        <v>2379</v>
      </c>
      <c r="G5569" s="8" t="s">
        <v>2218</v>
      </c>
      <c r="M5569" t="s">
        <v>3095</v>
      </c>
      <c r="N5569">
        <v>85</v>
      </c>
      <c r="P5569" t="s">
        <v>2379</v>
      </c>
      <c r="Q5569">
        <v>112</v>
      </c>
    </row>
    <row r="5570" spans="1:17" x14ac:dyDescent="0.2">
      <c r="A5570" s="8" t="s">
        <v>7043</v>
      </c>
      <c r="D5570" s="8" t="s">
        <v>7857</v>
      </c>
      <c r="G5570" s="8" t="s">
        <v>1527</v>
      </c>
      <c r="M5570" t="s">
        <v>7043</v>
      </c>
      <c r="N5570">
        <v>75</v>
      </c>
      <c r="P5570" t="s">
        <v>7857</v>
      </c>
      <c r="Q5570">
        <v>114</v>
      </c>
    </row>
    <row r="5571" spans="1:17" x14ac:dyDescent="0.2">
      <c r="A5571" s="8" t="s">
        <v>3216</v>
      </c>
      <c r="D5571" s="8" t="s">
        <v>8150</v>
      </c>
      <c r="G5571" s="8" t="s">
        <v>5086</v>
      </c>
      <c r="M5571" t="s">
        <v>3216</v>
      </c>
      <c r="N5571">
        <v>52</v>
      </c>
      <c r="P5571" t="s">
        <v>8150</v>
      </c>
      <c r="Q5571">
        <v>125</v>
      </c>
    </row>
    <row r="5572" spans="1:17" x14ac:dyDescent="0.2">
      <c r="A5572" s="8" t="s">
        <v>8018</v>
      </c>
      <c r="D5572" s="8" t="s">
        <v>7038</v>
      </c>
      <c r="G5572" s="8" t="s">
        <v>1676</v>
      </c>
      <c r="M5572" t="s">
        <v>8018</v>
      </c>
      <c r="N5572">
        <v>45</v>
      </c>
      <c r="P5572" t="s">
        <v>7038</v>
      </c>
      <c r="Q5572">
        <v>100</v>
      </c>
    </row>
    <row r="5573" spans="1:17" x14ac:dyDescent="0.2">
      <c r="A5573" s="8" t="s">
        <v>3261</v>
      </c>
      <c r="D5573" s="8" t="s">
        <v>2991</v>
      </c>
      <c r="G5573" s="8" t="s">
        <v>5162</v>
      </c>
      <c r="M5573" t="s">
        <v>3261</v>
      </c>
      <c r="N5573">
        <v>47</v>
      </c>
      <c r="P5573" t="s">
        <v>2991</v>
      </c>
      <c r="Q5573">
        <v>83</v>
      </c>
    </row>
    <row r="5574" spans="1:17" x14ac:dyDescent="0.2">
      <c r="A5574" s="8" t="s">
        <v>3309</v>
      </c>
      <c r="D5574" s="8" t="s">
        <v>3067</v>
      </c>
      <c r="G5574" s="8" t="s">
        <v>1830</v>
      </c>
      <c r="M5574" t="s">
        <v>3309</v>
      </c>
      <c r="N5574">
        <v>147</v>
      </c>
      <c r="P5574" t="s">
        <v>3067</v>
      </c>
      <c r="Q5574">
        <v>73</v>
      </c>
    </row>
    <row r="5575" spans="1:17" x14ac:dyDescent="0.2">
      <c r="A5575" s="8" t="s">
        <v>2643</v>
      </c>
      <c r="D5575" s="8" t="s">
        <v>7858</v>
      </c>
      <c r="G5575" s="8" t="s">
        <v>5223</v>
      </c>
      <c r="M5575" t="s">
        <v>2643</v>
      </c>
      <c r="N5575">
        <v>150</v>
      </c>
      <c r="P5575" t="s">
        <v>7858</v>
      </c>
      <c r="Q5575">
        <v>61</v>
      </c>
    </row>
    <row r="5576" spans="1:17" x14ac:dyDescent="0.2">
      <c r="A5576" s="8" t="s">
        <v>2096</v>
      </c>
      <c r="D5576" s="8" t="s">
        <v>3204</v>
      </c>
      <c r="G5576" s="8" t="s">
        <v>5274</v>
      </c>
      <c r="M5576" t="s">
        <v>2096</v>
      </c>
      <c r="N5576">
        <v>127</v>
      </c>
      <c r="P5576" t="s">
        <v>3204</v>
      </c>
      <c r="Q5576">
        <v>58</v>
      </c>
    </row>
    <row r="5577" spans="1:17" x14ac:dyDescent="0.2">
      <c r="A5577" s="8" t="s">
        <v>3350</v>
      </c>
      <c r="D5577" s="8" t="s">
        <v>2629</v>
      </c>
      <c r="G5577" s="8" t="s">
        <v>5322</v>
      </c>
      <c r="M5577" t="s">
        <v>3350</v>
      </c>
      <c r="N5577">
        <v>123</v>
      </c>
      <c r="P5577" t="s">
        <v>2629</v>
      </c>
      <c r="Q5577">
        <v>140</v>
      </c>
    </row>
    <row r="5578" spans="1:17" x14ac:dyDescent="0.2">
      <c r="A5578" s="8" t="s">
        <v>1419</v>
      </c>
      <c r="D5578" s="8" t="s">
        <v>1416</v>
      </c>
      <c r="G5578" s="8" t="s">
        <v>5411</v>
      </c>
      <c r="M5578" t="s">
        <v>1419</v>
      </c>
      <c r="N5578">
        <v>136</v>
      </c>
      <c r="P5578" t="s">
        <v>1416</v>
      </c>
      <c r="Q5578">
        <v>133</v>
      </c>
    </row>
    <row r="5579" spans="1:17" x14ac:dyDescent="0.2">
      <c r="A5579" s="8" t="s">
        <v>4230</v>
      </c>
      <c r="D5579" s="8" t="s">
        <v>4238</v>
      </c>
      <c r="G5579" s="8" t="s">
        <v>5459</v>
      </c>
      <c r="M5579" t="s">
        <v>4230</v>
      </c>
      <c r="N5579">
        <v>115</v>
      </c>
      <c r="P5579" t="s">
        <v>4238</v>
      </c>
      <c r="Q5579">
        <v>104</v>
      </c>
    </row>
    <row r="5580" spans="1:17" x14ac:dyDescent="0.2">
      <c r="A5580" s="8" t="s">
        <v>7871</v>
      </c>
      <c r="D5580" s="8" t="s">
        <v>7859</v>
      </c>
      <c r="G5580" s="8" t="s">
        <v>2566</v>
      </c>
      <c r="M5580" t="s">
        <v>7871</v>
      </c>
      <c r="N5580">
        <v>97</v>
      </c>
      <c r="P5580" t="s">
        <v>7859</v>
      </c>
      <c r="Q5580">
        <v>77</v>
      </c>
    </row>
    <row r="5581" spans="1:17" x14ac:dyDescent="0.2">
      <c r="A5581" s="8" t="s">
        <v>7872</v>
      </c>
      <c r="D5581" s="8" t="s">
        <v>1555</v>
      </c>
      <c r="G5581" s="8" t="s">
        <v>2556</v>
      </c>
      <c r="M5581" t="s">
        <v>7872</v>
      </c>
      <c r="N5581">
        <v>84</v>
      </c>
      <c r="P5581" t="s">
        <v>1555</v>
      </c>
      <c r="Q5581">
        <v>104</v>
      </c>
    </row>
    <row r="5582" spans="1:17" x14ac:dyDescent="0.2">
      <c r="A5582" s="8" t="s">
        <v>1615</v>
      </c>
      <c r="D5582" s="8" t="s">
        <v>4310</v>
      </c>
      <c r="G5582" s="8" t="s">
        <v>2519</v>
      </c>
      <c r="M5582" t="s">
        <v>1615</v>
      </c>
      <c r="N5582">
        <v>114</v>
      </c>
      <c r="P5582" t="s">
        <v>4310</v>
      </c>
      <c r="Q5582">
        <v>91</v>
      </c>
    </row>
    <row r="5583" spans="1:17" x14ac:dyDescent="0.2">
      <c r="A5583" s="8" t="s">
        <v>4273</v>
      </c>
      <c r="D5583" s="8" t="s">
        <v>7860</v>
      </c>
      <c r="G5583" s="8" t="s">
        <v>5538</v>
      </c>
      <c r="M5583" t="s">
        <v>4273</v>
      </c>
      <c r="N5583">
        <v>105</v>
      </c>
      <c r="P5583" t="s">
        <v>7860</v>
      </c>
      <c r="Q5583">
        <v>81</v>
      </c>
    </row>
    <row r="5584" spans="1:17" x14ac:dyDescent="0.2">
      <c r="A5584" s="8" t="s">
        <v>4305</v>
      </c>
      <c r="D5584" s="8" t="s">
        <v>1701</v>
      </c>
      <c r="G5584" s="8" t="s">
        <v>1335</v>
      </c>
      <c r="M5584" t="s">
        <v>4305</v>
      </c>
      <c r="N5584">
        <v>83</v>
      </c>
      <c r="P5584" t="s">
        <v>1701</v>
      </c>
      <c r="Q5584">
        <v>100</v>
      </c>
    </row>
    <row r="5585" spans="1:17" x14ac:dyDescent="0.2">
      <c r="A5585" s="8" t="s">
        <v>1730</v>
      </c>
      <c r="D5585" s="8" t="s">
        <v>4388</v>
      </c>
      <c r="G5585" s="8" t="s">
        <v>4219</v>
      </c>
      <c r="M5585" t="s">
        <v>1730</v>
      </c>
      <c r="N5585">
        <v>89</v>
      </c>
      <c r="P5585" t="s">
        <v>4388</v>
      </c>
      <c r="Q5585">
        <v>60</v>
      </c>
    </row>
    <row r="5586" spans="1:17" x14ac:dyDescent="0.2">
      <c r="A5586" s="8" t="s">
        <v>1771</v>
      </c>
      <c r="D5586" s="8" t="s">
        <v>4483</v>
      </c>
      <c r="G5586" s="8" t="s">
        <v>7855</v>
      </c>
      <c r="M5586" t="s">
        <v>1771</v>
      </c>
      <c r="N5586">
        <v>83</v>
      </c>
      <c r="P5586" t="s">
        <v>4483</v>
      </c>
      <c r="Q5586">
        <v>92</v>
      </c>
    </row>
    <row r="5587" spans="1:17" x14ac:dyDescent="0.2">
      <c r="A5587" s="8" t="s">
        <v>4371</v>
      </c>
      <c r="D5587" s="8" t="s">
        <v>4532</v>
      </c>
      <c r="G5587" s="8" t="s">
        <v>1614</v>
      </c>
      <c r="M5587" t="s">
        <v>4371</v>
      </c>
      <c r="N5587">
        <v>67</v>
      </c>
      <c r="P5587" t="s">
        <v>4532</v>
      </c>
      <c r="Q5587">
        <v>79</v>
      </c>
    </row>
    <row r="5588" spans="1:17" x14ac:dyDescent="0.2">
      <c r="A5588" s="8" t="s">
        <v>1872</v>
      </c>
      <c r="D5588" s="8" t="s">
        <v>7039</v>
      </c>
      <c r="G5588" s="8" t="s">
        <v>4292</v>
      </c>
      <c r="M5588" t="s">
        <v>1872</v>
      </c>
      <c r="N5588">
        <v>86</v>
      </c>
      <c r="P5588" t="s">
        <v>7039</v>
      </c>
      <c r="Q5588">
        <v>53</v>
      </c>
    </row>
    <row r="5589" spans="1:17" x14ac:dyDescent="0.2">
      <c r="A5589" s="8" t="s">
        <v>4478</v>
      </c>
      <c r="D5589" s="8" t="s">
        <v>4621</v>
      </c>
      <c r="G5589" s="8" t="s">
        <v>1772</v>
      </c>
      <c r="M5589" t="s">
        <v>4478</v>
      </c>
      <c r="N5589">
        <v>76</v>
      </c>
      <c r="P5589" t="s">
        <v>4621</v>
      </c>
      <c r="Q5589">
        <v>65</v>
      </c>
    </row>
    <row r="5590" spans="1:17" x14ac:dyDescent="0.2">
      <c r="A5590" s="8" t="s">
        <v>4500</v>
      </c>
      <c r="D5590" s="8" t="s">
        <v>4680</v>
      </c>
      <c r="G5590" s="8" t="s">
        <v>4420</v>
      </c>
      <c r="M5590" t="s">
        <v>4500</v>
      </c>
      <c r="N5590">
        <v>52</v>
      </c>
      <c r="P5590" t="s">
        <v>4680</v>
      </c>
      <c r="Q5590">
        <v>63</v>
      </c>
    </row>
    <row r="5591" spans="1:17" x14ac:dyDescent="0.2">
      <c r="A5591" s="8" t="s">
        <v>4593</v>
      </c>
      <c r="D5591" s="8" t="s">
        <v>4705</v>
      </c>
      <c r="G5591" s="8" t="s">
        <v>4424</v>
      </c>
      <c r="M5591" t="s">
        <v>4593</v>
      </c>
      <c r="N5591">
        <v>69</v>
      </c>
      <c r="P5591" t="s">
        <v>4705</v>
      </c>
      <c r="Q5591">
        <v>49</v>
      </c>
    </row>
    <row r="5592" spans="1:17" x14ac:dyDescent="0.2">
      <c r="A5592" s="8" t="s">
        <v>4687</v>
      </c>
      <c r="D5592" s="8" t="s">
        <v>7861</v>
      </c>
      <c r="G5592" s="8" t="s">
        <v>7037</v>
      </c>
      <c r="M5592" t="s">
        <v>4687</v>
      </c>
      <c r="N5592">
        <v>45</v>
      </c>
      <c r="P5592" t="s">
        <v>7861</v>
      </c>
      <c r="Q5592">
        <v>47</v>
      </c>
    </row>
    <row r="5593" spans="1:17" x14ac:dyDescent="0.2">
      <c r="A5593" s="8" t="s">
        <v>4698</v>
      </c>
      <c r="D5593" s="8" t="s">
        <v>7862</v>
      </c>
      <c r="G5593" s="8" t="s">
        <v>4484</v>
      </c>
      <c r="M5593" t="s">
        <v>4698</v>
      </c>
      <c r="N5593">
        <v>55</v>
      </c>
      <c r="P5593" t="s">
        <v>7862</v>
      </c>
      <c r="Q5593">
        <v>32</v>
      </c>
    </row>
    <row r="5594" spans="1:17" x14ac:dyDescent="0.2">
      <c r="A5594" s="8" t="s">
        <v>4789</v>
      </c>
      <c r="D5594" s="8" t="s">
        <v>4841</v>
      </c>
      <c r="G5594" s="8" t="s">
        <v>4482</v>
      </c>
      <c r="M5594" t="s">
        <v>4789</v>
      </c>
      <c r="N5594">
        <v>35</v>
      </c>
      <c r="P5594" t="s">
        <v>4841</v>
      </c>
      <c r="Q5594">
        <v>40</v>
      </c>
    </row>
    <row r="5595" spans="1:17" x14ac:dyDescent="0.2">
      <c r="A5595" s="8" t="s">
        <v>4886</v>
      </c>
      <c r="D5595" s="8" t="s">
        <v>2598</v>
      </c>
      <c r="G5595" s="8" t="s">
        <v>4525</v>
      </c>
      <c r="M5595" t="s">
        <v>4886</v>
      </c>
      <c r="N5595">
        <v>122</v>
      </c>
      <c r="P5595" t="s">
        <v>2598</v>
      </c>
      <c r="Q5595">
        <v>162</v>
      </c>
    </row>
    <row r="5596" spans="1:17" x14ac:dyDescent="0.2">
      <c r="A5596" s="8" t="s">
        <v>2656</v>
      </c>
      <c r="D5596" s="8" t="s">
        <v>1896</v>
      </c>
      <c r="G5596" s="8" t="s">
        <v>4569</v>
      </c>
      <c r="M5596" t="s">
        <v>2656</v>
      </c>
      <c r="N5596">
        <v>153</v>
      </c>
      <c r="P5596" t="s">
        <v>1896</v>
      </c>
      <c r="Q5596">
        <v>162</v>
      </c>
    </row>
    <row r="5597" spans="1:17" x14ac:dyDescent="0.2">
      <c r="A5597" s="8" t="s">
        <v>2112</v>
      </c>
      <c r="D5597" s="8" t="s">
        <v>2138</v>
      </c>
      <c r="G5597" s="8" t="s">
        <v>4611</v>
      </c>
      <c r="M5597" t="s">
        <v>2112</v>
      </c>
      <c r="N5597">
        <v>148</v>
      </c>
      <c r="P5597" t="s">
        <v>2138</v>
      </c>
      <c r="Q5597">
        <v>151</v>
      </c>
    </row>
    <row r="5598" spans="1:17" x14ac:dyDescent="0.2">
      <c r="A5598" s="8" t="s">
        <v>2282</v>
      </c>
      <c r="D5598" s="8" t="s">
        <v>5009</v>
      </c>
      <c r="G5598" s="8" t="s">
        <v>4620</v>
      </c>
      <c r="M5598" t="s">
        <v>2282</v>
      </c>
      <c r="N5598">
        <v>137</v>
      </c>
      <c r="P5598" t="s">
        <v>5009</v>
      </c>
      <c r="Q5598">
        <v>130</v>
      </c>
    </row>
    <row r="5599" spans="1:17" x14ac:dyDescent="0.2">
      <c r="A5599" s="8" t="s">
        <v>5004</v>
      </c>
      <c r="D5599" s="8" t="s">
        <v>5055</v>
      </c>
      <c r="G5599" s="8" t="s">
        <v>4711</v>
      </c>
      <c r="M5599" t="s">
        <v>5004</v>
      </c>
      <c r="N5599">
        <v>149</v>
      </c>
      <c r="P5599" t="s">
        <v>5055</v>
      </c>
      <c r="Q5599">
        <v>117</v>
      </c>
    </row>
    <row r="5600" spans="1:17" x14ac:dyDescent="0.2">
      <c r="A5600" s="8" t="s">
        <v>5051</v>
      </c>
      <c r="D5600" s="8" t="s">
        <v>7196</v>
      </c>
      <c r="G5600" s="8" t="s">
        <v>4716</v>
      </c>
      <c r="M5600" t="s">
        <v>5051</v>
      </c>
      <c r="N5600">
        <v>109</v>
      </c>
      <c r="P5600" t="s">
        <v>7196</v>
      </c>
      <c r="Q5600">
        <v>110</v>
      </c>
    </row>
    <row r="5601" spans="1:17" x14ac:dyDescent="0.2">
      <c r="A5601" s="8" t="s">
        <v>7044</v>
      </c>
      <c r="D5601" s="8" t="s">
        <v>1484</v>
      </c>
      <c r="G5601" s="8" t="s">
        <v>4762</v>
      </c>
      <c r="M5601" t="s">
        <v>7044</v>
      </c>
      <c r="N5601">
        <v>108</v>
      </c>
      <c r="P5601" t="s">
        <v>1484</v>
      </c>
      <c r="Q5601">
        <v>148</v>
      </c>
    </row>
    <row r="5602" spans="1:17" x14ac:dyDescent="0.2">
      <c r="A5602" s="8" t="s">
        <v>1372</v>
      </c>
      <c r="D5602" s="8" t="s">
        <v>1354</v>
      </c>
      <c r="G5602" s="8" t="s">
        <v>4755</v>
      </c>
      <c r="M5602" t="s">
        <v>1372</v>
      </c>
      <c r="N5602">
        <v>137</v>
      </c>
      <c r="P5602" t="s">
        <v>1354</v>
      </c>
      <c r="Q5602">
        <v>135</v>
      </c>
    </row>
    <row r="5603" spans="1:17" x14ac:dyDescent="0.2">
      <c r="A5603" s="8" t="s">
        <v>1421</v>
      </c>
      <c r="D5603" s="8" t="s">
        <v>3432</v>
      </c>
      <c r="G5603" s="8" t="s">
        <v>4785</v>
      </c>
      <c r="M5603" t="s">
        <v>1421</v>
      </c>
      <c r="N5603">
        <v>114</v>
      </c>
      <c r="P5603" t="s">
        <v>3432</v>
      </c>
      <c r="Q5603">
        <v>120</v>
      </c>
    </row>
    <row r="5604" spans="1:17" x14ac:dyDescent="0.2">
      <c r="A5604" s="8" t="s">
        <v>7873</v>
      </c>
      <c r="D5604" s="8" t="s">
        <v>3457</v>
      </c>
      <c r="G5604" s="8" t="s">
        <v>7298</v>
      </c>
      <c r="M5604" t="s">
        <v>7873</v>
      </c>
      <c r="N5604">
        <v>90</v>
      </c>
      <c r="P5604" t="s">
        <v>3457</v>
      </c>
      <c r="Q5604">
        <v>104</v>
      </c>
    </row>
    <row r="5605" spans="1:17" x14ac:dyDescent="0.2">
      <c r="A5605" s="8" t="s">
        <v>5127</v>
      </c>
      <c r="D5605" s="8" t="s">
        <v>7863</v>
      </c>
      <c r="G5605" s="8" t="s">
        <v>4911</v>
      </c>
      <c r="M5605" t="s">
        <v>5127</v>
      </c>
      <c r="N5605">
        <v>113</v>
      </c>
      <c r="P5605" t="s">
        <v>7863</v>
      </c>
      <c r="Q5605">
        <v>81</v>
      </c>
    </row>
    <row r="5606" spans="1:17" x14ac:dyDescent="0.2">
      <c r="A5606" s="8" t="s">
        <v>5133</v>
      </c>
      <c r="D5606" s="8" t="s">
        <v>1571</v>
      </c>
      <c r="G5606" s="8" t="s">
        <v>4922</v>
      </c>
      <c r="M5606" t="s">
        <v>5133</v>
      </c>
      <c r="N5606">
        <v>100</v>
      </c>
      <c r="P5606" t="s">
        <v>1571</v>
      </c>
      <c r="Q5606">
        <v>124</v>
      </c>
    </row>
    <row r="5607" spans="1:17" x14ac:dyDescent="0.2">
      <c r="A5607" s="8" t="s">
        <v>5134</v>
      </c>
      <c r="D5607" s="8" t="s">
        <v>1629</v>
      </c>
      <c r="G5607" s="8" t="s">
        <v>2644</v>
      </c>
      <c r="M5607" t="s">
        <v>5134</v>
      </c>
      <c r="N5607">
        <v>89</v>
      </c>
      <c r="P5607" t="s">
        <v>1629</v>
      </c>
      <c r="Q5607">
        <v>106</v>
      </c>
    </row>
    <row r="5608" spans="1:17" x14ac:dyDescent="0.2">
      <c r="A5608" s="8" t="s">
        <v>1728</v>
      </c>
      <c r="D5608" s="8" t="s">
        <v>3505</v>
      </c>
      <c r="G5608" s="8" t="s">
        <v>5023</v>
      </c>
      <c r="M5608" t="s">
        <v>1728</v>
      </c>
      <c r="N5608">
        <v>88</v>
      </c>
      <c r="P5608" t="s">
        <v>3505</v>
      </c>
      <c r="Q5608">
        <v>82</v>
      </c>
    </row>
    <row r="5609" spans="1:17" x14ac:dyDescent="0.2">
      <c r="A5609" s="8" t="s">
        <v>5185</v>
      </c>
      <c r="D5609" s="8" t="s">
        <v>1809</v>
      </c>
      <c r="G5609" s="8" t="s">
        <v>5059</v>
      </c>
      <c r="M5609" t="s">
        <v>5185</v>
      </c>
      <c r="N5609">
        <v>85</v>
      </c>
      <c r="P5609" t="s">
        <v>1809</v>
      </c>
      <c r="Q5609">
        <v>110</v>
      </c>
    </row>
    <row r="5610" spans="1:17" x14ac:dyDescent="0.2">
      <c r="A5610" s="8" t="s">
        <v>5190</v>
      </c>
      <c r="D5610" s="8" t="s">
        <v>1775</v>
      </c>
      <c r="G5610" s="8" t="s">
        <v>5063</v>
      </c>
      <c r="M5610" t="s">
        <v>5190</v>
      </c>
      <c r="N5610">
        <v>67</v>
      </c>
      <c r="P5610" t="s">
        <v>1775</v>
      </c>
      <c r="Q5610">
        <v>91</v>
      </c>
    </row>
    <row r="5611" spans="1:17" x14ac:dyDescent="0.2">
      <c r="A5611" s="8" t="s">
        <v>5254</v>
      </c>
      <c r="D5611" s="8" t="s">
        <v>3571</v>
      </c>
      <c r="G5611" s="8" t="s">
        <v>1961</v>
      </c>
      <c r="M5611" t="s">
        <v>5254</v>
      </c>
      <c r="N5611">
        <v>74</v>
      </c>
      <c r="P5611" t="s">
        <v>3571</v>
      </c>
      <c r="Q5611">
        <v>68</v>
      </c>
    </row>
    <row r="5612" spans="1:17" x14ac:dyDescent="0.2">
      <c r="A5612" s="8" t="s">
        <v>5257</v>
      </c>
      <c r="D5612" s="8" t="s">
        <v>3606</v>
      </c>
      <c r="G5612" s="8" t="s">
        <v>2123</v>
      </c>
      <c r="M5612" t="s">
        <v>5257</v>
      </c>
      <c r="N5612">
        <v>55</v>
      </c>
      <c r="P5612" t="s">
        <v>3606</v>
      </c>
      <c r="Q5612">
        <v>65</v>
      </c>
    </row>
    <row r="5613" spans="1:17" x14ac:dyDescent="0.2">
      <c r="A5613" s="8" t="s">
        <v>5338</v>
      </c>
      <c r="D5613" s="8" t="s">
        <v>1847</v>
      </c>
      <c r="G5613" s="8" t="s">
        <v>2281</v>
      </c>
      <c r="M5613" t="s">
        <v>5338</v>
      </c>
      <c r="N5613">
        <v>59</v>
      </c>
      <c r="P5613" t="s">
        <v>1847</v>
      </c>
      <c r="Q5613">
        <v>96</v>
      </c>
    </row>
    <row r="5614" spans="1:17" x14ac:dyDescent="0.2">
      <c r="A5614" s="8" t="s">
        <v>5345</v>
      </c>
      <c r="D5614" s="8" t="s">
        <v>3648</v>
      </c>
      <c r="G5614" s="8" t="s">
        <v>2291</v>
      </c>
      <c r="M5614" t="s">
        <v>5345</v>
      </c>
      <c r="N5614">
        <v>53</v>
      </c>
      <c r="P5614" t="s">
        <v>3648</v>
      </c>
      <c r="Q5614">
        <v>73</v>
      </c>
    </row>
    <row r="5615" spans="1:17" x14ac:dyDescent="0.2">
      <c r="A5615" s="8" t="s">
        <v>5427</v>
      </c>
      <c r="D5615" s="8" t="s">
        <v>3679</v>
      </c>
      <c r="G5615" s="8" t="s">
        <v>2323</v>
      </c>
      <c r="M5615" t="s">
        <v>5427</v>
      </c>
      <c r="N5615">
        <v>32</v>
      </c>
      <c r="P5615" t="s">
        <v>3679</v>
      </c>
      <c r="Q5615">
        <v>74</v>
      </c>
    </row>
    <row r="5616" spans="1:17" x14ac:dyDescent="0.2">
      <c r="A5616" s="8" t="s">
        <v>2612</v>
      </c>
      <c r="D5616" s="8" t="s">
        <v>3717</v>
      </c>
      <c r="G5616" s="8" t="s">
        <v>2401</v>
      </c>
      <c r="M5616" t="s">
        <v>2612</v>
      </c>
      <c r="N5616">
        <v>162</v>
      </c>
      <c r="P5616" t="s">
        <v>3717</v>
      </c>
      <c r="Q5616">
        <v>47</v>
      </c>
    </row>
    <row r="5617" spans="1:17" x14ac:dyDescent="0.2">
      <c r="A5617" s="8" t="s">
        <v>1920</v>
      </c>
      <c r="D5617" s="8" t="s">
        <v>3749</v>
      </c>
      <c r="G5617" s="8" t="s">
        <v>4962</v>
      </c>
      <c r="M5617" t="s">
        <v>1920</v>
      </c>
      <c r="N5617">
        <v>150</v>
      </c>
      <c r="P5617" t="s">
        <v>3749</v>
      </c>
      <c r="Q5617">
        <v>74</v>
      </c>
    </row>
    <row r="5618" spans="1:17" x14ac:dyDescent="0.2">
      <c r="A5618" s="8" t="s">
        <v>2230</v>
      </c>
      <c r="D5618" s="8" t="s">
        <v>3786</v>
      </c>
      <c r="G5618" s="8" t="s">
        <v>5002</v>
      </c>
      <c r="M5618" t="s">
        <v>2230</v>
      </c>
      <c r="N5618">
        <v>139</v>
      </c>
      <c r="P5618" t="s">
        <v>3786</v>
      </c>
      <c r="Q5618">
        <v>70</v>
      </c>
    </row>
    <row r="5619" spans="1:17" x14ac:dyDescent="0.2">
      <c r="A5619" s="8" t="s">
        <v>2158</v>
      </c>
      <c r="D5619" s="8" t="s">
        <v>3816</v>
      </c>
      <c r="G5619" s="8" t="s">
        <v>7856</v>
      </c>
      <c r="M5619" t="s">
        <v>2158</v>
      </c>
      <c r="N5619">
        <v>124</v>
      </c>
      <c r="P5619" t="s">
        <v>3816</v>
      </c>
      <c r="Q5619">
        <v>63</v>
      </c>
    </row>
    <row r="5620" spans="1:17" x14ac:dyDescent="0.2">
      <c r="A5620" s="8" t="s">
        <v>2395</v>
      </c>
      <c r="D5620" s="8" t="s">
        <v>3837</v>
      </c>
      <c r="G5620" s="8" t="s">
        <v>5716</v>
      </c>
      <c r="M5620" t="s">
        <v>2395</v>
      </c>
      <c r="N5620">
        <v>137</v>
      </c>
      <c r="P5620" t="s">
        <v>3837</v>
      </c>
      <c r="Q5620">
        <v>39</v>
      </c>
    </row>
    <row r="5621" spans="1:17" x14ac:dyDescent="0.2">
      <c r="A5621" s="8" t="s">
        <v>1463</v>
      </c>
      <c r="D5621" s="8" t="s">
        <v>3951</v>
      </c>
      <c r="G5621" s="8" t="s">
        <v>5942</v>
      </c>
      <c r="M5621" t="s">
        <v>1463</v>
      </c>
      <c r="N5621">
        <v>119</v>
      </c>
      <c r="P5621" t="s">
        <v>3951</v>
      </c>
      <c r="Q5621">
        <v>57</v>
      </c>
    </row>
    <row r="5622" spans="1:17" x14ac:dyDescent="0.2">
      <c r="A5622" s="8" t="s">
        <v>5592</v>
      </c>
      <c r="D5622" s="8" t="s">
        <v>3973</v>
      </c>
      <c r="G5622" s="8" t="s">
        <v>2737</v>
      </c>
      <c r="M5622" t="s">
        <v>5592</v>
      </c>
      <c r="N5622">
        <v>99</v>
      </c>
      <c r="P5622" t="s">
        <v>3973</v>
      </c>
      <c r="Q5622">
        <v>37</v>
      </c>
    </row>
    <row r="5623" spans="1:17" x14ac:dyDescent="0.2">
      <c r="A5623" s="8" t="s">
        <v>5718</v>
      </c>
      <c r="D5623" s="8" t="s">
        <v>6162</v>
      </c>
      <c r="G5623" s="8" t="s">
        <v>2394</v>
      </c>
      <c r="M5623" t="s">
        <v>5718</v>
      </c>
      <c r="N5623">
        <v>87</v>
      </c>
      <c r="P5623" t="s">
        <v>6162</v>
      </c>
      <c r="Q5623">
        <v>65</v>
      </c>
    </row>
    <row r="5624" spans="1:17" x14ac:dyDescent="0.2">
      <c r="A5624" s="8" t="s">
        <v>7874</v>
      </c>
      <c r="D5624" s="8" t="s">
        <v>6174</v>
      </c>
      <c r="G5624" s="8" t="s">
        <v>2379</v>
      </c>
      <c r="M5624" t="s">
        <v>7874</v>
      </c>
      <c r="N5624">
        <v>78</v>
      </c>
      <c r="P5624" t="s">
        <v>6174</v>
      </c>
      <c r="Q5624">
        <v>69</v>
      </c>
    </row>
    <row r="5625" spans="1:17" x14ac:dyDescent="0.2">
      <c r="A5625" s="8" t="s">
        <v>5816</v>
      </c>
      <c r="D5625" s="8" t="s">
        <v>2898</v>
      </c>
      <c r="G5625" s="8" t="s">
        <v>7857</v>
      </c>
      <c r="M5625" t="s">
        <v>5816</v>
      </c>
      <c r="N5625">
        <v>82</v>
      </c>
      <c r="P5625" t="s">
        <v>2898</v>
      </c>
      <c r="Q5625">
        <v>192</v>
      </c>
    </row>
    <row r="5626" spans="1:17" x14ac:dyDescent="0.2">
      <c r="A5626" s="8" t="s">
        <v>5861</v>
      </c>
      <c r="D5626" s="8" t="s">
        <v>1902</v>
      </c>
      <c r="G5626" s="8" t="s">
        <v>7038</v>
      </c>
      <c r="M5626" t="s">
        <v>5861</v>
      </c>
      <c r="N5626">
        <v>54</v>
      </c>
      <c r="P5626" t="s">
        <v>1902</v>
      </c>
      <c r="Q5626">
        <v>170</v>
      </c>
    </row>
    <row r="5627" spans="1:17" x14ac:dyDescent="0.2">
      <c r="A5627" s="8" t="s">
        <v>5929</v>
      </c>
      <c r="D5627" s="8" t="s">
        <v>1996</v>
      </c>
      <c r="G5627" s="8" t="s">
        <v>2991</v>
      </c>
      <c r="M5627" t="s">
        <v>5929</v>
      </c>
      <c r="N5627">
        <v>83</v>
      </c>
      <c r="P5627" t="s">
        <v>1996</v>
      </c>
      <c r="Q5627">
        <v>167</v>
      </c>
    </row>
    <row r="5628" spans="1:17" x14ac:dyDescent="0.2">
      <c r="A5628" s="8" t="s">
        <v>5933</v>
      </c>
      <c r="D5628" s="8" t="s">
        <v>2179</v>
      </c>
      <c r="G5628" s="8" t="s">
        <v>3067</v>
      </c>
      <c r="M5628" t="s">
        <v>5933</v>
      </c>
      <c r="N5628">
        <v>65</v>
      </c>
      <c r="P5628" t="s">
        <v>2179</v>
      </c>
      <c r="Q5628">
        <v>150</v>
      </c>
    </row>
    <row r="5629" spans="1:17" x14ac:dyDescent="0.2">
      <c r="A5629" s="8" t="s">
        <v>5999</v>
      </c>
      <c r="D5629" s="8" t="s">
        <v>2175</v>
      </c>
      <c r="G5629" s="8" t="s">
        <v>7858</v>
      </c>
      <c r="M5629" t="s">
        <v>5999</v>
      </c>
      <c r="N5629">
        <v>53</v>
      </c>
      <c r="P5629" t="s">
        <v>2175</v>
      </c>
      <c r="Q5629">
        <v>136</v>
      </c>
    </row>
    <row r="5630" spans="1:17" x14ac:dyDescent="0.2">
      <c r="A5630" s="8" t="s">
        <v>7302</v>
      </c>
      <c r="D5630" s="8" t="s">
        <v>4114</v>
      </c>
      <c r="G5630" s="8" t="s">
        <v>3204</v>
      </c>
      <c r="M5630" t="s">
        <v>7302</v>
      </c>
      <c r="N5630">
        <v>41</v>
      </c>
      <c r="P5630" t="s">
        <v>4114</v>
      </c>
      <c r="Q5630">
        <v>133</v>
      </c>
    </row>
    <row r="5631" spans="1:17" x14ac:dyDescent="0.2">
      <c r="A5631" s="8" t="s">
        <v>6118</v>
      </c>
      <c r="D5631" s="8" t="s">
        <v>4122</v>
      </c>
      <c r="G5631" s="8" t="s">
        <v>2629</v>
      </c>
      <c r="M5631" t="s">
        <v>6118</v>
      </c>
      <c r="N5631">
        <v>47</v>
      </c>
      <c r="P5631" t="s">
        <v>4122</v>
      </c>
      <c r="Q5631">
        <v>107</v>
      </c>
    </row>
    <row r="5632" spans="1:17" x14ac:dyDescent="0.2">
      <c r="A5632" s="8" t="s">
        <v>2904</v>
      </c>
      <c r="D5632" s="8" t="s">
        <v>4105</v>
      </c>
      <c r="G5632" s="8" t="s">
        <v>1416</v>
      </c>
      <c r="M5632" t="s">
        <v>2904</v>
      </c>
      <c r="N5632">
        <v>170</v>
      </c>
      <c r="P5632" t="s">
        <v>4105</v>
      </c>
      <c r="Q5632">
        <v>119</v>
      </c>
    </row>
    <row r="5633" spans="1:17" x14ac:dyDescent="0.2">
      <c r="A5633" s="8" t="s">
        <v>1904</v>
      </c>
      <c r="D5633" s="8" t="s">
        <v>4128</v>
      </c>
      <c r="G5633" s="8" t="s">
        <v>4238</v>
      </c>
      <c r="M5633" t="s">
        <v>1904</v>
      </c>
      <c r="N5633">
        <v>150</v>
      </c>
      <c r="P5633" t="s">
        <v>4128</v>
      </c>
      <c r="Q5633">
        <v>125</v>
      </c>
    </row>
    <row r="5634" spans="1:17" x14ac:dyDescent="0.2">
      <c r="A5634" s="8" t="s">
        <v>2216</v>
      </c>
      <c r="D5634" s="8" t="s">
        <v>2848</v>
      </c>
      <c r="G5634" s="8" t="s">
        <v>7859</v>
      </c>
      <c r="M5634" t="s">
        <v>2216</v>
      </c>
      <c r="N5634">
        <v>156</v>
      </c>
      <c r="P5634" t="s">
        <v>2848</v>
      </c>
      <c r="Q5634">
        <v>118</v>
      </c>
    </row>
    <row r="5635" spans="1:17" x14ac:dyDescent="0.2">
      <c r="A5635" s="8" t="s">
        <v>6271</v>
      </c>
      <c r="D5635" s="8" t="s">
        <v>7864</v>
      </c>
      <c r="G5635" s="8" t="s">
        <v>1555</v>
      </c>
      <c r="M5635" t="s">
        <v>6271</v>
      </c>
      <c r="N5635">
        <v>122</v>
      </c>
      <c r="P5635" t="s">
        <v>7864</v>
      </c>
      <c r="Q5635">
        <v>103</v>
      </c>
    </row>
    <row r="5636" spans="1:17" x14ac:dyDescent="0.2">
      <c r="A5636" s="8" t="s">
        <v>6276</v>
      </c>
      <c r="D5636" s="8" t="s">
        <v>5677</v>
      </c>
      <c r="G5636" s="8" t="s">
        <v>4310</v>
      </c>
      <c r="M5636" t="s">
        <v>6276</v>
      </c>
      <c r="N5636">
        <v>142</v>
      </c>
      <c r="P5636" t="s">
        <v>5677</v>
      </c>
      <c r="Q5636">
        <v>94</v>
      </c>
    </row>
    <row r="5637" spans="1:17" x14ac:dyDescent="0.2">
      <c r="A5637" s="8" t="s">
        <v>7875</v>
      </c>
      <c r="D5637" s="8" t="s">
        <v>5763</v>
      </c>
      <c r="G5637" s="8" t="s">
        <v>7860</v>
      </c>
      <c r="M5637" t="s">
        <v>7875</v>
      </c>
      <c r="N5637">
        <v>120</v>
      </c>
      <c r="P5637" t="s">
        <v>5763</v>
      </c>
      <c r="Q5637">
        <v>75</v>
      </c>
    </row>
    <row r="5638" spans="1:17" x14ac:dyDescent="0.2">
      <c r="A5638" s="8" t="s">
        <v>7876</v>
      </c>
      <c r="D5638" s="8" t="s">
        <v>7865</v>
      </c>
      <c r="G5638" s="8" t="s">
        <v>1701</v>
      </c>
      <c r="M5638" t="s">
        <v>7876</v>
      </c>
      <c r="N5638">
        <v>71</v>
      </c>
      <c r="P5638" t="s">
        <v>7865</v>
      </c>
      <c r="Q5638">
        <v>54</v>
      </c>
    </row>
    <row r="5639" spans="1:17" x14ac:dyDescent="0.2">
      <c r="A5639" s="8" t="s">
        <v>5299</v>
      </c>
      <c r="D5639" s="8" t="s">
        <v>6226</v>
      </c>
      <c r="G5639" s="8" t="s">
        <v>4388</v>
      </c>
      <c r="M5639" t="s">
        <v>5299</v>
      </c>
      <c r="N5639">
        <v>60</v>
      </c>
      <c r="P5639" t="s">
        <v>6226</v>
      </c>
      <c r="Q5639">
        <v>134</v>
      </c>
    </row>
    <row r="5640" spans="1:17" x14ac:dyDescent="0.2">
      <c r="A5640" s="8" t="s">
        <v>7138</v>
      </c>
      <c r="D5640" s="8" t="s">
        <v>6269</v>
      </c>
      <c r="G5640" s="8" t="s">
        <v>4483</v>
      </c>
      <c r="M5640" t="s">
        <v>7138</v>
      </c>
      <c r="N5640">
        <v>46</v>
      </c>
      <c r="P5640" t="s">
        <v>6269</v>
      </c>
      <c r="Q5640">
        <v>118</v>
      </c>
    </row>
    <row r="5641" spans="1:17" x14ac:dyDescent="0.2">
      <c r="A5641" s="8" t="s">
        <v>5430</v>
      </c>
      <c r="D5641" s="8" t="s">
        <v>7040</v>
      </c>
      <c r="G5641" s="8" t="s">
        <v>4532</v>
      </c>
      <c r="M5641" t="s">
        <v>5430</v>
      </c>
      <c r="N5641">
        <v>40</v>
      </c>
      <c r="P5641" t="s">
        <v>7040</v>
      </c>
      <c r="Q5641">
        <v>92</v>
      </c>
    </row>
    <row r="5642" spans="1:17" x14ac:dyDescent="0.2">
      <c r="A5642" s="8" t="s">
        <v>2462</v>
      </c>
      <c r="D5642" s="8" t="s">
        <v>8016</v>
      </c>
      <c r="G5642" s="8" t="s">
        <v>7039</v>
      </c>
      <c r="M5642" t="s">
        <v>2462</v>
      </c>
      <c r="N5642">
        <v>128</v>
      </c>
      <c r="P5642" t="s">
        <v>8016</v>
      </c>
      <c r="Q5642">
        <v>51</v>
      </c>
    </row>
    <row r="5643" spans="1:17" x14ac:dyDescent="0.2">
      <c r="A5643" s="8" t="s">
        <v>2541</v>
      </c>
      <c r="D5643" s="8" t="s">
        <v>7866</v>
      </c>
      <c r="G5643" s="8" t="s">
        <v>4621</v>
      </c>
      <c r="M5643" t="s">
        <v>2541</v>
      </c>
      <c r="N5643">
        <v>107</v>
      </c>
      <c r="P5643" t="s">
        <v>7866</v>
      </c>
      <c r="Q5643">
        <v>44</v>
      </c>
    </row>
    <row r="5644" spans="1:17" x14ac:dyDescent="0.2">
      <c r="A5644" s="8" t="s">
        <v>1468</v>
      </c>
      <c r="D5644" s="8" t="s">
        <v>6335</v>
      </c>
      <c r="G5644" s="8" t="s">
        <v>4680</v>
      </c>
      <c r="M5644" t="s">
        <v>1468</v>
      </c>
      <c r="N5644">
        <v>113</v>
      </c>
      <c r="P5644" t="s">
        <v>6335</v>
      </c>
      <c r="Q5644">
        <v>44</v>
      </c>
    </row>
    <row r="5645" spans="1:17" x14ac:dyDescent="0.2">
      <c r="A5645" s="8" t="s">
        <v>7045</v>
      </c>
      <c r="D5645" s="8" t="s">
        <v>7300</v>
      </c>
      <c r="G5645" s="8" t="s">
        <v>4705</v>
      </c>
      <c r="M5645" t="s">
        <v>7045</v>
      </c>
      <c r="N5645">
        <v>94</v>
      </c>
      <c r="P5645" t="s">
        <v>7300</v>
      </c>
      <c r="Q5645">
        <v>33</v>
      </c>
    </row>
    <row r="5646" spans="1:17" x14ac:dyDescent="0.2">
      <c r="A5646" s="8" t="s">
        <v>1643</v>
      </c>
      <c r="D5646" s="8" t="s">
        <v>3314</v>
      </c>
      <c r="G5646" s="8" t="s">
        <v>7861</v>
      </c>
      <c r="M5646" t="s">
        <v>1643</v>
      </c>
      <c r="N5646">
        <v>89</v>
      </c>
      <c r="P5646" t="s">
        <v>3314</v>
      </c>
      <c r="Q5646">
        <v>125</v>
      </c>
    </row>
    <row r="5647" spans="1:17" x14ac:dyDescent="0.2">
      <c r="A5647" s="8" t="s">
        <v>7877</v>
      </c>
      <c r="D5647" s="8" t="s">
        <v>2798</v>
      </c>
      <c r="G5647" s="8" t="s">
        <v>7862</v>
      </c>
      <c r="M5647" t="s">
        <v>7877</v>
      </c>
      <c r="N5647">
        <v>81</v>
      </c>
      <c r="P5647" t="s">
        <v>2798</v>
      </c>
      <c r="Q5647">
        <v>145</v>
      </c>
    </row>
    <row r="5648" spans="1:17" x14ac:dyDescent="0.2">
      <c r="A5648" s="8" t="s">
        <v>5753</v>
      </c>
      <c r="D5648" s="8" t="s">
        <v>2061</v>
      </c>
      <c r="G5648" s="8" t="s">
        <v>4841</v>
      </c>
      <c r="M5648" t="s">
        <v>5753</v>
      </c>
      <c r="N5648">
        <v>77</v>
      </c>
      <c r="P5648" t="s">
        <v>2061</v>
      </c>
      <c r="Q5648">
        <v>149</v>
      </c>
    </row>
    <row r="5649" spans="1:17" x14ac:dyDescent="0.2">
      <c r="A5649" s="8" t="s">
        <v>5757</v>
      </c>
      <c r="D5649" s="8" t="s">
        <v>2248</v>
      </c>
      <c r="G5649" s="8" t="s">
        <v>2598</v>
      </c>
      <c r="M5649" t="s">
        <v>5757</v>
      </c>
      <c r="N5649">
        <v>73</v>
      </c>
      <c r="P5649" t="s">
        <v>2248</v>
      </c>
      <c r="Q5649">
        <v>136</v>
      </c>
    </row>
    <row r="5650" spans="1:17" x14ac:dyDescent="0.2">
      <c r="A5650" s="8" t="s">
        <v>5786</v>
      </c>
      <c r="D5650" s="8" t="s">
        <v>7867</v>
      </c>
      <c r="G5650" s="8" t="s">
        <v>1896</v>
      </c>
      <c r="M5650" t="s">
        <v>5786</v>
      </c>
      <c r="N5650">
        <v>80</v>
      </c>
      <c r="P5650" t="s">
        <v>7867</v>
      </c>
      <c r="Q5650">
        <v>103</v>
      </c>
    </row>
    <row r="5651" spans="1:17" x14ac:dyDescent="0.2">
      <c r="A5651" s="8" t="s">
        <v>5860</v>
      </c>
      <c r="D5651" s="8" t="s">
        <v>3504</v>
      </c>
      <c r="G5651" s="8" t="s">
        <v>2138</v>
      </c>
      <c r="M5651" t="s">
        <v>5860</v>
      </c>
      <c r="N5651">
        <v>56</v>
      </c>
      <c r="P5651" t="s">
        <v>3504</v>
      </c>
      <c r="Q5651">
        <v>86</v>
      </c>
    </row>
    <row r="5652" spans="1:17" x14ac:dyDescent="0.2">
      <c r="A5652" s="8" t="s">
        <v>5998</v>
      </c>
      <c r="D5652" s="8" t="s">
        <v>3589</v>
      </c>
      <c r="G5652" s="8" t="s">
        <v>5009</v>
      </c>
      <c r="M5652" t="s">
        <v>5998</v>
      </c>
      <c r="N5652">
        <v>60</v>
      </c>
      <c r="P5652" t="s">
        <v>3589</v>
      </c>
      <c r="Q5652">
        <v>76</v>
      </c>
    </row>
    <row r="5653" spans="1:17" x14ac:dyDescent="0.2">
      <c r="A5653" s="8" t="s">
        <v>6005</v>
      </c>
      <c r="D5653" s="8" t="s">
        <v>3691</v>
      </c>
      <c r="G5653" s="8" t="s">
        <v>5055</v>
      </c>
      <c r="M5653" t="s">
        <v>6005</v>
      </c>
      <c r="N5653">
        <v>60</v>
      </c>
      <c r="P5653" t="s">
        <v>3691</v>
      </c>
      <c r="Q5653">
        <v>48</v>
      </c>
    </row>
    <row r="5654" spans="1:17" x14ac:dyDescent="0.2">
      <c r="A5654" s="8" t="s">
        <v>6081</v>
      </c>
      <c r="D5654" s="8" t="s">
        <v>7868</v>
      </c>
      <c r="G5654" s="8" t="s">
        <v>1484</v>
      </c>
      <c r="M5654" t="s">
        <v>6081</v>
      </c>
      <c r="N5654">
        <v>17</v>
      </c>
      <c r="P5654" t="s">
        <v>7868</v>
      </c>
      <c r="Q5654">
        <v>59</v>
      </c>
    </row>
    <row r="5655" spans="1:17" x14ac:dyDescent="0.2">
      <c r="A5655" s="8" t="s">
        <v>2771</v>
      </c>
      <c r="D5655" s="8" t="s">
        <v>3960</v>
      </c>
      <c r="G5655" s="8" t="s">
        <v>1354</v>
      </c>
      <c r="M5655" t="s">
        <v>2771</v>
      </c>
      <c r="N5655">
        <v>148</v>
      </c>
      <c r="P5655" t="s">
        <v>3960</v>
      </c>
      <c r="Q5655">
        <v>31</v>
      </c>
    </row>
    <row r="5656" spans="1:17" x14ac:dyDescent="0.2">
      <c r="A5656" s="8" t="s">
        <v>2373</v>
      </c>
      <c r="D5656" s="8" t="s">
        <v>4925</v>
      </c>
      <c r="G5656" s="8" t="s">
        <v>3432</v>
      </c>
      <c r="M5656" t="s">
        <v>2373</v>
      </c>
      <c r="N5656">
        <v>138</v>
      </c>
      <c r="P5656" t="s">
        <v>4925</v>
      </c>
      <c r="Q5656">
        <v>117</v>
      </c>
    </row>
    <row r="5657" spans="1:17" x14ac:dyDescent="0.2">
      <c r="A5657" s="8" t="s">
        <v>6278</v>
      </c>
      <c r="D5657" s="8" t="s">
        <v>2824</v>
      </c>
      <c r="G5657" s="8" t="s">
        <v>3457</v>
      </c>
      <c r="M5657" t="s">
        <v>6278</v>
      </c>
      <c r="N5657">
        <v>136</v>
      </c>
      <c r="P5657" t="s">
        <v>2824</v>
      </c>
      <c r="Q5657">
        <v>132</v>
      </c>
    </row>
    <row r="5658" spans="1:17" x14ac:dyDescent="0.2">
      <c r="A5658" s="8" t="s">
        <v>7878</v>
      </c>
      <c r="D5658" s="8" t="s">
        <v>2140</v>
      </c>
      <c r="G5658" s="8" t="s">
        <v>7863</v>
      </c>
      <c r="M5658" t="s">
        <v>7878</v>
      </c>
      <c r="N5658">
        <v>138</v>
      </c>
      <c r="P5658" t="s">
        <v>2140</v>
      </c>
      <c r="Q5658">
        <v>133</v>
      </c>
    </row>
    <row r="5659" spans="1:17" x14ac:dyDescent="0.2">
      <c r="A5659" s="8" t="s">
        <v>1364</v>
      </c>
      <c r="D5659" s="8" t="s">
        <v>2332</v>
      </c>
      <c r="G5659" s="8" t="s">
        <v>1571</v>
      </c>
      <c r="M5659" t="s">
        <v>1364</v>
      </c>
      <c r="N5659">
        <v>132</v>
      </c>
      <c r="P5659" t="s">
        <v>2332</v>
      </c>
      <c r="Q5659">
        <v>141</v>
      </c>
    </row>
    <row r="5660" spans="1:17" x14ac:dyDescent="0.2">
      <c r="A5660" s="8" t="s">
        <v>5618</v>
      </c>
      <c r="D5660" s="8" t="s">
        <v>4109</v>
      </c>
      <c r="G5660" s="8" t="s">
        <v>1629</v>
      </c>
      <c r="M5660" t="s">
        <v>5618</v>
      </c>
      <c r="N5660">
        <v>122</v>
      </c>
      <c r="P5660" t="s">
        <v>4109</v>
      </c>
      <c r="Q5660">
        <v>120</v>
      </c>
    </row>
    <row r="5661" spans="1:17" x14ac:dyDescent="0.2">
      <c r="A5661" s="8" t="s">
        <v>5620</v>
      </c>
      <c r="D5661" s="8" t="s">
        <v>7869</v>
      </c>
      <c r="G5661" s="8" t="s">
        <v>3505</v>
      </c>
      <c r="M5661" t="s">
        <v>5620</v>
      </c>
      <c r="N5661">
        <v>93</v>
      </c>
      <c r="P5661" t="s">
        <v>7869</v>
      </c>
      <c r="Q5661">
        <v>118</v>
      </c>
    </row>
    <row r="5662" spans="1:17" x14ac:dyDescent="0.2">
      <c r="A5662" s="8" t="s">
        <v>1591</v>
      </c>
      <c r="D5662" s="8" t="s">
        <v>7041</v>
      </c>
      <c r="G5662" s="8" t="s">
        <v>1809</v>
      </c>
      <c r="M5662" t="s">
        <v>1591</v>
      </c>
      <c r="N5662">
        <v>118</v>
      </c>
      <c r="P5662" t="s">
        <v>7041</v>
      </c>
      <c r="Q5662">
        <v>94</v>
      </c>
    </row>
    <row r="5663" spans="1:17" x14ac:dyDescent="0.2">
      <c r="A5663" s="8" t="s">
        <v>5653</v>
      </c>
      <c r="D5663" s="8" t="s">
        <v>7870</v>
      </c>
      <c r="G5663" s="8" t="s">
        <v>1775</v>
      </c>
      <c r="M5663" t="s">
        <v>5653</v>
      </c>
      <c r="N5663">
        <v>96</v>
      </c>
      <c r="P5663" t="s">
        <v>7870</v>
      </c>
      <c r="Q5663">
        <v>51</v>
      </c>
    </row>
    <row r="5664" spans="1:17" x14ac:dyDescent="0.2">
      <c r="A5664" s="8" t="s">
        <v>1738</v>
      </c>
      <c r="D5664" s="8" t="s">
        <v>5953</v>
      </c>
      <c r="G5664" s="8" t="s">
        <v>3571</v>
      </c>
      <c r="M5664" t="s">
        <v>1738</v>
      </c>
      <c r="N5664">
        <v>96</v>
      </c>
      <c r="P5664" t="s">
        <v>5953</v>
      </c>
      <c r="Q5664">
        <v>38</v>
      </c>
    </row>
    <row r="5665" spans="1:17" x14ac:dyDescent="0.2">
      <c r="A5665" s="8" t="s">
        <v>7879</v>
      </c>
      <c r="D5665" s="8" t="s">
        <v>6169</v>
      </c>
      <c r="G5665" s="8" t="s">
        <v>3606</v>
      </c>
      <c r="M5665" t="s">
        <v>7879</v>
      </c>
      <c r="N5665">
        <v>83</v>
      </c>
      <c r="P5665" t="s">
        <v>6169</v>
      </c>
      <c r="Q5665">
        <v>69</v>
      </c>
    </row>
    <row r="5666" spans="1:17" x14ac:dyDescent="0.2">
      <c r="A5666" s="8" t="s">
        <v>7880</v>
      </c>
      <c r="D5666" s="8" t="s">
        <v>2844</v>
      </c>
      <c r="G5666" s="8" t="s">
        <v>1847</v>
      </c>
      <c r="M5666" t="s">
        <v>7880</v>
      </c>
      <c r="N5666">
        <v>60</v>
      </c>
      <c r="P5666" t="s">
        <v>2844</v>
      </c>
      <c r="Q5666">
        <v>139</v>
      </c>
    </row>
    <row r="5667" spans="1:17" x14ac:dyDescent="0.2">
      <c r="A5667" s="8" t="s">
        <v>5783</v>
      </c>
      <c r="D5667" s="8" t="s">
        <v>6215</v>
      </c>
      <c r="G5667" s="8" t="s">
        <v>3648</v>
      </c>
      <c r="M5667" t="s">
        <v>5783</v>
      </c>
      <c r="N5667">
        <v>96</v>
      </c>
      <c r="P5667" t="s">
        <v>6215</v>
      </c>
      <c r="Q5667">
        <v>125</v>
      </c>
    </row>
    <row r="5668" spans="1:17" x14ac:dyDescent="0.2">
      <c r="A5668" s="8" t="s">
        <v>5819</v>
      </c>
      <c r="D5668" s="8" t="s">
        <v>6265</v>
      </c>
      <c r="G5668" s="8" t="s">
        <v>3679</v>
      </c>
      <c r="M5668" t="s">
        <v>5819</v>
      </c>
      <c r="N5668">
        <v>76</v>
      </c>
      <c r="P5668" t="s">
        <v>6265</v>
      </c>
      <c r="Q5668">
        <v>121</v>
      </c>
    </row>
    <row r="5669" spans="1:17" x14ac:dyDescent="0.2">
      <c r="A5669" s="8" t="s">
        <v>5858</v>
      </c>
      <c r="D5669" s="8" t="s">
        <v>7042</v>
      </c>
      <c r="G5669" s="8" t="s">
        <v>3717</v>
      </c>
      <c r="M5669" t="s">
        <v>5858</v>
      </c>
      <c r="N5669">
        <v>67</v>
      </c>
      <c r="P5669" t="s">
        <v>7042</v>
      </c>
      <c r="Q5669">
        <v>91</v>
      </c>
    </row>
    <row r="5670" spans="1:17" x14ac:dyDescent="0.2">
      <c r="A5670" s="8" t="s">
        <v>5928</v>
      </c>
      <c r="D5670" s="8" t="s">
        <v>3052</v>
      </c>
      <c r="G5670" s="8" t="s">
        <v>3749</v>
      </c>
      <c r="M5670" t="s">
        <v>5928</v>
      </c>
      <c r="N5670">
        <v>84</v>
      </c>
      <c r="P5670" t="s">
        <v>3052</v>
      </c>
      <c r="Q5670">
        <v>100</v>
      </c>
    </row>
    <row r="5671" spans="1:17" x14ac:dyDescent="0.2">
      <c r="A5671" s="8" t="s">
        <v>5994</v>
      </c>
      <c r="D5671" s="8" t="s">
        <v>8017</v>
      </c>
      <c r="G5671" s="8" t="s">
        <v>3786</v>
      </c>
      <c r="M5671" t="s">
        <v>5994</v>
      </c>
      <c r="N5671">
        <v>58</v>
      </c>
      <c r="P5671" t="s">
        <v>8017</v>
      </c>
      <c r="Q5671">
        <v>59</v>
      </c>
    </row>
    <row r="5672" spans="1:17" x14ac:dyDescent="0.2">
      <c r="A5672" s="8" t="s">
        <v>5995</v>
      </c>
      <c r="D5672" s="8" t="s">
        <v>3095</v>
      </c>
      <c r="G5672" s="8" t="s">
        <v>3816</v>
      </c>
      <c r="M5672" t="s">
        <v>5995</v>
      </c>
      <c r="N5672">
        <v>50</v>
      </c>
      <c r="P5672" t="s">
        <v>3095</v>
      </c>
      <c r="Q5672">
        <v>79</v>
      </c>
    </row>
    <row r="5673" spans="1:17" x14ac:dyDescent="0.2">
      <c r="A5673" s="8" t="s">
        <v>6001</v>
      </c>
      <c r="D5673" s="8" t="s">
        <v>7043</v>
      </c>
      <c r="G5673" s="8" t="s">
        <v>3837</v>
      </c>
      <c r="M5673" t="s">
        <v>6001</v>
      </c>
      <c r="N5673">
        <v>63</v>
      </c>
      <c r="P5673" t="s">
        <v>7043</v>
      </c>
      <c r="Q5673">
        <v>66</v>
      </c>
    </row>
    <row r="5674" spans="1:17" x14ac:dyDescent="0.2">
      <c r="A5674" s="8" t="s">
        <v>6004</v>
      </c>
      <c r="D5674" s="8" t="s">
        <v>8151</v>
      </c>
      <c r="G5674" s="8" t="s">
        <v>3951</v>
      </c>
      <c r="M5674" t="s">
        <v>6004</v>
      </c>
      <c r="N5674">
        <v>57</v>
      </c>
      <c r="P5674" t="s">
        <v>8151</v>
      </c>
      <c r="Q5674">
        <v>53</v>
      </c>
    </row>
    <row r="5675" spans="1:17" x14ac:dyDescent="0.2">
      <c r="A5675" s="8" t="s">
        <v>7881</v>
      </c>
      <c r="D5675" s="8" t="s">
        <v>3216</v>
      </c>
      <c r="G5675" s="8" t="s">
        <v>3973</v>
      </c>
      <c r="M5675" t="s">
        <v>7881</v>
      </c>
      <c r="N5675">
        <v>50</v>
      </c>
      <c r="P5675" t="s">
        <v>3216</v>
      </c>
      <c r="Q5675">
        <v>53</v>
      </c>
    </row>
    <row r="5676" spans="1:17" x14ac:dyDescent="0.2">
      <c r="A5676" s="8" t="s">
        <v>6076</v>
      </c>
      <c r="D5676" s="8" t="s">
        <v>8018</v>
      </c>
      <c r="G5676" s="8" t="s">
        <v>6162</v>
      </c>
      <c r="M5676" t="s">
        <v>6076</v>
      </c>
      <c r="N5676">
        <v>58</v>
      </c>
      <c r="P5676" t="s">
        <v>8018</v>
      </c>
      <c r="Q5676">
        <v>40</v>
      </c>
    </row>
    <row r="5677" spans="1:17" x14ac:dyDescent="0.2">
      <c r="A5677" s="8" t="s">
        <v>6080</v>
      </c>
      <c r="D5677" s="8" t="s">
        <v>3261</v>
      </c>
      <c r="G5677" s="8" t="s">
        <v>6174</v>
      </c>
      <c r="M5677" t="s">
        <v>6080</v>
      </c>
      <c r="N5677">
        <v>41</v>
      </c>
      <c r="P5677" t="s">
        <v>3261</v>
      </c>
      <c r="Q5677">
        <v>53</v>
      </c>
    </row>
    <row r="5678" spans="1:17" x14ac:dyDescent="0.2">
      <c r="A5678" s="8" t="s">
        <v>6120</v>
      </c>
      <c r="D5678" s="8" t="s">
        <v>7301</v>
      </c>
      <c r="G5678" s="8" t="s">
        <v>2898</v>
      </c>
      <c r="M5678" t="s">
        <v>6120</v>
      </c>
      <c r="N5678">
        <v>33</v>
      </c>
      <c r="P5678" t="s">
        <v>7301</v>
      </c>
      <c r="Q5678">
        <v>37</v>
      </c>
    </row>
    <row r="5679" spans="1:17" x14ac:dyDescent="0.2">
      <c r="A5679" s="8" t="s">
        <v>6158</v>
      </c>
      <c r="D5679" s="8" t="s">
        <v>3309</v>
      </c>
      <c r="G5679" s="8" t="s">
        <v>1902</v>
      </c>
      <c r="M5679" t="s">
        <v>6158</v>
      </c>
      <c r="N5679">
        <v>27</v>
      </c>
      <c r="P5679" t="s">
        <v>3309</v>
      </c>
      <c r="Q5679">
        <v>143</v>
      </c>
    </row>
    <row r="5680" spans="1:17" x14ac:dyDescent="0.2">
      <c r="A5680" s="8" t="s">
        <v>6743</v>
      </c>
      <c r="D5680" s="8" t="s">
        <v>2643</v>
      </c>
      <c r="G5680" s="8" t="s">
        <v>1996</v>
      </c>
      <c r="M5680" t="s">
        <v>6743</v>
      </c>
      <c r="N5680">
        <v>17</v>
      </c>
      <c r="P5680" t="s">
        <v>2643</v>
      </c>
      <c r="Q5680">
        <v>149</v>
      </c>
    </row>
    <row r="5681" spans="1:17" x14ac:dyDescent="0.2">
      <c r="A5681" s="8" t="s">
        <v>7046</v>
      </c>
      <c r="D5681" s="8" t="s">
        <v>2096</v>
      </c>
      <c r="G5681" s="8" t="s">
        <v>2179</v>
      </c>
      <c r="M5681" t="s">
        <v>7046</v>
      </c>
      <c r="N5681">
        <v>17</v>
      </c>
      <c r="P5681" t="s">
        <v>2096</v>
      </c>
      <c r="Q5681">
        <v>130</v>
      </c>
    </row>
    <row r="5682" spans="1:17" x14ac:dyDescent="0.2">
      <c r="A5682" s="8" t="s">
        <v>2856</v>
      </c>
      <c r="D5682" s="8" t="s">
        <v>3350</v>
      </c>
      <c r="G5682" s="8" t="s">
        <v>2175</v>
      </c>
      <c r="M5682" t="s">
        <v>2856</v>
      </c>
      <c r="N5682">
        <v>189</v>
      </c>
      <c r="P5682" t="s">
        <v>3350</v>
      </c>
      <c r="Q5682">
        <v>122</v>
      </c>
    </row>
    <row r="5683" spans="1:17" x14ac:dyDescent="0.2">
      <c r="A5683" s="8" t="s">
        <v>2405</v>
      </c>
      <c r="D5683" s="8" t="s">
        <v>1419</v>
      </c>
      <c r="G5683" s="8" t="s">
        <v>4114</v>
      </c>
      <c r="M5683" t="s">
        <v>2405</v>
      </c>
      <c r="N5683">
        <v>176</v>
      </c>
      <c r="P5683" t="s">
        <v>1419</v>
      </c>
      <c r="Q5683">
        <v>133</v>
      </c>
    </row>
    <row r="5684" spans="1:17" x14ac:dyDescent="0.2">
      <c r="A5684" s="8" t="s">
        <v>2215</v>
      </c>
      <c r="D5684" s="8" t="s">
        <v>4230</v>
      </c>
      <c r="G5684" s="8" t="s">
        <v>4122</v>
      </c>
      <c r="M5684" t="s">
        <v>2215</v>
      </c>
      <c r="N5684">
        <v>158</v>
      </c>
      <c r="P5684" t="s">
        <v>4230</v>
      </c>
      <c r="Q5684">
        <v>116</v>
      </c>
    </row>
    <row r="5685" spans="1:17" x14ac:dyDescent="0.2">
      <c r="A5685" s="8" t="s">
        <v>6231</v>
      </c>
      <c r="D5685" s="8" t="s">
        <v>7871</v>
      </c>
      <c r="G5685" s="8" t="s">
        <v>4105</v>
      </c>
      <c r="M5685" t="s">
        <v>6231</v>
      </c>
      <c r="N5685">
        <v>142</v>
      </c>
      <c r="P5685" t="s">
        <v>7871</v>
      </c>
      <c r="Q5685">
        <v>104</v>
      </c>
    </row>
    <row r="5686" spans="1:17" x14ac:dyDescent="0.2">
      <c r="A5686" s="8" t="s">
        <v>6275</v>
      </c>
      <c r="D5686" s="8" t="s">
        <v>7872</v>
      </c>
      <c r="G5686" s="8" t="s">
        <v>8015</v>
      </c>
      <c r="M5686" t="s">
        <v>6275</v>
      </c>
      <c r="N5686">
        <v>121</v>
      </c>
      <c r="P5686" t="s">
        <v>7872</v>
      </c>
      <c r="Q5686">
        <v>84</v>
      </c>
    </row>
    <row r="5687" spans="1:17" x14ac:dyDescent="0.2">
      <c r="A5687" s="8" t="s">
        <v>6310</v>
      </c>
      <c r="D5687" s="8" t="s">
        <v>1615</v>
      </c>
      <c r="G5687" s="8" t="s">
        <v>2848</v>
      </c>
      <c r="M5687" t="s">
        <v>6310</v>
      </c>
      <c r="N5687">
        <v>117</v>
      </c>
      <c r="P5687" t="s">
        <v>1615</v>
      </c>
      <c r="Q5687">
        <v>112</v>
      </c>
    </row>
    <row r="5688" spans="1:17" x14ac:dyDescent="0.2">
      <c r="A5688" s="8" t="s">
        <v>1472</v>
      </c>
      <c r="D5688" s="8" t="s">
        <v>4273</v>
      </c>
      <c r="G5688" s="8" t="s">
        <v>7864</v>
      </c>
      <c r="M5688" t="s">
        <v>1472</v>
      </c>
      <c r="N5688">
        <v>152</v>
      </c>
      <c r="P5688" t="s">
        <v>4273</v>
      </c>
      <c r="Q5688">
        <v>104</v>
      </c>
    </row>
    <row r="5689" spans="1:17" x14ac:dyDescent="0.2">
      <c r="A5689" s="8" t="s">
        <v>1507</v>
      </c>
      <c r="D5689" s="8" t="s">
        <v>4305</v>
      </c>
      <c r="G5689" s="8" t="s">
        <v>5677</v>
      </c>
      <c r="M5689" t="s">
        <v>1507</v>
      </c>
      <c r="N5689">
        <v>131</v>
      </c>
      <c r="P5689" t="s">
        <v>4305</v>
      </c>
      <c r="Q5689">
        <v>76</v>
      </c>
    </row>
    <row r="5690" spans="1:17" x14ac:dyDescent="0.2">
      <c r="A5690" s="8" t="s">
        <v>1440</v>
      </c>
      <c r="D5690" s="8" t="s">
        <v>1730</v>
      </c>
      <c r="G5690" s="8" t="s">
        <v>5763</v>
      </c>
      <c r="M5690" t="s">
        <v>1440</v>
      </c>
      <c r="N5690">
        <v>121</v>
      </c>
      <c r="P5690" t="s">
        <v>1730</v>
      </c>
      <c r="Q5690">
        <v>95</v>
      </c>
    </row>
    <row r="5691" spans="1:17" x14ac:dyDescent="0.2">
      <c r="A5691" s="8" t="s">
        <v>3436</v>
      </c>
      <c r="D5691" s="8" t="s">
        <v>1771</v>
      </c>
      <c r="G5691" s="8" t="s">
        <v>7865</v>
      </c>
      <c r="M5691" t="s">
        <v>3436</v>
      </c>
      <c r="N5691">
        <v>99</v>
      </c>
      <c r="P5691" t="s">
        <v>1771</v>
      </c>
      <c r="Q5691">
        <v>83</v>
      </c>
    </row>
    <row r="5692" spans="1:17" x14ac:dyDescent="0.2">
      <c r="A5692" s="8" t="s">
        <v>1668</v>
      </c>
      <c r="D5692" s="8" t="s">
        <v>4371</v>
      </c>
      <c r="G5692" s="8" t="s">
        <v>6380</v>
      </c>
      <c r="M5692" t="s">
        <v>1668</v>
      </c>
      <c r="N5692">
        <v>123</v>
      </c>
      <c r="P5692" t="s">
        <v>4371</v>
      </c>
      <c r="Q5692">
        <v>68</v>
      </c>
    </row>
    <row r="5693" spans="1:17" x14ac:dyDescent="0.2">
      <c r="A5693" s="8" t="s">
        <v>1574</v>
      </c>
      <c r="D5693" s="8" t="s">
        <v>1872</v>
      </c>
      <c r="G5693" s="8" t="s">
        <v>6226</v>
      </c>
      <c r="M5693" t="s">
        <v>1574</v>
      </c>
      <c r="N5693">
        <v>115</v>
      </c>
      <c r="P5693" t="s">
        <v>1872</v>
      </c>
      <c r="Q5693">
        <v>85</v>
      </c>
    </row>
    <row r="5694" spans="1:17" x14ac:dyDescent="0.2">
      <c r="A5694" s="8" t="s">
        <v>3494</v>
      </c>
      <c r="D5694" s="8" t="s">
        <v>4478</v>
      </c>
      <c r="G5694" s="8" t="s">
        <v>7040</v>
      </c>
      <c r="M5694" t="s">
        <v>3494</v>
      </c>
      <c r="N5694">
        <v>104</v>
      </c>
      <c r="P5694" t="s">
        <v>4478</v>
      </c>
      <c r="Q5694">
        <v>69</v>
      </c>
    </row>
    <row r="5695" spans="1:17" x14ac:dyDescent="0.2">
      <c r="A5695" s="8" t="s">
        <v>3530</v>
      </c>
      <c r="D5695" s="8" t="s">
        <v>4500</v>
      </c>
      <c r="G5695" s="8" t="s">
        <v>8016</v>
      </c>
      <c r="M5695" t="s">
        <v>3530</v>
      </c>
      <c r="N5695">
        <v>100</v>
      </c>
      <c r="P5695" t="s">
        <v>4500</v>
      </c>
      <c r="Q5695">
        <v>53</v>
      </c>
    </row>
    <row r="5696" spans="1:17" x14ac:dyDescent="0.2">
      <c r="A5696" s="8" t="s">
        <v>7047</v>
      </c>
      <c r="D5696" s="8" t="s">
        <v>4593</v>
      </c>
      <c r="G5696" s="8" t="s">
        <v>7866</v>
      </c>
      <c r="M5696" t="s">
        <v>7047</v>
      </c>
      <c r="N5696">
        <v>83</v>
      </c>
      <c r="P5696" t="s">
        <v>4593</v>
      </c>
      <c r="Q5696">
        <v>69</v>
      </c>
    </row>
    <row r="5697" spans="1:17" x14ac:dyDescent="0.2">
      <c r="A5697" s="8" t="s">
        <v>7048</v>
      </c>
      <c r="D5697" s="8" t="s">
        <v>4687</v>
      </c>
      <c r="G5697" s="8" t="s">
        <v>6335</v>
      </c>
      <c r="M5697" t="s">
        <v>7048</v>
      </c>
      <c r="N5697">
        <v>72</v>
      </c>
      <c r="P5697" t="s">
        <v>4687</v>
      </c>
      <c r="Q5697">
        <v>46</v>
      </c>
    </row>
    <row r="5698" spans="1:17" x14ac:dyDescent="0.2">
      <c r="A5698" s="8" t="s">
        <v>1812</v>
      </c>
      <c r="D5698" s="8" t="s">
        <v>4698</v>
      </c>
      <c r="G5698" s="8" t="s">
        <v>7300</v>
      </c>
      <c r="M5698" t="s">
        <v>1812</v>
      </c>
      <c r="N5698">
        <v>109</v>
      </c>
      <c r="P5698" t="s">
        <v>4698</v>
      </c>
      <c r="Q5698">
        <v>62</v>
      </c>
    </row>
    <row r="5699" spans="1:17" x14ac:dyDescent="0.2">
      <c r="A5699" s="8" t="s">
        <v>1707</v>
      </c>
      <c r="D5699" s="8" t="s">
        <v>4789</v>
      </c>
      <c r="G5699" s="8" t="s">
        <v>3314</v>
      </c>
      <c r="M5699" t="s">
        <v>1707</v>
      </c>
      <c r="N5699">
        <v>97</v>
      </c>
      <c r="P5699" t="s">
        <v>4789</v>
      </c>
      <c r="Q5699">
        <v>39</v>
      </c>
    </row>
    <row r="5700" spans="1:17" x14ac:dyDescent="0.2">
      <c r="A5700" s="8" t="s">
        <v>3554</v>
      </c>
      <c r="D5700" s="8" t="s">
        <v>4886</v>
      </c>
      <c r="G5700" s="8" t="s">
        <v>2798</v>
      </c>
      <c r="M5700" t="s">
        <v>3554</v>
      </c>
      <c r="N5700">
        <v>76</v>
      </c>
      <c r="P5700" t="s">
        <v>4886</v>
      </c>
      <c r="Q5700">
        <v>128</v>
      </c>
    </row>
    <row r="5701" spans="1:17" x14ac:dyDescent="0.2">
      <c r="A5701" s="8" t="s">
        <v>3585</v>
      </c>
      <c r="D5701" s="8" t="s">
        <v>2656</v>
      </c>
      <c r="G5701" s="8" t="s">
        <v>2061</v>
      </c>
      <c r="M5701" t="s">
        <v>3585</v>
      </c>
      <c r="N5701">
        <v>80</v>
      </c>
      <c r="P5701" t="s">
        <v>2656</v>
      </c>
      <c r="Q5701">
        <v>154</v>
      </c>
    </row>
    <row r="5702" spans="1:17" x14ac:dyDescent="0.2">
      <c r="A5702" s="8" t="s">
        <v>3591</v>
      </c>
      <c r="D5702" s="8" t="s">
        <v>2112</v>
      </c>
      <c r="G5702" s="8" t="s">
        <v>2248</v>
      </c>
      <c r="M5702" t="s">
        <v>3591</v>
      </c>
      <c r="N5702">
        <v>66</v>
      </c>
      <c r="P5702" t="s">
        <v>2112</v>
      </c>
      <c r="Q5702">
        <v>146</v>
      </c>
    </row>
    <row r="5703" spans="1:17" x14ac:dyDescent="0.2">
      <c r="A5703" s="8" t="s">
        <v>3616</v>
      </c>
      <c r="D5703" s="8" t="s">
        <v>2282</v>
      </c>
      <c r="G5703" s="8" t="s">
        <v>7867</v>
      </c>
      <c r="M5703" t="s">
        <v>3616</v>
      </c>
      <c r="N5703">
        <v>64</v>
      </c>
      <c r="P5703" t="s">
        <v>2282</v>
      </c>
      <c r="Q5703">
        <v>136</v>
      </c>
    </row>
    <row r="5704" spans="1:17" x14ac:dyDescent="0.2">
      <c r="A5704" s="8" t="s">
        <v>7882</v>
      </c>
      <c r="D5704" s="8" t="s">
        <v>5004</v>
      </c>
      <c r="G5704" s="8" t="s">
        <v>3504</v>
      </c>
      <c r="M5704" t="s">
        <v>7882</v>
      </c>
      <c r="N5704">
        <v>51</v>
      </c>
      <c r="P5704" t="s">
        <v>5004</v>
      </c>
      <c r="Q5704">
        <v>142</v>
      </c>
    </row>
    <row r="5705" spans="1:17" x14ac:dyDescent="0.2">
      <c r="A5705" s="8" t="s">
        <v>1856</v>
      </c>
      <c r="D5705" s="8" t="s">
        <v>5051</v>
      </c>
      <c r="G5705" s="8" t="s">
        <v>3589</v>
      </c>
      <c r="M5705" t="s">
        <v>1856</v>
      </c>
      <c r="N5705">
        <v>94</v>
      </c>
      <c r="P5705" t="s">
        <v>5051</v>
      </c>
      <c r="Q5705">
        <v>110</v>
      </c>
    </row>
    <row r="5706" spans="1:17" x14ac:dyDescent="0.2">
      <c r="A5706" s="8" t="s">
        <v>3628</v>
      </c>
      <c r="D5706" s="8" t="s">
        <v>7044</v>
      </c>
      <c r="G5706" s="8" t="s">
        <v>3691</v>
      </c>
      <c r="M5706" t="s">
        <v>3628</v>
      </c>
      <c r="N5706">
        <v>81</v>
      </c>
      <c r="P5706" t="s">
        <v>7044</v>
      </c>
      <c r="Q5706">
        <v>106</v>
      </c>
    </row>
    <row r="5707" spans="1:17" x14ac:dyDescent="0.2">
      <c r="A5707" s="8" t="s">
        <v>3663</v>
      </c>
      <c r="D5707" s="8" t="s">
        <v>1372</v>
      </c>
      <c r="G5707" s="8" t="s">
        <v>7868</v>
      </c>
      <c r="M5707" t="s">
        <v>3663</v>
      </c>
      <c r="N5707">
        <v>73</v>
      </c>
      <c r="P5707" t="s">
        <v>1372</v>
      </c>
      <c r="Q5707">
        <v>143</v>
      </c>
    </row>
    <row r="5708" spans="1:17" x14ac:dyDescent="0.2">
      <c r="A5708" s="8" t="s">
        <v>3716</v>
      </c>
      <c r="D5708" s="8" t="s">
        <v>1421</v>
      </c>
      <c r="G5708" s="8" t="s">
        <v>3960</v>
      </c>
      <c r="M5708" t="s">
        <v>3716</v>
      </c>
      <c r="N5708">
        <v>60</v>
      </c>
      <c r="P5708" t="s">
        <v>1421</v>
      </c>
      <c r="Q5708">
        <v>115</v>
      </c>
    </row>
    <row r="5709" spans="1:17" x14ac:dyDescent="0.2">
      <c r="A5709" s="8" t="s">
        <v>3781</v>
      </c>
      <c r="D5709" s="8" t="s">
        <v>7873</v>
      </c>
      <c r="G5709" s="8" t="s">
        <v>4925</v>
      </c>
      <c r="M5709" t="s">
        <v>3781</v>
      </c>
      <c r="N5709">
        <v>82</v>
      </c>
      <c r="P5709" t="s">
        <v>7873</v>
      </c>
      <c r="Q5709">
        <v>95</v>
      </c>
    </row>
    <row r="5710" spans="1:17" x14ac:dyDescent="0.2">
      <c r="A5710" s="8" t="s">
        <v>3777</v>
      </c>
      <c r="D5710" s="8" t="s">
        <v>5127</v>
      </c>
      <c r="G5710" s="8" t="s">
        <v>2824</v>
      </c>
      <c r="M5710" t="s">
        <v>3777</v>
      </c>
      <c r="N5710">
        <v>79</v>
      </c>
      <c r="P5710" t="s">
        <v>5127</v>
      </c>
      <c r="Q5710">
        <v>122</v>
      </c>
    </row>
    <row r="5711" spans="1:17" x14ac:dyDescent="0.2">
      <c r="A5711" s="8" t="s">
        <v>3822</v>
      </c>
      <c r="D5711" s="8" t="s">
        <v>5133</v>
      </c>
      <c r="G5711" s="8" t="s">
        <v>2140</v>
      </c>
      <c r="M5711" t="s">
        <v>3822</v>
      </c>
      <c r="N5711">
        <v>63</v>
      </c>
      <c r="P5711" t="s">
        <v>5133</v>
      </c>
      <c r="Q5711">
        <v>103</v>
      </c>
    </row>
    <row r="5712" spans="1:17" x14ac:dyDescent="0.2">
      <c r="A5712" s="8" t="s">
        <v>3909</v>
      </c>
      <c r="D5712" s="8" t="s">
        <v>5134</v>
      </c>
      <c r="G5712" s="8" t="s">
        <v>2332</v>
      </c>
      <c r="M5712" t="s">
        <v>3909</v>
      </c>
      <c r="N5712">
        <v>61</v>
      </c>
      <c r="P5712" t="s">
        <v>5134</v>
      </c>
      <c r="Q5712">
        <v>84</v>
      </c>
    </row>
    <row r="5713" spans="1:17" x14ac:dyDescent="0.2">
      <c r="A5713" s="8" t="s">
        <v>3904</v>
      </c>
      <c r="D5713" s="8" t="s">
        <v>1728</v>
      </c>
      <c r="G5713" s="8" t="s">
        <v>7869</v>
      </c>
      <c r="M5713" t="s">
        <v>3904</v>
      </c>
      <c r="N5713">
        <v>63</v>
      </c>
      <c r="P5713" t="s">
        <v>1728</v>
      </c>
      <c r="Q5713">
        <v>89</v>
      </c>
    </row>
    <row r="5714" spans="1:17" x14ac:dyDescent="0.2">
      <c r="A5714" s="8" t="s">
        <v>3916</v>
      </c>
      <c r="D5714" s="8" t="s">
        <v>5185</v>
      </c>
      <c r="G5714" s="8" t="s">
        <v>7041</v>
      </c>
      <c r="M5714" t="s">
        <v>3916</v>
      </c>
      <c r="N5714">
        <v>46</v>
      </c>
      <c r="P5714" t="s">
        <v>5185</v>
      </c>
      <c r="Q5714">
        <v>85</v>
      </c>
    </row>
    <row r="5715" spans="1:17" x14ac:dyDescent="0.2">
      <c r="A5715" s="8" t="s">
        <v>6744</v>
      </c>
      <c r="D5715" s="8" t="s">
        <v>5190</v>
      </c>
      <c r="G5715" s="8" t="s">
        <v>7870</v>
      </c>
      <c r="M5715" t="s">
        <v>6744</v>
      </c>
      <c r="N5715">
        <v>50</v>
      </c>
      <c r="P5715" t="s">
        <v>5190</v>
      </c>
      <c r="Q5715">
        <v>73</v>
      </c>
    </row>
    <row r="5716" spans="1:17" x14ac:dyDescent="0.2">
      <c r="A5716" s="8" t="s">
        <v>7049</v>
      </c>
      <c r="D5716" s="8" t="s">
        <v>5254</v>
      </c>
      <c r="G5716" s="8" t="s">
        <v>5953</v>
      </c>
      <c r="M5716" t="s">
        <v>7049</v>
      </c>
      <c r="N5716">
        <v>41</v>
      </c>
      <c r="P5716" t="s">
        <v>5254</v>
      </c>
      <c r="Q5716">
        <v>79</v>
      </c>
    </row>
    <row r="5717" spans="1:17" x14ac:dyDescent="0.2">
      <c r="A5717" s="8" t="s">
        <v>3927</v>
      </c>
      <c r="D5717" s="8" t="s">
        <v>5257</v>
      </c>
      <c r="G5717" s="8" t="s">
        <v>6169</v>
      </c>
      <c r="M5717" t="s">
        <v>3927</v>
      </c>
      <c r="N5717">
        <v>66</v>
      </c>
      <c r="P5717" t="s">
        <v>5257</v>
      </c>
      <c r="Q5717">
        <v>53</v>
      </c>
    </row>
    <row r="5718" spans="1:17" x14ac:dyDescent="0.2">
      <c r="A5718" s="8" t="s">
        <v>3939</v>
      </c>
      <c r="D5718" s="8" t="s">
        <v>5338</v>
      </c>
      <c r="G5718" s="8" t="s">
        <v>2844</v>
      </c>
      <c r="M5718" t="s">
        <v>3939</v>
      </c>
      <c r="N5718">
        <v>46</v>
      </c>
      <c r="P5718" t="s">
        <v>5338</v>
      </c>
      <c r="Q5718">
        <v>64</v>
      </c>
    </row>
    <row r="5719" spans="1:17" x14ac:dyDescent="0.2">
      <c r="A5719" s="8" t="s">
        <v>3988</v>
      </c>
      <c r="D5719" s="8" t="s">
        <v>5345</v>
      </c>
      <c r="G5719" s="8" t="s">
        <v>6215</v>
      </c>
      <c r="M5719" t="s">
        <v>3988</v>
      </c>
      <c r="N5719">
        <v>29</v>
      </c>
      <c r="P5719" t="s">
        <v>5345</v>
      </c>
      <c r="Q5719">
        <v>49</v>
      </c>
    </row>
    <row r="5720" spans="1:17" x14ac:dyDescent="0.2">
      <c r="A5720" s="8" t="s">
        <v>3996</v>
      </c>
      <c r="D5720" s="8" t="s">
        <v>5427</v>
      </c>
      <c r="G5720" s="8" t="s">
        <v>6265</v>
      </c>
      <c r="M5720" t="s">
        <v>3996</v>
      </c>
      <c r="N5720">
        <v>20</v>
      </c>
      <c r="P5720" t="s">
        <v>5427</v>
      </c>
      <c r="Q5720">
        <v>32</v>
      </c>
    </row>
    <row r="5721" spans="1:17" x14ac:dyDescent="0.2">
      <c r="A5721" s="8" t="s">
        <v>4004</v>
      </c>
      <c r="D5721" s="8" t="s">
        <v>2612</v>
      </c>
      <c r="G5721" s="8" t="s">
        <v>7042</v>
      </c>
      <c r="M5721" t="s">
        <v>4004</v>
      </c>
      <c r="N5721">
        <v>29</v>
      </c>
      <c r="P5721" t="s">
        <v>2612</v>
      </c>
      <c r="Q5721">
        <v>162</v>
      </c>
    </row>
    <row r="5722" spans="1:17" x14ac:dyDescent="0.2">
      <c r="A5722" s="8" t="s">
        <v>7883</v>
      </c>
      <c r="D5722" s="8" t="s">
        <v>1920</v>
      </c>
      <c r="G5722" s="8" t="s">
        <v>3052</v>
      </c>
      <c r="M5722" t="s">
        <v>7883</v>
      </c>
      <c r="N5722">
        <v>17</v>
      </c>
      <c r="P5722" t="s">
        <v>1920</v>
      </c>
      <c r="Q5722">
        <v>149</v>
      </c>
    </row>
    <row r="5723" spans="1:17" x14ac:dyDescent="0.2">
      <c r="A5723" s="8" t="s">
        <v>2873</v>
      </c>
      <c r="D5723" s="8" t="s">
        <v>2230</v>
      </c>
      <c r="G5723" s="8" t="s">
        <v>8017</v>
      </c>
      <c r="M5723" t="s">
        <v>2873</v>
      </c>
      <c r="N5723">
        <v>194</v>
      </c>
      <c r="P5723" t="s">
        <v>2230</v>
      </c>
      <c r="Q5723">
        <v>141</v>
      </c>
    </row>
    <row r="5724" spans="1:17" x14ac:dyDescent="0.2">
      <c r="A5724" s="8" t="s">
        <v>7884</v>
      </c>
      <c r="D5724" s="8" t="s">
        <v>2158</v>
      </c>
      <c r="G5724" s="8" t="s">
        <v>3095</v>
      </c>
      <c r="M5724" t="s">
        <v>7884</v>
      </c>
      <c r="N5724">
        <v>112</v>
      </c>
      <c r="P5724" t="s">
        <v>2158</v>
      </c>
      <c r="Q5724">
        <v>128</v>
      </c>
    </row>
    <row r="5725" spans="1:17" x14ac:dyDescent="0.2">
      <c r="A5725" s="8" t="s">
        <v>7885</v>
      </c>
      <c r="D5725" s="8" t="s">
        <v>2395</v>
      </c>
      <c r="G5725" s="8" t="s">
        <v>7043</v>
      </c>
      <c r="M5725" t="s">
        <v>7885</v>
      </c>
      <c r="N5725">
        <v>117</v>
      </c>
      <c r="P5725" t="s">
        <v>2395</v>
      </c>
      <c r="Q5725">
        <v>155</v>
      </c>
    </row>
    <row r="5726" spans="1:17" x14ac:dyDescent="0.2">
      <c r="A5726" s="8" t="s">
        <v>2424</v>
      </c>
      <c r="D5726" s="8" t="s">
        <v>5519</v>
      </c>
      <c r="G5726" s="8" t="s">
        <v>8151</v>
      </c>
      <c r="M5726" t="s">
        <v>2424</v>
      </c>
      <c r="N5726">
        <v>183</v>
      </c>
      <c r="P5726" t="s">
        <v>5519</v>
      </c>
      <c r="Q5726">
        <v>128</v>
      </c>
    </row>
    <row r="5727" spans="1:17" x14ac:dyDescent="0.2">
      <c r="A5727" s="8" t="s">
        <v>2409</v>
      </c>
      <c r="D5727" s="8" t="s">
        <v>1463</v>
      </c>
      <c r="G5727" s="8" t="s">
        <v>3216</v>
      </c>
      <c r="M5727" t="s">
        <v>2409</v>
      </c>
      <c r="N5727">
        <v>169</v>
      </c>
      <c r="P5727" t="s">
        <v>1463</v>
      </c>
      <c r="Q5727">
        <v>125</v>
      </c>
    </row>
    <row r="5728" spans="1:17" x14ac:dyDescent="0.2">
      <c r="A5728" s="8" t="s">
        <v>2446</v>
      </c>
      <c r="D5728" s="8" t="s">
        <v>5592</v>
      </c>
      <c r="G5728" s="8" t="s">
        <v>8018</v>
      </c>
      <c r="M5728" t="s">
        <v>2446</v>
      </c>
      <c r="N5728">
        <v>172</v>
      </c>
      <c r="P5728" t="s">
        <v>5592</v>
      </c>
      <c r="Q5728">
        <v>99</v>
      </c>
    </row>
    <row r="5729" spans="1:17" x14ac:dyDescent="0.2">
      <c r="A5729" s="8" t="s">
        <v>2174</v>
      </c>
      <c r="D5729" s="8" t="s">
        <v>5718</v>
      </c>
      <c r="G5729" s="8" t="s">
        <v>3261</v>
      </c>
      <c r="M5729" t="s">
        <v>2174</v>
      </c>
      <c r="N5729">
        <v>149</v>
      </c>
      <c r="P5729" t="s">
        <v>5718</v>
      </c>
      <c r="Q5729">
        <v>94</v>
      </c>
    </row>
    <row r="5730" spans="1:17" x14ac:dyDescent="0.2">
      <c r="A5730" s="8" t="s">
        <v>4077</v>
      </c>
      <c r="D5730" s="8" t="s">
        <v>7874</v>
      </c>
      <c r="G5730" s="8" t="s">
        <v>7301</v>
      </c>
      <c r="M5730" t="s">
        <v>4077</v>
      </c>
      <c r="N5730">
        <v>126</v>
      </c>
      <c r="P5730" t="s">
        <v>7874</v>
      </c>
      <c r="Q5730">
        <v>81</v>
      </c>
    </row>
    <row r="5731" spans="1:17" x14ac:dyDescent="0.2">
      <c r="A5731" s="8" t="s">
        <v>4050</v>
      </c>
      <c r="D5731" s="8" t="s">
        <v>5816</v>
      </c>
      <c r="G5731" s="8" t="s">
        <v>3309</v>
      </c>
      <c r="M5731" t="s">
        <v>4050</v>
      </c>
      <c r="N5731">
        <v>131</v>
      </c>
      <c r="P5731" t="s">
        <v>5816</v>
      </c>
      <c r="Q5731">
        <v>85</v>
      </c>
    </row>
    <row r="5732" spans="1:17" x14ac:dyDescent="0.2">
      <c r="A5732" s="8" t="s">
        <v>4161</v>
      </c>
      <c r="D5732" s="8" t="s">
        <v>5861</v>
      </c>
      <c r="G5732" s="8" t="s">
        <v>2643</v>
      </c>
      <c r="M5732" t="s">
        <v>4161</v>
      </c>
      <c r="N5732">
        <v>132</v>
      </c>
      <c r="P5732" t="s">
        <v>5861</v>
      </c>
      <c r="Q5732">
        <v>54</v>
      </c>
    </row>
    <row r="5733" spans="1:17" x14ac:dyDescent="0.2">
      <c r="A5733" s="8" t="s">
        <v>4125</v>
      </c>
      <c r="D5733" s="8" t="s">
        <v>5929</v>
      </c>
      <c r="G5733" s="8" t="s">
        <v>2096</v>
      </c>
      <c r="M5733" t="s">
        <v>4125</v>
      </c>
      <c r="N5733">
        <v>107</v>
      </c>
      <c r="P5733" t="s">
        <v>5929</v>
      </c>
      <c r="Q5733">
        <v>73</v>
      </c>
    </row>
    <row r="5734" spans="1:17" x14ac:dyDescent="0.2">
      <c r="A5734" s="8" t="s">
        <v>4167</v>
      </c>
      <c r="D5734" s="8" t="s">
        <v>5933</v>
      </c>
      <c r="G5734" s="8" t="s">
        <v>3350</v>
      </c>
      <c r="M5734" t="s">
        <v>4167</v>
      </c>
      <c r="N5734">
        <v>117</v>
      </c>
      <c r="P5734" t="s">
        <v>5933</v>
      </c>
      <c r="Q5734">
        <v>56</v>
      </c>
    </row>
    <row r="5735" spans="1:17" x14ac:dyDescent="0.2">
      <c r="A5735" s="8" t="s">
        <v>7886</v>
      </c>
      <c r="D5735" s="8" t="s">
        <v>5999</v>
      </c>
      <c r="G5735" s="8" t="s">
        <v>1419</v>
      </c>
      <c r="M5735" t="s">
        <v>7886</v>
      </c>
      <c r="N5735">
        <v>101</v>
      </c>
      <c r="P5735" t="s">
        <v>5999</v>
      </c>
      <c r="Q5735">
        <v>61</v>
      </c>
    </row>
    <row r="5736" spans="1:17" x14ac:dyDescent="0.2">
      <c r="A5736" s="8" t="s">
        <v>8019</v>
      </c>
      <c r="D5736" s="8" t="s">
        <v>7302</v>
      </c>
      <c r="G5736" s="8" t="s">
        <v>4230</v>
      </c>
      <c r="M5736" t="s">
        <v>8019</v>
      </c>
      <c r="N5736">
        <v>83</v>
      </c>
      <c r="P5736" t="s">
        <v>7302</v>
      </c>
      <c r="Q5736">
        <v>40</v>
      </c>
    </row>
    <row r="5737" spans="1:17" x14ac:dyDescent="0.2">
      <c r="A5737" s="8" t="s">
        <v>4358</v>
      </c>
      <c r="D5737" s="8" t="s">
        <v>6118</v>
      </c>
      <c r="G5737" s="8" t="s">
        <v>7871</v>
      </c>
      <c r="M5737" t="s">
        <v>4358</v>
      </c>
      <c r="N5737">
        <v>83</v>
      </c>
      <c r="P5737" t="s">
        <v>6118</v>
      </c>
      <c r="Q5737">
        <v>61</v>
      </c>
    </row>
    <row r="5738" spans="1:17" x14ac:dyDescent="0.2">
      <c r="A5738" s="8" t="s">
        <v>7050</v>
      </c>
      <c r="D5738" s="8" t="s">
        <v>6157</v>
      </c>
      <c r="G5738" s="8" t="s">
        <v>7872</v>
      </c>
      <c r="M5738" t="s">
        <v>7050</v>
      </c>
      <c r="N5738">
        <v>65</v>
      </c>
      <c r="P5738" t="s">
        <v>6157</v>
      </c>
      <c r="Q5738">
        <v>33</v>
      </c>
    </row>
    <row r="5739" spans="1:17" x14ac:dyDescent="0.2">
      <c r="A5739" s="8" t="s">
        <v>4440</v>
      </c>
      <c r="D5739" s="8" t="s">
        <v>2904</v>
      </c>
      <c r="G5739" s="8" t="s">
        <v>1615</v>
      </c>
      <c r="M5739" t="s">
        <v>4440</v>
      </c>
      <c r="N5739">
        <v>72</v>
      </c>
      <c r="P5739" t="s">
        <v>2904</v>
      </c>
      <c r="Q5739">
        <v>170</v>
      </c>
    </row>
    <row r="5740" spans="1:17" x14ac:dyDescent="0.2">
      <c r="A5740" s="8" t="s">
        <v>4579</v>
      </c>
      <c r="D5740" s="8" t="s">
        <v>1904</v>
      </c>
      <c r="G5740" s="8" t="s">
        <v>4273</v>
      </c>
      <c r="M5740" t="s">
        <v>4579</v>
      </c>
      <c r="N5740">
        <v>77</v>
      </c>
      <c r="P5740" t="s">
        <v>1904</v>
      </c>
      <c r="Q5740">
        <v>146</v>
      </c>
    </row>
    <row r="5741" spans="1:17" x14ac:dyDescent="0.2">
      <c r="A5741" s="8" t="s">
        <v>4721</v>
      </c>
      <c r="D5741" s="8" t="s">
        <v>2216</v>
      </c>
      <c r="G5741" s="8" t="s">
        <v>4305</v>
      </c>
      <c r="M5741" t="s">
        <v>4721</v>
      </c>
      <c r="N5741">
        <v>63</v>
      </c>
      <c r="P5741" t="s">
        <v>2216</v>
      </c>
      <c r="Q5741">
        <v>160</v>
      </c>
    </row>
    <row r="5742" spans="1:17" x14ac:dyDescent="0.2">
      <c r="A5742" s="8" t="s">
        <v>7051</v>
      </c>
      <c r="D5742" s="8" t="s">
        <v>6271</v>
      </c>
      <c r="G5742" s="8" t="s">
        <v>1730</v>
      </c>
      <c r="M5742" t="s">
        <v>7051</v>
      </c>
      <c r="N5742">
        <v>46</v>
      </c>
      <c r="P5742" t="s">
        <v>6271</v>
      </c>
      <c r="Q5742">
        <v>119</v>
      </c>
    </row>
    <row r="5743" spans="1:17" x14ac:dyDescent="0.2">
      <c r="A5743" s="8" t="s">
        <v>2636</v>
      </c>
      <c r="D5743" s="8" t="s">
        <v>6276</v>
      </c>
      <c r="G5743" s="8" t="s">
        <v>1771</v>
      </c>
      <c r="M5743" t="s">
        <v>2636</v>
      </c>
      <c r="N5743">
        <v>148</v>
      </c>
      <c r="P5743" t="s">
        <v>6276</v>
      </c>
      <c r="Q5743">
        <v>125</v>
      </c>
    </row>
    <row r="5744" spans="1:17" x14ac:dyDescent="0.2">
      <c r="A5744" s="8" t="s">
        <v>1970</v>
      </c>
      <c r="D5744" s="8" t="s">
        <v>7875</v>
      </c>
      <c r="G5744" s="8" t="s">
        <v>4371</v>
      </c>
      <c r="M5744" t="s">
        <v>1970</v>
      </c>
      <c r="N5744">
        <v>144</v>
      </c>
      <c r="P5744" t="s">
        <v>7875</v>
      </c>
      <c r="Q5744">
        <v>115</v>
      </c>
    </row>
    <row r="5745" spans="1:17" x14ac:dyDescent="0.2">
      <c r="A5745" s="8" t="s">
        <v>4932</v>
      </c>
      <c r="D5745" s="8" t="s">
        <v>7876</v>
      </c>
      <c r="G5745" s="8" t="s">
        <v>1872</v>
      </c>
      <c r="M5745" t="s">
        <v>4932</v>
      </c>
      <c r="N5745">
        <v>108</v>
      </c>
      <c r="P5745" t="s">
        <v>7876</v>
      </c>
      <c r="Q5745">
        <v>72</v>
      </c>
    </row>
    <row r="5746" spans="1:17" x14ac:dyDescent="0.2">
      <c r="A5746" s="8" t="s">
        <v>2830</v>
      </c>
      <c r="D5746" s="8" t="s">
        <v>5299</v>
      </c>
      <c r="G5746" s="8" t="s">
        <v>4478</v>
      </c>
      <c r="M5746" t="s">
        <v>2830</v>
      </c>
      <c r="N5746">
        <v>125</v>
      </c>
      <c r="P5746" t="s">
        <v>5299</v>
      </c>
      <c r="Q5746">
        <v>57</v>
      </c>
    </row>
    <row r="5747" spans="1:17" x14ac:dyDescent="0.2">
      <c r="A5747" s="8" t="s">
        <v>5116</v>
      </c>
      <c r="D5747" s="8" t="s">
        <v>7138</v>
      </c>
      <c r="G5747" s="8" t="s">
        <v>4500</v>
      </c>
      <c r="M5747" t="s">
        <v>5116</v>
      </c>
      <c r="N5747">
        <v>113</v>
      </c>
      <c r="P5747" t="s">
        <v>7138</v>
      </c>
      <c r="Q5747">
        <v>51</v>
      </c>
    </row>
    <row r="5748" spans="1:17" x14ac:dyDescent="0.2">
      <c r="A5748" s="8" t="s">
        <v>5179</v>
      </c>
      <c r="D5748" s="8" t="s">
        <v>5430</v>
      </c>
      <c r="G5748" s="8" t="s">
        <v>4593</v>
      </c>
      <c r="M5748" t="s">
        <v>5179</v>
      </c>
      <c r="N5748">
        <v>95</v>
      </c>
      <c r="P5748" t="s">
        <v>5430</v>
      </c>
      <c r="Q5748">
        <v>42</v>
      </c>
    </row>
    <row r="5749" spans="1:17" x14ac:dyDescent="0.2">
      <c r="A5749" s="8" t="s">
        <v>5233</v>
      </c>
      <c r="D5749" s="8" t="s">
        <v>2462</v>
      </c>
      <c r="G5749" s="8" t="s">
        <v>4687</v>
      </c>
      <c r="M5749" t="s">
        <v>5233</v>
      </c>
      <c r="N5749">
        <v>78</v>
      </c>
      <c r="P5749" t="s">
        <v>2462</v>
      </c>
      <c r="Q5749">
        <v>126</v>
      </c>
    </row>
    <row r="5750" spans="1:17" x14ac:dyDescent="0.2">
      <c r="A5750" s="8" t="s">
        <v>7887</v>
      </c>
      <c r="D5750" s="8" t="s">
        <v>2541</v>
      </c>
      <c r="G5750" s="8" t="s">
        <v>4698</v>
      </c>
      <c r="M5750" t="s">
        <v>7887</v>
      </c>
      <c r="N5750">
        <v>62</v>
      </c>
      <c r="P5750" t="s">
        <v>2541</v>
      </c>
      <c r="Q5750">
        <v>114</v>
      </c>
    </row>
    <row r="5751" spans="1:17" x14ac:dyDescent="0.2">
      <c r="A5751" s="8" t="s">
        <v>5315</v>
      </c>
      <c r="D5751" s="8" t="s">
        <v>1468</v>
      </c>
      <c r="G5751" s="8" t="s">
        <v>4789</v>
      </c>
      <c r="M5751" t="s">
        <v>5315</v>
      </c>
      <c r="N5751">
        <v>73</v>
      </c>
      <c r="P5751" t="s">
        <v>1468</v>
      </c>
      <c r="Q5751">
        <v>120</v>
      </c>
    </row>
    <row r="5752" spans="1:17" x14ac:dyDescent="0.2">
      <c r="A5752" s="8" t="s">
        <v>5416</v>
      </c>
      <c r="D5752" s="8" t="s">
        <v>7045</v>
      </c>
      <c r="G5752" s="8" t="s">
        <v>4886</v>
      </c>
      <c r="M5752" t="s">
        <v>5416</v>
      </c>
      <c r="N5752">
        <v>59</v>
      </c>
      <c r="P5752" t="s">
        <v>7045</v>
      </c>
      <c r="Q5752">
        <v>79</v>
      </c>
    </row>
    <row r="5753" spans="1:17" x14ac:dyDescent="0.2">
      <c r="A5753" s="8" t="s">
        <v>7139</v>
      </c>
      <c r="D5753" s="8" t="s">
        <v>1643</v>
      </c>
      <c r="G5753" s="8" t="s">
        <v>2656</v>
      </c>
      <c r="M5753" t="s">
        <v>7139</v>
      </c>
      <c r="N5753">
        <v>50</v>
      </c>
      <c r="P5753" t="s">
        <v>1643</v>
      </c>
      <c r="Q5753">
        <v>95</v>
      </c>
    </row>
    <row r="5754" spans="1:17" x14ac:dyDescent="0.2">
      <c r="A5754" s="8" t="s">
        <v>2470</v>
      </c>
      <c r="D5754" s="8" t="s">
        <v>7877</v>
      </c>
      <c r="G5754" s="8" t="s">
        <v>2112</v>
      </c>
      <c r="M5754" t="s">
        <v>2470</v>
      </c>
      <c r="N5754">
        <v>140</v>
      </c>
      <c r="P5754" t="s">
        <v>7877</v>
      </c>
      <c r="Q5754">
        <v>84</v>
      </c>
    </row>
    <row r="5755" spans="1:17" x14ac:dyDescent="0.2">
      <c r="A5755" s="8" t="s">
        <v>5561</v>
      </c>
      <c r="D5755" s="8" t="s">
        <v>5753</v>
      </c>
      <c r="G5755" s="8" t="s">
        <v>2282</v>
      </c>
      <c r="M5755" t="s">
        <v>5561</v>
      </c>
      <c r="N5755">
        <v>120</v>
      </c>
      <c r="P5755" t="s">
        <v>5753</v>
      </c>
      <c r="Q5755">
        <v>75</v>
      </c>
    </row>
    <row r="5756" spans="1:17" x14ac:dyDescent="0.2">
      <c r="A5756" s="8" t="s">
        <v>7888</v>
      </c>
      <c r="D5756" s="8" t="s">
        <v>5757</v>
      </c>
      <c r="G5756" s="8" t="s">
        <v>5004</v>
      </c>
      <c r="M5756" t="s">
        <v>7888</v>
      </c>
      <c r="N5756">
        <v>107</v>
      </c>
      <c r="P5756" t="s">
        <v>5757</v>
      </c>
      <c r="Q5756">
        <v>69</v>
      </c>
    </row>
    <row r="5757" spans="1:17" x14ac:dyDescent="0.2">
      <c r="A5757" s="8" t="s">
        <v>7889</v>
      </c>
      <c r="D5757" s="8" t="s">
        <v>5786</v>
      </c>
      <c r="G5757" s="8" t="s">
        <v>5051</v>
      </c>
      <c r="M5757" t="s">
        <v>7889</v>
      </c>
      <c r="N5757">
        <v>60</v>
      </c>
      <c r="P5757" t="s">
        <v>5786</v>
      </c>
      <c r="Q5757">
        <v>71</v>
      </c>
    </row>
    <row r="5758" spans="1:17" x14ac:dyDescent="0.2">
      <c r="A5758" s="8" t="s">
        <v>7189</v>
      </c>
      <c r="D5758" s="8" t="s">
        <v>5860</v>
      </c>
      <c r="G5758" s="8" t="s">
        <v>7044</v>
      </c>
      <c r="M5758" t="s">
        <v>7189</v>
      </c>
      <c r="N5758">
        <v>47</v>
      </c>
      <c r="P5758" t="s">
        <v>5860</v>
      </c>
      <c r="Q5758">
        <v>50</v>
      </c>
    </row>
    <row r="5759" spans="1:17" x14ac:dyDescent="0.2">
      <c r="A5759" s="8" t="s">
        <v>6200</v>
      </c>
      <c r="D5759" s="8" t="s">
        <v>5998</v>
      </c>
      <c r="G5759" s="8" t="s">
        <v>1372</v>
      </c>
      <c r="M5759" t="s">
        <v>6200</v>
      </c>
      <c r="N5759">
        <v>137</v>
      </c>
      <c r="P5759" t="s">
        <v>5998</v>
      </c>
      <c r="Q5759">
        <v>57</v>
      </c>
    </row>
    <row r="5760" spans="1:17" x14ac:dyDescent="0.2">
      <c r="A5760" s="8" t="s">
        <v>6192</v>
      </c>
      <c r="D5760" s="8" t="s">
        <v>6005</v>
      </c>
      <c r="G5760" s="8" t="s">
        <v>1421</v>
      </c>
      <c r="M5760" t="s">
        <v>6192</v>
      </c>
      <c r="N5760">
        <v>134</v>
      </c>
      <c r="P5760" t="s">
        <v>6005</v>
      </c>
      <c r="Q5760">
        <v>52</v>
      </c>
    </row>
    <row r="5761" spans="1:17" x14ac:dyDescent="0.2">
      <c r="A5761" s="8" t="s">
        <v>5599</v>
      </c>
      <c r="D5761" s="8" t="s">
        <v>6081</v>
      </c>
      <c r="G5761" s="8" t="s">
        <v>7873</v>
      </c>
      <c r="M5761" t="s">
        <v>5599</v>
      </c>
      <c r="N5761">
        <v>109</v>
      </c>
      <c r="P5761" t="s">
        <v>6081</v>
      </c>
      <c r="Q5761">
        <v>29</v>
      </c>
    </row>
    <row r="5762" spans="1:17" x14ac:dyDescent="0.2">
      <c r="A5762" s="8" t="s">
        <v>5662</v>
      </c>
      <c r="D5762" s="8" t="s">
        <v>8152</v>
      </c>
      <c r="G5762" s="8" t="s">
        <v>5127</v>
      </c>
      <c r="M5762" t="s">
        <v>5662</v>
      </c>
      <c r="N5762">
        <v>92</v>
      </c>
      <c r="P5762" t="s">
        <v>8152</v>
      </c>
      <c r="Q5762">
        <v>32</v>
      </c>
    </row>
    <row r="5763" spans="1:17" x14ac:dyDescent="0.2">
      <c r="A5763" s="8" t="s">
        <v>5740</v>
      </c>
      <c r="D5763" s="8" t="s">
        <v>2771</v>
      </c>
      <c r="G5763" s="8" t="s">
        <v>5133</v>
      </c>
      <c r="M5763" t="s">
        <v>5740</v>
      </c>
      <c r="N5763">
        <v>76</v>
      </c>
      <c r="P5763" t="s">
        <v>2771</v>
      </c>
      <c r="Q5763">
        <v>151</v>
      </c>
    </row>
    <row r="5764" spans="1:17" x14ac:dyDescent="0.2">
      <c r="A5764" s="8" t="s">
        <v>7890</v>
      </c>
      <c r="D5764" s="8" t="s">
        <v>2373</v>
      </c>
      <c r="G5764" s="8" t="s">
        <v>5134</v>
      </c>
      <c r="M5764" t="s">
        <v>7890</v>
      </c>
      <c r="N5764">
        <v>54</v>
      </c>
      <c r="P5764" t="s">
        <v>2373</v>
      </c>
      <c r="Q5764">
        <v>142</v>
      </c>
    </row>
    <row r="5765" spans="1:17" x14ac:dyDescent="0.2">
      <c r="A5765" s="8" t="s">
        <v>5877</v>
      </c>
      <c r="D5765" s="8" t="s">
        <v>6278</v>
      </c>
      <c r="G5765" s="8" t="s">
        <v>1728</v>
      </c>
      <c r="M5765" t="s">
        <v>5877</v>
      </c>
      <c r="N5765">
        <v>55</v>
      </c>
      <c r="P5765" t="s">
        <v>6278</v>
      </c>
      <c r="Q5765">
        <v>129</v>
      </c>
    </row>
    <row r="5766" spans="1:17" x14ac:dyDescent="0.2">
      <c r="A5766" s="8" t="s">
        <v>5887</v>
      </c>
      <c r="D5766" s="8" t="s">
        <v>7878</v>
      </c>
      <c r="G5766" s="8" t="s">
        <v>5185</v>
      </c>
      <c r="M5766" t="s">
        <v>5887</v>
      </c>
      <c r="N5766">
        <v>70</v>
      </c>
      <c r="P5766" t="s">
        <v>7878</v>
      </c>
      <c r="Q5766">
        <v>145</v>
      </c>
    </row>
    <row r="5767" spans="1:17" x14ac:dyDescent="0.2">
      <c r="A5767" s="8" t="s">
        <v>5977</v>
      </c>
      <c r="D5767" s="8" t="s">
        <v>1364</v>
      </c>
      <c r="G5767" s="8" t="s">
        <v>5190</v>
      </c>
      <c r="M5767" t="s">
        <v>5977</v>
      </c>
      <c r="N5767">
        <v>43</v>
      </c>
      <c r="P5767" t="s">
        <v>1364</v>
      </c>
      <c r="Q5767">
        <v>134</v>
      </c>
    </row>
    <row r="5768" spans="1:17" x14ac:dyDescent="0.2">
      <c r="A5768" s="8" t="s">
        <v>2764</v>
      </c>
      <c r="D5768" s="8" t="s">
        <v>5618</v>
      </c>
      <c r="G5768" s="8" t="s">
        <v>5254</v>
      </c>
      <c r="M5768" t="s">
        <v>2764</v>
      </c>
      <c r="N5768">
        <v>143</v>
      </c>
      <c r="P5768" t="s">
        <v>5618</v>
      </c>
      <c r="Q5768">
        <v>123</v>
      </c>
    </row>
    <row r="5769" spans="1:17" x14ac:dyDescent="0.2">
      <c r="A5769" s="8" t="s">
        <v>6224</v>
      </c>
      <c r="D5769" s="8" t="s">
        <v>5620</v>
      </c>
      <c r="G5769" s="8" t="s">
        <v>5257</v>
      </c>
      <c r="M5769" t="s">
        <v>6224</v>
      </c>
      <c r="N5769">
        <v>123</v>
      </c>
      <c r="P5769" t="s">
        <v>5620</v>
      </c>
      <c r="Q5769">
        <v>110</v>
      </c>
    </row>
    <row r="5770" spans="1:17" x14ac:dyDescent="0.2">
      <c r="A5770" s="8" t="s">
        <v>6296</v>
      </c>
      <c r="D5770" s="8" t="s">
        <v>1591</v>
      </c>
      <c r="G5770" s="8" t="s">
        <v>5338</v>
      </c>
      <c r="M5770" t="s">
        <v>6296</v>
      </c>
      <c r="N5770">
        <v>119</v>
      </c>
      <c r="P5770" t="s">
        <v>1591</v>
      </c>
      <c r="Q5770">
        <v>115</v>
      </c>
    </row>
    <row r="5771" spans="1:17" x14ac:dyDescent="0.2">
      <c r="A5771" s="8" t="s">
        <v>6306</v>
      </c>
      <c r="D5771" s="8" t="s">
        <v>5653</v>
      </c>
      <c r="G5771" s="8" t="s">
        <v>5345</v>
      </c>
      <c r="M5771" t="s">
        <v>6306</v>
      </c>
      <c r="N5771">
        <v>99</v>
      </c>
      <c r="P5771" t="s">
        <v>5653</v>
      </c>
      <c r="Q5771">
        <v>102</v>
      </c>
    </row>
    <row r="5772" spans="1:17" x14ac:dyDescent="0.2">
      <c r="A5772" s="8" t="s">
        <v>7891</v>
      </c>
      <c r="D5772" s="8" t="s">
        <v>1738</v>
      </c>
      <c r="G5772" s="8" t="s">
        <v>5427</v>
      </c>
      <c r="M5772" t="s">
        <v>7891</v>
      </c>
      <c r="N5772">
        <v>134</v>
      </c>
      <c r="P5772" t="s">
        <v>1738</v>
      </c>
      <c r="Q5772">
        <v>95</v>
      </c>
    </row>
    <row r="5773" spans="1:17" x14ac:dyDescent="0.2">
      <c r="A5773" s="8" t="s">
        <v>7892</v>
      </c>
      <c r="D5773" s="8" t="s">
        <v>7879</v>
      </c>
      <c r="G5773" s="8" t="s">
        <v>2612</v>
      </c>
      <c r="M5773" t="s">
        <v>7892</v>
      </c>
      <c r="N5773">
        <v>85</v>
      </c>
      <c r="P5773" t="s">
        <v>7879</v>
      </c>
      <c r="Q5773">
        <v>83</v>
      </c>
    </row>
    <row r="5774" spans="1:17" x14ac:dyDescent="0.2">
      <c r="A5774" s="8" t="s">
        <v>7893</v>
      </c>
      <c r="D5774" s="8" t="s">
        <v>7880</v>
      </c>
      <c r="G5774" s="8" t="s">
        <v>1920</v>
      </c>
      <c r="M5774" t="s">
        <v>7893</v>
      </c>
      <c r="N5774">
        <v>57</v>
      </c>
      <c r="P5774" t="s">
        <v>7880</v>
      </c>
      <c r="Q5774">
        <v>62</v>
      </c>
    </row>
    <row r="5775" spans="1:17" x14ac:dyDescent="0.2">
      <c r="A5775" s="8" t="s">
        <v>7052</v>
      </c>
      <c r="D5775" s="8" t="s">
        <v>5783</v>
      </c>
      <c r="G5775" s="8" t="s">
        <v>2230</v>
      </c>
      <c r="M5775" t="s">
        <v>7052</v>
      </c>
      <c r="N5775">
        <v>56</v>
      </c>
      <c r="P5775" t="s">
        <v>5783</v>
      </c>
      <c r="Q5775">
        <v>89</v>
      </c>
    </row>
    <row r="5776" spans="1:17" x14ac:dyDescent="0.2">
      <c r="A5776" s="8" t="s">
        <v>2679</v>
      </c>
      <c r="D5776" s="8" t="s">
        <v>5819</v>
      </c>
      <c r="G5776" s="8" t="s">
        <v>2158</v>
      </c>
      <c r="M5776" t="s">
        <v>2679</v>
      </c>
      <c r="N5776">
        <v>137</v>
      </c>
      <c r="P5776" t="s">
        <v>5819</v>
      </c>
      <c r="Q5776">
        <v>84</v>
      </c>
    </row>
    <row r="5777" spans="1:17" x14ac:dyDescent="0.2">
      <c r="A5777" s="8" t="s">
        <v>2185</v>
      </c>
      <c r="D5777" s="8" t="s">
        <v>5858</v>
      </c>
      <c r="G5777" s="8" t="s">
        <v>2395</v>
      </c>
      <c r="M5777" t="s">
        <v>2185</v>
      </c>
      <c r="N5777">
        <v>146</v>
      </c>
      <c r="P5777" t="s">
        <v>5858</v>
      </c>
      <c r="Q5777">
        <v>56</v>
      </c>
    </row>
    <row r="5778" spans="1:17" x14ac:dyDescent="0.2">
      <c r="A5778" s="8" t="s">
        <v>7053</v>
      </c>
      <c r="D5778" s="8" t="s">
        <v>5928</v>
      </c>
      <c r="G5778" s="8" t="s">
        <v>1463</v>
      </c>
      <c r="M5778" t="s">
        <v>7053</v>
      </c>
      <c r="N5778">
        <v>126</v>
      </c>
      <c r="P5778" t="s">
        <v>5928</v>
      </c>
      <c r="Q5778">
        <v>86</v>
      </c>
    </row>
    <row r="5779" spans="1:17" x14ac:dyDescent="0.2">
      <c r="A5779" s="8" t="s">
        <v>5110</v>
      </c>
      <c r="D5779" s="8" t="s">
        <v>5994</v>
      </c>
      <c r="G5779" s="8" t="s">
        <v>5592</v>
      </c>
      <c r="M5779" t="s">
        <v>5110</v>
      </c>
      <c r="N5779">
        <v>102</v>
      </c>
      <c r="P5779" t="s">
        <v>5994</v>
      </c>
      <c r="Q5779">
        <v>69</v>
      </c>
    </row>
    <row r="5780" spans="1:17" x14ac:dyDescent="0.2">
      <c r="A5780" s="8" t="s">
        <v>5114</v>
      </c>
      <c r="D5780" s="8" t="s">
        <v>5995</v>
      </c>
      <c r="G5780" s="8" t="s">
        <v>5718</v>
      </c>
      <c r="M5780" t="s">
        <v>5114</v>
      </c>
      <c r="N5780">
        <v>89</v>
      </c>
      <c r="P5780" t="s">
        <v>5995</v>
      </c>
      <c r="Q5780">
        <v>53</v>
      </c>
    </row>
    <row r="5781" spans="1:17" x14ac:dyDescent="0.2">
      <c r="A5781" s="8" t="s">
        <v>5150</v>
      </c>
      <c r="D5781" s="8" t="s">
        <v>6001</v>
      </c>
      <c r="G5781" s="8" t="s">
        <v>7874</v>
      </c>
      <c r="M5781" t="s">
        <v>5150</v>
      </c>
      <c r="N5781">
        <v>72</v>
      </c>
      <c r="P5781" t="s">
        <v>6001</v>
      </c>
      <c r="Q5781">
        <v>68</v>
      </c>
    </row>
    <row r="5782" spans="1:17" x14ac:dyDescent="0.2">
      <c r="A5782" s="8" t="s">
        <v>7303</v>
      </c>
      <c r="D5782" s="8" t="s">
        <v>6004</v>
      </c>
      <c r="G5782" s="8" t="s">
        <v>5816</v>
      </c>
      <c r="M5782" t="s">
        <v>7303</v>
      </c>
      <c r="N5782">
        <v>61</v>
      </c>
      <c r="P5782" t="s">
        <v>6004</v>
      </c>
      <c r="Q5782">
        <v>56</v>
      </c>
    </row>
    <row r="5783" spans="1:17" x14ac:dyDescent="0.2">
      <c r="A5783" s="8" t="s">
        <v>5364</v>
      </c>
      <c r="D5783" s="8" t="s">
        <v>7881</v>
      </c>
      <c r="G5783" s="8" t="s">
        <v>5861</v>
      </c>
      <c r="M5783" t="s">
        <v>5364</v>
      </c>
      <c r="N5783">
        <v>44</v>
      </c>
      <c r="P5783" t="s">
        <v>7881</v>
      </c>
      <c r="Q5783">
        <v>39</v>
      </c>
    </row>
    <row r="5784" spans="1:17" x14ac:dyDescent="0.2">
      <c r="A5784" s="8" t="s">
        <v>5485</v>
      </c>
      <c r="D5784" s="8" t="s">
        <v>6076</v>
      </c>
      <c r="G5784" s="8" t="s">
        <v>5929</v>
      </c>
      <c r="M5784" t="s">
        <v>5485</v>
      </c>
      <c r="N5784">
        <v>126</v>
      </c>
      <c r="P5784" t="s">
        <v>6076</v>
      </c>
      <c r="Q5784">
        <v>49</v>
      </c>
    </row>
    <row r="5785" spans="1:17" x14ac:dyDescent="0.2">
      <c r="A5785" s="8" t="s">
        <v>2509</v>
      </c>
      <c r="D5785" s="8" t="s">
        <v>6080</v>
      </c>
      <c r="G5785" s="8" t="s">
        <v>5933</v>
      </c>
      <c r="M5785" t="s">
        <v>2509</v>
      </c>
      <c r="N5785">
        <v>137</v>
      </c>
      <c r="P5785" t="s">
        <v>6080</v>
      </c>
      <c r="Q5785">
        <v>42</v>
      </c>
    </row>
    <row r="5786" spans="1:17" x14ac:dyDescent="0.2">
      <c r="A5786" s="8" t="s">
        <v>5556</v>
      </c>
      <c r="D5786" s="8" t="s">
        <v>6120</v>
      </c>
      <c r="G5786" s="8" t="s">
        <v>5999</v>
      </c>
      <c r="M5786" t="s">
        <v>5556</v>
      </c>
      <c r="N5786">
        <v>121</v>
      </c>
      <c r="P5786" t="s">
        <v>6120</v>
      </c>
      <c r="Q5786">
        <v>40</v>
      </c>
    </row>
    <row r="5787" spans="1:17" x14ac:dyDescent="0.2">
      <c r="A5787" s="8" t="s">
        <v>1499</v>
      </c>
      <c r="D5787" s="8" t="s">
        <v>6158</v>
      </c>
      <c r="G5787" s="8" t="s">
        <v>7302</v>
      </c>
      <c r="M5787" t="s">
        <v>1499</v>
      </c>
      <c r="N5787">
        <v>110</v>
      </c>
      <c r="P5787" t="s">
        <v>6158</v>
      </c>
      <c r="Q5787">
        <v>41</v>
      </c>
    </row>
    <row r="5788" spans="1:17" x14ac:dyDescent="0.2">
      <c r="A5788" s="8" t="s">
        <v>4213</v>
      </c>
      <c r="D5788" s="8" t="s">
        <v>6743</v>
      </c>
      <c r="G5788" s="8" t="s">
        <v>6118</v>
      </c>
      <c r="M5788" t="s">
        <v>4213</v>
      </c>
      <c r="N5788">
        <v>83</v>
      </c>
      <c r="P5788" t="s">
        <v>6743</v>
      </c>
      <c r="Q5788">
        <v>27</v>
      </c>
    </row>
    <row r="5789" spans="1:17" x14ac:dyDescent="0.2">
      <c r="A5789" s="8" t="s">
        <v>4259</v>
      </c>
      <c r="D5789" s="8" t="s">
        <v>7046</v>
      </c>
      <c r="G5789" s="8" t="s">
        <v>6157</v>
      </c>
      <c r="M5789" t="s">
        <v>4259</v>
      </c>
      <c r="N5789">
        <v>101</v>
      </c>
      <c r="P5789" t="s">
        <v>7046</v>
      </c>
      <c r="Q5789">
        <v>23</v>
      </c>
    </row>
    <row r="5790" spans="1:17" x14ac:dyDescent="0.2">
      <c r="A5790" s="8" t="s">
        <v>7054</v>
      </c>
      <c r="D5790" s="8" t="s">
        <v>2856</v>
      </c>
      <c r="G5790" s="8" t="s">
        <v>2904</v>
      </c>
      <c r="M5790" t="s">
        <v>7054</v>
      </c>
      <c r="N5790">
        <v>82</v>
      </c>
      <c r="P5790" t="s">
        <v>2856</v>
      </c>
      <c r="Q5790">
        <v>184</v>
      </c>
    </row>
    <row r="5791" spans="1:17" x14ac:dyDescent="0.2">
      <c r="A5791" s="8" t="s">
        <v>4354</v>
      </c>
      <c r="D5791" s="8" t="s">
        <v>2405</v>
      </c>
      <c r="G5791" s="8" t="s">
        <v>1904</v>
      </c>
      <c r="M5791" t="s">
        <v>4354</v>
      </c>
      <c r="N5791">
        <v>85</v>
      </c>
      <c r="P5791" t="s">
        <v>2405</v>
      </c>
      <c r="Q5791">
        <v>170</v>
      </c>
    </row>
    <row r="5792" spans="1:17" x14ac:dyDescent="0.2">
      <c r="A5792" s="8" t="s">
        <v>4386</v>
      </c>
      <c r="D5792" s="8" t="s">
        <v>2215</v>
      </c>
      <c r="G5792" s="8" t="s">
        <v>2216</v>
      </c>
      <c r="M5792" t="s">
        <v>4386</v>
      </c>
      <c r="N5792">
        <v>74</v>
      </c>
      <c r="P5792" t="s">
        <v>2215</v>
      </c>
      <c r="Q5792">
        <v>153</v>
      </c>
    </row>
    <row r="5793" spans="1:17" x14ac:dyDescent="0.2">
      <c r="A5793" s="8" t="s">
        <v>4465</v>
      </c>
      <c r="D5793" s="8" t="s">
        <v>6231</v>
      </c>
      <c r="G5793" s="8" t="s">
        <v>6271</v>
      </c>
      <c r="M5793" t="s">
        <v>4465</v>
      </c>
      <c r="N5793">
        <v>91</v>
      </c>
      <c r="P5793" t="s">
        <v>6231</v>
      </c>
      <c r="Q5793">
        <v>148</v>
      </c>
    </row>
    <row r="5794" spans="1:17" x14ac:dyDescent="0.2">
      <c r="A5794" s="8" t="s">
        <v>4518</v>
      </c>
      <c r="D5794" s="8" t="s">
        <v>6275</v>
      </c>
      <c r="G5794" s="8" t="s">
        <v>6276</v>
      </c>
      <c r="M5794" t="s">
        <v>4518</v>
      </c>
      <c r="N5794">
        <v>65</v>
      </c>
      <c r="P5794" t="s">
        <v>6275</v>
      </c>
      <c r="Q5794">
        <v>125</v>
      </c>
    </row>
    <row r="5795" spans="1:17" x14ac:dyDescent="0.2">
      <c r="A5795" s="8" t="s">
        <v>7894</v>
      </c>
      <c r="D5795" s="8" t="s">
        <v>6310</v>
      </c>
      <c r="G5795" s="8" t="s">
        <v>7875</v>
      </c>
      <c r="M5795" t="s">
        <v>7894</v>
      </c>
      <c r="N5795">
        <v>62</v>
      </c>
      <c r="P5795" t="s">
        <v>6310</v>
      </c>
      <c r="Q5795">
        <v>121</v>
      </c>
    </row>
    <row r="5796" spans="1:17" x14ac:dyDescent="0.2">
      <c r="A5796" s="8" t="s">
        <v>4631</v>
      </c>
      <c r="D5796" s="8" t="s">
        <v>1472</v>
      </c>
      <c r="G5796" s="8" t="s">
        <v>7876</v>
      </c>
      <c r="M5796" t="s">
        <v>4631</v>
      </c>
      <c r="N5796">
        <v>60</v>
      </c>
      <c r="P5796" t="s">
        <v>1472</v>
      </c>
      <c r="Q5796">
        <v>152</v>
      </c>
    </row>
    <row r="5797" spans="1:17" x14ac:dyDescent="0.2">
      <c r="A5797" s="8" t="s">
        <v>4715</v>
      </c>
      <c r="D5797" s="8" t="s">
        <v>1507</v>
      </c>
      <c r="G5797" s="8" t="s">
        <v>5299</v>
      </c>
      <c r="M5797" t="s">
        <v>4715</v>
      </c>
      <c r="N5797">
        <v>47</v>
      </c>
      <c r="P5797" t="s">
        <v>1507</v>
      </c>
      <c r="Q5797">
        <v>129</v>
      </c>
    </row>
    <row r="5798" spans="1:17" x14ac:dyDescent="0.2">
      <c r="A5798" s="8" t="s">
        <v>4713</v>
      </c>
      <c r="D5798" s="8" t="s">
        <v>1440</v>
      </c>
      <c r="G5798" s="8" t="s">
        <v>7138</v>
      </c>
      <c r="M5798" t="s">
        <v>4713</v>
      </c>
      <c r="N5798">
        <v>39</v>
      </c>
      <c r="P5798" t="s">
        <v>1440</v>
      </c>
      <c r="Q5798">
        <v>115</v>
      </c>
    </row>
    <row r="5799" spans="1:17" x14ac:dyDescent="0.2">
      <c r="A5799" s="8" t="s">
        <v>4800</v>
      </c>
      <c r="D5799" s="8" t="s">
        <v>3436</v>
      </c>
      <c r="G5799" s="8" t="s">
        <v>5430</v>
      </c>
      <c r="M5799" t="s">
        <v>4800</v>
      </c>
      <c r="N5799">
        <v>28</v>
      </c>
      <c r="P5799" t="s">
        <v>3436</v>
      </c>
      <c r="Q5799">
        <v>105</v>
      </c>
    </row>
    <row r="5800" spans="1:17" x14ac:dyDescent="0.2">
      <c r="A5800" s="8" t="s">
        <v>4916</v>
      </c>
      <c r="D5800" s="8" t="s">
        <v>1668</v>
      </c>
      <c r="G5800" s="8" t="s">
        <v>2462</v>
      </c>
      <c r="M5800" t="s">
        <v>4916</v>
      </c>
      <c r="N5800">
        <v>120</v>
      </c>
      <c r="P5800" t="s">
        <v>1668</v>
      </c>
      <c r="Q5800">
        <v>125</v>
      </c>
    </row>
    <row r="5801" spans="1:17" x14ac:dyDescent="0.2">
      <c r="A5801" s="8" t="s">
        <v>7895</v>
      </c>
      <c r="D5801" s="8" t="s">
        <v>1574</v>
      </c>
      <c r="G5801" s="8" t="s">
        <v>2541</v>
      </c>
      <c r="M5801" t="s">
        <v>7895</v>
      </c>
      <c r="N5801">
        <v>134</v>
      </c>
      <c r="P5801" t="s">
        <v>1574</v>
      </c>
      <c r="Q5801">
        <v>118</v>
      </c>
    </row>
    <row r="5802" spans="1:17" x14ac:dyDescent="0.2">
      <c r="A5802" s="8" t="s">
        <v>2892</v>
      </c>
      <c r="D5802" s="8" t="s">
        <v>3494</v>
      </c>
      <c r="G5802" s="8" t="s">
        <v>1468</v>
      </c>
      <c r="M5802" t="s">
        <v>2892</v>
      </c>
      <c r="N5802">
        <v>182</v>
      </c>
      <c r="P5802" t="s">
        <v>3494</v>
      </c>
      <c r="Q5802">
        <v>106</v>
      </c>
    </row>
    <row r="5803" spans="1:17" x14ac:dyDescent="0.2">
      <c r="A5803" s="8" t="s">
        <v>2441</v>
      </c>
      <c r="D5803" s="8" t="s">
        <v>3530</v>
      </c>
      <c r="G5803" s="8" t="s">
        <v>7045</v>
      </c>
      <c r="M5803" t="s">
        <v>2441</v>
      </c>
      <c r="N5803">
        <v>168</v>
      </c>
      <c r="P5803" t="s">
        <v>3530</v>
      </c>
      <c r="Q5803">
        <v>102</v>
      </c>
    </row>
    <row r="5804" spans="1:17" x14ac:dyDescent="0.2">
      <c r="A5804" s="8" t="s">
        <v>2134</v>
      </c>
      <c r="D5804" s="8" t="s">
        <v>7047</v>
      </c>
      <c r="G5804" s="8" t="s">
        <v>1643</v>
      </c>
      <c r="M5804" t="s">
        <v>2134</v>
      </c>
      <c r="N5804">
        <v>157</v>
      </c>
      <c r="P5804" t="s">
        <v>7047</v>
      </c>
      <c r="Q5804">
        <v>83</v>
      </c>
    </row>
    <row r="5805" spans="1:17" x14ac:dyDescent="0.2">
      <c r="A5805" s="8" t="s">
        <v>2183</v>
      </c>
      <c r="D5805" s="8" t="s">
        <v>7048</v>
      </c>
      <c r="G5805" s="8" t="s">
        <v>7877</v>
      </c>
      <c r="M5805" t="s">
        <v>2183</v>
      </c>
      <c r="N5805">
        <v>137</v>
      </c>
      <c r="P5805" t="s">
        <v>7048</v>
      </c>
      <c r="Q5805">
        <v>75</v>
      </c>
    </row>
    <row r="5806" spans="1:17" x14ac:dyDescent="0.2">
      <c r="A5806" s="8" t="s">
        <v>4968</v>
      </c>
      <c r="D5806" s="8" t="s">
        <v>1812</v>
      </c>
      <c r="G5806" s="8" t="s">
        <v>5753</v>
      </c>
      <c r="M5806" t="s">
        <v>4968</v>
      </c>
      <c r="N5806">
        <v>110</v>
      </c>
      <c r="P5806" t="s">
        <v>1812</v>
      </c>
      <c r="Q5806">
        <v>108</v>
      </c>
    </row>
    <row r="5807" spans="1:17" x14ac:dyDescent="0.2">
      <c r="A5807" s="8" t="s">
        <v>8020</v>
      </c>
      <c r="D5807" s="8" t="s">
        <v>1707</v>
      </c>
      <c r="G5807" s="8" t="s">
        <v>5757</v>
      </c>
      <c r="M5807" t="s">
        <v>8020</v>
      </c>
      <c r="N5807">
        <v>62</v>
      </c>
      <c r="P5807" t="s">
        <v>1707</v>
      </c>
      <c r="Q5807">
        <v>95</v>
      </c>
    </row>
    <row r="5808" spans="1:17" x14ac:dyDescent="0.2">
      <c r="A5808" s="8" t="s">
        <v>3130</v>
      </c>
      <c r="D5808" s="8" t="s">
        <v>3554</v>
      </c>
      <c r="G5808" s="8" t="s">
        <v>5786</v>
      </c>
      <c r="M5808" t="s">
        <v>3130</v>
      </c>
      <c r="N5808">
        <v>59</v>
      </c>
      <c r="P5808" t="s">
        <v>3554</v>
      </c>
      <c r="Q5808">
        <v>75</v>
      </c>
    </row>
    <row r="5809" spans="1:17" x14ac:dyDescent="0.2">
      <c r="A5809" s="8" t="s">
        <v>7086</v>
      </c>
      <c r="D5809" s="8" t="s">
        <v>3585</v>
      </c>
      <c r="G5809" s="8" t="s">
        <v>5860</v>
      </c>
      <c r="M5809" t="s">
        <v>7086</v>
      </c>
      <c r="N5809">
        <v>112</v>
      </c>
      <c r="P5809" t="s">
        <v>3585</v>
      </c>
      <c r="Q5809">
        <v>75</v>
      </c>
    </row>
    <row r="5810" spans="1:17" x14ac:dyDescent="0.2">
      <c r="A5810" s="8" t="s">
        <v>2920</v>
      </c>
      <c r="D5810" s="8" t="s">
        <v>3591</v>
      </c>
      <c r="G5810" s="8" t="s">
        <v>5998</v>
      </c>
      <c r="M5810" t="s">
        <v>2920</v>
      </c>
      <c r="N5810">
        <v>106</v>
      </c>
      <c r="P5810" t="s">
        <v>3591</v>
      </c>
      <c r="Q5810">
        <v>75</v>
      </c>
    </row>
    <row r="5811" spans="1:17" x14ac:dyDescent="0.2">
      <c r="A5811" s="8" t="s">
        <v>7896</v>
      </c>
      <c r="D5811" s="8" t="s">
        <v>3616</v>
      </c>
      <c r="G5811" s="8" t="s">
        <v>6005</v>
      </c>
      <c r="M5811" t="s">
        <v>7896</v>
      </c>
      <c r="N5811">
        <v>97</v>
      </c>
      <c r="P5811" t="s">
        <v>3616</v>
      </c>
      <c r="Q5811">
        <v>62</v>
      </c>
    </row>
    <row r="5812" spans="1:17" x14ac:dyDescent="0.2">
      <c r="A5812" s="8" t="s">
        <v>2975</v>
      </c>
      <c r="D5812" s="8" t="s">
        <v>7882</v>
      </c>
      <c r="G5812" s="8" t="s">
        <v>8456</v>
      </c>
      <c r="M5812" t="s">
        <v>2975</v>
      </c>
      <c r="N5812">
        <v>100</v>
      </c>
      <c r="P5812" t="s">
        <v>7882</v>
      </c>
      <c r="Q5812">
        <v>53</v>
      </c>
    </row>
    <row r="5813" spans="1:17" x14ac:dyDescent="0.2">
      <c r="A5813" s="8" t="s">
        <v>6320</v>
      </c>
      <c r="D5813" s="8" t="s">
        <v>1856</v>
      </c>
      <c r="G5813" s="8" t="s">
        <v>6081</v>
      </c>
      <c r="M5813" t="s">
        <v>6320</v>
      </c>
      <c r="N5813">
        <v>89</v>
      </c>
      <c r="P5813" t="s">
        <v>1856</v>
      </c>
      <c r="Q5813">
        <v>93</v>
      </c>
    </row>
    <row r="5814" spans="1:17" x14ac:dyDescent="0.2">
      <c r="A5814" s="8" t="s">
        <v>3017</v>
      </c>
      <c r="D5814" s="8" t="s">
        <v>3628</v>
      </c>
      <c r="G5814" s="8" t="s">
        <v>8152</v>
      </c>
      <c r="M5814" t="s">
        <v>3017</v>
      </c>
      <c r="N5814">
        <v>83</v>
      </c>
      <c r="P5814" t="s">
        <v>3628</v>
      </c>
      <c r="Q5814">
        <v>82</v>
      </c>
    </row>
    <row r="5815" spans="1:17" x14ac:dyDescent="0.2">
      <c r="A5815" s="8" t="s">
        <v>3037</v>
      </c>
      <c r="D5815" s="8" t="s">
        <v>3663</v>
      </c>
      <c r="G5815" s="8" t="s">
        <v>2771</v>
      </c>
      <c r="M5815" t="s">
        <v>3037</v>
      </c>
      <c r="N5815">
        <v>69</v>
      </c>
      <c r="P5815" t="s">
        <v>3663</v>
      </c>
      <c r="Q5815">
        <v>68</v>
      </c>
    </row>
    <row r="5816" spans="1:17" x14ac:dyDescent="0.2">
      <c r="A5816" s="8" t="s">
        <v>3150</v>
      </c>
      <c r="D5816" s="8" t="s">
        <v>3716</v>
      </c>
      <c r="G5816" s="8" t="s">
        <v>2373</v>
      </c>
      <c r="M5816" t="s">
        <v>3150</v>
      </c>
      <c r="N5816">
        <v>65</v>
      </c>
      <c r="P5816" t="s">
        <v>3716</v>
      </c>
      <c r="Q5816">
        <v>58</v>
      </c>
    </row>
    <row r="5817" spans="1:17" x14ac:dyDescent="0.2">
      <c r="A5817" s="8" t="s">
        <v>7897</v>
      </c>
      <c r="D5817" s="8" t="s">
        <v>3781</v>
      </c>
      <c r="G5817" s="8" t="s">
        <v>6278</v>
      </c>
      <c r="M5817" t="s">
        <v>7897</v>
      </c>
      <c r="N5817">
        <v>62</v>
      </c>
      <c r="P5817" t="s">
        <v>3781</v>
      </c>
      <c r="Q5817">
        <v>86</v>
      </c>
    </row>
    <row r="5818" spans="1:17" x14ac:dyDescent="0.2">
      <c r="A5818" s="8" t="s">
        <v>3291</v>
      </c>
      <c r="D5818" s="8" t="s">
        <v>3777</v>
      </c>
      <c r="G5818" s="8" t="s">
        <v>1364</v>
      </c>
      <c r="M5818" t="s">
        <v>3291</v>
      </c>
      <c r="N5818">
        <v>139</v>
      </c>
      <c r="P5818" t="s">
        <v>3777</v>
      </c>
      <c r="Q5818">
        <v>81</v>
      </c>
    </row>
    <row r="5819" spans="1:17" x14ac:dyDescent="0.2">
      <c r="A5819" s="8" t="s">
        <v>2630</v>
      </c>
      <c r="D5819" s="8" t="s">
        <v>3822</v>
      </c>
      <c r="G5819" s="8" t="s">
        <v>5618</v>
      </c>
      <c r="M5819" t="s">
        <v>2630</v>
      </c>
      <c r="N5819">
        <v>153</v>
      </c>
      <c r="P5819" t="s">
        <v>3822</v>
      </c>
      <c r="Q5819">
        <v>71</v>
      </c>
    </row>
    <row r="5820" spans="1:17" x14ac:dyDescent="0.2">
      <c r="A5820" s="8" t="s">
        <v>2237</v>
      </c>
      <c r="D5820" s="8" t="s">
        <v>3909</v>
      </c>
      <c r="G5820" s="8" t="s">
        <v>5620</v>
      </c>
      <c r="M5820" t="s">
        <v>2237</v>
      </c>
      <c r="N5820">
        <v>134</v>
      </c>
      <c r="P5820" t="s">
        <v>3909</v>
      </c>
      <c r="Q5820">
        <v>60</v>
      </c>
    </row>
    <row r="5821" spans="1:17" x14ac:dyDescent="0.2">
      <c r="A5821" s="8" t="s">
        <v>3339</v>
      </c>
      <c r="D5821" s="8" t="s">
        <v>3904</v>
      </c>
      <c r="G5821" s="8" t="s">
        <v>1591</v>
      </c>
      <c r="M5821" t="s">
        <v>3339</v>
      </c>
      <c r="N5821">
        <v>127</v>
      </c>
      <c r="P5821" t="s">
        <v>3904</v>
      </c>
      <c r="Q5821">
        <v>58</v>
      </c>
    </row>
    <row r="5822" spans="1:17" x14ac:dyDescent="0.2">
      <c r="A5822" s="8" t="s">
        <v>7898</v>
      </c>
      <c r="D5822" s="8" t="s">
        <v>3916</v>
      </c>
      <c r="G5822" s="8" t="s">
        <v>5653</v>
      </c>
      <c r="M5822" t="s">
        <v>7898</v>
      </c>
      <c r="N5822">
        <v>83</v>
      </c>
      <c r="P5822" t="s">
        <v>3916</v>
      </c>
      <c r="Q5822">
        <v>48</v>
      </c>
    </row>
    <row r="5823" spans="1:17" x14ac:dyDescent="0.2">
      <c r="A5823" s="8" t="s">
        <v>6746</v>
      </c>
      <c r="D5823" s="8" t="s">
        <v>6744</v>
      </c>
      <c r="G5823" s="8" t="s">
        <v>1738</v>
      </c>
      <c r="M5823" t="s">
        <v>6746</v>
      </c>
      <c r="N5823">
        <v>85</v>
      </c>
      <c r="P5823" t="s">
        <v>6744</v>
      </c>
      <c r="Q5823">
        <v>49</v>
      </c>
    </row>
    <row r="5824" spans="1:17" x14ac:dyDescent="0.2">
      <c r="A5824" s="8" t="s">
        <v>4325</v>
      </c>
      <c r="D5824" s="8" t="s">
        <v>7049</v>
      </c>
      <c r="G5824" s="8" t="s">
        <v>7879</v>
      </c>
      <c r="M5824" t="s">
        <v>4325</v>
      </c>
      <c r="N5824">
        <v>73</v>
      </c>
      <c r="P5824" t="s">
        <v>7049</v>
      </c>
      <c r="Q5824">
        <v>35</v>
      </c>
    </row>
    <row r="5825" spans="1:17" x14ac:dyDescent="0.2">
      <c r="A5825" s="8" t="s">
        <v>4537</v>
      </c>
      <c r="D5825" s="8" t="s">
        <v>3927</v>
      </c>
      <c r="G5825" s="8" t="s">
        <v>7880</v>
      </c>
      <c r="M5825" t="s">
        <v>4537</v>
      </c>
      <c r="N5825">
        <v>59</v>
      </c>
      <c r="P5825" t="s">
        <v>3927</v>
      </c>
      <c r="Q5825">
        <v>59</v>
      </c>
    </row>
    <row r="5826" spans="1:17" x14ac:dyDescent="0.2">
      <c r="A5826" s="8" t="s">
        <v>4768</v>
      </c>
      <c r="D5826" s="8" t="s">
        <v>3939</v>
      </c>
      <c r="G5826" s="8" t="s">
        <v>5783</v>
      </c>
      <c r="M5826" t="s">
        <v>4768</v>
      </c>
      <c r="N5826">
        <v>68</v>
      </c>
      <c r="P5826" t="s">
        <v>3939</v>
      </c>
      <c r="Q5826">
        <v>46</v>
      </c>
    </row>
    <row r="5827" spans="1:17" x14ac:dyDescent="0.2">
      <c r="A5827" s="8" t="s">
        <v>4986</v>
      </c>
      <c r="D5827" s="8" t="s">
        <v>3988</v>
      </c>
      <c r="G5827" s="8" t="s">
        <v>5819</v>
      </c>
      <c r="M5827" t="s">
        <v>4986</v>
      </c>
      <c r="N5827">
        <v>116</v>
      </c>
      <c r="P5827" t="s">
        <v>3988</v>
      </c>
      <c r="Q5827">
        <v>49</v>
      </c>
    </row>
    <row r="5828" spans="1:17" x14ac:dyDescent="0.2">
      <c r="A5828" s="8" t="s">
        <v>6236</v>
      </c>
      <c r="D5828" s="8" t="s">
        <v>3996</v>
      </c>
      <c r="G5828" s="8" t="s">
        <v>5858</v>
      </c>
      <c r="M5828" t="s">
        <v>6236</v>
      </c>
      <c r="N5828">
        <v>122</v>
      </c>
      <c r="P5828" t="s">
        <v>3996</v>
      </c>
      <c r="Q5828">
        <v>30</v>
      </c>
    </row>
    <row r="5829" spans="1:17" x14ac:dyDescent="0.2">
      <c r="A5829" s="8" t="s">
        <v>6314</v>
      </c>
      <c r="D5829" s="8" t="s">
        <v>4004</v>
      </c>
      <c r="G5829" s="8" t="s">
        <v>5928</v>
      </c>
      <c r="M5829" t="s">
        <v>6314</v>
      </c>
      <c r="N5829">
        <v>100</v>
      </c>
      <c r="P5829" t="s">
        <v>4004</v>
      </c>
      <c r="Q5829">
        <v>32</v>
      </c>
    </row>
    <row r="5830" spans="1:17" x14ac:dyDescent="0.2">
      <c r="A5830" s="8" t="s">
        <v>1489</v>
      </c>
      <c r="D5830" s="8" t="s">
        <v>7883</v>
      </c>
      <c r="G5830" s="8" t="s">
        <v>5994</v>
      </c>
      <c r="M5830" t="s">
        <v>1489</v>
      </c>
      <c r="N5830">
        <v>149</v>
      </c>
      <c r="P5830" t="s">
        <v>7883</v>
      </c>
      <c r="Q5830">
        <v>23</v>
      </c>
    </row>
    <row r="5831" spans="1:17" x14ac:dyDescent="0.2">
      <c r="A5831" s="8" t="s">
        <v>1408</v>
      </c>
      <c r="D5831" s="8" t="s">
        <v>2873</v>
      </c>
      <c r="G5831" s="8" t="s">
        <v>5995</v>
      </c>
      <c r="M5831" t="s">
        <v>1408</v>
      </c>
      <c r="N5831">
        <v>120</v>
      </c>
      <c r="P5831" t="s">
        <v>2873</v>
      </c>
      <c r="Q5831">
        <v>207</v>
      </c>
    </row>
    <row r="5832" spans="1:17" x14ac:dyDescent="0.2">
      <c r="A5832" s="8" t="s">
        <v>4206</v>
      </c>
      <c r="D5832" s="8" t="s">
        <v>7884</v>
      </c>
      <c r="G5832" s="8" t="s">
        <v>6001</v>
      </c>
      <c r="M5832" t="s">
        <v>4206</v>
      </c>
      <c r="N5832">
        <v>85</v>
      </c>
      <c r="P5832" t="s">
        <v>7884</v>
      </c>
      <c r="Q5832">
        <v>118</v>
      </c>
    </row>
    <row r="5833" spans="1:17" x14ac:dyDescent="0.2">
      <c r="A5833" s="8" t="s">
        <v>1646</v>
      </c>
      <c r="D5833" s="8" t="s">
        <v>7885</v>
      </c>
      <c r="G5833" s="8" t="s">
        <v>6004</v>
      </c>
      <c r="M5833" t="s">
        <v>1646</v>
      </c>
      <c r="N5833">
        <v>119</v>
      </c>
      <c r="P5833" t="s">
        <v>7885</v>
      </c>
      <c r="Q5833">
        <v>118</v>
      </c>
    </row>
    <row r="5834" spans="1:17" x14ac:dyDescent="0.2">
      <c r="A5834" s="8" t="s">
        <v>4250</v>
      </c>
      <c r="D5834" s="8" t="s">
        <v>2424</v>
      </c>
      <c r="G5834" s="8" t="s">
        <v>7881</v>
      </c>
      <c r="M5834" t="s">
        <v>4250</v>
      </c>
      <c r="N5834">
        <v>91</v>
      </c>
      <c r="P5834" t="s">
        <v>2424</v>
      </c>
      <c r="Q5834">
        <v>184</v>
      </c>
    </row>
    <row r="5835" spans="1:17" x14ac:dyDescent="0.2">
      <c r="A5835" s="8" t="s">
        <v>4314</v>
      </c>
      <c r="D5835" s="8" t="s">
        <v>2409</v>
      </c>
      <c r="G5835" s="8" t="s">
        <v>6076</v>
      </c>
      <c r="M5835" t="s">
        <v>4314</v>
      </c>
      <c r="N5835">
        <v>91</v>
      </c>
      <c r="P5835" t="s">
        <v>2409</v>
      </c>
      <c r="Q5835">
        <v>167</v>
      </c>
    </row>
    <row r="5836" spans="1:17" x14ac:dyDescent="0.2">
      <c r="A5836" s="8" t="s">
        <v>1799</v>
      </c>
      <c r="D5836" s="8" t="s">
        <v>2446</v>
      </c>
      <c r="G5836" s="8" t="s">
        <v>6080</v>
      </c>
      <c r="M5836" t="s">
        <v>1799</v>
      </c>
      <c r="N5836">
        <v>103</v>
      </c>
      <c r="P5836" t="s">
        <v>2446</v>
      </c>
      <c r="Q5836">
        <v>176</v>
      </c>
    </row>
    <row r="5837" spans="1:17" x14ac:dyDescent="0.2">
      <c r="A5837" s="8" t="s">
        <v>4345</v>
      </c>
      <c r="D5837" s="8" t="s">
        <v>2174</v>
      </c>
      <c r="G5837" s="8" t="s">
        <v>6120</v>
      </c>
      <c r="M5837" t="s">
        <v>4345</v>
      </c>
      <c r="N5837">
        <v>91</v>
      </c>
      <c r="P5837" t="s">
        <v>2174</v>
      </c>
      <c r="Q5837">
        <v>145</v>
      </c>
    </row>
    <row r="5838" spans="1:17" x14ac:dyDescent="0.2">
      <c r="A5838" s="8" t="s">
        <v>4379</v>
      </c>
      <c r="D5838" s="8" t="s">
        <v>4077</v>
      </c>
      <c r="G5838" s="8" t="s">
        <v>6158</v>
      </c>
      <c r="M5838" t="s">
        <v>4379</v>
      </c>
      <c r="N5838">
        <v>70</v>
      </c>
      <c r="P5838" t="s">
        <v>4077</v>
      </c>
      <c r="Q5838">
        <v>129</v>
      </c>
    </row>
    <row r="5839" spans="1:17" x14ac:dyDescent="0.2">
      <c r="A5839" s="8" t="s">
        <v>7056</v>
      </c>
      <c r="D5839" s="8" t="s">
        <v>4050</v>
      </c>
      <c r="G5839" s="8" t="s">
        <v>6743</v>
      </c>
      <c r="M5839" t="s">
        <v>7056</v>
      </c>
      <c r="N5839">
        <v>75</v>
      </c>
      <c r="P5839" t="s">
        <v>4050</v>
      </c>
      <c r="Q5839">
        <v>139</v>
      </c>
    </row>
    <row r="5840" spans="1:17" x14ac:dyDescent="0.2">
      <c r="A5840" s="8" t="s">
        <v>7899</v>
      </c>
      <c r="D5840" s="8" t="s">
        <v>4161</v>
      </c>
      <c r="G5840" s="8" t="s">
        <v>7046</v>
      </c>
      <c r="M5840" t="s">
        <v>7899</v>
      </c>
      <c r="N5840">
        <v>68</v>
      </c>
      <c r="P5840" t="s">
        <v>4161</v>
      </c>
      <c r="Q5840">
        <v>128</v>
      </c>
    </row>
    <row r="5841" spans="1:17" x14ac:dyDescent="0.2">
      <c r="A5841" s="8" t="s">
        <v>1849</v>
      </c>
      <c r="D5841" s="8" t="s">
        <v>4125</v>
      </c>
      <c r="G5841" s="8" t="s">
        <v>2856</v>
      </c>
      <c r="M5841" t="s">
        <v>1849</v>
      </c>
      <c r="N5841">
        <v>95</v>
      </c>
      <c r="P5841" t="s">
        <v>4125</v>
      </c>
      <c r="Q5841">
        <v>111</v>
      </c>
    </row>
    <row r="5842" spans="1:17" x14ac:dyDescent="0.2">
      <c r="A5842" s="8" t="s">
        <v>4508</v>
      </c>
      <c r="D5842" s="8" t="s">
        <v>7886</v>
      </c>
      <c r="G5842" s="8" t="s">
        <v>2405</v>
      </c>
      <c r="M5842" t="s">
        <v>4508</v>
      </c>
      <c r="N5842">
        <v>77</v>
      </c>
      <c r="P5842" t="s">
        <v>7886</v>
      </c>
      <c r="Q5842">
        <v>110</v>
      </c>
    </row>
    <row r="5843" spans="1:17" x14ac:dyDescent="0.2">
      <c r="A5843" s="8" t="s">
        <v>4514</v>
      </c>
      <c r="D5843" s="8" t="s">
        <v>8019</v>
      </c>
      <c r="G5843" s="8" t="s">
        <v>2215</v>
      </c>
      <c r="M5843" t="s">
        <v>4514</v>
      </c>
      <c r="N5843">
        <v>70</v>
      </c>
      <c r="P5843" t="s">
        <v>8019</v>
      </c>
      <c r="Q5843">
        <v>82</v>
      </c>
    </row>
    <row r="5844" spans="1:17" x14ac:dyDescent="0.2">
      <c r="A5844" s="8" t="s">
        <v>4528</v>
      </c>
      <c r="D5844" s="8" t="s">
        <v>4358</v>
      </c>
      <c r="G5844" s="8" t="s">
        <v>6231</v>
      </c>
      <c r="M5844" t="s">
        <v>4528</v>
      </c>
      <c r="N5844">
        <v>52</v>
      </c>
      <c r="P5844" t="s">
        <v>4358</v>
      </c>
      <c r="Q5844">
        <v>86</v>
      </c>
    </row>
    <row r="5845" spans="1:17" x14ac:dyDescent="0.2">
      <c r="A5845" s="8" t="s">
        <v>7057</v>
      </c>
      <c r="D5845" s="8" t="s">
        <v>7050</v>
      </c>
      <c r="G5845" s="8" t="s">
        <v>6275</v>
      </c>
      <c r="M5845" t="s">
        <v>7057</v>
      </c>
      <c r="N5845">
        <v>46</v>
      </c>
      <c r="P5845" t="s">
        <v>7050</v>
      </c>
      <c r="Q5845">
        <v>68</v>
      </c>
    </row>
    <row r="5846" spans="1:17" x14ac:dyDescent="0.2">
      <c r="A5846" s="8" t="s">
        <v>4597</v>
      </c>
      <c r="D5846" s="8" t="s">
        <v>4440</v>
      </c>
      <c r="G5846" s="8" t="s">
        <v>6310</v>
      </c>
      <c r="M5846" t="s">
        <v>4597</v>
      </c>
      <c r="N5846">
        <v>84</v>
      </c>
      <c r="P5846" t="s">
        <v>4440</v>
      </c>
      <c r="Q5846">
        <v>79</v>
      </c>
    </row>
    <row r="5847" spans="1:17" x14ac:dyDescent="0.2">
      <c r="A5847" s="8" t="s">
        <v>4605</v>
      </c>
      <c r="D5847" s="8" t="s">
        <v>4579</v>
      </c>
      <c r="G5847" s="8" t="s">
        <v>1472</v>
      </c>
      <c r="M5847" t="s">
        <v>4605</v>
      </c>
      <c r="N5847">
        <v>74</v>
      </c>
      <c r="P5847" t="s">
        <v>4579</v>
      </c>
      <c r="Q5847">
        <v>76</v>
      </c>
    </row>
    <row r="5848" spans="1:17" x14ac:dyDescent="0.2">
      <c r="A5848" s="8" t="s">
        <v>4669</v>
      </c>
      <c r="D5848" s="8" t="s">
        <v>4721</v>
      </c>
      <c r="G5848" s="8" t="s">
        <v>1507</v>
      </c>
      <c r="M5848" t="s">
        <v>4669</v>
      </c>
      <c r="N5848">
        <v>66</v>
      </c>
      <c r="P5848" t="s">
        <v>4721</v>
      </c>
      <c r="Q5848">
        <v>61</v>
      </c>
    </row>
    <row r="5849" spans="1:17" x14ac:dyDescent="0.2">
      <c r="A5849" s="8" t="s">
        <v>4682</v>
      </c>
      <c r="D5849" s="8" t="s">
        <v>7051</v>
      </c>
      <c r="G5849" s="8" t="s">
        <v>1440</v>
      </c>
      <c r="M5849" t="s">
        <v>4682</v>
      </c>
      <c r="N5849">
        <v>60</v>
      </c>
      <c r="P5849" t="s">
        <v>7051</v>
      </c>
      <c r="Q5849">
        <v>44</v>
      </c>
    </row>
    <row r="5850" spans="1:17" x14ac:dyDescent="0.2">
      <c r="A5850" s="8" t="s">
        <v>4738</v>
      </c>
      <c r="D5850" s="8" t="s">
        <v>4770</v>
      </c>
      <c r="G5850" s="8" t="s">
        <v>3436</v>
      </c>
      <c r="M5850" t="s">
        <v>4738</v>
      </c>
      <c r="N5850">
        <v>50</v>
      </c>
      <c r="P5850" t="s">
        <v>4770</v>
      </c>
      <c r="Q5850">
        <v>15</v>
      </c>
    </row>
    <row r="5851" spans="1:17" x14ac:dyDescent="0.2">
      <c r="A5851" s="8" t="s">
        <v>7305</v>
      </c>
      <c r="D5851" s="8" t="s">
        <v>2636</v>
      </c>
      <c r="G5851" s="8" t="s">
        <v>1668</v>
      </c>
      <c r="M5851" t="s">
        <v>7305</v>
      </c>
      <c r="N5851">
        <v>36</v>
      </c>
      <c r="P5851" t="s">
        <v>2636</v>
      </c>
      <c r="Q5851">
        <v>152</v>
      </c>
    </row>
    <row r="5852" spans="1:17" x14ac:dyDescent="0.2">
      <c r="A5852" s="8" t="s">
        <v>4780</v>
      </c>
      <c r="D5852" s="8" t="s">
        <v>1970</v>
      </c>
      <c r="G5852" s="8" t="s">
        <v>1574</v>
      </c>
      <c r="M5852" t="s">
        <v>4780</v>
      </c>
      <c r="N5852">
        <v>56</v>
      </c>
      <c r="P5852" t="s">
        <v>1970</v>
      </c>
      <c r="Q5852">
        <v>146</v>
      </c>
    </row>
    <row r="5853" spans="1:17" x14ac:dyDescent="0.2">
      <c r="A5853" s="8" t="s">
        <v>4822</v>
      </c>
      <c r="D5853" s="8" t="s">
        <v>4932</v>
      </c>
      <c r="G5853" s="8" t="s">
        <v>3494</v>
      </c>
      <c r="M5853" t="s">
        <v>4822</v>
      </c>
      <c r="N5853">
        <v>37</v>
      </c>
      <c r="P5853" t="s">
        <v>4932</v>
      </c>
      <c r="Q5853">
        <v>112</v>
      </c>
    </row>
    <row r="5854" spans="1:17" x14ac:dyDescent="0.2">
      <c r="A5854" s="8" t="s">
        <v>4842</v>
      </c>
      <c r="D5854" s="8" t="s">
        <v>2830</v>
      </c>
      <c r="G5854" s="8" t="s">
        <v>3530</v>
      </c>
      <c r="M5854" t="s">
        <v>4842</v>
      </c>
      <c r="N5854">
        <v>31</v>
      </c>
      <c r="P5854" t="s">
        <v>2830</v>
      </c>
      <c r="Q5854">
        <v>133</v>
      </c>
    </row>
    <row r="5855" spans="1:17" x14ac:dyDescent="0.2">
      <c r="A5855" s="8" t="s">
        <v>4874</v>
      </c>
      <c r="D5855" s="8" t="s">
        <v>5116</v>
      </c>
      <c r="G5855" s="8" t="s">
        <v>7047</v>
      </c>
      <c r="M5855" t="s">
        <v>4874</v>
      </c>
      <c r="N5855">
        <v>123</v>
      </c>
      <c r="P5855" t="s">
        <v>5116</v>
      </c>
      <c r="Q5855">
        <v>108</v>
      </c>
    </row>
    <row r="5856" spans="1:17" x14ac:dyDescent="0.2">
      <c r="A5856" s="8" t="s">
        <v>2882</v>
      </c>
      <c r="D5856" s="8" t="s">
        <v>5179</v>
      </c>
      <c r="G5856" s="8" t="s">
        <v>7048</v>
      </c>
      <c r="M5856" t="s">
        <v>2882</v>
      </c>
      <c r="N5856">
        <v>178</v>
      </c>
      <c r="P5856" t="s">
        <v>5179</v>
      </c>
      <c r="Q5856">
        <v>93</v>
      </c>
    </row>
    <row r="5857" spans="1:17" x14ac:dyDescent="0.2">
      <c r="A5857" s="8" t="s">
        <v>2414</v>
      </c>
      <c r="D5857" s="8" t="s">
        <v>5233</v>
      </c>
      <c r="G5857" s="8" t="s">
        <v>1812</v>
      </c>
      <c r="M5857" t="s">
        <v>2414</v>
      </c>
      <c r="N5857">
        <v>168</v>
      </c>
      <c r="P5857" t="s">
        <v>5233</v>
      </c>
      <c r="Q5857">
        <v>78</v>
      </c>
    </row>
    <row r="5858" spans="1:17" x14ac:dyDescent="0.2">
      <c r="A5858" s="8" t="s">
        <v>2433</v>
      </c>
      <c r="D5858" s="8" t="s">
        <v>7887</v>
      </c>
      <c r="G5858" s="8" t="s">
        <v>1707</v>
      </c>
      <c r="M5858" t="s">
        <v>2433</v>
      </c>
      <c r="N5858">
        <v>169</v>
      </c>
      <c r="P5858" t="s">
        <v>7887</v>
      </c>
      <c r="Q5858">
        <v>62</v>
      </c>
    </row>
    <row r="5859" spans="1:17" x14ac:dyDescent="0.2">
      <c r="A5859" s="8" t="s">
        <v>1983</v>
      </c>
      <c r="D5859" s="8" t="s">
        <v>5315</v>
      </c>
      <c r="G5859" s="8" t="s">
        <v>3554</v>
      </c>
      <c r="M5859" t="s">
        <v>1983</v>
      </c>
      <c r="N5859">
        <v>144</v>
      </c>
      <c r="P5859" t="s">
        <v>5315</v>
      </c>
      <c r="Q5859">
        <v>57</v>
      </c>
    </row>
    <row r="5860" spans="1:17" x14ac:dyDescent="0.2">
      <c r="A5860" s="8" t="s">
        <v>2114</v>
      </c>
      <c r="D5860" s="8" t="s">
        <v>5416</v>
      </c>
      <c r="G5860" s="8" t="s">
        <v>3585</v>
      </c>
      <c r="M5860" t="s">
        <v>2114</v>
      </c>
      <c r="N5860">
        <v>138</v>
      </c>
      <c r="P5860" t="s">
        <v>5416</v>
      </c>
      <c r="Q5860">
        <v>70</v>
      </c>
    </row>
    <row r="5861" spans="1:17" x14ac:dyDescent="0.2">
      <c r="A5861" s="8" t="s">
        <v>4956</v>
      </c>
      <c r="D5861" s="8" t="s">
        <v>7139</v>
      </c>
      <c r="G5861" s="8" t="s">
        <v>3591</v>
      </c>
      <c r="M5861" t="s">
        <v>4956</v>
      </c>
      <c r="N5861">
        <v>129</v>
      </c>
      <c r="P5861" t="s">
        <v>7139</v>
      </c>
      <c r="Q5861">
        <v>46</v>
      </c>
    </row>
    <row r="5862" spans="1:17" x14ac:dyDescent="0.2">
      <c r="A5862" s="8" t="s">
        <v>1497</v>
      </c>
      <c r="D5862" s="8" t="s">
        <v>2470</v>
      </c>
      <c r="G5862" s="8" t="s">
        <v>3616</v>
      </c>
      <c r="M5862" t="s">
        <v>1497</v>
      </c>
      <c r="N5862">
        <v>145</v>
      </c>
      <c r="P5862" t="s">
        <v>2470</v>
      </c>
      <c r="Q5862">
        <v>137</v>
      </c>
    </row>
    <row r="5863" spans="1:17" x14ac:dyDescent="0.2">
      <c r="A5863" s="8" t="s">
        <v>1398</v>
      </c>
      <c r="D5863" s="8" t="s">
        <v>5561</v>
      </c>
      <c r="G5863" s="8" t="s">
        <v>7882</v>
      </c>
      <c r="M5863" t="s">
        <v>1398</v>
      </c>
      <c r="N5863">
        <v>130</v>
      </c>
      <c r="P5863" t="s">
        <v>5561</v>
      </c>
      <c r="Q5863">
        <v>121</v>
      </c>
    </row>
    <row r="5864" spans="1:17" x14ac:dyDescent="0.2">
      <c r="A5864" s="8" t="s">
        <v>4207</v>
      </c>
      <c r="D5864" s="8" t="s">
        <v>7888</v>
      </c>
      <c r="G5864" s="8" t="s">
        <v>1856</v>
      </c>
      <c r="M5864" t="s">
        <v>4207</v>
      </c>
      <c r="N5864">
        <v>127</v>
      </c>
      <c r="P5864" t="s">
        <v>7888</v>
      </c>
      <c r="Q5864">
        <v>115</v>
      </c>
    </row>
    <row r="5865" spans="1:17" x14ac:dyDescent="0.2">
      <c r="A5865" s="8" t="s">
        <v>7058</v>
      </c>
      <c r="D5865" s="8" t="s">
        <v>7889</v>
      </c>
      <c r="G5865" s="8" t="s">
        <v>3628</v>
      </c>
      <c r="M5865" t="s">
        <v>7058</v>
      </c>
      <c r="N5865">
        <v>98</v>
      </c>
      <c r="P5865" t="s">
        <v>7889</v>
      </c>
      <c r="Q5865">
        <v>56</v>
      </c>
    </row>
    <row r="5866" spans="1:17" x14ac:dyDescent="0.2">
      <c r="A5866" s="8" t="s">
        <v>7900</v>
      </c>
      <c r="D5866" s="8" t="s">
        <v>7189</v>
      </c>
      <c r="G5866" s="8" t="s">
        <v>3663</v>
      </c>
      <c r="M5866" t="s">
        <v>7900</v>
      </c>
      <c r="N5866">
        <v>93</v>
      </c>
      <c r="P5866" t="s">
        <v>7189</v>
      </c>
      <c r="Q5866">
        <v>49</v>
      </c>
    </row>
    <row r="5867" spans="1:17" x14ac:dyDescent="0.2">
      <c r="A5867" s="8" t="s">
        <v>1658</v>
      </c>
      <c r="D5867" s="8" t="s">
        <v>6200</v>
      </c>
      <c r="G5867" s="8" t="s">
        <v>3716</v>
      </c>
      <c r="M5867" t="s">
        <v>1658</v>
      </c>
      <c r="N5867">
        <v>117</v>
      </c>
      <c r="P5867" t="s">
        <v>6200</v>
      </c>
      <c r="Q5867">
        <v>130</v>
      </c>
    </row>
    <row r="5868" spans="1:17" x14ac:dyDescent="0.2">
      <c r="A5868" s="8" t="s">
        <v>1607</v>
      </c>
      <c r="D5868" s="8" t="s">
        <v>6192</v>
      </c>
      <c r="G5868" s="8" t="s">
        <v>3781</v>
      </c>
      <c r="M5868" t="s">
        <v>1607</v>
      </c>
      <c r="N5868">
        <v>108</v>
      </c>
      <c r="P5868" t="s">
        <v>6192</v>
      </c>
      <c r="Q5868">
        <v>130</v>
      </c>
    </row>
    <row r="5869" spans="1:17" x14ac:dyDescent="0.2">
      <c r="A5869" s="8" t="s">
        <v>4253</v>
      </c>
      <c r="D5869" s="8" t="s">
        <v>5599</v>
      </c>
      <c r="G5869" s="8" t="s">
        <v>3777</v>
      </c>
      <c r="M5869" t="s">
        <v>4253</v>
      </c>
      <c r="N5869">
        <v>96</v>
      </c>
      <c r="P5869" t="s">
        <v>5599</v>
      </c>
      <c r="Q5869">
        <v>113</v>
      </c>
    </row>
    <row r="5870" spans="1:17" x14ac:dyDescent="0.2">
      <c r="A5870" s="8" t="s">
        <v>4270</v>
      </c>
      <c r="D5870" s="8" t="s">
        <v>5662</v>
      </c>
      <c r="G5870" s="8" t="s">
        <v>3822</v>
      </c>
      <c r="M5870" t="s">
        <v>4270</v>
      </c>
      <c r="N5870">
        <v>86</v>
      </c>
      <c r="P5870" t="s">
        <v>5662</v>
      </c>
      <c r="Q5870">
        <v>98</v>
      </c>
    </row>
    <row r="5871" spans="1:17" x14ac:dyDescent="0.2">
      <c r="A5871" s="8" t="s">
        <v>4304</v>
      </c>
      <c r="D5871" s="8" t="s">
        <v>5740</v>
      </c>
      <c r="G5871" s="8" t="s">
        <v>3909</v>
      </c>
      <c r="M5871" t="s">
        <v>4304</v>
      </c>
      <c r="N5871">
        <v>71</v>
      </c>
      <c r="P5871" t="s">
        <v>5740</v>
      </c>
      <c r="Q5871">
        <v>76</v>
      </c>
    </row>
    <row r="5872" spans="1:17" x14ac:dyDescent="0.2">
      <c r="A5872" s="8" t="s">
        <v>1797</v>
      </c>
      <c r="D5872" s="8" t="s">
        <v>7890</v>
      </c>
      <c r="G5872" s="8" t="s">
        <v>3904</v>
      </c>
      <c r="M5872" t="s">
        <v>1797</v>
      </c>
      <c r="N5872">
        <v>103</v>
      </c>
      <c r="P5872" t="s">
        <v>7890</v>
      </c>
      <c r="Q5872">
        <v>61</v>
      </c>
    </row>
    <row r="5873" spans="1:17" x14ac:dyDescent="0.2">
      <c r="A5873" s="8" t="s">
        <v>1754</v>
      </c>
      <c r="D5873" s="8" t="s">
        <v>5877</v>
      </c>
      <c r="G5873" s="8" t="s">
        <v>3916</v>
      </c>
      <c r="M5873" t="s">
        <v>1754</v>
      </c>
      <c r="N5873">
        <v>82</v>
      </c>
      <c r="P5873" t="s">
        <v>5877</v>
      </c>
      <c r="Q5873">
        <v>65</v>
      </c>
    </row>
    <row r="5874" spans="1:17" x14ac:dyDescent="0.2">
      <c r="A5874" s="8" t="s">
        <v>4333</v>
      </c>
      <c r="D5874" s="8" t="s">
        <v>5887</v>
      </c>
      <c r="G5874" s="8" t="s">
        <v>6744</v>
      </c>
      <c r="M5874" t="s">
        <v>4333</v>
      </c>
      <c r="N5874">
        <v>78</v>
      </c>
      <c r="P5874" t="s">
        <v>5887</v>
      </c>
      <c r="Q5874">
        <v>44</v>
      </c>
    </row>
    <row r="5875" spans="1:17" x14ac:dyDescent="0.2">
      <c r="A5875" s="8" t="s">
        <v>4372</v>
      </c>
      <c r="D5875" s="8" t="s">
        <v>5977</v>
      </c>
      <c r="G5875" s="8" t="s">
        <v>7049</v>
      </c>
      <c r="M5875" t="s">
        <v>4372</v>
      </c>
      <c r="N5875">
        <v>61</v>
      </c>
      <c r="P5875" t="s">
        <v>5977</v>
      </c>
      <c r="Q5875">
        <v>45</v>
      </c>
    </row>
    <row r="5876" spans="1:17" x14ac:dyDescent="0.2">
      <c r="A5876" s="8" t="s">
        <v>4464</v>
      </c>
      <c r="D5876" s="8" t="s">
        <v>6745</v>
      </c>
      <c r="G5876" s="8" t="s">
        <v>8457</v>
      </c>
      <c r="M5876" t="s">
        <v>4464</v>
      </c>
      <c r="N5876">
        <v>102</v>
      </c>
      <c r="P5876" t="s">
        <v>6745</v>
      </c>
      <c r="Q5876">
        <v>32</v>
      </c>
    </row>
    <row r="5877" spans="1:17" x14ac:dyDescent="0.2">
      <c r="A5877" s="8" t="s">
        <v>4472</v>
      </c>
      <c r="D5877" s="8" t="s">
        <v>2764</v>
      </c>
      <c r="G5877" s="8" t="s">
        <v>3927</v>
      </c>
      <c r="M5877" t="s">
        <v>4472</v>
      </c>
      <c r="N5877">
        <v>94</v>
      </c>
      <c r="P5877" t="s">
        <v>2764</v>
      </c>
      <c r="Q5877">
        <v>149</v>
      </c>
    </row>
    <row r="5878" spans="1:17" x14ac:dyDescent="0.2">
      <c r="A5878" s="8" t="s">
        <v>4496</v>
      </c>
      <c r="D5878" s="8" t="s">
        <v>6224</v>
      </c>
      <c r="G5878" s="8" t="s">
        <v>3939</v>
      </c>
      <c r="M5878" t="s">
        <v>4496</v>
      </c>
      <c r="N5878">
        <v>65</v>
      </c>
      <c r="P5878" t="s">
        <v>6224</v>
      </c>
      <c r="Q5878">
        <v>126</v>
      </c>
    </row>
    <row r="5879" spans="1:17" x14ac:dyDescent="0.2">
      <c r="A5879" s="8" t="s">
        <v>4556</v>
      </c>
      <c r="D5879" s="8" t="s">
        <v>6296</v>
      </c>
      <c r="G5879" s="8" t="s">
        <v>3988</v>
      </c>
      <c r="M5879" t="s">
        <v>4556</v>
      </c>
      <c r="N5879">
        <v>53</v>
      </c>
      <c r="P5879" t="s">
        <v>6296</v>
      </c>
      <c r="Q5879">
        <v>138</v>
      </c>
    </row>
    <row r="5880" spans="1:17" x14ac:dyDescent="0.2">
      <c r="A5880" s="8" t="s">
        <v>4616</v>
      </c>
      <c r="D5880" s="8" t="s">
        <v>6306</v>
      </c>
      <c r="G5880" s="8" t="s">
        <v>3996</v>
      </c>
      <c r="M5880" t="s">
        <v>4616</v>
      </c>
      <c r="N5880">
        <v>84</v>
      </c>
      <c r="P5880" t="s">
        <v>6306</v>
      </c>
      <c r="Q5880">
        <v>116</v>
      </c>
    </row>
    <row r="5881" spans="1:17" x14ac:dyDescent="0.2">
      <c r="A5881" s="8" t="s">
        <v>4592</v>
      </c>
      <c r="D5881" s="8" t="s">
        <v>7190</v>
      </c>
      <c r="G5881" s="8" t="s">
        <v>4004</v>
      </c>
      <c r="M5881" t="s">
        <v>4592</v>
      </c>
      <c r="N5881">
        <v>74</v>
      </c>
      <c r="P5881" t="s">
        <v>7190</v>
      </c>
      <c r="Q5881">
        <v>102</v>
      </c>
    </row>
    <row r="5882" spans="1:17" x14ac:dyDescent="0.2">
      <c r="A5882" s="8" t="s">
        <v>4623</v>
      </c>
      <c r="D5882" s="8" t="s">
        <v>7891</v>
      </c>
      <c r="G5882" s="8" t="s">
        <v>7883</v>
      </c>
      <c r="M5882" t="s">
        <v>4623</v>
      </c>
      <c r="N5882">
        <v>59</v>
      </c>
      <c r="P5882" t="s">
        <v>7891</v>
      </c>
      <c r="Q5882">
        <v>132</v>
      </c>
    </row>
    <row r="5883" spans="1:17" x14ac:dyDescent="0.2">
      <c r="A5883" s="8" t="s">
        <v>4627</v>
      </c>
      <c r="D5883" s="8" t="s">
        <v>7892</v>
      </c>
      <c r="G5883" s="8" t="s">
        <v>2873</v>
      </c>
      <c r="M5883" t="s">
        <v>4627</v>
      </c>
      <c r="N5883">
        <v>55</v>
      </c>
      <c r="P5883" t="s">
        <v>7892</v>
      </c>
      <c r="Q5883">
        <v>87</v>
      </c>
    </row>
    <row r="5884" spans="1:17" x14ac:dyDescent="0.2">
      <c r="A5884" s="8" t="s">
        <v>4694</v>
      </c>
      <c r="D5884" s="8" t="s">
        <v>7893</v>
      </c>
      <c r="G5884" s="8" t="s">
        <v>7884</v>
      </c>
      <c r="M5884" t="s">
        <v>4694</v>
      </c>
      <c r="N5884">
        <v>46</v>
      </c>
      <c r="P5884" t="s">
        <v>7893</v>
      </c>
      <c r="Q5884">
        <v>64</v>
      </c>
    </row>
    <row r="5885" spans="1:17" x14ac:dyDescent="0.2">
      <c r="A5885" s="8" t="s">
        <v>4689</v>
      </c>
      <c r="D5885" s="8" t="s">
        <v>7052</v>
      </c>
      <c r="G5885" s="8" t="s">
        <v>7885</v>
      </c>
      <c r="M5885" t="s">
        <v>4689</v>
      </c>
      <c r="N5885">
        <v>45</v>
      </c>
      <c r="P5885" t="s">
        <v>7052</v>
      </c>
      <c r="Q5885">
        <v>56</v>
      </c>
    </row>
    <row r="5886" spans="1:17" x14ac:dyDescent="0.2">
      <c r="A5886" s="8" t="s">
        <v>7901</v>
      </c>
      <c r="D5886" s="8" t="s">
        <v>2679</v>
      </c>
      <c r="G5886" s="8" t="s">
        <v>2424</v>
      </c>
      <c r="M5886" t="s">
        <v>7901</v>
      </c>
      <c r="N5886">
        <v>42</v>
      </c>
      <c r="P5886" t="s">
        <v>2679</v>
      </c>
      <c r="Q5886">
        <v>141</v>
      </c>
    </row>
    <row r="5887" spans="1:17" x14ac:dyDescent="0.2">
      <c r="A5887" s="8" t="s">
        <v>4787</v>
      </c>
      <c r="D5887" s="8" t="s">
        <v>2185</v>
      </c>
      <c r="G5887" s="8" t="s">
        <v>2409</v>
      </c>
      <c r="M5887" t="s">
        <v>4787</v>
      </c>
      <c r="N5887">
        <v>50</v>
      </c>
      <c r="P5887" t="s">
        <v>2185</v>
      </c>
      <c r="Q5887">
        <v>146</v>
      </c>
    </row>
    <row r="5888" spans="1:17" x14ac:dyDescent="0.2">
      <c r="A5888" s="8" t="s">
        <v>4812</v>
      </c>
      <c r="D5888" s="8" t="s">
        <v>7053</v>
      </c>
      <c r="G5888" s="8" t="s">
        <v>2446</v>
      </c>
      <c r="M5888" t="s">
        <v>4812</v>
      </c>
      <c r="N5888">
        <v>47</v>
      </c>
      <c r="P5888" t="s">
        <v>7053</v>
      </c>
      <c r="Q5888">
        <v>125</v>
      </c>
    </row>
    <row r="5889" spans="1:17" x14ac:dyDescent="0.2">
      <c r="A5889" s="8" t="s">
        <v>4846</v>
      </c>
      <c r="D5889" s="8" t="s">
        <v>5110</v>
      </c>
      <c r="G5889" s="8" t="s">
        <v>2174</v>
      </c>
      <c r="M5889" t="s">
        <v>4846</v>
      </c>
      <c r="N5889">
        <v>23</v>
      </c>
      <c r="P5889" t="s">
        <v>5110</v>
      </c>
      <c r="Q5889">
        <v>96</v>
      </c>
    </row>
    <row r="5890" spans="1:17" x14ac:dyDescent="0.2">
      <c r="A5890" s="8" t="s">
        <v>7306</v>
      </c>
      <c r="D5890" s="8" t="s">
        <v>5114</v>
      </c>
      <c r="G5890" s="8" t="s">
        <v>4077</v>
      </c>
      <c r="M5890" t="s">
        <v>7306</v>
      </c>
      <c r="N5890">
        <v>19</v>
      </c>
      <c r="P5890" t="s">
        <v>5114</v>
      </c>
      <c r="Q5890">
        <v>94</v>
      </c>
    </row>
    <row r="5891" spans="1:17" x14ac:dyDescent="0.2">
      <c r="A5891" s="8" t="s">
        <v>4887</v>
      </c>
      <c r="D5891" s="8" t="s">
        <v>5150</v>
      </c>
      <c r="G5891" s="8" t="s">
        <v>4050</v>
      </c>
      <c r="M5891" t="s">
        <v>4887</v>
      </c>
      <c r="N5891">
        <v>105</v>
      </c>
      <c r="P5891" t="s">
        <v>5150</v>
      </c>
      <c r="Q5891">
        <v>75</v>
      </c>
    </row>
    <row r="5892" spans="1:17" x14ac:dyDescent="0.2">
      <c r="A5892" s="8" t="s">
        <v>2864</v>
      </c>
      <c r="D5892" s="8" t="s">
        <v>7303</v>
      </c>
      <c r="G5892" s="8" t="s">
        <v>4161</v>
      </c>
      <c r="M5892" t="s">
        <v>2864</v>
      </c>
      <c r="N5892">
        <v>178</v>
      </c>
      <c r="P5892" t="s">
        <v>7303</v>
      </c>
      <c r="Q5892">
        <v>57</v>
      </c>
    </row>
    <row r="5893" spans="1:17" x14ac:dyDescent="0.2">
      <c r="A5893" s="8" t="s">
        <v>2429</v>
      </c>
      <c r="D5893" s="8" t="s">
        <v>5364</v>
      </c>
      <c r="G5893" s="8" t="s">
        <v>4125</v>
      </c>
      <c r="M5893" t="s">
        <v>2429</v>
      </c>
      <c r="N5893">
        <v>167</v>
      </c>
      <c r="P5893" t="s">
        <v>5364</v>
      </c>
      <c r="Q5893">
        <v>49</v>
      </c>
    </row>
    <row r="5894" spans="1:17" x14ac:dyDescent="0.2">
      <c r="A5894" s="8" t="s">
        <v>1900</v>
      </c>
      <c r="D5894" s="8" t="s">
        <v>5485</v>
      </c>
      <c r="G5894" s="8" t="s">
        <v>7886</v>
      </c>
      <c r="M5894" t="s">
        <v>1900</v>
      </c>
      <c r="N5894">
        <v>156</v>
      </c>
      <c r="P5894" t="s">
        <v>5485</v>
      </c>
      <c r="Q5894">
        <v>125</v>
      </c>
    </row>
    <row r="5895" spans="1:17" x14ac:dyDescent="0.2">
      <c r="A5895" s="8" t="s">
        <v>1897</v>
      </c>
      <c r="D5895" s="8" t="s">
        <v>2509</v>
      </c>
      <c r="G5895" s="8" t="s">
        <v>8019</v>
      </c>
      <c r="M5895" t="s">
        <v>1897</v>
      </c>
      <c r="N5895">
        <v>147</v>
      </c>
      <c r="P5895" t="s">
        <v>2509</v>
      </c>
      <c r="Q5895">
        <v>138</v>
      </c>
    </row>
    <row r="5896" spans="1:17" x14ac:dyDescent="0.2">
      <c r="A5896" s="8" t="s">
        <v>1988</v>
      </c>
      <c r="D5896" s="8" t="s">
        <v>5556</v>
      </c>
      <c r="G5896" s="8" t="s">
        <v>4358</v>
      </c>
      <c r="M5896" t="s">
        <v>1988</v>
      </c>
      <c r="N5896">
        <v>152</v>
      </c>
      <c r="P5896" t="s">
        <v>5556</v>
      </c>
      <c r="Q5896">
        <v>125</v>
      </c>
    </row>
    <row r="5897" spans="1:17" x14ac:dyDescent="0.2">
      <c r="A5897" s="8" t="s">
        <v>1997</v>
      </c>
      <c r="D5897" s="8" t="s">
        <v>1499</v>
      </c>
      <c r="G5897" s="8" t="s">
        <v>7050</v>
      </c>
      <c r="M5897" t="s">
        <v>1997</v>
      </c>
      <c r="N5897">
        <v>160</v>
      </c>
      <c r="P5897" t="s">
        <v>1499</v>
      </c>
      <c r="Q5897">
        <v>118</v>
      </c>
    </row>
    <row r="5898" spans="1:17" x14ac:dyDescent="0.2">
      <c r="A5898" s="8" t="s">
        <v>2125</v>
      </c>
      <c r="D5898" s="8" t="s">
        <v>4213</v>
      </c>
      <c r="G5898" s="8" t="s">
        <v>4440</v>
      </c>
      <c r="M5898" t="s">
        <v>2125</v>
      </c>
      <c r="N5898">
        <v>122</v>
      </c>
      <c r="P5898" t="s">
        <v>4213</v>
      </c>
      <c r="Q5898">
        <v>86</v>
      </c>
    </row>
    <row r="5899" spans="1:17" x14ac:dyDescent="0.2">
      <c r="A5899" s="8" t="s">
        <v>6383</v>
      </c>
      <c r="D5899" s="8" t="s">
        <v>4259</v>
      </c>
      <c r="G5899" s="8" t="s">
        <v>4579</v>
      </c>
      <c r="M5899" t="s">
        <v>6383</v>
      </c>
      <c r="N5899">
        <v>122</v>
      </c>
      <c r="P5899" t="s">
        <v>4259</v>
      </c>
      <c r="Q5899">
        <v>102</v>
      </c>
    </row>
    <row r="5900" spans="1:17" x14ac:dyDescent="0.2">
      <c r="A5900" s="8" t="s">
        <v>2719</v>
      </c>
      <c r="D5900" s="8" t="s">
        <v>7054</v>
      </c>
      <c r="G5900" s="8" t="s">
        <v>4721</v>
      </c>
      <c r="M5900" t="s">
        <v>2719</v>
      </c>
      <c r="N5900">
        <v>118</v>
      </c>
      <c r="P5900" t="s">
        <v>7054</v>
      </c>
      <c r="Q5900">
        <v>85</v>
      </c>
    </row>
    <row r="5901" spans="1:17" x14ac:dyDescent="0.2">
      <c r="A5901" s="8" t="s">
        <v>1504</v>
      </c>
      <c r="D5901" s="8" t="s">
        <v>4354</v>
      </c>
      <c r="G5901" s="8" t="s">
        <v>7051</v>
      </c>
      <c r="M5901" t="s">
        <v>1504</v>
      </c>
      <c r="N5901">
        <v>138</v>
      </c>
      <c r="P5901" t="s">
        <v>4354</v>
      </c>
      <c r="Q5901">
        <v>92</v>
      </c>
    </row>
    <row r="5902" spans="1:17" x14ac:dyDescent="0.2">
      <c r="A5902" s="8" t="s">
        <v>3415</v>
      </c>
      <c r="D5902" s="8" t="s">
        <v>4386</v>
      </c>
      <c r="G5902" s="8" t="s">
        <v>4770</v>
      </c>
      <c r="M5902" t="s">
        <v>3415</v>
      </c>
      <c r="N5902">
        <v>108</v>
      </c>
      <c r="P5902" t="s">
        <v>4386</v>
      </c>
      <c r="Q5902">
        <v>76</v>
      </c>
    </row>
    <row r="5903" spans="1:17" x14ac:dyDescent="0.2">
      <c r="A5903" s="8" t="s">
        <v>7902</v>
      </c>
      <c r="D5903" s="8" t="s">
        <v>4465</v>
      </c>
      <c r="G5903" s="8" t="s">
        <v>2636</v>
      </c>
      <c r="M5903" t="s">
        <v>7902</v>
      </c>
      <c r="N5903">
        <v>96</v>
      </c>
      <c r="P5903" t="s">
        <v>4465</v>
      </c>
      <c r="Q5903">
        <v>97</v>
      </c>
    </row>
    <row r="5904" spans="1:17" x14ac:dyDescent="0.2">
      <c r="A5904" s="8" t="s">
        <v>1665</v>
      </c>
      <c r="D5904" s="8" t="s">
        <v>4518</v>
      </c>
      <c r="G5904" s="8" t="s">
        <v>1970</v>
      </c>
      <c r="M5904" t="s">
        <v>1665</v>
      </c>
      <c r="N5904">
        <v>113</v>
      </c>
      <c r="P5904" t="s">
        <v>4518</v>
      </c>
      <c r="Q5904">
        <v>70</v>
      </c>
    </row>
    <row r="5905" spans="1:17" x14ac:dyDescent="0.2">
      <c r="A5905" s="8" t="s">
        <v>3487</v>
      </c>
      <c r="D5905" s="8" t="s">
        <v>7894</v>
      </c>
      <c r="G5905" s="8" t="s">
        <v>4932</v>
      </c>
      <c r="M5905" t="s">
        <v>3487</v>
      </c>
      <c r="N5905">
        <v>100</v>
      </c>
      <c r="P5905" t="s">
        <v>7894</v>
      </c>
      <c r="Q5905">
        <v>73</v>
      </c>
    </row>
    <row r="5906" spans="1:17" x14ac:dyDescent="0.2">
      <c r="A5906" s="8" t="s">
        <v>3535</v>
      </c>
      <c r="D5906" s="8" t="s">
        <v>4631</v>
      </c>
      <c r="G5906" s="8" t="s">
        <v>2830</v>
      </c>
      <c r="M5906" t="s">
        <v>3535</v>
      </c>
      <c r="N5906">
        <v>79</v>
      </c>
      <c r="P5906" t="s">
        <v>4631</v>
      </c>
      <c r="Q5906">
        <v>67</v>
      </c>
    </row>
    <row r="5907" spans="1:17" x14ac:dyDescent="0.2">
      <c r="A5907" s="8" t="s">
        <v>1727</v>
      </c>
      <c r="D5907" s="8" t="s">
        <v>4715</v>
      </c>
      <c r="G5907" s="8" t="s">
        <v>5116</v>
      </c>
      <c r="M5907" t="s">
        <v>1727</v>
      </c>
      <c r="N5907">
        <v>105</v>
      </c>
      <c r="P5907" t="s">
        <v>4715</v>
      </c>
      <c r="Q5907">
        <v>49</v>
      </c>
    </row>
    <row r="5908" spans="1:17" x14ac:dyDescent="0.2">
      <c r="A5908" s="8" t="s">
        <v>3560</v>
      </c>
      <c r="D5908" s="8" t="s">
        <v>4713</v>
      </c>
      <c r="G5908" s="8" t="s">
        <v>5179</v>
      </c>
      <c r="M5908" t="s">
        <v>3560</v>
      </c>
      <c r="N5908">
        <v>84</v>
      </c>
      <c r="P5908" t="s">
        <v>4713</v>
      </c>
      <c r="Q5908">
        <v>44</v>
      </c>
    </row>
    <row r="5909" spans="1:17" x14ac:dyDescent="0.2">
      <c r="A5909" s="8" t="s">
        <v>3577</v>
      </c>
      <c r="D5909" s="8" t="s">
        <v>4800</v>
      </c>
      <c r="G5909" s="8" t="s">
        <v>5233</v>
      </c>
      <c r="M5909" t="s">
        <v>3577</v>
      </c>
      <c r="N5909">
        <v>76</v>
      </c>
      <c r="P5909" t="s">
        <v>4800</v>
      </c>
      <c r="Q5909">
        <v>31</v>
      </c>
    </row>
    <row r="5910" spans="1:17" x14ac:dyDescent="0.2">
      <c r="A5910" s="8" t="s">
        <v>7059</v>
      </c>
      <c r="D5910" s="8" t="s">
        <v>4847</v>
      </c>
      <c r="G5910" s="8" t="s">
        <v>7887</v>
      </c>
      <c r="M5910" t="s">
        <v>7059</v>
      </c>
      <c r="N5910">
        <v>62</v>
      </c>
      <c r="P5910" t="s">
        <v>4847</v>
      </c>
      <c r="Q5910">
        <v>28</v>
      </c>
    </row>
    <row r="5911" spans="1:17" x14ac:dyDescent="0.2">
      <c r="A5911" s="8" t="s">
        <v>1858</v>
      </c>
      <c r="D5911" s="8" t="s">
        <v>7304</v>
      </c>
      <c r="G5911" s="8" t="s">
        <v>5315</v>
      </c>
      <c r="M5911" t="s">
        <v>1858</v>
      </c>
      <c r="N5911">
        <v>97</v>
      </c>
      <c r="P5911" t="s">
        <v>7304</v>
      </c>
      <c r="Q5911">
        <v>10</v>
      </c>
    </row>
    <row r="5912" spans="1:17" x14ac:dyDescent="0.2">
      <c r="A5912" s="8" t="s">
        <v>3684</v>
      </c>
      <c r="D5912" s="8" t="s">
        <v>4916</v>
      </c>
      <c r="G5912" s="8" t="s">
        <v>5416</v>
      </c>
      <c r="M5912" t="s">
        <v>3684</v>
      </c>
      <c r="N5912">
        <v>71</v>
      </c>
      <c r="P5912" t="s">
        <v>4916</v>
      </c>
      <c r="Q5912">
        <v>125</v>
      </c>
    </row>
    <row r="5913" spans="1:17" x14ac:dyDescent="0.2">
      <c r="A5913" s="8" t="s">
        <v>3698</v>
      </c>
      <c r="D5913" s="8" t="s">
        <v>7895</v>
      </c>
      <c r="G5913" s="8" t="s">
        <v>7139</v>
      </c>
      <c r="M5913" t="s">
        <v>3698</v>
      </c>
      <c r="N5913">
        <v>69</v>
      </c>
      <c r="P5913" t="s">
        <v>7895</v>
      </c>
      <c r="Q5913">
        <v>135</v>
      </c>
    </row>
    <row r="5914" spans="1:17" x14ac:dyDescent="0.2">
      <c r="A5914" s="8" t="s">
        <v>3703</v>
      </c>
      <c r="D5914" s="8" t="s">
        <v>2892</v>
      </c>
      <c r="G5914" s="8" t="s">
        <v>2470</v>
      </c>
      <c r="M5914" t="s">
        <v>3703</v>
      </c>
      <c r="N5914">
        <v>66</v>
      </c>
      <c r="P5914" t="s">
        <v>2892</v>
      </c>
      <c r="Q5914">
        <v>175</v>
      </c>
    </row>
    <row r="5915" spans="1:17" x14ac:dyDescent="0.2">
      <c r="A5915" s="8" t="s">
        <v>8021</v>
      </c>
      <c r="D5915" s="8" t="s">
        <v>2441</v>
      </c>
      <c r="G5915" s="8" t="s">
        <v>5561</v>
      </c>
      <c r="M5915" t="s">
        <v>8021</v>
      </c>
      <c r="N5915">
        <v>54</v>
      </c>
      <c r="P5915" t="s">
        <v>2441</v>
      </c>
      <c r="Q5915">
        <v>173</v>
      </c>
    </row>
    <row r="5916" spans="1:17" x14ac:dyDescent="0.2">
      <c r="A5916" s="8" t="s">
        <v>3783</v>
      </c>
      <c r="D5916" s="8" t="s">
        <v>2134</v>
      </c>
      <c r="G5916" s="8" t="s">
        <v>7888</v>
      </c>
      <c r="M5916" t="s">
        <v>3783</v>
      </c>
      <c r="N5916">
        <v>65</v>
      </c>
      <c r="P5916" t="s">
        <v>2134</v>
      </c>
      <c r="Q5916">
        <v>151</v>
      </c>
    </row>
    <row r="5917" spans="1:17" x14ac:dyDescent="0.2">
      <c r="A5917" s="8" t="s">
        <v>3771</v>
      </c>
      <c r="D5917" s="8" t="s">
        <v>2183</v>
      </c>
      <c r="G5917" s="8" t="s">
        <v>7889</v>
      </c>
      <c r="M5917" t="s">
        <v>3771</v>
      </c>
      <c r="N5917">
        <v>58</v>
      </c>
      <c r="P5917" t="s">
        <v>2183</v>
      </c>
      <c r="Q5917">
        <v>139</v>
      </c>
    </row>
    <row r="5918" spans="1:17" x14ac:dyDescent="0.2">
      <c r="A5918" s="8" t="s">
        <v>3805</v>
      </c>
      <c r="D5918" s="8" t="s">
        <v>4968</v>
      </c>
      <c r="G5918" s="8" t="s">
        <v>7189</v>
      </c>
      <c r="M5918" t="s">
        <v>3805</v>
      </c>
      <c r="N5918">
        <v>57</v>
      </c>
      <c r="P5918" t="s">
        <v>4968</v>
      </c>
      <c r="Q5918">
        <v>114</v>
      </c>
    </row>
    <row r="5919" spans="1:17" x14ac:dyDescent="0.2">
      <c r="A5919" s="8" t="s">
        <v>3855</v>
      </c>
      <c r="D5919" s="8" t="s">
        <v>8020</v>
      </c>
      <c r="G5919" s="8" t="s">
        <v>6200</v>
      </c>
      <c r="M5919" t="s">
        <v>3855</v>
      </c>
      <c r="N5919">
        <v>36</v>
      </c>
      <c r="P5919" t="s">
        <v>8020</v>
      </c>
      <c r="Q5919">
        <v>58</v>
      </c>
    </row>
    <row r="5920" spans="1:17" x14ac:dyDescent="0.2">
      <c r="A5920" s="8" t="s">
        <v>3956</v>
      </c>
      <c r="D5920" s="8" t="s">
        <v>3130</v>
      </c>
      <c r="G5920" s="8" t="s">
        <v>6192</v>
      </c>
      <c r="M5920" t="s">
        <v>3956</v>
      </c>
      <c r="N5920">
        <v>45</v>
      </c>
      <c r="P5920" t="s">
        <v>3130</v>
      </c>
      <c r="Q5920">
        <v>53</v>
      </c>
    </row>
    <row r="5921" spans="1:17" x14ac:dyDescent="0.2">
      <c r="A5921" s="8" t="s">
        <v>3978</v>
      </c>
      <c r="D5921" s="8" t="s">
        <v>6667</v>
      </c>
      <c r="G5921" s="8" t="s">
        <v>5599</v>
      </c>
      <c r="M5921" t="s">
        <v>3978</v>
      </c>
      <c r="N5921">
        <v>29</v>
      </c>
      <c r="P5921" t="s">
        <v>6667</v>
      </c>
      <c r="Q5921">
        <v>118</v>
      </c>
    </row>
    <row r="5922" spans="1:17" x14ac:dyDescent="0.2">
      <c r="A5922" s="8" t="s">
        <v>7903</v>
      </c>
      <c r="D5922" s="8" t="s">
        <v>7896</v>
      </c>
      <c r="G5922" s="8" t="s">
        <v>5662</v>
      </c>
      <c r="M5922" t="s">
        <v>7903</v>
      </c>
      <c r="N5922">
        <v>32</v>
      </c>
      <c r="P5922" t="s">
        <v>7896</v>
      </c>
      <c r="Q5922">
        <v>104</v>
      </c>
    </row>
    <row r="5923" spans="1:17" x14ac:dyDescent="0.2">
      <c r="A5923" s="8" t="s">
        <v>2606</v>
      </c>
      <c r="D5923" s="8" t="s">
        <v>2975</v>
      </c>
      <c r="G5923" s="8" t="s">
        <v>5740</v>
      </c>
      <c r="M5923" t="s">
        <v>2606</v>
      </c>
      <c r="N5923">
        <v>175</v>
      </c>
      <c r="P5923" t="s">
        <v>2975</v>
      </c>
      <c r="Q5923">
        <v>106</v>
      </c>
    </row>
    <row r="5924" spans="1:17" x14ac:dyDescent="0.2">
      <c r="A5924" s="8" t="s">
        <v>1912</v>
      </c>
      <c r="D5924" s="8" t="s">
        <v>6320</v>
      </c>
      <c r="G5924" s="8" t="s">
        <v>7890</v>
      </c>
      <c r="M5924" t="s">
        <v>1912</v>
      </c>
      <c r="N5924">
        <v>161</v>
      </c>
      <c r="P5924" t="s">
        <v>6320</v>
      </c>
      <c r="Q5924">
        <v>86</v>
      </c>
    </row>
    <row r="5925" spans="1:17" x14ac:dyDescent="0.2">
      <c r="A5925" s="8" t="s">
        <v>2199</v>
      </c>
      <c r="D5925" s="8" t="s">
        <v>3017</v>
      </c>
      <c r="G5925" s="8" t="s">
        <v>5877</v>
      </c>
      <c r="M5925" t="s">
        <v>2199</v>
      </c>
      <c r="N5925">
        <v>149</v>
      </c>
      <c r="P5925" t="s">
        <v>3017</v>
      </c>
      <c r="Q5925">
        <v>82</v>
      </c>
    </row>
    <row r="5926" spans="1:17" x14ac:dyDescent="0.2">
      <c r="A5926" s="8" t="s">
        <v>2348</v>
      </c>
      <c r="D5926" s="8" t="s">
        <v>3037</v>
      </c>
      <c r="G5926" s="8" t="s">
        <v>5887</v>
      </c>
      <c r="M5926" t="s">
        <v>2348</v>
      </c>
      <c r="N5926">
        <v>138</v>
      </c>
      <c r="P5926" t="s">
        <v>3037</v>
      </c>
      <c r="Q5926">
        <v>71</v>
      </c>
    </row>
    <row r="5927" spans="1:17" x14ac:dyDescent="0.2">
      <c r="A5927" s="8" t="s">
        <v>2345</v>
      </c>
      <c r="D5927" s="8" t="s">
        <v>3150</v>
      </c>
      <c r="G5927" s="8" t="s">
        <v>5977</v>
      </c>
      <c r="M5927" t="s">
        <v>2345</v>
      </c>
      <c r="N5927">
        <v>145</v>
      </c>
      <c r="P5927" t="s">
        <v>3150</v>
      </c>
      <c r="Q5927">
        <v>63</v>
      </c>
    </row>
    <row r="5928" spans="1:17" x14ac:dyDescent="0.2">
      <c r="A5928" s="8" t="s">
        <v>4133</v>
      </c>
      <c r="D5928" s="8" t="s">
        <v>7897</v>
      </c>
      <c r="G5928" s="8" t="s">
        <v>6745</v>
      </c>
      <c r="M5928" t="s">
        <v>4133</v>
      </c>
      <c r="N5928">
        <v>123</v>
      </c>
      <c r="P5928" t="s">
        <v>7897</v>
      </c>
      <c r="Q5928">
        <v>52</v>
      </c>
    </row>
    <row r="5929" spans="1:17" x14ac:dyDescent="0.2">
      <c r="A5929" s="8" t="s">
        <v>4131</v>
      </c>
      <c r="D5929" s="8" t="s">
        <v>3291</v>
      </c>
      <c r="G5929" s="8" t="s">
        <v>2764</v>
      </c>
      <c r="M5929" t="s">
        <v>4131</v>
      </c>
      <c r="N5929">
        <v>110</v>
      </c>
      <c r="P5929" t="s">
        <v>3291</v>
      </c>
      <c r="Q5929">
        <v>140</v>
      </c>
    </row>
    <row r="5930" spans="1:17" x14ac:dyDescent="0.2">
      <c r="A5930" s="8" t="s">
        <v>4157</v>
      </c>
      <c r="D5930" s="8" t="s">
        <v>2630</v>
      </c>
      <c r="G5930" s="8" t="s">
        <v>6224</v>
      </c>
      <c r="M5930" t="s">
        <v>4157</v>
      </c>
      <c r="N5930">
        <v>109</v>
      </c>
      <c r="P5930" t="s">
        <v>2630</v>
      </c>
      <c r="Q5930">
        <v>157</v>
      </c>
    </row>
    <row r="5931" spans="1:17" x14ac:dyDescent="0.2">
      <c r="A5931" s="8" t="s">
        <v>1475</v>
      </c>
      <c r="D5931" s="8" t="s">
        <v>2237</v>
      </c>
      <c r="G5931" s="8" t="s">
        <v>6296</v>
      </c>
      <c r="M5931" t="s">
        <v>1475</v>
      </c>
      <c r="N5931">
        <v>149</v>
      </c>
      <c r="P5931" t="s">
        <v>2237</v>
      </c>
      <c r="Q5931">
        <v>132</v>
      </c>
    </row>
    <row r="5932" spans="1:17" x14ac:dyDescent="0.2">
      <c r="A5932" s="8" t="s">
        <v>1386</v>
      </c>
      <c r="D5932" s="8" t="s">
        <v>3339</v>
      </c>
      <c r="G5932" s="8" t="s">
        <v>6306</v>
      </c>
      <c r="M5932" t="s">
        <v>1386</v>
      </c>
      <c r="N5932">
        <v>132</v>
      </c>
      <c r="P5932" t="s">
        <v>3339</v>
      </c>
      <c r="Q5932">
        <v>133</v>
      </c>
    </row>
    <row r="5933" spans="1:17" x14ac:dyDescent="0.2">
      <c r="A5933" s="8" t="s">
        <v>2916</v>
      </c>
      <c r="D5933" s="8" t="s">
        <v>7898</v>
      </c>
      <c r="G5933" s="8" t="s">
        <v>7891</v>
      </c>
      <c r="M5933" t="s">
        <v>2916</v>
      </c>
      <c r="N5933">
        <v>113</v>
      </c>
      <c r="P5933" t="s">
        <v>7898</v>
      </c>
      <c r="Q5933">
        <v>86</v>
      </c>
    </row>
    <row r="5934" spans="1:17" x14ac:dyDescent="0.2">
      <c r="A5934" s="8" t="s">
        <v>7191</v>
      </c>
      <c r="D5934" s="8" t="s">
        <v>6746</v>
      </c>
      <c r="G5934" s="8" t="s">
        <v>7892</v>
      </c>
      <c r="M5934" t="s">
        <v>7191</v>
      </c>
      <c r="N5934">
        <v>120</v>
      </c>
      <c r="P5934" t="s">
        <v>6746</v>
      </c>
      <c r="Q5934">
        <v>79</v>
      </c>
    </row>
    <row r="5935" spans="1:17" x14ac:dyDescent="0.2">
      <c r="A5935" s="8" t="s">
        <v>1533</v>
      </c>
      <c r="D5935" s="8" t="s">
        <v>4325</v>
      </c>
      <c r="G5935" s="8" t="s">
        <v>7893</v>
      </c>
      <c r="M5935" t="s">
        <v>1533</v>
      </c>
      <c r="N5935">
        <v>111</v>
      </c>
      <c r="P5935" t="s">
        <v>4325</v>
      </c>
      <c r="Q5935">
        <v>54</v>
      </c>
    </row>
    <row r="5936" spans="1:17" x14ac:dyDescent="0.2">
      <c r="A5936" s="8" t="s">
        <v>1597</v>
      </c>
      <c r="D5936" s="8" t="s">
        <v>7055</v>
      </c>
      <c r="G5936" s="8" t="s">
        <v>7052</v>
      </c>
      <c r="M5936" t="s">
        <v>1597</v>
      </c>
      <c r="N5936">
        <v>107</v>
      </c>
      <c r="P5936" t="s">
        <v>7055</v>
      </c>
      <c r="Q5936">
        <v>45</v>
      </c>
    </row>
    <row r="5937" spans="1:17" x14ac:dyDescent="0.2">
      <c r="A5937" s="8" t="s">
        <v>2961</v>
      </c>
      <c r="D5937" s="8" t="s">
        <v>4986</v>
      </c>
      <c r="G5937" s="8" t="s">
        <v>2679</v>
      </c>
      <c r="M5937" t="s">
        <v>2961</v>
      </c>
      <c r="N5937">
        <v>81</v>
      </c>
      <c r="P5937" t="s">
        <v>4986</v>
      </c>
      <c r="Q5937">
        <v>113</v>
      </c>
    </row>
    <row r="5938" spans="1:17" x14ac:dyDescent="0.2">
      <c r="A5938" s="8" t="s">
        <v>1684</v>
      </c>
      <c r="D5938" s="8" t="s">
        <v>6236</v>
      </c>
      <c r="G5938" s="8" t="s">
        <v>2185</v>
      </c>
      <c r="M5938" t="s">
        <v>1684</v>
      </c>
      <c r="N5938">
        <v>96</v>
      </c>
      <c r="P5938" t="s">
        <v>6236</v>
      </c>
      <c r="Q5938">
        <v>120</v>
      </c>
    </row>
    <row r="5939" spans="1:17" x14ac:dyDescent="0.2">
      <c r="A5939" s="8" t="s">
        <v>3042</v>
      </c>
      <c r="D5939" s="8" t="s">
        <v>6314</v>
      </c>
      <c r="G5939" s="8" t="s">
        <v>7053</v>
      </c>
      <c r="M5939" t="s">
        <v>3042</v>
      </c>
      <c r="N5939">
        <v>85</v>
      </c>
      <c r="P5939" t="s">
        <v>6314</v>
      </c>
      <c r="Q5939">
        <v>104</v>
      </c>
    </row>
    <row r="5940" spans="1:17" x14ac:dyDescent="0.2">
      <c r="A5940" s="8" t="s">
        <v>7060</v>
      </c>
      <c r="D5940" s="8" t="s">
        <v>1489</v>
      </c>
      <c r="G5940" s="8" t="s">
        <v>5110</v>
      </c>
      <c r="M5940" t="s">
        <v>7060</v>
      </c>
      <c r="N5940">
        <v>76</v>
      </c>
      <c r="P5940" t="s">
        <v>1489</v>
      </c>
      <c r="Q5940">
        <v>147</v>
      </c>
    </row>
    <row r="5941" spans="1:17" x14ac:dyDescent="0.2">
      <c r="A5941" s="8" t="s">
        <v>7904</v>
      </c>
      <c r="D5941" s="8" t="s">
        <v>1408</v>
      </c>
      <c r="G5941" s="8" t="s">
        <v>5114</v>
      </c>
      <c r="M5941" t="s">
        <v>7904</v>
      </c>
      <c r="N5941">
        <v>63</v>
      </c>
      <c r="P5941" t="s">
        <v>1408</v>
      </c>
      <c r="Q5941">
        <v>115</v>
      </c>
    </row>
    <row r="5942" spans="1:17" x14ac:dyDescent="0.2">
      <c r="A5942" s="8" t="s">
        <v>3104</v>
      </c>
      <c r="D5942" s="8" t="s">
        <v>4206</v>
      </c>
      <c r="G5942" s="8" t="s">
        <v>5150</v>
      </c>
      <c r="M5942" t="s">
        <v>3104</v>
      </c>
      <c r="N5942">
        <v>61</v>
      </c>
      <c r="P5942" t="s">
        <v>4206</v>
      </c>
      <c r="Q5942">
        <v>98</v>
      </c>
    </row>
    <row r="5943" spans="1:17" x14ac:dyDescent="0.2">
      <c r="A5943" s="8" t="s">
        <v>3158</v>
      </c>
      <c r="D5943" s="8" t="s">
        <v>1646</v>
      </c>
      <c r="G5943" s="8" t="s">
        <v>7303</v>
      </c>
      <c r="M5943" t="s">
        <v>3158</v>
      </c>
      <c r="N5943">
        <v>78</v>
      </c>
      <c r="P5943" t="s">
        <v>1646</v>
      </c>
      <c r="Q5943">
        <v>118</v>
      </c>
    </row>
    <row r="5944" spans="1:17" x14ac:dyDescent="0.2">
      <c r="A5944" s="8" t="s">
        <v>3179</v>
      </c>
      <c r="D5944" s="8" t="s">
        <v>4250</v>
      </c>
      <c r="G5944" s="8" t="s">
        <v>5364</v>
      </c>
      <c r="M5944" t="s">
        <v>3179</v>
      </c>
      <c r="N5944">
        <v>69</v>
      </c>
      <c r="P5944" t="s">
        <v>4250</v>
      </c>
      <c r="Q5944">
        <v>98</v>
      </c>
    </row>
    <row r="5945" spans="1:17" x14ac:dyDescent="0.2">
      <c r="A5945" s="8" t="s">
        <v>6334</v>
      </c>
      <c r="D5945" s="8" t="s">
        <v>4314</v>
      </c>
      <c r="G5945" s="8" t="s">
        <v>5485</v>
      </c>
      <c r="M5945" t="s">
        <v>6334</v>
      </c>
      <c r="N5945">
        <v>50</v>
      </c>
      <c r="P5945" t="s">
        <v>4314</v>
      </c>
      <c r="Q5945">
        <v>91</v>
      </c>
    </row>
    <row r="5946" spans="1:17" x14ac:dyDescent="0.2">
      <c r="A5946" s="8" t="s">
        <v>7307</v>
      </c>
      <c r="D5946" s="8" t="s">
        <v>1799</v>
      </c>
      <c r="G5946" s="8" t="s">
        <v>2509</v>
      </c>
      <c r="M5946" t="s">
        <v>7307</v>
      </c>
      <c r="N5946">
        <v>39</v>
      </c>
      <c r="P5946" t="s">
        <v>1799</v>
      </c>
      <c r="Q5946">
        <v>100</v>
      </c>
    </row>
    <row r="5947" spans="1:17" x14ac:dyDescent="0.2">
      <c r="A5947" s="8" t="s">
        <v>3253</v>
      </c>
      <c r="D5947" s="8" t="s">
        <v>4345</v>
      </c>
      <c r="G5947" s="8" t="s">
        <v>5556</v>
      </c>
      <c r="M5947" t="s">
        <v>3253</v>
      </c>
      <c r="N5947">
        <v>22</v>
      </c>
      <c r="P5947" t="s">
        <v>4345</v>
      </c>
      <c r="Q5947">
        <v>88</v>
      </c>
    </row>
    <row r="5948" spans="1:17" x14ac:dyDescent="0.2">
      <c r="A5948" s="8" t="s">
        <v>3328</v>
      </c>
      <c r="D5948" s="8" t="s">
        <v>4379</v>
      </c>
      <c r="G5948" s="8" t="s">
        <v>1499</v>
      </c>
      <c r="M5948" t="s">
        <v>3328</v>
      </c>
      <c r="N5948">
        <v>134</v>
      </c>
      <c r="P5948" t="s">
        <v>4379</v>
      </c>
      <c r="Q5948">
        <v>77</v>
      </c>
    </row>
    <row r="5949" spans="1:17" x14ac:dyDescent="0.2">
      <c r="A5949" s="8" t="s">
        <v>3300</v>
      </c>
      <c r="D5949" s="8" t="s">
        <v>7056</v>
      </c>
      <c r="G5949" s="8" t="s">
        <v>4213</v>
      </c>
      <c r="M5949" t="s">
        <v>3300</v>
      </c>
      <c r="N5949">
        <v>136</v>
      </c>
      <c r="P5949" t="s">
        <v>7056</v>
      </c>
      <c r="Q5949">
        <v>78</v>
      </c>
    </row>
    <row r="5950" spans="1:17" x14ac:dyDescent="0.2">
      <c r="A5950" s="8" t="s">
        <v>2572</v>
      </c>
      <c r="D5950" s="8" t="s">
        <v>7899</v>
      </c>
      <c r="G5950" s="8" t="s">
        <v>4259</v>
      </c>
      <c r="M5950" t="s">
        <v>2572</v>
      </c>
      <c r="N5950">
        <v>171</v>
      </c>
      <c r="P5950" t="s">
        <v>7899</v>
      </c>
      <c r="Q5950">
        <v>70</v>
      </c>
    </row>
    <row r="5951" spans="1:17" x14ac:dyDescent="0.2">
      <c r="A5951" s="8" t="s">
        <v>1875</v>
      </c>
      <c r="D5951" s="8" t="s">
        <v>1849</v>
      </c>
      <c r="G5951" s="8" t="s">
        <v>7054</v>
      </c>
      <c r="M5951" t="s">
        <v>1875</v>
      </c>
      <c r="N5951">
        <v>169</v>
      </c>
      <c r="P5951" t="s">
        <v>1849</v>
      </c>
      <c r="Q5951">
        <v>91</v>
      </c>
    </row>
    <row r="5952" spans="1:17" x14ac:dyDescent="0.2">
      <c r="A5952" s="8" t="s">
        <v>1943</v>
      </c>
      <c r="D5952" s="8" t="s">
        <v>4508</v>
      </c>
      <c r="G5952" s="8" t="s">
        <v>4354</v>
      </c>
      <c r="M5952" t="s">
        <v>1943</v>
      </c>
      <c r="N5952">
        <v>139</v>
      </c>
      <c r="P5952" t="s">
        <v>4508</v>
      </c>
      <c r="Q5952">
        <v>78</v>
      </c>
    </row>
    <row r="5953" spans="1:17" x14ac:dyDescent="0.2">
      <c r="A5953" s="8" t="s">
        <v>2089</v>
      </c>
      <c r="D5953" s="8" t="s">
        <v>4514</v>
      </c>
      <c r="G5953" s="8" t="s">
        <v>4386</v>
      </c>
      <c r="M5953" t="s">
        <v>2089</v>
      </c>
      <c r="N5953">
        <v>141</v>
      </c>
      <c r="P5953" t="s">
        <v>4514</v>
      </c>
      <c r="Q5953">
        <v>66</v>
      </c>
    </row>
    <row r="5954" spans="1:17" x14ac:dyDescent="0.2">
      <c r="A5954" s="8" t="s">
        <v>2072</v>
      </c>
      <c r="D5954" s="8" t="s">
        <v>4528</v>
      </c>
      <c r="G5954" s="8" t="s">
        <v>4465</v>
      </c>
      <c r="M5954" t="s">
        <v>2072</v>
      </c>
      <c r="N5954">
        <v>134</v>
      </c>
      <c r="P5954" t="s">
        <v>4528</v>
      </c>
      <c r="Q5954">
        <v>50</v>
      </c>
    </row>
    <row r="5955" spans="1:17" x14ac:dyDescent="0.2">
      <c r="A5955" s="8" t="s">
        <v>5093</v>
      </c>
      <c r="D5955" s="8" t="s">
        <v>7057</v>
      </c>
      <c r="G5955" s="8" t="s">
        <v>4518</v>
      </c>
      <c r="M5955" t="s">
        <v>5093</v>
      </c>
      <c r="N5955">
        <v>102</v>
      </c>
      <c r="P5955" t="s">
        <v>7057</v>
      </c>
      <c r="Q5955">
        <v>47</v>
      </c>
    </row>
    <row r="5956" spans="1:17" x14ac:dyDescent="0.2">
      <c r="A5956" s="8" t="s">
        <v>7905</v>
      </c>
      <c r="D5956" s="8" t="s">
        <v>4597</v>
      </c>
      <c r="G5956" s="8" t="s">
        <v>7894</v>
      </c>
      <c r="M5956" t="s">
        <v>7905</v>
      </c>
      <c r="N5956">
        <v>80</v>
      </c>
      <c r="P5956" t="s">
        <v>4597</v>
      </c>
      <c r="Q5956">
        <v>88</v>
      </c>
    </row>
    <row r="5957" spans="1:17" x14ac:dyDescent="0.2">
      <c r="A5957" s="8" t="s">
        <v>5326</v>
      </c>
      <c r="D5957" s="8" t="s">
        <v>4605</v>
      </c>
      <c r="G5957" s="8" t="s">
        <v>4631</v>
      </c>
      <c r="M5957" t="s">
        <v>5326</v>
      </c>
      <c r="N5957">
        <v>81</v>
      </c>
      <c r="P5957" t="s">
        <v>4605</v>
      </c>
      <c r="Q5957">
        <v>80</v>
      </c>
    </row>
    <row r="5958" spans="1:17" x14ac:dyDescent="0.2">
      <c r="A5958" s="8" t="s">
        <v>5446</v>
      </c>
      <c r="D5958" s="8" t="s">
        <v>4669</v>
      </c>
      <c r="G5958" s="8" t="s">
        <v>4715</v>
      </c>
      <c r="M5958" t="s">
        <v>5446</v>
      </c>
      <c r="N5958">
        <v>33</v>
      </c>
      <c r="P5958" t="s">
        <v>4669</v>
      </c>
      <c r="Q5958">
        <v>69</v>
      </c>
    </row>
    <row r="5959" spans="1:17" x14ac:dyDescent="0.2">
      <c r="A5959" s="8" t="s">
        <v>5480</v>
      </c>
      <c r="D5959" s="8" t="s">
        <v>4682</v>
      </c>
      <c r="G5959" s="8" t="s">
        <v>4713</v>
      </c>
      <c r="M5959" t="s">
        <v>5480</v>
      </c>
      <c r="N5959">
        <v>112</v>
      </c>
      <c r="P5959" t="s">
        <v>4682</v>
      </c>
      <c r="Q5959">
        <v>53</v>
      </c>
    </row>
    <row r="5960" spans="1:17" x14ac:dyDescent="0.2">
      <c r="A5960" s="8" t="s">
        <v>7140</v>
      </c>
      <c r="D5960" s="8" t="s">
        <v>4738</v>
      </c>
      <c r="G5960" s="8" t="s">
        <v>4800</v>
      </c>
      <c r="M5960" t="s">
        <v>7140</v>
      </c>
      <c r="N5960">
        <v>107</v>
      </c>
      <c r="P5960" t="s">
        <v>4738</v>
      </c>
      <c r="Q5960">
        <v>43</v>
      </c>
    </row>
    <row r="5961" spans="1:17" x14ac:dyDescent="0.2">
      <c r="A5961" s="8" t="s">
        <v>2512</v>
      </c>
      <c r="D5961" s="8" t="s">
        <v>7305</v>
      </c>
      <c r="G5961" s="8" t="s">
        <v>4847</v>
      </c>
      <c r="M5961" t="s">
        <v>2512</v>
      </c>
      <c r="N5961">
        <v>152</v>
      </c>
      <c r="P5961" t="s">
        <v>7305</v>
      </c>
      <c r="Q5961">
        <v>46</v>
      </c>
    </row>
    <row r="5962" spans="1:17" x14ac:dyDescent="0.2">
      <c r="A5962" s="8" t="s">
        <v>2535</v>
      </c>
      <c r="D5962" s="8" t="s">
        <v>8153</v>
      </c>
      <c r="G5962" s="8" t="s">
        <v>7304</v>
      </c>
      <c r="M5962" t="s">
        <v>2535</v>
      </c>
      <c r="N5962">
        <v>132</v>
      </c>
      <c r="P5962" t="s">
        <v>8153</v>
      </c>
      <c r="Q5962">
        <v>37</v>
      </c>
    </row>
    <row r="5963" spans="1:17" x14ac:dyDescent="0.2">
      <c r="A5963" s="8" t="s">
        <v>7141</v>
      </c>
      <c r="D5963" s="8" t="s">
        <v>4780</v>
      </c>
      <c r="G5963" s="8" t="s">
        <v>8458</v>
      </c>
      <c r="M5963" t="s">
        <v>7141</v>
      </c>
      <c r="N5963">
        <v>109</v>
      </c>
      <c r="P5963" t="s">
        <v>4780</v>
      </c>
      <c r="Q5963">
        <v>64</v>
      </c>
    </row>
    <row r="5964" spans="1:17" x14ac:dyDescent="0.2">
      <c r="A5964" s="8" t="s">
        <v>1394</v>
      </c>
      <c r="D5964" s="8" t="s">
        <v>4822</v>
      </c>
      <c r="G5964" s="8" t="s">
        <v>4916</v>
      </c>
      <c r="M5964" t="s">
        <v>1394</v>
      </c>
      <c r="N5964">
        <v>112</v>
      </c>
      <c r="P5964" t="s">
        <v>4822</v>
      </c>
      <c r="Q5964">
        <v>39</v>
      </c>
    </row>
    <row r="5965" spans="1:17" x14ac:dyDescent="0.2">
      <c r="A5965" s="8" t="s">
        <v>7906</v>
      </c>
      <c r="D5965" s="8" t="s">
        <v>4842</v>
      </c>
      <c r="G5965" s="8" t="s">
        <v>7895</v>
      </c>
      <c r="M5965" t="s">
        <v>7906</v>
      </c>
      <c r="N5965">
        <v>90</v>
      </c>
      <c r="P5965" t="s">
        <v>4842</v>
      </c>
      <c r="Q5965">
        <v>45</v>
      </c>
    </row>
    <row r="5966" spans="1:17" x14ac:dyDescent="0.2">
      <c r="A5966" s="8" t="s">
        <v>1755</v>
      </c>
      <c r="D5966" s="8" t="s">
        <v>6747</v>
      </c>
      <c r="G5966" s="8" t="s">
        <v>2892</v>
      </c>
      <c r="M5966" t="s">
        <v>1755</v>
      </c>
      <c r="N5966">
        <v>86</v>
      </c>
      <c r="P5966" t="s">
        <v>6747</v>
      </c>
      <c r="Q5966">
        <v>29</v>
      </c>
    </row>
    <row r="5967" spans="1:17" x14ac:dyDescent="0.2">
      <c r="A5967" s="8" t="s">
        <v>7907</v>
      </c>
      <c r="D5967" s="8" t="s">
        <v>4874</v>
      </c>
      <c r="G5967" s="8" t="s">
        <v>2441</v>
      </c>
      <c r="M5967" t="s">
        <v>7907</v>
      </c>
      <c r="N5967">
        <v>55</v>
      </c>
      <c r="P5967" t="s">
        <v>4874</v>
      </c>
      <c r="Q5967">
        <v>120</v>
      </c>
    </row>
    <row r="5968" spans="1:17" x14ac:dyDescent="0.2">
      <c r="A5968" s="8" t="s">
        <v>4426</v>
      </c>
      <c r="D5968" s="8" t="s">
        <v>2882</v>
      </c>
      <c r="G5968" s="8" t="s">
        <v>2134</v>
      </c>
      <c r="M5968" t="s">
        <v>4426</v>
      </c>
      <c r="N5968">
        <v>84</v>
      </c>
      <c r="P5968" t="s">
        <v>2882</v>
      </c>
      <c r="Q5968">
        <v>177</v>
      </c>
    </row>
    <row r="5969" spans="1:17" x14ac:dyDescent="0.2">
      <c r="A5969" s="8" t="s">
        <v>7908</v>
      </c>
      <c r="D5969" s="8" t="s">
        <v>2414</v>
      </c>
      <c r="G5969" s="8" t="s">
        <v>2183</v>
      </c>
      <c r="M5969" t="s">
        <v>7908</v>
      </c>
      <c r="N5969">
        <v>64</v>
      </c>
      <c r="P5969" t="s">
        <v>2414</v>
      </c>
      <c r="Q5969">
        <v>172</v>
      </c>
    </row>
    <row r="5970" spans="1:17" x14ac:dyDescent="0.2">
      <c r="A5970" s="8" t="s">
        <v>2576</v>
      </c>
      <c r="D5970" s="8" t="s">
        <v>2433</v>
      </c>
      <c r="G5970" s="8" t="s">
        <v>4968</v>
      </c>
      <c r="M5970" t="s">
        <v>2576</v>
      </c>
      <c r="N5970">
        <v>166</v>
      </c>
      <c r="P5970" t="s">
        <v>2433</v>
      </c>
      <c r="Q5970">
        <v>168</v>
      </c>
    </row>
    <row r="5971" spans="1:17" x14ac:dyDescent="0.2">
      <c r="A5971" s="8" t="s">
        <v>2435</v>
      </c>
      <c r="D5971" s="8" t="s">
        <v>1983</v>
      </c>
      <c r="G5971" s="8" t="s">
        <v>8020</v>
      </c>
      <c r="M5971" t="s">
        <v>2435</v>
      </c>
      <c r="N5971">
        <v>142</v>
      </c>
      <c r="P5971" t="s">
        <v>1983</v>
      </c>
      <c r="Q5971">
        <v>152</v>
      </c>
    </row>
    <row r="5972" spans="1:17" x14ac:dyDescent="0.2">
      <c r="A5972" s="8" t="s">
        <v>2068</v>
      </c>
      <c r="D5972" s="8" t="s">
        <v>2114</v>
      </c>
      <c r="G5972" s="8" t="s">
        <v>3130</v>
      </c>
      <c r="M5972" t="s">
        <v>2068</v>
      </c>
      <c r="N5972">
        <v>136</v>
      </c>
      <c r="P5972" t="s">
        <v>2114</v>
      </c>
      <c r="Q5972">
        <v>139</v>
      </c>
    </row>
    <row r="5973" spans="1:17" x14ac:dyDescent="0.2">
      <c r="A5973" s="8" t="s">
        <v>7909</v>
      </c>
      <c r="D5973" s="8" t="s">
        <v>4956</v>
      </c>
      <c r="G5973" s="8" t="s">
        <v>7086</v>
      </c>
      <c r="M5973" t="s">
        <v>7909</v>
      </c>
      <c r="N5973">
        <v>131</v>
      </c>
      <c r="P5973" t="s">
        <v>4956</v>
      </c>
      <c r="Q5973">
        <v>129</v>
      </c>
    </row>
    <row r="5974" spans="1:17" x14ac:dyDescent="0.2">
      <c r="A5974" s="8" t="s">
        <v>1319</v>
      </c>
      <c r="D5974" s="8" t="s">
        <v>1497</v>
      </c>
      <c r="G5974" s="8" t="s">
        <v>2920</v>
      </c>
      <c r="M5974" t="s">
        <v>1319</v>
      </c>
      <c r="N5974">
        <v>117</v>
      </c>
      <c r="P5974" t="s">
        <v>1497</v>
      </c>
      <c r="Q5974">
        <v>140</v>
      </c>
    </row>
    <row r="5975" spans="1:17" x14ac:dyDescent="0.2">
      <c r="A5975" s="8" t="s">
        <v>1537</v>
      </c>
      <c r="D5975" s="8" t="s">
        <v>1398</v>
      </c>
      <c r="G5975" s="8" t="s">
        <v>2975</v>
      </c>
      <c r="M5975" t="s">
        <v>1537</v>
      </c>
      <c r="N5975">
        <v>82</v>
      </c>
      <c r="P5975" t="s">
        <v>1398</v>
      </c>
      <c r="Q5975">
        <v>134</v>
      </c>
    </row>
    <row r="5976" spans="1:17" x14ac:dyDescent="0.2">
      <c r="A5976" s="8" t="s">
        <v>7910</v>
      </c>
      <c r="D5976" s="8" t="s">
        <v>4207</v>
      </c>
      <c r="G5976" s="8" t="s">
        <v>6320</v>
      </c>
      <c r="M5976" t="s">
        <v>7910</v>
      </c>
      <c r="N5976">
        <v>90</v>
      </c>
      <c r="P5976" t="s">
        <v>4207</v>
      </c>
      <c r="Q5976">
        <v>128</v>
      </c>
    </row>
    <row r="5977" spans="1:17" x14ac:dyDescent="0.2">
      <c r="A5977" s="8" t="s">
        <v>3126</v>
      </c>
      <c r="D5977" s="8" t="s">
        <v>7058</v>
      </c>
      <c r="G5977" s="8" t="s">
        <v>3017</v>
      </c>
      <c r="M5977" t="s">
        <v>3126</v>
      </c>
      <c r="N5977">
        <v>77</v>
      </c>
      <c r="P5977" t="s">
        <v>7058</v>
      </c>
      <c r="Q5977">
        <v>112</v>
      </c>
    </row>
    <row r="5978" spans="1:17" x14ac:dyDescent="0.2">
      <c r="A5978" s="8" t="s">
        <v>3199</v>
      </c>
      <c r="D5978" s="8" t="s">
        <v>7900</v>
      </c>
      <c r="G5978" s="8" t="s">
        <v>3037</v>
      </c>
      <c r="M5978" t="s">
        <v>3199</v>
      </c>
      <c r="N5978">
        <v>56</v>
      </c>
      <c r="P5978" t="s">
        <v>7900</v>
      </c>
      <c r="Q5978">
        <v>95</v>
      </c>
    </row>
    <row r="5979" spans="1:17" x14ac:dyDescent="0.2">
      <c r="A5979" s="8" t="s">
        <v>3252</v>
      </c>
      <c r="D5979" s="8" t="s">
        <v>1658</v>
      </c>
      <c r="G5979" s="8" t="s">
        <v>3150</v>
      </c>
      <c r="M5979" t="s">
        <v>3252</v>
      </c>
      <c r="N5979">
        <v>41</v>
      </c>
      <c r="P5979" t="s">
        <v>1658</v>
      </c>
      <c r="Q5979">
        <v>126</v>
      </c>
    </row>
    <row r="5980" spans="1:17" x14ac:dyDescent="0.2">
      <c r="A5980" s="8" t="s">
        <v>3297</v>
      </c>
      <c r="D5980" s="8" t="s">
        <v>1607</v>
      </c>
      <c r="G5980" s="8" t="s">
        <v>7897</v>
      </c>
      <c r="M5980" t="s">
        <v>3297</v>
      </c>
      <c r="N5980">
        <v>130</v>
      </c>
      <c r="P5980" t="s">
        <v>1607</v>
      </c>
      <c r="Q5980">
        <v>110</v>
      </c>
    </row>
    <row r="5981" spans="1:17" x14ac:dyDescent="0.2">
      <c r="A5981" s="8" t="s">
        <v>7911</v>
      </c>
      <c r="D5981" s="8" t="s">
        <v>4253</v>
      </c>
      <c r="G5981" s="8" t="s">
        <v>8459</v>
      </c>
      <c r="M5981" t="s">
        <v>7911</v>
      </c>
      <c r="N5981">
        <v>125</v>
      </c>
      <c r="P5981" t="s">
        <v>4253</v>
      </c>
      <c r="Q5981">
        <v>99</v>
      </c>
    </row>
    <row r="5982" spans="1:17" x14ac:dyDescent="0.2">
      <c r="A5982" s="8" t="s">
        <v>2584</v>
      </c>
      <c r="D5982" s="8" t="s">
        <v>4270</v>
      </c>
      <c r="G5982" s="8" t="s">
        <v>3291</v>
      </c>
      <c r="M5982" t="s">
        <v>2584</v>
      </c>
      <c r="N5982">
        <v>169</v>
      </c>
      <c r="P5982" t="s">
        <v>4270</v>
      </c>
      <c r="Q5982">
        <v>88</v>
      </c>
    </row>
    <row r="5983" spans="1:17" x14ac:dyDescent="0.2">
      <c r="A5983" s="8" t="s">
        <v>1952</v>
      </c>
      <c r="D5983" s="8" t="s">
        <v>4304</v>
      </c>
      <c r="G5983" s="8" t="s">
        <v>2630</v>
      </c>
      <c r="M5983" t="s">
        <v>1952</v>
      </c>
      <c r="N5983">
        <v>150</v>
      </c>
      <c r="P5983" t="s">
        <v>4304</v>
      </c>
      <c r="Q5983">
        <v>76</v>
      </c>
    </row>
    <row r="5984" spans="1:17" x14ac:dyDescent="0.2">
      <c r="A5984" s="8" t="s">
        <v>2093</v>
      </c>
      <c r="D5984" s="8" t="s">
        <v>1797</v>
      </c>
      <c r="G5984" s="8" t="s">
        <v>2237</v>
      </c>
      <c r="M5984" t="s">
        <v>2093</v>
      </c>
      <c r="N5984">
        <v>125</v>
      </c>
      <c r="P5984" t="s">
        <v>1797</v>
      </c>
      <c r="Q5984">
        <v>99</v>
      </c>
    </row>
    <row r="5985" spans="1:17" x14ac:dyDescent="0.2">
      <c r="A5985" s="8" t="s">
        <v>2253</v>
      </c>
      <c r="D5985" s="8" t="s">
        <v>1754</v>
      </c>
      <c r="G5985" s="8" t="s">
        <v>3339</v>
      </c>
      <c r="M5985" t="s">
        <v>2253</v>
      </c>
      <c r="N5985">
        <v>145</v>
      </c>
      <c r="P5985" t="s">
        <v>1754</v>
      </c>
      <c r="Q5985">
        <v>84</v>
      </c>
    </row>
    <row r="5986" spans="1:17" x14ac:dyDescent="0.2">
      <c r="A5986" s="8" t="s">
        <v>7912</v>
      </c>
      <c r="D5986" s="8" t="s">
        <v>4333</v>
      </c>
      <c r="G5986" s="8" t="s">
        <v>7898</v>
      </c>
      <c r="M5986" t="s">
        <v>7912</v>
      </c>
      <c r="N5986">
        <v>90</v>
      </c>
      <c r="P5986" t="s">
        <v>4333</v>
      </c>
      <c r="Q5986">
        <v>76</v>
      </c>
    </row>
    <row r="5987" spans="1:17" x14ac:dyDescent="0.2">
      <c r="A5987" s="8" t="s">
        <v>4369</v>
      </c>
      <c r="D5987" s="8" t="s">
        <v>4372</v>
      </c>
      <c r="G5987" s="8" t="s">
        <v>6746</v>
      </c>
      <c r="M5987" t="s">
        <v>4369</v>
      </c>
      <c r="N5987">
        <v>52</v>
      </c>
      <c r="P5987" t="s">
        <v>4372</v>
      </c>
      <c r="Q5987">
        <v>65</v>
      </c>
    </row>
    <row r="5988" spans="1:17" x14ac:dyDescent="0.2">
      <c r="A5988" s="8" t="s">
        <v>7913</v>
      </c>
      <c r="D5988" s="8" t="s">
        <v>4464</v>
      </c>
      <c r="G5988" s="8" t="s">
        <v>4537</v>
      </c>
      <c r="M5988" t="s">
        <v>7913</v>
      </c>
      <c r="N5988">
        <v>40</v>
      </c>
      <c r="P5988" t="s">
        <v>4464</v>
      </c>
      <c r="Q5988">
        <v>99</v>
      </c>
    </row>
    <row r="5989" spans="1:17" x14ac:dyDescent="0.2">
      <c r="A5989" s="8" t="s">
        <v>2807</v>
      </c>
      <c r="D5989" s="8" t="s">
        <v>4472</v>
      </c>
      <c r="G5989" s="8" t="s">
        <v>7055</v>
      </c>
      <c r="M5989" t="s">
        <v>2807</v>
      </c>
      <c r="N5989">
        <v>137</v>
      </c>
      <c r="P5989" t="s">
        <v>4472</v>
      </c>
      <c r="Q5989">
        <v>90</v>
      </c>
    </row>
    <row r="5990" spans="1:17" x14ac:dyDescent="0.2">
      <c r="A5990" s="8" t="s">
        <v>5028</v>
      </c>
      <c r="D5990" s="8" t="s">
        <v>4496</v>
      </c>
      <c r="G5990" s="8" t="s">
        <v>4986</v>
      </c>
      <c r="M5990" t="s">
        <v>5028</v>
      </c>
      <c r="N5990">
        <v>124</v>
      </c>
      <c r="P5990" t="s">
        <v>4496</v>
      </c>
      <c r="Q5990">
        <v>55</v>
      </c>
    </row>
    <row r="5991" spans="1:17" x14ac:dyDescent="0.2">
      <c r="A5991" s="8" t="s">
        <v>7914</v>
      </c>
      <c r="D5991" s="8" t="s">
        <v>4556</v>
      </c>
      <c r="G5991" s="8" t="s">
        <v>6236</v>
      </c>
      <c r="M5991" t="s">
        <v>7914</v>
      </c>
      <c r="N5991">
        <v>103</v>
      </c>
      <c r="P5991" t="s">
        <v>4556</v>
      </c>
      <c r="Q5991">
        <v>61</v>
      </c>
    </row>
    <row r="5992" spans="1:17" x14ac:dyDescent="0.2">
      <c r="A5992" s="8" t="s">
        <v>3417</v>
      </c>
      <c r="D5992" s="8" t="s">
        <v>4616</v>
      </c>
      <c r="G5992" s="8" t="s">
        <v>6314</v>
      </c>
      <c r="M5992" t="s">
        <v>3417</v>
      </c>
      <c r="N5992">
        <v>113</v>
      </c>
      <c r="P5992" t="s">
        <v>4616</v>
      </c>
      <c r="Q5992">
        <v>75</v>
      </c>
    </row>
    <row r="5993" spans="1:17" x14ac:dyDescent="0.2">
      <c r="A5993" s="8" t="s">
        <v>3479</v>
      </c>
      <c r="D5993" s="8" t="s">
        <v>4592</v>
      </c>
      <c r="G5993" s="8" t="s">
        <v>1489</v>
      </c>
      <c r="M5993" t="s">
        <v>3479</v>
      </c>
      <c r="N5993">
        <v>87</v>
      </c>
      <c r="P5993" t="s">
        <v>4592</v>
      </c>
      <c r="Q5993">
        <v>67</v>
      </c>
    </row>
    <row r="5994" spans="1:17" x14ac:dyDescent="0.2">
      <c r="A5994" s="8" t="s">
        <v>1776</v>
      </c>
      <c r="D5994" s="8" t="s">
        <v>4623</v>
      </c>
      <c r="G5994" s="8" t="s">
        <v>1408</v>
      </c>
      <c r="M5994" t="s">
        <v>1776</v>
      </c>
      <c r="N5994">
        <v>74</v>
      </c>
      <c r="P5994" t="s">
        <v>4623</v>
      </c>
      <c r="Q5994">
        <v>58</v>
      </c>
    </row>
    <row r="5995" spans="1:17" x14ac:dyDescent="0.2">
      <c r="A5995" s="8" t="s">
        <v>3736</v>
      </c>
      <c r="D5995" s="8" t="s">
        <v>4627</v>
      </c>
      <c r="G5995" s="8" t="s">
        <v>4206</v>
      </c>
      <c r="M5995" t="s">
        <v>3736</v>
      </c>
      <c r="N5995">
        <v>88</v>
      </c>
      <c r="P5995" t="s">
        <v>4627</v>
      </c>
      <c r="Q5995">
        <v>47</v>
      </c>
    </row>
    <row r="5996" spans="1:17" x14ac:dyDescent="0.2">
      <c r="A5996" s="8" t="s">
        <v>7061</v>
      </c>
      <c r="D5996" s="8" t="s">
        <v>4694</v>
      </c>
      <c r="G5996" s="8" t="s">
        <v>1646</v>
      </c>
      <c r="M5996" t="s">
        <v>7061</v>
      </c>
      <c r="N5996">
        <v>63</v>
      </c>
      <c r="P5996" t="s">
        <v>4694</v>
      </c>
      <c r="Q5996">
        <v>45</v>
      </c>
    </row>
    <row r="5997" spans="1:17" x14ac:dyDescent="0.2">
      <c r="A5997" s="8" t="s">
        <v>3766</v>
      </c>
      <c r="D5997" s="8" t="s">
        <v>4689</v>
      </c>
      <c r="G5997" s="8" t="s">
        <v>4250</v>
      </c>
      <c r="M5997" t="s">
        <v>3766</v>
      </c>
      <c r="N5997">
        <v>59</v>
      </c>
      <c r="P5997" t="s">
        <v>4689</v>
      </c>
      <c r="Q5997">
        <v>45</v>
      </c>
    </row>
    <row r="5998" spans="1:17" x14ac:dyDescent="0.2">
      <c r="A5998" s="8" t="s">
        <v>3888</v>
      </c>
      <c r="D5998" s="8" t="s">
        <v>7901</v>
      </c>
      <c r="G5998" s="8" t="s">
        <v>4314</v>
      </c>
      <c r="M5998" t="s">
        <v>3888</v>
      </c>
      <c r="N5998">
        <v>50</v>
      </c>
      <c r="P5998" t="s">
        <v>7901</v>
      </c>
      <c r="Q5998">
        <v>51</v>
      </c>
    </row>
    <row r="5999" spans="1:17" x14ac:dyDescent="0.2">
      <c r="A5999" s="8" t="s">
        <v>3945</v>
      </c>
      <c r="D5999" s="8" t="s">
        <v>4787</v>
      </c>
      <c r="G5999" s="8" t="s">
        <v>1799</v>
      </c>
      <c r="M5999" t="s">
        <v>3945</v>
      </c>
      <c r="N5999">
        <v>40</v>
      </c>
      <c r="P5999" t="s">
        <v>4787</v>
      </c>
      <c r="Q5999">
        <v>53</v>
      </c>
    </row>
    <row r="6000" spans="1:17" x14ac:dyDescent="0.2">
      <c r="A6000" s="8" t="s">
        <v>2608</v>
      </c>
      <c r="D6000" s="8" t="s">
        <v>4812</v>
      </c>
      <c r="G6000" s="8" t="s">
        <v>4345</v>
      </c>
      <c r="M6000" t="s">
        <v>2608</v>
      </c>
      <c r="N6000">
        <v>160</v>
      </c>
      <c r="P6000" t="s">
        <v>4812</v>
      </c>
      <c r="Q6000">
        <v>51</v>
      </c>
    </row>
    <row r="6001" spans="1:17" x14ac:dyDescent="0.2">
      <c r="A6001" s="8" t="s">
        <v>1914</v>
      </c>
      <c r="D6001" s="8" t="s">
        <v>4846</v>
      </c>
      <c r="G6001" s="8" t="s">
        <v>4379</v>
      </c>
      <c r="M6001" t="s">
        <v>1914</v>
      </c>
      <c r="N6001">
        <v>150</v>
      </c>
      <c r="P6001" t="s">
        <v>4846</v>
      </c>
      <c r="Q6001">
        <v>32</v>
      </c>
    </row>
    <row r="6002" spans="1:17" x14ac:dyDescent="0.2">
      <c r="A6002" s="8" t="s">
        <v>2041</v>
      </c>
      <c r="D6002" s="8" t="s">
        <v>7306</v>
      </c>
      <c r="G6002" s="8" t="s">
        <v>7056</v>
      </c>
      <c r="M6002" t="s">
        <v>2041</v>
      </c>
      <c r="N6002">
        <v>137</v>
      </c>
      <c r="P6002" t="s">
        <v>7306</v>
      </c>
      <c r="Q6002">
        <v>21</v>
      </c>
    </row>
    <row r="6003" spans="1:17" x14ac:dyDescent="0.2">
      <c r="A6003" s="8" t="s">
        <v>3349</v>
      </c>
      <c r="D6003" s="8" t="s">
        <v>4887</v>
      </c>
      <c r="G6003" s="8" t="s">
        <v>7899</v>
      </c>
      <c r="M6003" t="s">
        <v>3349</v>
      </c>
      <c r="N6003">
        <v>122</v>
      </c>
      <c r="P6003" t="s">
        <v>4887</v>
      </c>
      <c r="Q6003">
        <v>117</v>
      </c>
    </row>
    <row r="6004" spans="1:17" x14ac:dyDescent="0.2">
      <c r="A6004" s="8" t="s">
        <v>5125</v>
      </c>
      <c r="D6004" s="8" t="s">
        <v>2864</v>
      </c>
      <c r="G6004" s="8" t="s">
        <v>1849</v>
      </c>
      <c r="M6004" t="s">
        <v>5125</v>
      </c>
      <c r="N6004">
        <v>99</v>
      </c>
      <c r="P6004" t="s">
        <v>2864</v>
      </c>
      <c r="Q6004">
        <v>185</v>
      </c>
    </row>
    <row r="6005" spans="1:17" x14ac:dyDescent="0.2">
      <c r="A6005" s="8" t="s">
        <v>7062</v>
      </c>
      <c r="D6005" s="8" t="s">
        <v>2429</v>
      </c>
      <c r="G6005" s="8" t="s">
        <v>4508</v>
      </c>
      <c r="M6005" t="s">
        <v>7062</v>
      </c>
      <c r="N6005">
        <v>54</v>
      </c>
      <c r="P6005" t="s">
        <v>2429</v>
      </c>
      <c r="Q6005">
        <v>166</v>
      </c>
    </row>
    <row r="6006" spans="1:17" x14ac:dyDescent="0.2">
      <c r="A6006" s="8" t="s">
        <v>5512</v>
      </c>
      <c r="D6006" s="8" t="s">
        <v>1900</v>
      </c>
      <c r="G6006" s="8" t="s">
        <v>4514</v>
      </c>
      <c r="M6006" t="s">
        <v>5512</v>
      </c>
      <c r="N6006">
        <v>123</v>
      </c>
      <c r="P6006" t="s">
        <v>1900</v>
      </c>
      <c r="Q6006">
        <v>159</v>
      </c>
    </row>
    <row r="6007" spans="1:17" x14ac:dyDescent="0.2">
      <c r="A6007" s="8" t="s">
        <v>2914</v>
      </c>
      <c r="D6007" s="8" t="s">
        <v>1897</v>
      </c>
      <c r="G6007" s="8" t="s">
        <v>4528</v>
      </c>
      <c r="M6007" t="s">
        <v>2914</v>
      </c>
      <c r="N6007">
        <v>101</v>
      </c>
      <c r="P6007" t="s">
        <v>1897</v>
      </c>
      <c r="Q6007">
        <v>150</v>
      </c>
    </row>
    <row r="6008" spans="1:17" x14ac:dyDescent="0.2">
      <c r="A6008" s="8" t="s">
        <v>2974</v>
      </c>
      <c r="D6008" s="8" t="s">
        <v>1988</v>
      </c>
      <c r="G6008" s="8" t="s">
        <v>7057</v>
      </c>
      <c r="M6008" t="s">
        <v>2974</v>
      </c>
      <c r="N6008">
        <v>103</v>
      </c>
      <c r="P6008" t="s">
        <v>1988</v>
      </c>
      <c r="Q6008">
        <v>145</v>
      </c>
    </row>
    <row r="6009" spans="1:17" x14ac:dyDescent="0.2">
      <c r="A6009" s="8" t="s">
        <v>8022</v>
      </c>
      <c r="D6009" s="8" t="s">
        <v>1997</v>
      </c>
      <c r="G6009" s="8" t="s">
        <v>4597</v>
      </c>
      <c r="M6009" t="s">
        <v>8022</v>
      </c>
      <c r="N6009">
        <v>91</v>
      </c>
      <c r="P6009" t="s">
        <v>1997</v>
      </c>
      <c r="Q6009">
        <v>157</v>
      </c>
    </row>
    <row r="6010" spans="1:17" x14ac:dyDescent="0.2">
      <c r="A6010" s="8" t="s">
        <v>7915</v>
      </c>
      <c r="D6010" s="8" t="s">
        <v>2125</v>
      </c>
      <c r="G6010" s="8" t="s">
        <v>4605</v>
      </c>
      <c r="M6010" t="s">
        <v>7915</v>
      </c>
      <c r="N6010">
        <v>74</v>
      </c>
      <c r="P6010" t="s">
        <v>2125</v>
      </c>
      <c r="Q6010">
        <v>127</v>
      </c>
    </row>
    <row r="6011" spans="1:17" x14ac:dyDescent="0.2">
      <c r="A6011" s="8" t="s">
        <v>3041</v>
      </c>
      <c r="D6011" s="8" t="s">
        <v>5001</v>
      </c>
      <c r="G6011" s="8" t="s">
        <v>4669</v>
      </c>
      <c r="M6011" t="s">
        <v>3041</v>
      </c>
      <c r="N6011">
        <v>89</v>
      </c>
      <c r="P6011" t="s">
        <v>5001</v>
      </c>
      <c r="Q6011">
        <v>116</v>
      </c>
    </row>
    <row r="6012" spans="1:17" x14ac:dyDescent="0.2">
      <c r="A6012" s="8" t="s">
        <v>7916</v>
      </c>
      <c r="D6012" s="8" t="s">
        <v>5050</v>
      </c>
      <c r="G6012" s="8" t="s">
        <v>4682</v>
      </c>
      <c r="M6012" t="s">
        <v>7916</v>
      </c>
      <c r="N6012">
        <v>62</v>
      </c>
      <c r="P6012" t="s">
        <v>5050</v>
      </c>
      <c r="Q6012">
        <v>128</v>
      </c>
    </row>
    <row r="6013" spans="1:17" x14ac:dyDescent="0.2">
      <c r="A6013" s="8" t="s">
        <v>3195</v>
      </c>
      <c r="D6013" s="8" t="s">
        <v>6383</v>
      </c>
      <c r="G6013" s="8" t="s">
        <v>4738</v>
      </c>
      <c r="M6013" t="s">
        <v>3195</v>
      </c>
      <c r="N6013">
        <v>53</v>
      </c>
      <c r="P6013" t="s">
        <v>6383</v>
      </c>
      <c r="Q6013">
        <v>121</v>
      </c>
    </row>
    <row r="6014" spans="1:17" x14ac:dyDescent="0.2">
      <c r="A6014" s="8" t="s">
        <v>7192</v>
      </c>
      <c r="D6014" s="8" t="s">
        <v>2719</v>
      </c>
      <c r="G6014" s="8" t="s">
        <v>7305</v>
      </c>
      <c r="M6014" t="s">
        <v>7192</v>
      </c>
      <c r="N6014">
        <v>19</v>
      </c>
      <c r="P6014" t="s">
        <v>2719</v>
      </c>
      <c r="Q6014">
        <v>119</v>
      </c>
    </row>
    <row r="6015" spans="1:17" x14ac:dyDescent="0.2">
      <c r="A6015" s="8" t="s">
        <v>2626</v>
      </c>
      <c r="D6015" s="8" t="s">
        <v>1504</v>
      </c>
      <c r="G6015" s="8" t="s">
        <v>8153</v>
      </c>
      <c r="M6015" t="s">
        <v>2626</v>
      </c>
      <c r="N6015">
        <v>153</v>
      </c>
      <c r="P6015" t="s">
        <v>1504</v>
      </c>
      <c r="Q6015">
        <v>135</v>
      </c>
    </row>
    <row r="6016" spans="1:17" x14ac:dyDescent="0.2">
      <c r="A6016" s="8" t="s">
        <v>2071</v>
      </c>
      <c r="D6016" s="8" t="s">
        <v>3415</v>
      </c>
      <c r="G6016" s="8" t="s">
        <v>4780</v>
      </c>
      <c r="M6016" t="s">
        <v>2071</v>
      </c>
      <c r="N6016">
        <v>142</v>
      </c>
      <c r="P6016" t="s">
        <v>3415</v>
      </c>
      <c r="Q6016">
        <v>114</v>
      </c>
    </row>
    <row r="6017" spans="1:17" x14ac:dyDescent="0.2">
      <c r="A6017" s="8" t="s">
        <v>2060</v>
      </c>
      <c r="D6017" s="8" t="s">
        <v>7902</v>
      </c>
      <c r="G6017" s="8" t="s">
        <v>4822</v>
      </c>
      <c r="M6017" t="s">
        <v>2060</v>
      </c>
      <c r="N6017">
        <v>144</v>
      </c>
      <c r="P6017" t="s">
        <v>7902</v>
      </c>
      <c r="Q6017">
        <v>100</v>
      </c>
    </row>
    <row r="6018" spans="1:17" x14ac:dyDescent="0.2">
      <c r="A6018" s="8" t="s">
        <v>2262</v>
      </c>
      <c r="D6018" s="8" t="s">
        <v>1665</v>
      </c>
      <c r="G6018" s="8" t="s">
        <v>4842</v>
      </c>
      <c r="M6018" t="s">
        <v>2262</v>
      </c>
      <c r="N6018">
        <v>128</v>
      </c>
      <c r="P6018" t="s">
        <v>1665</v>
      </c>
      <c r="Q6018">
        <v>115</v>
      </c>
    </row>
    <row r="6019" spans="1:17" x14ac:dyDescent="0.2">
      <c r="A6019" s="8" t="s">
        <v>2945</v>
      </c>
      <c r="D6019" s="8" t="s">
        <v>3487</v>
      </c>
      <c r="G6019" s="8" t="s">
        <v>6747</v>
      </c>
      <c r="M6019" t="s">
        <v>2945</v>
      </c>
      <c r="N6019">
        <v>102</v>
      </c>
      <c r="P6019" t="s">
        <v>3487</v>
      </c>
      <c r="Q6019">
        <v>102</v>
      </c>
    </row>
    <row r="6020" spans="1:17" x14ac:dyDescent="0.2">
      <c r="A6020" s="8" t="s">
        <v>8023</v>
      </c>
      <c r="D6020" s="8" t="s">
        <v>3535</v>
      </c>
      <c r="G6020" s="8" t="s">
        <v>4874</v>
      </c>
      <c r="M6020" t="s">
        <v>8023</v>
      </c>
      <c r="N6020">
        <v>97</v>
      </c>
      <c r="P6020" t="s">
        <v>3535</v>
      </c>
      <c r="Q6020">
        <v>89</v>
      </c>
    </row>
    <row r="6021" spans="1:17" x14ac:dyDescent="0.2">
      <c r="A6021" s="8" t="s">
        <v>7063</v>
      </c>
      <c r="D6021" s="8" t="s">
        <v>1727</v>
      </c>
      <c r="G6021" s="8" t="s">
        <v>2882</v>
      </c>
      <c r="M6021" t="s">
        <v>7063</v>
      </c>
      <c r="N6021">
        <v>70</v>
      </c>
      <c r="P6021" t="s">
        <v>1727</v>
      </c>
      <c r="Q6021">
        <v>112</v>
      </c>
    </row>
    <row r="6022" spans="1:17" x14ac:dyDescent="0.2">
      <c r="A6022" s="8" t="s">
        <v>7064</v>
      </c>
      <c r="D6022" s="8" t="s">
        <v>3560</v>
      </c>
      <c r="G6022" s="8" t="s">
        <v>2414</v>
      </c>
      <c r="M6022" t="s">
        <v>7064</v>
      </c>
      <c r="N6022">
        <v>55</v>
      </c>
      <c r="P6022" t="s">
        <v>3560</v>
      </c>
      <c r="Q6022">
        <v>90</v>
      </c>
    </row>
    <row r="6023" spans="1:17" x14ac:dyDescent="0.2">
      <c r="A6023" s="8" t="s">
        <v>7917</v>
      </c>
      <c r="D6023" s="8" t="s">
        <v>3577</v>
      </c>
      <c r="G6023" s="8" t="s">
        <v>2433</v>
      </c>
      <c r="M6023" t="s">
        <v>7917</v>
      </c>
      <c r="N6023">
        <v>56</v>
      </c>
      <c r="P6023" t="s">
        <v>3577</v>
      </c>
      <c r="Q6023">
        <v>82</v>
      </c>
    </row>
    <row r="6024" spans="1:17" x14ac:dyDescent="0.2">
      <c r="A6024" s="8" t="s">
        <v>3237</v>
      </c>
      <c r="D6024" s="8" t="s">
        <v>7059</v>
      </c>
      <c r="G6024" s="8" t="s">
        <v>1983</v>
      </c>
      <c r="M6024" t="s">
        <v>3237</v>
      </c>
      <c r="N6024">
        <v>28</v>
      </c>
      <c r="P6024" t="s">
        <v>7059</v>
      </c>
      <c r="Q6024">
        <v>64</v>
      </c>
    </row>
    <row r="6025" spans="1:17" x14ac:dyDescent="0.2">
      <c r="A6025" s="8" t="s">
        <v>2586</v>
      </c>
      <c r="D6025" s="8" t="s">
        <v>1858</v>
      </c>
      <c r="G6025" s="8" t="s">
        <v>2114</v>
      </c>
      <c r="M6025" t="s">
        <v>2586</v>
      </c>
      <c r="N6025">
        <v>161</v>
      </c>
      <c r="P6025" t="s">
        <v>1858</v>
      </c>
      <c r="Q6025">
        <v>97</v>
      </c>
    </row>
    <row r="6026" spans="1:17" x14ac:dyDescent="0.2">
      <c r="A6026" s="8" t="s">
        <v>1889</v>
      </c>
      <c r="D6026" s="8" t="s">
        <v>3684</v>
      </c>
      <c r="G6026" s="8" t="s">
        <v>4956</v>
      </c>
      <c r="M6026" t="s">
        <v>1889</v>
      </c>
      <c r="N6026">
        <v>158</v>
      </c>
      <c r="P6026" t="s">
        <v>3684</v>
      </c>
      <c r="Q6026">
        <v>78</v>
      </c>
    </row>
    <row r="6027" spans="1:17" x14ac:dyDescent="0.2">
      <c r="A6027" s="8" t="s">
        <v>1957</v>
      </c>
      <c r="D6027" s="8" t="s">
        <v>3698</v>
      </c>
      <c r="G6027" s="8" t="s">
        <v>1497</v>
      </c>
      <c r="M6027" t="s">
        <v>1957</v>
      </c>
      <c r="N6027">
        <v>146</v>
      </c>
      <c r="P6027" t="s">
        <v>3698</v>
      </c>
      <c r="Q6027">
        <v>68</v>
      </c>
    </row>
    <row r="6028" spans="1:17" x14ac:dyDescent="0.2">
      <c r="A6028" s="8" t="s">
        <v>2246</v>
      </c>
      <c r="D6028" s="8" t="s">
        <v>3703</v>
      </c>
      <c r="G6028" s="8" t="s">
        <v>1398</v>
      </c>
      <c r="M6028" t="s">
        <v>2246</v>
      </c>
      <c r="N6028">
        <v>126</v>
      </c>
      <c r="P6028" t="s">
        <v>3703</v>
      </c>
      <c r="Q6028">
        <v>55</v>
      </c>
    </row>
    <row r="6029" spans="1:17" x14ac:dyDescent="0.2">
      <c r="A6029" s="8" t="s">
        <v>1509</v>
      </c>
      <c r="D6029" s="8" t="s">
        <v>8021</v>
      </c>
      <c r="G6029" s="8" t="s">
        <v>4207</v>
      </c>
      <c r="M6029" t="s">
        <v>1509</v>
      </c>
      <c r="N6029">
        <v>103</v>
      </c>
      <c r="P6029" t="s">
        <v>8021</v>
      </c>
      <c r="Q6029">
        <v>54</v>
      </c>
    </row>
    <row r="6030" spans="1:17" x14ac:dyDescent="0.2">
      <c r="A6030" s="8" t="s">
        <v>7918</v>
      </c>
      <c r="D6030" s="8" t="s">
        <v>3783</v>
      </c>
      <c r="G6030" s="8" t="s">
        <v>7058</v>
      </c>
      <c r="M6030" t="s">
        <v>7918</v>
      </c>
      <c r="N6030">
        <v>88</v>
      </c>
      <c r="P6030" t="s">
        <v>3783</v>
      </c>
      <c r="Q6030">
        <v>74</v>
      </c>
    </row>
    <row r="6031" spans="1:17" x14ac:dyDescent="0.2">
      <c r="A6031" s="8" t="s">
        <v>7065</v>
      </c>
      <c r="D6031" s="8" t="s">
        <v>3771</v>
      </c>
      <c r="G6031" s="8" t="s">
        <v>7900</v>
      </c>
      <c r="M6031" t="s">
        <v>7065</v>
      </c>
      <c r="N6031">
        <v>83</v>
      </c>
      <c r="P6031" t="s">
        <v>3771</v>
      </c>
      <c r="Q6031">
        <v>62</v>
      </c>
    </row>
    <row r="6032" spans="1:17" x14ac:dyDescent="0.2">
      <c r="A6032" s="8" t="s">
        <v>3765</v>
      </c>
      <c r="D6032" s="8" t="s">
        <v>3805</v>
      </c>
      <c r="G6032" s="8" t="s">
        <v>1658</v>
      </c>
      <c r="M6032" t="s">
        <v>3765</v>
      </c>
      <c r="N6032">
        <v>65</v>
      </c>
      <c r="P6032" t="s">
        <v>3805</v>
      </c>
      <c r="Q6032">
        <v>61</v>
      </c>
    </row>
    <row r="6033" spans="1:17" x14ac:dyDescent="0.2">
      <c r="A6033" s="8" t="s">
        <v>7919</v>
      </c>
      <c r="D6033" s="8" t="s">
        <v>3855</v>
      </c>
      <c r="G6033" s="8" t="s">
        <v>1607</v>
      </c>
      <c r="M6033" t="s">
        <v>7919</v>
      </c>
      <c r="N6033">
        <v>38</v>
      </c>
      <c r="P6033" t="s">
        <v>3855</v>
      </c>
      <c r="Q6033">
        <v>51</v>
      </c>
    </row>
    <row r="6034" spans="1:17" x14ac:dyDescent="0.2">
      <c r="A6034" s="8" t="s">
        <v>7308</v>
      </c>
      <c r="D6034" s="8" t="s">
        <v>3956</v>
      </c>
      <c r="G6034" s="8" t="s">
        <v>4253</v>
      </c>
      <c r="M6034" t="s">
        <v>7308</v>
      </c>
      <c r="N6034">
        <v>10</v>
      </c>
      <c r="P6034" t="s">
        <v>3956</v>
      </c>
      <c r="Q6034">
        <v>46</v>
      </c>
    </row>
    <row r="6035" spans="1:17" x14ac:dyDescent="0.2">
      <c r="A6035" s="8" t="s">
        <v>2868</v>
      </c>
      <c r="D6035" s="8" t="s">
        <v>3978</v>
      </c>
      <c r="G6035" s="8" t="s">
        <v>4270</v>
      </c>
      <c r="M6035" t="s">
        <v>2868</v>
      </c>
      <c r="N6035">
        <v>182</v>
      </c>
      <c r="P6035" t="s">
        <v>3978</v>
      </c>
      <c r="Q6035">
        <v>26</v>
      </c>
    </row>
    <row r="6036" spans="1:17" x14ac:dyDescent="0.2">
      <c r="A6036" s="8" t="s">
        <v>2413</v>
      </c>
      <c r="D6036" s="8" t="s">
        <v>7903</v>
      </c>
      <c r="G6036" s="8" t="s">
        <v>4304</v>
      </c>
      <c r="M6036" t="s">
        <v>2413</v>
      </c>
      <c r="N6036">
        <v>168</v>
      </c>
      <c r="P6036" t="s">
        <v>7903</v>
      </c>
      <c r="Q6036">
        <v>47</v>
      </c>
    </row>
    <row r="6037" spans="1:17" x14ac:dyDescent="0.2">
      <c r="A6037" s="8" t="s">
        <v>2050</v>
      </c>
      <c r="D6037" s="8" t="s">
        <v>8154</v>
      </c>
      <c r="G6037" s="8" t="s">
        <v>1797</v>
      </c>
      <c r="M6037" t="s">
        <v>2050</v>
      </c>
      <c r="N6037">
        <v>139</v>
      </c>
      <c r="P6037" t="s">
        <v>8154</v>
      </c>
      <c r="Q6037">
        <v>22</v>
      </c>
    </row>
    <row r="6038" spans="1:17" x14ac:dyDescent="0.2">
      <c r="A6038" s="8" t="s">
        <v>2171</v>
      </c>
      <c r="D6038" s="8" t="s">
        <v>2606</v>
      </c>
      <c r="G6038" s="8" t="s">
        <v>1754</v>
      </c>
      <c r="M6038" t="s">
        <v>2171</v>
      </c>
      <c r="N6038">
        <v>147</v>
      </c>
      <c r="P6038" t="s">
        <v>2606</v>
      </c>
      <c r="Q6038">
        <v>174</v>
      </c>
    </row>
    <row r="6039" spans="1:17" x14ac:dyDescent="0.2">
      <c r="A6039" s="8" t="s">
        <v>7920</v>
      </c>
      <c r="D6039" s="8" t="s">
        <v>1912</v>
      </c>
      <c r="G6039" s="8" t="s">
        <v>4333</v>
      </c>
      <c r="M6039" t="s">
        <v>7920</v>
      </c>
      <c r="N6039">
        <v>146</v>
      </c>
      <c r="P6039" t="s">
        <v>1912</v>
      </c>
      <c r="Q6039">
        <v>165</v>
      </c>
    </row>
    <row r="6040" spans="1:17" x14ac:dyDescent="0.2">
      <c r="A6040" s="8" t="s">
        <v>5090</v>
      </c>
      <c r="D6040" s="8" t="s">
        <v>2199</v>
      </c>
      <c r="G6040" s="8" t="s">
        <v>4372</v>
      </c>
      <c r="M6040" t="s">
        <v>5090</v>
      </c>
      <c r="N6040">
        <v>95</v>
      </c>
      <c r="P6040" t="s">
        <v>2199</v>
      </c>
      <c r="Q6040">
        <v>153</v>
      </c>
    </row>
    <row r="6041" spans="1:17" x14ac:dyDescent="0.2">
      <c r="A6041" s="8" t="s">
        <v>5163</v>
      </c>
      <c r="D6041" s="8" t="s">
        <v>2348</v>
      </c>
      <c r="G6041" s="8" t="s">
        <v>4464</v>
      </c>
      <c r="M6041" t="s">
        <v>5163</v>
      </c>
      <c r="N6041">
        <v>77</v>
      </c>
      <c r="P6041" t="s">
        <v>2348</v>
      </c>
      <c r="Q6041">
        <v>145</v>
      </c>
    </row>
    <row r="6042" spans="1:17" x14ac:dyDescent="0.2">
      <c r="A6042" s="8" t="s">
        <v>5203</v>
      </c>
      <c r="D6042" s="8" t="s">
        <v>2345</v>
      </c>
      <c r="G6042" s="8" t="s">
        <v>4472</v>
      </c>
      <c r="M6042" t="s">
        <v>5203</v>
      </c>
      <c r="N6042">
        <v>64</v>
      </c>
      <c r="P6042" t="s">
        <v>2345</v>
      </c>
      <c r="Q6042">
        <v>144</v>
      </c>
    </row>
    <row r="6043" spans="1:17" x14ac:dyDescent="0.2">
      <c r="A6043" s="8" t="s">
        <v>5470</v>
      </c>
      <c r="D6043" s="8" t="s">
        <v>4133</v>
      </c>
      <c r="G6043" s="8" t="s">
        <v>4496</v>
      </c>
      <c r="M6043" t="s">
        <v>5470</v>
      </c>
      <c r="N6043">
        <v>115</v>
      </c>
      <c r="P6043" t="s">
        <v>4133</v>
      </c>
      <c r="Q6043">
        <v>123</v>
      </c>
    </row>
    <row r="6044" spans="1:17" x14ac:dyDescent="0.2">
      <c r="A6044" s="8" t="s">
        <v>2481</v>
      </c>
      <c r="D6044" s="8" t="s">
        <v>4131</v>
      </c>
      <c r="G6044" s="8" t="s">
        <v>4556</v>
      </c>
      <c r="M6044" t="s">
        <v>2481</v>
      </c>
      <c r="N6044">
        <v>124</v>
      </c>
      <c r="P6044" t="s">
        <v>4131</v>
      </c>
      <c r="Q6044">
        <v>118</v>
      </c>
    </row>
    <row r="6045" spans="1:17" x14ac:dyDescent="0.2">
      <c r="A6045" s="8" t="s">
        <v>1332</v>
      </c>
      <c r="D6045" s="8" t="s">
        <v>4157</v>
      </c>
      <c r="G6045" s="8" t="s">
        <v>4616</v>
      </c>
      <c r="M6045" t="s">
        <v>1332</v>
      </c>
      <c r="N6045">
        <v>120</v>
      </c>
      <c r="P6045" t="s">
        <v>4157</v>
      </c>
      <c r="Q6045">
        <v>122</v>
      </c>
    </row>
    <row r="6046" spans="1:17" x14ac:dyDescent="0.2">
      <c r="A6046" s="8" t="s">
        <v>4176</v>
      </c>
      <c r="D6046" s="8" t="s">
        <v>1475</v>
      </c>
      <c r="G6046" s="8" t="s">
        <v>4592</v>
      </c>
      <c r="M6046" t="s">
        <v>4176</v>
      </c>
      <c r="N6046">
        <v>104</v>
      </c>
      <c r="P6046" t="s">
        <v>1475</v>
      </c>
      <c r="Q6046">
        <v>145</v>
      </c>
    </row>
    <row r="6047" spans="1:17" x14ac:dyDescent="0.2">
      <c r="A6047" s="8" t="s">
        <v>1605</v>
      </c>
      <c r="D6047" s="8" t="s">
        <v>1386</v>
      </c>
      <c r="G6047" s="8" t="s">
        <v>4623</v>
      </c>
      <c r="M6047" t="s">
        <v>1605</v>
      </c>
      <c r="N6047">
        <v>101</v>
      </c>
      <c r="P6047" t="s">
        <v>1386</v>
      </c>
      <c r="Q6047">
        <v>135</v>
      </c>
    </row>
    <row r="6048" spans="1:17" x14ac:dyDescent="0.2">
      <c r="A6048" s="8" t="s">
        <v>8024</v>
      </c>
      <c r="D6048" s="8" t="s">
        <v>2916</v>
      </c>
      <c r="G6048" s="8" t="s">
        <v>4627</v>
      </c>
      <c r="M6048" t="s">
        <v>8024</v>
      </c>
      <c r="N6048">
        <v>95</v>
      </c>
      <c r="P6048" t="s">
        <v>2916</v>
      </c>
      <c r="Q6048">
        <v>114</v>
      </c>
    </row>
    <row r="6049" spans="1:17" x14ac:dyDescent="0.2">
      <c r="A6049" s="8" t="s">
        <v>4339</v>
      </c>
      <c r="D6049" s="8" t="s">
        <v>7191</v>
      </c>
      <c r="G6049" s="8" t="s">
        <v>4694</v>
      </c>
      <c r="M6049" t="s">
        <v>4339</v>
      </c>
      <c r="N6049">
        <v>85</v>
      </c>
      <c r="P6049" t="s">
        <v>7191</v>
      </c>
      <c r="Q6049">
        <v>112</v>
      </c>
    </row>
    <row r="6050" spans="1:17" x14ac:dyDescent="0.2">
      <c r="A6050" s="8" t="s">
        <v>4378</v>
      </c>
      <c r="D6050" s="8" t="s">
        <v>1533</v>
      </c>
      <c r="G6050" s="8" t="s">
        <v>4689</v>
      </c>
      <c r="M6050" t="s">
        <v>4378</v>
      </c>
      <c r="N6050">
        <v>75</v>
      </c>
      <c r="P6050" t="s">
        <v>1533</v>
      </c>
      <c r="Q6050">
        <v>110</v>
      </c>
    </row>
    <row r="6051" spans="1:17" x14ac:dyDescent="0.2">
      <c r="A6051" s="8" t="s">
        <v>7921</v>
      </c>
      <c r="D6051" s="8" t="s">
        <v>1597</v>
      </c>
      <c r="G6051" s="8" t="s">
        <v>7901</v>
      </c>
      <c r="M6051" t="s">
        <v>7921</v>
      </c>
      <c r="N6051">
        <v>66</v>
      </c>
      <c r="P6051" t="s">
        <v>1597</v>
      </c>
      <c r="Q6051">
        <v>99</v>
      </c>
    </row>
    <row r="6052" spans="1:17" x14ac:dyDescent="0.2">
      <c r="A6052" s="8" t="s">
        <v>4444</v>
      </c>
      <c r="D6052" s="8" t="s">
        <v>1684</v>
      </c>
      <c r="G6052" s="8" t="s">
        <v>8460</v>
      </c>
      <c r="M6052" t="s">
        <v>4444</v>
      </c>
      <c r="N6052">
        <v>89</v>
      </c>
      <c r="P6052" t="s">
        <v>1684</v>
      </c>
      <c r="Q6052">
        <v>102</v>
      </c>
    </row>
    <row r="6053" spans="1:17" x14ac:dyDescent="0.2">
      <c r="A6053" s="8" t="s">
        <v>4510</v>
      </c>
      <c r="D6053" s="8" t="s">
        <v>3042</v>
      </c>
      <c r="G6053" s="8" t="s">
        <v>4787</v>
      </c>
      <c r="M6053" t="s">
        <v>4510</v>
      </c>
      <c r="N6053">
        <v>87</v>
      </c>
      <c r="P6053" t="s">
        <v>3042</v>
      </c>
      <c r="Q6053">
        <v>88</v>
      </c>
    </row>
    <row r="6054" spans="1:17" x14ac:dyDescent="0.2">
      <c r="A6054" s="8" t="s">
        <v>4513</v>
      </c>
      <c r="D6054" s="8" t="s">
        <v>7060</v>
      </c>
      <c r="G6054" s="8" t="s">
        <v>4812</v>
      </c>
      <c r="M6054" t="s">
        <v>4513</v>
      </c>
      <c r="N6054">
        <v>58</v>
      </c>
      <c r="P6054" t="s">
        <v>7060</v>
      </c>
      <c r="Q6054">
        <v>75</v>
      </c>
    </row>
    <row r="6055" spans="1:17" x14ac:dyDescent="0.2">
      <c r="A6055" s="8" t="s">
        <v>4585</v>
      </c>
      <c r="D6055" s="8" t="s">
        <v>7904</v>
      </c>
      <c r="G6055" s="8" t="s">
        <v>4846</v>
      </c>
      <c r="M6055" t="s">
        <v>4585</v>
      </c>
      <c r="N6055">
        <v>68</v>
      </c>
      <c r="P6055" t="s">
        <v>7904</v>
      </c>
      <c r="Q6055">
        <v>64</v>
      </c>
    </row>
    <row r="6056" spans="1:17" x14ac:dyDescent="0.2">
      <c r="A6056" s="8" t="s">
        <v>4643</v>
      </c>
      <c r="D6056" s="8" t="s">
        <v>3104</v>
      </c>
      <c r="G6056" s="8" t="s">
        <v>7306</v>
      </c>
      <c r="M6056" t="s">
        <v>4643</v>
      </c>
      <c r="N6056">
        <v>58</v>
      </c>
      <c r="P6056" t="s">
        <v>3104</v>
      </c>
      <c r="Q6056">
        <v>58</v>
      </c>
    </row>
    <row r="6057" spans="1:17" x14ac:dyDescent="0.2">
      <c r="A6057" s="8" t="s">
        <v>4670</v>
      </c>
      <c r="D6057" s="8" t="s">
        <v>3158</v>
      </c>
      <c r="G6057" s="8" t="s">
        <v>4887</v>
      </c>
      <c r="M6057" t="s">
        <v>4670</v>
      </c>
      <c r="N6057">
        <v>58</v>
      </c>
      <c r="P6057" t="s">
        <v>3158</v>
      </c>
      <c r="Q6057">
        <v>78</v>
      </c>
    </row>
    <row r="6058" spans="1:17" x14ac:dyDescent="0.2">
      <c r="A6058" s="8" t="s">
        <v>4727</v>
      </c>
      <c r="D6058" s="8" t="s">
        <v>3179</v>
      </c>
      <c r="G6058" s="8" t="s">
        <v>2864</v>
      </c>
      <c r="M6058" t="s">
        <v>4727</v>
      </c>
      <c r="N6058">
        <v>39</v>
      </c>
      <c r="P6058" t="s">
        <v>3179</v>
      </c>
      <c r="Q6058">
        <v>66</v>
      </c>
    </row>
    <row r="6059" spans="1:17" x14ac:dyDescent="0.2">
      <c r="A6059" s="8" t="s">
        <v>4792</v>
      </c>
      <c r="D6059" s="8" t="s">
        <v>6334</v>
      </c>
      <c r="G6059" s="8" t="s">
        <v>2429</v>
      </c>
      <c r="M6059" t="s">
        <v>4792</v>
      </c>
      <c r="N6059">
        <v>61</v>
      </c>
      <c r="P6059" t="s">
        <v>6334</v>
      </c>
      <c r="Q6059">
        <v>56</v>
      </c>
    </row>
    <row r="6060" spans="1:17" x14ac:dyDescent="0.2">
      <c r="A6060" s="8" t="s">
        <v>4835</v>
      </c>
      <c r="D6060" s="8" t="s">
        <v>7307</v>
      </c>
      <c r="G6060" s="8" t="s">
        <v>1900</v>
      </c>
      <c r="M6060" t="s">
        <v>4835</v>
      </c>
      <c r="N6060">
        <v>30</v>
      </c>
      <c r="P6060" t="s">
        <v>7307</v>
      </c>
      <c r="Q6060">
        <v>41</v>
      </c>
    </row>
    <row r="6061" spans="1:17" x14ac:dyDescent="0.2">
      <c r="A6061" s="8" t="s">
        <v>4877</v>
      </c>
      <c r="D6061" s="8" t="s">
        <v>8155</v>
      </c>
      <c r="G6061" s="8" t="s">
        <v>1897</v>
      </c>
      <c r="M6061" t="s">
        <v>4877</v>
      </c>
      <c r="N6061">
        <v>119</v>
      </c>
      <c r="P6061" t="s">
        <v>8155</v>
      </c>
      <c r="Q6061">
        <v>33</v>
      </c>
    </row>
    <row r="6062" spans="1:17" x14ac:dyDescent="0.2">
      <c r="A6062" s="8" t="s">
        <v>2797</v>
      </c>
      <c r="D6062" s="8" t="s">
        <v>3253</v>
      </c>
      <c r="G6062" s="8" t="s">
        <v>1988</v>
      </c>
      <c r="M6062" t="s">
        <v>2797</v>
      </c>
      <c r="N6062">
        <v>147</v>
      </c>
      <c r="P6062" t="s">
        <v>3253</v>
      </c>
      <c r="Q6062">
        <v>39</v>
      </c>
    </row>
    <row r="6063" spans="1:17" x14ac:dyDescent="0.2">
      <c r="A6063" s="8" t="s">
        <v>2302</v>
      </c>
      <c r="D6063" s="8" t="s">
        <v>3328</v>
      </c>
      <c r="G6063" s="8" t="s">
        <v>1997</v>
      </c>
      <c r="M6063" t="s">
        <v>2302</v>
      </c>
      <c r="N6063">
        <v>144</v>
      </c>
      <c r="P6063" t="s">
        <v>3328</v>
      </c>
      <c r="Q6063">
        <v>131</v>
      </c>
    </row>
    <row r="6064" spans="1:17" x14ac:dyDescent="0.2">
      <c r="A6064" s="8" t="s">
        <v>7066</v>
      </c>
      <c r="D6064" s="8" t="s">
        <v>3300</v>
      </c>
      <c r="G6064" s="8" t="s">
        <v>2125</v>
      </c>
      <c r="M6064" t="s">
        <v>7066</v>
      </c>
      <c r="N6064">
        <v>110</v>
      </c>
      <c r="P6064" t="s">
        <v>3300</v>
      </c>
      <c r="Q6064">
        <v>137</v>
      </c>
    </row>
    <row r="6065" spans="1:17" x14ac:dyDescent="0.2">
      <c r="A6065" s="8" t="s">
        <v>8025</v>
      </c>
      <c r="D6065" s="8" t="s">
        <v>2572</v>
      </c>
      <c r="G6065" s="8" t="s">
        <v>5001</v>
      </c>
      <c r="M6065" t="s">
        <v>8025</v>
      </c>
      <c r="N6065">
        <v>97</v>
      </c>
      <c r="P6065" t="s">
        <v>2572</v>
      </c>
      <c r="Q6065">
        <v>175</v>
      </c>
    </row>
    <row r="6066" spans="1:17" x14ac:dyDescent="0.2">
      <c r="A6066" s="8" t="s">
        <v>7922</v>
      </c>
      <c r="D6066" s="8" t="s">
        <v>1875</v>
      </c>
      <c r="G6066" s="8" t="s">
        <v>6383</v>
      </c>
      <c r="M6066" t="s">
        <v>7922</v>
      </c>
      <c r="N6066">
        <v>91</v>
      </c>
      <c r="P6066" t="s">
        <v>1875</v>
      </c>
      <c r="Q6066">
        <v>162</v>
      </c>
    </row>
    <row r="6067" spans="1:17" x14ac:dyDescent="0.2">
      <c r="A6067" s="8" t="s">
        <v>3009</v>
      </c>
      <c r="D6067" s="8" t="s">
        <v>1943</v>
      </c>
      <c r="G6067" s="8" t="s">
        <v>2719</v>
      </c>
      <c r="M6067" t="s">
        <v>3009</v>
      </c>
      <c r="N6067">
        <v>82</v>
      </c>
      <c r="P6067" t="s">
        <v>1943</v>
      </c>
      <c r="Q6067">
        <v>152</v>
      </c>
    </row>
    <row r="6068" spans="1:17" x14ac:dyDescent="0.2">
      <c r="A6068" s="8" t="s">
        <v>8026</v>
      </c>
      <c r="D6068" s="8" t="s">
        <v>2089</v>
      </c>
      <c r="G6068" s="8" t="s">
        <v>1504</v>
      </c>
      <c r="M6068" t="s">
        <v>8026</v>
      </c>
      <c r="N6068">
        <v>62</v>
      </c>
      <c r="P6068" t="s">
        <v>2089</v>
      </c>
      <c r="Q6068">
        <v>140</v>
      </c>
    </row>
    <row r="6069" spans="1:17" x14ac:dyDescent="0.2">
      <c r="A6069" s="8" t="s">
        <v>3117</v>
      </c>
      <c r="D6069" s="8" t="s">
        <v>2072</v>
      </c>
      <c r="G6069" s="8" t="s">
        <v>3415</v>
      </c>
      <c r="M6069" t="s">
        <v>3117</v>
      </c>
      <c r="N6069">
        <v>59</v>
      </c>
      <c r="P6069" t="s">
        <v>2072</v>
      </c>
      <c r="Q6069">
        <v>125</v>
      </c>
    </row>
    <row r="6070" spans="1:17" x14ac:dyDescent="0.2">
      <c r="A6070" s="8" t="s">
        <v>3169</v>
      </c>
      <c r="D6070" s="8" t="s">
        <v>5093</v>
      </c>
      <c r="G6070" s="8" t="s">
        <v>7902</v>
      </c>
      <c r="M6070" t="s">
        <v>3169</v>
      </c>
      <c r="N6070">
        <v>69</v>
      </c>
      <c r="P6070" t="s">
        <v>5093</v>
      </c>
      <c r="Q6070">
        <v>102</v>
      </c>
    </row>
    <row r="6071" spans="1:17" x14ac:dyDescent="0.2">
      <c r="A6071" s="8" t="s">
        <v>3242</v>
      </c>
      <c r="D6071" s="8" t="s">
        <v>7905</v>
      </c>
      <c r="G6071" s="8" t="s">
        <v>1665</v>
      </c>
      <c r="M6071" t="s">
        <v>3242</v>
      </c>
      <c r="N6071">
        <v>50</v>
      </c>
      <c r="P6071" t="s">
        <v>7905</v>
      </c>
      <c r="Q6071">
        <v>77</v>
      </c>
    </row>
    <row r="6072" spans="1:17" x14ac:dyDescent="0.2">
      <c r="A6072" s="8" t="s">
        <v>3311</v>
      </c>
      <c r="D6072" s="8" t="s">
        <v>5326</v>
      </c>
      <c r="G6072" s="8" t="s">
        <v>3487</v>
      </c>
      <c r="M6072" t="s">
        <v>3311</v>
      </c>
      <c r="N6072">
        <v>126</v>
      </c>
      <c r="P6072" t="s">
        <v>5326</v>
      </c>
      <c r="Q6072">
        <v>75</v>
      </c>
    </row>
    <row r="6073" spans="1:17" x14ac:dyDescent="0.2">
      <c r="A6073" s="8" t="s">
        <v>2722</v>
      </c>
      <c r="D6073" s="8" t="s">
        <v>5446</v>
      </c>
      <c r="G6073" s="8" t="s">
        <v>3535</v>
      </c>
      <c r="M6073" t="s">
        <v>2722</v>
      </c>
      <c r="N6073">
        <v>140</v>
      </c>
      <c r="P6073" t="s">
        <v>5446</v>
      </c>
      <c r="Q6073">
        <v>47</v>
      </c>
    </row>
    <row r="6074" spans="1:17" x14ac:dyDescent="0.2">
      <c r="A6074" s="8" t="s">
        <v>2270</v>
      </c>
      <c r="D6074" s="8" t="s">
        <v>5480</v>
      </c>
      <c r="G6074" s="8" t="s">
        <v>1727</v>
      </c>
      <c r="M6074" t="s">
        <v>2270</v>
      </c>
      <c r="N6074">
        <v>122</v>
      </c>
      <c r="P6074" t="s">
        <v>5480</v>
      </c>
      <c r="Q6074">
        <v>117</v>
      </c>
    </row>
    <row r="6075" spans="1:17" x14ac:dyDescent="0.2">
      <c r="A6075" s="8" t="s">
        <v>3406</v>
      </c>
      <c r="D6075" s="8" t="s">
        <v>7140</v>
      </c>
      <c r="G6075" s="8" t="s">
        <v>3560</v>
      </c>
      <c r="M6075" t="s">
        <v>3406</v>
      </c>
      <c r="N6075">
        <v>128</v>
      </c>
      <c r="P6075" t="s">
        <v>7140</v>
      </c>
      <c r="Q6075">
        <v>105</v>
      </c>
    </row>
    <row r="6076" spans="1:17" x14ac:dyDescent="0.2">
      <c r="A6076" s="8" t="s">
        <v>1526</v>
      </c>
      <c r="D6076" s="8" t="s">
        <v>2512</v>
      </c>
      <c r="G6076" s="8" t="s">
        <v>3577</v>
      </c>
      <c r="M6076" t="s">
        <v>1526</v>
      </c>
      <c r="N6076">
        <v>132</v>
      </c>
      <c r="P6076" t="s">
        <v>2512</v>
      </c>
      <c r="Q6076">
        <v>144</v>
      </c>
    </row>
    <row r="6077" spans="1:17" x14ac:dyDescent="0.2">
      <c r="A6077" s="8" t="s">
        <v>5109</v>
      </c>
      <c r="D6077" s="8" t="s">
        <v>2535</v>
      </c>
      <c r="G6077" s="8" t="s">
        <v>7059</v>
      </c>
      <c r="M6077" t="s">
        <v>5109</v>
      </c>
      <c r="N6077">
        <v>111</v>
      </c>
      <c r="P6077" t="s">
        <v>2535</v>
      </c>
      <c r="Q6077">
        <v>125</v>
      </c>
    </row>
    <row r="6078" spans="1:17" x14ac:dyDescent="0.2">
      <c r="A6078" s="8" t="s">
        <v>5115</v>
      </c>
      <c r="D6078" s="8" t="s">
        <v>7141</v>
      </c>
      <c r="G6078" s="8" t="s">
        <v>1858</v>
      </c>
      <c r="M6078" t="s">
        <v>5115</v>
      </c>
      <c r="N6078">
        <v>97</v>
      </c>
      <c r="P6078" t="s">
        <v>7141</v>
      </c>
      <c r="Q6078">
        <v>106</v>
      </c>
    </row>
    <row r="6079" spans="1:17" x14ac:dyDescent="0.2">
      <c r="A6079" s="8" t="s">
        <v>1677</v>
      </c>
      <c r="D6079" s="8" t="s">
        <v>1394</v>
      </c>
      <c r="G6079" s="8" t="s">
        <v>3684</v>
      </c>
      <c r="M6079" t="s">
        <v>1677</v>
      </c>
      <c r="N6079">
        <v>110</v>
      </c>
      <c r="P6079" t="s">
        <v>1394</v>
      </c>
      <c r="Q6079">
        <v>124</v>
      </c>
    </row>
    <row r="6080" spans="1:17" x14ac:dyDescent="0.2">
      <c r="A6080" s="8" t="s">
        <v>5165</v>
      </c>
      <c r="D6080" s="8" t="s">
        <v>7906</v>
      </c>
      <c r="G6080" s="8" t="s">
        <v>3698</v>
      </c>
      <c r="M6080" t="s">
        <v>5165</v>
      </c>
      <c r="N6080">
        <v>85</v>
      </c>
      <c r="P6080" t="s">
        <v>7906</v>
      </c>
      <c r="Q6080">
        <v>99</v>
      </c>
    </row>
    <row r="6081" spans="1:17" x14ac:dyDescent="0.2">
      <c r="A6081" s="8" t="s">
        <v>1825</v>
      </c>
      <c r="D6081" s="8" t="s">
        <v>1755</v>
      </c>
      <c r="G6081" s="8" t="s">
        <v>3703</v>
      </c>
      <c r="M6081" t="s">
        <v>1825</v>
      </c>
      <c r="N6081">
        <v>95</v>
      </c>
      <c r="P6081" t="s">
        <v>1755</v>
      </c>
      <c r="Q6081">
        <v>86</v>
      </c>
    </row>
    <row r="6082" spans="1:17" x14ac:dyDescent="0.2">
      <c r="A6082" s="8" t="s">
        <v>5227</v>
      </c>
      <c r="D6082" s="8" t="s">
        <v>7907</v>
      </c>
      <c r="G6082" s="8" t="s">
        <v>8021</v>
      </c>
      <c r="M6082" t="s">
        <v>5227</v>
      </c>
      <c r="N6082">
        <v>77</v>
      </c>
      <c r="P6082" t="s">
        <v>7907</v>
      </c>
      <c r="Q6082">
        <v>53</v>
      </c>
    </row>
    <row r="6083" spans="1:17" x14ac:dyDescent="0.2">
      <c r="A6083" s="8" t="s">
        <v>5282</v>
      </c>
      <c r="D6083" s="8" t="s">
        <v>4426</v>
      </c>
      <c r="G6083" s="8" t="s">
        <v>3783</v>
      </c>
      <c r="M6083" t="s">
        <v>5282</v>
      </c>
      <c r="N6083">
        <v>94</v>
      </c>
      <c r="P6083" t="s">
        <v>4426</v>
      </c>
      <c r="Q6083">
        <v>87</v>
      </c>
    </row>
    <row r="6084" spans="1:17" x14ac:dyDescent="0.2">
      <c r="A6084" s="8" t="s">
        <v>5290</v>
      </c>
      <c r="D6084" s="8" t="s">
        <v>7908</v>
      </c>
      <c r="G6084" s="8" t="s">
        <v>3771</v>
      </c>
      <c r="M6084" t="s">
        <v>5290</v>
      </c>
      <c r="N6084">
        <v>71</v>
      </c>
      <c r="P6084" t="s">
        <v>7908</v>
      </c>
      <c r="Q6084">
        <v>61</v>
      </c>
    </row>
    <row r="6085" spans="1:17" x14ac:dyDescent="0.2">
      <c r="A6085" s="8" t="s">
        <v>7142</v>
      </c>
      <c r="D6085" s="8" t="s">
        <v>2576</v>
      </c>
      <c r="G6085" s="8" t="s">
        <v>3805</v>
      </c>
      <c r="M6085" t="s">
        <v>7142</v>
      </c>
      <c r="N6085">
        <v>58</v>
      </c>
      <c r="P6085" t="s">
        <v>2576</v>
      </c>
      <c r="Q6085">
        <v>166</v>
      </c>
    </row>
    <row r="6086" spans="1:17" x14ac:dyDescent="0.2">
      <c r="A6086" s="8" t="s">
        <v>5360</v>
      </c>
      <c r="D6086" s="8" t="s">
        <v>2435</v>
      </c>
      <c r="G6086" s="8" t="s">
        <v>3855</v>
      </c>
      <c r="M6086" t="s">
        <v>5360</v>
      </c>
      <c r="N6086">
        <v>60</v>
      </c>
      <c r="P6086" t="s">
        <v>2435</v>
      </c>
      <c r="Q6086">
        <v>149</v>
      </c>
    </row>
    <row r="6087" spans="1:17" x14ac:dyDescent="0.2">
      <c r="A6087" s="8" t="s">
        <v>5362</v>
      </c>
      <c r="D6087" s="8" t="s">
        <v>2068</v>
      </c>
      <c r="G6087" s="8" t="s">
        <v>3956</v>
      </c>
      <c r="M6087" t="s">
        <v>5362</v>
      </c>
      <c r="N6087">
        <v>60</v>
      </c>
      <c r="P6087" t="s">
        <v>2068</v>
      </c>
      <c r="Q6087">
        <v>139</v>
      </c>
    </row>
    <row r="6088" spans="1:17" x14ac:dyDescent="0.2">
      <c r="A6088" s="8" t="s">
        <v>5365</v>
      </c>
      <c r="D6088" s="8" t="s">
        <v>7909</v>
      </c>
      <c r="G6088" s="8" t="s">
        <v>3978</v>
      </c>
      <c r="M6088" t="s">
        <v>5365</v>
      </c>
      <c r="N6088">
        <v>27</v>
      </c>
      <c r="P6088" t="s">
        <v>7909</v>
      </c>
      <c r="Q6088">
        <v>138</v>
      </c>
    </row>
    <row r="6089" spans="1:17" x14ac:dyDescent="0.2">
      <c r="A6089" s="8" t="s">
        <v>5445</v>
      </c>
      <c r="D6089" s="8" t="s">
        <v>1319</v>
      </c>
      <c r="G6089" s="8" t="s">
        <v>7903</v>
      </c>
      <c r="M6089" t="s">
        <v>5445</v>
      </c>
      <c r="N6089">
        <v>21</v>
      </c>
      <c r="P6089" t="s">
        <v>1319</v>
      </c>
      <c r="Q6089">
        <v>129</v>
      </c>
    </row>
    <row r="6090" spans="1:17" x14ac:dyDescent="0.2">
      <c r="A6090" s="8" t="s">
        <v>5478</v>
      </c>
      <c r="D6090" s="8" t="s">
        <v>1537</v>
      </c>
      <c r="G6090" s="8" t="s">
        <v>8154</v>
      </c>
      <c r="M6090" t="s">
        <v>5478</v>
      </c>
      <c r="N6090">
        <v>117</v>
      </c>
      <c r="P6090" t="s">
        <v>1537</v>
      </c>
      <c r="Q6090">
        <v>80</v>
      </c>
    </row>
    <row r="6091" spans="1:17" x14ac:dyDescent="0.2">
      <c r="A6091" s="8" t="s">
        <v>6342</v>
      </c>
      <c r="D6091" s="8" t="s">
        <v>7910</v>
      </c>
      <c r="G6091" s="8" t="s">
        <v>8461</v>
      </c>
      <c r="M6091" t="s">
        <v>6342</v>
      </c>
      <c r="N6091">
        <v>133</v>
      </c>
      <c r="P6091" t="s">
        <v>7910</v>
      </c>
      <c r="Q6091">
        <v>91</v>
      </c>
    </row>
    <row r="6092" spans="1:17" x14ac:dyDescent="0.2">
      <c r="A6092" s="8" t="s">
        <v>2569</v>
      </c>
      <c r="D6092" s="8" t="s">
        <v>3126</v>
      </c>
      <c r="G6092" s="8" t="s">
        <v>2606</v>
      </c>
      <c r="M6092" t="s">
        <v>2569</v>
      </c>
      <c r="N6092">
        <v>167</v>
      </c>
      <c r="P6092" t="s">
        <v>3126</v>
      </c>
      <c r="Q6092">
        <v>72</v>
      </c>
    </row>
    <row r="6093" spans="1:17" x14ac:dyDescent="0.2">
      <c r="A6093" s="8" t="s">
        <v>2560</v>
      </c>
      <c r="D6093" s="8" t="s">
        <v>3199</v>
      </c>
      <c r="G6093" s="8" t="s">
        <v>1912</v>
      </c>
      <c r="M6093" t="s">
        <v>2560</v>
      </c>
      <c r="N6093">
        <v>168</v>
      </c>
      <c r="P6093" t="s">
        <v>3199</v>
      </c>
      <c r="Q6093">
        <v>55</v>
      </c>
    </row>
    <row r="6094" spans="1:17" x14ac:dyDescent="0.2">
      <c r="A6094" s="8" t="s">
        <v>2542</v>
      </c>
      <c r="D6094" s="8" t="s">
        <v>3252</v>
      </c>
      <c r="G6094" s="8" t="s">
        <v>2199</v>
      </c>
      <c r="M6094" t="s">
        <v>2542</v>
      </c>
      <c r="N6094">
        <v>145</v>
      </c>
      <c r="P6094" t="s">
        <v>3252</v>
      </c>
      <c r="Q6094">
        <v>39</v>
      </c>
    </row>
    <row r="6095" spans="1:17" x14ac:dyDescent="0.2">
      <c r="A6095" s="8" t="s">
        <v>2554</v>
      </c>
      <c r="D6095" s="8" t="s">
        <v>3297</v>
      </c>
      <c r="G6095" s="8" t="s">
        <v>2348</v>
      </c>
      <c r="M6095" t="s">
        <v>2554</v>
      </c>
      <c r="N6095">
        <v>128</v>
      </c>
      <c r="P6095" t="s">
        <v>3297</v>
      </c>
      <c r="Q6095">
        <v>139</v>
      </c>
    </row>
    <row r="6096" spans="1:17" x14ac:dyDescent="0.2">
      <c r="A6096" s="8" t="s">
        <v>5554</v>
      </c>
      <c r="D6096" s="8" t="s">
        <v>2584</v>
      </c>
      <c r="G6096" s="8" t="s">
        <v>2345</v>
      </c>
      <c r="M6096" t="s">
        <v>5554</v>
      </c>
      <c r="N6096">
        <v>111</v>
      </c>
      <c r="P6096" t="s">
        <v>2584</v>
      </c>
      <c r="Q6096">
        <v>169</v>
      </c>
    </row>
    <row r="6097" spans="1:17" x14ac:dyDescent="0.2">
      <c r="A6097" s="8" t="s">
        <v>7923</v>
      </c>
      <c r="D6097" s="8" t="s">
        <v>1952</v>
      </c>
      <c r="G6097" s="8" t="s">
        <v>4133</v>
      </c>
      <c r="M6097" t="s">
        <v>7923</v>
      </c>
      <c r="N6097">
        <v>117</v>
      </c>
      <c r="P6097" t="s">
        <v>1952</v>
      </c>
      <c r="Q6097">
        <v>150</v>
      </c>
    </row>
    <row r="6098" spans="1:17" x14ac:dyDescent="0.2">
      <c r="A6098" s="8" t="s">
        <v>1425</v>
      </c>
      <c r="D6098" s="8" t="s">
        <v>2093</v>
      </c>
      <c r="G6098" s="8" t="s">
        <v>4131</v>
      </c>
      <c r="M6098" t="s">
        <v>1425</v>
      </c>
      <c r="N6098">
        <v>111</v>
      </c>
      <c r="P6098" t="s">
        <v>2093</v>
      </c>
      <c r="Q6098">
        <v>149</v>
      </c>
    </row>
    <row r="6099" spans="1:17" x14ac:dyDescent="0.2">
      <c r="A6099" s="8" t="s">
        <v>7067</v>
      </c>
      <c r="D6099" s="8" t="s">
        <v>2253</v>
      </c>
      <c r="G6099" s="8" t="s">
        <v>4157</v>
      </c>
      <c r="M6099" t="s">
        <v>7067</v>
      </c>
      <c r="N6099">
        <v>121</v>
      </c>
      <c r="P6099" t="s">
        <v>2253</v>
      </c>
      <c r="Q6099">
        <v>134</v>
      </c>
    </row>
    <row r="6100" spans="1:17" x14ac:dyDescent="0.2">
      <c r="A6100" s="8" t="s">
        <v>7068</v>
      </c>
      <c r="D6100" s="8" t="s">
        <v>7912</v>
      </c>
      <c r="G6100" s="8" t="s">
        <v>1475</v>
      </c>
      <c r="M6100" t="s">
        <v>7068</v>
      </c>
      <c r="N6100">
        <v>97</v>
      </c>
      <c r="P6100" t="s">
        <v>7912</v>
      </c>
      <c r="Q6100">
        <v>95</v>
      </c>
    </row>
    <row r="6101" spans="1:17" x14ac:dyDescent="0.2">
      <c r="A6101" s="8" t="s">
        <v>1733</v>
      </c>
      <c r="D6101" s="8" t="s">
        <v>4369</v>
      </c>
      <c r="G6101" s="8" t="s">
        <v>1386</v>
      </c>
      <c r="M6101" t="s">
        <v>1733</v>
      </c>
      <c r="N6101">
        <v>76</v>
      </c>
      <c r="P6101" t="s">
        <v>4369</v>
      </c>
      <c r="Q6101">
        <v>63</v>
      </c>
    </row>
    <row r="6102" spans="1:17" x14ac:dyDescent="0.2">
      <c r="A6102" s="8" t="s">
        <v>5255</v>
      </c>
      <c r="D6102" s="8" t="s">
        <v>7913</v>
      </c>
      <c r="G6102" s="8" t="s">
        <v>2916</v>
      </c>
      <c r="M6102" t="s">
        <v>5255</v>
      </c>
      <c r="N6102">
        <v>87</v>
      </c>
      <c r="P6102" t="s">
        <v>7913</v>
      </c>
      <c r="Q6102">
        <v>38</v>
      </c>
    </row>
    <row r="6103" spans="1:17" x14ac:dyDescent="0.2">
      <c r="A6103" s="8" t="s">
        <v>5263</v>
      </c>
      <c r="D6103" s="8" t="s">
        <v>2807</v>
      </c>
      <c r="G6103" s="8" t="s">
        <v>7191</v>
      </c>
      <c r="M6103" t="s">
        <v>5263</v>
      </c>
      <c r="N6103">
        <v>71</v>
      </c>
      <c r="P6103" t="s">
        <v>2807</v>
      </c>
      <c r="Q6103">
        <v>136</v>
      </c>
    </row>
    <row r="6104" spans="1:17" x14ac:dyDescent="0.2">
      <c r="A6104" s="8" t="s">
        <v>5340</v>
      </c>
      <c r="D6104" s="8" t="s">
        <v>5028</v>
      </c>
      <c r="G6104" s="8" t="s">
        <v>1533</v>
      </c>
      <c r="M6104" t="s">
        <v>5340</v>
      </c>
      <c r="N6104">
        <v>87</v>
      </c>
      <c r="P6104" t="s">
        <v>5028</v>
      </c>
      <c r="Q6104">
        <v>123</v>
      </c>
    </row>
    <row r="6105" spans="1:17" x14ac:dyDescent="0.2">
      <c r="A6105" s="8" t="s">
        <v>5350</v>
      </c>
      <c r="D6105" s="8" t="s">
        <v>7914</v>
      </c>
      <c r="G6105" s="8" t="s">
        <v>1597</v>
      </c>
      <c r="M6105" t="s">
        <v>5350</v>
      </c>
      <c r="N6105">
        <v>78</v>
      </c>
      <c r="P6105" t="s">
        <v>7914</v>
      </c>
      <c r="Q6105">
        <v>103</v>
      </c>
    </row>
    <row r="6106" spans="1:17" x14ac:dyDescent="0.2">
      <c r="A6106" s="8" t="s">
        <v>5422</v>
      </c>
      <c r="D6106" s="8" t="s">
        <v>3417</v>
      </c>
      <c r="G6106" s="8" t="s">
        <v>1684</v>
      </c>
      <c r="M6106" t="s">
        <v>5422</v>
      </c>
      <c r="N6106">
        <v>62</v>
      </c>
      <c r="P6106" t="s">
        <v>3417</v>
      </c>
      <c r="Q6106">
        <v>113</v>
      </c>
    </row>
    <row r="6107" spans="1:17" x14ac:dyDescent="0.2">
      <c r="A6107" s="8" t="s">
        <v>7924</v>
      </c>
      <c r="D6107" s="8" t="s">
        <v>3479</v>
      </c>
      <c r="G6107" s="8" t="s">
        <v>3042</v>
      </c>
      <c r="M6107" t="s">
        <v>7924</v>
      </c>
      <c r="N6107">
        <v>25</v>
      </c>
      <c r="P6107" t="s">
        <v>3479</v>
      </c>
      <c r="Q6107">
        <v>93</v>
      </c>
    </row>
    <row r="6108" spans="1:17" x14ac:dyDescent="0.2">
      <c r="A6108" s="8" t="s">
        <v>7925</v>
      </c>
      <c r="D6108" s="8" t="s">
        <v>1776</v>
      </c>
      <c r="G6108" s="8" t="s">
        <v>7060</v>
      </c>
      <c r="M6108" t="s">
        <v>7925</v>
      </c>
      <c r="N6108">
        <v>14</v>
      </c>
      <c r="P6108" t="s">
        <v>1776</v>
      </c>
      <c r="Q6108">
        <v>75</v>
      </c>
    </row>
    <row r="6109" spans="1:17" x14ac:dyDescent="0.2">
      <c r="A6109" s="8" t="s">
        <v>2907</v>
      </c>
      <c r="D6109" s="8" t="s">
        <v>3736</v>
      </c>
      <c r="G6109" s="8" t="s">
        <v>7904</v>
      </c>
      <c r="M6109" t="s">
        <v>2907</v>
      </c>
      <c r="N6109">
        <v>165</v>
      </c>
      <c r="P6109" t="s">
        <v>3736</v>
      </c>
      <c r="Q6109">
        <v>84</v>
      </c>
    </row>
    <row r="6110" spans="1:17" x14ac:dyDescent="0.2">
      <c r="A6110" s="8" t="s">
        <v>2459</v>
      </c>
      <c r="D6110" s="8" t="s">
        <v>7061</v>
      </c>
      <c r="G6110" s="8" t="s">
        <v>3104</v>
      </c>
      <c r="M6110" t="s">
        <v>2459</v>
      </c>
      <c r="N6110">
        <v>152</v>
      </c>
      <c r="P6110" t="s">
        <v>7061</v>
      </c>
      <c r="Q6110">
        <v>69</v>
      </c>
    </row>
    <row r="6111" spans="1:17" x14ac:dyDescent="0.2">
      <c r="A6111" s="8" t="s">
        <v>1987</v>
      </c>
      <c r="D6111" s="8" t="s">
        <v>3766</v>
      </c>
      <c r="G6111" s="8" t="s">
        <v>3158</v>
      </c>
      <c r="M6111" t="s">
        <v>1987</v>
      </c>
      <c r="N6111">
        <v>158</v>
      </c>
      <c r="P6111" t="s">
        <v>3766</v>
      </c>
      <c r="Q6111">
        <v>62</v>
      </c>
    </row>
    <row r="6112" spans="1:17" x14ac:dyDescent="0.2">
      <c r="A6112" s="8" t="s">
        <v>2129</v>
      </c>
      <c r="D6112" s="8" t="s">
        <v>3888</v>
      </c>
      <c r="G6112" s="8" t="s">
        <v>3179</v>
      </c>
      <c r="M6112" t="s">
        <v>2129</v>
      </c>
      <c r="N6112">
        <v>150</v>
      </c>
      <c r="P6112" t="s">
        <v>3888</v>
      </c>
      <c r="Q6112">
        <v>40</v>
      </c>
    </row>
    <row r="6113" spans="1:17" x14ac:dyDescent="0.2">
      <c r="A6113" s="8" t="s">
        <v>2224</v>
      </c>
      <c r="D6113" s="8" t="s">
        <v>3945</v>
      </c>
      <c r="G6113" s="8" t="s">
        <v>6334</v>
      </c>
      <c r="M6113" t="s">
        <v>2224</v>
      </c>
      <c r="N6113">
        <v>132</v>
      </c>
      <c r="P6113" t="s">
        <v>3945</v>
      </c>
      <c r="Q6113">
        <v>48</v>
      </c>
    </row>
    <row r="6114" spans="1:17" x14ac:dyDescent="0.2">
      <c r="A6114" s="8" t="s">
        <v>2396</v>
      </c>
      <c r="D6114" s="8" t="s">
        <v>2608</v>
      </c>
      <c r="G6114" s="8" t="s">
        <v>7307</v>
      </c>
      <c r="M6114" t="s">
        <v>2396</v>
      </c>
      <c r="N6114">
        <v>123</v>
      </c>
      <c r="P6114" t="s">
        <v>2608</v>
      </c>
      <c r="Q6114">
        <v>162</v>
      </c>
    </row>
    <row r="6115" spans="1:17" x14ac:dyDescent="0.2">
      <c r="A6115" s="8" t="s">
        <v>1517</v>
      </c>
      <c r="D6115" s="8" t="s">
        <v>1914</v>
      </c>
      <c r="G6115" s="8" t="s">
        <v>8155</v>
      </c>
      <c r="M6115" t="s">
        <v>1517</v>
      </c>
      <c r="N6115">
        <v>119</v>
      </c>
      <c r="P6115" t="s">
        <v>1914</v>
      </c>
      <c r="Q6115">
        <v>151</v>
      </c>
    </row>
    <row r="6116" spans="1:17" x14ac:dyDescent="0.2">
      <c r="A6116" s="8" t="s">
        <v>5588</v>
      </c>
      <c r="D6116" s="8" t="s">
        <v>2041</v>
      </c>
      <c r="G6116" s="8" t="s">
        <v>3253</v>
      </c>
      <c r="M6116" t="s">
        <v>5588</v>
      </c>
      <c r="N6116">
        <v>93</v>
      </c>
      <c r="P6116" t="s">
        <v>2041</v>
      </c>
      <c r="Q6116">
        <v>138</v>
      </c>
    </row>
    <row r="6117" spans="1:17" x14ac:dyDescent="0.2">
      <c r="A6117" s="8" t="s">
        <v>1587</v>
      </c>
      <c r="D6117" s="8" t="s">
        <v>8156</v>
      </c>
      <c r="G6117" s="8" t="s">
        <v>3328</v>
      </c>
      <c r="M6117" t="s">
        <v>1587</v>
      </c>
      <c r="N6117">
        <v>93</v>
      </c>
      <c r="P6117" t="s">
        <v>8156</v>
      </c>
      <c r="Q6117">
        <v>43</v>
      </c>
    </row>
    <row r="6118" spans="1:17" x14ac:dyDescent="0.2">
      <c r="A6118" s="8" t="s">
        <v>5732</v>
      </c>
      <c r="D6118" s="8" t="s">
        <v>8157</v>
      </c>
      <c r="G6118" s="8" t="s">
        <v>3300</v>
      </c>
      <c r="M6118" t="s">
        <v>5732</v>
      </c>
      <c r="N6118">
        <v>85</v>
      </c>
      <c r="P6118" t="s">
        <v>8157</v>
      </c>
      <c r="Q6118">
        <v>23</v>
      </c>
    </row>
    <row r="6119" spans="1:17" x14ac:dyDescent="0.2">
      <c r="A6119" s="8" t="s">
        <v>7069</v>
      </c>
      <c r="D6119" s="8" t="s">
        <v>3349</v>
      </c>
      <c r="G6119" s="8" t="s">
        <v>2572</v>
      </c>
      <c r="M6119" t="s">
        <v>7069</v>
      </c>
      <c r="N6119">
        <v>68</v>
      </c>
      <c r="P6119" t="s">
        <v>3349</v>
      </c>
      <c r="Q6119">
        <v>122</v>
      </c>
    </row>
    <row r="6120" spans="1:17" x14ac:dyDescent="0.2">
      <c r="A6120" s="8" t="s">
        <v>5807</v>
      </c>
      <c r="D6120" s="8" t="s">
        <v>5125</v>
      </c>
      <c r="G6120" s="8" t="s">
        <v>1875</v>
      </c>
      <c r="M6120" t="s">
        <v>5807</v>
      </c>
      <c r="N6120">
        <v>88</v>
      </c>
      <c r="P6120" t="s">
        <v>5125</v>
      </c>
      <c r="Q6120">
        <v>99</v>
      </c>
    </row>
    <row r="6121" spans="1:17" x14ac:dyDescent="0.2">
      <c r="A6121" s="8" t="s">
        <v>5852</v>
      </c>
      <c r="D6121" s="8" t="s">
        <v>7062</v>
      </c>
      <c r="G6121" s="8" t="s">
        <v>1943</v>
      </c>
      <c r="M6121" t="s">
        <v>5852</v>
      </c>
      <c r="N6121">
        <v>79</v>
      </c>
      <c r="P6121" t="s">
        <v>7062</v>
      </c>
      <c r="Q6121">
        <v>53</v>
      </c>
    </row>
    <row r="6122" spans="1:17" x14ac:dyDescent="0.2">
      <c r="A6122" s="8" t="s">
        <v>7926</v>
      </c>
      <c r="D6122" s="8" t="s">
        <v>5512</v>
      </c>
      <c r="G6122" s="8" t="s">
        <v>2089</v>
      </c>
      <c r="M6122" t="s">
        <v>7926</v>
      </c>
      <c r="N6122">
        <v>52</v>
      </c>
      <c r="P6122" t="s">
        <v>5512</v>
      </c>
      <c r="Q6122">
        <v>121</v>
      </c>
    </row>
    <row r="6123" spans="1:17" x14ac:dyDescent="0.2">
      <c r="A6123" s="8" t="s">
        <v>5908</v>
      </c>
      <c r="D6123" s="8" t="s">
        <v>2974</v>
      </c>
      <c r="G6123" s="8" t="s">
        <v>2072</v>
      </c>
      <c r="M6123" t="s">
        <v>5908</v>
      </c>
      <c r="N6123">
        <v>77</v>
      </c>
      <c r="P6123" t="s">
        <v>2974</v>
      </c>
      <c r="Q6123">
        <v>100</v>
      </c>
    </row>
    <row r="6124" spans="1:17" x14ac:dyDescent="0.2">
      <c r="A6124" s="8" t="s">
        <v>5959</v>
      </c>
      <c r="D6124" s="8" t="s">
        <v>8022</v>
      </c>
      <c r="G6124" s="8" t="s">
        <v>5093</v>
      </c>
      <c r="M6124" t="s">
        <v>5959</v>
      </c>
      <c r="N6124">
        <v>67</v>
      </c>
      <c r="P6124" t="s">
        <v>8022</v>
      </c>
      <c r="Q6124">
        <v>91</v>
      </c>
    </row>
    <row r="6125" spans="1:17" x14ac:dyDescent="0.2">
      <c r="A6125" s="8" t="s">
        <v>6014</v>
      </c>
      <c r="D6125" s="8" t="s">
        <v>7915</v>
      </c>
      <c r="G6125" s="8" t="s">
        <v>7905</v>
      </c>
      <c r="M6125" t="s">
        <v>6014</v>
      </c>
      <c r="N6125">
        <v>45</v>
      </c>
      <c r="P6125" t="s">
        <v>7915</v>
      </c>
      <c r="Q6125">
        <v>81</v>
      </c>
    </row>
    <row r="6126" spans="1:17" x14ac:dyDescent="0.2">
      <c r="A6126" s="8" t="s">
        <v>6020</v>
      </c>
      <c r="D6126" s="8" t="s">
        <v>3041</v>
      </c>
      <c r="G6126" s="8" t="s">
        <v>5326</v>
      </c>
      <c r="M6126" t="s">
        <v>6020</v>
      </c>
      <c r="N6126">
        <v>37</v>
      </c>
      <c r="P6126" t="s">
        <v>3041</v>
      </c>
      <c r="Q6126">
        <v>87</v>
      </c>
    </row>
    <row r="6127" spans="1:17" x14ac:dyDescent="0.2">
      <c r="A6127" s="8" t="s">
        <v>6086</v>
      </c>
      <c r="D6127" s="8" t="s">
        <v>7916</v>
      </c>
      <c r="G6127" s="8" t="s">
        <v>5446</v>
      </c>
      <c r="M6127" t="s">
        <v>6086</v>
      </c>
      <c r="N6127">
        <v>55</v>
      </c>
      <c r="P6127" t="s">
        <v>7916</v>
      </c>
      <c r="Q6127">
        <v>65</v>
      </c>
    </row>
    <row r="6128" spans="1:17" x14ac:dyDescent="0.2">
      <c r="A6128" s="8" t="s">
        <v>6129</v>
      </c>
      <c r="D6128" s="8" t="s">
        <v>3195</v>
      </c>
      <c r="G6128" s="8" t="s">
        <v>5480</v>
      </c>
      <c r="M6128" t="s">
        <v>6129</v>
      </c>
      <c r="N6128">
        <v>18</v>
      </c>
      <c r="P6128" t="s">
        <v>3195</v>
      </c>
      <c r="Q6128">
        <v>46</v>
      </c>
    </row>
    <row r="6129" spans="1:17" x14ac:dyDescent="0.2">
      <c r="A6129" s="8" t="s">
        <v>2611</v>
      </c>
      <c r="D6129" s="8" t="s">
        <v>7192</v>
      </c>
      <c r="G6129" s="8" t="s">
        <v>7140</v>
      </c>
      <c r="M6129" t="s">
        <v>2611</v>
      </c>
      <c r="N6129">
        <v>166</v>
      </c>
      <c r="P6129" t="s">
        <v>7192</v>
      </c>
      <c r="Q6129">
        <v>31</v>
      </c>
    </row>
    <row r="6130" spans="1:17" x14ac:dyDescent="0.2">
      <c r="A6130" s="8" t="s">
        <v>1910</v>
      </c>
      <c r="D6130" s="8" t="s">
        <v>2626</v>
      </c>
      <c r="G6130" s="8" t="s">
        <v>2512</v>
      </c>
      <c r="M6130" t="s">
        <v>1910</v>
      </c>
      <c r="N6130">
        <v>160</v>
      </c>
      <c r="P6130" t="s">
        <v>2626</v>
      </c>
      <c r="Q6130">
        <v>163</v>
      </c>
    </row>
    <row r="6131" spans="1:17" x14ac:dyDescent="0.2">
      <c r="A6131" s="8" t="s">
        <v>2202</v>
      </c>
      <c r="D6131" s="8" t="s">
        <v>2071</v>
      </c>
      <c r="G6131" s="8" t="s">
        <v>2535</v>
      </c>
      <c r="M6131" t="s">
        <v>2202</v>
      </c>
      <c r="N6131">
        <v>144</v>
      </c>
      <c r="P6131" t="s">
        <v>2071</v>
      </c>
      <c r="Q6131">
        <v>151</v>
      </c>
    </row>
    <row r="6132" spans="1:17" x14ac:dyDescent="0.2">
      <c r="A6132" s="8" t="s">
        <v>2221</v>
      </c>
      <c r="D6132" s="8" t="s">
        <v>2060</v>
      </c>
      <c r="G6132" s="8" t="s">
        <v>7141</v>
      </c>
      <c r="M6132" t="s">
        <v>2221</v>
      </c>
      <c r="N6132">
        <v>149</v>
      </c>
      <c r="P6132" t="s">
        <v>2060</v>
      </c>
      <c r="Q6132">
        <v>134</v>
      </c>
    </row>
    <row r="6133" spans="1:17" x14ac:dyDescent="0.2">
      <c r="A6133" s="8" t="s">
        <v>6221</v>
      </c>
      <c r="D6133" s="8" t="s">
        <v>2262</v>
      </c>
      <c r="G6133" s="8" t="s">
        <v>1394</v>
      </c>
      <c r="M6133" t="s">
        <v>6221</v>
      </c>
      <c r="N6133">
        <v>145</v>
      </c>
      <c r="P6133" t="s">
        <v>2262</v>
      </c>
      <c r="Q6133">
        <v>122</v>
      </c>
    </row>
    <row r="6134" spans="1:17" x14ac:dyDescent="0.2">
      <c r="A6134" s="8" t="s">
        <v>6251</v>
      </c>
      <c r="D6134" s="8" t="s">
        <v>2945</v>
      </c>
      <c r="G6134" s="8" t="s">
        <v>7906</v>
      </c>
      <c r="M6134" t="s">
        <v>6251</v>
      </c>
      <c r="N6134">
        <v>125</v>
      </c>
      <c r="P6134" t="s">
        <v>2945</v>
      </c>
      <c r="Q6134">
        <v>105</v>
      </c>
    </row>
    <row r="6135" spans="1:17" x14ac:dyDescent="0.2">
      <c r="A6135" s="8" t="s">
        <v>6294</v>
      </c>
      <c r="D6135" s="8" t="s">
        <v>8023</v>
      </c>
      <c r="G6135" s="8" t="s">
        <v>1755</v>
      </c>
      <c r="M6135" t="s">
        <v>6294</v>
      </c>
      <c r="N6135">
        <v>119</v>
      </c>
      <c r="P6135" t="s">
        <v>8023</v>
      </c>
      <c r="Q6135">
        <v>99</v>
      </c>
    </row>
    <row r="6136" spans="1:17" x14ac:dyDescent="0.2">
      <c r="A6136" s="8" t="s">
        <v>7927</v>
      </c>
      <c r="D6136" s="8" t="s">
        <v>7063</v>
      </c>
      <c r="G6136" s="8" t="s">
        <v>7907</v>
      </c>
      <c r="M6136" t="s">
        <v>7927</v>
      </c>
      <c r="N6136">
        <v>108</v>
      </c>
      <c r="P6136" t="s">
        <v>7063</v>
      </c>
      <c r="Q6136">
        <v>75</v>
      </c>
    </row>
    <row r="6137" spans="1:17" x14ac:dyDescent="0.2">
      <c r="A6137" s="8" t="s">
        <v>3055</v>
      </c>
      <c r="D6137" s="8" t="s">
        <v>7064</v>
      </c>
      <c r="G6137" s="8" t="s">
        <v>4426</v>
      </c>
      <c r="M6137" t="s">
        <v>3055</v>
      </c>
      <c r="N6137">
        <v>70</v>
      </c>
      <c r="P6137" t="s">
        <v>7064</v>
      </c>
      <c r="Q6137">
        <v>60</v>
      </c>
    </row>
    <row r="6138" spans="1:17" x14ac:dyDescent="0.2">
      <c r="A6138" s="8" t="s">
        <v>7070</v>
      </c>
      <c r="D6138" s="8" t="s">
        <v>3237</v>
      </c>
      <c r="G6138" s="8" t="s">
        <v>7908</v>
      </c>
      <c r="M6138" t="s">
        <v>7070</v>
      </c>
      <c r="N6138">
        <v>63</v>
      </c>
      <c r="P6138" t="s">
        <v>3237</v>
      </c>
      <c r="Q6138">
        <v>33</v>
      </c>
    </row>
    <row r="6139" spans="1:17" x14ac:dyDescent="0.2">
      <c r="A6139" s="8" t="s">
        <v>3187</v>
      </c>
      <c r="D6139" s="8" t="s">
        <v>6374</v>
      </c>
      <c r="G6139" s="8" t="s">
        <v>2576</v>
      </c>
      <c r="M6139" t="s">
        <v>3187</v>
      </c>
      <c r="N6139">
        <v>53</v>
      </c>
      <c r="P6139" t="s">
        <v>6374</v>
      </c>
      <c r="Q6139">
        <v>133</v>
      </c>
    </row>
    <row r="6140" spans="1:17" x14ac:dyDescent="0.2">
      <c r="A6140" s="8" t="s">
        <v>3405</v>
      </c>
      <c r="D6140" s="8" t="s">
        <v>2586</v>
      </c>
      <c r="G6140" s="8" t="s">
        <v>2435</v>
      </c>
      <c r="M6140" t="s">
        <v>3405</v>
      </c>
      <c r="N6140">
        <v>110</v>
      </c>
      <c r="P6140" t="s">
        <v>2586</v>
      </c>
      <c r="Q6140">
        <v>155</v>
      </c>
    </row>
    <row r="6141" spans="1:17" x14ac:dyDescent="0.2">
      <c r="A6141" s="8" t="s">
        <v>5579</v>
      </c>
      <c r="D6141" s="8" t="s">
        <v>1889</v>
      </c>
      <c r="G6141" s="8" t="s">
        <v>2068</v>
      </c>
      <c r="M6141" t="s">
        <v>5579</v>
      </c>
      <c r="N6141">
        <v>110</v>
      </c>
      <c r="P6141" t="s">
        <v>1889</v>
      </c>
      <c r="Q6141">
        <v>159</v>
      </c>
    </row>
    <row r="6142" spans="1:17" x14ac:dyDescent="0.2">
      <c r="A6142" s="8" t="s">
        <v>5686</v>
      </c>
      <c r="D6142" s="8" t="s">
        <v>1957</v>
      </c>
      <c r="G6142" s="8" t="s">
        <v>7909</v>
      </c>
      <c r="M6142" t="s">
        <v>5686</v>
      </c>
      <c r="N6142">
        <v>87</v>
      </c>
      <c r="P6142" t="s">
        <v>1957</v>
      </c>
      <c r="Q6142">
        <v>149</v>
      </c>
    </row>
    <row r="6143" spans="1:17" x14ac:dyDescent="0.2">
      <c r="A6143" s="8" t="s">
        <v>5726</v>
      </c>
      <c r="D6143" s="8" t="s">
        <v>2246</v>
      </c>
      <c r="G6143" s="8" t="s">
        <v>1319</v>
      </c>
      <c r="M6143" t="s">
        <v>5726</v>
      </c>
      <c r="N6143">
        <v>69</v>
      </c>
      <c r="P6143" t="s">
        <v>2246</v>
      </c>
      <c r="Q6143">
        <v>137</v>
      </c>
    </row>
    <row r="6144" spans="1:17" x14ac:dyDescent="0.2">
      <c r="A6144" s="8" t="s">
        <v>5863</v>
      </c>
      <c r="D6144" s="8" t="s">
        <v>1509</v>
      </c>
      <c r="G6144" s="8" t="s">
        <v>1537</v>
      </c>
      <c r="M6144" t="s">
        <v>5863</v>
      </c>
      <c r="N6144">
        <v>64</v>
      </c>
      <c r="P6144" t="s">
        <v>1509</v>
      </c>
      <c r="Q6144">
        <v>106</v>
      </c>
    </row>
    <row r="6145" spans="1:17" x14ac:dyDescent="0.2">
      <c r="A6145" s="8" t="s">
        <v>6023</v>
      </c>
      <c r="D6145" s="8" t="s">
        <v>7918</v>
      </c>
      <c r="G6145" s="8" t="s">
        <v>7910</v>
      </c>
      <c r="M6145" t="s">
        <v>6023</v>
      </c>
      <c r="N6145">
        <v>62</v>
      </c>
      <c r="P6145" t="s">
        <v>7918</v>
      </c>
      <c r="Q6145">
        <v>93</v>
      </c>
    </row>
    <row r="6146" spans="1:17" x14ac:dyDescent="0.2">
      <c r="A6146" s="8" t="s">
        <v>6146</v>
      </c>
      <c r="D6146" s="8" t="s">
        <v>7065</v>
      </c>
      <c r="G6146" s="8" t="s">
        <v>3126</v>
      </c>
      <c r="M6146" t="s">
        <v>6146</v>
      </c>
      <c r="N6146">
        <v>41</v>
      </c>
      <c r="P6146" t="s">
        <v>7065</v>
      </c>
      <c r="Q6146">
        <v>86</v>
      </c>
    </row>
    <row r="6147" spans="1:17" x14ac:dyDescent="0.2">
      <c r="A6147" s="8" t="s">
        <v>2837</v>
      </c>
      <c r="D6147" s="8" t="s">
        <v>3765</v>
      </c>
      <c r="G6147" s="8" t="s">
        <v>3199</v>
      </c>
      <c r="M6147" t="s">
        <v>2837</v>
      </c>
      <c r="N6147">
        <v>142</v>
      </c>
      <c r="P6147" t="s">
        <v>3765</v>
      </c>
      <c r="Q6147">
        <v>67</v>
      </c>
    </row>
    <row r="6148" spans="1:17" x14ac:dyDescent="0.2">
      <c r="A6148" s="8" t="s">
        <v>2225</v>
      </c>
      <c r="D6148" s="8" t="s">
        <v>7919</v>
      </c>
      <c r="G6148" s="8" t="s">
        <v>8462</v>
      </c>
      <c r="M6148" t="s">
        <v>2225</v>
      </c>
      <c r="N6148">
        <v>131</v>
      </c>
      <c r="P6148" t="s">
        <v>7919</v>
      </c>
      <c r="Q6148">
        <v>42</v>
      </c>
    </row>
    <row r="6149" spans="1:17" x14ac:dyDescent="0.2">
      <c r="A6149" s="8" t="s">
        <v>6261</v>
      </c>
      <c r="D6149" s="8" t="s">
        <v>7308</v>
      </c>
      <c r="G6149" s="8" t="s">
        <v>3252</v>
      </c>
      <c r="M6149" t="s">
        <v>6261</v>
      </c>
      <c r="N6149">
        <v>117</v>
      </c>
      <c r="P6149" t="s">
        <v>7308</v>
      </c>
      <c r="Q6149">
        <v>23</v>
      </c>
    </row>
    <row r="6150" spans="1:17" x14ac:dyDescent="0.2">
      <c r="A6150" s="8" t="s">
        <v>1524</v>
      </c>
      <c r="D6150" s="8" t="s">
        <v>2868</v>
      </c>
      <c r="G6150" s="8" t="s">
        <v>3297</v>
      </c>
      <c r="M6150" t="s">
        <v>1524</v>
      </c>
      <c r="N6150">
        <v>109</v>
      </c>
      <c r="P6150" t="s">
        <v>2868</v>
      </c>
      <c r="Q6150">
        <v>183</v>
      </c>
    </row>
    <row r="6151" spans="1:17" x14ac:dyDescent="0.2">
      <c r="A6151" s="8" t="s">
        <v>7928</v>
      </c>
      <c r="D6151" s="8" t="s">
        <v>2413</v>
      </c>
      <c r="G6151" s="8" t="s">
        <v>7911</v>
      </c>
      <c r="M6151" t="s">
        <v>7928</v>
      </c>
      <c r="N6151">
        <v>82</v>
      </c>
      <c r="P6151" t="s">
        <v>2413</v>
      </c>
      <c r="Q6151">
        <v>169</v>
      </c>
    </row>
    <row r="6152" spans="1:17" x14ac:dyDescent="0.2">
      <c r="A6152" s="8" t="s">
        <v>7143</v>
      </c>
      <c r="D6152" s="8" t="s">
        <v>2050</v>
      </c>
      <c r="G6152" s="8" t="s">
        <v>2584</v>
      </c>
      <c r="M6152" t="s">
        <v>7143</v>
      </c>
      <c r="N6152">
        <v>48</v>
      </c>
      <c r="P6152" t="s">
        <v>2050</v>
      </c>
      <c r="Q6152">
        <v>144</v>
      </c>
    </row>
    <row r="6153" spans="1:17" x14ac:dyDescent="0.2">
      <c r="A6153" s="8" t="s">
        <v>5419</v>
      </c>
      <c r="D6153" s="8" t="s">
        <v>2171</v>
      </c>
      <c r="G6153" s="8" t="s">
        <v>1952</v>
      </c>
      <c r="M6153" t="s">
        <v>5419</v>
      </c>
      <c r="N6153">
        <v>40</v>
      </c>
      <c r="P6153" t="s">
        <v>2171</v>
      </c>
      <c r="Q6153">
        <v>157</v>
      </c>
    </row>
    <row r="6154" spans="1:17" x14ac:dyDescent="0.2">
      <c r="A6154" s="8" t="s">
        <v>5496</v>
      </c>
      <c r="D6154" s="8" t="s">
        <v>7920</v>
      </c>
      <c r="G6154" s="8" t="s">
        <v>2093</v>
      </c>
      <c r="M6154" t="s">
        <v>5496</v>
      </c>
      <c r="N6154">
        <v>113</v>
      </c>
      <c r="P6154" t="s">
        <v>7920</v>
      </c>
      <c r="Q6154">
        <v>148</v>
      </c>
    </row>
    <row r="6155" spans="1:17" x14ac:dyDescent="0.2">
      <c r="A6155" s="8" t="s">
        <v>2514</v>
      </c>
      <c r="D6155" s="8" t="s">
        <v>5090</v>
      </c>
      <c r="G6155" s="8" t="s">
        <v>2253</v>
      </c>
      <c r="M6155" t="s">
        <v>2514</v>
      </c>
      <c r="N6155">
        <v>140</v>
      </c>
      <c r="P6155" t="s">
        <v>5090</v>
      </c>
      <c r="Q6155">
        <v>99</v>
      </c>
    </row>
    <row r="6156" spans="1:17" x14ac:dyDescent="0.2">
      <c r="A6156" s="8" t="s">
        <v>2527</v>
      </c>
      <c r="D6156" s="8" t="s">
        <v>5163</v>
      </c>
      <c r="G6156" s="8" t="s">
        <v>7912</v>
      </c>
      <c r="M6156" t="s">
        <v>2527</v>
      </c>
      <c r="N6156">
        <v>128</v>
      </c>
      <c r="P6156" t="s">
        <v>5163</v>
      </c>
      <c r="Q6156">
        <v>77</v>
      </c>
    </row>
    <row r="6157" spans="1:17" x14ac:dyDescent="0.2">
      <c r="A6157" s="8" t="s">
        <v>5567</v>
      </c>
      <c r="D6157" s="8" t="s">
        <v>5203</v>
      </c>
      <c r="G6157" s="8" t="s">
        <v>4369</v>
      </c>
      <c r="M6157" t="s">
        <v>5567</v>
      </c>
      <c r="N6157">
        <v>136</v>
      </c>
      <c r="P6157" t="s">
        <v>5203</v>
      </c>
      <c r="Q6157">
        <v>61</v>
      </c>
    </row>
    <row r="6158" spans="1:17" x14ac:dyDescent="0.2">
      <c r="A6158" s="8" t="s">
        <v>7144</v>
      </c>
      <c r="D6158" s="8" t="s">
        <v>5470</v>
      </c>
      <c r="G6158" s="8" t="s">
        <v>7913</v>
      </c>
      <c r="M6158" t="s">
        <v>7144</v>
      </c>
      <c r="N6158">
        <v>120</v>
      </c>
      <c r="P6158" t="s">
        <v>5470</v>
      </c>
      <c r="Q6158">
        <v>120</v>
      </c>
    </row>
    <row r="6159" spans="1:17" x14ac:dyDescent="0.2">
      <c r="A6159" s="8" t="s">
        <v>1492</v>
      </c>
      <c r="D6159" s="8" t="s">
        <v>2481</v>
      </c>
      <c r="G6159" s="8" t="s">
        <v>2807</v>
      </c>
      <c r="M6159" t="s">
        <v>1492</v>
      </c>
      <c r="N6159">
        <v>124</v>
      </c>
      <c r="P6159" t="s">
        <v>2481</v>
      </c>
      <c r="Q6159">
        <v>128</v>
      </c>
    </row>
    <row r="6160" spans="1:17" x14ac:dyDescent="0.2">
      <c r="A6160" s="8" t="s">
        <v>7071</v>
      </c>
      <c r="D6160" s="8" t="s">
        <v>1332</v>
      </c>
      <c r="G6160" s="8" t="s">
        <v>5028</v>
      </c>
      <c r="M6160" t="s">
        <v>7071</v>
      </c>
      <c r="N6160">
        <v>94</v>
      </c>
      <c r="P6160" t="s">
        <v>1332</v>
      </c>
      <c r="Q6160">
        <v>123</v>
      </c>
    </row>
    <row r="6161" spans="1:17" x14ac:dyDescent="0.2">
      <c r="A6161" s="8" t="s">
        <v>3014</v>
      </c>
      <c r="D6161" s="8" t="s">
        <v>4176</v>
      </c>
      <c r="G6161" s="8" t="s">
        <v>7914</v>
      </c>
      <c r="M6161" t="s">
        <v>3014</v>
      </c>
      <c r="N6161">
        <v>91</v>
      </c>
      <c r="P6161" t="s">
        <v>4176</v>
      </c>
      <c r="Q6161">
        <v>108</v>
      </c>
    </row>
    <row r="6162" spans="1:17" x14ac:dyDescent="0.2">
      <c r="A6162" s="8" t="s">
        <v>3088</v>
      </c>
      <c r="D6162" s="8" t="s">
        <v>1605</v>
      </c>
      <c r="G6162" s="8" t="s">
        <v>3417</v>
      </c>
      <c r="M6162" t="s">
        <v>3088</v>
      </c>
      <c r="N6162">
        <v>80</v>
      </c>
      <c r="P6162" t="s">
        <v>1605</v>
      </c>
      <c r="Q6162">
        <v>110</v>
      </c>
    </row>
    <row r="6163" spans="1:17" x14ac:dyDescent="0.2">
      <c r="A6163" s="8" t="s">
        <v>7929</v>
      </c>
      <c r="D6163" s="8" t="s">
        <v>8024</v>
      </c>
      <c r="G6163" s="8" t="s">
        <v>3479</v>
      </c>
      <c r="M6163" t="s">
        <v>7929</v>
      </c>
      <c r="N6163">
        <v>60</v>
      </c>
      <c r="P6163" t="s">
        <v>8024</v>
      </c>
      <c r="Q6163">
        <v>84</v>
      </c>
    </row>
    <row r="6164" spans="1:17" x14ac:dyDescent="0.2">
      <c r="A6164" s="8" t="s">
        <v>3188</v>
      </c>
      <c r="D6164" s="8" t="s">
        <v>4339</v>
      </c>
      <c r="G6164" s="8" t="s">
        <v>1776</v>
      </c>
      <c r="M6164" t="s">
        <v>3188</v>
      </c>
      <c r="N6164">
        <v>62</v>
      </c>
      <c r="P6164" t="s">
        <v>4339</v>
      </c>
      <c r="Q6164">
        <v>85</v>
      </c>
    </row>
    <row r="6165" spans="1:17" x14ac:dyDescent="0.2">
      <c r="A6165" s="8" t="s">
        <v>6332</v>
      </c>
      <c r="D6165" s="8" t="s">
        <v>4378</v>
      </c>
      <c r="G6165" s="8" t="s">
        <v>3736</v>
      </c>
      <c r="M6165" t="s">
        <v>6332</v>
      </c>
      <c r="N6165">
        <v>63</v>
      </c>
      <c r="P6165" t="s">
        <v>4378</v>
      </c>
      <c r="Q6165">
        <v>75</v>
      </c>
    </row>
    <row r="6166" spans="1:17" x14ac:dyDescent="0.2">
      <c r="A6166" s="8" t="s">
        <v>7072</v>
      </c>
      <c r="D6166" s="8" t="s">
        <v>7921</v>
      </c>
      <c r="G6166" s="8" t="s">
        <v>7061</v>
      </c>
      <c r="M6166" t="s">
        <v>7072</v>
      </c>
      <c r="N6166">
        <v>49</v>
      </c>
      <c r="P6166" t="s">
        <v>7921</v>
      </c>
      <c r="Q6166">
        <v>62</v>
      </c>
    </row>
    <row r="6167" spans="1:17" x14ac:dyDescent="0.2">
      <c r="A6167" s="8" t="s">
        <v>8027</v>
      </c>
      <c r="D6167" s="8" t="s">
        <v>4444</v>
      </c>
      <c r="G6167" s="8" t="s">
        <v>3766</v>
      </c>
      <c r="M6167" t="s">
        <v>8027</v>
      </c>
      <c r="N6167">
        <v>54</v>
      </c>
      <c r="P6167" t="s">
        <v>4444</v>
      </c>
      <c r="Q6167">
        <v>89</v>
      </c>
    </row>
    <row r="6168" spans="1:17" x14ac:dyDescent="0.2">
      <c r="A6168" s="8" t="s">
        <v>6748</v>
      </c>
      <c r="D6168" s="8" t="s">
        <v>4510</v>
      </c>
      <c r="G6168" s="8" t="s">
        <v>3888</v>
      </c>
      <c r="M6168" t="s">
        <v>6748</v>
      </c>
      <c r="N6168">
        <v>26</v>
      </c>
      <c r="P6168" t="s">
        <v>4510</v>
      </c>
      <c r="Q6168">
        <v>76</v>
      </c>
    </row>
    <row r="6169" spans="1:17" x14ac:dyDescent="0.2">
      <c r="A6169" s="8" t="s">
        <v>6749</v>
      </c>
      <c r="D6169" s="8" t="s">
        <v>4513</v>
      </c>
      <c r="G6169" s="8" t="s">
        <v>3945</v>
      </c>
      <c r="M6169" t="s">
        <v>6749</v>
      </c>
      <c r="N6169">
        <v>18</v>
      </c>
      <c r="P6169" t="s">
        <v>4513</v>
      </c>
      <c r="Q6169">
        <v>59</v>
      </c>
    </row>
    <row r="6170" spans="1:17" x14ac:dyDescent="0.2">
      <c r="A6170" s="8" t="s">
        <v>3310</v>
      </c>
      <c r="D6170" s="8" t="s">
        <v>4585</v>
      </c>
      <c r="G6170" s="8" t="s">
        <v>8463</v>
      </c>
      <c r="M6170" t="s">
        <v>3310</v>
      </c>
      <c r="N6170">
        <v>122</v>
      </c>
      <c r="P6170" t="s">
        <v>4585</v>
      </c>
      <c r="Q6170">
        <v>78</v>
      </c>
    </row>
    <row r="6171" spans="1:17" x14ac:dyDescent="0.2">
      <c r="A6171" s="8" t="s">
        <v>2869</v>
      </c>
      <c r="D6171" s="8" t="s">
        <v>4643</v>
      </c>
      <c r="G6171" s="8" t="s">
        <v>2608</v>
      </c>
      <c r="M6171" t="s">
        <v>2869</v>
      </c>
      <c r="N6171">
        <v>188</v>
      </c>
      <c r="P6171" t="s">
        <v>4643</v>
      </c>
      <c r="Q6171">
        <v>55</v>
      </c>
    </row>
    <row r="6172" spans="1:17" x14ac:dyDescent="0.2">
      <c r="A6172" s="8" t="s">
        <v>2430</v>
      </c>
      <c r="D6172" s="8" t="s">
        <v>4670</v>
      </c>
      <c r="G6172" s="8" t="s">
        <v>1914</v>
      </c>
      <c r="M6172" t="s">
        <v>2430</v>
      </c>
      <c r="N6172">
        <v>177</v>
      </c>
      <c r="P6172" t="s">
        <v>4670</v>
      </c>
      <c r="Q6172">
        <v>58</v>
      </c>
    </row>
    <row r="6173" spans="1:17" x14ac:dyDescent="0.2">
      <c r="A6173" s="8" t="s">
        <v>1879</v>
      </c>
      <c r="D6173" s="8" t="s">
        <v>4727</v>
      </c>
      <c r="G6173" s="8" t="s">
        <v>2041</v>
      </c>
      <c r="M6173" t="s">
        <v>1879</v>
      </c>
      <c r="N6173">
        <v>161</v>
      </c>
      <c r="P6173" t="s">
        <v>4727</v>
      </c>
      <c r="Q6173">
        <v>44</v>
      </c>
    </row>
    <row r="6174" spans="1:17" x14ac:dyDescent="0.2">
      <c r="A6174" s="8" t="s">
        <v>2264</v>
      </c>
      <c r="D6174" s="8" t="s">
        <v>4792</v>
      </c>
      <c r="G6174" s="8" t="s">
        <v>8156</v>
      </c>
      <c r="M6174" t="s">
        <v>2264</v>
      </c>
      <c r="N6174">
        <v>142</v>
      </c>
      <c r="P6174" t="s">
        <v>4792</v>
      </c>
      <c r="Q6174">
        <v>59</v>
      </c>
    </row>
    <row r="6175" spans="1:17" x14ac:dyDescent="0.2">
      <c r="A6175" s="8" t="s">
        <v>2245</v>
      </c>
      <c r="D6175" s="8" t="s">
        <v>4835</v>
      </c>
      <c r="G6175" s="8" t="s">
        <v>8157</v>
      </c>
      <c r="M6175" t="s">
        <v>2245</v>
      </c>
      <c r="N6175">
        <v>128</v>
      </c>
      <c r="P6175" t="s">
        <v>4835</v>
      </c>
      <c r="Q6175">
        <v>26</v>
      </c>
    </row>
    <row r="6176" spans="1:17" x14ac:dyDescent="0.2">
      <c r="A6176" s="8" t="s">
        <v>7145</v>
      </c>
      <c r="D6176" s="8" t="s">
        <v>4877</v>
      </c>
      <c r="G6176" s="8" t="s">
        <v>3349</v>
      </c>
      <c r="M6176" t="s">
        <v>7145</v>
      </c>
      <c r="N6176">
        <v>97</v>
      </c>
      <c r="P6176" t="s">
        <v>4877</v>
      </c>
      <c r="Q6176">
        <v>126</v>
      </c>
    </row>
    <row r="6177" spans="1:17" x14ac:dyDescent="0.2">
      <c r="A6177" s="8" t="s">
        <v>5176</v>
      </c>
      <c r="D6177" s="8" t="s">
        <v>2797</v>
      </c>
      <c r="G6177" s="8" t="s">
        <v>5125</v>
      </c>
      <c r="M6177" t="s">
        <v>5176</v>
      </c>
      <c r="N6177">
        <v>85</v>
      </c>
      <c r="P6177" t="s">
        <v>2797</v>
      </c>
      <c r="Q6177">
        <v>151</v>
      </c>
    </row>
    <row r="6178" spans="1:17" x14ac:dyDescent="0.2">
      <c r="A6178" s="8" t="s">
        <v>5271</v>
      </c>
      <c r="D6178" s="8" t="s">
        <v>2302</v>
      </c>
      <c r="G6178" s="8" t="s">
        <v>7062</v>
      </c>
      <c r="M6178" t="s">
        <v>5271</v>
      </c>
      <c r="N6178">
        <v>74</v>
      </c>
      <c r="P6178" t="s">
        <v>2302</v>
      </c>
      <c r="Q6178">
        <v>147</v>
      </c>
    </row>
    <row r="6179" spans="1:17" x14ac:dyDescent="0.2">
      <c r="A6179" s="8" t="s">
        <v>5375</v>
      </c>
      <c r="D6179" s="8" t="s">
        <v>7066</v>
      </c>
      <c r="G6179" s="8" t="s">
        <v>8464</v>
      </c>
      <c r="M6179" t="s">
        <v>5375</v>
      </c>
      <c r="N6179">
        <v>46</v>
      </c>
      <c r="P6179" t="s">
        <v>7066</v>
      </c>
      <c r="Q6179">
        <v>125</v>
      </c>
    </row>
    <row r="6180" spans="1:17" x14ac:dyDescent="0.2">
      <c r="A6180" s="8" t="s">
        <v>5529</v>
      </c>
      <c r="D6180" s="8" t="s">
        <v>8025</v>
      </c>
      <c r="G6180" s="8" t="s">
        <v>5512</v>
      </c>
      <c r="M6180" t="s">
        <v>5529</v>
      </c>
      <c r="N6180">
        <v>112</v>
      </c>
      <c r="P6180" t="s">
        <v>8025</v>
      </c>
      <c r="Q6180">
        <v>102</v>
      </c>
    </row>
    <row r="6181" spans="1:17" x14ac:dyDescent="0.2">
      <c r="A6181" s="8" t="s">
        <v>7930</v>
      </c>
      <c r="D6181" s="8" t="s">
        <v>7922</v>
      </c>
      <c r="G6181" s="8" t="s">
        <v>2974</v>
      </c>
      <c r="M6181" t="s">
        <v>7930</v>
      </c>
      <c r="N6181">
        <v>73</v>
      </c>
      <c r="P6181" t="s">
        <v>7922</v>
      </c>
      <c r="Q6181">
        <v>92</v>
      </c>
    </row>
    <row r="6182" spans="1:17" x14ac:dyDescent="0.2">
      <c r="A6182" s="8" t="s">
        <v>7931</v>
      </c>
      <c r="D6182" s="8" t="s">
        <v>3009</v>
      </c>
      <c r="G6182" s="8" t="s">
        <v>8022</v>
      </c>
      <c r="M6182" t="s">
        <v>7931</v>
      </c>
      <c r="N6182">
        <v>50</v>
      </c>
      <c r="P6182" t="s">
        <v>3009</v>
      </c>
      <c r="Q6182">
        <v>92</v>
      </c>
    </row>
    <row r="6183" spans="1:17" x14ac:dyDescent="0.2">
      <c r="A6183" s="8" t="s">
        <v>7932</v>
      </c>
      <c r="D6183" s="8" t="s">
        <v>8026</v>
      </c>
      <c r="G6183" s="8" t="s">
        <v>7915</v>
      </c>
      <c r="M6183" t="s">
        <v>7932</v>
      </c>
      <c r="N6183">
        <v>50</v>
      </c>
      <c r="P6183" t="s">
        <v>8026</v>
      </c>
      <c r="Q6183">
        <v>65</v>
      </c>
    </row>
    <row r="6184" spans="1:17" x14ac:dyDescent="0.2">
      <c r="A6184" s="8" t="s">
        <v>2745</v>
      </c>
      <c r="D6184" s="8" t="s">
        <v>3117</v>
      </c>
      <c r="G6184" s="8" t="s">
        <v>3041</v>
      </c>
      <c r="M6184" t="s">
        <v>2745</v>
      </c>
      <c r="N6184">
        <v>136</v>
      </c>
      <c r="P6184" t="s">
        <v>3117</v>
      </c>
      <c r="Q6184">
        <v>64</v>
      </c>
    </row>
    <row r="6185" spans="1:17" x14ac:dyDescent="0.2">
      <c r="A6185" s="8" t="s">
        <v>2168</v>
      </c>
      <c r="D6185" s="8" t="s">
        <v>3169</v>
      </c>
      <c r="G6185" s="8" t="s">
        <v>7916</v>
      </c>
      <c r="M6185" t="s">
        <v>2168</v>
      </c>
      <c r="N6185">
        <v>127</v>
      </c>
      <c r="P6185" t="s">
        <v>3169</v>
      </c>
      <c r="Q6185">
        <v>66</v>
      </c>
    </row>
    <row r="6186" spans="1:17" x14ac:dyDescent="0.2">
      <c r="A6186" s="8" t="s">
        <v>4120</v>
      </c>
      <c r="D6186" s="8" t="s">
        <v>3242</v>
      </c>
      <c r="G6186" s="8" t="s">
        <v>3195</v>
      </c>
      <c r="M6186" t="s">
        <v>4120</v>
      </c>
      <c r="N6186">
        <v>121</v>
      </c>
      <c r="P6186" t="s">
        <v>3242</v>
      </c>
      <c r="Q6186">
        <v>54</v>
      </c>
    </row>
    <row r="6187" spans="1:17" x14ac:dyDescent="0.2">
      <c r="A6187" s="8" t="s">
        <v>7933</v>
      </c>
      <c r="D6187" s="8" t="s">
        <v>3263</v>
      </c>
      <c r="G6187" s="8" t="s">
        <v>7192</v>
      </c>
      <c r="M6187" t="s">
        <v>7933</v>
      </c>
      <c r="N6187">
        <v>130</v>
      </c>
      <c r="P6187" t="s">
        <v>3263</v>
      </c>
      <c r="Q6187">
        <v>43</v>
      </c>
    </row>
    <row r="6188" spans="1:17" x14ac:dyDescent="0.2">
      <c r="A6188" s="8" t="s">
        <v>1347</v>
      </c>
      <c r="D6188" s="8" t="s">
        <v>3311</v>
      </c>
      <c r="G6188" s="8" t="s">
        <v>2626</v>
      </c>
      <c r="M6188" t="s">
        <v>1347</v>
      </c>
      <c r="N6188">
        <v>124</v>
      </c>
      <c r="P6188" t="s">
        <v>3311</v>
      </c>
      <c r="Q6188">
        <v>117</v>
      </c>
    </row>
    <row r="6189" spans="1:17" x14ac:dyDescent="0.2">
      <c r="A6189" s="8" t="s">
        <v>3445</v>
      </c>
      <c r="D6189" s="8" t="s">
        <v>2722</v>
      </c>
      <c r="G6189" s="8" t="s">
        <v>2071</v>
      </c>
      <c r="M6189" t="s">
        <v>3445</v>
      </c>
      <c r="N6189">
        <v>115</v>
      </c>
      <c r="P6189" t="s">
        <v>2722</v>
      </c>
      <c r="Q6189">
        <v>140</v>
      </c>
    </row>
    <row r="6190" spans="1:17" x14ac:dyDescent="0.2">
      <c r="A6190" s="8" t="s">
        <v>1626</v>
      </c>
      <c r="D6190" s="8" t="s">
        <v>2270</v>
      </c>
      <c r="G6190" s="8" t="s">
        <v>2060</v>
      </c>
      <c r="M6190" t="s">
        <v>1626</v>
      </c>
      <c r="N6190">
        <v>93</v>
      </c>
      <c r="P6190" t="s">
        <v>2270</v>
      </c>
      <c r="Q6190">
        <v>122</v>
      </c>
    </row>
    <row r="6191" spans="1:17" x14ac:dyDescent="0.2">
      <c r="A6191" s="8" t="s">
        <v>3569</v>
      </c>
      <c r="D6191" s="8" t="s">
        <v>3406</v>
      </c>
      <c r="G6191" s="8" t="s">
        <v>2262</v>
      </c>
      <c r="M6191" t="s">
        <v>3569</v>
      </c>
      <c r="N6191">
        <v>89</v>
      </c>
      <c r="P6191" t="s">
        <v>3406</v>
      </c>
      <c r="Q6191">
        <v>133</v>
      </c>
    </row>
    <row r="6192" spans="1:17" x14ac:dyDescent="0.2">
      <c r="A6192" s="8" t="s">
        <v>7073</v>
      </c>
      <c r="D6192" s="8" t="s">
        <v>1526</v>
      </c>
      <c r="G6192" s="8" t="s">
        <v>2945</v>
      </c>
      <c r="M6192" t="s">
        <v>7073</v>
      </c>
      <c r="N6192">
        <v>62</v>
      </c>
      <c r="P6192" t="s">
        <v>1526</v>
      </c>
      <c r="Q6192">
        <v>131</v>
      </c>
    </row>
    <row r="6193" spans="1:17" x14ac:dyDescent="0.2">
      <c r="A6193" s="8" t="s">
        <v>3677</v>
      </c>
      <c r="D6193" s="8" t="s">
        <v>5109</v>
      </c>
      <c r="G6193" s="8" t="s">
        <v>8023</v>
      </c>
      <c r="M6193" t="s">
        <v>3677</v>
      </c>
      <c r="N6193">
        <v>81</v>
      </c>
      <c r="P6193" t="s">
        <v>5109</v>
      </c>
      <c r="Q6193">
        <v>117</v>
      </c>
    </row>
    <row r="6194" spans="1:17" x14ac:dyDescent="0.2">
      <c r="A6194" s="8" t="s">
        <v>7934</v>
      </c>
      <c r="D6194" s="8" t="s">
        <v>5115</v>
      </c>
      <c r="G6194" s="8" t="s">
        <v>7063</v>
      </c>
      <c r="M6194" t="s">
        <v>7934</v>
      </c>
      <c r="N6194">
        <v>70</v>
      </c>
      <c r="P6194" t="s">
        <v>5115</v>
      </c>
      <c r="Q6194">
        <v>99</v>
      </c>
    </row>
    <row r="6195" spans="1:17" x14ac:dyDescent="0.2">
      <c r="A6195" s="8" t="s">
        <v>3815</v>
      </c>
      <c r="D6195" s="8" t="s">
        <v>1677</v>
      </c>
      <c r="G6195" s="8" t="s">
        <v>7064</v>
      </c>
      <c r="M6195" t="s">
        <v>3815</v>
      </c>
      <c r="N6195">
        <v>56</v>
      </c>
      <c r="P6195" t="s">
        <v>1677</v>
      </c>
      <c r="Q6195">
        <v>112</v>
      </c>
    </row>
    <row r="6196" spans="1:17" x14ac:dyDescent="0.2">
      <c r="A6196" s="8" t="s">
        <v>3832</v>
      </c>
      <c r="D6196" s="8" t="s">
        <v>5165</v>
      </c>
      <c r="G6196" s="8" t="s">
        <v>3237</v>
      </c>
      <c r="M6196" t="s">
        <v>3832</v>
      </c>
      <c r="N6196">
        <v>52</v>
      </c>
      <c r="P6196" t="s">
        <v>5165</v>
      </c>
      <c r="Q6196">
        <v>85</v>
      </c>
    </row>
    <row r="6197" spans="1:17" x14ac:dyDescent="0.2">
      <c r="A6197" s="8" t="s">
        <v>3915</v>
      </c>
      <c r="D6197" s="8" t="s">
        <v>1825</v>
      </c>
      <c r="G6197" s="8" t="s">
        <v>2586</v>
      </c>
      <c r="M6197" t="s">
        <v>3915</v>
      </c>
      <c r="N6197">
        <v>40</v>
      </c>
      <c r="P6197" t="s">
        <v>1825</v>
      </c>
      <c r="Q6197">
        <v>88</v>
      </c>
    </row>
    <row r="6198" spans="1:17" x14ac:dyDescent="0.2">
      <c r="A6198" s="8" t="s">
        <v>3922</v>
      </c>
      <c r="D6198" s="8" t="s">
        <v>5227</v>
      </c>
      <c r="G6198" s="8" t="s">
        <v>1889</v>
      </c>
      <c r="M6198" t="s">
        <v>3922</v>
      </c>
      <c r="N6198">
        <v>26</v>
      </c>
      <c r="P6198" t="s">
        <v>5227</v>
      </c>
      <c r="Q6198">
        <v>81</v>
      </c>
    </row>
    <row r="6199" spans="1:17" x14ac:dyDescent="0.2">
      <c r="A6199" s="8" t="s">
        <v>2890</v>
      </c>
      <c r="D6199" s="8" t="s">
        <v>5282</v>
      </c>
      <c r="G6199" s="8" t="s">
        <v>1957</v>
      </c>
      <c r="M6199" t="s">
        <v>2890</v>
      </c>
      <c r="N6199">
        <v>182</v>
      </c>
      <c r="P6199" t="s">
        <v>5282</v>
      </c>
      <c r="Q6199">
        <v>90</v>
      </c>
    </row>
    <row r="6200" spans="1:17" x14ac:dyDescent="0.2">
      <c r="A6200" s="8" t="s">
        <v>2442</v>
      </c>
      <c r="D6200" s="8" t="s">
        <v>5290</v>
      </c>
      <c r="G6200" s="8" t="s">
        <v>2246</v>
      </c>
      <c r="M6200" t="s">
        <v>2442</v>
      </c>
      <c r="N6200">
        <v>164</v>
      </c>
      <c r="P6200" t="s">
        <v>5290</v>
      </c>
      <c r="Q6200">
        <v>75</v>
      </c>
    </row>
    <row r="6201" spans="1:17" x14ac:dyDescent="0.2">
      <c r="A6201" s="8" t="s">
        <v>1898</v>
      </c>
      <c r="D6201" s="8" t="s">
        <v>7142</v>
      </c>
      <c r="G6201" s="8" t="s">
        <v>1509</v>
      </c>
      <c r="M6201" t="s">
        <v>1898</v>
      </c>
      <c r="N6201">
        <v>160</v>
      </c>
      <c r="P6201" t="s">
        <v>7142</v>
      </c>
      <c r="Q6201">
        <v>64</v>
      </c>
    </row>
    <row r="6202" spans="1:17" x14ac:dyDescent="0.2">
      <c r="A6202" s="8" t="s">
        <v>4047</v>
      </c>
      <c r="D6202" s="8" t="s">
        <v>5360</v>
      </c>
      <c r="G6202" s="8" t="s">
        <v>7918</v>
      </c>
      <c r="M6202" t="s">
        <v>4047</v>
      </c>
      <c r="N6202">
        <v>129</v>
      </c>
      <c r="P6202" t="s">
        <v>5360</v>
      </c>
      <c r="Q6202">
        <v>62</v>
      </c>
    </row>
    <row r="6203" spans="1:17" x14ac:dyDescent="0.2">
      <c r="A6203" s="8" t="s">
        <v>4036</v>
      </c>
      <c r="D6203" s="8" t="s">
        <v>5362</v>
      </c>
      <c r="G6203" s="8" t="s">
        <v>7065</v>
      </c>
      <c r="M6203" t="s">
        <v>4036</v>
      </c>
      <c r="N6203">
        <v>139</v>
      </c>
      <c r="P6203" t="s">
        <v>5362</v>
      </c>
      <c r="Q6203">
        <v>73</v>
      </c>
    </row>
    <row r="6204" spans="1:17" x14ac:dyDescent="0.2">
      <c r="A6204" s="8" t="s">
        <v>7074</v>
      </c>
      <c r="D6204" s="8" t="s">
        <v>5365</v>
      </c>
      <c r="G6204" s="8" t="s">
        <v>8465</v>
      </c>
      <c r="M6204" t="s">
        <v>7074</v>
      </c>
      <c r="N6204">
        <v>106</v>
      </c>
      <c r="P6204" t="s">
        <v>5365</v>
      </c>
      <c r="Q6204">
        <v>39</v>
      </c>
    </row>
    <row r="6205" spans="1:17" x14ac:dyDescent="0.2">
      <c r="A6205" s="8" t="s">
        <v>2960</v>
      </c>
      <c r="D6205" s="8" t="s">
        <v>5445</v>
      </c>
      <c r="G6205" s="8" t="s">
        <v>3765</v>
      </c>
      <c r="M6205" t="s">
        <v>2960</v>
      </c>
      <c r="N6205">
        <v>92</v>
      </c>
      <c r="P6205" t="s">
        <v>5445</v>
      </c>
      <c r="Q6205">
        <v>26</v>
      </c>
    </row>
    <row r="6206" spans="1:17" x14ac:dyDescent="0.2">
      <c r="A6206" s="8" t="s">
        <v>3023</v>
      </c>
      <c r="D6206" s="8" t="s">
        <v>5478</v>
      </c>
      <c r="G6206" s="8" t="s">
        <v>7919</v>
      </c>
      <c r="M6206" t="s">
        <v>3023</v>
      </c>
      <c r="N6206">
        <v>64</v>
      </c>
      <c r="P6206" t="s">
        <v>5478</v>
      </c>
      <c r="Q6206">
        <v>120</v>
      </c>
    </row>
    <row r="6207" spans="1:17" x14ac:dyDescent="0.2">
      <c r="A6207" s="8" t="s">
        <v>8028</v>
      </c>
      <c r="D6207" s="8" t="s">
        <v>2569</v>
      </c>
      <c r="G6207" s="8" t="s">
        <v>2868</v>
      </c>
      <c r="M6207" t="s">
        <v>8028</v>
      </c>
      <c r="N6207">
        <v>67</v>
      </c>
      <c r="P6207" t="s">
        <v>2569</v>
      </c>
      <c r="Q6207">
        <v>175</v>
      </c>
    </row>
    <row r="6208" spans="1:17" x14ac:dyDescent="0.2">
      <c r="A6208" s="8" t="s">
        <v>2698</v>
      </c>
      <c r="D6208" s="8" t="s">
        <v>2560</v>
      </c>
      <c r="G6208" s="8" t="s">
        <v>2413</v>
      </c>
      <c r="M6208" t="s">
        <v>2698</v>
      </c>
      <c r="N6208">
        <v>131</v>
      </c>
      <c r="P6208" t="s">
        <v>2560</v>
      </c>
      <c r="Q6208">
        <v>167</v>
      </c>
    </row>
    <row r="6209" spans="1:17" x14ac:dyDescent="0.2">
      <c r="A6209" s="8" t="s">
        <v>3369</v>
      </c>
      <c r="D6209" s="8" t="s">
        <v>2542</v>
      </c>
      <c r="G6209" s="8" t="s">
        <v>2050</v>
      </c>
      <c r="M6209" t="s">
        <v>3369</v>
      </c>
      <c r="N6209">
        <v>130</v>
      </c>
      <c r="P6209" t="s">
        <v>2542</v>
      </c>
      <c r="Q6209">
        <v>147</v>
      </c>
    </row>
    <row r="6210" spans="1:17" x14ac:dyDescent="0.2">
      <c r="A6210" s="8" t="s">
        <v>3389</v>
      </c>
      <c r="D6210" s="8" t="s">
        <v>2554</v>
      </c>
      <c r="G6210" s="8" t="s">
        <v>2171</v>
      </c>
      <c r="M6210" t="s">
        <v>3389</v>
      </c>
      <c r="N6210">
        <v>124</v>
      </c>
      <c r="P6210" t="s">
        <v>2554</v>
      </c>
      <c r="Q6210">
        <v>132</v>
      </c>
    </row>
    <row r="6211" spans="1:17" x14ac:dyDescent="0.2">
      <c r="A6211" s="8" t="s">
        <v>1375</v>
      </c>
      <c r="D6211" s="8" t="s">
        <v>5554</v>
      </c>
      <c r="G6211" s="8" t="s">
        <v>7920</v>
      </c>
      <c r="M6211" t="s">
        <v>1375</v>
      </c>
      <c r="N6211">
        <v>122</v>
      </c>
      <c r="P6211" t="s">
        <v>5554</v>
      </c>
      <c r="Q6211">
        <v>112</v>
      </c>
    </row>
    <row r="6212" spans="1:17" x14ac:dyDescent="0.2">
      <c r="A6212" s="8" t="s">
        <v>5077</v>
      </c>
      <c r="D6212" s="8" t="s">
        <v>7923</v>
      </c>
      <c r="G6212" s="8" t="s">
        <v>5090</v>
      </c>
      <c r="M6212" t="s">
        <v>5077</v>
      </c>
      <c r="N6212">
        <v>97</v>
      </c>
      <c r="P6212" t="s">
        <v>7923</v>
      </c>
      <c r="Q6212">
        <v>116</v>
      </c>
    </row>
    <row r="6213" spans="1:17" x14ac:dyDescent="0.2">
      <c r="A6213" s="8" t="s">
        <v>1617</v>
      </c>
      <c r="D6213" s="8" t="s">
        <v>8158</v>
      </c>
      <c r="G6213" s="8" t="s">
        <v>5163</v>
      </c>
      <c r="M6213" t="s">
        <v>1617</v>
      </c>
      <c r="N6213">
        <v>97</v>
      </c>
      <c r="P6213" t="s">
        <v>8158</v>
      </c>
      <c r="Q6213">
        <v>137</v>
      </c>
    </row>
    <row r="6214" spans="1:17" x14ac:dyDescent="0.2">
      <c r="A6214" s="8" t="s">
        <v>7075</v>
      </c>
      <c r="D6214" s="8" t="s">
        <v>1425</v>
      </c>
      <c r="G6214" s="8" t="s">
        <v>5203</v>
      </c>
      <c r="M6214" t="s">
        <v>7075</v>
      </c>
      <c r="N6214">
        <v>85</v>
      </c>
      <c r="P6214" t="s">
        <v>1425</v>
      </c>
      <c r="Q6214">
        <v>117</v>
      </c>
    </row>
    <row r="6215" spans="1:17" x14ac:dyDescent="0.2">
      <c r="A6215" s="8" t="s">
        <v>7935</v>
      </c>
      <c r="D6215" s="8" t="s">
        <v>7067</v>
      </c>
      <c r="G6215" s="8" t="s">
        <v>5470</v>
      </c>
      <c r="M6215" t="s">
        <v>7935</v>
      </c>
      <c r="N6215">
        <v>72</v>
      </c>
      <c r="P6215" t="s">
        <v>7067</v>
      </c>
      <c r="Q6215">
        <v>117</v>
      </c>
    </row>
    <row r="6216" spans="1:17" x14ac:dyDescent="0.2">
      <c r="A6216" s="8" t="s">
        <v>1768</v>
      </c>
      <c r="D6216" s="8" t="s">
        <v>7068</v>
      </c>
      <c r="G6216" s="8" t="s">
        <v>2481</v>
      </c>
      <c r="M6216" t="s">
        <v>1768</v>
      </c>
      <c r="N6216">
        <v>96</v>
      </c>
      <c r="P6216" t="s">
        <v>7068</v>
      </c>
      <c r="Q6216">
        <v>92</v>
      </c>
    </row>
    <row r="6217" spans="1:17" x14ac:dyDescent="0.2">
      <c r="A6217" s="8" t="s">
        <v>5186</v>
      </c>
      <c r="D6217" s="8" t="s">
        <v>1733</v>
      </c>
      <c r="G6217" s="8" t="s">
        <v>1332</v>
      </c>
      <c r="M6217" t="s">
        <v>5186</v>
      </c>
      <c r="N6217">
        <v>84</v>
      </c>
      <c r="P6217" t="s">
        <v>1733</v>
      </c>
      <c r="Q6217">
        <v>75</v>
      </c>
    </row>
    <row r="6218" spans="1:17" x14ac:dyDescent="0.2">
      <c r="A6218" s="8" t="s">
        <v>5191</v>
      </c>
      <c r="D6218" s="8" t="s">
        <v>5255</v>
      </c>
      <c r="G6218" s="8" t="s">
        <v>4176</v>
      </c>
      <c r="M6218" t="s">
        <v>5191</v>
      </c>
      <c r="N6218">
        <v>67</v>
      </c>
      <c r="P6218" t="s">
        <v>5255</v>
      </c>
      <c r="Q6218">
        <v>89</v>
      </c>
    </row>
    <row r="6219" spans="1:17" x14ac:dyDescent="0.2">
      <c r="A6219" s="8" t="s">
        <v>5253</v>
      </c>
      <c r="D6219" s="8" t="s">
        <v>5263</v>
      </c>
      <c r="G6219" s="8" t="s">
        <v>1605</v>
      </c>
      <c r="M6219" t="s">
        <v>5253</v>
      </c>
      <c r="N6219">
        <v>81</v>
      </c>
      <c r="P6219" t="s">
        <v>5263</v>
      </c>
      <c r="Q6219">
        <v>69</v>
      </c>
    </row>
    <row r="6220" spans="1:17" x14ac:dyDescent="0.2">
      <c r="A6220" s="8" t="s">
        <v>5260</v>
      </c>
      <c r="D6220" s="8" t="s">
        <v>5340</v>
      </c>
      <c r="G6220" s="8" t="s">
        <v>8024</v>
      </c>
      <c r="M6220" t="s">
        <v>5260</v>
      </c>
      <c r="N6220">
        <v>55</v>
      </c>
      <c r="P6220" t="s">
        <v>5340</v>
      </c>
      <c r="Q6220">
        <v>88</v>
      </c>
    </row>
    <row r="6221" spans="1:17" x14ac:dyDescent="0.2">
      <c r="A6221" s="8" t="s">
        <v>5342</v>
      </c>
      <c r="D6221" s="8" t="s">
        <v>5350</v>
      </c>
      <c r="G6221" s="8" t="s">
        <v>4339</v>
      </c>
      <c r="M6221" t="s">
        <v>5342</v>
      </c>
      <c r="N6221">
        <v>82</v>
      </c>
      <c r="P6221" t="s">
        <v>5350</v>
      </c>
      <c r="Q6221">
        <v>55</v>
      </c>
    </row>
    <row r="6222" spans="1:17" x14ac:dyDescent="0.2">
      <c r="A6222" s="8" t="s">
        <v>5349</v>
      </c>
      <c r="D6222" s="8" t="s">
        <v>5422</v>
      </c>
      <c r="G6222" s="8" t="s">
        <v>4378</v>
      </c>
      <c r="M6222" t="s">
        <v>5349</v>
      </c>
      <c r="N6222">
        <v>61</v>
      </c>
      <c r="P6222" t="s">
        <v>5422</v>
      </c>
      <c r="Q6222">
        <v>65</v>
      </c>
    </row>
    <row r="6223" spans="1:17" x14ac:dyDescent="0.2">
      <c r="A6223" s="8" t="s">
        <v>5353</v>
      </c>
      <c r="D6223" s="8" t="s">
        <v>7924</v>
      </c>
      <c r="G6223" s="8" t="s">
        <v>7921</v>
      </c>
      <c r="M6223" t="s">
        <v>5353</v>
      </c>
      <c r="N6223">
        <v>52</v>
      </c>
      <c r="P6223" t="s">
        <v>7924</v>
      </c>
      <c r="Q6223">
        <v>52</v>
      </c>
    </row>
    <row r="6224" spans="1:17" x14ac:dyDescent="0.2">
      <c r="A6224" s="8" t="s">
        <v>5355</v>
      </c>
      <c r="D6224" s="8" t="s">
        <v>7925</v>
      </c>
      <c r="G6224" s="8" t="s">
        <v>4444</v>
      </c>
      <c r="M6224" t="s">
        <v>5355</v>
      </c>
      <c r="N6224">
        <v>42</v>
      </c>
      <c r="P6224" t="s">
        <v>7925</v>
      </c>
      <c r="Q6224">
        <v>21</v>
      </c>
    </row>
    <row r="6225" spans="1:17" x14ac:dyDescent="0.2">
      <c r="A6225" s="8" t="s">
        <v>5425</v>
      </c>
      <c r="D6225" s="8" t="s">
        <v>2907</v>
      </c>
      <c r="G6225" s="8" t="s">
        <v>4510</v>
      </c>
      <c r="M6225" t="s">
        <v>5425</v>
      </c>
      <c r="N6225">
        <v>19</v>
      </c>
      <c r="P6225" t="s">
        <v>2907</v>
      </c>
      <c r="Q6225">
        <v>164</v>
      </c>
    </row>
    <row r="6226" spans="1:17" x14ac:dyDescent="0.2">
      <c r="A6226" s="8" t="s">
        <v>6353</v>
      </c>
      <c r="D6226" s="8" t="s">
        <v>2459</v>
      </c>
      <c r="G6226" s="8" t="s">
        <v>4513</v>
      </c>
      <c r="M6226" t="s">
        <v>6353</v>
      </c>
      <c r="N6226">
        <v>131</v>
      </c>
      <c r="P6226" t="s">
        <v>2459</v>
      </c>
      <c r="Q6226">
        <v>159</v>
      </c>
    </row>
    <row r="6227" spans="1:17" x14ac:dyDescent="0.2">
      <c r="A6227" s="8" t="s">
        <v>2674</v>
      </c>
      <c r="D6227" s="8" t="s">
        <v>1987</v>
      </c>
      <c r="G6227" s="8" t="s">
        <v>4585</v>
      </c>
      <c r="M6227" t="s">
        <v>2674</v>
      </c>
      <c r="N6227">
        <v>156</v>
      </c>
      <c r="P6227" t="s">
        <v>1987</v>
      </c>
      <c r="Q6227">
        <v>156</v>
      </c>
    </row>
    <row r="6228" spans="1:17" x14ac:dyDescent="0.2">
      <c r="A6228" s="8" t="s">
        <v>2033</v>
      </c>
      <c r="D6228" s="8" t="s">
        <v>2129</v>
      </c>
      <c r="G6228" s="8" t="s">
        <v>4643</v>
      </c>
      <c r="M6228" t="s">
        <v>2033</v>
      </c>
      <c r="N6228">
        <v>137</v>
      </c>
      <c r="P6228" t="s">
        <v>2129</v>
      </c>
      <c r="Q6228">
        <v>152</v>
      </c>
    </row>
    <row r="6229" spans="1:17" x14ac:dyDescent="0.2">
      <c r="A6229" s="8" t="s">
        <v>2048</v>
      </c>
      <c r="D6229" s="8" t="s">
        <v>2224</v>
      </c>
      <c r="G6229" s="8" t="s">
        <v>4670</v>
      </c>
      <c r="M6229" t="s">
        <v>2048</v>
      </c>
      <c r="N6229">
        <v>148</v>
      </c>
      <c r="P6229" t="s">
        <v>2224</v>
      </c>
      <c r="Q6229">
        <v>130</v>
      </c>
    </row>
    <row r="6230" spans="1:17" x14ac:dyDescent="0.2">
      <c r="A6230" s="8" t="s">
        <v>7076</v>
      </c>
      <c r="D6230" s="8" t="s">
        <v>2396</v>
      </c>
      <c r="G6230" s="8" t="s">
        <v>4727</v>
      </c>
      <c r="M6230" t="s">
        <v>7076</v>
      </c>
      <c r="N6230">
        <v>146</v>
      </c>
      <c r="P6230" t="s">
        <v>2396</v>
      </c>
      <c r="Q6230">
        <v>131</v>
      </c>
    </row>
    <row r="6231" spans="1:17" x14ac:dyDescent="0.2">
      <c r="A6231" s="8" t="s">
        <v>5509</v>
      </c>
      <c r="D6231" s="8" t="s">
        <v>1517</v>
      </c>
      <c r="G6231" s="8" t="s">
        <v>4792</v>
      </c>
      <c r="M6231" t="s">
        <v>5509</v>
      </c>
      <c r="N6231">
        <v>110</v>
      </c>
      <c r="P6231" t="s">
        <v>1517</v>
      </c>
      <c r="Q6231">
        <v>120</v>
      </c>
    </row>
    <row r="6232" spans="1:17" x14ac:dyDescent="0.2">
      <c r="A6232" s="8" t="s">
        <v>4169</v>
      </c>
      <c r="D6232" s="8" t="s">
        <v>5588</v>
      </c>
      <c r="G6232" s="8" t="s">
        <v>4835</v>
      </c>
      <c r="M6232" t="s">
        <v>4169</v>
      </c>
      <c r="N6232">
        <v>84</v>
      </c>
      <c r="P6232" t="s">
        <v>5588</v>
      </c>
      <c r="Q6232">
        <v>97</v>
      </c>
    </row>
    <row r="6233" spans="1:17" x14ac:dyDescent="0.2">
      <c r="A6233" s="8" t="s">
        <v>4243</v>
      </c>
      <c r="D6233" s="8" t="s">
        <v>1587</v>
      </c>
      <c r="G6233" s="8" t="s">
        <v>4877</v>
      </c>
      <c r="M6233" t="s">
        <v>4243</v>
      </c>
      <c r="N6233">
        <v>106</v>
      </c>
      <c r="P6233" t="s">
        <v>1587</v>
      </c>
      <c r="Q6233">
        <v>87</v>
      </c>
    </row>
    <row r="6234" spans="1:17" x14ac:dyDescent="0.2">
      <c r="A6234" s="8" t="s">
        <v>4319</v>
      </c>
      <c r="D6234" s="8" t="s">
        <v>5732</v>
      </c>
      <c r="G6234" s="8" t="s">
        <v>2797</v>
      </c>
      <c r="M6234" t="s">
        <v>4319</v>
      </c>
      <c r="N6234">
        <v>89</v>
      </c>
      <c r="P6234" t="s">
        <v>5732</v>
      </c>
      <c r="Q6234">
        <v>84</v>
      </c>
    </row>
    <row r="6235" spans="1:17" x14ac:dyDescent="0.2">
      <c r="A6235" s="8" t="s">
        <v>4361</v>
      </c>
      <c r="D6235" s="8" t="s">
        <v>7069</v>
      </c>
      <c r="G6235" s="8" t="s">
        <v>2302</v>
      </c>
      <c r="M6235" t="s">
        <v>4361</v>
      </c>
      <c r="N6235">
        <v>68</v>
      </c>
      <c r="P6235" t="s">
        <v>7069</v>
      </c>
      <c r="Q6235">
        <v>71</v>
      </c>
    </row>
    <row r="6236" spans="1:17" x14ac:dyDescent="0.2">
      <c r="A6236" s="8" t="s">
        <v>4439</v>
      </c>
      <c r="D6236" s="8" t="s">
        <v>5807</v>
      </c>
      <c r="G6236" s="8" t="s">
        <v>7066</v>
      </c>
      <c r="M6236" t="s">
        <v>4439</v>
      </c>
      <c r="N6236">
        <v>93</v>
      </c>
      <c r="P6236" t="s">
        <v>5807</v>
      </c>
      <c r="Q6236">
        <v>86</v>
      </c>
    </row>
    <row r="6237" spans="1:17" x14ac:dyDescent="0.2">
      <c r="A6237" s="8" t="s">
        <v>7936</v>
      </c>
      <c r="D6237" s="8" t="s">
        <v>5852</v>
      </c>
      <c r="G6237" s="8" t="s">
        <v>8025</v>
      </c>
      <c r="M6237" t="s">
        <v>7936</v>
      </c>
      <c r="N6237">
        <v>53</v>
      </c>
      <c r="P6237" t="s">
        <v>5852</v>
      </c>
      <c r="Q6237">
        <v>75</v>
      </c>
    </row>
    <row r="6238" spans="1:17" x14ac:dyDescent="0.2">
      <c r="A6238" s="8" t="s">
        <v>4578</v>
      </c>
      <c r="D6238" s="8" t="s">
        <v>7926</v>
      </c>
      <c r="G6238" s="8" t="s">
        <v>7922</v>
      </c>
      <c r="M6238" t="s">
        <v>4578</v>
      </c>
      <c r="N6238">
        <v>53</v>
      </c>
      <c r="P6238" t="s">
        <v>7926</v>
      </c>
      <c r="Q6238">
        <v>46</v>
      </c>
    </row>
    <row r="6239" spans="1:17" x14ac:dyDescent="0.2">
      <c r="A6239" s="8" t="s">
        <v>4640</v>
      </c>
      <c r="D6239" s="8" t="s">
        <v>5908</v>
      </c>
      <c r="G6239" s="8" t="s">
        <v>3009</v>
      </c>
      <c r="M6239" t="s">
        <v>4640</v>
      </c>
      <c r="N6239">
        <v>58</v>
      </c>
      <c r="P6239" t="s">
        <v>5908</v>
      </c>
      <c r="Q6239">
        <v>75</v>
      </c>
    </row>
    <row r="6240" spans="1:17" x14ac:dyDescent="0.2">
      <c r="A6240" s="8" t="s">
        <v>4772</v>
      </c>
      <c r="D6240" s="8" t="s">
        <v>5959</v>
      </c>
      <c r="G6240" s="8" t="s">
        <v>8026</v>
      </c>
      <c r="M6240" t="s">
        <v>4772</v>
      </c>
      <c r="N6240">
        <v>33</v>
      </c>
      <c r="P6240" t="s">
        <v>5959</v>
      </c>
      <c r="Q6240">
        <v>76</v>
      </c>
    </row>
    <row r="6241" spans="1:17" x14ac:dyDescent="0.2">
      <c r="A6241" s="8" t="s">
        <v>2815</v>
      </c>
      <c r="D6241" s="8" t="s">
        <v>6014</v>
      </c>
      <c r="G6241" s="8" t="s">
        <v>3117</v>
      </c>
      <c r="M6241" t="s">
        <v>2815</v>
      </c>
      <c r="N6241">
        <v>134</v>
      </c>
      <c r="P6241" t="s">
        <v>6014</v>
      </c>
      <c r="Q6241">
        <v>47</v>
      </c>
    </row>
    <row r="6242" spans="1:17" x14ac:dyDescent="0.2">
      <c r="A6242" s="8" t="s">
        <v>4982</v>
      </c>
      <c r="D6242" s="8" t="s">
        <v>6020</v>
      </c>
      <c r="G6242" s="8" t="s">
        <v>3169</v>
      </c>
      <c r="M6242" t="s">
        <v>4982</v>
      </c>
      <c r="N6242">
        <v>125</v>
      </c>
      <c r="P6242" t="s">
        <v>6020</v>
      </c>
      <c r="Q6242">
        <v>40</v>
      </c>
    </row>
    <row r="6243" spans="1:17" x14ac:dyDescent="0.2">
      <c r="A6243" s="8" t="s">
        <v>4931</v>
      </c>
      <c r="D6243" s="8" t="s">
        <v>6086</v>
      </c>
      <c r="G6243" s="8" t="s">
        <v>3242</v>
      </c>
      <c r="M6243" t="s">
        <v>4931</v>
      </c>
      <c r="N6243">
        <v>121</v>
      </c>
      <c r="P6243" t="s">
        <v>6086</v>
      </c>
      <c r="Q6243">
        <v>60</v>
      </c>
    </row>
    <row r="6244" spans="1:17" x14ac:dyDescent="0.2">
      <c r="A6244" s="8" t="s">
        <v>7937</v>
      </c>
      <c r="D6244" s="8" t="s">
        <v>6129</v>
      </c>
      <c r="G6244" s="8" t="s">
        <v>3263</v>
      </c>
      <c r="M6244" t="s">
        <v>7937</v>
      </c>
      <c r="N6244">
        <v>95</v>
      </c>
      <c r="P6244" t="s">
        <v>6129</v>
      </c>
      <c r="Q6244">
        <v>29</v>
      </c>
    </row>
    <row r="6245" spans="1:17" x14ac:dyDescent="0.2">
      <c r="A6245" s="8" t="s">
        <v>5228</v>
      </c>
      <c r="D6245" s="8" t="s">
        <v>7309</v>
      </c>
      <c r="G6245" s="8" t="s">
        <v>3311</v>
      </c>
      <c r="M6245" t="s">
        <v>5228</v>
      </c>
      <c r="N6245">
        <v>75</v>
      </c>
      <c r="P6245" t="s">
        <v>7309</v>
      </c>
      <c r="Q6245">
        <v>18</v>
      </c>
    </row>
    <row r="6246" spans="1:17" x14ac:dyDescent="0.2">
      <c r="A6246" s="8" t="s">
        <v>5288</v>
      </c>
      <c r="D6246" s="8" t="s">
        <v>2611</v>
      </c>
      <c r="G6246" s="8" t="s">
        <v>2722</v>
      </c>
      <c r="M6246" t="s">
        <v>5288</v>
      </c>
      <c r="N6246">
        <v>70</v>
      </c>
      <c r="P6246" t="s">
        <v>2611</v>
      </c>
      <c r="Q6246">
        <v>167</v>
      </c>
    </row>
    <row r="6247" spans="1:17" x14ac:dyDescent="0.2">
      <c r="A6247" s="8" t="s">
        <v>5392</v>
      </c>
      <c r="D6247" s="8" t="s">
        <v>1910</v>
      </c>
      <c r="G6247" s="8" t="s">
        <v>2270</v>
      </c>
      <c r="M6247" t="s">
        <v>5392</v>
      </c>
      <c r="N6247">
        <v>62</v>
      </c>
      <c r="P6247" t="s">
        <v>1910</v>
      </c>
      <c r="Q6247">
        <v>162</v>
      </c>
    </row>
    <row r="6248" spans="1:17" x14ac:dyDescent="0.2">
      <c r="A6248" s="8" t="s">
        <v>7146</v>
      </c>
      <c r="D6248" s="8" t="s">
        <v>2202</v>
      </c>
      <c r="G6248" s="8" t="s">
        <v>3406</v>
      </c>
      <c r="M6248" t="s">
        <v>7146</v>
      </c>
      <c r="N6248">
        <v>45</v>
      </c>
      <c r="P6248" t="s">
        <v>2202</v>
      </c>
      <c r="Q6248">
        <v>149</v>
      </c>
    </row>
    <row r="6249" spans="1:17" x14ac:dyDescent="0.2">
      <c r="A6249" s="8" t="s">
        <v>5563</v>
      </c>
      <c r="D6249" s="8" t="s">
        <v>2221</v>
      </c>
      <c r="G6249" s="8" t="s">
        <v>1526</v>
      </c>
      <c r="M6249" t="s">
        <v>5563</v>
      </c>
      <c r="N6249">
        <v>105</v>
      </c>
      <c r="P6249" t="s">
        <v>2221</v>
      </c>
      <c r="Q6249">
        <v>144</v>
      </c>
    </row>
    <row r="6250" spans="1:17" x14ac:dyDescent="0.2">
      <c r="A6250" s="8" t="s">
        <v>5593</v>
      </c>
      <c r="D6250" s="8" t="s">
        <v>6221</v>
      </c>
      <c r="G6250" s="8" t="s">
        <v>5109</v>
      </c>
      <c r="M6250" t="s">
        <v>5593</v>
      </c>
      <c r="N6250">
        <v>114</v>
      </c>
      <c r="P6250" t="s">
        <v>6221</v>
      </c>
      <c r="Q6250">
        <v>149</v>
      </c>
    </row>
    <row r="6251" spans="1:17" x14ac:dyDescent="0.2">
      <c r="A6251" s="8" t="s">
        <v>7938</v>
      </c>
      <c r="D6251" s="8" t="s">
        <v>6251</v>
      </c>
      <c r="G6251" s="8" t="s">
        <v>5115</v>
      </c>
      <c r="M6251" t="s">
        <v>7938</v>
      </c>
      <c r="N6251">
        <v>76</v>
      </c>
      <c r="P6251" t="s">
        <v>6251</v>
      </c>
      <c r="Q6251">
        <v>131</v>
      </c>
    </row>
    <row r="6252" spans="1:17" x14ac:dyDescent="0.2">
      <c r="A6252" s="8" t="s">
        <v>5651</v>
      </c>
      <c r="D6252" s="8" t="s">
        <v>6294</v>
      </c>
      <c r="G6252" s="8" t="s">
        <v>1677</v>
      </c>
      <c r="M6252" t="s">
        <v>5651</v>
      </c>
      <c r="N6252">
        <v>83</v>
      </c>
      <c r="P6252" t="s">
        <v>6294</v>
      </c>
      <c r="Q6252">
        <v>117</v>
      </c>
    </row>
    <row r="6253" spans="1:17" x14ac:dyDescent="0.2">
      <c r="A6253" s="8" t="s">
        <v>5717</v>
      </c>
      <c r="D6253" s="8" t="s">
        <v>7927</v>
      </c>
      <c r="G6253" s="8" t="s">
        <v>5165</v>
      </c>
      <c r="M6253" t="s">
        <v>5717</v>
      </c>
      <c r="N6253">
        <v>88</v>
      </c>
      <c r="P6253" t="s">
        <v>7927</v>
      </c>
      <c r="Q6253">
        <v>112</v>
      </c>
    </row>
    <row r="6254" spans="1:17" x14ac:dyDescent="0.2">
      <c r="A6254" s="8" t="s">
        <v>5817</v>
      </c>
      <c r="D6254" s="8" t="s">
        <v>3055</v>
      </c>
      <c r="G6254" s="8" t="s">
        <v>1825</v>
      </c>
      <c r="M6254" t="s">
        <v>5817</v>
      </c>
      <c r="N6254">
        <v>82</v>
      </c>
      <c r="P6254" t="s">
        <v>3055</v>
      </c>
      <c r="Q6254">
        <v>74</v>
      </c>
    </row>
    <row r="6255" spans="1:17" x14ac:dyDescent="0.2">
      <c r="A6255" s="8" t="s">
        <v>6750</v>
      </c>
      <c r="D6255" s="8" t="s">
        <v>7070</v>
      </c>
      <c r="G6255" s="8" t="s">
        <v>5227</v>
      </c>
      <c r="M6255" t="s">
        <v>6750</v>
      </c>
      <c r="N6255">
        <v>80</v>
      </c>
      <c r="P6255" t="s">
        <v>7070</v>
      </c>
      <c r="Q6255">
        <v>65</v>
      </c>
    </row>
    <row r="6256" spans="1:17" x14ac:dyDescent="0.2">
      <c r="A6256" s="8" t="s">
        <v>5932</v>
      </c>
      <c r="D6256" s="8" t="s">
        <v>3187</v>
      </c>
      <c r="G6256" s="8" t="s">
        <v>8466</v>
      </c>
      <c r="M6256" t="s">
        <v>5932</v>
      </c>
      <c r="N6256">
        <v>62</v>
      </c>
      <c r="P6256" t="s">
        <v>3187</v>
      </c>
      <c r="Q6256">
        <v>53</v>
      </c>
    </row>
    <row r="6257" spans="1:17" x14ac:dyDescent="0.2">
      <c r="A6257" s="8" t="s">
        <v>6052</v>
      </c>
      <c r="D6257" s="8" t="s">
        <v>3405</v>
      </c>
      <c r="G6257" s="8" t="s">
        <v>5282</v>
      </c>
      <c r="M6257" t="s">
        <v>6052</v>
      </c>
      <c r="N6257">
        <v>50</v>
      </c>
      <c r="P6257" t="s">
        <v>3405</v>
      </c>
      <c r="Q6257">
        <v>118</v>
      </c>
    </row>
    <row r="6258" spans="1:17" x14ac:dyDescent="0.2">
      <c r="A6258" s="8" t="s">
        <v>6055</v>
      </c>
      <c r="D6258" s="8" t="s">
        <v>5579</v>
      </c>
      <c r="G6258" s="8" t="s">
        <v>5290</v>
      </c>
      <c r="M6258" t="s">
        <v>6055</v>
      </c>
      <c r="N6258">
        <v>51</v>
      </c>
      <c r="P6258" t="s">
        <v>5579</v>
      </c>
      <c r="Q6258">
        <v>106</v>
      </c>
    </row>
    <row r="6259" spans="1:17" x14ac:dyDescent="0.2">
      <c r="A6259" s="8" t="s">
        <v>7939</v>
      </c>
      <c r="D6259" s="8" t="s">
        <v>5686</v>
      </c>
      <c r="G6259" s="8" t="s">
        <v>5360</v>
      </c>
      <c r="M6259" t="s">
        <v>7939</v>
      </c>
      <c r="N6259">
        <v>38</v>
      </c>
      <c r="P6259" t="s">
        <v>5686</v>
      </c>
      <c r="Q6259">
        <v>81</v>
      </c>
    </row>
    <row r="6260" spans="1:17" x14ac:dyDescent="0.2">
      <c r="A6260" s="8" t="s">
        <v>6159</v>
      </c>
      <c r="D6260" s="8" t="s">
        <v>5726</v>
      </c>
      <c r="G6260" s="8" t="s">
        <v>5362</v>
      </c>
      <c r="M6260" t="s">
        <v>6159</v>
      </c>
      <c r="N6260">
        <v>39</v>
      </c>
      <c r="P6260" t="s">
        <v>5726</v>
      </c>
      <c r="Q6260">
        <v>62</v>
      </c>
    </row>
    <row r="6261" spans="1:17" x14ac:dyDescent="0.2">
      <c r="A6261" s="8" t="s">
        <v>7940</v>
      </c>
      <c r="D6261" s="8" t="s">
        <v>5863</v>
      </c>
      <c r="G6261" s="8" t="s">
        <v>5365</v>
      </c>
      <c r="M6261" t="s">
        <v>7940</v>
      </c>
      <c r="N6261">
        <v>25</v>
      </c>
      <c r="P6261" t="s">
        <v>5863</v>
      </c>
      <c r="Q6261">
        <v>60</v>
      </c>
    </row>
    <row r="6262" spans="1:17" x14ac:dyDescent="0.2">
      <c r="A6262" s="8" t="s">
        <v>2770</v>
      </c>
      <c r="D6262" s="8" t="s">
        <v>6023</v>
      </c>
      <c r="G6262" s="8" t="s">
        <v>5445</v>
      </c>
      <c r="M6262" t="s">
        <v>2770</v>
      </c>
      <c r="N6262">
        <v>148</v>
      </c>
      <c r="P6262" t="s">
        <v>6023</v>
      </c>
      <c r="Q6262">
        <v>63</v>
      </c>
    </row>
    <row r="6263" spans="1:17" x14ac:dyDescent="0.2">
      <c r="A6263" s="8" t="s">
        <v>2374</v>
      </c>
      <c r="D6263" s="8" t="s">
        <v>6146</v>
      </c>
      <c r="G6263" s="8" t="s">
        <v>5478</v>
      </c>
      <c r="M6263" t="s">
        <v>2374</v>
      </c>
      <c r="N6263">
        <v>134</v>
      </c>
      <c r="P6263" t="s">
        <v>6146</v>
      </c>
      <c r="Q6263">
        <v>38</v>
      </c>
    </row>
    <row r="6264" spans="1:17" x14ac:dyDescent="0.2">
      <c r="A6264" s="8" t="s">
        <v>6279</v>
      </c>
      <c r="D6264" s="8" t="s">
        <v>2837</v>
      </c>
      <c r="G6264" s="8" t="s">
        <v>6342</v>
      </c>
      <c r="M6264" t="s">
        <v>6279</v>
      </c>
      <c r="N6264">
        <v>117</v>
      </c>
      <c r="P6264" t="s">
        <v>2837</v>
      </c>
      <c r="Q6264">
        <v>145</v>
      </c>
    </row>
    <row r="6265" spans="1:17" x14ac:dyDescent="0.2">
      <c r="A6265" s="8" t="s">
        <v>6270</v>
      </c>
      <c r="D6265" s="8" t="s">
        <v>2225</v>
      </c>
      <c r="G6265" s="8" t="s">
        <v>2569</v>
      </c>
      <c r="M6265" t="s">
        <v>6270</v>
      </c>
      <c r="N6265">
        <v>103</v>
      </c>
      <c r="P6265" t="s">
        <v>2225</v>
      </c>
      <c r="Q6265">
        <v>135</v>
      </c>
    </row>
    <row r="6266" spans="1:17" x14ac:dyDescent="0.2">
      <c r="A6266" s="8" t="s">
        <v>8029</v>
      </c>
      <c r="D6266" s="8" t="s">
        <v>6261</v>
      </c>
      <c r="G6266" s="8" t="s">
        <v>2560</v>
      </c>
      <c r="M6266" t="s">
        <v>8029</v>
      </c>
      <c r="N6266">
        <v>130</v>
      </c>
      <c r="P6266" t="s">
        <v>6261</v>
      </c>
      <c r="Q6266">
        <v>109</v>
      </c>
    </row>
    <row r="6267" spans="1:17" x14ac:dyDescent="0.2">
      <c r="A6267" s="8" t="s">
        <v>1595</v>
      </c>
      <c r="D6267" s="8" t="s">
        <v>1524</v>
      </c>
      <c r="G6267" s="8" t="s">
        <v>2542</v>
      </c>
      <c r="M6267" t="s">
        <v>1595</v>
      </c>
      <c r="N6267">
        <v>103</v>
      </c>
      <c r="P6267" t="s">
        <v>1524</v>
      </c>
      <c r="Q6267">
        <v>117</v>
      </c>
    </row>
    <row r="6268" spans="1:17" x14ac:dyDescent="0.2">
      <c r="A6268" s="8" t="s">
        <v>2982</v>
      </c>
      <c r="D6268" s="8" t="s">
        <v>7928</v>
      </c>
      <c r="G6268" s="8" t="s">
        <v>2554</v>
      </c>
      <c r="M6268" t="s">
        <v>2982</v>
      </c>
      <c r="N6268">
        <v>95</v>
      </c>
      <c r="P6268" t="s">
        <v>7928</v>
      </c>
      <c r="Q6268">
        <v>85</v>
      </c>
    </row>
    <row r="6269" spans="1:17" x14ac:dyDescent="0.2">
      <c r="A6269" s="8" t="s">
        <v>7941</v>
      </c>
      <c r="D6269" s="8" t="s">
        <v>7143</v>
      </c>
      <c r="G6269" s="8" t="s">
        <v>5554</v>
      </c>
      <c r="M6269" t="s">
        <v>7941</v>
      </c>
      <c r="N6269">
        <v>81</v>
      </c>
      <c r="P6269" t="s">
        <v>7143</v>
      </c>
      <c r="Q6269">
        <v>51</v>
      </c>
    </row>
    <row r="6270" spans="1:17" x14ac:dyDescent="0.2">
      <c r="A6270" s="8" t="s">
        <v>1748</v>
      </c>
      <c r="D6270" s="8" t="s">
        <v>5419</v>
      </c>
      <c r="G6270" s="8" t="s">
        <v>7923</v>
      </c>
      <c r="M6270" t="s">
        <v>1748</v>
      </c>
      <c r="N6270">
        <v>109</v>
      </c>
      <c r="P6270" t="s">
        <v>5419</v>
      </c>
      <c r="Q6270">
        <v>35</v>
      </c>
    </row>
    <row r="6271" spans="1:17" x14ac:dyDescent="0.2">
      <c r="A6271" s="8" t="s">
        <v>3028</v>
      </c>
      <c r="D6271" s="8" t="s">
        <v>5496</v>
      </c>
      <c r="G6271" s="8" t="s">
        <v>1425</v>
      </c>
      <c r="M6271" t="s">
        <v>3028</v>
      </c>
      <c r="N6271">
        <v>93</v>
      </c>
      <c r="P6271" t="s">
        <v>5496</v>
      </c>
      <c r="Q6271">
        <v>113</v>
      </c>
    </row>
    <row r="6272" spans="1:17" x14ac:dyDescent="0.2">
      <c r="A6272" s="8" t="s">
        <v>3062</v>
      </c>
      <c r="D6272" s="8" t="s">
        <v>2514</v>
      </c>
      <c r="G6272" s="8" t="s">
        <v>7067</v>
      </c>
      <c r="M6272" t="s">
        <v>3062</v>
      </c>
      <c r="N6272">
        <v>80</v>
      </c>
      <c r="P6272" t="s">
        <v>2514</v>
      </c>
      <c r="Q6272">
        <v>139</v>
      </c>
    </row>
    <row r="6273" spans="1:17" x14ac:dyDescent="0.2">
      <c r="A6273" s="8" t="s">
        <v>7077</v>
      </c>
      <c r="D6273" s="8" t="s">
        <v>2527</v>
      </c>
      <c r="G6273" s="8" t="s">
        <v>7068</v>
      </c>
      <c r="M6273" t="s">
        <v>7077</v>
      </c>
      <c r="N6273">
        <v>72</v>
      </c>
      <c r="P6273" t="s">
        <v>2527</v>
      </c>
      <c r="Q6273">
        <v>130</v>
      </c>
    </row>
    <row r="6274" spans="1:17" x14ac:dyDescent="0.2">
      <c r="A6274" s="8" t="s">
        <v>7942</v>
      </c>
      <c r="D6274" s="8" t="s">
        <v>5567</v>
      </c>
      <c r="G6274" s="8" t="s">
        <v>1733</v>
      </c>
      <c r="M6274" t="s">
        <v>7942</v>
      </c>
      <c r="N6274">
        <v>74</v>
      </c>
      <c r="P6274" t="s">
        <v>5567</v>
      </c>
      <c r="Q6274">
        <v>145</v>
      </c>
    </row>
    <row r="6275" spans="1:17" x14ac:dyDescent="0.2">
      <c r="A6275" s="8" t="s">
        <v>3085</v>
      </c>
      <c r="D6275" s="8" t="s">
        <v>7144</v>
      </c>
      <c r="G6275" s="8" t="s">
        <v>5255</v>
      </c>
      <c r="M6275" t="s">
        <v>3085</v>
      </c>
      <c r="N6275">
        <v>91</v>
      </c>
      <c r="P6275" t="s">
        <v>7144</v>
      </c>
      <c r="Q6275">
        <v>116</v>
      </c>
    </row>
    <row r="6276" spans="1:17" x14ac:dyDescent="0.2">
      <c r="A6276" s="8" t="s">
        <v>3119</v>
      </c>
      <c r="D6276" s="8" t="s">
        <v>1492</v>
      </c>
      <c r="G6276" s="8" t="s">
        <v>5263</v>
      </c>
      <c r="M6276" t="s">
        <v>3119</v>
      </c>
      <c r="N6276">
        <v>78</v>
      </c>
      <c r="P6276" t="s">
        <v>1492</v>
      </c>
      <c r="Q6276">
        <v>122</v>
      </c>
    </row>
    <row r="6277" spans="1:17" x14ac:dyDescent="0.2">
      <c r="A6277" s="8" t="s">
        <v>3112</v>
      </c>
      <c r="D6277" s="8" t="s">
        <v>7071</v>
      </c>
      <c r="G6277" s="8" t="s">
        <v>5340</v>
      </c>
      <c r="M6277" t="s">
        <v>3112</v>
      </c>
      <c r="N6277">
        <v>65</v>
      </c>
      <c r="P6277" t="s">
        <v>7071</v>
      </c>
      <c r="Q6277">
        <v>89</v>
      </c>
    </row>
    <row r="6278" spans="1:17" x14ac:dyDescent="0.2">
      <c r="A6278" s="8" t="s">
        <v>3134</v>
      </c>
      <c r="D6278" s="8" t="s">
        <v>3014</v>
      </c>
      <c r="G6278" s="8" t="s">
        <v>5350</v>
      </c>
      <c r="M6278" t="s">
        <v>3134</v>
      </c>
      <c r="N6278">
        <v>50</v>
      </c>
      <c r="P6278" t="s">
        <v>3014</v>
      </c>
      <c r="Q6278">
        <v>91</v>
      </c>
    </row>
    <row r="6279" spans="1:17" x14ac:dyDescent="0.2">
      <c r="A6279" s="8" t="s">
        <v>3077</v>
      </c>
      <c r="D6279" s="8" t="s">
        <v>3088</v>
      </c>
      <c r="G6279" s="8" t="s">
        <v>8467</v>
      </c>
      <c r="M6279" t="s">
        <v>3077</v>
      </c>
      <c r="N6279">
        <v>54</v>
      </c>
      <c r="P6279" t="s">
        <v>3088</v>
      </c>
      <c r="Q6279">
        <v>88</v>
      </c>
    </row>
    <row r="6280" spans="1:17" x14ac:dyDescent="0.2">
      <c r="A6280" s="8" t="s">
        <v>3181</v>
      </c>
      <c r="D6280" s="8" t="s">
        <v>7929</v>
      </c>
      <c r="G6280" s="8" t="s">
        <v>5422</v>
      </c>
      <c r="M6280" t="s">
        <v>3181</v>
      </c>
      <c r="N6280">
        <v>63</v>
      </c>
      <c r="P6280" t="s">
        <v>7929</v>
      </c>
      <c r="Q6280">
        <v>57</v>
      </c>
    </row>
    <row r="6281" spans="1:17" x14ac:dyDescent="0.2">
      <c r="A6281" s="8" t="s">
        <v>3222</v>
      </c>
      <c r="D6281" s="8" t="s">
        <v>3188</v>
      </c>
      <c r="G6281" s="8" t="s">
        <v>7924</v>
      </c>
      <c r="M6281" t="s">
        <v>3222</v>
      </c>
      <c r="N6281">
        <v>61</v>
      </c>
      <c r="P6281" t="s">
        <v>3188</v>
      </c>
      <c r="Q6281">
        <v>59</v>
      </c>
    </row>
    <row r="6282" spans="1:17" x14ac:dyDescent="0.2">
      <c r="A6282" s="8" t="s">
        <v>3209</v>
      </c>
      <c r="D6282" s="8" t="s">
        <v>6332</v>
      </c>
      <c r="G6282" s="8" t="s">
        <v>2907</v>
      </c>
      <c r="M6282" t="s">
        <v>3209</v>
      </c>
      <c r="N6282">
        <v>53</v>
      </c>
      <c r="P6282" t="s">
        <v>6332</v>
      </c>
      <c r="Q6282">
        <v>48</v>
      </c>
    </row>
    <row r="6283" spans="1:17" x14ac:dyDescent="0.2">
      <c r="A6283" s="8" t="s">
        <v>3246</v>
      </c>
      <c r="D6283" s="8" t="s">
        <v>7072</v>
      </c>
      <c r="G6283" s="8" t="s">
        <v>2459</v>
      </c>
      <c r="M6283" t="s">
        <v>3246</v>
      </c>
      <c r="N6283">
        <v>47</v>
      </c>
      <c r="P6283" t="s">
        <v>7072</v>
      </c>
      <c r="Q6283">
        <v>50</v>
      </c>
    </row>
    <row r="6284" spans="1:17" x14ac:dyDescent="0.2">
      <c r="A6284" s="8" t="s">
        <v>3274</v>
      </c>
      <c r="D6284" s="8" t="s">
        <v>8027</v>
      </c>
      <c r="G6284" s="8" t="s">
        <v>1987</v>
      </c>
      <c r="M6284" t="s">
        <v>3274</v>
      </c>
      <c r="N6284">
        <v>31</v>
      </c>
      <c r="P6284" t="s">
        <v>8027</v>
      </c>
      <c r="Q6284">
        <v>41</v>
      </c>
    </row>
    <row r="6285" spans="1:17" x14ac:dyDescent="0.2">
      <c r="A6285" s="8" t="s">
        <v>7943</v>
      </c>
      <c r="D6285" s="8" t="s">
        <v>6748</v>
      </c>
      <c r="G6285" s="8" t="s">
        <v>2129</v>
      </c>
      <c r="M6285" t="s">
        <v>7943</v>
      </c>
      <c r="N6285">
        <v>27</v>
      </c>
      <c r="P6285" t="s">
        <v>6748</v>
      </c>
      <c r="Q6285">
        <v>37</v>
      </c>
    </row>
    <row r="6286" spans="1:17" x14ac:dyDescent="0.2">
      <c r="A6286" s="8" t="s">
        <v>8030</v>
      </c>
      <c r="D6286" s="8" t="s">
        <v>6749</v>
      </c>
      <c r="G6286" s="8" t="s">
        <v>2224</v>
      </c>
      <c r="M6286" t="s">
        <v>8030</v>
      </c>
      <c r="N6286">
        <v>28</v>
      </c>
      <c r="P6286" t="s">
        <v>6749</v>
      </c>
      <c r="Q6286">
        <v>21</v>
      </c>
    </row>
    <row r="6287" spans="1:17" x14ac:dyDescent="0.2">
      <c r="A6287" s="8" t="s">
        <v>2883</v>
      </c>
      <c r="D6287" s="8" t="s">
        <v>8159</v>
      </c>
      <c r="G6287" s="8" t="s">
        <v>2396</v>
      </c>
      <c r="M6287" t="s">
        <v>2883</v>
      </c>
      <c r="N6287">
        <v>173</v>
      </c>
      <c r="P6287" t="s">
        <v>8159</v>
      </c>
      <c r="Q6287">
        <v>33</v>
      </c>
    </row>
    <row r="6288" spans="1:17" x14ac:dyDescent="0.2">
      <c r="A6288" s="8" t="s">
        <v>2434</v>
      </c>
      <c r="D6288" s="8" t="s">
        <v>3310</v>
      </c>
      <c r="G6288" s="8" t="s">
        <v>1517</v>
      </c>
      <c r="M6288" t="s">
        <v>2434</v>
      </c>
      <c r="N6288">
        <v>166</v>
      </c>
      <c r="P6288" t="s">
        <v>3310</v>
      </c>
      <c r="Q6288">
        <v>139</v>
      </c>
    </row>
    <row r="6289" spans="1:17" x14ac:dyDescent="0.2">
      <c r="A6289" s="8" t="s">
        <v>1878</v>
      </c>
      <c r="D6289" s="8" t="s">
        <v>2869</v>
      </c>
      <c r="G6289" s="8" t="s">
        <v>5588</v>
      </c>
      <c r="M6289" t="s">
        <v>1878</v>
      </c>
      <c r="N6289">
        <v>162</v>
      </c>
      <c r="P6289" t="s">
        <v>2869</v>
      </c>
      <c r="Q6289">
        <v>183</v>
      </c>
    </row>
    <row r="6290" spans="1:17" x14ac:dyDescent="0.2">
      <c r="A6290" s="8" t="s">
        <v>1950</v>
      </c>
      <c r="D6290" s="8" t="s">
        <v>2430</v>
      </c>
      <c r="G6290" s="8" t="s">
        <v>1587</v>
      </c>
      <c r="M6290" t="s">
        <v>1950</v>
      </c>
      <c r="N6290">
        <v>158</v>
      </c>
      <c r="P6290" t="s">
        <v>2430</v>
      </c>
      <c r="Q6290">
        <v>171</v>
      </c>
    </row>
    <row r="6291" spans="1:17" x14ac:dyDescent="0.2">
      <c r="A6291" s="8" t="s">
        <v>2092</v>
      </c>
      <c r="D6291" s="8" t="s">
        <v>1879</v>
      </c>
      <c r="G6291" s="8" t="s">
        <v>5732</v>
      </c>
      <c r="M6291" t="s">
        <v>2092</v>
      </c>
      <c r="N6291">
        <v>136</v>
      </c>
      <c r="P6291" t="s">
        <v>1879</v>
      </c>
      <c r="Q6291">
        <v>159</v>
      </c>
    </row>
    <row r="6292" spans="1:17" x14ac:dyDescent="0.2">
      <c r="A6292" s="8" t="s">
        <v>3342</v>
      </c>
      <c r="D6292" s="8" t="s">
        <v>2264</v>
      </c>
      <c r="G6292" s="8" t="s">
        <v>7069</v>
      </c>
      <c r="M6292" t="s">
        <v>3342</v>
      </c>
      <c r="N6292">
        <v>132</v>
      </c>
      <c r="P6292" t="s">
        <v>2264</v>
      </c>
      <c r="Q6292">
        <v>139</v>
      </c>
    </row>
    <row r="6293" spans="1:17" x14ac:dyDescent="0.2">
      <c r="A6293" s="8" t="s">
        <v>3398</v>
      </c>
      <c r="D6293" s="8" t="s">
        <v>2245</v>
      </c>
      <c r="G6293" s="8" t="s">
        <v>5807</v>
      </c>
      <c r="M6293" t="s">
        <v>3398</v>
      </c>
      <c r="N6293">
        <v>114</v>
      </c>
      <c r="P6293" t="s">
        <v>2245</v>
      </c>
      <c r="Q6293">
        <v>128</v>
      </c>
    </row>
    <row r="6294" spans="1:17" x14ac:dyDescent="0.2">
      <c r="A6294" s="8" t="s">
        <v>6354</v>
      </c>
      <c r="D6294" s="8" t="s">
        <v>7145</v>
      </c>
      <c r="G6294" s="8" t="s">
        <v>5852</v>
      </c>
      <c r="M6294" t="s">
        <v>6354</v>
      </c>
      <c r="N6294">
        <v>118</v>
      </c>
      <c r="P6294" t="s">
        <v>7145</v>
      </c>
      <c r="Q6294">
        <v>100</v>
      </c>
    </row>
    <row r="6295" spans="1:17" x14ac:dyDescent="0.2">
      <c r="A6295" s="8" t="s">
        <v>6344</v>
      </c>
      <c r="D6295" s="8" t="s">
        <v>5176</v>
      </c>
      <c r="G6295" s="8" t="s">
        <v>7926</v>
      </c>
      <c r="M6295" t="s">
        <v>6344</v>
      </c>
      <c r="N6295">
        <v>123</v>
      </c>
      <c r="P6295" t="s">
        <v>5176</v>
      </c>
      <c r="Q6295">
        <v>85</v>
      </c>
    </row>
    <row r="6296" spans="1:17" x14ac:dyDescent="0.2">
      <c r="A6296" s="8" t="s">
        <v>7147</v>
      </c>
      <c r="D6296" s="8" t="s">
        <v>5271</v>
      </c>
      <c r="G6296" s="8" t="s">
        <v>5908</v>
      </c>
      <c r="M6296" t="s">
        <v>7147</v>
      </c>
      <c r="N6296">
        <v>109</v>
      </c>
      <c r="P6296" t="s">
        <v>5271</v>
      </c>
      <c r="Q6296">
        <v>75</v>
      </c>
    </row>
    <row r="6297" spans="1:17" x14ac:dyDescent="0.2">
      <c r="A6297" s="8" t="s">
        <v>5156</v>
      </c>
      <c r="D6297" s="8" t="s">
        <v>5375</v>
      </c>
      <c r="G6297" s="8" t="s">
        <v>5959</v>
      </c>
      <c r="M6297" t="s">
        <v>5156</v>
      </c>
      <c r="N6297">
        <v>93</v>
      </c>
      <c r="P6297" t="s">
        <v>5375</v>
      </c>
      <c r="Q6297">
        <v>48</v>
      </c>
    </row>
    <row r="6298" spans="1:17" x14ac:dyDescent="0.2">
      <c r="A6298" s="8" t="s">
        <v>7944</v>
      </c>
      <c r="D6298" s="8" t="s">
        <v>5529</v>
      </c>
      <c r="G6298" s="8" t="s">
        <v>6014</v>
      </c>
      <c r="M6298" t="s">
        <v>7944</v>
      </c>
      <c r="N6298">
        <v>65</v>
      </c>
      <c r="P6298" t="s">
        <v>5529</v>
      </c>
      <c r="Q6298">
        <v>117</v>
      </c>
    </row>
    <row r="6299" spans="1:17" x14ac:dyDescent="0.2">
      <c r="A6299" s="8" t="s">
        <v>5304</v>
      </c>
      <c r="D6299" s="8" t="s">
        <v>7930</v>
      </c>
      <c r="G6299" s="8" t="s">
        <v>6020</v>
      </c>
      <c r="M6299" t="s">
        <v>5304</v>
      </c>
      <c r="N6299">
        <v>43</v>
      </c>
      <c r="P6299" t="s">
        <v>7930</v>
      </c>
      <c r="Q6299">
        <v>83</v>
      </c>
    </row>
    <row r="6300" spans="1:17" x14ac:dyDescent="0.2">
      <c r="A6300" s="8" t="s">
        <v>5106</v>
      </c>
      <c r="D6300" s="8" t="s">
        <v>7931</v>
      </c>
      <c r="G6300" s="8" t="s">
        <v>6086</v>
      </c>
      <c r="M6300" t="s">
        <v>5106</v>
      </c>
      <c r="N6300">
        <v>117</v>
      </c>
      <c r="P6300" t="s">
        <v>7931</v>
      </c>
      <c r="Q6300">
        <v>47</v>
      </c>
    </row>
    <row r="6301" spans="1:17" x14ac:dyDescent="0.2">
      <c r="A6301" s="8" t="s">
        <v>7148</v>
      </c>
      <c r="D6301" s="8" t="s">
        <v>7932</v>
      </c>
      <c r="G6301" s="8" t="s">
        <v>6129</v>
      </c>
      <c r="M6301" t="s">
        <v>7148</v>
      </c>
      <c r="N6301">
        <v>106</v>
      </c>
      <c r="P6301" t="s">
        <v>7932</v>
      </c>
      <c r="Q6301">
        <v>48</v>
      </c>
    </row>
    <row r="6302" spans="1:17" x14ac:dyDescent="0.2">
      <c r="A6302" s="8" t="s">
        <v>5135</v>
      </c>
      <c r="D6302" s="8" t="s">
        <v>2745</v>
      </c>
      <c r="G6302" s="8" t="s">
        <v>7309</v>
      </c>
      <c r="M6302" t="s">
        <v>5135</v>
      </c>
      <c r="N6302">
        <v>86</v>
      </c>
      <c r="P6302" t="s">
        <v>2745</v>
      </c>
      <c r="Q6302">
        <v>137</v>
      </c>
    </row>
    <row r="6303" spans="1:17" x14ac:dyDescent="0.2">
      <c r="A6303" s="8" t="s">
        <v>5196</v>
      </c>
      <c r="D6303" s="8" t="s">
        <v>2168</v>
      </c>
      <c r="G6303" s="8" t="s">
        <v>2611</v>
      </c>
      <c r="M6303" t="s">
        <v>5196</v>
      </c>
      <c r="N6303">
        <v>83</v>
      </c>
      <c r="P6303" t="s">
        <v>2168</v>
      </c>
      <c r="Q6303">
        <v>127</v>
      </c>
    </row>
    <row r="6304" spans="1:17" x14ac:dyDescent="0.2">
      <c r="A6304" s="8" t="s">
        <v>7945</v>
      </c>
      <c r="D6304" s="8" t="s">
        <v>4120</v>
      </c>
      <c r="G6304" s="8" t="s">
        <v>1910</v>
      </c>
      <c r="M6304" t="s">
        <v>7945</v>
      </c>
      <c r="N6304">
        <v>66</v>
      </c>
      <c r="P6304" t="s">
        <v>4120</v>
      </c>
      <c r="Q6304">
        <v>127</v>
      </c>
    </row>
    <row r="6305" spans="1:17" x14ac:dyDescent="0.2">
      <c r="A6305" s="8" t="s">
        <v>5301</v>
      </c>
      <c r="D6305" s="8" t="s">
        <v>7933</v>
      </c>
      <c r="G6305" s="8" t="s">
        <v>2202</v>
      </c>
      <c r="M6305" t="s">
        <v>5301</v>
      </c>
      <c r="N6305">
        <v>54</v>
      </c>
      <c r="P6305" t="s">
        <v>7933</v>
      </c>
      <c r="Q6305">
        <v>131</v>
      </c>
    </row>
    <row r="6306" spans="1:17" x14ac:dyDescent="0.2">
      <c r="A6306" s="8" t="s">
        <v>6326</v>
      </c>
      <c r="D6306" s="8" t="s">
        <v>1347</v>
      </c>
      <c r="G6306" s="8" t="s">
        <v>2221</v>
      </c>
      <c r="M6306" t="s">
        <v>6326</v>
      </c>
      <c r="N6306">
        <v>67</v>
      </c>
      <c r="P6306" t="s">
        <v>1347</v>
      </c>
      <c r="Q6306">
        <v>131</v>
      </c>
    </row>
    <row r="6307" spans="1:17" x14ac:dyDescent="0.2">
      <c r="A6307" s="8" t="s">
        <v>3864</v>
      </c>
      <c r="D6307" s="8" t="s">
        <v>3445</v>
      </c>
      <c r="G6307" s="8" t="s">
        <v>6221</v>
      </c>
      <c r="M6307" t="s">
        <v>3864</v>
      </c>
      <c r="N6307">
        <v>56</v>
      </c>
      <c r="P6307" t="s">
        <v>3445</v>
      </c>
      <c r="Q6307">
        <v>111</v>
      </c>
    </row>
    <row r="6308" spans="1:17" x14ac:dyDescent="0.2">
      <c r="A6308" s="8" t="s">
        <v>3969</v>
      </c>
      <c r="D6308" s="8" t="s">
        <v>1626</v>
      </c>
      <c r="G6308" s="8" t="s">
        <v>6251</v>
      </c>
      <c r="M6308" t="s">
        <v>3969</v>
      </c>
      <c r="N6308">
        <v>23</v>
      </c>
      <c r="P6308" t="s">
        <v>1626</v>
      </c>
      <c r="Q6308">
        <v>94</v>
      </c>
    </row>
    <row r="6309" spans="1:17" x14ac:dyDescent="0.2">
      <c r="A6309" s="8" t="s">
        <v>7946</v>
      </c>
      <c r="D6309" s="8" t="s">
        <v>3569</v>
      </c>
      <c r="G6309" s="8" t="s">
        <v>6294</v>
      </c>
      <c r="M6309" t="s">
        <v>7946</v>
      </c>
      <c r="N6309">
        <v>50</v>
      </c>
      <c r="P6309" t="s">
        <v>3569</v>
      </c>
      <c r="Q6309">
        <v>87</v>
      </c>
    </row>
    <row r="6310" spans="1:17" x14ac:dyDescent="0.2">
      <c r="A6310" s="8" t="s">
        <v>5777</v>
      </c>
      <c r="D6310" s="8" t="s">
        <v>7073</v>
      </c>
      <c r="G6310" s="8" t="s">
        <v>7927</v>
      </c>
      <c r="M6310" t="s">
        <v>5777</v>
      </c>
      <c r="N6310">
        <v>67</v>
      </c>
      <c r="P6310" t="s">
        <v>7073</v>
      </c>
      <c r="Q6310">
        <v>71</v>
      </c>
    </row>
    <row r="6311" spans="1:17" x14ac:dyDescent="0.2">
      <c r="A6311" s="8" t="s">
        <v>5952</v>
      </c>
      <c r="D6311" s="8" t="s">
        <v>3677</v>
      </c>
      <c r="G6311" s="8" t="s">
        <v>3055</v>
      </c>
      <c r="M6311" t="s">
        <v>5952</v>
      </c>
      <c r="N6311">
        <v>45</v>
      </c>
      <c r="P6311" t="s">
        <v>3677</v>
      </c>
      <c r="Q6311">
        <v>83</v>
      </c>
    </row>
    <row r="6312" spans="1:17" x14ac:dyDescent="0.2">
      <c r="D6312" s="8" t="s">
        <v>7934</v>
      </c>
      <c r="G6312" s="8" t="s">
        <v>7070</v>
      </c>
      <c r="N6312" t="s">
        <v>6678</v>
      </c>
      <c r="P6312" t="s">
        <v>7934</v>
      </c>
      <c r="Q6312">
        <v>66</v>
      </c>
    </row>
    <row r="6313" spans="1:17" x14ac:dyDescent="0.2">
      <c r="D6313" s="8" t="s">
        <v>3815</v>
      </c>
      <c r="G6313" s="8" t="s">
        <v>3187</v>
      </c>
      <c r="N6313" t="s">
        <v>6678</v>
      </c>
      <c r="P6313" t="s">
        <v>3815</v>
      </c>
      <c r="Q6313">
        <v>53</v>
      </c>
    </row>
    <row r="6314" spans="1:17" x14ac:dyDescent="0.2">
      <c r="D6314" s="8" t="s">
        <v>3832</v>
      </c>
      <c r="G6314" s="8" t="s">
        <v>3405</v>
      </c>
      <c r="N6314" t="s">
        <v>6678</v>
      </c>
      <c r="P6314" t="s">
        <v>3832</v>
      </c>
      <c r="Q6314">
        <v>54</v>
      </c>
    </row>
    <row r="6315" spans="1:17" x14ac:dyDescent="0.2">
      <c r="D6315" s="8" t="s">
        <v>3915</v>
      </c>
      <c r="G6315" s="8" t="s">
        <v>5579</v>
      </c>
      <c r="N6315" t="s">
        <v>6678</v>
      </c>
      <c r="P6315" t="s">
        <v>3915</v>
      </c>
      <c r="Q6315">
        <v>40</v>
      </c>
    </row>
    <row r="6316" spans="1:17" x14ac:dyDescent="0.2">
      <c r="D6316" s="8" t="s">
        <v>3922</v>
      </c>
      <c r="G6316" s="8" t="s">
        <v>5686</v>
      </c>
      <c r="N6316" t="s">
        <v>6678</v>
      </c>
      <c r="P6316" t="s">
        <v>3922</v>
      </c>
      <c r="Q6316">
        <v>44</v>
      </c>
    </row>
    <row r="6317" spans="1:17" x14ac:dyDescent="0.2">
      <c r="D6317" s="8" t="s">
        <v>2890</v>
      </c>
      <c r="G6317" s="8" t="s">
        <v>5726</v>
      </c>
      <c r="N6317" t="s">
        <v>6678</v>
      </c>
      <c r="P6317" t="s">
        <v>2890</v>
      </c>
      <c r="Q6317">
        <v>179</v>
      </c>
    </row>
    <row r="6318" spans="1:17" x14ac:dyDescent="0.2">
      <c r="D6318" s="8" t="s">
        <v>2442</v>
      </c>
      <c r="G6318" s="8" t="s">
        <v>5863</v>
      </c>
      <c r="N6318" t="s">
        <v>6678</v>
      </c>
      <c r="P6318" t="s">
        <v>2442</v>
      </c>
      <c r="Q6318">
        <v>170</v>
      </c>
    </row>
    <row r="6319" spans="1:17" x14ac:dyDescent="0.2">
      <c r="D6319" s="8" t="s">
        <v>1898</v>
      </c>
      <c r="G6319" s="8" t="s">
        <v>6023</v>
      </c>
      <c r="N6319" t="s">
        <v>6678</v>
      </c>
      <c r="P6319" t="s">
        <v>1898</v>
      </c>
      <c r="Q6319">
        <v>156</v>
      </c>
    </row>
    <row r="6320" spans="1:17" x14ac:dyDescent="0.2">
      <c r="D6320" s="8" t="s">
        <v>4047</v>
      </c>
      <c r="G6320" s="8" t="s">
        <v>6146</v>
      </c>
      <c r="N6320" t="s">
        <v>6678</v>
      </c>
      <c r="P6320" t="s">
        <v>4047</v>
      </c>
      <c r="Q6320">
        <v>147</v>
      </c>
    </row>
    <row r="6321" spans="4:17" x14ac:dyDescent="0.2">
      <c r="D6321" s="8" t="s">
        <v>4036</v>
      </c>
      <c r="G6321" s="8" t="s">
        <v>8468</v>
      </c>
      <c r="N6321" t="s">
        <v>6678</v>
      </c>
      <c r="P6321" t="s">
        <v>4036</v>
      </c>
      <c r="Q6321">
        <v>128</v>
      </c>
    </row>
    <row r="6322" spans="4:17" x14ac:dyDescent="0.2">
      <c r="D6322" s="8" t="s">
        <v>8160</v>
      </c>
      <c r="G6322" s="8" t="s">
        <v>2837</v>
      </c>
      <c r="N6322" t="s">
        <v>6678</v>
      </c>
      <c r="P6322" t="s">
        <v>8160</v>
      </c>
      <c r="Q6322">
        <v>136</v>
      </c>
    </row>
    <row r="6323" spans="4:17" x14ac:dyDescent="0.2">
      <c r="D6323" s="8" t="s">
        <v>7074</v>
      </c>
      <c r="G6323" s="8" t="s">
        <v>2225</v>
      </c>
      <c r="N6323" t="s">
        <v>6678</v>
      </c>
      <c r="P6323" t="s">
        <v>7074</v>
      </c>
      <c r="Q6323">
        <v>123</v>
      </c>
    </row>
    <row r="6324" spans="4:17" x14ac:dyDescent="0.2">
      <c r="D6324" s="8" t="s">
        <v>2960</v>
      </c>
      <c r="G6324" s="8" t="s">
        <v>6261</v>
      </c>
      <c r="N6324" t="s">
        <v>6678</v>
      </c>
      <c r="P6324" t="s">
        <v>2960</v>
      </c>
      <c r="Q6324">
        <v>86</v>
      </c>
    </row>
    <row r="6325" spans="4:17" x14ac:dyDescent="0.2">
      <c r="D6325" s="8" t="s">
        <v>3023</v>
      </c>
      <c r="G6325" s="8" t="s">
        <v>1524</v>
      </c>
      <c r="N6325" t="s">
        <v>6678</v>
      </c>
      <c r="P6325" t="s">
        <v>3023</v>
      </c>
      <c r="Q6325">
        <v>70</v>
      </c>
    </row>
    <row r="6326" spans="4:17" x14ac:dyDescent="0.2">
      <c r="D6326" s="8" t="s">
        <v>8028</v>
      </c>
      <c r="G6326" s="8" t="s">
        <v>7928</v>
      </c>
      <c r="N6326" t="s">
        <v>6678</v>
      </c>
      <c r="P6326" t="s">
        <v>8028</v>
      </c>
      <c r="Q6326">
        <v>67</v>
      </c>
    </row>
    <row r="6327" spans="4:17" x14ac:dyDescent="0.2">
      <c r="D6327" s="8" t="s">
        <v>2698</v>
      </c>
      <c r="G6327" s="8" t="s">
        <v>7143</v>
      </c>
      <c r="N6327" t="s">
        <v>6678</v>
      </c>
      <c r="P6327" t="s">
        <v>2698</v>
      </c>
      <c r="Q6327">
        <v>132</v>
      </c>
    </row>
    <row r="6328" spans="4:17" x14ac:dyDescent="0.2">
      <c r="D6328" s="8" t="s">
        <v>3389</v>
      </c>
      <c r="G6328" s="8" t="s">
        <v>5419</v>
      </c>
      <c r="N6328" t="s">
        <v>6678</v>
      </c>
      <c r="P6328" t="s">
        <v>3389</v>
      </c>
      <c r="Q6328">
        <v>123</v>
      </c>
    </row>
    <row r="6329" spans="4:17" x14ac:dyDescent="0.2">
      <c r="D6329" s="8" t="s">
        <v>1375</v>
      </c>
      <c r="G6329" s="8" t="s">
        <v>5496</v>
      </c>
      <c r="N6329" t="s">
        <v>6678</v>
      </c>
      <c r="P6329" t="s">
        <v>1375</v>
      </c>
      <c r="Q6329">
        <v>120</v>
      </c>
    </row>
    <row r="6330" spans="4:17" x14ac:dyDescent="0.2">
      <c r="D6330" s="8" t="s">
        <v>5077</v>
      </c>
      <c r="G6330" s="8" t="s">
        <v>2514</v>
      </c>
      <c r="N6330" t="s">
        <v>6678</v>
      </c>
      <c r="P6330" t="s">
        <v>5077</v>
      </c>
      <c r="Q6330">
        <v>104</v>
      </c>
    </row>
    <row r="6331" spans="4:17" x14ac:dyDescent="0.2">
      <c r="D6331" s="8" t="s">
        <v>1617</v>
      </c>
      <c r="G6331" s="8" t="s">
        <v>2527</v>
      </c>
      <c r="N6331" t="s">
        <v>6678</v>
      </c>
      <c r="P6331" t="s">
        <v>1617</v>
      </c>
      <c r="Q6331">
        <v>102</v>
      </c>
    </row>
    <row r="6332" spans="4:17" x14ac:dyDescent="0.2">
      <c r="D6332" s="8" t="s">
        <v>7075</v>
      </c>
      <c r="G6332" s="8" t="s">
        <v>5567</v>
      </c>
      <c r="N6332" t="s">
        <v>6678</v>
      </c>
      <c r="P6332" t="s">
        <v>7075</v>
      </c>
      <c r="Q6332">
        <v>85</v>
      </c>
    </row>
    <row r="6333" spans="4:17" x14ac:dyDescent="0.2">
      <c r="D6333" s="8" t="s">
        <v>7935</v>
      </c>
      <c r="G6333" s="8" t="s">
        <v>7144</v>
      </c>
      <c r="N6333" t="s">
        <v>6678</v>
      </c>
      <c r="P6333" t="s">
        <v>7935</v>
      </c>
      <c r="Q6333">
        <v>76</v>
      </c>
    </row>
    <row r="6334" spans="4:17" x14ac:dyDescent="0.2">
      <c r="D6334" s="8" t="s">
        <v>1768</v>
      </c>
      <c r="G6334" s="8" t="s">
        <v>1492</v>
      </c>
      <c r="N6334" t="s">
        <v>6678</v>
      </c>
      <c r="P6334" t="s">
        <v>1768</v>
      </c>
      <c r="Q6334">
        <v>98</v>
      </c>
    </row>
    <row r="6335" spans="4:17" x14ac:dyDescent="0.2">
      <c r="D6335" s="8" t="s">
        <v>5186</v>
      </c>
      <c r="G6335" s="8" t="s">
        <v>7071</v>
      </c>
      <c r="N6335" t="s">
        <v>6678</v>
      </c>
      <c r="P6335" t="s">
        <v>5186</v>
      </c>
      <c r="Q6335">
        <v>90</v>
      </c>
    </row>
    <row r="6336" spans="4:17" x14ac:dyDescent="0.2">
      <c r="D6336" s="8" t="s">
        <v>5191</v>
      </c>
      <c r="G6336" s="8" t="s">
        <v>3014</v>
      </c>
      <c r="N6336" t="s">
        <v>6678</v>
      </c>
      <c r="P6336" t="s">
        <v>5191</v>
      </c>
      <c r="Q6336">
        <v>68</v>
      </c>
    </row>
    <row r="6337" spans="4:17" x14ac:dyDescent="0.2">
      <c r="D6337" s="8" t="s">
        <v>5253</v>
      </c>
      <c r="G6337" s="8" t="s">
        <v>3088</v>
      </c>
      <c r="N6337" t="s">
        <v>6678</v>
      </c>
      <c r="P6337" t="s">
        <v>5253</v>
      </c>
      <c r="Q6337">
        <v>75</v>
      </c>
    </row>
    <row r="6338" spans="4:17" x14ac:dyDescent="0.2">
      <c r="D6338" s="8" t="s">
        <v>5260</v>
      </c>
      <c r="G6338" s="8" t="s">
        <v>7929</v>
      </c>
      <c r="N6338" t="s">
        <v>6678</v>
      </c>
      <c r="P6338" t="s">
        <v>5260</v>
      </c>
      <c r="Q6338">
        <v>55</v>
      </c>
    </row>
    <row r="6339" spans="4:17" x14ac:dyDescent="0.2">
      <c r="D6339" s="8" t="s">
        <v>5342</v>
      </c>
      <c r="G6339" s="8" t="s">
        <v>3188</v>
      </c>
      <c r="N6339" t="s">
        <v>6678</v>
      </c>
      <c r="P6339" t="s">
        <v>5342</v>
      </c>
      <c r="Q6339">
        <v>79</v>
      </c>
    </row>
    <row r="6340" spans="4:17" x14ac:dyDescent="0.2">
      <c r="D6340" s="8" t="s">
        <v>5349</v>
      </c>
      <c r="G6340" s="8" t="s">
        <v>6332</v>
      </c>
      <c r="N6340" t="s">
        <v>6678</v>
      </c>
      <c r="P6340" t="s">
        <v>5349</v>
      </c>
      <c r="Q6340">
        <v>54</v>
      </c>
    </row>
    <row r="6341" spans="4:17" x14ac:dyDescent="0.2">
      <c r="D6341" s="8" t="s">
        <v>5353</v>
      </c>
      <c r="G6341" s="8" t="s">
        <v>7072</v>
      </c>
      <c r="N6341" t="s">
        <v>6678</v>
      </c>
      <c r="P6341" t="s">
        <v>5353</v>
      </c>
      <c r="Q6341">
        <v>40</v>
      </c>
    </row>
    <row r="6342" spans="4:17" x14ac:dyDescent="0.2">
      <c r="D6342" s="8" t="s">
        <v>5425</v>
      </c>
      <c r="G6342" s="8" t="s">
        <v>8027</v>
      </c>
      <c r="N6342" t="s">
        <v>6678</v>
      </c>
      <c r="P6342" t="s">
        <v>5425</v>
      </c>
      <c r="Q6342">
        <v>32</v>
      </c>
    </row>
    <row r="6343" spans="4:17" x14ac:dyDescent="0.2">
      <c r="D6343" s="8" t="s">
        <v>7087</v>
      </c>
      <c r="G6343" s="8" t="s">
        <v>8469</v>
      </c>
      <c r="N6343" t="s">
        <v>6678</v>
      </c>
      <c r="P6343" t="s">
        <v>7087</v>
      </c>
      <c r="Q6343">
        <v>24</v>
      </c>
    </row>
    <row r="6344" spans="4:17" x14ac:dyDescent="0.2">
      <c r="D6344" s="8" t="s">
        <v>2674</v>
      </c>
      <c r="G6344" s="8" t="s">
        <v>6748</v>
      </c>
      <c r="N6344" t="s">
        <v>6678</v>
      </c>
      <c r="P6344" t="s">
        <v>2674</v>
      </c>
      <c r="Q6344">
        <v>153</v>
      </c>
    </row>
    <row r="6345" spans="4:17" x14ac:dyDescent="0.2">
      <c r="D6345" s="8" t="s">
        <v>2033</v>
      </c>
      <c r="G6345" s="8" t="s">
        <v>6749</v>
      </c>
      <c r="N6345" t="s">
        <v>6678</v>
      </c>
      <c r="P6345" t="s">
        <v>2033</v>
      </c>
      <c r="Q6345">
        <v>162</v>
      </c>
    </row>
    <row r="6346" spans="4:17" x14ac:dyDescent="0.2">
      <c r="D6346" s="8" t="s">
        <v>2048</v>
      </c>
      <c r="G6346" s="8" t="s">
        <v>8159</v>
      </c>
      <c r="N6346" t="s">
        <v>6678</v>
      </c>
      <c r="P6346" t="s">
        <v>2048</v>
      </c>
      <c r="Q6346">
        <v>139</v>
      </c>
    </row>
    <row r="6347" spans="4:17" x14ac:dyDescent="0.2">
      <c r="D6347" s="8" t="s">
        <v>7076</v>
      </c>
      <c r="G6347" s="8" t="s">
        <v>3310</v>
      </c>
      <c r="N6347" t="s">
        <v>6678</v>
      </c>
      <c r="P6347" t="s">
        <v>7076</v>
      </c>
      <c r="Q6347">
        <v>146</v>
      </c>
    </row>
    <row r="6348" spans="4:17" x14ac:dyDescent="0.2">
      <c r="D6348" s="8" t="s">
        <v>5509</v>
      </c>
      <c r="G6348" s="8" t="s">
        <v>2869</v>
      </c>
      <c r="N6348" t="s">
        <v>6678</v>
      </c>
      <c r="P6348" t="s">
        <v>5509</v>
      </c>
      <c r="Q6348">
        <v>118</v>
      </c>
    </row>
    <row r="6349" spans="4:17" x14ac:dyDescent="0.2">
      <c r="D6349" s="8" t="s">
        <v>8161</v>
      </c>
      <c r="G6349" s="8" t="s">
        <v>2430</v>
      </c>
      <c r="N6349" t="s">
        <v>6678</v>
      </c>
      <c r="P6349" t="s">
        <v>8161</v>
      </c>
      <c r="Q6349">
        <v>125</v>
      </c>
    </row>
    <row r="6350" spans="4:17" x14ac:dyDescent="0.2">
      <c r="D6350" s="8" t="s">
        <v>4169</v>
      </c>
      <c r="G6350" s="8" t="s">
        <v>1879</v>
      </c>
      <c r="N6350" t="s">
        <v>6678</v>
      </c>
      <c r="P6350" t="s">
        <v>4169</v>
      </c>
      <c r="Q6350">
        <v>87</v>
      </c>
    </row>
    <row r="6351" spans="4:17" x14ac:dyDescent="0.2">
      <c r="D6351" s="8" t="s">
        <v>4243</v>
      </c>
      <c r="G6351" s="8" t="s">
        <v>2264</v>
      </c>
      <c r="N6351" t="s">
        <v>6678</v>
      </c>
      <c r="P6351" t="s">
        <v>4243</v>
      </c>
      <c r="Q6351">
        <v>109</v>
      </c>
    </row>
    <row r="6352" spans="4:17" x14ac:dyDescent="0.2">
      <c r="D6352" s="8" t="s">
        <v>4319</v>
      </c>
      <c r="G6352" s="8" t="s">
        <v>2245</v>
      </c>
      <c r="N6352" t="s">
        <v>6678</v>
      </c>
      <c r="P6352" t="s">
        <v>4319</v>
      </c>
      <c r="Q6352">
        <v>90</v>
      </c>
    </row>
    <row r="6353" spans="4:17" x14ac:dyDescent="0.2">
      <c r="D6353" s="8" t="s">
        <v>4439</v>
      </c>
      <c r="G6353" s="8" t="s">
        <v>7145</v>
      </c>
      <c r="N6353" t="s">
        <v>6678</v>
      </c>
      <c r="P6353" t="s">
        <v>4439</v>
      </c>
      <c r="Q6353">
        <v>89</v>
      </c>
    </row>
    <row r="6354" spans="4:17" x14ac:dyDescent="0.2">
      <c r="D6354" s="8" t="s">
        <v>7936</v>
      </c>
      <c r="G6354" s="8" t="s">
        <v>5176</v>
      </c>
      <c r="N6354" t="s">
        <v>6678</v>
      </c>
      <c r="P6354" t="s">
        <v>7936</v>
      </c>
      <c r="Q6354">
        <v>53</v>
      </c>
    </row>
    <row r="6355" spans="4:17" x14ac:dyDescent="0.2">
      <c r="D6355" s="8" t="s">
        <v>4578</v>
      </c>
      <c r="G6355" s="8" t="s">
        <v>5271</v>
      </c>
      <c r="N6355" t="s">
        <v>6678</v>
      </c>
      <c r="P6355" t="s">
        <v>4578</v>
      </c>
      <c r="Q6355">
        <v>47</v>
      </c>
    </row>
    <row r="6356" spans="4:17" x14ac:dyDescent="0.2">
      <c r="D6356" s="8" t="s">
        <v>4640</v>
      </c>
      <c r="G6356" s="8" t="s">
        <v>5375</v>
      </c>
      <c r="N6356" t="s">
        <v>6678</v>
      </c>
      <c r="P6356" t="s">
        <v>4640</v>
      </c>
      <c r="Q6356">
        <v>61</v>
      </c>
    </row>
    <row r="6357" spans="4:17" x14ac:dyDescent="0.2">
      <c r="D6357" s="8" t="s">
        <v>4772</v>
      </c>
      <c r="G6357" s="8" t="s">
        <v>5529</v>
      </c>
      <c r="N6357" t="s">
        <v>6678</v>
      </c>
      <c r="P6357" t="s">
        <v>4772</v>
      </c>
      <c r="Q6357">
        <v>35</v>
      </c>
    </row>
    <row r="6358" spans="4:17" x14ac:dyDescent="0.2">
      <c r="D6358" s="8" t="s">
        <v>2815</v>
      </c>
      <c r="G6358" s="8" t="s">
        <v>7930</v>
      </c>
      <c r="N6358" t="s">
        <v>6678</v>
      </c>
      <c r="P6358" t="s">
        <v>2815</v>
      </c>
      <c r="Q6358">
        <v>129</v>
      </c>
    </row>
    <row r="6359" spans="4:17" x14ac:dyDescent="0.2">
      <c r="D6359" s="8" t="s">
        <v>4982</v>
      </c>
      <c r="G6359" s="8" t="s">
        <v>7931</v>
      </c>
      <c r="N6359" t="s">
        <v>6678</v>
      </c>
      <c r="P6359" t="s">
        <v>4982</v>
      </c>
      <c r="Q6359">
        <v>128</v>
      </c>
    </row>
    <row r="6360" spans="4:17" x14ac:dyDescent="0.2">
      <c r="D6360" s="8" t="s">
        <v>4931</v>
      </c>
      <c r="G6360" s="8" t="s">
        <v>7932</v>
      </c>
      <c r="N6360" t="s">
        <v>6678</v>
      </c>
      <c r="P6360" t="s">
        <v>4931</v>
      </c>
      <c r="Q6360">
        <v>116</v>
      </c>
    </row>
    <row r="6361" spans="4:17" x14ac:dyDescent="0.2">
      <c r="D6361" s="8" t="s">
        <v>7937</v>
      </c>
      <c r="G6361" s="8" t="s">
        <v>2745</v>
      </c>
      <c r="N6361" t="s">
        <v>6678</v>
      </c>
      <c r="P6361" t="s">
        <v>7937</v>
      </c>
      <c r="Q6361">
        <v>101</v>
      </c>
    </row>
    <row r="6362" spans="4:17" x14ac:dyDescent="0.2">
      <c r="D6362" s="8" t="s">
        <v>5228</v>
      </c>
      <c r="G6362" s="8" t="s">
        <v>2168</v>
      </c>
      <c r="N6362" t="s">
        <v>6678</v>
      </c>
      <c r="P6362" t="s">
        <v>5228</v>
      </c>
      <c r="Q6362">
        <v>75</v>
      </c>
    </row>
    <row r="6363" spans="4:17" x14ac:dyDescent="0.2">
      <c r="D6363" s="8" t="s">
        <v>5288</v>
      </c>
      <c r="G6363" s="8" t="s">
        <v>4120</v>
      </c>
      <c r="N6363" t="s">
        <v>6678</v>
      </c>
      <c r="P6363" t="s">
        <v>5288</v>
      </c>
      <c r="Q6363">
        <v>64</v>
      </c>
    </row>
    <row r="6364" spans="4:17" x14ac:dyDescent="0.2">
      <c r="D6364" s="8" t="s">
        <v>5392</v>
      </c>
      <c r="G6364" s="8" t="s">
        <v>7933</v>
      </c>
      <c r="N6364" t="s">
        <v>6678</v>
      </c>
      <c r="P6364" t="s">
        <v>5392</v>
      </c>
      <c r="Q6364">
        <v>66</v>
      </c>
    </row>
    <row r="6365" spans="4:17" x14ac:dyDescent="0.2">
      <c r="D6365" s="8" t="s">
        <v>7146</v>
      </c>
      <c r="G6365" s="8" t="s">
        <v>1347</v>
      </c>
      <c r="N6365" t="s">
        <v>6678</v>
      </c>
      <c r="P6365" t="s">
        <v>7146</v>
      </c>
      <c r="Q6365">
        <v>37</v>
      </c>
    </row>
    <row r="6366" spans="4:17" x14ac:dyDescent="0.2">
      <c r="D6366" s="8" t="s">
        <v>5563</v>
      </c>
      <c r="G6366" s="8" t="s">
        <v>3445</v>
      </c>
      <c r="N6366" t="s">
        <v>6678</v>
      </c>
      <c r="P6366" t="s">
        <v>5563</v>
      </c>
      <c r="Q6366">
        <v>112</v>
      </c>
    </row>
    <row r="6367" spans="4:17" x14ac:dyDescent="0.2">
      <c r="D6367" s="8" t="s">
        <v>5593</v>
      </c>
      <c r="G6367" s="8" t="s">
        <v>1626</v>
      </c>
      <c r="N6367" t="s">
        <v>6678</v>
      </c>
      <c r="P6367" t="s">
        <v>5593</v>
      </c>
      <c r="Q6367">
        <v>110</v>
      </c>
    </row>
    <row r="6368" spans="4:17" x14ac:dyDescent="0.2">
      <c r="D6368" s="8" t="s">
        <v>7938</v>
      </c>
      <c r="G6368" s="8" t="s">
        <v>3569</v>
      </c>
      <c r="N6368" t="s">
        <v>6678</v>
      </c>
      <c r="P6368" t="s">
        <v>7938</v>
      </c>
      <c r="Q6368">
        <v>75</v>
      </c>
    </row>
    <row r="6369" spans="4:17" x14ac:dyDescent="0.2">
      <c r="D6369" s="8" t="s">
        <v>5651</v>
      </c>
      <c r="G6369" s="8" t="s">
        <v>7073</v>
      </c>
      <c r="N6369" t="s">
        <v>6678</v>
      </c>
      <c r="P6369" t="s">
        <v>5651</v>
      </c>
      <c r="Q6369">
        <v>83</v>
      </c>
    </row>
    <row r="6370" spans="4:17" x14ac:dyDescent="0.2">
      <c r="D6370" s="8" t="s">
        <v>5717</v>
      </c>
      <c r="G6370" s="8" t="s">
        <v>3677</v>
      </c>
      <c r="N6370" t="s">
        <v>6678</v>
      </c>
      <c r="P6370" t="s">
        <v>5717</v>
      </c>
      <c r="Q6370">
        <v>86</v>
      </c>
    </row>
    <row r="6371" spans="4:17" x14ac:dyDescent="0.2">
      <c r="D6371" s="8" t="s">
        <v>5817</v>
      </c>
      <c r="G6371" s="8" t="s">
        <v>7934</v>
      </c>
      <c r="N6371" t="s">
        <v>6678</v>
      </c>
      <c r="P6371" t="s">
        <v>5817</v>
      </c>
      <c r="Q6371">
        <v>75</v>
      </c>
    </row>
    <row r="6372" spans="4:17" x14ac:dyDescent="0.2">
      <c r="D6372" s="8" t="s">
        <v>6750</v>
      </c>
      <c r="G6372" s="8" t="s">
        <v>3815</v>
      </c>
      <c r="N6372" t="s">
        <v>6678</v>
      </c>
      <c r="P6372" t="s">
        <v>6750</v>
      </c>
      <c r="Q6372">
        <v>64</v>
      </c>
    </row>
    <row r="6373" spans="4:17" x14ac:dyDescent="0.2">
      <c r="D6373" s="8" t="s">
        <v>5932</v>
      </c>
      <c r="G6373" s="8" t="s">
        <v>3832</v>
      </c>
      <c r="N6373" t="s">
        <v>6678</v>
      </c>
      <c r="P6373" t="s">
        <v>5932</v>
      </c>
      <c r="Q6373">
        <v>52</v>
      </c>
    </row>
    <row r="6374" spans="4:17" x14ac:dyDescent="0.2">
      <c r="D6374" s="8" t="s">
        <v>6052</v>
      </c>
      <c r="G6374" s="8" t="s">
        <v>3915</v>
      </c>
      <c r="N6374" t="s">
        <v>6678</v>
      </c>
      <c r="P6374" t="s">
        <v>6052</v>
      </c>
      <c r="Q6374">
        <v>51</v>
      </c>
    </row>
    <row r="6375" spans="4:17" x14ac:dyDescent="0.2">
      <c r="D6375" s="8" t="s">
        <v>6055</v>
      </c>
      <c r="G6375" s="8" t="s">
        <v>3922</v>
      </c>
      <c r="N6375" t="s">
        <v>6678</v>
      </c>
      <c r="P6375" t="s">
        <v>6055</v>
      </c>
      <c r="Q6375">
        <v>56</v>
      </c>
    </row>
    <row r="6376" spans="4:17" x14ac:dyDescent="0.2">
      <c r="D6376" s="8" t="s">
        <v>7939</v>
      </c>
      <c r="G6376" s="8" t="s">
        <v>2890</v>
      </c>
      <c r="N6376" t="s">
        <v>6678</v>
      </c>
      <c r="P6376" t="s">
        <v>7939</v>
      </c>
      <c r="Q6376">
        <v>37</v>
      </c>
    </row>
    <row r="6377" spans="4:17" x14ac:dyDescent="0.2">
      <c r="D6377" s="8" t="s">
        <v>6159</v>
      </c>
      <c r="G6377" s="8" t="s">
        <v>2442</v>
      </c>
      <c r="N6377" t="s">
        <v>6678</v>
      </c>
      <c r="P6377" t="s">
        <v>6159</v>
      </c>
      <c r="Q6377">
        <v>50</v>
      </c>
    </row>
    <row r="6378" spans="4:17" x14ac:dyDescent="0.2">
      <c r="D6378" s="8" t="s">
        <v>7940</v>
      </c>
      <c r="G6378" s="8" t="s">
        <v>1898</v>
      </c>
      <c r="N6378" t="s">
        <v>6678</v>
      </c>
      <c r="P6378" t="s">
        <v>7940</v>
      </c>
      <c r="Q6378">
        <v>28</v>
      </c>
    </row>
    <row r="6379" spans="4:17" x14ac:dyDescent="0.2">
      <c r="D6379" s="8" t="s">
        <v>2770</v>
      </c>
      <c r="G6379" s="8" t="s">
        <v>4047</v>
      </c>
      <c r="N6379" t="s">
        <v>6678</v>
      </c>
      <c r="P6379" t="s">
        <v>2770</v>
      </c>
      <c r="Q6379">
        <v>152</v>
      </c>
    </row>
    <row r="6380" spans="4:17" x14ac:dyDescent="0.2">
      <c r="D6380" s="8" t="s">
        <v>2374</v>
      </c>
      <c r="G6380" s="8" t="s">
        <v>4036</v>
      </c>
      <c r="N6380" t="s">
        <v>6678</v>
      </c>
      <c r="P6380" t="s">
        <v>2374</v>
      </c>
      <c r="Q6380">
        <v>139</v>
      </c>
    </row>
    <row r="6381" spans="4:17" x14ac:dyDescent="0.2">
      <c r="D6381" s="8" t="s">
        <v>6279</v>
      </c>
      <c r="G6381" s="8" t="s">
        <v>7074</v>
      </c>
      <c r="N6381" t="s">
        <v>6678</v>
      </c>
      <c r="P6381" t="s">
        <v>6279</v>
      </c>
      <c r="Q6381">
        <v>123</v>
      </c>
    </row>
    <row r="6382" spans="4:17" x14ac:dyDescent="0.2">
      <c r="D6382" s="8" t="s">
        <v>6270</v>
      </c>
      <c r="G6382" s="8" t="s">
        <v>2960</v>
      </c>
      <c r="N6382" t="s">
        <v>6678</v>
      </c>
      <c r="P6382" t="s">
        <v>6270</v>
      </c>
      <c r="Q6382">
        <v>140</v>
      </c>
    </row>
    <row r="6383" spans="4:17" x14ac:dyDescent="0.2">
      <c r="D6383" s="8" t="s">
        <v>6313</v>
      </c>
      <c r="G6383" s="8" t="s">
        <v>3023</v>
      </c>
      <c r="N6383" t="s">
        <v>6678</v>
      </c>
      <c r="P6383" t="s">
        <v>6313</v>
      </c>
      <c r="Q6383">
        <v>108</v>
      </c>
    </row>
    <row r="6384" spans="4:17" x14ac:dyDescent="0.2">
      <c r="D6384" s="8" t="s">
        <v>8029</v>
      </c>
      <c r="G6384" s="8" t="s">
        <v>8028</v>
      </c>
      <c r="N6384" t="s">
        <v>6678</v>
      </c>
      <c r="P6384" t="s">
        <v>8029</v>
      </c>
      <c r="Q6384">
        <v>135</v>
      </c>
    </row>
    <row r="6385" spans="4:17" x14ac:dyDescent="0.2">
      <c r="D6385" s="8" t="s">
        <v>1595</v>
      </c>
      <c r="G6385" s="8" t="s">
        <v>2698</v>
      </c>
      <c r="N6385" t="s">
        <v>6678</v>
      </c>
      <c r="P6385" t="s">
        <v>1595</v>
      </c>
      <c r="Q6385">
        <v>98</v>
      </c>
    </row>
    <row r="6386" spans="4:17" x14ac:dyDescent="0.2">
      <c r="D6386" s="8" t="s">
        <v>2982</v>
      </c>
      <c r="G6386" s="8" t="s">
        <v>3369</v>
      </c>
      <c r="N6386" t="s">
        <v>6678</v>
      </c>
      <c r="P6386" t="s">
        <v>2982</v>
      </c>
      <c r="Q6386">
        <v>99</v>
      </c>
    </row>
    <row r="6387" spans="4:17" x14ac:dyDescent="0.2">
      <c r="D6387" s="8" t="s">
        <v>7941</v>
      </c>
      <c r="G6387" s="8" t="s">
        <v>1375</v>
      </c>
      <c r="N6387" t="s">
        <v>6678</v>
      </c>
      <c r="P6387" t="s">
        <v>7941</v>
      </c>
      <c r="Q6387">
        <v>78</v>
      </c>
    </row>
    <row r="6388" spans="4:17" x14ac:dyDescent="0.2">
      <c r="D6388" s="8" t="s">
        <v>1748</v>
      </c>
      <c r="G6388" s="8" t="s">
        <v>5077</v>
      </c>
      <c r="N6388" t="s">
        <v>6678</v>
      </c>
      <c r="P6388" t="s">
        <v>1748</v>
      </c>
      <c r="Q6388">
        <v>108</v>
      </c>
    </row>
    <row r="6389" spans="4:17" x14ac:dyDescent="0.2">
      <c r="D6389" s="8" t="s">
        <v>3028</v>
      </c>
      <c r="G6389" s="8" t="s">
        <v>1617</v>
      </c>
      <c r="N6389" t="s">
        <v>6678</v>
      </c>
      <c r="P6389" t="s">
        <v>3028</v>
      </c>
      <c r="Q6389">
        <v>96</v>
      </c>
    </row>
    <row r="6390" spans="4:17" x14ac:dyDescent="0.2">
      <c r="D6390" s="8" t="s">
        <v>3062</v>
      </c>
      <c r="G6390" s="8" t="s">
        <v>7075</v>
      </c>
      <c r="N6390" t="s">
        <v>6678</v>
      </c>
      <c r="P6390" t="s">
        <v>3062</v>
      </c>
      <c r="Q6390">
        <v>79</v>
      </c>
    </row>
    <row r="6391" spans="4:17" x14ac:dyDescent="0.2">
      <c r="D6391" s="8" t="s">
        <v>7077</v>
      </c>
      <c r="G6391" s="8" t="s">
        <v>7935</v>
      </c>
      <c r="N6391" t="s">
        <v>6678</v>
      </c>
      <c r="P6391" t="s">
        <v>7077</v>
      </c>
      <c r="Q6391">
        <v>73</v>
      </c>
    </row>
    <row r="6392" spans="4:17" x14ac:dyDescent="0.2">
      <c r="D6392" s="8" t="s">
        <v>7942</v>
      </c>
      <c r="G6392" s="8" t="s">
        <v>1768</v>
      </c>
      <c r="N6392" t="s">
        <v>6678</v>
      </c>
      <c r="P6392" t="s">
        <v>7942</v>
      </c>
      <c r="Q6392">
        <v>81</v>
      </c>
    </row>
    <row r="6393" spans="4:17" x14ac:dyDescent="0.2">
      <c r="D6393" s="8" t="s">
        <v>3085</v>
      </c>
      <c r="G6393" s="8" t="s">
        <v>5186</v>
      </c>
      <c r="N6393" t="s">
        <v>6678</v>
      </c>
      <c r="P6393" t="s">
        <v>3085</v>
      </c>
      <c r="Q6393">
        <v>93</v>
      </c>
    </row>
    <row r="6394" spans="4:17" x14ac:dyDescent="0.2">
      <c r="D6394" s="8" t="s">
        <v>3119</v>
      </c>
      <c r="G6394" s="8" t="s">
        <v>5191</v>
      </c>
      <c r="N6394" t="s">
        <v>6678</v>
      </c>
      <c r="P6394" t="s">
        <v>3119</v>
      </c>
      <c r="Q6394">
        <v>68</v>
      </c>
    </row>
    <row r="6395" spans="4:17" x14ac:dyDescent="0.2">
      <c r="D6395" s="8" t="s">
        <v>3112</v>
      </c>
      <c r="G6395" s="8" t="s">
        <v>5253</v>
      </c>
      <c r="N6395" t="s">
        <v>6678</v>
      </c>
      <c r="P6395" t="s">
        <v>3112</v>
      </c>
      <c r="Q6395">
        <v>61</v>
      </c>
    </row>
    <row r="6396" spans="4:17" x14ac:dyDescent="0.2">
      <c r="D6396" s="8" t="s">
        <v>3134</v>
      </c>
      <c r="G6396" s="8" t="s">
        <v>5260</v>
      </c>
      <c r="N6396" t="s">
        <v>6678</v>
      </c>
      <c r="P6396" t="s">
        <v>3134</v>
      </c>
      <c r="Q6396">
        <v>48</v>
      </c>
    </row>
    <row r="6397" spans="4:17" x14ac:dyDescent="0.2">
      <c r="D6397" s="8" t="s">
        <v>3077</v>
      </c>
      <c r="G6397" s="8" t="s">
        <v>5342</v>
      </c>
      <c r="N6397" t="s">
        <v>6678</v>
      </c>
      <c r="P6397" t="s">
        <v>3077</v>
      </c>
      <c r="Q6397">
        <v>53</v>
      </c>
    </row>
    <row r="6398" spans="4:17" x14ac:dyDescent="0.2">
      <c r="D6398" s="8" t="s">
        <v>3181</v>
      </c>
      <c r="G6398" s="8" t="s">
        <v>5349</v>
      </c>
      <c r="N6398" t="s">
        <v>6678</v>
      </c>
      <c r="P6398" t="s">
        <v>3181</v>
      </c>
      <c r="Q6398">
        <v>69</v>
      </c>
    </row>
    <row r="6399" spans="4:17" x14ac:dyDescent="0.2">
      <c r="D6399" s="8" t="s">
        <v>3222</v>
      </c>
      <c r="G6399" s="8" t="s">
        <v>5353</v>
      </c>
      <c r="N6399" t="s">
        <v>6678</v>
      </c>
      <c r="P6399" t="s">
        <v>3222</v>
      </c>
      <c r="Q6399">
        <v>58</v>
      </c>
    </row>
    <row r="6400" spans="4:17" x14ac:dyDescent="0.2">
      <c r="D6400" s="8" t="s">
        <v>3209</v>
      </c>
      <c r="G6400" s="8" t="s">
        <v>5425</v>
      </c>
      <c r="N6400" t="s">
        <v>6678</v>
      </c>
      <c r="P6400" t="s">
        <v>3209</v>
      </c>
      <c r="Q6400">
        <v>50</v>
      </c>
    </row>
    <row r="6401" spans="4:17" x14ac:dyDescent="0.2">
      <c r="D6401" s="8" t="s">
        <v>3246</v>
      </c>
      <c r="G6401" s="8" t="s">
        <v>7087</v>
      </c>
      <c r="N6401" t="s">
        <v>6678</v>
      </c>
      <c r="P6401" t="s">
        <v>3246</v>
      </c>
      <c r="Q6401">
        <v>45</v>
      </c>
    </row>
    <row r="6402" spans="4:17" x14ac:dyDescent="0.2">
      <c r="D6402" s="8" t="s">
        <v>3274</v>
      </c>
      <c r="G6402" s="8" t="s">
        <v>6353</v>
      </c>
      <c r="N6402" t="s">
        <v>6678</v>
      </c>
      <c r="P6402" t="s">
        <v>3274</v>
      </c>
      <c r="Q6402">
        <v>34</v>
      </c>
    </row>
    <row r="6403" spans="4:17" x14ac:dyDescent="0.2">
      <c r="D6403" s="8" t="s">
        <v>7943</v>
      </c>
      <c r="G6403" s="8" t="s">
        <v>2674</v>
      </c>
      <c r="N6403" t="s">
        <v>6678</v>
      </c>
      <c r="P6403" t="s">
        <v>7943</v>
      </c>
      <c r="Q6403">
        <v>47</v>
      </c>
    </row>
    <row r="6404" spans="4:17" x14ac:dyDescent="0.2">
      <c r="D6404" s="8" t="s">
        <v>8030</v>
      </c>
      <c r="G6404" s="8" t="s">
        <v>2033</v>
      </c>
      <c r="N6404" t="s">
        <v>6678</v>
      </c>
      <c r="P6404" t="s">
        <v>8030</v>
      </c>
      <c r="Q6404">
        <v>44</v>
      </c>
    </row>
    <row r="6405" spans="4:17" x14ac:dyDescent="0.2">
      <c r="D6405" s="8" t="s">
        <v>8162</v>
      </c>
      <c r="G6405" s="8" t="s">
        <v>2048</v>
      </c>
      <c r="N6405" t="s">
        <v>6678</v>
      </c>
      <c r="P6405" t="s">
        <v>8162</v>
      </c>
      <c r="Q6405">
        <v>25</v>
      </c>
    </row>
    <row r="6406" spans="4:17" x14ac:dyDescent="0.2">
      <c r="D6406" s="8" t="s">
        <v>2883</v>
      </c>
      <c r="G6406" s="8" t="s">
        <v>7076</v>
      </c>
      <c r="N6406" t="s">
        <v>6678</v>
      </c>
      <c r="P6406" t="s">
        <v>2883</v>
      </c>
      <c r="Q6406">
        <v>177</v>
      </c>
    </row>
    <row r="6407" spans="4:17" x14ac:dyDescent="0.2">
      <c r="D6407" s="8" t="s">
        <v>2434</v>
      </c>
      <c r="G6407" s="8" t="s">
        <v>5509</v>
      </c>
      <c r="N6407" t="s">
        <v>6678</v>
      </c>
      <c r="P6407" t="s">
        <v>2434</v>
      </c>
      <c r="Q6407">
        <v>165</v>
      </c>
    </row>
    <row r="6408" spans="4:17" x14ac:dyDescent="0.2">
      <c r="D6408" s="8" t="s">
        <v>1878</v>
      </c>
      <c r="G6408" s="8" t="s">
        <v>4169</v>
      </c>
      <c r="N6408" t="s">
        <v>6678</v>
      </c>
      <c r="P6408" t="s">
        <v>1878</v>
      </c>
      <c r="Q6408">
        <v>157</v>
      </c>
    </row>
    <row r="6409" spans="4:17" x14ac:dyDescent="0.2">
      <c r="D6409" s="8" t="s">
        <v>1950</v>
      </c>
      <c r="G6409" s="8" t="s">
        <v>4243</v>
      </c>
      <c r="N6409" t="s">
        <v>6678</v>
      </c>
      <c r="P6409" t="s">
        <v>1950</v>
      </c>
      <c r="Q6409">
        <v>156</v>
      </c>
    </row>
    <row r="6410" spans="4:17" x14ac:dyDescent="0.2">
      <c r="D6410" s="8" t="s">
        <v>2092</v>
      </c>
      <c r="G6410" s="8" t="s">
        <v>4319</v>
      </c>
      <c r="N6410" t="s">
        <v>6678</v>
      </c>
      <c r="P6410" t="s">
        <v>2092</v>
      </c>
      <c r="Q6410">
        <v>138</v>
      </c>
    </row>
    <row r="6411" spans="4:17" x14ac:dyDescent="0.2">
      <c r="D6411" s="8" t="s">
        <v>3342</v>
      </c>
      <c r="G6411" s="8" t="s">
        <v>4439</v>
      </c>
      <c r="N6411" t="s">
        <v>6678</v>
      </c>
      <c r="P6411" t="s">
        <v>3342</v>
      </c>
      <c r="Q6411">
        <v>129</v>
      </c>
    </row>
    <row r="6412" spans="4:17" x14ac:dyDescent="0.2">
      <c r="D6412" s="8" t="s">
        <v>3398</v>
      </c>
      <c r="G6412" s="8" t="s">
        <v>7936</v>
      </c>
      <c r="N6412" t="s">
        <v>6678</v>
      </c>
      <c r="P6412" t="s">
        <v>3398</v>
      </c>
      <c r="Q6412">
        <v>116</v>
      </c>
    </row>
    <row r="6413" spans="4:17" x14ac:dyDescent="0.2">
      <c r="D6413" s="8" t="s">
        <v>6354</v>
      </c>
      <c r="G6413" s="8" t="s">
        <v>4578</v>
      </c>
      <c r="N6413" t="s">
        <v>6678</v>
      </c>
      <c r="P6413" t="s">
        <v>6354</v>
      </c>
      <c r="Q6413">
        <v>123</v>
      </c>
    </row>
    <row r="6414" spans="4:17" x14ac:dyDescent="0.2">
      <c r="D6414" s="8" t="s">
        <v>7147</v>
      </c>
      <c r="G6414" s="8" t="s">
        <v>4640</v>
      </c>
      <c r="N6414" t="s">
        <v>6678</v>
      </c>
      <c r="P6414" t="s">
        <v>7147</v>
      </c>
      <c r="Q6414">
        <v>112</v>
      </c>
    </row>
    <row r="6415" spans="4:17" x14ac:dyDescent="0.2">
      <c r="D6415" s="8" t="s">
        <v>5156</v>
      </c>
      <c r="G6415" s="8" t="s">
        <v>4772</v>
      </c>
      <c r="N6415" t="s">
        <v>6678</v>
      </c>
      <c r="P6415" t="s">
        <v>5156</v>
      </c>
      <c r="Q6415">
        <v>87</v>
      </c>
    </row>
    <row r="6416" spans="4:17" x14ac:dyDescent="0.2">
      <c r="D6416" s="8" t="s">
        <v>7944</v>
      </c>
      <c r="G6416" s="8" t="s">
        <v>2815</v>
      </c>
      <c r="N6416" t="s">
        <v>6678</v>
      </c>
      <c r="P6416" t="s">
        <v>7944</v>
      </c>
      <c r="Q6416">
        <v>71</v>
      </c>
    </row>
    <row r="6417" spans="4:17" x14ac:dyDescent="0.2">
      <c r="D6417" s="8" t="s">
        <v>5304</v>
      </c>
      <c r="G6417" s="8" t="s">
        <v>4982</v>
      </c>
      <c r="N6417" t="s">
        <v>6678</v>
      </c>
      <c r="P6417" t="s">
        <v>5304</v>
      </c>
      <c r="Q6417">
        <v>47</v>
      </c>
    </row>
    <row r="6418" spans="4:17" x14ac:dyDescent="0.2">
      <c r="D6418" s="8" t="s">
        <v>5106</v>
      </c>
      <c r="G6418" s="8" t="s">
        <v>4931</v>
      </c>
      <c r="N6418" t="s">
        <v>6678</v>
      </c>
      <c r="P6418" t="s">
        <v>5106</v>
      </c>
      <c r="Q6418">
        <v>114</v>
      </c>
    </row>
    <row r="6419" spans="4:17" x14ac:dyDescent="0.2">
      <c r="D6419" s="8" t="s">
        <v>7148</v>
      </c>
      <c r="G6419" s="8" t="s">
        <v>7937</v>
      </c>
      <c r="N6419" t="s">
        <v>6678</v>
      </c>
      <c r="P6419" t="s">
        <v>7148</v>
      </c>
      <c r="Q6419">
        <v>103</v>
      </c>
    </row>
    <row r="6420" spans="4:17" x14ac:dyDescent="0.2">
      <c r="D6420" s="8" t="s">
        <v>5135</v>
      </c>
      <c r="G6420" s="8" t="s">
        <v>5228</v>
      </c>
      <c r="N6420" t="s">
        <v>6678</v>
      </c>
      <c r="P6420" t="s">
        <v>5135</v>
      </c>
      <c r="Q6420">
        <v>89</v>
      </c>
    </row>
    <row r="6421" spans="4:17" x14ac:dyDescent="0.2">
      <c r="D6421" s="8" t="s">
        <v>5196</v>
      </c>
      <c r="G6421" s="8" t="s">
        <v>5288</v>
      </c>
      <c r="N6421" t="s">
        <v>6678</v>
      </c>
      <c r="P6421" t="s">
        <v>5196</v>
      </c>
      <c r="Q6421">
        <v>84</v>
      </c>
    </row>
    <row r="6422" spans="4:17" x14ac:dyDescent="0.2">
      <c r="D6422" s="8" t="s">
        <v>7945</v>
      </c>
      <c r="G6422" s="8" t="s">
        <v>5392</v>
      </c>
      <c r="N6422" t="s">
        <v>6678</v>
      </c>
      <c r="P6422" t="s">
        <v>7945</v>
      </c>
      <c r="Q6422">
        <v>69</v>
      </c>
    </row>
    <row r="6423" spans="4:17" x14ac:dyDescent="0.2">
      <c r="D6423" s="8" t="s">
        <v>5301</v>
      </c>
      <c r="G6423" s="8" t="s">
        <v>7146</v>
      </c>
      <c r="N6423" t="s">
        <v>6678</v>
      </c>
      <c r="P6423" t="s">
        <v>5301</v>
      </c>
      <c r="Q6423">
        <v>56</v>
      </c>
    </row>
    <row r="6424" spans="4:17" x14ac:dyDescent="0.2">
      <c r="D6424" s="8" t="s">
        <v>6326</v>
      </c>
      <c r="G6424" s="8" t="s">
        <v>5563</v>
      </c>
      <c r="N6424" t="s">
        <v>6678</v>
      </c>
      <c r="P6424" t="s">
        <v>6326</v>
      </c>
      <c r="Q6424">
        <v>57</v>
      </c>
    </row>
    <row r="6425" spans="4:17" x14ac:dyDescent="0.2">
      <c r="D6425" s="8" t="s">
        <v>8163</v>
      </c>
      <c r="G6425" s="8" t="s">
        <v>5593</v>
      </c>
      <c r="N6425" t="s">
        <v>6678</v>
      </c>
      <c r="P6425" t="s">
        <v>8163</v>
      </c>
      <c r="Q6425">
        <v>59</v>
      </c>
    </row>
    <row r="6426" spans="4:17" x14ac:dyDescent="0.2">
      <c r="D6426" s="8" t="s">
        <v>3864</v>
      </c>
      <c r="G6426" s="8" t="s">
        <v>7938</v>
      </c>
      <c r="N6426" t="s">
        <v>6678</v>
      </c>
      <c r="P6426" t="s">
        <v>3864</v>
      </c>
      <c r="Q6426">
        <v>41</v>
      </c>
    </row>
    <row r="6427" spans="4:17" x14ac:dyDescent="0.2">
      <c r="D6427" s="8" t="s">
        <v>3969</v>
      </c>
      <c r="G6427" s="8" t="s">
        <v>5651</v>
      </c>
      <c r="N6427" t="s">
        <v>6678</v>
      </c>
      <c r="P6427" t="s">
        <v>3969</v>
      </c>
      <c r="Q6427">
        <v>25</v>
      </c>
    </row>
    <row r="6428" spans="4:17" x14ac:dyDescent="0.2">
      <c r="D6428" s="8" t="s">
        <v>5777</v>
      </c>
      <c r="G6428" s="8" t="s">
        <v>5717</v>
      </c>
      <c r="N6428" t="s">
        <v>6678</v>
      </c>
      <c r="P6428" t="s">
        <v>5777</v>
      </c>
      <c r="Q6428">
        <v>75</v>
      </c>
    </row>
    <row r="6429" spans="4:17" x14ac:dyDescent="0.2">
      <c r="D6429" s="8" t="s">
        <v>5952</v>
      </c>
      <c r="G6429" s="8" t="s">
        <v>5817</v>
      </c>
      <c r="N6429" t="s">
        <v>6678</v>
      </c>
      <c r="P6429" t="s">
        <v>5952</v>
      </c>
      <c r="Q6429">
        <v>43</v>
      </c>
    </row>
    <row r="6430" spans="4:17" x14ac:dyDescent="0.2">
      <c r="G6430" s="8" t="s">
        <v>6750</v>
      </c>
      <c r="N6430" t="s">
        <v>6678</v>
      </c>
      <c r="Q6430" t="s">
        <v>6678</v>
      </c>
    </row>
    <row r="6431" spans="4:17" x14ac:dyDescent="0.2">
      <c r="G6431" s="8" t="s">
        <v>8470</v>
      </c>
      <c r="N6431" t="s">
        <v>6678</v>
      </c>
      <c r="Q6431" t="s">
        <v>6678</v>
      </c>
    </row>
    <row r="6432" spans="4:17" x14ac:dyDescent="0.2">
      <c r="G6432" s="8" t="s">
        <v>5932</v>
      </c>
      <c r="N6432" t="s">
        <v>6678</v>
      </c>
      <c r="Q6432" t="s">
        <v>6678</v>
      </c>
    </row>
    <row r="6433" spans="7:17" x14ac:dyDescent="0.2">
      <c r="G6433" s="8" t="s">
        <v>6052</v>
      </c>
      <c r="N6433" t="s">
        <v>6678</v>
      </c>
      <c r="Q6433" t="s">
        <v>6678</v>
      </c>
    </row>
    <row r="6434" spans="7:17" x14ac:dyDescent="0.2">
      <c r="G6434" s="8" t="s">
        <v>6159</v>
      </c>
      <c r="N6434" t="s">
        <v>6678</v>
      </c>
      <c r="Q6434" t="s">
        <v>6678</v>
      </c>
    </row>
    <row r="6435" spans="7:17" x14ac:dyDescent="0.2">
      <c r="G6435" s="8" t="s">
        <v>7940</v>
      </c>
      <c r="N6435" t="s">
        <v>6678</v>
      </c>
      <c r="Q6435" t="s">
        <v>6678</v>
      </c>
    </row>
    <row r="6436" spans="7:17" x14ac:dyDescent="0.2">
      <c r="G6436" s="8" t="s">
        <v>2770</v>
      </c>
      <c r="N6436" t="s">
        <v>6678</v>
      </c>
      <c r="Q6436" t="s">
        <v>6678</v>
      </c>
    </row>
    <row r="6437" spans="7:17" x14ac:dyDescent="0.2">
      <c r="G6437" s="8" t="s">
        <v>2374</v>
      </c>
      <c r="N6437" t="s">
        <v>6678</v>
      </c>
      <c r="Q6437" t="s">
        <v>6678</v>
      </c>
    </row>
    <row r="6438" spans="7:17" x14ac:dyDescent="0.2">
      <c r="G6438" s="8" t="s">
        <v>6279</v>
      </c>
      <c r="N6438" t="s">
        <v>6678</v>
      </c>
      <c r="Q6438" t="s">
        <v>6678</v>
      </c>
    </row>
    <row r="6439" spans="7:17" x14ac:dyDescent="0.2">
      <c r="G6439" s="8" t="s">
        <v>6270</v>
      </c>
      <c r="N6439" t="s">
        <v>6678</v>
      </c>
      <c r="Q6439" t="s">
        <v>6678</v>
      </c>
    </row>
    <row r="6440" spans="7:17" x14ac:dyDescent="0.2">
      <c r="G6440" s="8" t="s">
        <v>8029</v>
      </c>
      <c r="N6440" t="s">
        <v>6678</v>
      </c>
      <c r="Q6440" t="s">
        <v>6678</v>
      </c>
    </row>
    <row r="6441" spans="7:17" x14ac:dyDescent="0.2">
      <c r="G6441" s="8" t="s">
        <v>1595</v>
      </c>
      <c r="N6441" t="s">
        <v>6678</v>
      </c>
      <c r="Q6441" t="s">
        <v>6678</v>
      </c>
    </row>
    <row r="6442" spans="7:17" x14ac:dyDescent="0.2">
      <c r="G6442" s="8" t="s">
        <v>2982</v>
      </c>
      <c r="N6442" t="s">
        <v>6678</v>
      </c>
      <c r="Q6442" t="s">
        <v>6678</v>
      </c>
    </row>
    <row r="6443" spans="7:17" x14ac:dyDescent="0.2">
      <c r="G6443" s="8" t="s">
        <v>7941</v>
      </c>
      <c r="N6443" t="s">
        <v>6678</v>
      </c>
      <c r="Q6443" t="s">
        <v>6678</v>
      </c>
    </row>
    <row r="6444" spans="7:17" x14ac:dyDescent="0.2">
      <c r="G6444" s="8" t="s">
        <v>1748</v>
      </c>
      <c r="N6444" t="s">
        <v>6678</v>
      </c>
      <c r="Q6444" t="s">
        <v>6678</v>
      </c>
    </row>
    <row r="6445" spans="7:17" x14ac:dyDescent="0.2">
      <c r="G6445" s="8" t="s">
        <v>3028</v>
      </c>
      <c r="N6445" t="s">
        <v>6678</v>
      </c>
      <c r="Q6445" t="s">
        <v>6678</v>
      </c>
    </row>
    <row r="6446" spans="7:17" x14ac:dyDescent="0.2">
      <c r="G6446" s="8" t="s">
        <v>3062</v>
      </c>
      <c r="N6446" t="s">
        <v>6678</v>
      </c>
      <c r="Q6446" t="s">
        <v>6678</v>
      </c>
    </row>
    <row r="6447" spans="7:17" x14ac:dyDescent="0.2">
      <c r="G6447" s="8" t="s">
        <v>7077</v>
      </c>
      <c r="N6447" t="s">
        <v>6678</v>
      </c>
      <c r="Q6447" t="s">
        <v>6678</v>
      </c>
    </row>
    <row r="6448" spans="7:17" x14ac:dyDescent="0.2">
      <c r="G6448" s="8" t="s">
        <v>7942</v>
      </c>
      <c r="N6448" t="s">
        <v>6678</v>
      </c>
      <c r="Q6448" t="s">
        <v>6678</v>
      </c>
    </row>
    <row r="6449" spans="7:17" x14ac:dyDescent="0.2">
      <c r="G6449" s="8" t="s">
        <v>3085</v>
      </c>
      <c r="N6449" t="s">
        <v>6678</v>
      </c>
      <c r="Q6449" t="s">
        <v>6678</v>
      </c>
    </row>
    <row r="6450" spans="7:17" x14ac:dyDescent="0.2">
      <c r="G6450" s="8" t="s">
        <v>3119</v>
      </c>
      <c r="N6450" t="s">
        <v>6678</v>
      </c>
      <c r="Q6450" t="s">
        <v>6678</v>
      </c>
    </row>
    <row r="6451" spans="7:17" x14ac:dyDescent="0.2">
      <c r="G6451" s="8" t="s">
        <v>3112</v>
      </c>
      <c r="N6451" t="s">
        <v>6678</v>
      </c>
      <c r="Q6451" t="s">
        <v>6678</v>
      </c>
    </row>
    <row r="6452" spans="7:17" x14ac:dyDescent="0.2">
      <c r="G6452" s="8" t="s">
        <v>3134</v>
      </c>
      <c r="N6452" t="s">
        <v>6678</v>
      </c>
      <c r="Q6452" t="s">
        <v>6678</v>
      </c>
    </row>
    <row r="6453" spans="7:17" x14ac:dyDescent="0.2">
      <c r="G6453" s="8" t="s">
        <v>3077</v>
      </c>
      <c r="N6453" t="s">
        <v>6678</v>
      </c>
      <c r="Q6453" t="s">
        <v>6678</v>
      </c>
    </row>
    <row r="6454" spans="7:17" x14ac:dyDescent="0.2">
      <c r="G6454" s="8" t="s">
        <v>3181</v>
      </c>
      <c r="N6454" t="s">
        <v>6678</v>
      </c>
      <c r="Q6454" t="s">
        <v>6678</v>
      </c>
    </row>
    <row r="6455" spans="7:17" x14ac:dyDescent="0.2">
      <c r="G6455" s="8" t="s">
        <v>3222</v>
      </c>
      <c r="N6455" t="s">
        <v>6678</v>
      </c>
      <c r="Q6455" t="s">
        <v>6678</v>
      </c>
    </row>
    <row r="6456" spans="7:17" x14ac:dyDescent="0.2">
      <c r="G6456" s="8" t="s">
        <v>3209</v>
      </c>
      <c r="N6456" t="s">
        <v>6678</v>
      </c>
      <c r="Q6456" t="s">
        <v>6678</v>
      </c>
    </row>
    <row r="6457" spans="7:17" x14ac:dyDescent="0.2">
      <c r="G6457" s="8" t="s">
        <v>3246</v>
      </c>
      <c r="N6457" t="s">
        <v>6678</v>
      </c>
      <c r="Q6457" t="s">
        <v>6678</v>
      </c>
    </row>
    <row r="6458" spans="7:17" x14ac:dyDescent="0.2">
      <c r="G6458" s="8" t="s">
        <v>3274</v>
      </c>
      <c r="N6458" t="s">
        <v>6678</v>
      </c>
      <c r="Q6458" t="s">
        <v>6678</v>
      </c>
    </row>
    <row r="6459" spans="7:17" x14ac:dyDescent="0.2">
      <c r="G6459" s="8" t="s">
        <v>7943</v>
      </c>
      <c r="N6459" t="s">
        <v>6678</v>
      </c>
      <c r="Q6459" t="s">
        <v>6678</v>
      </c>
    </row>
    <row r="6460" spans="7:17" x14ac:dyDescent="0.2">
      <c r="G6460" s="8" t="s">
        <v>8030</v>
      </c>
      <c r="N6460" t="s">
        <v>6678</v>
      </c>
      <c r="Q6460" t="s">
        <v>6678</v>
      </c>
    </row>
    <row r="6461" spans="7:17" x14ac:dyDescent="0.2">
      <c r="G6461" s="8" t="s">
        <v>8162</v>
      </c>
      <c r="N6461" t="s">
        <v>6678</v>
      </c>
      <c r="Q6461" t="s">
        <v>6678</v>
      </c>
    </row>
    <row r="6462" spans="7:17" x14ac:dyDescent="0.2">
      <c r="G6462" s="8" t="s">
        <v>2883</v>
      </c>
      <c r="N6462" t="s">
        <v>6678</v>
      </c>
      <c r="Q6462" t="s">
        <v>6678</v>
      </c>
    </row>
    <row r="6463" spans="7:17" x14ac:dyDescent="0.2">
      <c r="G6463" s="8" t="s">
        <v>2434</v>
      </c>
      <c r="N6463" t="s">
        <v>6678</v>
      </c>
      <c r="Q6463" t="s">
        <v>6678</v>
      </c>
    </row>
    <row r="6464" spans="7:17" x14ac:dyDescent="0.2">
      <c r="G6464" s="8" t="s">
        <v>1878</v>
      </c>
      <c r="N6464" t="s">
        <v>6678</v>
      </c>
      <c r="Q6464" t="s">
        <v>6678</v>
      </c>
    </row>
    <row r="6465" spans="7:17" x14ac:dyDescent="0.2">
      <c r="G6465" s="8" t="s">
        <v>1950</v>
      </c>
      <c r="N6465" t="s">
        <v>6678</v>
      </c>
      <c r="Q6465" t="s">
        <v>6678</v>
      </c>
    </row>
    <row r="6466" spans="7:17" x14ac:dyDescent="0.2">
      <c r="G6466" s="8" t="s">
        <v>2092</v>
      </c>
      <c r="N6466" t="s">
        <v>6678</v>
      </c>
      <c r="Q6466" t="s">
        <v>6678</v>
      </c>
    </row>
    <row r="6467" spans="7:17" x14ac:dyDescent="0.2">
      <c r="G6467" s="8" t="s">
        <v>3342</v>
      </c>
      <c r="N6467" t="s">
        <v>6678</v>
      </c>
      <c r="Q6467" t="s">
        <v>6678</v>
      </c>
    </row>
    <row r="6468" spans="7:17" x14ac:dyDescent="0.2">
      <c r="G6468" s="8" t="s">
        <v>3398</v>
      </c>
      <c r="N6468" t="s">
        <v>6678</v>
      </c>
      <c r="Q6468" t="s">
        <v>6678</v>
      </c>
    </row>
    <row r="6469" spans="7:17" x14ac:dyDescent="0.2">
      <c r="G6469" s="8" t="s">
        <v>6354</v>
      </c>
      <c r="N6469" t="s">
        <v>6678</v>
      </c>
      <c r="Q6469" t="s">
        <v>6678</v>
      </c>
    </row>
    <row r="6470" spans="7:17" x14ac:dyDescent="0.2">
      <c r="G6470" s="8" t="s">
        <v>6344</v>
      </c>
      <c r="N6470" t="s">
        <v>6678</v>
      </c>
      <c r="Q6470" t="s">
        <v>6678</v>
      </c>
    </row>
    <row r="6471" spans="7:17" x14ac:dyDescent="0.2">
      <c r="G6471" s="8" t="s">
        <v>7147</v>
      </c>
      <c r="N6471" t="s">
        <v>6678</v>
      </c>
      <c r="Q6471" t="s">
        <v>6678</v>
      </c>
    </row>
    <row r="6472" spans="7:17" x14ac:dyDescent="0.2">
      <c r="G6472" s="8" t="s">
        <v>5156</v>
      </c>
      <c r="N6472" t="s">
        <v>6678</v>
      </c>
      <c r="Q6472" t="s">
        <v>6678</v>
      </c>
    </row>
    <row r="6473" spans="7:17" x14ac:dyDescent="0.2">
      <c r="G6473" s="8" t="s">
        <v>7944</v>
      </c>
      <c r="N6473" t="s">
        <v>6678</v>
      </c>
      <c r="Q6473" t="s">
        <v>6678</v>
      </c>
    </row>
    <row r="6474" spans="7:17" x14ac:dyDescent="0.2">
      <c r="G6474" s="8" t="s">
        <v>5304</v>
      </c>
      <c r="N6474" t="s">
        <v>6678</v>
      </c>
      <c r="Q6474" t="s">
        <v>6678</v>
      </c>
    </row>
    <row r="6475" spans="7:17" x14ac:dyDescent="0.2">
      <c r="G6475" s="8" t="s">
        <v>5106</v>
      </c>
      <c r="N6475" t="s">
        <v>6678</v>
      </c>
      <c r="Q6475" t="s">
        <v>6678</v>
      </c>
    </row>
    <row r="6476" spans="7:17" x14ac:dyDescent="0.2">
      <c r="G6476" s="8" t="s">
        <v>7148</v>
      </c>
      <c r="N6476" t="s">
        <v>6678</v>
      </c>
      <c r="Q6476" t="s">
        <v>6678</v>
      </c>
    </row>
    <row r="6477" spans="7:17" x14ac:dyDescent="0.2">
      <c r="G6477" s="8" t="s">
        <v>5135</v>
      </c>
      <c r="N6477" t="s">
        <v>6678</v>
      </c>
      <c r="Q6477" t="s">
        <v>6678</v>
      </c>
    </row>
    <row r="6478" spans="7:17" x14ac:dyDescent="0.2">
      <c r="G6478" s="8" t="s">
        <v>5196</v>
      </c>
      <c r="N6478" t="s">
        <v>6678</v>
      </c>
      <c r="Q6478" t="s">
        <v>6678</v>
      </c>
    </row>
    <row r="6479" spans="7:17" x14ac:dyDescent="0.2">
      <c r="G6479" s="8" t="s">
        <v>7945</v>
      </c>
      <c r="N6479" t="s">
        <v>6678</v>
      </c>
      <c r="Q6479" t="s">
        <v>6678</v>
      </c>
    </row>
    <row r="6480" spans="7:17" x14ac:dyDescent="0.2">
      <c r="G6480" s="8" t="s">
        <v>5301</v>
      </c>
      <c r="N6480" t="s">
        <v>6678</v>
      </c>
      <c r="Q6480" t="s">
        <v>6678</v>
      </c>
    </row>
    <row r="6481" spans="7:17" x14ac:dyDescent="0.2">
      <c r="G6481" s="8" t="s">
        <v>8471</v>
      </c>
      <c r="N6481" t="s">
        <v>6678</v>
      </c>
      <c r="Q6481" t="s">
        <v>6678</v>
      </c>
    </row>
    <row r="6482" spans="7:17" x14ac:dyDescent="0.2">
      <c r="G6482" s="8" t="s">
        <v>6326</v>
      </c>
      <c r="N6482" t="s">
        <v>6678</v>
      </c>
      <c r="Q6482" t="s">
        <v>6678</v>
      </c>
    </row>
    <row r="6483" spans="7:17" x14ac:dyDescent="0.2">
      <c r="G6483" s="8" t="s">
        <v>3864</v>
      </c>
      <c r="N6483" t="s">
        <v>6678</v>
      </c>
      <c r="Q6483" t="s">
        <v>6678</v>
      </c>
    </row>
    <row r="6484" spans="7:17" x14ac:dyDescent="0.2">
      <c r="G6484" s="8" t="s">
        <v>3969</v>
      </c>
      <c r="N6484" t="s">
        <v>6678</v>
      </c>
      <c r="Q6484" t="s">
        <v>6678</v>
      </c>
    </row>
    <row r="6485" spans="7:17" x14ac:dyDescent="0.2">
      <c r="G6485" s="8" t="s">
        <v>5777</v>
      </c>
      <c r="N6485" t="s">
        <v>6678</v>
      </c>
      <c r="Q6485" t="s">
        <v>6678</v>
      </c>
    </row>
    <row r="6486" spans="7:17" x14ac:dyDescent="0.2">
      <c r="G6486" s="8" t="s">
        <v>5952</v>
      </c>
      <c r="N6486" t="s">
        <v>6678</v>
      </c>
      <c r="Q6486" t="s">
        <v>6678</v>
      </c>
    </row>
    <row r="6487" spans="7:17" x14ac:dyDescent="0.2">
      <c r="N6487" t="s">
        <v>6678</v>
      </c>
      <c r="Q6487" t="s">
        <v>6678</v>
      </c>
    </row>
    <row r="6488" spans="7:17" x14ac:dyDescent="0.2">
      <c r="N6488" t="s">
        <v>6678</v>
      </c>
      <c r="Q6488" t="s">
        <v>6678</v>
      </c>
    </row>
    <row r="6489" spans="7:17" x14ac:dyDescent="0.2">
      <c r="N6489" t="s">
        <v>6678</v>
      </c>
      <c r="Q6489" t="s">
        <v>6678</v>
      </c>
    </row>
    <row r="6490" spans="7:17" x14ac:dyDescent="0.2">
      <c r="N6490" t="s">
        <v>6678</v>
      </c>
      <c r="Q6490" t="s">
        <v>6678</v>
      </c>
    </row>
    <row r="6491" spans="7:17" x14ac:dyDescent="0.2">
      <c r="N6491" t="s">
        <v>6678</v>
      </c>
      <c r="Q6491" t="s">
        <v>6678</v>
      </c>
    </row>
    <row r="6492" spans="7:17" x14ac:dyDescent="0.2">
      <c r="N6492" t="s">
        <v>6678</v>
      </c>
      <c r="Q6492" t="s">
        <v>6678</v>
      </c>
    </row>
    <row r="6493" spans="7:17" x14ac:dyDescent="0.2">
      <c r="N6493" t="s">
        <v>6678</v>
      </c>
      <c r="Q6493" t="s">
        <v>6678</v>
      </c>
    </row>
    <row r="6494" spans="7:17" x14ac:dyDescent="0.2">
      <c r="N6494" t="s">
        <v>6678</v>
      </c>
      <c r="Q6494" t="s">
        <v>6678</v>
      </c>
    </row>
    <row r="6495" spans="7:17" x14ac:dyDescent="0.2">
      <c r="N6495" t="s">
        <v>6678</v>
      </c>
      <c r="Q6495" t="s">
        <v>6678</v>
      </c>
    </row>
    <row r="6496" spans="7:17" x14ac:dyDescent="0.2">
      <c r="N6496" t="s">
        <v>6678</v>
      </c>
      <c r="Q6496" t="s">
        <v>6678</v>
      </c>
    </row>
    <row r="6497" spans="14:17" x14ac:dyDescent="0.2">
      <c r="N6497" t="s">
        <v>6678</v>
      </c>
      <c r="Q6497" t="s">
        <v>6678</v>
      </c>
    </row>
    <row r="6498" spans="14:17" x14ac:dyDescent="0.2">
      <c r="N6498" t="s">
        <v>6678</v>
      </c>
      <c r="Q6498" t="s">
        <v>6678</v>
      </c>
    </row>
    <row r="6499" spans="14:17" x14ac:dyDescent="0.2">
      <c r="N6499" t="s">
        <v>6678</v>
      </c>
      <c r="Q6499" t="s">
        <v>6678</v>
      </c>
    </row>
    <row r="6500" spans="14:17" x14ac:dyDescent="0.2">
      <c r="N6500" t="s">
        <v>6678</v>
      </c>
      <c r="Q6500" t="s">
        <v>6678</v>
      </c>
    </row>
    <row r="6501" spans="14:17" x14ac:dyDescent="0.2">
      <c r="N6501" t="s">
        <v>6678</v>
      </c>
      <c r="Q6501" t="s">
        <v>6678</v>
      </c>
    </row>
    <row r="6502" spans="14:17" x14ac:dyDescent="0.2">
      <c r="N6502" t="s">
        <v>6678</v>
      </c>
      <c r="Q6502" t="s">
        <v>6678</v>
      </c>
    </row>
    <row r="6503" spans="14:17" x14ac:dyDescent="0.2">
      <c r="N6503" t="s">
        <v>6678</v>
      </c>
      <c r="Q6503" t="s">
        <v>6678</v>
      </c>
    </row>
    <row r="6504" spans="14:17" x14ac:dyDescent="0.2">
      <c r="N6504" t="s">
        <v>6678</v>
      </c>
      <c r="Q6504" t="s">
        <v>6678</v>
      </c>
    </row>
    <row r="6505" spans="14:17" x14ac:dyDescent="0.2">
      <c r="N6505" t="s">
        <v>6678</v>
      </c>
      <c r="Q6505" t="s">
        <v>6678</v>
      </c>
    </row>
    <row r="6506" spans="14:17" x14ac:dyDescent="0.2">
      <c r="N6506" t="s">
        <v>6678</v>
      </c>
      <c r="Q6506" t="s">
        <v>6678</v>
      </c>
    </row>
    <row r="6507" spans="14:17" x14ac:dyDescent="0.2">
      <c r="N6507" t="s">
        <v>6678</v>
      </c>
      <c r="Q6507" t="s">
        <v>6678</v>
      </c>
    </row>
    <row r="6508" spans="14:17" x14ac:dyDescent="0.2">
      <c r="N6508" t="s">
        <v>6678</v>
      </c>
      <c r="Q6508" t="s">
        <v>6678</v>
      </c>
    </row>
    <row r="6509" spans="14:17" x14ac:dyDescent="0.2">
      <c r="N6509" t="s">
        <v>6678</v>
      </c>
      <c r="Q6509" t="s">
        <v>6678</v>
      </c>
    </row>
    <row r="6510" spans="14:17" x14ac:dyDescent="0.2">
      <c r="N6510" t="s">
        <v>6678</v>
      </c>
      <c r="Q6510" t="s">
        <v>6678</v>
      </c>
    </row>
    <row r="6511" spans="14:17" x14ac:dyDescent="0.2">
      <c r="N6511" t="s">
        <v>6678</v>
      </c>
      <c r="Q6511" t="s">
        <v>6678</v>
      </c>
    </row>
    <row r="6512" spans="14:17" x14ac:dyDescent="0.2">
      <c r="N6512" t="s">
        <v>6678</v>
      </c>
      <c r="Q6512" t="s">
        <v>6678</v>
      </c>
    </row>
    <row r="6513" spans="14:17" x14ac:dyDescent="0.2">
      <c r="N6513" t="s">
        <v>6678</v>
      </c>
      <c r="Q6513" t="s">
        <v>6678</v>
      </c>
    </row>
    <row r="6514" spans="14:17" x14ac:dyDescent="0.2">
      <c r="N6514" t="s">
        <v>6678</v>
      </c>
      <c r="Q6514" t="s">
        <v>6678</v>
      </c>
    </row>
    <row r="6515" spans="14:17" x14ac:dyDescent="0.2">
      <c r="N6515" t="s">
        <v>6678</v>
      </c>
      <c r="Q6515" t="s">
        <v>6678</v>
      </c>
    </row>
    <row r="6516" spans="14:17" x14ac:dyDescent="0.2">
      <c r="N6516" t="s">
        <v>6678</v>
      </c>
      <c r="Q6516" t="s">
        <v>6678</v>
      </c>
    </row>
    <row r="6517" spans="14:17" x14ac:dyDescent="0.2">
      <c r="N6517" t="s">
        <v>6678</v>
      </c>
      <c r="Q6517" t="s">
        <v>6678</v>
      </c>
    </row>
    <row r="6518" spans="14:17" x14ac:dyDescent="0.2">
      <c r="N6518" t="s">
        <v>6678</v>
      </c>
      <c r="Q6518" t="s">
        <v>6678</v>
      </c>
    </row>
    <row r="6519" spans="14:17" x14ac:dyDescent="0.2">
      <c r="N6519" t="s">
        <v>6678</v>
      </c>
      <c r="Q6519" t="s">
        <v>6678</v>
      </c>
    </row>
    <row r="6520" spans="14:17" x14ac:dyDescent="0.2">
      <c r="N6520" t="s">
        <v>6678</v>
      </c>
      <c r="Q6520" t="s">
        <v>6678</v>
      </c>
    </row>
    <row r="6521" spans="14:17" x14ac:dyDescent="0.2">
      <c r="N6521" t="s">
        <v>6678</v>
      </c>
      <c r="Q6521" t="s">
        <v>6678</v>
      </c>
    </row>
    <row r="6522" spans="14:17" x14ac:dyDescent="0.2">
      <c r="N6522" t="s">
        <v>6678</v>
      </c>
      <c r="Q6522" t="s">
        <v>6678</v>
      </c>
    </row>
    <row r="6523" spans="14:17" x14ac:dyDescent="0.2">
      <c r="N6523" t="s">
        <v>6678</v>
      </c>
      <c r="Q6523" t="s">
        <v>6678</v>
      </c>
    </row>
    <row r="6524" spans="14:17" x14ac:dyDescent="0.2">
      <c r="N6524" t="s">
        <v>6678</v>
      </c>
      <c r="Q6524" t="s">
        <v>6678</v>
      </c>
    </row>
    <row r="6525" spans="14:17" x14ac:dyDescent="0.2">
      <c r="N6525" t="s">
        <v>6678</v>
      </c>
      <c r="Q6525" t="s">
        <v>6678</v>
      </c>
    </row>
    <row r="6526" spans="14:17" x14ac:dyDescent="0.2">
      <c r="N6526" t="s">
        <v>6678</v>
      </c>
      <c r="Q6526" t="s">
        <v>6678</v>
      </c>
    </row>
    <row r="6527" spans="14:17" x14ac:dyDescent="0.2">
      <c r="N6527" t="s">
        <v>6678</v>
      </c>
      <c r="Q6527" t="s">
        <v>6678</v>
      </c>
    </row>
    <row r="6528" spans="14:17" x14ac:dyDescent="0.2">
      <c r="N6528" t="s">
        <v>6678</v>
      </c>
      <c r="Q6528" t="s">
        <v>6678</v>
      </c>
    </row>
    <row r="6529" spans="14:17" x14ac:dyDescent="0.2">
      <c r="N6529" t="s">
        <v>6678</v>
      </c>
      <c r="Q6529" t="s">
        <v>6678</v>
      </c>
    </row>
    <row r="6530" spans="14:17" x14ac:dyDescent="0.2">
      <c r="N6530" t="s">
        <v>6678</v>
      </c>
      <c r="Q6530" t="s">
        <v>6678</v>
      </c>
    </row>
    <row r="6531" spans="14:17" x14ac:dyDescent="0.2">
      <c r="N6531" t="s">
        <v>6678</v>
      </c>
      <c r="Q6531" t="s">
        <v>6678</v>
      </c>
    </row>
    <row r="6532" spans="14:17" x14ac:dyDescent="0.2">
      <c r="N6532" t="s">
        <v>6678</v>
      </c>
      <c r="Q6532" t="s">
        <v>6678</v>
      </c>
    </row>
    <row r="6533" spans="14:17" x14ac:dyDescent="0.2">
      <c r="N6533" t="s">
        <v>6678</v>
      </c>
      <c r="Q6533" t="s">
        <v>6678</v>
      </c>
    </row>
    <row r="6534" spans="14:17" x14ac:dyDescent="0.2">
      <c r="N6534" t="s">
        <v>6678</v>
      </c>
      <c r="Q6534" t="s">
        <v>6678</v>
      </c>
    </row>
    <row r="6535" spans="14:17" x14ac:dyDescent="0.2">
      <c r="N6535" t="s">
        <v>6678</v>
      </c>
      <c r="Q6535" t="s">
        <v>6678</v>
      </c>
    </row>
    <row r="6536" spans="14:17" x14ac:dyDescent="0.2">
      <c r="N6536" t="s">
        <v>6678</v>
      </c>
      <c r="Q6536" t="s">
        <v>6678</v>
      </c>
    </row>
    <row r="6537" spans="14:17" x14ac:dyDescent="0.2">
      <c r="N6537" t="s">
        <v>6678</v>
      </c>
      <c r="Q6537" t="s">
        <v>6678</v>
      </c>
    </row>
    <row r="6538" spans="14:17" x14ac:dyDescent="0.2">
      <c r="N6538" t="s">
        <v>6678</v>
      </c>
      <c r="Q6538" t="s">
        <v>6678</v>
      </c>
    </row>
    <row r="6539" spans="14:17" x14ac:dyDescent="0.2">
      <c r="N6539" t="s">
        <v>6678</v>
      </c>
      <c r="Q6539" t="s">
        <v>6678</v>
      </c>
    </row>
    <row r="6540" spans="14:17" x14ac:dyDescent="0.2">
      <c r="N6540" t="s">
        <v>6678</v>
      </c>
      <c r="Q6540" t="s">
        <v>6678</v>
      </c>
    </row>
    <row r="6541" spans="14:17" x14ac:dyDescent="0.2">
      <c r="N6541" t="s">
        <v>6678</v>
      </c>
      <c r="Q6541" t="s">
        <v>6678</v>
      </c>
    </row>
    <row r="6542" spans="14:17" x14ac:dyDescent="0.2">
      <c r="N6542" t="s">
        <v>6678</v>
      </c>
      <c r="Q6542" t="s">
        <v>6678</v>
      </c>
    </row>
    <row r="6543" spans="14:17" x14ac:dyDescent="0.2">
      <c r="N6543" t="s">
        <v>6678</v>
      </c>
      <c r="Q6543" t="s">
        <v>6678</v>
      </c>
    </row>
    <row r="6544" spans="14:17" x14ac:dyDescent="0.2">
      <c r="N6544" t="s">
        <v>6678</v>
      </c>
      <c r="Q6544" t="s">
        <v>6678</v>
      </c>
    </row>
    <row r="6545" spans="14:17" x14ac:dyDescent="0.2">
      <c r="N6545" t="s">
        <v>6678</v>
      </c>
      <c r="Q6545" t="s">
        <v>6678</v>
      </c>
    </row>
    <row r="6546" spans="14:17" x14ac:dyDescent="0.2">
      <c r="N6546" t="s">
        <v>6678</v>
      </c>
      <c r="Q6546" t="s">
        <v>6678</v>
      </c>
    </row>
    <row r="6547" spans="14:17" x14ac:dyDescent="0.2">
      <c r="N6547" t="s">
        <v>6678</v>
      </c>
      <c r="Q6547" t="s">
        <v>6678</v>
      </c>
    </row>
    <row r="6548" spans="14:17" x14ac:dyDescent="0.2">
      <c r="N6548" t="s">
        <v>6678</v>
      </c>
      <c r="Q6548" t="s">
        <v>6678</v>
      </c>
    </row>
    <row r="6549" spans="14:17" x14ac:dyDescent="0.2">
      <c r="N6549" t="s">
        <v>6678</v>
      </c>
      <c r="Q6549" t="s">
        <v>6678</v>
      </c>
    </row>
    <row r="6550" spans="14:17" x14ac:dyDescent="0.2">
      <c r="N6550" t="s">
        <v>6678</v>
      </c>
      <c r="Q6550" t="s">
        <v>6678</v>
      </c>
    </row>
    <row r="6551" spans="14:17" x14ac:dyDescent="0.2">
      <c r="N6551" t="s">
        <v>6678</v>
      </c>
      <c r="Q6551" t="s">
        <v>6678</v>
      </c>
    </row>
    <row r="6552" spans="14:17" x14ac:dyDescent="0.2">
      <c r="N6552" t="s">
        <v>6678</v>
      </c>
      <c r="Q6552" t="s">
        <v>6678</v>
      </c>
    </row>
    <row r="6553" spans="14:17" x14ac:dyDescent="0.2">
      <c r="N6553" t="s">
        <v>6678</v>
      </c>
      <c r="Q6553" t="s">
        <v>6678</v>
      </c>
    </row>
    <row r="6554" spans="14:17" x14ac:dyDescent="0.2">
      <c r="N6554" t="s">
        <v>6678</v>
      </c>
      <c r="Q6554" t="s">
        <v>6678</v>
      </c>
    </row>
    <row r="6555" spans="14:17" x14ac:dyDescent="0.2">
      <c r="N6555" t="s">
        <v>6678</v>
      </c>
      <c r="Q6555" t="s">
        <v>6678</v>
      </c>
    </row>
    <row r="6556" spans="14:17" x14ac:dyDescent="0.2">
      <c r="N6556" t="s">
        <v>6678</v>
      </c>
      <c r="Q6556" t="s">
        <v>6678</v>
      </c>
    </row>
    <row r="6557" spans="14:17" x14ac:dyDescent="0.2">
      <c r="N6557" t="s">
        <v>6678</v>
      </c>
      <c r="Q6557" t="s">
        <v>6678</v>
      </c>
    </row>
    <row r="6558" spans="14:17" x14ac:dyDescent="0.2">
      <c r="N6558" t="s">
        <v>6678</v>
      </c>
      <c r="Q6558" t="s">
        <v>6678</v>
      </c>
    </row>
    <row r="6559" spans="14:17" x14ac:dyDescent="0.2">
      <c r="N6559" t="s">
        <v>6678</v>
      </c>
      <c r="Q6559" t="s">
        <v>6678</v>
      </c>
    </row>
    <row r="6560" spans="14:17" x14ac:dyDescent="0.2">
      <c r="N6560" t="s">
        <v>6678</v>
      </c>
      <c r="Q6560" t="s">
        <v>6678</v>
      </c>
    </row>
    <row r="6561" spans="14:17" x14ac:dyDescent="0.2">
      <c r="N6561" t="s">
        <v>6678</v>
      </c>
      <c r="Q6561" t="s">
        <v>6678</v>
      </c>
    </row>
    <row r="6562" spans="14:17" x14ac:dyDescent="0.2">
      <c r="N6562" t="s">
        <v>6678</v>
      </c>
      <c r="Q6562" t="s">
        <v>6678</v>
      </c>
    </row>
    <row r="6563" spans="14:17" x14ac:dyDescent="0.2">
      <c r="N6563" t="s">
        <v>6678</v>
      </c>
      <c r="Q6563" t="s">
        <v>6678</v>
      </c>
    </row>
    <row r="6564" spans="14:17" x14ac:dyDescent="0.2">
      <c r="N6564" t="s">
        <v>6678</v>
      </c>
      <c r="Q6564" t="s">
        <v>6678</v>
      </c>
    </row>
    <row r="6565" spans="14:17" x14ac:dyDescent="0.2">
      <c r="N6565" t="s">
        <v>6678</v>
      </c>
      <c r="Q6565" t="s">
        <v>6678</v>
      </c>
    </row>
    <row r="6566" spans="14:17" x14ac:dyDescent="0.2">
      <c r="N6566" t="s">
        <v>6678</v>
      </c>
      <c r="Q6566" t="s">
        <v>6678</v>
      </c>
    </row>
    <row r="6567" spans="14:17" x14ac:dyDescent="0.2">
      <c r="N6567" t="s">
        <v>6678</v>
      </c>
      <c r="Q6567" t="s">
        <v>6678</v>
      </c>
    </row>
    <row r="6568" spans="14:17" x14ac:dyDescent="0.2">
      <c r="N6568" t="s">
        <v>6678</v>
      </c>
      <c r="Q6568" t="s">
        <v>6678</v>
      </c>
    </row>
    <row r="6569" spans="14:17" x14ac:dyDescent="0.2">
      <c r="N6569" t="s">
        <v>6678</v>
      </c>
      <c r="Q6569" t="s">
        <v>6678</v>
      </c>
    </row>
    <row r="6570" spans="14:17" x14ac:dyDescent="0.2">
      <c r="N6570" t="s">
        <v>6678</v>
      </c>
      <c r="Q6570" t="s">
        <v>6678</v>
      </c>
    </row>
    <row r="6571" spans="14:17" x14ac:dyDescent="0.2">
      <c r="N6571" t="s">
        <v>6678</v>
      </c>
      <c r="Q6571" t="s">
        <v>6678</v>
      </c>
    </row>
    <row r="6572" spans="14:17" x14ac:dyDescent="0.2">
      <c r="N6572" t="s">
        <v>6678</v>
      </c>
      <c r="Q6572" t="s">
        <v>6678</v>
      </c>
    </row>
    <row r="6573" spans="14:17" x14ac:dyDescent="0.2">
      <c r="N6573" t="s">
        <v>6678</v>
      </c>
      <c r="Q6573" t="s">
        <v>6678</v>
      </c>
    </row>
    <row r="6574" spans="14:17" x14ac:dyDescent="0.2">
      <c r="N6574" t="s">
        <v>6678</v>
      </c>
      <c r="Q6574" t="s">
        <v>6678</v>
      </c>
    </row>
    <row r="6575" spans="14:17" x14ac:dyDescent="0.2">
      <c r="N6575" t="s">
        <v>6678</v>
      </c>
      <c r="Q6575" t="s">
        <v>6678</v>
      </c>
    </row>
    <row r="6576" spans="14:17" x14ac:dyDescent="0.2">
      <c r="N6576" t="s">
        <v>6678</v>
      </c>
      <c r="Q6576" t="s">
        <v>6678</v>
      </c>
    </row>
    <row r="6577" spans="14:17" x14ac:dyDescent="0.2">
      <c r="N6577" t="s">
        <v>6678</v>
      </c>
      <c r="Q6577" t="s">
        <v>6678</v>
      </c>
    </row>
    <row r="6578" spans="14:17" x14ac:dyDescent="0.2">
      <c r="N6578" t="s">
        <v>6678</v>
      </c>
      <c r="Q6578" t="s">
        <v>6678</v>
      </c>
    </row>
    <row r="6579" spans="14:17" x14ac:dyDescent="0.2">
      <c r="N6579" t="s">
        <v>6678</v>
      </c>
      <c r="Q6579" t="s">
        <v>6678</v>
      </c>
    </row>
    <row r="6580" spans="14:17" x14ac:dyDescent="0.2">
      <c r="N6580" t="s">
        <v>6678</v>
      </c>
      <c r="Q6580" t="s">
        <v>6678</v>
      </c>
    </row>
    <row r="6581" spans="14:17" x14ac:dyDescent="0.2">
      <c r="N6581" t="s">
        <v>6678</v>
      </c>
      <c r="Q6581" t="s">
        <v>6678</v>
      </c>
    </row>
    <row r="6582" spans="14:17" x14ac:dyDescent="0.2">
      <c r="N6582" t="s">
        <v>6678</v>
      </c>
      <c r="Q6582" t="s">
        <v>6678</v>
      </c>
    </row>
    <row r="6583" spans="14:17" x14ac:dyDescent="0.2">
      <c r="N6583" t="s">
        <v>6678</v>
      </c>
      <c r="Q6583" t="s">
        <v>6678</v>
      </c>
    </row>
    <row r="6584" spans="14:17" x14ac:dyDescent="0.2">
      <c r="N6584" t="s">
        <v>6678</v>
      </c>
      <c r="Q6584" t="s">
        <v>6678</v>
      </c>
    </row>
    <row r="6585" spans="14:17" x14ac:dyDescent="0.2">
      <c r="N6585" t="s">
        <v>6678</v>
      </c>
      <c r="Q6585" t="s">
        <v>6678</v>
      </c>
    </row>
    <row r="6586" spans="14:17" x14ac:dyDescent="0.2">
      <c r="N6586" t="s">
        <v>6678</v>
      </c>
      <c r="Q6586" t="s">
        <v>6678</v>
      </c>
    </row>
    <row r="6587" spans="14:17" x14ac:dyDescent="0.2">
      <c r="N6587" t="s">
        <v>6678</v>
      </c>
      <c r="Q6587" t="s">
        <v>6678</v>
      </c>
    </row>
    <row r="6588" spans="14:17" x14ac:dyDescent="0.2">
      <c r="N6588" t="s">
        <v>6678</v>
      </c>
      <c r="Q6588" t="s">
        <v>6678</v>
      </c>
    </row>
    <row r="6589" spans="14:17" x14ac:dyDescent="0.2">
      <c r="N6589" t="s">
        <v>6678</v>
      </c>
      <c r="Q6589" t="s">
        <v>6678</v>
      </c>
    </row>
    <row r="6590" spans="14:17" x14ac:dyDescent="0.2">
      <c r="N6590" t="s">
        <v>6678</v>
      </c>
      <c r="Q6590" t="s">
        <v>6678</v>
      </c>
    </row>
    <row r="6591" spans="14:17" x14ac:dyDescent="0.2">
      <c r="N6591" t="s">
        <v>6678</v>
      </c>
      <c r="Q6591" t="s">
        <v>6678</v>
      </c>
    </row>
    <row r="6592" spans="14:17" x14ac:dyDescent="0.2">
      <c r="N6592" t="s">
        <v>6678</v>
      </c>
      <c r="Q6592" t="s">
        <v>6678</v>
      </c>
    </row>
    <row r="6593" spans="14:17" x14ac:dyDescent="0.2">
      <c r="N6593" t="s">
        <v>6678</v>
      </c>
      <c r="Q6593" t="s">
        <v>6678</v>
      </c>
    </row>
    <row r="6594" spans="14:17" x14ac:dyDescent="0.2">
      <c r="N6594" t="s">
        <v>6678</v>
      </c>
      <c r="Q6594" t="s">
        <v>6678</v>
      </c>
    </row>
    <row r="6595" spans="14:17" x14ac:dyDescent="0.2">
      <c r="N6595" t="s">
        <v>6678</v>
      </c>
      <c r="Q6595" t="s">
        <v>6678</v>
      </c>
    </row>
    <row r="6596" spans="14:17" x14ac:dyDescent="0.2">
      <c r="N6596" t="s">
        <v>6678</v>
      </c>
      <c r="Q6596" t="s">
        <v>6678</v>
      </c>
    </row>
    <row r="6597" spans="14:17" x14ac:dyDescent="0.2">
      <c r="N6597" t="s">
        <v>6678</v>
      </c>
      <c r="Q6597" t="s">
        <v>6678</v>
      </c>
    </row>
    <row r="6598" spans="14:17" x14ac:dyDescent="0.2">
      <c r="N6598" t="s">
        <v>6678</v>
      </c>
      <c r="Q6598" t="s">
        <v>6678</v>
      </c>
    </row>
  </sheetData>
  <sheetProtection password="CA7A" sheet="1" objects="1" scenarios="1"/>
  <sortState xmlns:xlrd2="http://schemas.microsoft.com/office/spreadsheetml/2017/richdata2" ref="A2:B6641">
    <sortCondition ref="A2:A6641"/>
  </sortState>
  <customSheetViews>
    <customSheetView guid="{1B185DFC-D55B-4228-8730-0095ADC6AB88}">
      <pane ySplit="1" topLeftCell="A2" activePane="bottomLeft" state="frozen"/>
      <selection pane="bottomLeft" activeCell="J2" sqref="J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
      <selection pane="bottomLeft" activeCell="B12" sqref="B12"/>
      <pageMargins left="0.7" right="0.7" top="0.75" bottom="0.75" header="0.3" footer="0.3"/>
      <pageSetup paperSize="9" orientation="portrait" r:id="rId1"/>
    </customSheetView>
    <customSheetView guid="{31784761-D1EA-4590-8692-13B1749AE3CA}">
      <pane ySplit="1" topLeftCell="A2" activePane="bottomLeft" state="frozen"/>
      <selection pane="bottomLeft" activeCell="H69" sqref="H69"/>
      <pageMargins left="0.7" right="0.7" top="0.75" bottom="0.75" header="0.3" footer="0.3"/>
    </customSheetView>
    <customSheetView guid="{9B880FFF-D6F2-498F-BCF4-A061799698C0}">
      <pane ySplit="1" topLeftCell="A2" activePane="bottomLeft" state="frozen"/>
      <selection pane="bottomLeft" activeCell="K13" sqref="K13"/>
      <pageMargins left="0.7" right="0.7" top="0.75" bottom="0.75" header="0.3" footer="0.3"/>
      <pageSetup paperSize="9" orientation="portrait" r:id="rId2"/>
    </customSheetView>
  </customSheetViews>
  <pageMargins left="0.7" right="0.7" top="0.75" bottom="0.75" header="0.3" footer="0.3"/>
  <customProperties>
    <customPr name="LastActive" r:id="rId3"/>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W495"/>
  <sheetViews>
    <sheetView workbookViewId="0">
      <pane ySplit="1" topLeftCell="A2" activePane="bottomLeft" state="frozen"/>
      <selection pane="bottomLeft" activeCell="C9" sqref="C9"/>
    </sheetView>
  </sheetViews>
  <sheetFormatPr defaultRowHeight="12.75" x14ac:dyDescent="0.2"/>
  <cols>
    <col min="1" max="1" width="28.140625" style="10" bestFit="1" customWidth="1"/>
    <col min="2" max="2" width="12" style="10" bestFit="1" customWidth="1"/>
    <col min="3" max="3" width="30.5703125" style="10" bestFit="1" customWidth="1"/>
    <col min="4" max="4" width="13.28515625" style="10" bestFit="1" customWidth="1"/>
    <col min="5" max="5" width="39.85546875" style="10" bestFit="1" customWidth="1"/>
    <col min="6" max="6" width="10.140625" style="16" bestFit="1" customWidth="1"/>
    <col min="7" max="7" width="2" style="267" customWidth="1"/>
    <col min="8" max="8" width="7.28515625" style="10" bestFit="1" customWidth="1"/>
    <col min="9" max="9" width="5.28515625" style="10" bestFit="1" customWidth="1"/>
    <col min="10" max="10" width="4.5703125" style="10" bestFit="1" customWidth="1"/>
    <col min="11" max="11" width="6.42578125" style="10" bestFit="1" customWidth="1"/>
    <col min="12" max="12" width="1.5703125" style="10" customWidth="1"/>
    <col min="13" max="13" width="12.140625" style="10" bestFit="1" customWidth="1"/>
    <col min="14" max="14" width="1.85546875" style="10" customWidth="1"/>
    <col min="15" max="15" width="24.7109375" style="10" bestFit="1" customWidth="1"/>
    <col min="16" max="16" width="1.5703125" style="10" customWidth="1"/>
    <col min="17" max="17" width="9.140625" style="10"/>
    <col min="18" max="18" width="10.140625" style="10" bestFit="1" customWidth="1"/>
    <col min="19" max="21" width="5.5703125" style="10" bestFit="1" customWidth="1"/>
    <col min="22" max="16384" width="9.140625" style="10"/>
  </cols>
  <sheetData>
    <row r="1" spans="1:23" s="4" customFormat="1" ht="15" customHeight="1" x14ac:dyDescent="0.25">
      <c r="A1" s="1" t="s">
        <v>0</v>
      </c>
      <c r="B1" s="2" t="s">
        <v>1312</v>
      </c>
      <c r="C1" s="2" t="s">
        <v>1</v>
      </c>
      <c r="D1" s="2" t="s">
        <v>2</v>
      </c>
      <c r="E1" s="2" t="s">
        <v>3</v>
      </c>
      <c r="F1" s="3" t="s">
        <v>1313</v>
      </c>
      <c r="G1" s="266"/>
      <c r="H1" s="5" t="s">
        <v>4</v>
      </c>
      <c r="I1" s="5" t="s">
        <v>5</v>
      </c>
      <c r="J1" s="5" t="s">
        <v>6</v>
      </c>
      <c r="K1" s="5" t="s">
        <v>7</v>
      </c>
      <c r="M1" s="6" t="s">
        <v>8</v>
      </c>
      <c r="O1" s="7" t="s">
        <v>6688</v>
      </c>
      <c r="S1" s="207" t="s">
        <v>7315</v>
      </c>
      <c r="T1" s="206" t="s">
        <v>7313</v>
      </c>
      <c r="U1" s="206" t="s">
        <v>7314</v>
      </c>
      <c r="V1" s="205" t="s">
        <v>7310</v>
      </c>
    </row>
    <row r="2" spans="1:23" ht="13.5" thickBot="1" x14ac:dyDescent="0.25">
      <c r="A2" s="8" t="s">
        <v>9</v>
      </c>
      <c r="B2" s="8" t="s">
        <v>10</v>
      </c>
      <c r="C2" s="8" t="s">
        <v>11</v>
      </c>
      <c r="D2" s="8" t="s">
        <v>12</v>
      </c>
      <c r="E2" s="8" t="s">
        <v>6669</v>
      </c>
      <c r="F2" s="9">
        <v>7441</v>
      </c>
      <c r="H2" s="11" t="s">
        <v>6680</v>
      </c>
      <c r="I2" s="11">
        <v>5</v>
      </c>
      <c r="J2" s="11">
        <v>999</v>
      </c>
      <c r="K2" s="11">
        <v>999</v>
      </c>
      <c r="M2" s="12">
        <v>43465</v>
      </c>
      <c r="O2" s="13" t="s">
        <v>19</v>
      </c>
      <c r="R2" s="203">
        <v>35796</v>
      </c>
      <c r="S2" s="208">
        <f>DATEDIF(R2,$M$3,"Y")</f>
        <v>20</v>
      </c>
      <c r="T2" s="204">
        <f>DATEDIF(R2,Peildatum,"Y")</f>
        <v>20</v>
      </c>
      <c r="U2" s="204">
        <f>DATEDIF(R2,Peildatum2,"Y")</f>
        <v>20</v>
      </c>
      <c r="V2" s="10" t="s">
        <v>7311</v>
      </c>
      <c r="W2" s="10">
        <f>YEAR($M$3)-YEAR(R2)-1</f>
        <v>19</v>
      </c>
    </row>
    <row r="3" spans="1:23" ht="13.5" thickBot="1" x14ac:dyDescent="0.25">
      <c r="A3" s="8" t="s">
        <v>14</v>
      </c>
      <c r="B3" s="8" t="s">
        <v>15</v>
      </c>
      <c r="C3" s="8" t="s">
        <v>8229</v>
      </c>
      <c r="D3" s="8" t="s">
        <v>16</v>
      </c>
      <c r="E3" s="8" t="s">
        <v>17</v>
      </c>
      <c r="F3" s="9">
        <v>8310</v>
      </c>
      <c r="H3" s="11" t="s">
        <v>6689</v>
      </c>
      <c r="I3" s="11">
        <v>5</v>
      </c>
      <c r="J3" s="11">
        <v>999</v>
      </c>
      <c r="K3" s="11">
        <v>999</v>
      </c>
      <c r="M3" s="12">
        <v>43374</v>
      </c>
      <c r="O3" s="13" t="s">
        <v>7197</v>
      </c>
      <c r="R3" s="203">
        <v>36160</v>
      </c>
      <c r="S3" s="208">
        <f t="shared" ref="S3:S13" si="0">DATEDIF(R3,$M$3,"Y")</f>
        <v>19</v>
      </c>
      <c r="T3" s="204">
        <f>DATEDIF(R3,Peildatum,"Y")</f>
        <v>20</v>
      </c>
      <c r="U3" s="204">
        <f>DATEDIF(R3,Peildatum2,"Y")</f>
        <v>19</v>
      </c>
      <c r="V3" s="10" t="s">
        <v>7311</v>
      </c>
      <c r="W3" s="10">
        <f t="shared" ref="W3:W13" si="1">YEAR($M$3)-YEAR(R3)-1</f>
        <v>19</v>
      </c>
    </row>
    <row r="4" spans="1:23" x14ac:dyDescent="0.2">
      <c r="A4" s="8" t="s">
        <v>20</v>
      </c>
      <c r="B4" s="8" t="s">
        <v>21</v>
      </c>
      <c r="C4" s="8" t="s">
        <v>22</v>
      </c>
      <c r="D4" s="8" t="s">
        <v>23</v>
      </c>
      <c r="E4" s="8" t="s">
        <v>24</v>
      </c>
      <c r="F4" s="9">
        <v>20270</v>
      </c>
      <c r="H4" s="11" t="s">
        <v>6690</v>
      </c>
      <c r="I4" s="11">
        <v>5</v>
      </c>
      <c r="J4" s="11">
        <v>999</v>
      </c>
      <c r="K4" s="11">
        <v>999</v>
      </c>
      <c r="M4" s="203">
        <v>43466</v>
      </c>
      <c r="O4" s="13"/>
      <c r="R4" s="203">
        <v>36161</v>
      </c>
      <c r="S4" s="208">
        <f t="shared" si="0"/>
        <v>19</v>
      </c>
      <c r="T4" s="204">
        <f>DATEDIF(R4,Peildatum,"Y")</f>
        <v>19</v>
      </c>
      <c r="U4" s="204">
        <f>DATEDIF(R4,Peildatum2,"Y")</f>
        <v>19</v>
      </c>
      <c r="V4" s="10" t="s">
        <v>7311</v>
      </c>
      <c r="W4" s="10">
        <f t="shared" si="1"/>
        <v>18</v>
      </c>
    </row>
    <row r="5" spans="1:23" x14ac:dyDescent="0.2">
      <c r="A5" s="8" t="s">
        <v>26</v>
      </c>
      <c r="B5" s="8" t="s">
        <v>27</v>
      </c>
      <c r="C5" s="8" t="s">
        <v>28</v>
      </c>
      <c r="D5" s="8" t="s">
        <v>12</v>
      </c>
      <c r="E5" s="8" t="s">
        <v>8210</v>
      </c>
      <c r="F5" s="9">
        <v>24971</v>
      </c>
      <c r="H5" s="11" t="s">
        <v>13</v>
      </c>
      <c r="I5" s="11">
        <v>15</v>
      </c>
      <c r="J5" s="11">
        <v>18</v>
      </c>
      <c r="K5" s="11">
        <v>19</v>
      </c>
      <c r="M5" s="14" t="s">
        <v>30</v>
      </c>
      <c r="R5" s="203">
        <v>36525</v>
      </c>
      <c r="S5" s="208">
        <f t="shared" si="0"/>
        <v>18</v>
      </c>
      <c r="T5" s="204">
        <f>DATEDIF(R5,Peildatum,"Y")</f>
        <v>19</v>
      </c>
      <c r="U5" s="204">
        <f>DATEDIF(R5,Peildatum2,"Y")</f>
        <v>18</v>
      </c>
      <c r="V5" s="10" t="s">
        <v>7311</v>
      </c>
      <c r="W5" s="10">
        <f t="shared" si="1"/>
        <v>18</v>
      </c>
    </row>
    <row r="6" spans="1:23" x14ac:dyDescent="0.2">
      <c r="A6" s="8" t="s">
        <v>31</v>
      </c>
      <c r="B6" s="8" t="s">
        <v>32</v>
      </c>
      <c r="C6" s="8" t="s">
        <v>33</v>
      </c>
      <c r="D6" s="8" t="s">
        <v>23</v>
      </c>
      <c r="E6" s="8" t="s">
        <v>34</v>
      </c>
      <c r="F6" s="9">
        <v>18420</v>
      </c>
      <c r="H6" s="11" t="s">
        <v>18</v>
      </c>
      <c r="I6" s="11">
        <v>13</v>
      </c>
      <c r="J6" s="11">
        <v>15</v>
      </c>
      <c r="K6" s="11">
        <v>16</v>
      </c>
      <c r="M6" s="15" t="s">
        <v>7199</v>
      </c>
      <c r="S6" s="208"/>
    </row>
    <row r="7" spans="1:23" x14ac:dyDescent="0.2">
      <c r="A7" s="8" t="s">
        <v>36</v>
      </c>
      <c r="B7" s="8" t="s">
        <v>37</v>
      </c>
      <c r="C7" s="8" t="s">
        <v>8230</v>
      </c>
      <c r="D7" s="8" t="s">
        <v>16</v>
      </c>
      <c r="E7" s="8" t="s">
        <v>38</v>
      </c>
      <c r="F7" s="9">
        <v>27502</v>
      </c>
      <c r="H7" s="11" t="s">
        <v>25</v>
      </c>
      <c r="I7" s="11">
        <v>11</v>
      </c>
      <c r="J7" s="11">
        <v>13</v>
      </c>
      <c r="K7" s="11">
        <v>14</v>
      </c>
      <c r="M7" s="13" t="s">
        <v>40</v>
      </c>
      <c r="R7" s="203">
        <v>36162</v>
      </c>
      <c r="S7" s="208">
        <f t="shared" si="0"/>
        <v>19</v>
      </c>
      <c r="T7" s="204">
        <f t="shared" ref="T7:T13" si="2">DATEDIF(R7,Peildatum,"Y")</f>
        <v>19</v>
      </c>
      <c r="U7" s="204">
        <f t="shared" ref="U7:U13" si="3">DATEDIF(R7,Peildatum2,"Y")</f>
        <v>19</v>
      </c>
      <c r="V7" s="10" t="s">
        <v>7311</v>
      </c>
      <c r="W7" s="10">
        <f t="shared" si="1"/>
        <v>18</v>
      </c>
    </row>
    <row r="8" spans="1:23" x14ac:dyDescent="0.2">
      <c r="A8" s="8" t="s">
        <v>41</v>
      </c>
      <c r="B8" s="8" t="s">
        <v>42</v>
      </c>
      <c r="C8" s="8" t="s">
        <v>11</v>
      </c>
      <c r="D8" s="8" t="s">
        <v>12</v>
      </c>
      <c r="E8" s="8" t="s">
        <v>6669</v>
      </c>
      <c r="F8" s="9">
        <v>4985</v>
      </c>
      <c r="H8" s="11" t="s">
        <v>29</v>
      </c>
      <c r="I8" s="11">
        <v>9</v>
      </c>
      <c r="J8" s="11">
        <v>11</v>
      </c>
      <c r="K8" s="11">
        <v>12</v>
      </c>
      <c r="M8" s="15"/>
      <c r="R8" s="203">
        <f>R7-1</f>
        <v>36161</v>
      </c>
      <c r="S8" s="208">
        <f t="shared" si="0"/>
        <v>19</v>
      </c>
      <c r="T8" s="204">
        <f t="shared" si="2"/>
        <v>19</v>
      </c>
      <c r="U8" s="204">
        <f t="shared" si="3"/>
        <v>19</v>
      </c>
      <c r="V8" s="10" t="s">
        <v>7311</v>
      </c>
      <c r="W8" s="10">
        <f t="shared" si="1"/>
        <v>18</v>
      </c>
    </row>
    <row r="9" spans="1:23" x14ac:dyDescent="0.2">
      <c r="A9" s="8" t="s">
        <v>43</v>
      </c>
      <c r="B9" s="8" t="s">
        <v>44</v>
      </c>
      <c r="C9" s="8" t="s">
        <v>45</v>
      </c>
      <c r="D9" s="8" t="s">
        <v>46</v>
      </c>
      <c r="E9" s="8" t="s">
        <v>47</v>
      </c>
      <c r="F9" s="9">
        <v>19786</v>
      </c>
      <c r="H9" s="11" t="s">
        <v>35</v>
      </c>
      <c r="I9" s="11">
        <v>7</v>
      </c>
      <c r="J9" s="11">
        <v>9</v>
      </c>
      <c r="K9" s="11">
        <v>10</v>
      </c>
      <c r="R9" s="203">
        <f>R8-1</f>
        <v>36160</v>
      </c>
      <c r="S9" s="208">
        <f t="shared" si="0"/>
        <v>19</v>
      </c>
      <c r="T9" s="204">
        <f t="shared" si="2"/>
        <v>20</v>
      </c>
      <c r="U9" s="204">
        <f t="shared" si="3"/>
        <v>19</v>
      </c>
      <c r="V9" s="10" t="s">
        <v>7311</v>
      </c>
      <c r="W9" s="10">
        <f t="shared" si="1"/>
        <v>19</v>
      </c>
    </row>
    <row r="10" spans="1:23" x14ac:dyDescent="0.2">
      <c r="A10" s="8" t="s">
        <v>48</v>
      </c>
      <c r="B10" s="8" t="s">
        <v>49</v>
      </c>
      <c r="C10" s="8" t="s">
        <v>50</v>
      </c>
      <c r="D10" s="8" t="s">
        <v>12</v>
      </c>
      <c r="E10" s="8" t="s">
        <v>6670</v>
      </c>
      <c r="F10" s="9">
        <v>27167</v>
      </c>
      <c r="H10" s="11" t="s">
        <v>39</v>
      </c>
      <c r="I10" s="11">
        <v>5</v>
      </c>
      <c r="J10" s="11">
        <v>7</v>
      </c>
      <c r="K10" s="11">
        <v>8</v>
      </c>
      <c r="R10" s="203">
        <f>R9-1</f>
        <v>36159</v>
      </c>
      <c r="S10" s="208">
        <f t="shared" si="0"/>
        <v>19</v>
      </c>
      <c r="T10" s="204">
        <f t="shared" si="2"/>
        <v>20</v>
      </c>
      <c r="U10" s="204">
        <f t="shared" si="3"/>
        <v>19</v>
      </c>
      <c r="V10" s="10" t="s">
        <v>7311</v>
      </c>
      <c r="W10" s="10">
        <f t="shared" si="1"/>
        <v>19</v>
      </c>
    </row>
    <row r="11" spans="1:23" x14ac:dyDescent="0.2">
      <c r="A11" s="8" t="s">
        <v>51</v>
      </c>
      <c r="B11" s="8" t="s">
        <v>52</v>
      </c>
      <c r="C11" s="8" t="s">
        <v>53</v>
      </c>
      <c r="D11" s="8" t="s">
        <v>23</v>
      </c>
      <c r="E11" s="8" t="s">
        <v>24</v>
      </c>
      <c r="F11" s="9">
        <v>19873</v>
      </c>
      <c r="R11" s="203">
        <v>36070</v>
      </c>
      <c r="S11" s="208">
        <f t="shared" si="0"/>
        <v>19</v>
      </c>
      <c r="T11" s="204">
        <f t="shared" si="2"/>
        <v>20</v>
      </c>
      <c r="U11" s="204">
        <f t="shared" si="3"/>
        <v>19</v>
      </c>
      <c r="V11" s="10" t="s">
        <v>7311</v>
      </c>
      <c r="W11" s="10">
        <f t="shared" si="1"/>
        <v>19</v>
      </c>
    </row>
    <row r="12" spans="1:23" x14ac:dyDescent="0.2">
      <c r="A12" s="8" t="s">
        <v>57</v>
      </c>
      <c r="B12" s="8" t="s">
        <v>58</v>
      </c>
      <c r="C12" s="8" t="s">
        <v>8229</v>
      </c>
      <c r="D12" s="8" t="s">
        <v>16</v>
      </c>
      <c r="E12" s="8" t="s">
        <v>17</v>
      </c>
      <c r="F12" s="9">
        <v>2224</v>
      </c>
      <c r="M12" s="203"/>
      <c r="R12" s="203">
        <f>R11-1</f>
        <v>36069</v>
      </c>
      <c r="S12" s="208">
        <f t="shared" si="0"/>
        <v>20</v>
      </c>
      <c r="T12" s="204">
        <f t="shared" si="2"/>
        <v>20</v>
      </c>
      <c r="U12" s="204">
        <f t="shared" si="3"/>
        <v>20</v>
      </c>
      <c r="V12" s="10" t="s">
        <v>7312</v>
      </c>
      <c r="W12" s="10">
        <f t="shared" si="1"/>
        <v>19</v>
      </c>
    </row>
    <row r="13" spans="1:23" x14ac:dyDescent="0.2">
      <c r="A13" s="8" t="s">
        <v>59</v>
      </c>
      <c r="B13" s="8" t="s">
        <v>60</v>
      </c>
      <c r="C13" s="8" t="s">
        <v>61</v>
      </c>
      <c r="D13" s="8" t="s">
        <v>46</v>
      </c>
      <c r="E13" s="8" t="s">
        <v>62</v>
      </c>
      <c r="F13" s="9">
        <v>16777</v>
      </c>
      <c r="R13" s="203">
        <f>R12-1</f>
        <v>36068</v>
      </c>
      <c r="S13" s="208">
        <f t="shared" si="0"/>
        <v>20</v>
      </c>
      <c r="T13" s="204">
        <f t="shared" si="2"/>
        <v>20</v>
      </c>
      <c r="U13" s="204">
        <f t="shared" si="3"/>
        <v>20</v>
      </c>
      <c r="V13" s="10" t="s">
        <v>7312</v>
      </c>
      <c r="W13" s="10">
        <f t="shared" si="1"/>
        <v>19</v>
      </c>
    </row>
    <row r="14" spans="1:23" x14ac:dyDescent="0.2">
      <c r="A14" s="8" t="s">
        <v>63</v>
      </c>
      <c r="B14" s="8" t="s">
        <v>64</v>
      </c>
      <c r="C14" s="8" t="s">
        <v>65</v>
      </c>
      <c r="D14" s="8" t="s">
        <v>55</v>
      </c>
      <c r="E14" s="8" t="s">
        <v>56</v>
      </c>
      <c r="F14" s="9">
        <v>18211</v>
      </c>
    </row>
    <row r="15" spans="1:23" x14ac:dyDescent="0.2">
      <c r="A15" s="8" t="s">
        <v>66</v>
      </c>
      <c r="B15" s="8" t="s">
        <v>67</v>
      </c>
      <c r="C15" s="8" t="s">
        <v>68</v>
      </c>
      <c r="D15" s="8" t="s">
        <v>12</v>
      </c>
      <c r="E15" s="8" t="s">
        <v>6669</v>
      </c>
      <c r="F15" s="9">
        <v>15421</v>
      </c>
    </row>
    <row r="16" spans="1:23" x14ac:dyDescent="0.2">
      <c r="A16" s="8" t="s">
        <v>69</v>
      </c>
      <c r="B16" s="8" t="s">
        <v>70</v>
      </c>
      <c r="C16" s="8" t="s">
        <v>71</v>
      </c>
      <c r="D16" s="8" t="s">
        <v>16</v>
      </c>
      <c r="E16" s="8" t="s">
        <v>69</v>
      </c>
      <c r="F16" s="9">
        <v>37788</v>
      </c>
    </row>
    <row r="17" spans="1:6" x14ac:dyDescent="0.2">
      <c r="A17" s="8" t="s">
        <v>72</v>
      </c>
      <c r="B17" s="8" t="s">
        <v>73</v>
      </c>
      <c r="C17" s="8" t="s">
        <v>8231</v>
      </c>
      <c r="D17" s="8" t="s">
        <v>12</v>
      </c>
      <c r="E17" s="8" t="s">
        <v>6671</v>
      </c>
      <c r="F17" s="9">
        <v>17677</v>
      </c>
    </row>
    <row r="18" spans="1:6" x14ac:dyDescent="0.2">
      <c r="A18" s="8" t="s">
        <v>74</v>
      </c>
      <c r="B18" s="8" t="s">
        <v>75</v>
      </c>
      <c r="C18" s="8" t="s">
        <v>76</v>
      </c>
      <c r="D18" s="8" t="s">
        <v>12</v>
      </c>
      <c r="E18" s="8" t="s">
        <v>8211</v>
      </c>
      <c r="F18" s="9">
        <v>24005</v>
      </c>
    </row>
    <row r="19" spans="1:6" x14ac:dyDescent="0.2">
      <c r="A19" s="8" t="s">
        <v>7330</v>
      </c>
      <c r="B19" s="8" t="s">
        <v>77</v>
      </c>
      <c r="C19" s="8" t="s">
        <v>78</v>
      </c>
      <c r="D19" s="8" t="s">
        <v>16</v>
      </c>
      <c r="E19" s="8" t="s">
        <v>38</v>
      </c>
      <c r="F19" s="9">
        <v>25415</v>
      </c>
    </row>
    <row r="20" spans="1:6" x14ac:dyDescent="0.2">
      <c r="A20" s="8" t="s">
        <v>7332</v>
      </c>
      <c r="B20" s="8" t="s">
        <v>1304</v>
      </c>
      <c r="C20" s="8" t="s">
        <v>8232</v>
      </c>
      <c r="D20" s="8" t="s">
        <v>55</v>
      </c>
      <c r="E20" s="8" t="s">
        <v>191</v>
      </c>
      <c r="F20" s="9">
        <v>22514</v>
      </c>
    </row>
    <row r="21" spans="1:6" x14ac:dyDescent="0.2">
      <c r="A21" s="8" t="s">
        <v>79</v>
      </c>
      <c r="B21" s="8" t="s">
        <v>80</v>
      </c>
      <c r="C21" s="8" t="s">
        <v>8233</v>
      </c>
      <c r="D21" s="8" t="s">
        <v>12</v>
      </c>
      <c r="E21" s="8" t="s">
        <v>8210</v>
      </c>
      <c r="F21" s="9">
        <v>22804</v>
      </c>
    </row>
    <row r="22" spans="1:6" x14ac:dyDescent="0.2">
      <c r="A22" s="8" t="s">
        <v>8212</v>
      </c>
      <c r="B22" s="8" t="s">
        <v>8213</v>
      </c>
      <c r="C22" s="8" t="s">
        <v>8214</v>
      </c>
      <c r="D22" s="8" t="s">
        <v>23</v>
      </c>
      <c r="E22" s="8" t="s">
        <v>81</v>
      </c>
      <c r="F22" s="9">
        <v>27792</v>
      </c>
    </row>
    <row r="23" spans="1:6" x14ac:dyDescent="0.2">
      <c r="A23" s="8" t="s">
        <v>82</v>
      </c>
      <c r="B23" s="8" t="s">
        <v>83</v>
      </c>
      <c r="C23" s="8" t="s">
        <v>8234</v>
      </c>
      <c r="D23" s="8" t="s">
        <v>46</v>
      </c>
      <c r="E23" s="8" t="s">
        <v>84</v>
      </c>
      <c r="F23" s="9">
        <v>21642</v>
      </c>
    </row>
    <row r="24" spans="1:6" x14ac:dyDescent="0.2">
      <c r="A24" s="8" t="s">
        <v>85</v>
      </c>
      <c r="B24" s="8" t="s">
        <v>86</v>
      </c>
      <c r="C24" s="8" t="s">
        <v>87</v>
      </c>
      <c r="D24" s="8" t="s">
        <v>16</v>
      </c>
      <c r="E24" s="8" t="s">
        <v>69</v>
      </c>
      <c r="F24" s="9">
        <v>23727</v>
      </c>
    </row>
    <row r="25" spans="1:6" x14ac:dyDescent="0.2">
      <c r="A25" s="8" t="s">
        <v>88</v>
      </c>
      <c r="B25" s="8" t="s">
        <v>89</v>
      </c>
      <c r="C25" s="8" t="s">
        <v>90</v>
      </c>
      <c r="D25" s="8" t="s">
        <v>55</v>
      </c>
      <c r="E25" s="8" t="s">
        <v>91</v>
      </c>
      <c r="F25" s="9">
        <v>24123</v>
      </c>
    </row>
    <row r="26" spans="1:6" x14ac:dyDescent="0.2">
      <c r="A26" s="8" t="s">
        <v>92</v>
      </c>
      <c r="B26" s="8" t="s">
        <v>93</v>
      </c>
      <c r="C26" s="8" t="s">
        <v>94</v>
      </c>
      <c r="D26" s="8" t="s">
        <v>12</v>
      </c>
      <c r="E26" s="8" t="s">
        <v>95</v>
      </c>
      <c r="F26" s="9">
        <v>23704</v>
      </c>
    </row>
    <row r="27" spans="1:6" x14ac:dyDescent="0.2">
      <c r="A27" s="8" t="s">
        <v>96</v>
      </c>
      <c r="B27" s="8" t="s">
        <v>97</v>
      </c>
      <c r="C27" s="8" t="s">
        <v>98</v>
      </c>
      <c r="D27" s="8" t="s">
        <v>12</v>
      </c>
      <c r="E27" s="8" t="s">
        <v>8215</v>
      </c>
      <c r="F27" s="9">
        <v>17763</v>
      </c>
    </row>
    <row r="28" spans="1:6" x14ac:dyDescent="0.2">
      <c r="A28" s="8" t="s">
        <v>99</v>
      </c>
      <c r="B28" s="8" t="s">
        <v>100</v>
      </c>
      <c r="C28" s="8" t="s">
        <v>101</v>
      </c>
      <c r="D28" s="8" t="s">
        <v>16</v>
      </c>
      <c r="E28" s="8" t="s">
        <v>102</v>
      </c>
      <c r="F28" s="9">
        <v>25324</v>
      </c>
    </row>
    <row r="29" spans="1:6" x14ac:dyDescent="0.2">
      <c r="A29" s="8" t="s">
        <v>103</v>
      </c>
      <c r="B29" s="8" t="s">
        <v>104</v>
      </c>
      <c r="C29" s="8" t="s">
        <v>105</v>
      </c>
      <c r="D29" s="8" t="s">
        <v>23</v>
      </c>
      <c r="E29" s="8" t="s">
        <v>106</v>
      </c>
      <c r="F29" s="9">
        <v>17383</v>
      </c>
    </row>
    <row r="30" spans="1:6" x14ac:dyDescent="0.2">
      <c r="A30" s="8" t="s">
        <v>107</v>
      </c>
      <c r="B30" s="8" t="s">
        <v>108</v>
      </c>
      <c r="C30" s="8" t="s">
        <v>109</v>
      </c>
      <c r="D30" s="8" t="s">
        <v>55</v>
      </c>
      <c r="E30" s="8" t="s">
        <v>110</v>
      </c>
      <c r="F30" s="9">
        <v>33150</v>
      </c>
    </row>
    <row r="31" spans="1:6" x14ac:dyDescent="0.2">
      <c r="A31" s="8" t="s">
        <v>111</v>
      </c>
      <c r="B31" s="8" t="s">
        <v>112</v>
      </c>
      <c r="C31" s="8" t="s">
        <v>113</v>
      </c>
      <c r="D31" s="8" t="s">
        <v>16</v>
      </c>
      <c r="E31" s="8" t="s">
        <v>114</v>
      </c>
      <c r="F31" s="9">
        <v>12498</v>
      </c>
    </row>
    <row r="32" spans="1:6" x14ac:dyDescent="0.2">
      <c r="A32" s="8" t="s">
        <v>118</v>
      </c>
      <c r="B32" s="8" t="s">
        <v>119</v>
      </c>
      <c r="C32" s="8" t="s">
        <v>54</v>
      </c>
      <c r="D32" s="8" t="s">
        <v>55</v>
      </c>
      <c r="E32" s="8" t="s">
        <v>56</v>
      </c>
      <c r="F32" s="9">
        <v>20204</v>
      </c>
    </row>
    <row r="33" spans="1:6" x14ac:dyDescent="0.2">
      <c r="A33" s="8" t="s">
        <v>8164</v>
      </c>
      <c r="B33" s="8" t="s">
        <v>115</v>
      </c>
      <c r="C33" s="8" t="s">
        <v>116</v>
      </c>
      <c r="D33" s="8" t="s">
        <v>16</v>
      </c>
      <c r="E33" s="8" t="s">
        <v>117</v>
      </c>
      <c r="F33" s="9">
        <v>22647</v>
      </c>
    </row>
    <row r="34" spans="1:6" x14ac:dyDescent="0.2">
      <c r="A34" s="8" t="s">
        <v>120</v>
      </c>
      <c r="B34" s="8" t="s">
        <v>121</v>
      </c>
      <c r="C34" s="8" t="s">
        <v>122</v>
      </c>
      <c r="D34" s="8" t="s">
        <v>46</v>
      </c>
      <c r="E34" s="8" t="s">
        <v>123</v>
      </c>
      <c r="F34" s="9">
        <v>31352</v>
      </c>
    </row>
    <row r="35" spans="1:6" x14ac:dyDescent="0.2">
      <c r="A35" s="8" t="s">
        <v>124</v>
      </c>
      <c r="B35" s="8" t="s">
        <v>125</v>
      </c>
      <c r="C35" s="8" t="s">
        <v>126</v>
      </c>
      <c r="D35" s="8" t="s">
        <v>46</v>
      </c>
      <c r="E35" s="8" t="s">
        <v>47</v>
      </c>
      <c r="F35" s="9">
        <v>18780</v>
      </c>
    </row>
    <row r="36" spans="1:6" x14ac:dyDescent="0.2">
      <c r="A36" s="8" t="s">
        <v>127</v>
      </c>
      <c r="B36" s="8" t="s">
        <v>128</v>
      </c>
      <c r="C36" s="8" t="s">
        <v>71</v>
      </c>
      <c r="D36" s="8" t="s">
        <v>16</v>
      </c>
      <c r="E36" s="8" t="s">
        <v>69</v>
      </c>
      <c r="F36" s="9">
        <v>1036</v>
      </c>
    </row>
    <row r="37" spans="1:6" x14ac:dyDescent="0.2">
      <c r="A37" s="8" t="s">
        <v>131</v>
      </c>
      <c r="B37" s="8" t="s">
        <v>132</v>
      </c>
      <c r="C37" s="8" t="s">
        <v>133</v>
      </c>
      <c r="D37" s="8" t="s">
        <v>55</v>
      </c>
      <c r="E37" s="8" t="s">
        <v>134</v>
      </c>
      <c r="F37" s="9">
        <v>18428</v>
      </c>
    </row>
    <row r="38" spans="1:6" x14ac:dyDescent="0.2">
      <c r="A38" s="8" t="s">
        <v>135</v>
      </c>
      <c r="B38" s="8" t="s">
        <v>136</v>
      </c>
      <c r="C38" s="8" t="s">
        <v>137</v>
      </c>
      <c r="D38" s="8" t="s">
        <v>16</v>
      </c>
      <c r="E38" s="8" t="s">
        <v>138</v>
      </c>
      <c r="F38" s="9">
        <v>5177</v>
      </c>
    </row>
    <row r="39" spans="1:6" x14ac:dyDescent="0.2">
      <c r="A39" s="8" t="s">
        <v>139</v>
      </c>
      <c r="B39" s="8" t="s">
        <v>140</v>
      </c>
      <c r="C39" s="8" t="s">
        <v>8235</v>
      </c>
      <c r="D39" s="8" t="s">
        <v>55</v>
      </c>
      <c r="E39" s="8" t="s">
        <v>141</v>
      </c>
      <c r="F39" s="9">
        <v>18017</v>
      </c>
    </row>
    <row r="40" spans="1:6" x14ac:dyDescent="0.2">
      <c r="A40" s="8" t="s">
        <v>142</v>
      </c>
      <c r="B40" s="8" t="s">
        <v>143</v>
      </c>
      <c r="C40" s="8" t="s">
        <v>144</v>
      </c>
      <c r="D40" s="8" t="s">
        <v>23</v>
      </c>
      <c r="E40" s="8" t="s">
        <v>106</v>
      </c>
      <c r="F40" s="9">
        <v>11079</v>
      </c>
    </row>
    <row r="41" spans="1:6" x14ac:dyDescent="0.2">
      <c r="A41" s="8" t="s">
        <v>145</v>
      </c>
      <c r="B41" s="8" t="s">
        <v>146</v>
      </c>
      <c r="C41" s="8" t="s">
        <v>147</v>
      </c>
      <c r="D41" s="8" t="s">
        <v>55</v>
      </c>
      <c r="E41" s="8" t="s">
        <v>141</v>
      </c>
      <c r="F41" s="9">
        <v>23433</v>
      </c>
    </row>
    <row r="42" spans="1:6" x14ac:dyDescent="0.2">
      <c r="A42" s="8" t="s">
        <v>148</v>
      </c>
      <c r="B42" s="8" t="s">
        <v>149</v>
      </c>
      <c r="C42" s="8" t="s">
        <v>150</v>
      </c>
      <c r="D42" s="8" t="s">
        <v>55</v>
      </c>
      <c r="E42" s="8" t="s">
        <v>56</v>
      </c>
      <c r="F42" s="9">
        <v>16697</v>
      </c>
    </row>
    <row r="43" spans="1:6" x14ac:dyDescent="0.2">
      <c r="A43" s="8" t="s">
        <v>151</v>
      </c>
      <c r="B43" s="8" t="s">
        <v>152</v>
      </c>
      <c r="C43" s="8" t="s">
        <v>8236</v>
      </c>
      <c r="D43" s="8" t="s">
        <v>23</v>
      </c>
      <c r="E43" s="8" t="s">
        <v>106</v>
      </c>
      <c r="F43" s="9">
        <v>19603</v>
      </c>
    </row>
    <row r="44" spans="1:6" x14ac:dyDescent="0.2">
      <c r="A44" s="8" t="s">
        <v>153</v>
      </c>
      <c r="B44" s="8" t="s">
        <v>154</v>
      </c>
      <c r="C44" s="8" t="s">
        <v>155</v>
      </c>
      <c r="D44" s="8" t="s">
        <v>12</v>
      </c>
      <c r="E44" s="8" t="s">
        <v>6669</v>
      </c>
      <c r="F44" s="9">
        <v>12267</v>
      </c>
    </row>
    <row r="45" spans="1:6" x14ac:dyDescent="0.2">
      <c r="A45" s="8" t="s">
        <v>156</v>
      </c>
      <c r="B45" s="8" t="s">
        <v>157</v>
      </c>
      <c r="C45" s="8" t="s">
        <v>71</v>
      </c>
      <c r="D45" s="8" t="s">
        <v>16</v>
      </c>
      <c r="E45" s="8" t="s">
        <v>69</v>
      </c>
      <c r="F45" s="9">
        <v>6185</v>
      </c>
    </row>
    <row r="46" spans="1:6" x14ac:dyDescent="0.2">
      <c r="A46" s="8" t="s">
        <v>158</v>
      </c>
      <c r="B46" s="8" t="s">
        <v>159</v>
      </c>
      <c r="C46" s="8" t="s">
        <v>160</v>
      </c>
      <c r="D46" s="8" t="s">
        <v>55</v>
      </c>
      <c r="E46" s="8" t="s">
        <v>134</v>
      </c>
      <c r="F46" s="9">
        <v>23938</v>
      </c>
    </row>
    <row r="47" spans="1:6" x14ac:dyDescent="0.2">
      <c r="A47" s="8" t="s">
        <v>161</v>
      </c>
      <c r="B47" s="8" t="s">
        <v>162</v>
      </c>
      <c r="C47" s="8" t="s">
        <v>163</v>
      </c>
      <c r="D47" s="8" t="s">
        <v>46</v>
      </c>
      <c r="E47" s="8" t="s">
        <v>164</v>
      </c>
      <c r="F47" s="9">
        <v>24148</v>
      </c>
    </row>
    <row r="48" spans="1:6" x14ac:dyDescent="0.2">
      <c r="A48" s="8" t="s">
        <v>165</v>
      </c>
      <c r="B48" s="8" t="s">
        <v>166</v>
      </c>
      <c r="C48" s="8" t="s">
        <v>167</v>
      </c>
      <c r="D48" s="8" t="s">
        <v>16</v>
      </c>
      <c r="E48" s="8" t="s">
        <v>38</v>
      </c>
      <c r="F48" s="9">
        <v>23891</v>
      </c>
    </row>
    <row r="49" spans="1:8" x14ac:dyDescent="0.2">
      <c r="A49" s="8" t="s">
        <v>168</v>
      </c>
      <c r="B49" s="8" t="s">
        <v>169</v>
      </c>
      <c r="C49" s="8" t="s">
        <v>54</v>
      </c>
      <c r="D49" s="8" t="s">
        <v>55</v>
      </c>
      <c r="E49" s="8" t="s">
        <v>56</v>
      </c>
      <c r="F49" s="9">
        <v>19360</v>
      </c>
    </row>
    <row r="50" spans="1:8" x14ac:dyDescent="0.2">
      <c r="A50" s="8" t="s">
        <v>170</v>
      </c>
      <c r="B50" s="8" t="s">
        <v>171</v>
      </c>
      <c r="C50" s="8" t="s">
        <v>172</v>
      </c>
      <c r="D50" s="8" t="s">
        <v>12</v>
      </c>
      <c r="E50" s="8" t="s">
        <v>6669</v>
      </c>
      <c r="F50" s="9">
        <v>12175</v>
      </c>
    </row>
    <row r="51" spans="1:8" x14ac:dyDescent="0.2">
      <c r="A51" s="8" t="s">
        <v>173</v>
      </c>
      <c r="B51" s="8" t="s">
        <v>174</v>
      </c>
      <c r="C51" s="8" t="s">
        <v>175</v>
      </c>
      <c r="D51" s="8" t="s">
        <v>46</v>
      </c>
      <c r="E51" s="8" t="s">
        <v>84</v>
      </c>
      <c r="F51" s="9">
        <v>11788</v>
      </c>
    </row>
    <row r="52" spans="1:8" x14ac:dyDescent="0.2">
      <c r="A52" s="8" t="s">
        <v>176</v>
      </c>
      <c r="B52" s="8" t="s">
        <v>177</v>
      </c>
      <c r="C52" s="8" t="s">
        <v>53</v>
      </c>
      <c r="D52" s="8" t="s">
        <v>23</v>
      </c>
      <c r="E52" s="8" t="s">
        <v>34</v>
      </c>
      <c r="F52" s="9">
        <v>38534</v>
      </c>
    </row>
    <row r="53" spans="1:8" x14ac:dyDescent="0.2">
      <c r="A53" s="8" t="s">
        <v>178</v>
      </c>
      <c r="B53" s="8" t="s">
        <v>179</v>
      </c>
      <c r="C53" s="8" t="s">
        <v>8237</v>
      </c>
      <c r="D53" s="8" t="s">
        <v>55</v>
      </c>
      <c r="E53" s="8" t="s">
        <v>180</v>
      </c>
      <c r="F53" s="9">
        <v>23775</v>
      </c>
    </row>
    <row r="54" spans="1:8" x14ac:dyDescent="0.2">
      <c r="A54" s="8" t="s">
        <v>181</v>
      </c>
      <c r="B54" s="8" t="s">
        <v>182</v>
      </c>
      <c r="C54" s="8" t="s">
        <v>183</v>
      </c>
      <c r="D54" s="8" t="s">
        <v>16</v>
      </c>
      <c r="E54" s="8" t="s">
        <v>184</v>
      </c>
      <c r="F54" s="9">
        <v>18160</v>
      </c>
    </row>
    <row r="55" spans="1:8" x14ac:dyDescent="0.2">
      <c r="A55" s="8" t="s">
        <v>185</v>
      </c>
      <c r="B55" s="8" t="s">
        <v>186</v>
      </c>
      <c r="C55" s="8" t="s">
        <v>8238</v>
      </c>
      <c r="D55" s="8" t="s">
        <v>46</v>
      </c>
      <c r="E55" s="8" t="s">
        <v>187</v>
      </c>
      <c r="F55" s="9">
        <v>24149</v>
      </c>
    </row>
    <row r="56" spans="1:8" x14ac:dyDescent="0.2">
      <c r="A56" s="8" t="s">
        <v>188</v>
      </c>
      <c r="B56" s="8" t="s">
        <v>189</v>
      </c>
      <c r="C56" s="8" t="s">
        <v>190</v>
      </c>
      <c r="D56" s="8" t="s">
        <v>55</v>
      </c>
      <c r="E56" s="8" t="s">
        <v>191</v>
      </c>
      <c r="F56" s="9">
        <v>28491</v>
      </c>
    </row>
    <row r="57" spans="1:8" x14ac:dyDescent="0.2">
      <c r="A57" s="8" t="s">
        <v>8066</v>
      </c>
      <c r="B57" s="8" t="s">
        <v>192</v>
      </c>
      <c r="C57" s="8" t="s">
        <v>193</v>
      </c>
      <c r="D57" s="8" t="s">
        <v>12</v>
      </c>
      <c r="E57" s="8" t="s">
        <v>8216</v>
      </c>
      <c r="F57" s="9">
        <v>19450</v>
      </c>
    </row>
    <row r="58" spans="1:8" x14ac:dyDescent="0.2">
      <c r="A58" s="8" t="s">
        <v>8483</v>
      </c>
      <c r="B58" s="8" t="s">
        <v>400</v>
      </c>
      <c r="C58" s="8" t="s">
        <v>401</v>
      </c>
      <c r="D58" s="8" t="s">
        <v>55</v>
      </c>
      <c r="E58" s="8" t="s">
        <v>134</v>
      </c>
      <c r="F58" s="9">
        <v>24284</v>
      </c>
    </row>
    <row r="59" spans="1:8" x14ac:dyDescent="0.2">
      <c r="A59" s="8" t="s">
        <v>194</v>
      </c>
      <c r="B59" s="8" t="s">
        <v>195</v>
      </c>
      <c r="C59" s="8" t="s">
        <v>8239</v>
      </c>
      <c r="D59" s="8" t="s">
        <v>55</v>
      </c>
      <c r="E59" s="8" t="s">
        <v>196</v>
      </c>
      <c r="F59" s="9">
        <v>25519</v>
      </c>
      <c r="G59" s="268"/>
      <c r="H59" s="122"/>
    </row>
    <row r="60" spans="1:8" x14ac:dyDescent="0.2">
      <c r="A60" s="8" t="s">
        <v>198</v>
      </c>
      <c r="B60" s="8" t="s">
        <v>199</v>
      </c>
      <c r="C60" s="8" t="s">
        <v>200</v>
      </c>
      <c r="D60" s="8" t="s">
        <v>12</v>
      </c>
      <c r="E60" s="8" t="s">
        <v>8216</v>
      </c>
      <c r="F60" s="9">
        <v>33786</v>
      </c>
    </row>
    <row r="61" spans="1:8" x14ac:dyDescent="0.2">
      <c r="A61" s="8" t="s">
        <v>201</v>
      </c>
      <c r="B61" s="8" t="s">
        <v>202</v>
      </c>
      <c r="C61" s="8" t="s">
        <v>203</v>
      </c>
      <c r="D61" s="8" t="s">
        <v>12</v>
      </c>
      <c r="E61" s="8" t="s">
        <v>8211</v>
      </c>
      <c r="F61" s="9">
        <v>27530</v>
      </c>
    </row>
    <row r="62" spans="1:8" x14ac:dyDescent="0.2">
      <c r="A62" s="8" t="s">
        <v>204</v>
      </c>
      <c r="B62" s="8" t="s">
        <v>205</v>
      </c>
      <c r="C62" s="8" t="s">
        <v>206</v>
      </c>
      <c r="D62" s="8" t="s">
        <v>12</v>
      </c>
      <c r="E62" s="8" t="s">
        <v>6672</v>
      </c>
      <c r="F62" s="9">
        <v>27647</v>
      </c>
    </row>
    <row r="63" spans="1:8" x14ac:dyDescent="0.2">
      <c r="A63" s="8" t="s">
        <v>207</v>
      </c>
      <c r="B63" s="8" t="s">
        <v>208</v>
      </c>
      <c r="C63" s="8" t="s">
        <v>209</v>
      </c>
      <c r="D63" s="8" t="s">
        <v>46</v>
      </c>
      <c r="E63" s="8" t="s">
        <v>164</v>
      </c>
      <c r="F63" s="9">
        <v>26519</v>
      </c>
    </row>
    <row r="64" spans="1:8" x14ac:dyDescent="0.2">
      <c r="A64" s="8" t="s">
        <v>210</v>
      </c>
      <c r="B64" s="8" t="s">
        <v>211</v>
      </c>
      <c r="C64" s="8" t="s">
        <v>212</v>
      </c>
      <c r="D64" s="8" t="s">
        <v>12</v>
      </c>
      <c r="E64" s="8" t="s">
        <v>8217</v>
      </c>
      <c r="F64" s="9">
        <v>28611</v>
      </c>
    </row>
    <row r="65" spans="1:6" x14ac:dyDescent="0.2">
      <c r="A65" s="8" t="s">
        <v>8067</v>
      </c>
      <c r="B65" s="8" t="s">
        <v>213</v>
      </c>
      <c r="C65" s="8" t="s">
        <v>214</v>
      </c>
      <c r="D65" s="8" t="s">
        <v>46</v>
      </c>
      <c r="E65" s="8" t="s">
        <v>215</v>
      </c>
      <c r="F65" s="9">
        <v>14479</v>
      </c>
    </row>
    <row r="66" spans="1:6" x14ac:dyDescent="0.2">
      <c r="A66" s="8" t="s">
        <v>216</v>
      </c>
      <c r="B66" s="8" t="s">
        <v>217</v>
      </c>
      <c r="C66" s="8" t="s">
        <v>218</v>
      </c>
      <c r="D66" s="8" t="s">
        <v>55</v>
      </c>
      <c r="E66" s="8" t="s">
        <v>219</v>
      </c>
      <c r="F66" s="9">
        <v>23224</v>
      </c>
    </row>
    <row r="67" spans="1:6" x14ac:dyDescent="0.2">
      <c r="A67" s="8" t="s">
        <v>220</v>
      </c>
      <c r="B67" s="8" t="s">
        <v>221</v>
      </c>
      <c r="C67" s="8" t="s">
        <v>8240</v>
      </c>
      <c r="D67" s="8" t="s">
        <v>12</v>
      </c>
      <c r="E67" s="8" t="s">
        <v>6670</v>
      </c>
      <c r="F67" s="9">
        <v>26017</v>
      </c>
    </row>
    <row r="68" spans="1:6" x14ac:dyDescent="0.2">
      <c r="A68" s="8" t="s">
        <v>222</v>
      </c>
      <c r="B68" s="8" t="s">
        <v>223</v>
      </c>
      <c r="C68" s="8" t="s">
        <v>224</v>
      </c>
      <c r="D68" s="8" t="s">
        <v>55</v>
      </c>
      <c r="E68" s="8" t="s">
        <v>56</v>
      </c>
      <c r="F68" s="9">
        <v>28659</v>
      </c>
    </row>
    <row r="69" spans="1:6" x14ac:dyDescent="0.2">
      <c r="A69" s="8" t="s">
        <v>225</v>
      </c>
      <c r="B69" s="8" t="s">
        <v>226</v>
      </c>
      <c r="C69" s="8" t="s">
        <v>227</v>
      </c>
      <c r="D69" s="8" t="s">
        <v>55</v>
      </c>
      <c r="E69" s="8" t="s">
        <v>56</v>
      </c>
      <c r="F69" s="9">
        <v>23682</v>
      </c>
    </row>
    <row r="70" spans="1:6" x14ac:dyDescent="0.2">
      <c r="A70" s="8" t="s">
        <v>228</v>
      </c>
      <c r="B70" s="8" t="s">
        <v>229</v>
      </c>
      <c r="C70" s="8" t="s">
        <v>8241</v>
      </c>
      <c r="D70" s="8" t="s">
        <v>46</v>
      </c>
      <c r="E70" s="8" t="s">
        <v>164</v>
      </c>
      <c r="F70" s="9">
        <v>20173</v>
      </c>
    </row>
    <row r="71" spans="1:6" x14ac:dyDescent="0.2">
      <c r="A71" s="8" t="s">
        <v>8218</v>
      </c>
      <c r="B71" s="8" t="s">
        <v>8219</v>
      </c>
      <c r="C71" s="8" t="s">
        <v>8220</v>
      </c>
      <c r="D71" s="8" t="s">
        <v>46</v>
      </c>
      <c r="E71" s="8" t="s">
        <v>187</v>
      </c>
      <c r="F71" s="9">
        <v>22669</v>
      </c>
    </row>
    <row r="72" spans="1:6" x14ac:dyDescent="0.2">
      <c r="A72" s="8" t="s">
        <v>230</v>
      </c>
      <c r="B72" s="8" t="s">
        <v>231</v>
      </c>
      <c r="C72" s="8" t="s">
        <v>8242</v>
      </c>
      <c r="D72" s="8" t="s">
        <v>12</v>
      </c>
      <c r="E72" s="8" t="s">
        <v>6671</v>
      </c>
      <c r="F72" s="9">
        <v>29320</v>
      </c>
    </row>
    <row r="73" spans="1:6" x14ac:dyDescent="0.2">
      <c r="A73" s="8" t="s">
        <v>232</v>
      </c>
      <c r="B73" s="8" t="s">
        <v>233</v>
      </c>
      <c r="C73" s="8" t="s">
        <v>234</v>
      </c>
      <c r="D73" s="8" t="s">
        <v>16</v>
      </c>
      <c r="E73" s="8" t="s">
        <v>117</v>
      </c>
      <c r="F73" s="9">
        <v>22799</v>
      </c>
    </row>
    <row r="74" spans="1:6" x14ac:dyDescent="0.2">
      <c r="A74" s="8" t="s">
        <v>235</v>
      </c>
      <c r="B74" s="8" t="s">
        <v>236</v>
      </c>
      <c r="C74" s="8" t="s">
        <v>237</v>
      </c>
      <c r="D74" s="8" t="s">
        <v>12</v>
      </c>
      <c r="E74" s="8" t="s">
        <v>8211</v>
      </c>
      <c r="F74" s="9">
        <v>22600</v>
      </c>
    </row>
    <row r="75" spans="1:6" x14ac:dyDescent="0.2">
      <c r="A75" s="8" t="s">
        <v>241</v>
      </c>
      <c r="B75" s="8" t="s">
        <v>242</v>
      </c>
      <c r="C75" s="8" t="s">
        <v>175</v>
      </c>
      <c r="D75" s="8" t="s">
        <v>46</v>
      </c>
      <c r="E75" s="8" t="s">
        <v>84</v>
      </c>
      <c r="F75" s="9">
        <v>29373</v>
      </c>
    </row>
    <row r="76" spans="1:6" x14ac:dyDescent="0.2">
      <c r="A76" s="8" t="s">
        <v>243</v>
      </c>
      <c r="B76" s="8" t="s">
        <v>244</v>
      </c>
      <c r="C76" s="8" t="s">
        <v>8243</v>
      </c>
      <c r="D76" s="8" t="s">
        <v>55</v>
      </c>
      <c r="E76" s="8" t="s">
        <v>91</v>
      </c>
      <c r="F76" s="9">
        <v>23883</v>
      </c>
    </row>
    <row r="77" spans="1:6" x14ac:dyDescent="0.2">
      <c r="A77" s="8" t="s">
        <v>245</v>
      </c>
      <c r="B77" s="8" t="s">
        <v>246</v>
      </c>
      <c r="C77" s="8" t="s">
        <v>247</v>
      </c>
      <c r="D77" s="8" t="s">
        <v>46</v>
      </c>
      <c r="E77" s="8" t="s">
        <v>62</v>
      </c>
      <c r="F77" s="9">
        <v>16285</v>
      </c>
    </row>
    <row r="78" spans="1:6" x14ac:dyDescent="0.2">
      <c r="A78" s="8" t="s">
        <v>248</v>
      </c>
      <c r="B78" s="8" t="s">
        <v>249</v>
      </c>
      <c r="C78" s="8" t="s">
        <v>8244</v>
      </c>
      <c r="D78" s="8" t="s">
        <v>12</v>
      </c>
      <c r="E78" s="8" t="s">
        <v>8216</v>
      </c>
      <c r="F78" s="9">
        <v>8451</v>
      </c>
    </row>
    <row r="79" spans="1:6" x14ac:dyDescent="0.2">
      <c r="A79" s="8" t="s">
        <v>250</v>
      </c>
      <c r="B79" s="8" t="s">
        <v>251</v>
      </c>
      <c r="C79" s="8" t="s">
        <v>8245</v>
      </c>
      <c r="D79" s="8" t="s">
        <v>16</v>
      </c>
      <c r="E79" s="8" t="s">
        <v>102</v>
      </c>
      <c r="F79" s="9">
        <v>22295</v>
      </c>
    </row>
    <row r="80" spans="1:6" x14ac:dyDescent="0.2">
      <c r="A80" s="8" t="s">
        <v>7333</v>
      </c>
      <c r="B80" s="8" t="s">
        <v>273</v>
      </c>
      <c r="C80" s="8" t="s">
        <v>8246</v>
      </c>
      <c r="D80" s="8" t="s">
        <v>46</v>
      </c>
      <c r="E80" s="8" t="s">
        <v>164</v>
      </c>
      <c r="F80" s="9">
        <v>29592</v>
      </c>
    </row>
    <row r="81" spans="1:6" x14ac:dyDescent="0.2">
      <c r="A81" s="8" t="s">
        <v>252</v>
      </c>
      <c r="B81" s="8" t="s">
        <v>253</v>
      </c>
      <c r="C81" s="8" t="s">
        <v>254</v>
      </c>
      <c r="D81" s="8" t="s">
        <v>46</v>
      </c>
      <c r="E81" s="8" t="s">
        <v>187</v>
      </c>
      <c r="F81" s="9">
        <v>26232</v>
      </c>
    </row>
    <row r="82" spans="1:6" x14ac:dyDescent="0.2">
      <c r="A82" s="8" t="s">
        <v>255</v>
      </c>
      <c r="B82" s="8" t="s">
        <v>256</v>
      </c>
      <c r="C82" s="8" t="s">
        <v>257</v>
      </c>
      <c r="D82" s="8" t="s">
        <v>12</v>
      </c>
      <c r="E82" s="8" t="s">
        <v>8217</v>
      </c>
      <c r="F82" s="9">
        <v>26952</v>
      </c>
    </row>
    <row r="83" spans="1:6" x14ac:dyDescent="0.2">
      <c r="A83" s="8" t="s">
        <v>258</v>
      </c>
      <c r="B83" s="8" t="s">
        <v>259</v>
      </c>
      <c r="C83" s="8" t="s">
        <v>260</v>
      </c>
      <c r="D83" s="8" t="s">
        <v>23</v>
      </c>
      <c r="E83" s="8" t="s">
        <v>34</v>
      </c>
      <c r="F83" s="9">
        <v>7102</v>
      </c>
    </row>
    <row r="84" spans="1:6" x14ac:dyDescent="0.2">
      <c r="A84" s="8" t="s">
        <v>6751</v>
      </c>
      <c r="B84" s="8" t="s">
        <v>1074</v>
      </c>
      <c r="C84" s="8" t="s">
        <v>1075</v>
      </c>
      <c r="D84" s="8" t="s">
        <v>46</v>
      </c>
      <c r="E84" s="8" t="s">
        <v>187</v>
      </c>
      <c r="F84" s="9">
        <v>21492</v>
      </c>
    </row>
    <row r="85" spans="1:6" x14ac:dyDescent="0.2">
      <c r="A85" s="8" t="s">
        <v>261</v>
      </c>
      <c r="B85" s="8" t="s">
        <v>262</v>
      </c>
      <c r="C85" s="8" t="s">
        <v>263</v>
      </c>
      <c r="D85" s="8" t="s">
        <v>16</v>
      </c>
      <c r="E85" s="8" t="s">
        <v>117</v>
      </c>
      <c r="F85" s="9">
        <v>7179</v>
      </c>
    </row>
    <row r="86" spans="1:6" x14ac:dyDescent="0.2">
      <c r="A86" s="8" t="s">
        <v>264</v>
      </c>
      <c r="B86" s="8" t="s">
        <v>265</v>
      </c>
      <c r="C86" s="8" t="s">
        <v>266</v>
      </c>
      <c r="D86" s="8" t="s">
        <v>46</v>
      </c>
      <c r="E86" s="8" t="s">
        <v>47</v>
      </c>
      <c r="F86" s="9">
        <v>21251</v>
      </c>
    </row>
    <row r="87" spans="1:6" x14ac:dyDescent="0.2">
      <c r="A87" s="8" t="s">
        <v>267</v>
      </c>
      <c r="B87" s="8" t="s">
        <v>268</v>
      </c>
      <c r="C87" s="8" t="s">
        <v>269</v>
      </c>
      <c r="D87" s="8" t="s">
        <v>55</v>
      </c>
      <c r="E87" s="8" t="s">
        <v>91</v>
      </c>
      <c r="F87" s="9">
        <v>13516</v>
      </c>
    </row>
    <row r="88" spans="1:6" x14ac:dyDescent="0.2">
      <c r="A88" s="8" t="s">
        <v>270</v>
      </c>
      <c r="B88" s="8" t="s">
        <v>271</v>
      </c>
      <c r="C88" s="8" t="s">
        <v>272</v>
      </c>
      <c r="D88" s="8" t="s">
        <v>12</v>
      </c>
      <c r="E88" s="8" t="s">
        <v>8215</v>
      </c>
      <c r="F88" s="9">
        <v>38149</v>
      </c>
    </row>
    <row r="89" spans="1:6" x14ac:dyDescent="0.2">
      <c r="A89" s="8" t="s">
        <v>274</v>
      </c>
      <c r="B89" s="8" t="s">
        <v>275</v>
      </c>
      <c r="C89" s="8" t="s">
        <v>276</v>
      </c>
      <c r="D89" s="8" t="s">
        <v>46</v>
      </c>
      <c r="E89" s="8" t="s">
        <v>164</v>
      </c>
      <c r="F89" s="9">
        <v>29264</v>
      </c>
    </row>
    <row r="90" spans="1:6" x14ac:dyDescent="0.2">
      <c r="A90" s="8" t="s">
        <v>277</v>
      </c>
      <c r="B90" s="8" t="s">
        <v>278</v>
      </c>
      <c r="C90" s="8" t="s">
        <v>279</v>
      </c>
      <c r="D90" s="8" t="s">
        <v>12</v>
      </c>
      <c r="E90" s="8" t="s">
        <v>6670</v>
      </c>
      <c r="F90" s="9">
        <v>25829</v>
      </c>
    </row>
    <row r="91" spans="1:6" x14ac:dyDescent="0.2">
      <c r="A91" s="8" t="s">
        <v>280</v>
      </c>
      <c r="B91" s="8" t="s">
        <v>281</v>
      </c>
      <c r="C91" s="8" t="s">
        <v>8229</v>
      </c>
      <c r="D91" s="8" t="s">
        <v>16</v>
      </c>
      <c r="E91" s="8" t="s">
        <v>17</v>
      </c>
      <c r="F91" s="9">
        <v>7397</v>
      </c>
    </row>
    <row r="92" spans="1:6" x14ac:dyDescent="0.2">
      <c r="A92" s="8" t="s">
        <v>282</v>
      </c>
      <c r="B92" s="8" t="s">
        <v>283</v>
      </c>
      <c r="C92" s="8" t="s">
        <v>284</v>
      </c>
      <c r="D92" s="8" t="s">
        <v>16</v>
      </c>
      <c r="E92" s="8" t="s">
        <v>117</v>
      </c>
      <c r="F92" s="9">
        <v>23181</v>
      </c>
    </row>
    <row r="93" spans="1:6" x14ac:dyDescent="0.2">
      <c r="A93" s="8" t="s">
        <v>285</v>
      </c>
      <c r="B93" s="8" t="s">
        <v>286</v>
      </c>
      <c r="C93" s="8" t="s">
        <v>287</v>
      </c>
      <c r="D93" s="8" t="s">
        <v>12</v>
      </c>
      <c r="E93" s="8" t="s">
        <v>8211</v>
      </c>
      <c r="F93" s="9">
        <v>23994</v>
      </c>
    </row>
    <row r="94" spans="1:6" x14ac:dyDescent="0.2">
      <c r="A94" s="8" t="s">
        <v>288</v>
      </c>
      <c r="B94" s="8" t="s">
        <v>289</v>
      </c>
      <c r="C94" s="8" t="s">
        <v>8247</v>
      </c>
      <c r="D94" s="8" t="s">
        <v>46</v>
      </c>
      <c r="E94" s="8" t="s">
        <v>215</v>
      </c>
      <c r="F94" s="9">
        <v>9467</v>
      </c>
    </row>
    <row r="95" spans="1:6" x14ac:dyDescent="0.2">
      <c r="A95" s="8" t="s">
        <v>290</v>
      </c>
      <c r="B95" s="8" t="s">
        <v>291</v>
      </c>
      <c r="C95" s="8" t="s">
        <v>8248</v>
      </c>
      <c r="D95" s="8" t="s">
        <v>55</v>
      </c>
      <c r="E95" s="8" t="s">
        <v>219</v>
      </c>
      <c r="F95" s="9">
        <v>24654</v>
      </c>
    </row>
    <row r="96" spans="1:6" x14ac:dyDescent="0.2">
      <c r="A96" s="8" t="s">
        <v>292</v>
      </c>
      <c r="B96" s="8" t="s">
        <v>293</v>
      </c>
      <c r="C96" s="8" t="s">
        <v>294</v>
      </c>
      <c r="D96" s="8" t="s">
        <v>55</v>
      </c>
      <c r="E96" s="8" t="s">
        <v>110</v>
      </c>
      <c r="F96" s="9">
        <v>23163</v>
      </c>
    </row>
    <row r="97" spans="1:6" x14ac:dyDescent="0.2">
      <c r="A97" s="8" t="s">
        <v>295</v>
      </c>
      <c r="B97" s="8" t="s">
        <v>296</v>
      </c>
      <c r="C97" s="8" t="s">
        <v>8249</v>
      </c>
      <c r="D97" s="8" t="s">
        <v>12</v>
      </c>
      <c r="E97" s="8" t="s">
        <v>8217</v>
      </c>
      <c r="F97" s="9">
        <v>11784</v>
      </c>
    </row>
    <row r="98" spans="1:6" x14ac:dyDescent="0.2">
      <c r="A98" s="8" t="s">
        <v>297</v>
      </c>
      <c r="B98" s="8" t="s">
        <v>298</v>
      </c>
      <c r="C98" s="8" t="s">
        <v>299</v>
      </c>
      <c r="D98" s="8" t="s">
        <v>16</v>
      </c>
      <c r="E98" s="8" t="s">
        <v>114</v>
      </c>
      <c r="F98" s="9">
        <v>19810</v>
      </c>
    </row>
    <row r="99" spans="1:6" x14ac:dyDescent="0.2">
      <c r="A99" s="8" t="s">
        <v>300</v>
      </c>
      <c r="B99" s="8" t="s">
        <v>301</v>
      </c>
      <c r="C99" s="8" t="s">
        <v>302</v>
      </c>
      <c r="D99" s="8" t="s">
        <v>16</v>
      </c>
      <c r="E99" s="8" t="s">
        <v>69</v>
      </c>
      <c r="F99" s="9">
        <v>6484</v>
      </c>
    </row>
    <row r="100" spans="1:6" x14ac:dyDescent="0.2">
      <c r="A100" s="8" t="s">
        <v>303</v>
      </c>
      <c r="B100" s="8" t="s">
        <v>304</v>
      </c>
      <c r="C100" s="8" t="s">
        <v>305</v>
      </c>
      <c r="D100" s="8" t="s">
        <v>12</v>
      </c>
      <c r="E100" s="8" t="s">
        <v>6670</v>
      </c>
      <c r="F100" s="9">
        <v>31212</v>
      </c>
    </row>
    <row r="101" spans="1:6" x14ac:dyDescent="0.2">
      <c r="A101" s="8" t="s">
        <v>306</v>
      </c>
      <c r="B101" s="8" t="s">
        <v>307</v>
      </c>
      <c r="C101" s="8" t="s">
        <v>308</v>
      </c>
      <c r="D101" s="8" t="s">
        <v>16</v>
      </c>
      <c r="E101" s="8" t="s">
        <v>102</v>
      </c>
      <c r="F101" s="9">
        <v>7591</v>
      </c>
    </row>
    <row r="102" spans="1:6" x14ac:dyDescent="0.2">
      <c r="A102" s="8" t="s">
        <v>309</v>
      </c>
      <c r="B102" s="8" t="s">
        <v>310</v>
      </c>
      <c r="C102" s="8" t="s">
        <v>311</v>
      </c>
      <c r="D102" s="8" t="s">
        <v>12</v>
      </c>
      <c r="E102" s="8" t="s">
        <v>95</v>
      </c>
      <c r="F102" s="9">
        <v>28635</v>
      </c>
    </row>
    <row r="103" spans="1:6" x14ac:dyDescent="0.2">
      <c r="A103" s="8" t="s">
        <v>312</v>
      </c>
      <c r="B103" s="8" t="s">
        <v>313</v>
      </c>
      <c r="C103" s="8" t="s">
        <v>314</v>
      </c>
      <c r="D103" s="8" t="s">
        <v>46</v>
      </c>
      <c r="E103" s="8" t="s">
        <v>215</v>
      </c>
      <c r="F103" s="9">
        <v>33771</v>
      </c>
    </row>
    <row r="104" spans="1:6" x14ac:dyDescent="0.2">
      <c r="A104" s="8" t="s">
        <v>315</v>
      </c>
      <c r="B104" s="8" t="s">
        <v>316</v>
      </c>
      <c r="C104" s="8" t="s">
        <v>260</v>
      </c>
      <c r="D104" s="8" t="s">
        <v>23</v>
      </c>
      <c r="E104" s="8" t="s">
        <v>34</v>
      </c>
      <c r="F104" s="9">
        <v>10828</v>
      </c>
    </row>
    <row r="105" spans="1:6" x14ac:dyDescent="0.2">
      <c r="A105" s="8" t="s">
        <v>317</v>
      </c>
      <c r="B105" s="8" t="s">
        <v>318</v>
      </c>
      <c r="C105" s="8" t="s">
        <v>319</v>
      </c>
      <c r="D105" s="8" t="s">
        <v>12</v>
      </c>
      <c r="E105" s="8" t="s">
        <v>8216</v>
      </c>
      <c r="F105" s="9">
        <v>24631</v>
      </c>
    </row>
    <row r="106" spans="1:6" x14ac:dyDescent="0.2">
      <c r="A106" s="8" t="s">
        <v>320</v>
      </c>
      <c r="B106" s="8" t="s">
        <v>321</v>
      </c>
      <c r="C106" s="8" t="s">
        <v>322</v>
      </c>
      <c r="D106" s="8" t="s">
        <v>46</v>
      </c>
      <c r="E106" s="8" t="s">
        <v>123</v>
      </c>
      <c r="F106" s="9">
        <v>16944</v>
      </c>
    </row>
    <row r="107" spans="1:6" x14ac:dyDescent="0.2">
      <c r="A107" s="8" t="s">
        <v>323</v>
      </c>
      <c r="B107" s="8" t="s">
        <v>324</v>
      </c>
      <c r="C107" s="8" t="s">
        <v>325</v>
      </c>
      <c r="D107" s="8" t="s">
        <v>12</v>
      </c>
      <c r="E107" s="8" t="s">
        <v>95</v>
      </c>
      <c r="F107" s="9">
        <v>13616</v>
      </c>
    </row>
    <row r="108" spans="1:6" x14ac:dyDescent="0.2">
      <c r="A108" s="8" t="s">
        <v>326</v>
      </c>
      <c r="B108" s="8" t="s">
        <v>327</v>
      </c>
      <c r="C108" s="8" t="s">
        <v>328</v>
      </c>
      <c r="D108" s="8" t="s">
        <v>12</v>
      </c>
      <c r="E108" s="8" t="s">
        <v>6672</v>
      </c>
      <c r="F108" s="9">
        <v>3941</v>
      </c>
    </row>
    <row r="109" spans="1:6" x14ac:dyDescent="0.2">
      <c r="A109" s="8" t="s">
        <v>6752</v>
      </c>
      <c r="B109" s="8" t="s">
        <v>331</v>
      </c>
      <c r="C109" s="8" t="s">
        <v>332</v>
      </c>
      <c r="D109" s="8" t="s">
        <v>55</v>
      </c>
      <c r="E109" s="8" t="s">
        <v>110</v>
      </c>
      <c r="F109" s="9">
        <v>11134</v>
      </c>
    </row>
    <row r="110" spans="1:6" x14ac:dyDescent="0.2">
      <c r="A110" s="8" t="s">
        <v>329</v>
      </c>
      <c r="B110" s="8" t="s">
        <v>330</v>
      </c>
      <c r="C110" s="8" t="s">
        <v>8250</v>
      </c>
      <c r="D110" s="8" t="s">
        <v>55</v>
      </c>
      <c r="E110" s="8" t="s">
        <v>191</v>
      </c>
      <c r="F110" s="9">
        <v>17832</v>
      </c>
    </row>
    <row r="111" spans="1:6" x14ac:dyDescent="0.2">
      <c r="A111" s="8" t="s">
        <v>333</v>
      </c>
      <c r="B111" s="8" t="s">
        <v>334</v>
      </c>
      <c r="C111" s="8" t="s">
        <v>335</v>
      </c>
      <c r="D111" s="8" t="s">
        <v>46</v>
      </c>
      <c r="E111" s="8" t="s">
        <v>164</v>
      </c>
      <c r="F111" s="9">
        <v>15730</v>
      </c>
    </row>
    <row r="112" spans="1:6" x14ac:dyDescent="0.2">
      <c r="A112" s="8" t="s">
        <v>336</v>
      </c>
      <c r="B112" s="8" t="s">
        <v>337</v>
      </c>
      <c r="C112" s="8" t="s">
        <v>338</v>
      </c>
      <c r="D112" s="8" t="s">
        <v>46</v>
      </c>
      <c r="E112" s="8" t="s">
        <v>62</v>
      </c>
      <c r="F112" s="9">
        <v>17027</v>
      </c>
    </row>
    <row r="113" spans="1:6" x14ac:dyDescent="0.2">
      <c r="A113" s="8" t="s">
        <v>339</v>
      </c>
      <c r="B113" s="8" t="s">
        <v>340</v>
      </c>
      <c r="C113" s="8" t="s">
        <v>109</v>
      </c>
      <c r="D113" s="8" t="s">
        <v>55</v>
      </c>
      <c r="E113" s="8" t="s">
        <v>110</v>
      </c>
      <c r="F113" s="9">
        <v>11797</v>
      </c>
    </row>
    <row r="114" spans="1:6" x14ac:dyDescent="0.2">
      <c r="A114" s="8" t="s">
        <v>341</v>
      </c>
      <c r="B114" s="8" t="s">
        <v>342</v>
      </c>
      <c r="C114" s="8" t="s">
        <v>167</v>
      </c>
      <c r="D114" s="8" t="s">
        <v>16</v>
      </c>
      <c r="E114" s="8" t="s">
        <v>38</v>
      </c>
      <c r="F114" s="9">
        <v>24951</v>
      </c>
    </row>
    <row r="115" spans="1:6" x14ac:dyDescent="0.2">
      <c r="A115" s="8" t="s">
        <v>343</v>
      </c>
      <c r="B115" s="8" t="s">
        <v>344</v>
      </c>
      <c r="C115" s="8" t="s">
        <v>345</v>
      </c>
      <c r="D115" s="8" t="s">
        <v>23</v>
      </c>
      <c r="E115" s="8" t="s">
        <v>346</v>
      </c>
      <c r="F115" s="9">
        <v>21795</v>
      </c>
    </row>
    <row r="116" spans="1:6" x14ac:dyDescent="0.2">
      <c r="A116" s="8" t="s">
        <v>347</v>
      </c>
      <c r="B116" s="8" t="s">
        <v>348</v>
      </c>
      <c r="C116" s="8" t="s">
        <v>349</v>
      </c>
      <c r="D116" s="8" t="s">
        <v>55</v>
      </c>
      <c r="E116" s="8" t="s">
        <v>196</v>
      </c>
      <c r="F116" s="9">
        <v>18790</v>
      </c>
    </row>
    <row r="117" spans="1:6" x14ac:dyDescent="0.2">
      <c r="A117" s="8" t="s">
        <v>350</v>
      </c>
      <c r="B117" s="8" t="s">
        <v>351</v>
      </c>
      <c r="C117" s="8" t="s">
        <v>8251</v>
      </c>
      <c r="D117" s="8" t="s">
        <v>46</v>
      </c>
      <c r="E117" s="8" t="s">
        <v>215</v>
      </c>
      <c r="F117" s="9">
        <v>17317</v>
      </c>
    </row>
    <row r="118" spans="1:6" x14ac:dyDescent="0.2">
      <c r="A118" s="8" t="s">
        <v>352</v>
      </c>
      <c r="B118" s="8" t="s">
        <v>353</v>
      </c>
      <c r="C118" s="8" t="s">
        <v>354</v>
      </c>
      <c r="D118" s="8" t="s">
        <v>46</v>
      </c>
      <c r="E118" s="8" t="s">
        <v>164</v>
      </c>
      <c r="F118" s="9">
        <v>22370</v>
      </c>
    </row>
    <row r="119" spans="1:6" x14ac:dyDescent="0.2">
      <c r="A119" s="8" t="s">
        <v>355</v>
      </c>
      <c r="B119" s="8" t="s">
        <v>356</v>
      </c>
      <c r="C119" s="8" t="s">
        <v>357</v>
      </c>
      <c r="D119" s="8" t="s">
        <v>16</v>
      </c>
      <c r="E119" s="8" t="s">
        <v>38</v>
      </c>
      <c r="F119" s="9">
        <v>17274</v>
      </c>
    </row>
    <row r="120" spans="1:6" x14ac:dyDescent="0.2">
      <c r="A120" s="8" t="s">
        <v>358</v>
      </c>
      <c r="B120" s="8" t="s">
        <v>359</v>
      </c>
      <c r="C120" s="8" t="s">
        <v>360</v>
      </c>
      <c r="D120" s="8" t="s">
        <v>46</v>
      </c>
      <c r="E120" s="8" t="s">
        <v>164</v>
      </c>
      <c r="F120" s="9">
        <v>15667</v>
      </c>
    </row>
    <row r="121" spans="1:6" x14ac:dyDescent="0.2">
      <c r="A121" s="8" t="s">
        <v>361</v>
      </c>
      <c r="B121" s="8" t="s">
        <v>362</v>
      </c>
      <c r="C121" s="8" t="s">
        <v>8229</v>
      </c>
      <c r="D121" s="8" t="s">
        <v>16</v>
      </c>
      <c r="E121" s="8" t="s">
        <v>17</v>
      </c>
      <c r="F121" s="9">
        <v>24226</v>
      </c>
    </row>
    <row r="122" spans="1:6" x14ac:dyDescent="0.2">
      <c r="A122" s="8" t="s">
        <v>363</v>
      </c>
      <c r="B122" s="8" t="s">
        <v>364</v>
      </c>
      <c r="C122" s="8" t="s">
        <v>365</v>
      </c>
      <c r="D122" s="8" t="s">
        <v>12</v>
      </c>
      <c r="E122" s="8" t="s">
        <v>6670</v>
      </c>
      <c r="F122" s="9">
        <v>28763</v>
      </c>
    </row>
    <row r="123" spans="1:6" x14ac:dyDescent="0.2">
      <c r="A123" s="8" t="s">
        <v>366</v>
      </c>
      <c r="B123" s="8" t="s">
        <v>367</v>
      </c>
      <c r="C123" s="8" t="s">
        <v>368</v>
      </c>
      <c r="D123" s="8" t="s">
        <v>12</v>
      </c>
      <c r="E123" s="8" t="s">
        <v>8217</v>
      </c>
      <c r="F123" s="9">
        <v>16959</v>
      </c>
    </row>
    <row r="124" spans="1:6" x14ac:dyDescent="0.2">
      <c r="A124" s="8" t="s">
        <v>369</v>
      </c>
      <c r="B124" s="8" t="s">
        <v>370</v>
      </c>
      <c r="C124" s="8" t="s">
        <v>371</v>
      </c>
      <c r="D124" s="8" t="s">
        <v>23</v>
      </c>
      <c r="E124" s="8" t="s">
        <v>34</v>
      </c>
      <c r="F124" s="9">
        <v>25423</v>
      </c>
    </row>
    <row r="125" spans="1:6" x14ac:dyDescent="0.2">
      <c r="A125" s="8" t="s">
        <v>372</v>
      </c>
      <c r="B125" s="8" t="s">
        <v>373</v>
      </c>
      <c r="C125" s="8" t="s">
        <v>8252</v>
      </c>
      <c r="D125" s="8" t="s">
        <v>46</v>
      </c>
      <c r="E125" s="8" t="s">
        <v>84</v>
      </c>
      <c r="F125" s="9">
        <v>22826</v>
      </c>
    </row>
    <row r="126" spans="1:6" x14ac:dyDescent="0.2">
      <c r="A126" s="8" t="s">
        <v>374</v>
      </c>
      <c r="B126" s="8" t="s">
        <v>375</v>
      </c>
      <c r="C126" s="8" t="s">
        <v>8253</v>
      </c>
      <c r="D126" s="8" t="s">
        <v>12</v>
      </c>
      <c r="E126" s="8" t="s">
        <v>8215</v>
      </c>
      <c r="F126" s="9">
        <v>19425</v>
      </c>
    </row>
    <row r="127" spans="1:6" x14ac:dyDescent="0.2">
      <c r="A127" s="8" t="s">
        <v>7335</v>
      </c>
      <c r="B127" s="8" t="s">
        <v>376</v>
      </c>
      <c r="C127" s="8" t="s">
        <v>377</v>
      </c>
      <c r="D127" s="8" t="s">
        <v>55</v>
      </c>
      <c r="E127" s="8" t="s">
        <v>91</v>
      </c>
      <c r="F127" s="9">
        <v>24300</v>
      </c>
    </row>
    <row r="128" spans="1:6" x14ac:dyDescent="0.2">
      <c r="A128" s="8" t="s">
        <v>7149</v>
      </c>
      <c r="B128" s="8" t="s">
        <v>406</v>
      </c>
      <c r="C128" s="8" t="s">
        <v>287</v>
      </c>
      <c r="D128" s="8" t="s">
        <v>12</v>
      </c>
      <c r="E128" s="8" t="s">
        <v>8211</v>
      </c>
      <c r="F128" s="9">
        <v>42554</v>
      </c>
    </row>
    <row r="129" spans="1:6" x14ac:dyDescent="0.2">
      <c r="A129" s="8" t="s">
        <v>378</v>
      </c>
      <c r="B129" s="8" t="s">
        <v>379</v>
      </c>
      <c r="C129" s="8" t="s">
        <v>380</v>
      </c>
      <c r="D129" s="8" t="s">
        <v>46</v>
      </c>
      <c r="E129" s="8" t="s">
        <v>123</v>
      </c>
      <c r="F129" s="9">
        <v>36708</v>
      </c>
    </row>
    <row r="130" spans="1:6" x14ac:dyDescent="0.2">
      <c r="A130" s="8" t="s">
        <v>381</v>
      </c>
      <c r="B130" s="8" t="s">
        <v>382</v>
      </c>
      <c r="C130" s="8" t="s">
        <v>328</v>
      </c>
      <c r="D130" s="8" t="s">
        <v>12</v>
      </c>
      <c r="E130" s="8" t="s">
        <v>6672</v>
      </c>
      <c r="F130" s="9">
        <v>8529</v>
      </c>
    </row>
    <row r="131" spans="1:6" x14ac:dyDescent="0.2">
      <c r="A131" s="8" t="s">
        <v>7150</v>
      </c>
      <c r="B131" s="8" t="s">
        <v>383</v>
      </c>
      <c r="C131" s="8" t="s">
        <v>384</v>
      </c>
      <c r="D131" s="8" t="s">
        <v>12</v>
      </c>
      <c r="E131" s="8" t="s">
        <v>6670</v>
      </c>
      <c r="F131" s="9">
        <v>3599</v>
      </c>
    </row>
    <row r="132" spans="1:6" x14ac:dyDescent="0.2">
      <c r="A132" s="8" t="s">
        <v>385</v>
      </c>
      <c r="B132" s="8" t="s">
        <v>386</v>
      </c>
      <c r="C132" s="8" t="s">
        <v>387</v>
      </c>
      <c r="D132" s="8" t="s">
        <v>16</v>
      </c>
      <c r="E132" s="8" t="s">
        <v>69</v>
      </c>
      <c r="F132" s="9">
        <v>28836</v>
      </c>
    </row>
    <row r="133" spans="1:6" x14ac:dyDescent="0.2">
      <c r="A133" s="8" t="s">
        <v>388</v>
      </c>
      <c r="B133" s="8" t="s">
        <v>389</v>
      </c>
      <c r="C133" s="8" t="s">
        <v>390</v>
      </c>
      <c r="D133" s="8" t="s">
        <v>12</v>
      </c>
      <c r="E133" s="8" t="s">
        <v>95</v>
      </c>
      <c r="F133" s="9">
        <v>28446</v>
      </c>
    </row>
    <row r="134" spans="1:6" x14ac:dyDescent="0.2">
      <c r="A134" s="8" t="s">
        <v>6753</v>
      </c>
      <c r="B134" s="8" t="s">
        <v>391</v>
      </c>
      <c r="C134" s="8" t="s">
        <v>8254</v>
      </c>
      <c r="D134" s="8" t="s">
        <v>46</v>
      </c>
      <c r="E134" s="8" t="s">
        <v>123</v>
      </c>
      <c r="F134" s="9">
        <v>22446</v>
      </c>
    </row>
    <row r="135" spans="1:6" x14ac:dyDescent="0.2">
      <c r="A135" s="8" t="s">
        <v>394</v>
      </c>
      <c r="B135" s="8" t="s">
        <v>395</v>
      </c>
      <c r="C135" s="8" t="s">
        <v>396</v>
      </c>
      <c r="D135" s="8" t="s">
        <v>23</v>
      </c>
      <c r="E135" s="8" t="s">
        <v>346</v>
      </c>
      <c r="F135" s="9">
        <v>27303</v>
      </c>
    </row>
    <row r="136" spans="1:6" x14ac:dyDescent="0.2">
      <c r="A136" s="8" t="s">
        <v>397</v>
      </c>
      <c r="B136" s="8" t="s">
        <v>398</v>
      </c>
      <c r="C136" s="8" t="s">
        <v>399</v>
      </c>
      <c r="D136" s="8" t="s">
        <v>46</v>
      </c>
      <c r="E136" s="8" t="s">
        <v>215</v>
      </c>
      <c r="F136" s="9">
        <v>34881</v>
      </c>
    </row>
    <row r="137" spans="1:6" x14ac:dyDescent="0.2">
      <c r="A137" s="8" t="s">
        <v>402</v>
      </c>
      <c r="B137" s="8" t="s">
        <v>403</v>
      </c>
      <c r="C137" s="8" t="s">
        <v>404</v>
      </c>
      <c r="D137" s="8" t="s">
        <v>23</v>
      </c>
      <c r="E137" s="8" t="s">
        <v>405</v>
      </c>
      <c r="F137" s="9">
        <v>31355</v>
      </c>
    </row>
    <row r="138" spans="1:6" x14ac:dyDescent="0.2">
      <c r="A138" s="8" t="s">
        <v>407</v>
      </c>
      <c r="B138" s="8" t="s">
        <v>408</v>
      </c>
      <c r="C138" s="8" t="s">
        <v>409</v>
      </c>
      <c r="D138" s="8" t="s">
        <v>16</v>
      </c>
      <c r="E138" s="8" t="s">
        <v>102</v>
      </c>
      <c r="F138" s="9">
        <v>27165</v>
      </c>
    </row>
    <row r="139" spans="1:6" x14ac:dyDescent="0.2">
      <c r="A139" s="8" t="s">
        <v>410</v>
      </c>
      <c r="B139" s="8" t="s">
        <v>411</v>
      </c>
      <c r="C139" s="8" t="s">
        <v>404</v>
      </c>
      <c r="D139" s="8" t="s">
        <v>23</v>
      </c>
      <c r="E139" s="8" t="s">
        <v>412</v>
      </c>
      <c r="F139" s="9">
        <v>17593</v>
      </c>
    </row>
    <row r="140" spans="1:6" x14ac:dyDescent="0.2">
      <c r="A140" s="8" t="s">
        <v>413</v>
      </c>
      <c r="B140" s="8" t="s">
        <v>414</v>
      </c>
      <c r="C140" s="8" t="s">
        <v>415</v>
      </c>
      <c r="D140" s="8" t="s">
        <v>55</v>
      </c>
      <c r="E140" s="8" t="s">
        <v>416</v>
      </c>
      <c r="F140" s="9">
        <v>23698</v>
      </c>
    </row>
    <row r="141" spans="1:6" x14ac:dyDescent="0.2">
      <c r="A141" s="8" t="s">
        <v>417</v>
      </c>
      <c r="B141" s="8" t="s">
        <v>418</v>
      </c>
      <c r="C141" s="8" t="s">
        <v>419</v>
      </c>
      <c r="D141" s="8" t="s">
        <v>12</v>
      </c>
      <c r="E141" s="8" t="s">
        <v>95</v>
      </c>
      <c r="F141" s="9">
        <v>25884</v>
      </c>
    </row>
    <row r="142" spans="1:6" x14ac:dyDescent="0.2">
      <c r="A142" s="8" t="s">
        <v>420</v>
      </c>
      <c r="B142" s="8" t="s">
        <v>421</v>
      </c>
      <c r="C142" s="8" t="s">
        <v>263</v>
      </c>
      <c r="D142" s="8" t="s">
        <v>16</v>
      </c>
      <c r="E142" s="8" t="s">
        <v>117</v>
      </c>
      <c r="F142" s="9">
        <v>7474</v>
      </c>
    </row>
    <row r="143" spans="1:6" x14ac:dyDescent="0.2">
      <c r="A143" s="8" t="s">
        <v>422</v>
      </c>
      <c r="B143" s="8" t="s">
        <v>423</v>
      </c>
      <c r="C143" s="8" t="s">
        <v>424</v>
      </c>
      <c r="D143" s="8" t="s">
        <v>55</v>
      </c>
      <c r="E143" s="8" t="s">
        <v>416</v>
      </c>
      <c r="F143" s="9">
        <v>28262</v>
      </c>
    </row>
    <row r="144" spans="1:6" x14ac:dyDescent="0.2">
      <c r="A144" s="8" t="s">
        <v>425</v>
      </c>
      <c r="B144" s="8" t="s">
        <v>426</v>
      </c>
      <c r="C144" s="8" t="s">
        <v>427</v>
      </c>
      <c r="D144" s="8" t="s">
        <v>55</v>
      </c>
      <c r="E144" s="8" t="s">
        <v>110</v>
      </c>
      <c r="F144" s="9">
        <v>28023</v>
      </c>
    </row>
    <row r="145" spans="1:6" x14ac:dyDescent="0.2">
      <c r="A145" s="8" t="s">
        <v>428</v>
      </c>
      <c r="B145" s="8" t="s">
        <v>429</v>
      </c>
      <c r="C145" s="8" t="s">
        <v>404</v>
      </c>
      <c r="D145" s="8" t="s">
        <v>23</v>
      </c>
      <c r="E145" s="8" t="s">
        <v>412</v>
      </c>
      <c r="F145" s="9">
        <v>0</v>
      </c>
    </row>
    <row r="146" spans="1:6" x14ac:dyDescent="0.2">
      <c r="A146" s="8" t="s">
        <v>430</v>
      </c>
      <c r="B146" s="8" t="s">
        <v>431</v>
      </c>
      <c r="C146" s="8" t="s">
        <v>432</v>
      </c>
      <c r="D146" s="8" t="s">
        <v>16</v>
      </c>
      <c r="E146" s="8" t="s">
        <v>102</v>
      </c>
      <c r="F146" s="9">
        <v>23092</v>
      </c>
    </row>
    <row r="147" spans="1:6" x14ac:dyDescent="0.2">
      <c r="A147" s="8" t="s">
        <v>433</v>
      </c>
      <c r="B147" s="8" t="s">
        <v>434</v>
      </c>
      <c r="C147" s="8" t="s">
        <v>435</v>
      </c>
      <c r="D147" s="8" t="s">
        <v>16</v>
      </c>
      <c r="E147" s="8" t="s">
        <v>184</v>
      </c>
      <c r="F147" s="9">
        <v>9912</v>
      </c>
    </row>
    <row r="148" spans="1:6" x14ac:dyDescent="0.2">
      <c r="A148" s="8" t="s">
        <v>436</v>
      </c>
      <c r="B148" s="8" t="s">
        <v>437</v>
      </c>
      <c r="C148" s="8" t="s">
        <v>438</v>
      </c>
      <c r="D148" s="8" t="s">
        <v>46</v>
      </c>
      <c r="E148" s="8" t="s">
        <v>164</v>
      </c>
      <c r="F148" s="9">
        <v>23102</v>
      </c>
    </row>
    <row r="149" spans="1:6" x14ac:dyDescent="0.2">
      <c r="A149" s="8" t="s">
        <v>439</v>
      </c>
      <c r="B149" s="8" t="s">
        <v>440</v>
      </c>
      <c r="C149" s="8" t="s">
        <v>441</v>
      </c>
      <c r="D149" s="8" t="s">
        <v>55</v>
      </c>
      <c r="E149" s="8" t="s">
        <v>56</v>
      </c>
      <c r="F149" s="9">
        <v>23460</v>
      </c>
    </row>
    <row r="150" spans="1:6" x14ac:dyDescent="0.2">
      <c r="A150" s="8" t="s">
        <v>442</v>
      </c>
      <c r="B150" s="8" t="s">
        <v>443</v>
      </c>
      <c r="C150" s="8" t="s">
        <v>444</v>
      </c>
      <c r="D150" s="8" t="s">
        <v>55</v>
      </c>
      <c r="E150" s="8" t="s">
        <v>134</v>
      </c>
      <c r="F150" s="9">
        <v>29313</v>
      </c>
    </row>
    <row r="151" spans="1:6" x14ac:dyDescent="0.2">
      <c r="A151" s="8" t="s">
        <v>445</v>
      </c>
      <c r="B151" s="8" t="s">
        <v>446</v>
      </c>
      <c r="C151" s="8" t="s">
        <v>447</v>
      </c>
      <c r="D151" s="8" t="s">
        <v>16</v>
      </c>
      <c r="E151" s="8" t="s">
        <v>184</v>
      </c>
      <c r="F151" s="9">
        <v>16609</v>
      </c>
    </row>
    <row r="152" spans="1:6" x14ac:dyDescent="0.2">
      <c r="A152" s="8" t="s">
        <v>7200</v>
      </c>
      <c r="B152" s="8" t="s">
        <v>392</v>
      </c>
      <c r="C152" s="8" t="s">
        <v>393</v>
      </c>
      <c r="D152" s="8" t="s">
        <v>23</v>
      </c>
      <c r="E152" s="8" t="s">
        <v>346</v>
      </c>
      <c r="F152" s="9">
        <v>23294</v>
      </c>
    </row>
    <row r="153" spans="1:6" x14ac:dyDescent="0.2">
      <c r="A153" s="8" t="s">
        <v>448</v>
      </c>
      <c r="B153" s="8" t="s">
        <v>449</v>
      </c>
      <c r="C153" s="8" t="s">
        <v>450</v>
      </c>
      <c r="D153" s="8" t="s">
        <v>23</v>
      </c>
      <c r="E153" s="8" t="s">
        <v>106</v>
      </c>
      <c r="F153" s="9">
        <v>35958</v>
      </c>
    </row>
    <row r="154" spans="1:6" x14ac:dyDescent="0.2">
      <c r="A154" s="8" t="s">
        <v>451</v>
      </c>
      <c r="B154" s="8" t="s">
        <v>452</v>
      </c>
      <c r="C154" s="8" t="s">
        <v>453</v>
      </c>
      <c r="D154" s="8" t="s">
        <v>12</v>
      </c>
      <c r="E154" s="8" t="s">
        <v>6671</v>
      </c>
      <c r="F154" s="9">
        <v>24281</v>
      </c>
    </row>
    <row r="155" spans="1:6" x14ac:dyDescent="0.2">
      <c r="A155" s="8" t="s">
        <v>454</v>
      </c>
      <c r="B155" s="8" t="s">
        <v>455</v>
      </c>
      <c r="C155" s="8" t="s">
        <v>8255</v>
      </c>
      <c r="D155" s="8" t="s">
        <v>55</v>
      </c>
      <c r="E155" s="8" t="s">
        <v>141</v>
      </c>
      <c r="F155" s="9">
        <v>20224</v>
      </c>
    </row>
    <row r="156" spans="1:6" x14ac:dyDescent="0.2">
      <c r="A156" s="8" t="s">
        <v>456</v>
      </c>
      <c r="B156" s="8" t="s">
        <v>457</v>
      </c>
      <c r="C156" s="8" t="s">
        <v>458</v>
      </c>
      <c r="D156" s="8" t="s">
        <v>55</v>
      </c>
      <c r="E156" s="8" t="s">
        <v>219</v>
      </c>
      <c r="F156" s="9">
        <v>27120</v>
      </c>
    </row>
    <row r="157" spans="1:6" x14ac:dyDescent="0.2">
      <c r="A157" s="8" t="s">
        <v>459</v>
      </c>
      <c r="B157" s="8" t="s">
        <v>460</v>
      </c>
      <c r="C157" s="8" t="s">
        <v>263</v>
      </c>
      <c r="D157" s="8" t="s">
        <v>16</v>
      </c>
      <c r="E157" s="8" t="s">
        <v>117</v>
      </c>
      <c r="F157" s="9">
        <v>20854</v>
      </c>
    </row>
    <row r="158" spans="1:6" x14ac:dyDescent="0.2">
      <c r="A158" s="8" t="s">
        <v>461</v>
      </c>
      <c r="B158" s="8" t="s">
        <v>462</v>
      </c>
      <c r="C158" s="8" t="s">
        <v>8256</v>
      </c>
      <c r="D158" s="8" t="s">
        <v>46</v>
      </c>
      <c r="E158" s="8" t="s">
        <v>215</v>
      </c>
      <c r="F158" s="9">
        <v>16238</v>
      </c>
    </row>
    <row r="159" spans="1:6" x14ac:dyDescent="0.2">
      <c r="A159" s="8" t="s">
        <v>463</v>
      </c>
      <c r="B159" s="8" t="s">
        <v>464</v>
      </c>
      <c r="C159" s="8" t="s">
        <v>8257</v>
      </c>
      <c r="D159" s="8" t="s">
        <v>46</v>
      </c>
      <c r="E159" s="8" t="s">
        <v>164</v>
      </c>
      <c r="F159" s="9">
        <v>19546</v>
      </c>
    </row>
    <row r="160" spans="1:6" x14ac:dyDescent="0.2">
      <c r="A160" s="8" t="s">
        <v>465</v>
      </c>
      <c r="B160" s="8" t="s">
        <v>466</v>
      </c>
      <c r="C160" s="8" t="s">
        <v>467</v>
      </c>
      <c r="D160" s="8" t="s">
        <v>16</v>
      </c>
      <c r="E160" s="8" t="s">
        <v>138</v>
      </c>
      <c r="F160" s="9">
        <v>40116</v>
      </c>
    </row>
    <row r="161" spans="1:6" x14ac:dyDescent="0.2">
      <c r="A161" s="8" t="s">
        <v>468</v>
      </c>
      <c r="B161" s="8" t="s">
        <v>469</v>
      </c>
      <c r="C161" s="8" t="s">
        <v>8229</v>
      </c>
      <c r="D161" s="8" t="s">
        <v>16</v>
      </c>
      <c r="E161" s="8" t="s">
        <v>17</v>
      </c>
      <c r="F161" s="9">
        <v>32995</v>
      </c>
    </row>
    <row r="162" spans="1:6" x14ac:dyDescent="0.2">
      <c r="A162" s="8" t="s">
        <v>470</v>
      </c>
      <c r="B162" s="8" t="s">
        <v>471</v>
      </c>
      <c r="C162" s="8" t="s">
        <v>472</v>
      </c>
      <c r="D162" s="8" t="s">
        <v>55</v>
      </c>
      <c r="E162" s="8" t="s">
        <v>473</v>
      </c>
      <c r="F162" s="9">
        <v>25281</v>
      </c>
    </row>
    <row r="163" spans="1:6" x14ac:dyDescent="0.2">
      <c r="A163" s="8" t="s">
        <v>474</v>
      </c>
      <c r="B163" s="8" t="s">
        <v>475</v>
      </c>
      <c r="C163" s="8" t="s">
        <v>476</v>
      </c>
      <c r="D163" s="8" t="s">
        <v>23</v>
      </c>
      <c r="E163" s="8" t="s">
        <v>81</v>
      </c>
      <c r="F163" s="9">
        <v>34881</v>
      </c>
    </row>
    <row r="164" spans="1:6" x14ac:dyDescent="0.2">
      <c r="A164" s="8" t="s">
        <v>477</v>
      </c>
      <c r="B164" s="8" t="s">
        <v>478</v>
      </c>
      <c r="C164" s="8" t="s">
        <v>8229</v>
      </c>
      <c r="D164" s="8" t="s">
        <v>16</v>
      </c>
      <c r="E164" s="8" t="s">
        <v>17</v>
      </c>
      <c r="F164" s="9">
        <v>8011</v>
      </c>
    </row>
    <row r="165" spans="1:6" x14ac:dyDescent="0.2">
      <c r="A165" s="8" t="s">
        <v>479</v>
      </c>
      <c r="B165" s="8" t="s">
        <v>480</v>
      </c>
      <c r="C165" s="8" t="s">
        <v>481</v>
      </c>
      <c r="D165" s="8" t="s">
        <v>23</v>
      </c>
      <c r="E165" s="8" t="s">
        <v>24</v>
      </c>
      <c r="F165" s="9">
        <v>10671</v>
      </c>
    </row>
    <row r="166" spans="1:6" x14ac:dyDescent="0.2">
      <c r="A166" s="8" t="s">
        <v>482</v>
      </c>
      <c r="B166" s="8" t="s">
        <v>483</v>
      </c>
      <c r="C166" s="8" t="s">
        <v>484</v>
      </c>
      <c r="D166" s="8" t="s">
        <v>23</v>
      </c>
      <c r="E166" s="8" t="s">
        <v>34</v>
      </c>
      <c r="F166" s="9">
        <v>23239</v>
      </c>
    </row>
    <row r="167" spans="1:6" x14ac:dyDescent="0.2">
      <c r="A167" s="8" t="s">
        <v>485</v>
      </c>
      <c r="B167" s="8" t="s">
        <v>486</v>
      </c>
      <c r="C167" s="8" t="s">
        <v>8258</v>
      </c>
      <c r="D167" s="8" t="s">
        <v>46</v>
      </c>
      <c r="E167" s="8" t="s">
        <v>84</v>
      </c>
      <c r="F167" s="9">
        <v>24926</v>
      </c>
    </row>
    <row r="168" spans="1:6" x14ac:dyDescent="0.2">
      <c r="A168" s="8" t="s">
        <v>487</v>
      </c>
      <c r="B168" s="8" t="s">
        <v>488</v>
      </c>
      <c r="C168" s="8" t="s">
        <v>489</v>
      </c>
      <c r="D168" s="8" t="s">
        <v>16</v>
      </c>
      <c r="E168" s="8" t="s">
        <v>138</v>
      </c>
      <c r="F168" s="9">
        <v>8728</v>
      </c>
    </row>
    <row r="169" spans="1:6" x14ac:dyDescent="0.2">
      <c r="A169" s="8" t="s">
        <v>490</v>
      </c>
      <c r="B169" s="8" t="s">
        <v>491</v>
      </c>
      <c r="C169" s="8" t="s">
        <v>492</v>
      </c>
      <c r="D169" s="8" t="s">
        <v>12</v>
      </c>
      <c r="E169" s="8" t="s">
        <v>6672</v>
      </c>
      <c r="F169" s="9">
        <v>7700</v>
      </c>
    </row>
    <row r="170" spans="1:6" x14ac:dyDescent="0.2">
      <c r="A170" s="8" t="s">
        <v>493</v>
      </c>
      <c r="B170" s="8" t="s">
        <v>494</v>
      </c>
      <c r="C170" s="8" t="s">
        <v>113</v>
      </c>
      <c r="D170" s="8" t="s">
        <v>16</v>
      </c>
      <c r="E170" s="8" t="s">
        <v>114</v>
      </c>
      <c r="F170" s="9">
        <v>5241</v>
      </c>
    </row>
    <row r="171" spans="1:6" x14ac:dyDescent="0.2">
      <c r="A171" s="8" t="s">
        <v>495</v>
      </c>
      <c r="B171" s="8" t="s">
        <v>496</v>
      </c>
      <c r="C171" s="8" t="s">
        <v>8259</v>
      </c>
      <c r="D171" s="8" t="s">
        <v>46</v>
      </c>
      <c r="E171" s="8" t="s">
        <v>215</v>
      </c>
      <c r="F171" s="9">
        <v>21987</v>
      </c>
    </row>
    <row r="172" spans="1:6" x14ac:dyDescent="0.2">
      <c r="A172" s="8" t="s">
        <v>497</v>
      </c>
      <c r="B172" s="8" t="s">
        <v>498</v>
      </c>
      <c r="C172" s="8" t="s">
        <v>499</v>
      </c>
      <c r="D172" s="8" t="s">
        <v>46</v>
      </c>
      <c r="E172" s="8" t="s">
        <v>164</v>
      </c>
      <c r="F172" s="9">
        <v>22451</v>
      </c>
    </row>
    <row r="173" spans="1:6" x14ac:dyDescent="0.2">
      <c r="A173" s="8" t="s">
        <v>500</v>
      </c>
      <c r="B173" s="8" t="s">
        <v>501</v>
      </c>
      <c r="C173" s="8" t="s">
        <v>8260</v>
      </c>
      <c r="D173" s="8" t="s">
        <v>16</v>
      </c>
      <c r="E173" s="8" t="s">
        <v>114</v>
      </c>
      <c r="F173" s="9">
        <v>10684</v>
      </c>
    </row>
    <row r="174" spans="1:6" x14ac:dyDescent="0.2">
      <c r="A174" s="8" t="s">
        <v>502</v>
      </c>
      <c r="B174" s="8" t="s">
        <v>503</v>
      </c>
      <c r="C174" s="8" t="s">
        <v>8261</v>
      </c>
      <c r="D174" s="8" t="s">
        <v>55</v>
      </c>
      <c r="E174" s="8" t="s">
        <v>240</v>
      </c>
      <c r="F174" s="9">
        <v>16966</v>
      </c>
    </row>
    <row r="175" spans="1:6" x14ac:dyDescent="0.2">
      <c r="A175" s="8" t="s">
        <v>504</v>
      </c>
      <c r="B175" s="8" t="s">
        <v>505</v>
      </c>
      <c r="C175" s="8" t="s">
        <v>506</v>
      </c>
      <c r="D175" s="8" t="s">
        <v>12</v>
      </c>
      <c r="E175" s="8" t="s">
        <v>6671</v>
      </c>
      <c r="F175" s="9">
        <v>31518</v>
      </c>
    </row>
    <row r="176" spans="1:6" x14ac:dyDescent="0.2">
      <c r="A176" s="8" t="s">
        <v>507</v>
      </c>
      <c r="B176" s="8" t="s">
        <v>508</v>
      </c>
      <c r="C176" s="8" t="s">
        <v>509</v>
      </c>
      <c r="D176" s="8" t="s">
        <v>46</v>
      </c>
      <c r="E176" s="8" t="s">
        <v>62</v>
      </c>
      <c r="F176" s="9">
        <v>11148</v>
      </c>
    </row>
    <row r="177" spans="1:6" x14ac:dyDescent="0.2">
      <c r="A177" s="8" t="s">
        <v>510</v>
      </c>
      <c r="B177" s="8" t="s">
        <v>511</v>
      </c>
      <c r="C177" s="8" t="s">
        <v>512</v>
      </c>
      <c r="D177" s="8" t="s">
        <v>16</v>
      </c>
      <c r="E177" s="8" t="s">
        <v>114</v>
      </c>
      <c r="F177" s="9">
        <v>22859</v>
      </c>
    </row>
    <row r="178" spans="1:6" x14ac:dyDescent="0.2">
      <c r="A178" s="8" t="s">
        <v>513</v>
      </c>
      <c r="B178" s="8" t="s">
        <v>514</v>
      </c>
      <c r="C178" s="8" t="s">
        <v>515</v>
      </c>
      <c r="D178" s="8" t="s">
        <v>12</v>
      </c>
      <c r="E178" s="8" t="s">
        <v>95</v>
      </c>
      <c r="F178" s="9">
        <v>23291</v>
      </c>
    </row>
    <row r="179" spans="1:6" x14ac:dyDescent="0.2">
      <c r="A179" s="8" t="s">
        <v>516</v>
      </c>
      <c r="B179" s="8" t="s">
        <v>517</v>
      </c>
      <c r="C179" s="8" t="s">
        <v>8262</v>
      </c>
      <c r="D179" s="8" t="s">
        <v>12</v>
      </c>
      <c r="E179" s="8" t="s">
        <v>8210</v>
      </c>
      <c r="F179" s="9">
        <v>22551</v>
      </c>
    </row>
    <row r="180" spans="1:6" x14ac:dyDescent="0.2">
      <c r="A180" s="8" t="s">
        <v>518</v>
      </c>
      <c r="B180" s="8" t="s">
        <v>519</v>
      </c>
      <c r="C180" s="8" t="s">
        <v>520</v>
      </c>
      <c r="D180" s="8" t="s">
        <v>12</v>
      </c>
      <c r="E180" s="8" t="s">
        <v>6671</v>
      </c>
      <c r="F180" s="9">
        <v>29760</v>
      </c>
    </row>
    <row r="181" spans="1:6" x14ac:dyDescent="0.2">
      <c r="A181" s="8" t="s">
        <v>521</v>
      </c>
      <c r="B181" s="8" t="s">
        <v>522</v>
      </c>
      <c r="C181" s="8" t="s">
        <v>523</v>
      </c>
      <c r="D181" s="8" t="s">
        <v>55</v>
      </c>
      <c r="E181" s="8" t="s">
        <v>219</v>
      </c>
      <c r="F181" s="9">
        <v>24351</v>
      </c>
    </row>
    <row r="182" spans="1:6" x14ac:dyDescent="0.2">
      <c r="A182" s="8" t="s">
        <v>524</v>
      </c>
      <c r="B182" s="8" t="s">
        <v>525</v>
      </c>
      <c r="C182" s="8" t="s">
        <v>8263</v>
      </c>
      <c r="D182" s="8" t="s">
        <v>46</v>
      </c>
      <c r="E182" s="8" t="s">
        <v>47</v>
      </c>
      <c r="F182" s="9">
        <v>17049</v>
      </c>
    </row>
    <row r="183" spans="1:6" x14ac:dyDescent="0.2">
      <c r="A183" s="8" t="s">
        <v>526</v>
      </c>
      <c r="B183" s="8" t="s">
        <v>527</v>
      </c>
      <c r="C183" s="8" t="s">
        <v>528</v>
      </c>
      <c r="D183" s="8" t="s">
        <v>46</v>
      </c>
      <c r="E183" s="8" t="s">
        <v>123</v>
      </c>
      <c r="F183" s="9">
        <v>22410</v>
      </c>
    </row>
    <row r="184" spans="1:6" x14ac:dyDescent="0.2">
      <c r="A184" s="8" t="s">
        <v>8221</v>
      </c>
      <c r="B184" s="8" t="s">
        <v>8222</v>
      </c>
      <c r="C184" s="8" t="s">
        <v>349</v>
      </c>
      <c r="D184" s="8" t="s">
        <v>55</v>
      </c>
      <c r="E184" s="8" t="s">
        <v>196</v>
      </c>
      <c r="F184" s="9">
        <v>27142</v>
      </c>
    </row>
    <row r="185" spans="1:6" x14ac:dyDescent="0.2">
      <c r="A185" s="8" t="s">
        <v>529</v>
      </c>
      <c r="B185" s="8" t="s">
        <v>530</v>
      </c>
      <c r="C185" s="8" t="s">
        <v>200</v>
      </c>
      <c r="D185" s="8" t="s">
        <v>12</v>
      </c>
      <c r="E185" s="8" t="s">
        <v>8216</v>
      </c>
      <c r="F185" s="9">
        <v>21006</v>
      </c>
    </row>
    <row r="186" spans="1:6" x14ac:dyDescent="0.2">
      <c r="A186" s="8" t="s">
        <v>531</v>
      </c>
      <c r="B186" s="8" t="s">
        <v>532</v>
      </c>
      <c r="C186" s="8" t="s">
        <v>533</v>
      </c>
      <c r="D186" s="8" t="s">
        <v>23</v>
      </c>
      <c r="E186" s="8" t="s">
        <v>24</v>
      </c>
      <c r="F186" s="9">
        <v>12952</v>
      </c>
    </row>
    <row r="187" spans="1:6" x14ac:dyDescent="0.2">
      <c r="A187" s="8" t="s">
        <v>534</v>
      </c>
      <c r="B187" s="8" t="s">
        <v>535</v>
      </c>
      <c r="C187" s="8" t="s">
        <v>536</v>
      </c>
      <c r="D187" s="8" t="s">
        <v>12</v>
      </c>
      <c r="E187" s="8" t="s">
        <v>6672</v>
      </c>
      <c r="F187" s="9">
        <v>4873</v>
      </c>
    </row>
    <row r="188" spans="1:6" x14ac:dyDescent="0.2">
      <c r="A188" s="8" t="s">
        <v>537</v>
      </c>
      <c r="B188" s="8" t="s">
        <v>538</v>
      </c>
      <c r="C188" s="8" t="s">
        <v>506</v>
      </c>
      <c r="D188" s="8" t="s">
        <v>12</v>
      </c>
      <c r="E188" s="8" t="s">
        <v>6671</v>
      </c>
      <c r="F188" s="9">
        <v>18931</v>
      </c>
    </row>
    <row r="189" spans="1:6" x14ac:dyDescent="0.2">
      <c r="A189" s="8" t="s">
        <v>539</v>
      </c>
      <c r="B189" s="8" t="s">
        <v>540</v>
      </c>
      <c r="C189" s="8" t="s">
        <v>8229</v>
      </c>
      <c r="D189" s="8" t="s">
        <v>16</v>
      </c>
      <c r="E189" s="8" t="s">
        <v>17</v>
      </c>
      <c r="F189" s="9">
        <v>7147</v>
      </c>
    </row>
    <row r="190" spans="1:6" x14ac:dyDescent="0.2">
      <c r="A190" s="8" t="s">
        <v>8068</v>
      </c>
      <c r="B190" s="8" t="s">
        <v>541</v>
      </c>
      <c r="C190" s="8" t="s">
        <v>175</v>
      </c>
      <c r="D190" s="8" t="s">
        <v>46</v>
      </c>
      <c r="E190" s="8" t="s">
        <v>84</v>
      </c>
      <c r="F190" s="9">
        <v>22769</v>
      </c>
    </row>
    <row r="191" spans="1:6" x14ac:dyDescent="0.2">
      <c r="A191" s="8" t="s">
        <v>542</v>
      </c>
      <c r="B191" s="8" t="s">
        <v>543</v>
      </c>
      <c r="C191" s="8" t="s">
        <v>544</v>
      </c>
      <c r="D191" s="8" t="s">
        <v>12</v>
      </c>
      <c r="E191" s="8" t="s">
        <v>8216</v>
      </c>
      <c r="F191" s="9">
        <v>16979</v>
      </c>
    </row>
    <row r="192" spans="1:6" x14ac:dyDescent="0.2">
      <c r="A192" s="8" t="s">
        <v>545</v>
      </c>
      <c r="B192" s="8" t="s">
        <v>546</v>
      </c>
      <c r="C192" s="8" t="s">
        <v>547</v>
      </c>
      <c r="D192" s="8" t="s">
        <v>23</v>
      </c>
      <c r="E192" s="8" t="s">
        <v>81</v>
      </c>
      <c r="F192" s="9">
        <v>23285</v>
      </c>
    </row>
    <row r="193" spans="1:6" x14ac:dyDescent="0.2">
      <c r="A193" s="8" t="s">
        <v>548</v>
      </c>
      <c r="B193" s="8" t="s">
        <v>549</v>
      </c>
      <c r="C193" s="8" t="s">
        <v>550</v>
      </c>
      <c r="D193" s="8" t="s">
        <v>46</v>
      </c>
      <c r="E193" s="8" t="s">
        <v>164</v>
      </c>
      <c r="F193" s="9">
        <v>23110</v>
      </c>
    </row>
    <row r="194" spans="1:6" x14ac:dyDescent="0.2">
      <c r="A194" s="8" t="s">
        <v>551</v>
      </c>
      <c r="B194" s="8" t="s">
        <v>552</v>
      </c>
      <c r="C194" s="8" t="s">
        <v>553</v>
      </c>
      <c r="D194" s="8" t="s">
        <v>46</v>
      </c>
      <c r="E194" s="8" t="s">
        <v>164</v>
      </c>
      <c r="F194" s="9">
        <v>21341</v>
      </c>
    </row>
    <row r="195" spans="1:6" x14ac:dyDescent="0.2">
      <c r="A195" s="8" t="s">
        <v>554</v>
      </c>
      <c r="B195" s="8" t="s">
        <v>555</v>
      </c>
      <c r="C195" s="8" t="s">
        <v>556</v>
      </c>
      <c r="D195" s="8" t="s">
        <v>55</v>
      </c>
      <c r="E195" s="8" t="s">
        <v>56</v>
      </c>
      <c r="F195" s="9">
        <v>21596</v>
      </c>
    </row>
    <row r="196" spans="1:6" x14ac:dyDescent="0.2">
      <c r="A196" s="8" t="s">
        <v>557</v>
      </c>
      <c r="B196" s="8" t="s">
        <v>558</v>
      </c>
      <c r="C196" s="8" t="s">
        <v>559</v>
      </c>
      <c r="D196" s="8" t="s">
        <v>46</v>
      </c>
      <c r="E196" s="8" t="s">
        <v>62</v>
      </c>
      <c r="F196" s="9">
        <v>21683</v>
      </c>
    </row>
    <row r="197" spans="1:6" x14ac:dyDescent="0.2">
      <c r="A197" s="8" t="s">
        <v>560</v>
      </c>
      <c r="B197" s="8" t="s">
        <v>561</v>
      </c>
      <c r="C197" s="8" t="s">
        <v>562</v>
      </c>
      <c r="D197" s="8" t="s">
        <v>23</v>
      </c>
      <c r="E197" s="8" t="s">
        <v>346</v>
      </c>
      <c r="F197" s="9">
        <v>17653</v>
      </c>
    </row>
    <row r="198" spans="1:6" x14ac:dyDescent="0.2">
      <c r="A198" s="8" t="s">
        <v>6754</v>
      </c>
      <c r="B198" s="8" t="s">
        <v>563</v>
      </c>
      <c r="C198" s="8" t="s">
        <v>564</v>
      </c>
      <c r="D198" s="8" t="s">
        <v>12</v>
      </c>
      <c r="E198" s="8" t="s">
        <v>6669</v>
      </c>
      <c r="F198" s="9">
        <v>28985</v>
      </c>
    </row>
    <row r="199" spans="1:6" x14ac:dyDescent="0.2">
      <c r="A199" s="8" t="s">
        <v>8223</v>
      </c>
      <c r="B199" s="8" t="s">
        <v>565</v>
      </c>
      <c r="C199" s="8" t="s">
        <v>566</v>
      </c>
      <c r="D199" s="8" t="s">
        <v>23</v>
      </c>
      <c r="E199" s="8" t="s">
        <v>81</v>
      </c>
      <c r="F199" s="9">
        <v>36342</v>
      </c>
    </row>
    <row r="200" spans="1:6" x14ac:dyDescent="0.2">
      <c r="A200" s="8" t="s">
        <v>567</v>
      </c>
      <c r="B200" s="8" t="s">
        <v>568</v>
      </c>
      <c r="C200" s="8" t="s">
        <v>569</v>
      </c>
      <c r="D200" s="8" t="s">
        <v>12</v>
      </c>
      <c r="E200" s="8" t="s">
        <v>8210</v>
      </c>
      <c r="F200" s="9">
        <v>18734</v>
      </c>
    </row>
    <row r="201" spans="1:6" x14ac:dyDescent="0.2">
      <c r="A201" s="8" t="s">
        <v>570</v>
      </c>
      <c r="B201" s="8" t="s">
        <v>571</v>
      </c>
      <c r="C201" s="8" t="s">
        <v>71</v>
      </c>
      <c r="D201" s="8" t="s">
        <v>16</v>
      </c>
      <c r="E201" s="8" t="s">
        <v>69</v>
      </c>
      <c r="F201" s="9">
        <v>7911</v>
      </c>
    </row>
    <row r="202" spans="1:6" x14ac:dyDescent="0.2">
      <c r="A202" s="8" t="s">
        <v>572</v>
      </c>
      <c r="B202" s="8" t="s">
        <v>573</v>
      </c>
      <c r="C202" s="8" t="s">
        <v>574</v>
      </c>
      <c r="D202" s="8" t="s">
        <v>23</v>
      </c>
      <c r="E202" s="8" t="s">
        <v>412</v>
      </c>
      <c r="F202" s="9">
        <v>40725</v>
      </c>
    </row>
    <row r="203" spans="1:6" x14ac:dyDescent="0.2">
      <c r="A203" s="8" t="s">
        <v>575</v>
      </c>
      <c r="B203" s="8" t="s">
        <v>576</v>
      </c>
      <c r="C203" s="8" t="s">
        <v>577</v>
      </c>
      <c r="D203" s="8" t="s">
        <v>23</v>
      </c>
      <c r="E203" s="8" t="s">
        <v>346</v>
      </c>
      <c r="F203" s="9">
        <v>25735</v>
      </c>
    </row>
    <row r="204" spans="1:6" x14ac:dyDescent="0.2">
      <c r="A204" s="8" t="s">
        <v>578</v>
      </c>
      <c r="B204" s="8" t="s">
        <v>579</v>
      </c>
      <c r="C204" s="8" t="s">
        <v>212</v>
      </c>
      <c r="D204" s="8" t="s">
        <v>12</v>
      </c>
      <c r="E204" s="8" t="s">
        <v>8217</v>
      </c>
      <c r="F204" s="9">
        <v>24296</v>
      </c>
    </row>
    <row r="205" spans="1:6" x14ac:dyDescent="0.2">
      <c r="A205" s="8" t="s">
        <v>580</v>
      </c>
      <c r="B205" s="8" t="s">
        <v>581</v>
      </c>
      <c r="C205" s="8" t="s">
        <v>582</v>
      </c>
      <c r="D205" s="8" t="s">
        <v>12</v>
      </c>
      <c r="E205" s="8" t="s">
        <v>8210</v>
      </c>
      <c r="F205" s="9">
        <v>24139</v>
      </c>
    </row>
    <row r="206" spans="1:6" x14ac:dyDescent="0.2">
      <c r="A206" s="8" t="s">
        <v>583</v>
      </c>
      <c r="B206" s="8" t="s">
        <v>584</v>
      </c>
      <c r="C206" s="8" t="s">
        <v>585</v>
      </c>
      <c r="D206" s="8" t="s">
        <v>46</v>
      </c>
      <c r="E206" s="8" t="s">
        <v>123</v>
      </c>
      <c r="F206" s="9">
        <v>8188</v>
      </c>
    </row>
    <row r="207" spans="1:6" x14ac:dyDescent="0.2">
      <c r="A207" s="8" t="s">
        <v>586</v>
      </c>
      <c r="B207" s="8" t="s">
        <v>587</v>
      </c>
      <c r="C207" s="8" t="s">
        <v>8264</v>
      </c>
      <c r="D207" s="8" t="s">
        <v>23</v>
      </c>
      <c r="E207" s="8" t="s">
        <v>24</v>
      </c>
      <c r="F207" s="9">
        <v>19516</v>
      </c>
    </row>
    <row r="208" spans="1:6" x14ac:dyDescent="0.2">
      <c r="A208" s="8" t="s">
        <v>588</v>
      </c>
      <c r="B208" s="8" t="s">
        <v>589</v>
      </c>
      <c r="C208" s="8" t="s">
        <v>8265</v>
      </c>
      <c r="D208" s="8" t="s">
        <v>46</v>
      </c>
      <c r="E208" s="8" t="s">
        <v>62</v>
      </c>
      <c r="F208" s="9">
        <v>8849</v>
      </c>
    </row>
    <row r="209" spans="1:6" x14ac:dyDescent="0.2">
      <c r="A209" s="8" t="s">
        <v>590</v>
      </c>
      <c r="B209" s="8" t="s">
        <v>591</v>
      </c>
      <c r="C209" s="8" t="s">
        <v>592</v>
      </c>
      <c r="D209" s="8" t="s">
        <v>16</v>
      </c>
      <c r="E209" s="8" t="s">
        <v>184</v>
      </c>
      <c r="F209" s="9">
        <v>19905</v>
      </c>
    </row>
    <row r="210" spans="1:6" x14ac:dyDescent="0.2">
      <c r="A210" s="8" t="s">
        <v>593</v>
      </c>
      <c r="B210" s="8" t="s">
        <v>594</v>
      </c>
      <c r="C210" s="8" t="s">
        <v>595</v>
      </c>
      <c r="D210" s="8" t="s">
        <v>46</v>
      </c>
      <c r="E210" s="8" t="s">
        <v>123</v>
      </c>
      <c r="F210" s="9">
        <v>7376</v>
      </c>
    </row>
    <row r="211" spans="1:6" x14ac:dyDescent="0.2">
      <c r="A211" s="8" t="s">
        <v>596</v>
      </c>
      <c r="B211" s="8" t="s">
        <v>597</v>
      </c>
      <c r="C211" s="8" t="s">
        <v>598</v>
      </c>
      <c r="D211" s="8" t="s">
        <v>12</v>
      </c>
      <c r="E211" s="8" t="s">
        <v>6669</v>
      </c>
      <c r="F211" s="9">
        <v>16664</v>
      </c>
    </row>
    <row r="212" spans="1:6" x14ac:dyDescent="0.2">
      <c r="A212" s="8" t="s">
        <v>599</v>
      </c>
      <c r="B212" s="8" t="s">
        <v>600</v>
      </c>
      <c r="C212" s="8" t="s">
        <v>8266</v>
      </c>
      <c r="D212" s="8" t="s">
        <v>16</v>
      </c>
      <c r="E212" s="8" t="s">
        <v>38</v>
      </c>
      <c r="F212" s="9">
        <v>41091</v>
      </c>
    </row>
    <row r="213" spans="1:6" x14ac:dyDescent="0.2">
      <c r="A213" s="8" t="s">
        <v>601</v>
      </c>
      <c r="B213" s="8" t="s">
        <v>602</v>
      </c>
      <c r="C213" s="8" t="s">
        <v>8267</v>
      </c>
      <c r="D213" s="8" t="s">
        <v>55</v>
      </c>
      <c r="E213" s="8" t="s">
        <v>91</v>
      </c>
      <c r="F213" s="9">
        <v>22493</v>
      </c>
    </row>
    <row r="214" spans="1:6" x14ac:dyDescent="0.2">
      <c r="A214" s="8" t="s">
        <v>603</v>
      </c>
      <c r="B214" s="8" t="s">
        <v>604</v>
      </c>
      <c r="C214" s="8" t="s">
        <v>605</v>
      </c>
      <c r="D214" s="8" t="s">
        <v>55</v>
      </c>
      <c r="E214" s="8" t="s">
        <v>110</v>
      </c>
      <c r="F214" s="9">
        <v>17307</v>
      </c>
    </row>
    <row r="215" spans="1:6" x14ac:dyDescent="0.2">
      <c r="A215" s="8" t="s">
        <v>606</v>
      </c>
      <c r="B215" s="8" t="s">
        <v>607</v>
      </c>
      <c r="C215" s="8" t="s">
        <v>8268</v>
      </c>
      <c r="D215" s="8" t="s">
        <v>55</v>
      </c>
      <c r="E215" s="8" t="s">
        <v>219</v>
      </c>
      <c r="F215" s="9">
        <v>18033</v>
      </c>
    </row>
    <row r="216" spans="1:6" x14ac:dyDescent="0.2">
      <c r="A216" s="8" t="s">
        <v>608</v>
      </c>
      <c r="B216" s="8" t="s">
        <v>609</v>
      </c>
      <c r="C216" s="8" t="s">
        <v>610</v>
      </c>
      <c r="D216" s="8" t="s">
        <v>55</v>
      </c>
      <c r="E216" s="8" t="s">
        <v>141</v>
      </c>
      <c r="F216" s="9">
        <v>17685</v>
      </c>
    </row>
    <row r="217" spans="1:6" x14ac:dyDescent="0.2">
      <c r="A217" s="8" t="s">
        <v>611</v>
      </c>
      <c r="B217" s="8" t="s">
        <v>612</v>
      </c>
      <c r="C217" s="8" t="s">
        <v>613</v>
      </c>
      <c r="D217" s="8" t="s">
        <v>23</v>
      </c>
      <c r="E217" s="8" t="s">
        <v>81</v>
      </c>
      <c r="F217" s="9">
        <v>18112</v>
      </c>
    </row>
    <row r="218" spans="1:6" x14ac:dyDescent="0.2">
      <c r="A218" s="8" t="s">
        <v>614</v>
      </c>
      <c r="B218" s="8" t="s">
        <v>615</v>
      </c>
      <c r="C218" s="8" t="s">
        <v>8269</v>
      </c>
      <c r="D218" s="8" t="s">
        <v>23</v>
      </c>
      <c r="E218" s="8" t="s">
        <v>34</v>
      </c>
      <c r="F218" s="9">
        <v>28028</v>
      </c>
    </row>
    <row r="219" spans="1:6" x14ac:dyDescent="0.2">
      <c r="A219" s="8" t="s">
        <v>616</v>
      </c>
      <c r="B219" s="8" t="s">
        <v>617</v>
      </c>
      <c r="C219" s="8" t="s">
        <v>618</v>
      </c>
      <c r="D219" s="8" t="s">
        <v>23</v>
      </c>
      <c r="E219" s="8" t="s">
        <v>81</v>
      </c>
      <c r="F219" s="9">
        <v>28739</v>
      </c>
    </row>
    <row r="220" spans="1:6" x14ac:dyDescent="0.2">
      <c r="A220" s="8" t="s">
        <v>619</v>
      </c>
      <c r="B220" s="8" t="s">
        <v>620</v>
      </c>
      <c r="C220" s="8" t="s">
        <v>8270</v>
      </c>
      <c r="D220" s="8" t="s">
        <v>55</v>
      </c>
      <c r="E220" s="8" t="s">
        <v>56</v>
      </c>
      <c r="F220" s="9">
        <v>30483</v>
      </c>
    </row>
    <row r="221" spans="1:6" x14ac:dyDescent="0.2">
      <c r="A221" s="8" t="s">
        <v>621</v>
      </c>
      <c r="B221" s="8" t="s">
        <v>622</v>
      </c>
      <c r="C221" s="8" t="s">
        <v>623</v>
      </c>
      <c r="D221" s="8" t="s">
        <v>46</v>
      </c>
      <c r="E221" s="8" t="s">
        <v>123</v>
      </c>
      <c r="F221" s="9">
        <v>22334</v>
      </c>
    </row>
    <row r="222" spans="1:6" x14ac:dyDescent="0.2">
      <c r="A222" s="8" t="s">
        <v>8224</v>
      </c>
      <c r="B222" s="8" t="s">
        <v>8225</v>
      </c>
      <c r="C222" s="8" t="s">
        <v>8226</v>
      </c>
      <c r="D222" s="8" t="s">
        <v>46</v>
      </c>
      <c r="E222" s="8" t="s">
        <v>84</v>
      </c>
      <c r="F222" s="9">
        <v>15097</v>
      </c>
    </row>
    <row r="223" spans="1:6" x14ac:dyDescent="0.2">
      <c r="A223" s="8" t="s">
        <v>624</v>
      </c>
      <c r="B223" s="8" t="s">
        <v>625</v>
      </c>
      <c r="C223" s="8" t="s">
        <v>626</v>
      </c>
      <c r="D223" s="8" t="s">
        <v>46</v>
      </c>
      <c r="E223" s="8" t="s">
        <v>123</v>
      </c>
      <c r="F223" s="9">
        <v>27989</v>
      </c>
    </row>
    <row r="224" spans="1:6" x14ac:dyDescent="0.2">
      <c r="A224" s="8" t="s">
        <v>627</v>
      </c>
      <c r="B224" s="8" t="s">
        <v>628</v>
      </c>
      <c r="C224" s="8" t="s">
        <v>629</v>
      </c>
      <c r="D224" s="8" t="s">
        <v>46</v>
      </c>
      <c r="E224" s="8" t="s">
        <v>84</v>
      </c>
      <c r="F224" s="9">
        <v>28528</v>
      </c>
    </row>
    <row r="225" spans="1:6" x14ac:dyDescent="0.2">
      <c r="A225" s="8" t="s">
        <v>630</v>
      </c>
      <c r="B225" s="8" t="s">
        <v>631</v>
      </c>
      <c r="C225" s="8" t="s">
        <v>632</v>
      </c>
      <c r="D225" s="8" t="s">
        <v>12</v>
      </c>
      <c r="E225" s="8" t="s">
        <v>6671</v>
      </c>
      <c r="F225" s="9">
        <v>30456</v>
      </c>
    </row>
    <row r="226" spans="1:6" x14ac:dyDescent="0.2">
      <c r="A226" s="8" t="s">
        <v>633</v>
      </c>
      <c r="B226" s="8" t="s">
        <v>634</v>
      </c>
      <c r="C226" s="8" t="s">
        <v>635</v>
      </c>
      <c r="D226" s="8" t="s">
        <v>55</v>
      </c>
      <c r="E226" s="8" t="s">
        <v>416</v>
      </c>
      <c r="F226" s="9">
        <v>28164</v>
      </c>
    </row>
    <row r="227" spans="1:6" x14ac:dyDescent="0.2">
      <c r="A227" s="8" t="s">
        <v>636</v>
      </c>
      <c r="B227" s="8" t="s">
        <v>637</v>
      </c>
      <c r="C227" s="8" t="s">
        <v>638</v>
      </c>
      <c r="D227" s="8" t="s">
        <v>16</v>
      </c>
      <c r="E227" s="8" t="s">
        <v>69</v>
      </c>
      <c r="F227" s="9">
        <v>2828</v>
      </c>
    </row>
    <row r="228" spans="1:6" x14ac:dyDescent="0.2">
      <c r="A228" s="8" t="s">
        <v>639</v>
      </c>
      <c r="B228" s="8" t="s">
        <v>640</v>
      </c>
      <c r="C228" s="8" t="s">
        <v>641</v>
      </c>
      <c r="D228" s="8" t="s">
        <v>23</v>
      </c>
      <c r="E228" s="8" t="s">
        <v>106</v>
      </c>
      <c r="F228" s="9">
        <v>29138</v>
      </c>
    </row>
    <row r="229" spans="1:6" x14ac:dyDescent="0.2">
      <c r="A229" s="8" t="s">
        <v>7201</v>
      </c>
      <c r="B229" s="8" t="s">
        <v>197</v>
      </c>
      <c r="C229" s="8" t="s">
        <v>54</v>
      </c>
      <c r="D229" s="8" t="s">
        <v>55</v>
      </c>
      <c r="E229" s="8" t="s">
        <v>56</v>
      </c>
      <c r="F229" s="9">
        <v>27937</v>
      </c>
    </row>
    <row r="230" spans="1:6" x14ac:dyDescent="0.2">
      <c r="A230" s="8" t="s">
        <v>642</v>
      </c>
      <c r="B230" s="8" t="s">
        <v>643</v>
      </c>
      <c r="C230" s="8" t="s">
        <v>8229</v>
      </c>
      <c r="D230" s="8" t="s">
        <v>16</v>
      </c>
      <c r="E230" s="8" t="s">
        <v>17</v>
      </c>
      <c r="F230" s="9">
        <v>9920</v>
      </c>
    </row>
    <row r="231" spans="1:6" x14ac:dyDescent="0.2">
      <c r="A231" s="8" t="s">
        <v>644</v>
      </c>
      <c r="B231" s="8" t="s">
        <v>645</v>
      </c>
      <c r="C231" s="8" t="s">
        <v>8271</v>
      </c>
      <c r="D231" s="8" t="s">
        <v>12</v>
      </c>
      <c r="E231" s="8" t="s">
        <v>8215</v>
      </c>
      <c r="F231" s="9">
        <v>36695</v>
      </c>
    </row>
    <row r="232" spans="1:6" x14ac:dyDescent="0.2">
      <c r="A232" s="8" t="s">
        <v>646</v>
      </c>
      <c r="B232" s="8" t="s">
        <v>647</v>
      </c>
      <c r="C232" s="8" t="s">
        <v>183</v>
      </c>
      <c r="D232" s="8" t="s">
        <v>16</v>
      </c>
      <c r="E232" s="8" t="s">
        <v>184</v>
      </c>
      <c r="F232" s="9">
        <v>12236</v>
      </c>
    </row>
    <row r="233" spans="1:6" x14ac:dyDescent="0.2">
      <c r="A233" s="8" t="s">
        <v>648</v>
      </c>
      <c r="B233" s="8" t="s">
        <v>649</v>
      </c>
      <c r="C233" s="8" t="s">
        <v>8272</v>
      </c>
      <c r="D233" s="8" t="s">
        <v>16</v>
      </c>
      <c r="E233" s="8" t="s">
        <v>138</v>
      </c>
      <c r="F233" s="9">
        <v>3793</v>
      </c>
    </row>
    <row r="234" spans="1:6" x14ac:dyDescent="0.2">
      <c r="A234" s="8" t="s">
        <v>8069</v>
      </c>
      <c r="B234" s="8" t="s">
        <v>650</v>
      </c>
      <c r="C234" s="8" t="s">
        <v>8273</v>
      </c>
      <c r="D234" s="8" t="s">
        <v>46</v>
      </c>
      <c r="E234" s="8" t="s">
        <v>62</v>
      </c>
      <c r="F234" s="9">
        <v>13245</v>
      </c>
    </row>
    <row r="235" spans="1:6" x14ac:dyDescent="0.2">
      <c r="A235" s="8" t="s">
        <v>651</v>
      </c>
      <c r="B235" s="8" t="s">
        <v>652</v>
      </c>
      <c r="C235" s="8" t="s">
        <v>653</v>
      </c>
      <c r="D235" s="8" t="s">
        <v>46</v>
      </c>
      <c r="E235" s="8" t="s">
        <v>187</v>
      </c>
      <c r="F235" s="9">
        <v>9202</v>
      </c>
    </row>
    <row r="236" spans="1:6" x14ac:dyDescent="0.2">
      <c r="A236" s="8" t="s">
        <v>654</v>
      </c>
      <c r="B236" s="8" t="s">
        <v>655</v>
      </c>
      <c r="C236" s="8" t="s">
        <v>656</v>
      </c>
      <c r="D236" s="8" t="s">
        <v>46</v>
      </c>
      <c r="E236" s="8" t="s">
        <v>215</v>
      </c>
      <c r="F236" s="9">
        <v>24230</v>
      </c>
    </row>
    <row r="237" spans="1:6" x14ac:dyDescent="0.2">
      <c r="A237" s="8" t="s">
        <v>657</v>
      </c>
      <c r="B237" s="8" t="s">
        <v>658</v>
      </c>
      <c r="C237" s="8" t="s">
        <v>8274</v>
      </c>
      <c r="D237" s="8" t="s">
        <v>46</v>
      </c>
      <c r="E237" s="8" t="s">
        <v>215</v>
      </c>
      <c r="F237" s="9">
        <v>15490</v>
      </c>
    </row>
    <row r="238" spans="1:6" x14ac:dyDescent="0.2">
      <c r="A238" s="8" t="s">
        <v>659</v>
      </c>
      <c r="B238" s="8" t="s">
        <v>660</v>
      </c>
      <c r="C238" s="8" t="s">
        <v>661</v>
      </c>
      <c r="D238" s="8" t="s">
        <v>46</v>
      </c>
      <c r="E238" s="8" t="s">
        <v>215</v>
      </c>
      <c r="F238" s="9">
        <v>23098</v>
      </c>
    </row>
    <row r="239" spans="1:6" x14ac:dyDescent="0.2">
      <c r="A239" s="8" t="s">
        <v>662</v>
      </c>
      <c r="B239" s="8" t="s">
        <v>663</v>
      </c>
      <c r="C239" s="8" t="s">
        <v>664</v>
      </c>
      <c r="D239" s="8" t="s">
        <v>55</v>
      </c>
      <c r="E239" s="8" t="s">
        <v>240</v>
      </c>
      <c r="F239" s="9">
        <v>29458</v>
      </c>
    </row>
    <row r="240" spans="1:6" x14ac:dyDescent="0.2">
      <c r="A240" s="8" t="s">
        <v>665</v>
      </c>
      <c r="B240" s="8" t="s">
        <v>666</v>
      </c>
      <c r="C240" s="8" t="s">
        <v>667</v>
      </c>
      <c r="D240" s="8" t="s">
        <v>23</v>
      </c>
      <c r="E240" s="8" t="s">
        <v>106</v>
      </c>
      <c r="F240" s="9">
        <v>15106</v>
      </c>
    </row>
    <row r="241" spans="1:6" x14ac:dyDescent="0.2">
      <c r="A241" s="8" t="s">
        <v>668</v>
      </c>
      <c r="B241" s="8" t="s">
        <v>669</v>
      </c>
      <c r="C241" s="8" t="s">
        <v>670</v>
      </c>
      <c r="D241" s="8" t="s">
        <v>16</v>
      </c>
      <c r="E241" s="8" t="s">
        <v>102</v>
      </c>
      <c r="F241" s="9">
        <v>21725</v>
      </c>
    </row>
    <row r="242" spans="1:6" x14ac:dyDescent="0.2">
      <c r="A242" s="8" t="s">
        <v>671</v>
      </c>
      <c r="B242" s="8" t="s">
        <v>672</v>
      </c>
      <c r="C242" s="8" t="s">
        <v>8229</v>
      </c>
      <c r="D242" s="8" t="s">
        <v>16</v>
      </c>
      <c r="E242" s="8" t="s">
        <v>17</v>
      </c>
      <c r="F242" s="9">
        <v>40461</v>
      </c>
    </row>
    <row r="243" spans="1:6" x14ac:dyDescent="0.2">
      <c r="A243" s="8" t="s">
        <v>673</v>
      </c>
      <c r="B243" s="8" t="s">
        <v>674</v>
      </c>
      <c r="C243" s="8" t="s">
        <v>675</v>
      </c>
      <c r="D243" s="8" t="s">
        <v>23</v>
      </c>
      <c r="E243" s="8" t="s">
        <v>405</v>
      </c>
      <c r="F243" s="9">
        <v>11150</v>
      </c>
    </row>
    <row r="244" spans="1:6" x14ac:dyDescent="0.2">
      <c r="A244" s="8" t="s">
        <v>676</v>
      </c>
      <c r="B244" s="8" t="s">
        <v>677</v>
      </c>
      <c r="C244" s="8" t="s">
        <v>678</v>
      </c>
      <c r="D244" s="8" t="s">
        <v>55</v>
      </c>
      <c r="E244" s="8" t="s">
        <v>473</v>
      </c>
      <c r="F244" s="9">
        <v>34880</v>
      </c>
    </row>
    <row r="245" spans="1:6" x14ac:dyDescent="0.2">
      <c r="A245" s="8" t="s">
        <v>679</v>
      </c>
      <c r="B245" s="8" t="s">
        <v>680</v>
      </c>
      <c r="C245" s="8" t="s">
        <v>681</v>
      </c>
      <c r="D245" s="8" t="s">
        <v>16</v>
      </c>
      <c r="E245" s="8" t="s">
        <v>184</v>
      </c>
      <c r="F245" s="9">
        <v>22740</v>
      </c>
    </row>
    <row r="246" spans="1:6" x14ac:dyDescent="0.2">
      <c r="A246" s="8" t="s">
        <v>682</v>
      </c>
      <c r="B246" s="8" t="s">
        <v>683</v>
      </c>
      <c r="C246" s="8" t="s">
        <v>8275</v>
      </c>
      <c r="D246" s="8" t="s">
        <v>55</v>
      </c>
      <c r="E246" s="8" t="s">
        <v>473</v>
      </c>
      <c r="F246" s="9">
        <v>24897</v>
      </c>
    </row>
    <row r="247" spans="1:6" x14ac:dyDescent="0.2">
      <c r="A247" s="8" t="s">
        <v>684</v>
      </c>
      <c r="B247" s="8" t="s">
        <v>685</v>
      </c>
      <c r="C247" s="8" t="s">
        <v>686</v>
      </c>
      <c r="D247" s="8" t="s">
        <v>46</v>
      </c>
      <c r="E247" s="8" t="s">
        <v>123</v>
      </c>
      <c r="F247" s="9">
        <v>27344</v>
      </c>
    </row>
    <row r="248" spans="1:6" x14ac:dyDescent="0.2">
      <c r="A248" s="8" t="s">
        <v>6755</v>
      </c>
      <c r="B248" s="8" t="s">
        <v>238</v>
      </c>
      <c r="C248" s="8" t="s">
        <v>239</v>
      </c>
      <c r="D248" s="8" t="s">
        <v>55</v>
      </c>
      <c r="E248" s="8" t="s">
        <v>240</v>
      </c>
      <c r="F248" s="9">
        <v>22392</v>
      </c>
    </row>
    <row r="249" spans="1:6" x14ac:dyDescent="0.2">
      <c r="A249" s="8" t="s">
        <v>687</v>
      </c>
      <c r="B249" s="8" t="s">
        <v>688</v>
      </c>
      <c r="C249" s="8" t="s">
        <v>689</v>
      </c>
      <c r="D249" s="8" t="s">
        <v>55</v>
      </c>
      <c r="E249" s="8" t="s">
        <v>110</v>
      </c>
      <c r="F249" s="9">
        <v>0</v>
      </c>
    </row>
    <row r="250" spans="1:6" x14ac:dyDescent="0.2">
      <c r="A250" s="8" t="s">
        <v>690</v>
      </c>
      <c r="B250" s="8" t="s">
        <v>691</v>
      </c>
      <c r="C250" s="8" t="s">
        <v>8276</v>
      </c>
      <c r="D250" s="8" t="s">
        <v>12</v>
      </c>
      <c r="E250" s="8" t="s">
        <v>8215</v>
      </c>
      <c r="F250" s="9">
        <v>22195</v>
      </c>
    </row>
    <row r="251" spans="1:6" x14ac:dyDescent="0.2">
      <c r="A251" s="8" t="s">
        <v>692</v>
      </c>
      <c r="B251" s="8" t="s">
        <v>693</v>
      </c>
      <c r="C251" s="8" t="s">
        <v>8277</v>
      </c>
      <c r="D251" s="8" t="s">
        <v>55</v>
      </c>
      <c r="E251" s="8" t="s">
        <v>91</v>
      </c>
      <c r="F251" s="9">
        <v>29052</v>
      </c>
    </row>
    <row r="252" spans="1:6" x14ac:dyDescent="0.2">
      <c r="A252" s="8" t="s">
        <v>8070</v>
      </c>
      <c r="B252" s="8" t="s">
        <v>694</v>
      </c>
      <c r="C252" s="8" t="s">
        <v>695</v>
      </c>
      <c r="D252" s="8" t="s">
        <v>23</v>
      </c>
      <c r="E252" s="8" t="s">
        <v>24</v>
      </c>
      <c r="F252" s="9">
        <v>14080</v>
      </c>
    </row>
    <row r="253" spans="1:6" x14ac:dyDescent="0.2">
      <c r="A253" s="8" t="s">
        <v>696</v>
      </c>
      <c r="B253" s="8" t="s">
        <v>697</v>
      </c>
      <c r="C253" s="8" t="s">
        <v>698</v>
      </c>
      <c r="D253" s="8" t="s">
        <v>12</v>
      </c>
      <c r="E253" s="8" t="s">
        <v>8211</v>
      </c>
      <c r="F253" s="9">
        <v>16932</v>
      </c>
    </row>
    <row r="254" spans="1:6" x14ac:dyDescent="0.2">
      <c r="A254" s="8" t="s">
        <v>699</v>
      </c>
      <c r="B254" s="8" t="s">
        <v>700</v>
      </c>
      <c r="C254" s="8" t="s">
        <v>701</v>
      </c>
      <c r="D254" s="8" t="s">
        <v>55</v>
      </c>
      <c r="E254" s="8" t="s">
        <v>191</v>
      </c>
      <c r="F254" s="9">
        <v>28356</v>
      </c>
    </row>
    <row r="255" spans="1:6" x14ac:dyDescent="0.2">
      <c r="A255" s="8" t="s">
        <v>702</v>
      </c>
      <c r="B255" s="8" t="s">
        <v>703</v>
      </c>
      <c r="C255" s="8" t="s">
        <v>704</v>
      </c>
      <c r="D255" s="8" t="s">
        <v>46</v>
      </c>
      <c r="E255" s="8" t="s">
        <v>187</v>
      </c>
      <c r="F255" s="9">
        <v>0</v>
      </c>
    </row>
    <row r="256" spans="1:6" x14ac:dyDescent="0.2">
      <c r="A256" s="8" t="s">
        <v>705</v>
      </c>
      <c r="B256" s="8" t="s">
        <v>706</v>
      </c>
      <c r="C256" s="8" t="s">
        <v>707</v>
      </c>
      <c r="D256" s="8" t="s">
        <v>12</v>
      </c>
      <c r="E256" s="8" t="s">
        <v>8216</v>
      </c>
      <c r="F256" s="9">
        <v>23530</v>
      </c>
    </row>
    <row r="257" spans="1:6" x14ac:dyDescent="0.2">
      <c r="A257" s="8" t="s">
        <v>708</v>
      </c>
      <c r="B257" s="8" t="s">
        <v>709</v>
      </c>
      <c r="C257" s="8" t="s">
        <v>71</v>
      </c>
      <c r="D257" s="8" t="s">
        <v>16</v>
      </c>
      <c r="E257" s="8" t="s">
        <v>69</v>
      </c>
      <c r="F257" s="9">
        <v>20248</v>
      </c>
    </row>
    <row r="258" spans="1:6" x14ac:dyDescent="0.2">
      <c r="A258" s="8" t="s">
        <v>710</v>
      </c>
      <c r="B258" s="8" t="s">
        <v>711</v>
      </c>
      <c r="C258" s="8" t="s">
        <v>712</v>
      </c>
      <c r="D258" s="8" t="s">
        <v>55</v>
      </c>
      <c r="E258" s="8" t="s">
        <v>91</v>
      </c>
      <c r="F258" s="9">
        <v>27746</v>
      </c>
    </row>
    <row r="259" spans="1:6" x14ac:dyDescent="0.2">
      <c r="A259" s="8" t="s">
        <v>713</v>
      </c>
      <c r="B259" s="8" t="s">
        <v>714</v>
      </c>
      <c r="C259" s="8" t="s">
        <v>715</v>
      </c>
      <c r="D259" s="8" t="s">
        <v>55</v>
      </c>
      <c r="E259" s="8" t="s">
        <v>191</v>
      </c>
      <c r="F259" s="9">
        <v>22068</v>
      </c>
    </row>
    <row r="260" spans="1:6" x14ac:dyDescent="0.2">
      <c r="A260" s="8" t="s">
        <v>716</v>
      </c>
      <c r="B260" s="8" t="s">
        <v>717</v>
      </c>
      <c r="C260" s="8" t="s">
        <v>718</v>
      </c>
      <c r="D260" s="8" t="s">
        <v>46</v>
      </c>
      <c r="E260" s="8" t="s">
        <v>187</v>
      </c>
      <c r="F260" s="9">
        <v>17724</v>
      </c>
    </row>
    <row r="261" spans="1:6" x14ac:dyDescent="0.2">
      <c r="A261" s="8" t="s">
        <v>719</v>
      </c>
      <c r="B261" s="8" t="s">
        <v>720</v>
      </c>
      <c r="C261" s="8" t="s">
        <v>8278</v>
      </c>
      <c r="D261" s="8" t="s">
        <v>46</v>
      </c>
      <c r="E261" s="8" t="s">
        <v>123</v>
      </c>
      <c r="F261" s="9">
        <v>8607</v>
      </c>
    </row>
    <row r="262" spans="1:6" x14ac:dyDescent="0.2">
      <c r="A262" s="8" t="s">
        <v>721</v>
      </c>
      <c r="B262" s="8" t="s">
        <v>722</v>
      </c>
      <c r="C262" s="8" t="s">
        <v>8279</v>
      </c>
      <c r="D262" s="8" t="s">
        <v>55</v>
      </c>
      <c r="E262" s="8" t="s">
        <v>134</v>
      </c>
      <c r="F262" s="9">
        <v>16558</v>
      </c>
    </row>
    <row r="263" spans="1:6" x14ac:dyDescent="0.2">
      <c r="A263" s="8" t="s">
        <v>723</v>
      </c>
      <c r="B263" s="8" t="s">
        <v>724</v>
      </c>
      <c r="C263" s="8" t="s">
        <v>260</v>
      </c>
      <c r="D263" s="8" t="s">
        <v>23</v>
      </c>
      <c r="E263" s="8" t="s">
        <v>34</v>
      </c>
      <c r="F263" s="9">
        <v>8521</v>
      </c>
    </row>
    <row r="264" spans="1:6" x14ac:dyDescent="0.2">
      <c r="A264" s="8" t="s">
        <v>725</v>
      </c>
      <c r="B264" s="8" t="s">
        <v>726</v>
      </c>
      <c r="C264" s="8" t="s">
        <v>727</v>
      </c>
      <c r="D264" s="8" t="s">
        <v>55</v>
      </c>
      <c r="E264" s="8" t="s">
        <v>219</v>
      </c>
      <c r="F264" s="9">
        <v>27454</v>
      </c>
    </row>
    <row r="265" spans="1:6" x14ac:dyDescent="0.2">
      <c r="A265" s="8" t="s">
        <v>728</v>
      </c>
      <c r="B265" s="8" t="s">
        <v>729</v>
      </c>
      <c r="C265" s="8" t="s">
        <v>8280</v>
      </c>
      <c r="D265" s="8" t="s">
        <v>55</v>
      </c>
      <c r="E265" s="8" t="s">
        <v>134</v>
      </c>
      <c r="F265" s="9">
        <v>19793</v>
      </c>
    </row>
    <row r="266" spans="1:6" x14ac:dyDescent="0.2">
      <c r="A266" s="8" t="s">
        <v>730</v>
      </c>
      <c r="B266" s="8" t="s">
        <v>731</v>
      </c>
      <c r="C266" s="8" t="s">
        <v>8281</v>
      </c>
      <c r="D266" s="8" t="s">
        <v>55</v>
      </c>
      <c r="E266" s="8" t="s">
        <v>141</v>
      </c>
      <c r="F266" s="9">
        <v>18043</v>
      </c>
    </row>
    <row r="267" spans="1:6" x14ac:dyDescent="0.2">
      <c r="A267" s="8" t="s">
        <v>732</v>
      </c>
      <c r="B267" s="8" t="s">
        <v>733</v>
      </c>
      <c r="C267" s="8" t="s">
        <v>734</v>
      </c>
      <c r="D267" s="8" t="s">
        <v>23</v>
      </c>
      <c r="E267" s="8" t="s">
        <v>405</v>
      </c>
      <c r="F267" s="9">
        <v>41821</v>
      </c>
    </row>
    <row r="268" spans="1:6" x14ac:dyDescent="0.2">
      <c r="A268" s="8" t="s">
        <v>7331</v>
      </c>
      <c r="B268" s="8" t="s">
        <v>735</v>
      </c>
      <c r="C268" s="8" t="s">
        <v>175</v>
      </c>
      <c r="D268" s="8" t="s">
        <v>46</v>
      </c>
      <c r="E268" s="8" t="s">
        <v>84</v>
      </c>
      <c r="F268" s="9">
        <v>7660</v>
      </c>
    </row>
    <row r="269" spans="1:6" x14ac:dyDescent="0.2">
      <c r="A269" s="8" t="s">
        <v>736</v>
      </c>
      <c r="B269" s="8" t="s">
        <v>737</v>
      </c>
      <c r="C269" s="8" t="s">
        <v>738</v>
      </c>
      <c r="D269" s="8" t="s">
        <v>46</v>
      </c>
      <c r="E269" s="8" t="s">
        <v>123</v>
      </c>
      <c r="F269" s="9">
        <v>22390</v>
      </c>
    </row>
    <row r="270" spans="1:6" x14ac:dyDescent="0.2">
      <c r="A270" s="8" t="s">
        <v>739</v>
      </c>
      <c r="B270" s="8" t="s">
        <v>740</v>
      </c>
      <c r="C270" s="8" t="s">
        <v>8282</v>
      </c>
      <c r="D270" s="8" t="s">
        <v>23</v>
      </c>
      <c r="E270" s="8" t="s">
        <v>81</v>
      </c>
      <c r="F270" s="9">
        <v>22628</v>
      </c>
    </row>
    <row r="271" spans="1:6" x14ac:dyDescent="0.2">
      <c r="A271" s="8" t="s">
        <v>741</v>
      </c>
      <c r="B271" s="8" t="s">
        <v>742</v>
      </c>
      <c r="C271" s="8" t="s">
        <v>8283</v>
      </c>
      <c r="D271" s="8" t="s">
        <v>55</v>
      </c>
      <c r="E271" s="8" t="s">
        <v>180</v>
      </c>
      <c r="F271" s="9">
        <v>23468</v>
      </c>
    </row>
    <row r="272" spans="1:6" x14ac:dyDescent="0.2">
      <c r="A272" s="8" t="s">
        <v>743</v>
      </c>
      <c r="B272" s="8" t="s">
        <v>744</v>
      </c>
      <c r="C272" s="8" t="s">
        <v>745</v>
      </c>
      <c r="D272" s="8" t="s">
        <v>23</v>
      </c>
      <c r="E272" s="8" t="s">
        <v>412</v>
      </c>
      <c r="F272" s="9">
        <v>35223</v>
      </c>
    </row>
    <row r="273" spans="1:6" x14ac:dyDescent="0.2">
      <c r="A273" s="8" t="s">
        <v>746</v>
      </c>
      <c r="B273" s="8" t="s">
        <v>747</v>
      </c>
      <c r="C273" s="8" t="s">
        <v>404</v>
      </c>
      <c r="D273" s="8" t="s">
        <v>23</v>
      </c>
      <c r="E273" s="8" t="s">
        <v>405</v>
      </c>
      <c r="F273" s="9">
        <v>21875</v>
      </c>
    </row>
    <row r="274" spans="1:6" x14ac:dyDescent="0.2">
      <c r="A274" s="8" t="s">
        <v>748</v>
      </c>
      <c r="B274" s="8" t="s">
        <v>749</v>
      </c>
      <c r="C274" s="8" t="s">
        <v>8284</v>
      </c>
      <c r="D274" s="8" t="s">
        <v>46</v>
      </c>
      <c r="E274" s="8" t="s">
        <v>47</v>
      </c>
      <c r="F274" s="9">
        <v>17302</v>
      </c>
    </row>
    <row r="275" spans="1:6" x14ac:dyDescent="0.2">
      <c r="A275" s="8" t="s">
        <v>750</v>
      </c>
      <c r="B275" s="8" t="s">
        <v>751</v>
      </c>
      <c r="C275" s="8" t="s">
        <v>752</v>
      </c>
      <c r="D275" s="8" t="s">
        <v>12</v>
      </c>
      <c r="E275" s="8" t="s">
        <v>6669</v>
      </c>
      <c r="F275" s="9">
        <v>18794</v>
      </c>
    </row>
    <row r="276" spans="1:6" x14ac:dyDescent="0.2">
      <c r="A276" s="8" t="s">
        <v>753</v>
      </c>
      <c r="B276" s="8" t="s">
        <v>754</v>
      </c>
      <c r="C276" s="8" t="s">
        <v>755</v>
      </c>
      <c r="D276" s="8" t="s">
        <v>55</v>
      </c>
      <c r="E276" s="8" t="s">
        <v>110</v>
      </c>
      <c r="F276" s="9">
        <v>23187</v>
      </c>
    </row>
    <row r="277" spans="1:6" x14ac:dyDescent="0.2">
      <c r="A277" s="8" t="s">
        <v>756</v>
      </c>
      <c r="B277" s="8" t="s">
        <v>757</v>
      </c>
      <c r="C277" s="8" t="s">
        <v>758</v>
      </c>
      <c r="D277" s="8" t="s">
        <v>46</v>
      </c>
      <c r="E277" s="8" t="s">
        <v>47</v>
      </c>
      <c r="F277" s="9">
        <v>27912</v>
      </c>
    </row>
    <row r="278" spans="1:6" x14ac:dyDescent="0.2">
      <c r="A278" s="8" t="s">
        <v>759</v>
      </c>
      <c r="B278" s="8" t="s">
        <v>760</v>
      </c>
      <c r="C278" s="8" t="s">
        <v>761</v>
      </c>
      <c r="D278" s="8" t="s">
        <v>12</v>
      </c>
      <c r="E278" s="8" t="s">
        <v>8216</v>
      </c>
      <c r="F278" s="9">
        <v>32962</v>
      </c>
    </row>
    <row r="279" spans="1:6" x14ac:dyDescent="0.2">
      <c r="A279" s="8" t="s">
        <v>762</v>
      </c>
      <c r="B279" s="8" t="s">
        <v>763</v>
      </c>
      <c r="C279" s="8" t="s">
        <v>764</v>
      </c>
      <c r="D279" s="8" t="s">
        <v>46</v>
      </c>
      <c r="E279" s="8" t="s">
        <v>215</v>
      </c>
      <c r="F279" s="9">
        <v>22551</v>
      </c>
    </row>
    <row r="280" spans="1:6" x14ac:dyDescent="0.2">
      <c r="A280" s="8" t="s">
        <v>765</v>
      </c>
      <c r="B280" s="8" t="s">
        <v>766</v>
      </c>
      <c r="C280" s="8" t="s">
        <v>212</v>
      </c>
      <c r="D280" s="8" t="s">
        <v>12</v>
      </c>
      <c r="E280" s="8" t="s">
        <v>8217</v>
      </c>
      <c r="F280" s="9">
        <v>4203</v>
      </c>
    </row>
    <row r="281" spans="1:6" x14ac:dyDescent="0.2">
      <c r="A281" s="8" t="s">
        <v>767</v>
      </c>
      <c r="B281" s="8" t="s">
        <v>768</v>
      </c>
      <c r="C281" s="8" t="s">
        <v>8285</v>
      </c>
      <c r="D281" s="8" t="s">
        <v>46</v>
      </c>
      <c r="E281" s="8" t="s">
        <v>164</v>
      </c>
      <c r="F281" s="9">
        <v>15146</v>
      </c>
    </row>
    <row r="282" spans="1:6" x14ac:dyDescent="0.2">
      <c r="A282" s="8" t="s">
        <v>7202</v>
      </c>
      <c r="B282" s="8" t="s">
        <v>796</v>
      </c>
      <c r="C282" s="8" t="s">
        <v>8286</v>
      </c>
      <c r="D282" s="8" t="s">
        <v>55</v>
      </c>
      <c r="E282" s="8" t="s">
        <v>191</v>
      </c>
      <c r="F282" s="9">
        <v>23277</v>
      </c>
    </row>
    <row r="283" spans="1:6" x14ac:dyDescent="0.2">
      <c r="A283" s="8" t="s">
        <v>769</v>
      </c>
      <c r="B283" s="8" t="s">
        <v>770</v>
      </c>
      <c r="C283" s="8" t="s">
        <v>771</v>
      </c>
      <c r="D283" s="8" t="s">
        <v>12</v>
      </c>
      <c r="E283" s="8" t="s">
        <v>8215</v>
      </c>
      <c r="F283" s="9">
        <v>21601</v>
      </c>
    </row>
    <row r="284" spans="1:6" x14ac:dyDescent="0.2">
      <c r="A284" s="8" t="s">
        <v>772</v>
      </c>
      <c r="B284" s="8" t="s">
        <v>773</v>
      </c>
      <c r="C284" s="8" t="s">
        <v>774</v>
      </c>
      <c r="D284" s="8" t="s">
        <v>55</v>
      </c>
      <c r="E284" s="8" t="s">
        <v>219</v>
      </c>
      <c r="F284" s="9">
        <v>17779</v>
      </c>
    </row>
    <row r="285" spans="1:6" x14ac:dyDescent="0.2">
      <c r="A285" s="8" t="s">
        <v>775</v>
      </c>
      <c r="B285" s="8" t="s">
        <v>776</v>
      </c>
      <c r="C285" s="8" t="s">
        <v>777</v>
      </c>
      <c r="D285" s="8" t="s">
        <v>46</v>
      </c>
      <c r="E285" s="8" t="s">
        <v>215</v>
      </c>
      <c r="F285" s="9">
        <v>15124</v>
      </c>
    </row>
    <row r="286" spans="1:6" x14ac:dyDescent="0.2">
      <c r="A286" s="8" t="s">
        <v>778</v>
      </c>
      <c r="B286" s="8" t="s">
        <v>779</v>
      </c>
      <c r="C286" s="8" t="s">
        <v>8287</v>
      </c>
      <c r="D286" s="8" t="s">
        <v>55</v>
      </c>
      <c r="E286" s="8" t="s">
        <v>180</v>
      </c>
      <c r="F286" s="9">
        <v>23590</v>
      </c>
    </row>
    <row r="287" spans="1:6" x14ac:dyDescent="0.2">
      <c r="A287" s="8" t="s">
        <v>780</v>
      </c>
      <c r="B287" s="8" t="s">
        <v>781</v>
      </c>
      <c r="C287" s="8" t="s">
        <v>782</v>
      </c>
      <c r="D287" s="8" t="s">
        <v>16</v>
      </c>
      <c r="E287" s="8" t="s">
        <v>117</v>
      </c>
      <c r="F287" s="9">
        <v>18298</v>
      </c>
    </row>
    <row r="288" spans="1:6" x14ac:dyDescent="0.2">
      <c r="A288" s="8" t="s">
        <v>783</v>
      </c>
      <c r="B288" s="8" t="s">
        <v>784</v>
      </c>
      <c r="C288" s="8" t="s">
        <v>785</v>
      </c>
      <c r="D288" s="8" t="s">
        <v>55</v>
      </c>
      <c r="E288" s="8" t="s">
        <v>110</v>
      </c>
      <c r="F288" s="9">
        <v>12155</v>
      </c>
    </row>
    <row r="289" spans="1:6" x14ac:dyDescent="0.2">
      <c r="A289" s="8" t="s">
        <v>786</v>
      </c>
      <c r="B289" s="8" t="s">
        <v>787</v>
      </c>
      <c r="C289" s="8" t="s">
        <v>788</v>
      </c>
      <c r="D289" s="8" t="s">
        <v>46</v>
      </c>
      <c r="E289" s="8" t="s">
        <v>62</v>
      </c>
      <c r="F289" s="9">
        <v>18050</v>
      </c>
    </row>
    <row r="290" spans="1:6" x14ac:dyDescent="0.2">
      <c r="A290" s="8" t="s">
        <v>789</v>
      </c>
      <c r="B290" s="8" t="s">
        <v>790</v>
      </c>
      <c r="C290" s="8" t="s">
        <v>689</v>
      </c>
      <c r="D290" s="8" t="s">
        <v>55</v>
      </c>
      <c r="E290" s="8" t="s">
        <v>110</v>
      </c>
      <c r="F290" s="9">
        <v>9618</v>
      </c>
    </row>
    <row r="291" spans="1:6" x14ac:dyDescent="0.2">
      <c r="A291" s="8" t="s">
        <v>791</v>
      </c>
      <c r="B291" s="8" t="s">
        <v>792</v>
      </c>
      <c r="C291" s="8" t="s">
        <v>8288</v>
      </c>
      <c r="D291" s="8" t="s">
        <v>46</v>
      </c>
      <c r="E291" s="8" t="s">
        <v>47</v>
      </c>
      <c r="F291" s="9">
        <v>16975</v>
      </c>
    </row>
    <row r="292" spans="1:6" x14ac:dyDescent="0.2">
      <c r="A292" s="8" t="s">
        <v>793</v>
      </c>
      <c r="B292" s="8" t="s">
        <v>794</v>
      </c>
      <c r="C292" s="8" t="s">
        <v>795</v>
      </c>
      <c r="D292" s="8" t="s">
        <v>16</v>
      </c>
      <c r="E292" s="8" t="s">
        <v>138</v>
      </c>
      <c r="F292" s="9">
        <v>11842</v>
      </c>
    </row>
    <row r="293" spans="1:6" x14ac:dyDescent="0.2">
      <c r="A293" s="8" t="s">
        <v>797</v>
      </c>
      <c r="B293" s="8" t="s">
        <v>798</v>
      </c>
      <c r="C293" s="8" t="s">
        <v>8289</v>
      </c>
      <c r="D293" s="8" t="s">
        <v>23</v>
      </c>
      <c r="E293" s="8" t="s">
        <v>412</v>
      </c>
      <c r="F293" s="9">
        <v>21355</v>
      </c>
    </row>
    <row r="294" spans="1:6" x14ac:dyDescent="0.2">
      <c r="A294" s="8" t="s">
        <v>799</v>
      </c>
      <c r="B294" s="8" t="s">
        <v>800</v>
      </c>
      <c r="C294" s="8" t="s">
        <v>8290</v>
      </c>
      <c r="D294" s="8" t="s">
        <v>46</v>
      </c>
      <c r="E294" s="8" t="s">
        <v>164</v>
      </c>
      <c r="F294" s="9">
        <v>15655</v>
      </c>
    </row>
    <row r="295" spans="1:6" x14ac:dyDescent="0.2">
      <c r="A295" s="8" t="s">
        <v>801</v>
      </c>
      <c r="B295" s="8" t="s">
        <v>802</v>
      </c>
      <c r="C295" s="8" t="s">
        <v>803</v>
      </c>
      <c r="D295" s="8" t="s">
        <v>12</v>
      </c>
      <c r="E295" s="8" t="s">
        <v>6672</v>
      </c>
      <c r="F295" s="9">
        <v>8058</v>
      </c>
    </row>
    <row r="296" spans="1:6" x14ac:dyDescent="0.2">
      <c r="A296" s="8" t="s">
        <v>804</v>
      </c>
      <c r="B296" s="8" t="s">
        <v>805</v>
      </c>
      <c r="C296" s="8" t="s">
        <v>806</v>
      </c>
      <c r="D296" s="8" t="s">
        <v>12</v>
      </c>
      <c r="E296" s="8" t="s">
        <v>6670</v>
      </c>
      <c r="F296" s="9">
        <v>21520</v>
      </c>
    </row>
    <row r="297" spans="1:6" x14ac:dyDescent="0.2">
      <c r="A297" s="8" t="s">
        <v>807</v>
      </c>
      <c r="B297" s="8" t="s">
        <v>808</v>
      </c>
      <c r="C297" s="8" t="s">
        <v>8291</v>
      </c>
      <c r="D297" s="8" t="s">
        <v>55</v>
      </c>
      <c r="E297" s="8" t="s">
        <v>416</v>
      </c>
      <c r="F297" s="9">
        <v>15830</v>
      </c>
    </row>
    <row r="298" spans="1:6" x14ac:dyDescent="0.2">
      <c r="A298" s="8" t="s">
        <v>809</v>
      </c>
      <c r="B298" s="8" t="s">
        <v>810</v>
      </c>
      <c r="C298" s="8" t="s">
        <v>811</v>
      </c>
      <c r="D298" s="8" t="s">
        <v>55</v>
      </c>
      <c r="E298" s="8" t="s">
        <v>219</v>
      </c>
      <c r="F298" s="9">
        <v>13347</v>
      </c>
    </row>
    <row r="299" spans="1:6" x14ac:dyDescent="0.2">
      <c r="A299" s="8" t="s">
        <v>812</v>
      </c>
      <c r="B299" s="8" t="s">
        <v>813</v>
      </c>
      <c r="C299" s="8" t="s">
        <v>814</v>
      </c>
      <c r="D299" s="8" t="s">
        <v>12</v>
      </c>
      <c r="E299" s="8" t="s">
        <v>8217</v>
      </c>
      <c r="F299" s="9">
        <v>4176</v>
      </c>
    </row>
    <row r="300" spans="1:6" x14ac:dyDescent="0.2">
      <c r="A300" s="8" t="s">
        <v>815</v>
      </c>
      <c r="B300" s="8" t="s">
        <v>816</v>
      </c>
      <c r="C300" s="8" t="s">
        <v>8292</v>
      </c>
      <c r="D300" s="8" t="s">
        <v>16</v>
      </c>
      <c r="E300" s="8" t="s">
        <v>117</v>
      </c>
      <c r="F300" s="9">
        <v>22399</v>
      </c>
    </row>
    <row r="301" spans="1:6" x14ac:dyDescent="0.2">
      <c r="A301" s="8" t="s">
        <v>817</v>
      </c>
      <c r="B301" s="8" t="s">
        <v>818</v>
      </c>
      <c r="C301" s="8" t="s">
        <v>819</v>
      </c>
      <c r="D301" s="8" t="s">
        <v>23</v>
      </c>
      <c r="E301" s="8" t="s">
        <v>106</v>
      </c>
      <c r="F301" s="9">
        <v>20215</v>
      </c>
    </row>
    <row r="302" spans="1:6" x14ac:dyDescent="0.2">
      <c r="A302" s="8" t="s">
        <v>820</v>
      </c>
      <c r="B302" s="8" t="s">
        <v>821</v>
      </c>
      <c r="C302" s="8" t="s">
        <v>328</v>
      </c>
      <c r="D302" s="8" t="s">
        <v>12</v>
      </c>
      <c r="E302" s="8" t="s">
        <v>6672</v>
      </c>
      <c r="F302" s="9">
        <v>9906</v>
      </c>
    </row>
    <row r="303" spans="1:6" x14ac:dyDescent="0.2">
      <c r="A303" s="8" t="s">
        <v>822</v>
      </c>
      <c r="B303" s="8" t="s">
        <v>823</v>
      </c>
      <c r="C303" s="8" t="s">
        <v>384</v>
      </c>
      <c r="D303" s="8" t="s">
        <v>12</v>
      </c>
      <c r="E303" s="8" t="s">
        <v>6670</v>
      </c>
      <c r="F303" s="9">
        <v>10775</v>
      </c>
    </row>
    <row r="304" spans="1:6" x14ac:dyDescent="0.2">
      <c r="A304" s="8" t="s">
        <v>824</v>
      </c>
      <c r="B304" s="8" t="s">
        <v>825</v>
      </c>
      <c r="C304" s="8" t="s">
        <v>113</v>
      </c>
      <c r="D304" s="8" t="s">
        <v>16</v>
      </c>
      <c r="E304" s="8" t="s">
        <v>114</v>
      </c>
      <c r="F304" s="9">
        <v>10843</v>
      </c>
    </row>
    <row r="305" spans="1:6" x14ac:dyDescent="0.2">
      <c r="A305" s="8" t="s">
        <v>826</v>
      </c>
      <c r="B305" s="8" t="s">
        <v>827</v>
      </c>
      <c r="C305" s="8" t="s">
        <v>71</v>
      </c>
      <c r="D305" s="8" t="s">
        <v>16</v>
      </c>
      <c r="E305" s="8" t="s">
        <v>69</v>
      </c>
      <c r="F305" s="9">
        <v>6950</v>
      </c>
    </row>
    <row r="306" spans="1:6" x14ac:dyDescent="0.2">
      <c r="A306" s="8" t="s">
        <v>828</v>
      </c>
      <c r="B306" s="8" t="s">
        <v>829</v>
      </c>
      <c r="C306" s="8" t="s">
        <v>260</v>
      </c>
      <c r="D306" s="8" t="s">
        <v>23</v>
      </c>
      <c r="E306" s="8" t="s">
        <v>34</v>
      </c>
      <c r="F306" s="9">
        <v>9687</v>
      </c>
    </row>
    <row r="307" spans="1:6" x14ac:dyDescent="0.2">
      <c r="A307" s="8" t="s">
        <v>830</v>
      </c>
      <c r="B307" s="8" t="s">
        <v>831</v>
      </c>
      <c r="C307" s="8" t="s">
        <v>8293</v>
      </c>
      <c r="D307" s="8" t="s">
        <v>55</v>
      </c>
      <c r="E307" s="8" t="s">
        <v>91</v>
      </c>
      <c r="F307" s="9">
        <v>26673</v>
      </c>
    </row>
    <row r="308" spans="1:6" x14ac:dyDescent="0.2">
      <c r="A308" s="8" t="s">
        <v>832</v>
      </c>
      <c r="B308" s="8" t="s">
        <v>833</v>
      </c>
      <c r="C308" s="8" t="s">
        <v>834</v>
      </c>
      <c r="D308" s="8" t="s">
        <v>12</v>
      </c>
      <c r="E308" s="8" t="s">
        <v>95</v>
      </c>
      <c r="F308" s="9">
        <v>5811</v>
      </c>
    </row>
    <row r="309" spans="1:6" x14ac:dyDescent="0.2">
      <c r="A309" s="8" t="s">
        <v>7151</v>
      </c>
      <c r="B309" s="8" t="s">
        <v>835</v>
      </c>
      <c r="C309" s="8" t="s">
        <v>836</v>
      </c>
      <c r="D309" s="8" t="s">
        <v>23</v>
      </c>
      <c r="E309" s="8" t="s">
        <v>34</v>
      </c>
      <c r="F309" s="9">
        <v>18080</v>
      </c>
    </row>
    <row r="310" spans="1:6" x14ac:dyDescent="0.2">
      <c r="A310" s="8" t="s">
        <v>837</v>
      </c>
      <c r="B310" s="8" t="s">
        <v>838</v>
      </c>
      <c r="C310" s="8" t="s">
        <v>8294</v>
      </c>
      <c r="D310" s="8" t="s">
        <v>16</v>
      </c>
      <c r="E310" s="8" t="s">
        <v>102</v>
      </c>
      <c r="F310" s="9">
        <v>12601</v>
      </c>
    </row>
    <row r="311" spans="1:6" x14ac:dyDescent="0.2">
      <c r="A311" s="8" t="s">
        <v>839</v>
      </c>
      <c r="B311" s="8" t="s">
        <v>840</v>
      </c>
      <c r="C311" s="8" t="s">
        <v>8295</v>
      </c>
      <c r="D311" s="8" t="s">
        <v>46</v>
      </c>
      <c r="E311" s="8" t="s">
        <v>47</v>
      </c>
      <c r="F311" s="9">
        <v>17324</v>
      </c>
    </row>
    <row r="312" spans="1:6" x14ac:dyDescent="0.2">
      <c r="A312" s="8" t="s">
        <v>841</v>
      </c>
      <c r="B312" s="8" t="s">
        <v>842</v>
      </c>
      <c r="C312" s="8" t="s">
        <v>8296</v>
      </c>
      <c r="D312" s="8" t="s">
        <v>55</v>
      </c>
      <c r="E312" s="8" t="s">
        <v>240</v>
      </c>
      <c r="F312" s="9">
        <v>19156</v>
      </c>
    </row>
    <row r="313" spans="1:6" x14ac:dyDescent="0.2">
      <c r="A313" s="8" t="s">
        <v>843</v>
      </c>
      <c r="B313" s="8" t="s">
        <v>844</v>
      </c>
      <c r="C313" s="8" t="s">
        <v>404</v>
      </c>
      <c r="D313" s="8" t="s">
        <v>23</v>
      </c>
      <c r="E313" s="8" t="s">
        <v>412</v>
      </c>
      <c r="F313" s="9">
        <v>7567</v>
      </c>
    </row>
    <row r="314" spans="1:6" x14ac:dyDescent="0.2">
      <c r="A314" s="8" t="s">
        <v>845</v>
      </c>
      <c r="B314" s="8" t="s">
        <v>846</v>
      </c>
      <c r="C314" s="8" t="s">
        <v>263</v>
      </c>
      <c r="D314" s="8" t="s">
        <v>16</v>
      </c>
      <c r="E314" s="8" t="s">
        <v>117</v>
      </c>
      <c r="F314" s="9">
        <v>34492</v>
      </c>
    </row>
    <row r="315" spans="1:6" x14ac:dyDescent="0.2">
      <c r="A315" s="8" t="s">
        <v>847</v>
      </c>
      <c r="B315" s="8" t="s">
        <v>848</v>
      </c>
      <c r="C315" s="8" t="s">
        <v>653</v>
      </c>
      <c r="D315" s="8" t="s">
        <v>46</v>
      </c>
      <c r="E315" s="8" t="s">
        <v>187</v>
      </c>
      <c r="F315" s="9">
        <v>5256</v>
      </c>
    </row>
    <row r="316" spans="1:6" x14ac:dyDescent="0.2">
      <c r="A316" s="8" t="s">
        <v>849</v>
      </c>
      <c r="B316" s="8" t="s">
        <v>850</v>
      </c>
      <c r="C316" s="8" t="s">
        <v>183</v>
      </c>
      <c r="D316" s="8" t="s">
        <v>16</v>
      </c>
      <c r="E316" s="8" t="s">
        <v>184</v>
      </c>
      <c r="F316" s="9">
        <v>7802</v>
      </c>
    </row>
    <row r="317" spans="1:6" x14ac:dyDescent="0.2">
      <c r="A317" s="8" t="s">
        <v>851</v>
      </c>
      <c r="B317" s="8" t="s">
        <v>852</v>
      </c>
      <c r="C317" s="8" t="s">
        <v>853</v>
      </c>
      <c r="D317" s="8" t="s">
        <v>12</v>
      </c>
      <c r="E317" s="8" t="s">
        <v>6672</v>
      </c>
      <c r="F317" s="9">
        <v>26452</v>
      </c>
    </row>
    <row r="318" spans="1:6" x14ac:dyDescent="0.2">
      <c r="A318" s="8" t="s">
        <v>854</v>
      </c>
      <c r="B318" s="8" t="s">
        <v>855</v>
      </c>
      <c r="C318" s="8" t="s">
        <v>234</v>
      </c>
      <c r="D318" s="8" t="s">
        <v>16</v>
      </c>
      <c r="E318" s="8" t="s">
        <v>117</v>
      </c>
      <c r="F318" s="9">
        <v>7837</v>
      </c>
    </row>
    <row r="319" spans="1:6" x14ac:dyDescent="0.2">
      <c r="A319" s="8" t="s">
        <v>856</v>
      </c>
      <c r="B319" s="8" t="s">
        <v>857</v>
      </c>
      <c r="C319" s="8" t="s">
        <v>858</v>
      </c>
      <c r="D319" s="8" t="s">
        <v>23</v>
      </c>
      <c r="E319" s="8" t="s">
        <v>24</v>
      </c>
      <c r="F319" s="9">
        <v>12817</v>
      </c>
    </row>
    <row r="320" spans="1:6" x14ac:dyDescent="0.2">
      <c r="A320" s="8" t="s">
        <v>859</v>
      </c>
      <c r="B320" s="8" t="s">
        <v>860</v>
      </c>
      <c r="C320" s="8" t="s">
        <v>861</v>
      </c>
      <c r="D320" s="8" t="s">
        <v>55</v>
      </c>
      <c r="E320" s="8" t="s">
        <v>219</v>
      </c>
      <c r="F320" s="9">
        <v>17983</v>
      </c>
    </row>
    <row r="321" spans="1:6" x14ac:dyDescent="0.2">
      <c r="A321" s="8" t="s">
        <v>862</v>
      </c>
      <c r="B321" s="8" t="s">
        <v>863</v>
      </c>
      <c r="C321" s="8" t="s">
        <v>864</v>
      </c>
      <c r="D321" s="8" t="s">
        <v>55</v>
      </c>
      <c r="E321" s="8" t="s">
        <v>56</v>
      </c>
      <c r="F321" s="9">
        <v>28430</v>
      </c>
    </row>
    <row r="322" spans="1:6" x14ac:dyDescent="0.2">
      <c r="A322" s="8" t="s">
        <v>6756</v>
      </c>
      <c r="B322" s="8" t="s">
        <v>865</v>
      </c>
      <c r="C322" s="8" t="s">
        <v>109</v>
      </c>
      <c r="D322" s="8" t="s">
        <v>55</v>
      </c>
      <c r="E322" s="8" t="s">
        <v>110</v>
      </c>
      <c r="F322" s="9">
        <v>4992</v>
      </c>
    </row>
    <row r="323" spans="1:6" x14ac:dyDescent="0.2">
      <c r="A323" s="8" t="s">
        <v>866</v>
      </c>
      <c r="B323" s="8" t="s">
        <v>867</v>
      </c>
      <c r="C323" s="8" t="s">
        <v>137</v>
      </c>
      <c r="D323" s="8" t="s">
        <v>16</v>
      </c>
      <c r="E323" s="8" t="s">
        <v>138</v>
      </c>
      <c r="F323" s="9">
        <v>31314</v>
      </c>
    </row>
    <row r="324" spans="1:6" x14ac:dyDescent="0.2">
      <c r="A324" s="8" t="s">
        <v>868</v>
      </c>
      <c r="B324" s="8" t="s">
        <v>869</v>
      </c>
      <c r="C324" s="8" t="s">
        <v>870</v>
      </c>
      <c r="D324" s="8" t="s">
        <v>46</v>
      </c>
      <c r="E324" s="8" t="s">
        <v>62</v>
      </c>
      <c r="F324" s="9">
        <v>7904</v>
      </c>
    </row>
    <row r="325" spans="1:6" x14ac:dyDescent="0.2">
      <c r="A325" s="8" t="s">
        <v>871</v>
      </c>
      <c r="B325" s="8" t="s">
        <v>872</v>
      </c>
      <c r="C325" s="8" t="s">
        <v>8297</v>
      </c>
      <c r="D325" s="8" t="s">
        <v>55</v>
      </c>
      <c r="E325" s="8" t="s">
        <v>91</v>
      </c>
      <c r="F325" s="9">
        <v>21064</v>
      </c>
    </row>
    <row r="326" spans="1:6" x14ac:dyDescent="0.2">
      <c r="A326" s="8" t="s">
        <v>873</v>
      </c>
      <c r="B326" s="8" t="s">
        <v>874</v>
      </c>
      <c r="C326" s="8" t="s">
        <v>113</v>
      </c>
      <c r="D326" s="8" t="s">
        <v>16</v>
      </c>
      <c r="E326" s="8" t="s">
        <v>114</v>
      </c>
      <c r="F326" s="9">
        <v>19899</v>
      </c>
    </row>
    <row r="327" spans="1:6" x14ac:dyDescent="0.2">
      <c r="A327" s="8" t="s">
        <v>875</v>
      </c>
      <c r="B327" s="8" t="s">
        <v>876</v>
      </c>
      <c r="C327" s="8" t="s">
        <v>877</v>
      </c>
      <c r="D327" s="8" t="s">
        <v>12</v>
      </c>
      <c r="E327" s="8" t="s">
        <v>8216</v>
      </c>
      <c r="F327" s="9">
        <v>15103</v>
      </c>
    </row>
    <row r="328" spans="1:6" x14ac:dyDescent="0.2">
      <c r="A328" s="8" t="s">
        <v>878</v>
      </c>
      <c r="B328" s="8" t="s">
        <v>879</v>
      </c>
      <c r="C328" s="8" t="s">
        <v>8298</v>
      </c>
      <c r="D328" s="8" t="s">
        <v>55</v>
      </c>
      <c r="E328" s="8" t="s">
        <v>473</v>
      </c>
      <c r="F328" s="9">
        <v>22222</v>
      </c>
    </row>
    <row r="329" spans="1:6" x14ac:dyDescent="0.2">
      <c r="A329" s="8" t="s">
        <v>880</v>
      </c>
      <c r="B329" s="8" t="s">
        <v>881</v>
      </c>
      <c r="C329" s="8" t="s">
        <v>882</v>
      </c>
      <c r="D329" s="8" t="s">
        <v>12</v>
      </c>
      <c r="E329" s="8" t="s">
        <v>8217</v>
      </c>
      <c r="F329" s="9">
        <v>16687</v>
      </c>
    </row>
    <row r="330" spans="1:6" x14ac:dyDescent="0.2">
      <c r="A330" s="8" t="s">
        <v>883</v>
      </c>
      <c r="B330" s="8" t="s">
        <v>884</v>
      </c>
      <c r="C330" s="8" t="s">
        <v>8299</v>
      </c>
      <c r="D330" s="8" t="s">
        <v>23</v>
      </c>
      <c r="E330" s="8" t="s">
        <v>81</v>
      </c>
      <c r="F330" s="9">
        <v>23908</v>
      </c>
    </row>
    <row r="331" spans="1:6" x14ac:dyDescent="0.2">
      <c r="A331" s="8" t="s">
        <v>885</v>
      </c>
      <c r="B331" s="8" t="s">
        <v>886</v>
      </c>
      <c r="C331" s="8" t="s">
        <v>887</v>
      </c>
      <c r="D331" s="8" t="s">
        <v>16</v>
      </c>
      <c r="E331" s="8" t="s">
        <v>17</v>
      </c>
      <c r="F331" s="9">
        <v>34881</v>
      </c>
    </row>
    <row r="332" spans="1:6" x14ac:dyDescent="0.2">
      <c r="A332" s="8" t="s">
        <v>888</v>
      </c>
      <c r="B332" s="8" t="s">
        <v>889</v>
      </c>
      <c r="C332" s="8" t="s">
        <v>890</v>
      </c>
      <c r="D332" s="8" t="s">
        <v>16</v>
      </c>
      <c r="E332" s="8" t="s">
        <v>102</v>
      </c>
      <c r="F332" s="9">
        <v>26338</v>
      </c>
    </row>
    <row r="333" spans="1:6" x14ac:dyDescent="0.2">
      <c r="A333" s="8" t="s">
        <v>891</v>
      </c>
      <c r="B333" s="8" t="s">
        <v>892</v>
      </c>
      <c r="C333" s="8" t="s">
        <v>893</v>
      </c>
      <c r="D333" s="8" t="s">
        <v>12</v>
      </c>
      <c r="E333" s="8" t="s">
        <v>8215</v>
      </c>
      <c r="F333" s="9">
        <v>26558</v>
      </c>
    </row>
    <row r="334" spans="1:6" x14ac:dyDescent="0.2">
      <c r="A334" s="8" t="s">
        <v>894</v>
      </c>
      <c r="B334" s="8" t="s">
        <v>895</v>
      </c>
      <c r="C334" s="8" t="s">
        <v>8300</v>
      </c>
      <c r="D334" s="8" t="s">
        <v>12</v>
      </c>
      <c r="E334" s="8" t="s">
        <v>8215</v>
      </c>
      <c r="F334" s="9">
        <v>26458</v>
      </c>
    </row>
    <row r="335" spans="1:6" x14ac:dyDescent="0.2">
      <c r="A335" s="8" t="s">
        <v>896</v>
      </c>
      <c r="B335" s="8" t="s">
        <v>897</v>
      </c>
      <c r="C335" s="8" t="s">
        <v>898</v>
      </c>
      <c r="D335" s="8" t="s">
        <v>12</v>
      </c>
      <c r="E335" s="8" t="s">
        <v>6670</v>
      </c>
      <c r="F335" s="9">
        <v>22411</v>
      </c>
    </row>
    <row r="336" spans="1:6" x14ac:dyDescent="0.2">
      <c r="A336" s="8" t="s">
        <v>899</v>
      </c>
      <c r="B336" s="8" t="s">
        <v>900</v>
      </c>
      <c r="C336" s="8" t="s">
        <v>901</v>
      </c>
      <c r="D336" s="8" t="s">
        <v>55</v>
      </c>
      <c r="E336" s="8" t="s">
        <v>416</v>
      </c>
      <c r="F336" s="9">
        <v>19480</v>
      </c>
    </row>
    <row r="337" spans="1:6" x14ac:dyDescent="0.2">
      <c r="A337" s="8" t="s">
        <v>902</v>
      </c>
      <c r="B337" s="8" t="s">
        <v>903</v>
      </c>
      <c r="C337" s="8" t="s">
        <v>328</v>
      </c>
      <c r="D337" s="8" t="s">
        <v>12</v>
      </c>
      <c r="E337" s="8" t="s">
        <v>6672</v>
      </c>
      <c r="F337" s="9">
        <v>9754</v>
      </c>
    </row>
    <row r="338" spans="1:6" x14ac:dyDescent="0.2">
      <c r="A338" s="8" t="s">
        <v>904</v>
      </c>
      <c r="B338" s="8" t="s">
        <v>905</v>
      </c>
      <c r="C338" s="8" t="s">
        <v>906</v>
      </c>
      <c r="D338" s="8" t="s">
        <v>46</v>
      </c>
      <c r="E338" s="8" t="s">
        <v>47</v>
      </c>
      <c r="F338" s="9">
        <v>24874</v>
      </c>
    </row>
    <row r="339" spans="1:6" x14ac:dyDescent="0.2">
      <c r="A339" s="8" t="s">
        <v>907</v>
      </c>
      <c r="B339" s="8" t="s">
        <v>908</v>
      </c>
      <c r="C339" s="8" t="s">
        <v>909</v>
      </c>
      <c r="D339" s="8" t="s">
        <v>12</v>
      </c>
      <c r="E339" s="8" t="s">
        <v>6670</v>
      </c>
      <c r="F339" s="9">
        <v>21963</v>
      </c>
    </row>
    <row r="340" spans="1:6" x14ac:dyDescent="0.2">
      <c r="A340" s="8" t="s">
        <v>910</v>
      </c>
      <c r="B340" s="8" t="s">
        <v>911</v>
      </c>
      <c r="C340" s="8" t="s">
        <v>912</v>
      </c>
      <c r="D340" s="8" t="s">
        <v>16</v>
      </c>
      <c r="E340" s="8" t="s">
        <v>138</v>
      </c>
      <c r="F340" s="9">
        <v>6607</v>
      </c>
    </row>
    <row r="341" spans="1:6" x14ac:dyDescent="0.2">
      <c r="A341" s="8" t="s">
        <v>913</v>
      </c>
      <c r="B341" s="8" t="s">
        <v>914</v>
      </c>
      <c r="C341" s="8" t="s">
        <v>915</v>
      </c>
      <c r="D341" s="8" t="s">
        <v>46</v>
      </c>
      <c r="E341" s="8" t="s">
        <v>84</v>
      </c>
      <c r="F341" s="9">
        <v>25651</v>
      </c>
    </row>
    <row r="342" spans="1:6" x14ac:dyDescent="0.2">
      <c r="A342" s="8" t="s">
        <v>916</v>
      </c>
      <c r="B342" s="8" t="s">
        <v>917</v>
      </c>
      <c r="C342" s="8" t="s">
        <v>918</v>
      </c>
      <c r="D342" s="8" t="s">
        <v>55</v>
      </c>
      <c r="E342" s="8" t="s">
        <v>134</v>
      </c>
      <c r="F342" s="9">
        <v>36342</v>
      </c>
    </row>
    <row r="343" spans="1:6" x14ac:dyDescent="0.2">
      <c r="A343" s="8" t="s">
        <v>919</v>
      </c>
      <c r="B343" s="8" t="s">
        <v>920</v>
      </c>
      <c r="C343" s="8" t="s">
        <v>8301</v>
      </c>
      <c r="D343" s="8" t="s">
        <v>46</v>
      </c>
      <c r="E343" s="8" t="s">
        <v>47</v>
      </c>
      <c r="F343" s="9">
        <v>25388</v>
      </c>
    </row>
    <row r="344" spans="1:6" x14ac:dyDescent="0.2">
      <c r="A344" s="8" t="s">
        <v>921</v>
      </c>
      <c r="B344" s="8" t="s">
        <v>922</v>
      </c>
      <c r="C344" s="8" t="s">
        <v>175</v>
      </c>
      <c r="D344" s="8" t="s">
        <v>46</v>
      </c>
      <c r="E344" s="8" t="s">
        <v>84</v>
      </c>
      <c r="F344" s="9">
        <v>20852</v>
      </c>
    </row>
    <row r="345" spans="1:6" x14ac:dyDescent="0.2">
      <c r="A345" s="8" t="s">
        <v>923</v>
      </c>
      <c r="B345" s="8" t="s">
        <v>924</v>
      </c>
      <c r="C345" s="8" t="s">
        <v>71</v>
      </c>
      <c r="D345" s="8" t="s">
        <v>16</v>
      </c>
      <c r="E345" s="8" t="s">
        <v>69</v>
      </c>
      <c r="F345" s="9">
        <v>8096</v>
      </c>
    </row>
    <row r="346" spans="1:6" x14ac:dyDescent="0.2">
      <c r="A346" s="8" t="s">
        <v>925</v>
      </c>
      <c r="B346" s="8" t="s">
        <v>926</v>
      </c>
      <c r="C346" s="8" t="s">
        <v>927</v>
      </c>
      <c r="D346" s="8" t="s">
        <v>55</v>
      </c>
      <c r="E346" s="8" t="s">
        <v>240</v>
      </c>
      <c r="F346" s="9">
        <v>20121</v>
      </c>
    </row>
    <row r="347" spans="1:6" x14ac:dyDescent="0.2">
      <c r="A347" s="8" t="s">
        <v>928</v>
      </c>
      <c r="B347" s="8" t="s">
        <v>929</v>
      </c>
      <c r="C347" s="8" t="s">
        <v>930</v>
      </c>
      <c r="D347" s="8" t="s">
        <v>12</v>
      </c>
      <c r="E347" s="8" t="s">
        <v>95</v>
      </c>
      <c r="F347" s="9">
        <v>28985</v>
      </c>
    </row>
    <row r="348" spans="1:6" x14ac:dyDescent="0.2">
      <c r="A348" s="8" t="s">
        <v>931</v>
      </c>
      <c r="B348" s="8" t="s">
        <v>932</v>
      </c>
      <c r="C348" s="8" t="s">
        <v>933</v>
      </c>
      <c r="D348" s="8" t="s">
        <v>55</v>
      </c>
      <c r="E348" s="8" t="s">
        <v>180</v>
      </c>
      <c r="F348" s="9">
        <v>18314</v>
      </c>
    </row>
    <row r="349" spans="1:6" x14ac:dyDescent="0.2">
      <c r="A349" s="8" t="s">
        <v>934</v>
      </c>
      <c r="B349" s="8" t="s">
        <v>935</v>
      </c>
      <c r="C349" s="8" t="s">
        <v>8302</v>
      </c>
      <c r="D349" s="8" t="s">
        <v>46</v>
      </c>
      <c r="E349" s="8" t="s">
        <v>123</v>
      </c>
      <c r="F349" s="9">
        <v>28268</v>
      </c>
    </row>
    <row r="350" spans="1:6" x14ac:dyDescent="0.2">
      <c r="A350" s="8" t="s">
        <v>936</v>
      </c>
      <c r="B350" s="8" t="s">
        <v>937</v>
      </c>
      <c r="C350" s="8" t="s">
        <v>8303</v>
      </c>
      <c r="D350" s="8" t="s">
        <v>55</v>
      </c>
      <c r="E350" s="8" t="s">
        <v>141</v>
      </c>
      <c r="F350" s="9">
        <v>18278</v>
      </c>
    </row>
    <row r="351" spans="1:6" x14ac:dyDescent="0.2">
      <c r="A351" s="8" t="s">
        <v>938</v>
      </c>
      <c r="B351" s="8" t="s">
        <v>939</v>
      </c>
      <c r="C351" s="8" t="s">
        <v>109</v>
      </c>
      <c r="D351" s="8" t="s">
        <v>55</v>
      </c>
      <c r="E351" s="8" t="s">
        <v>110</v>
      </c>
      <c r="F351" s="9">
        <v>11424</v>
      </c>
    </row>
    <row r="352" spans="1:6" x14ac:dyDescent="0.2">
      <c r="A352" s="8" t="s">
        <v>940</v>
      </c>
      <c r="B352" s="8" t="s">
        <v>941</v>
      </c>
      <c r="C352" s="8" t="s">
        <v>8304</v>
      </c>
      <c r="D352" s="8" t="s">
        <v>23</v>
      </c>
      <c r="E352" s="8" t="s">
        <v>412</v>
      </c>
      <c r="F352" s="9">
        <v>21002</v>
      </c>
    </row>
    <row r="353" spans="1:6" x14ac:dyDescent="0.2">
      <c r="A353" s="8" t="s">
        <v>942</v>
      </c>
      <c r="B353" s="8" t="s">
        <v>943</v>
      </c>
      <c r="C353" s="8" t="s">
        <v>944</v>
      </c>
      <c r="D353" s="8" t="s">
        <v>46</v>
      </c>
      <c r="E353" s="8" t="s">
        <v>123</v>
      </c>
      <c r="F353" s="9">
        <v>7385</v>
      </c>
    </row>
    <row r="354" spans="1:6" x14ac:dyDescent="0.2">
      <c r="A354" s="8" t="s">
        <v>945</v>
      </c>
      <c r="B354" s="8" t="s">
        <v>946</v>
      </c>
      <c r="C354" s="8" t="s">
        <v>947</v>
      </c>
      <c r="D354" s="8" t="s">
        <v>23</v>
      </c>
      <c r="E354" s="8" t="s">
        <v>346</v>
      </c>
      <c r="F354" s="9">
        <v>28387</v>
      </c>
    </row>
    <row r="355" spans="1:6" x14ac:dyDescent="0.2">
      <c r="A355" s="8" t="s">
        <v>948</v>
      </c>
      <c r="B355" s="8" t="s">
        <v>949</v>
      </c>
      <c r="C355" s="8" t="s">
        <v>8305</v>
      </c>
      <c r="D355" s="8" t="s">
        <v>55</v>
      </c>
      <c r="E355" s="8" t="s">
        <v>56</v>
      </c>
      <c r="F355" s="9">
        <v>22778</v>
      </c>
    </row>
    <row r="356" spans="1:6" x14ac:dyDescent="0.2">
      <c r="A356" s="8" t="s">
        <v>950</v>
      </c>
      <c r="B356" s="8" t="s">
        <v>951</v>
      </c>
      <c r="C356" s="8" t="s">
        <v>952</v>
      </c>
      <c r="D356" s="8" t="s">
        <v>46</v>
      </c>
      <c r="E356" s="8" t="s">
        <v>215</v>
      </c>
      <c r="F356" s="9">
        <v>16742</v>
      </c>
    </row>
    <row r="357" spans="1:6" x14ac:dyDescent="0.2">
      <c r="A357" s="8" t="s">
        <v>953</v>
      </c>
      <c r="B357" s="8" t="s">
        <v>954</v>
      </c>
      <c r="C357" s="8" t="s">
        <v>8306</v>
      </c>
      <c r="D357" s="8" t="s">
        <v>55</v>
      </c>
      <c r="E357" s="8" t="s">
        <v>219</v>
      </c>
      <c r="F357" s="9">
        <v>17040</v>
      </c>
    </row>
    <row r="358" spans="1:6" x14ac:dyDescent="0.2">
      <c r="A358" s="8" t="s">
        <v>955</v>
      </c>
      <c r="B358" s="8" t="s">
        <v>956</v>
      </c>
      <c r="C358" s="8" t="s">
        <v>957</v>
      </c>
      <c r="D358" s="8" t="s">
        <v>16</v>
      </c>
      <c r="E358" s="8" t="s">
        <v>184</v>
      </c>
      <c r="F358" s="9">
        <v>19802</v>
      </c>
    </row>
    <row r="359" spans="1:6" x14ac:dyDescent="0.2">
      <c r="A359" s="8" t="s">
        <v>958</v>
      </c>
      <c r="B359" s="8" t="s">
        <v>959</v>
      </c>
      <c r="C359" s="8" t="s">
        <v>960</v>
      </c>
      <c r="D359" s="8" t="s">
        <v>46</v>
      </c>
      <c r="E359" s="8" t="s">
        <v>123</v>
      </c>
      <c r="F359" s="9">
        <v>9582</v>
      </c>
    </row>
    <row r="360" spans="1:6" x14ac:dyDescent="0.2">
      <c r="A360" s="8" t="s">
        <v>961</v>
      </c>
      <c r="B360" s="8" t="s">
        <v>962</v>
      </c>
      <c r="C360" s="8" t="s">
        <v>963</v>
      </c>
      <c r="D360" s="8" t="s">
        <v>55</v>
      </c>
      <c r="E360" s="8" t="s">
        <v>110</v>
      </c>
      <c r="F360" s="9">
        <v>17015</v>
      </c>
    </row>
    <row r="361" spans="1:6" x14ac:dyDescent="0.2">
      <c r="A361" s="8" t="s">
        <v>964</v>
      </c>
      <c r="B361" s="8" t="s">
        <v>965</v>
      </c>
      <c r="C361" s="8" t="s">
        <v>8307</v>
      </c>
      <c r="D361" s="8" t="s">
        <v>12</v>
      </c>
      <c r="E361" s="8" t="s">
        <v>6669</v>
      </c>
      <c r="F361" s="9">
        <v>16558</v>
      </c>
    </row>
    <row r="362" spans="1:6" x14ac:dyDescent="0.2">
      <c r="A362" s="8" t="s">
        <v>966</v>
      </c>
      <c r="B362" s="8" t="s">
        <v>967</v>
      </c>
      <c r="C362" s="8" t="s">
        <v>968</v>
      </c>
      <c r="D362" s="8" t="s">
        <v>55</v>
      </c>
      <c r="E362" s="8" t="s">
        <v>196</v>
      </c>
      <c r="F362" s="9">
        <v>36434</v>
      </c>
    </row>
    <row r="363" spans="1:6" x14ac:dyDescent="0.2">
      <c r="A363" s="8" t="s">
        <v>8071</v>
      </c>
      <c r="B363" s="8" t="s">
        <v>969</v>
      </c>
      <c r="C363" s="8" t="s">
        <v>970</v>
      </c>
      <c r="D363" s="8" t="s">
        <v>16</v>
      </c>
      <c r="E363" s="8" t="s">
        <v>102</v>
      </c>
      <c r="F363" s="9">
        <v>21701</v>
      </c>
    </row>
    <row r="364" spans="1:6" x14ac:dyDescent="0.2">
      <c r="A364" s="8" t="s">
        <v>971</v>
      </c>
      <c r="B364" s="8" t="s">
        <v>972</v>
      </c>
      <c r="C364" s="8" t="s">
        <v>973</v>
      </c>
      <c r="D364" s="8" t="s">
        <v>23</v>
      </c>
      <c r="E364" s="8" t="s">
        <v>106</v>
      </c>
      <c r="F364" s="9">
        <v>25738</v>
      </c>
    </row>
    <row r="365" spans="1:6" x14ac:dyDescent="0.2">
      <c r="A365" s="8" t="s">
        <v>7328</v>
      </c>
      <c r="B365" s="8" t="s">
        <v>974</v>
      </c>
      <c r="C365" s="8" t="s">
        <v>975</v>
      </c>
      <c r="D365" s="8" t="s">
        <v>12</v>
      </c>
      <c r="E365" s="8" t="s">
        <v>6670</v>
      </c>
      <c r="F365" s="9">
        <v>16954</v>
      </c>
    </row>
    <row r="366" spans="1:6" x14ac:dyDescent="0.2">
      <c r="A366" s="8" t="s">
        <v>976</v>
      </c>
      <c r="B366" s="8" t="s">
        <v>977</v>
      </c>
      <c r="C366" s="8" t="s">
        <v>978</v>
      </c>
      <c r="D366" s="8" t="s">
        <v>12</v>
      </c>
      <c r="E366" s="8" t="s">
        <v>6671</v>
      </c>
      <c r="F366" s="9">
        <v>17333</v>
      </c>
    </row>
    <row r="367" spans="1:6" x14ac:dyDescent="0.2">
      <c r="A367" s="8" t="s">
        <v>979</v>
      </c>
      <c r="B367" s="8" t="s">
        <v>980</v>
      </c>
      <c r="C367" s="8" t="s">
        <v>8308</v>
      </c>
      <c r="D367" s="8" t="s">
        <v>46</v>
      </c>
      <c r="E367" s="8" t="s">
        <v>62</v>
      </c>
      <c r="F367" s="9">
        <v>7110</v>
      </c>
    </row>
    <row r="368" spans="1:6" x14ac:dyDescent="0.2">
      <c r="A368" s="8" t="s">
        <v>981</v>
      </c>
      <c r="B368" s="8" t="s">
        <v>982</v>
      </c>
      <c r="C368" s="8" t="s">
        <v>983</v>
      </c>
      <c r="D368" s="8" t="s">
        <v>46</v>
      </c>
      <c r="E368" s="8" t="s">
        <v>215</v>
      </c>
      <c r="F368" s="9">
        <v>16599</v>
      </c>
    </row>
    <row r="369" spans="1:6" x14ac:dyDescent="0.2">
      <c r="A369" s="8" t="s">
        <v>984</v>
      </c>
      <c r="B369" s="8" t="s">
        <v>985</v>
      </c>
      <c r="C369" s="8" t="s">
        <v>986</v>
      </c>
      <c r="D369" s="8" t="s">
        <v>12</v>
      </c>
      <c r="E369" s="8" t="s">
        <v>6670</v>
      </c>
      <c r="F369" s="9">
        <v>22511</v>
      </c>
    </row>
    <row r="370" spans="1:6" x14ac:dyDescent="0.2">
      <c r="A370" s="8" t="s">
        <v>987</v>
      </c>
      <c r="B370" s="8" t="s">
        <v>988</v>
      </c>
      <c r="C370" s="8" t="s">
        <v>989</v>
      </c>
      <c r="D370" s="8" t="s">
        <v>12</v>
      </c>
      <c r="E370" s="8" t="s">
        <v>8210</v>
      </c>
      <c r="F370" s="9">
        <v>20250</v>
      </c>
    </row>
    <row r="371" spans="1:6" x14ac:dyDescent="0.2">
      <c r="A371" s="8" t="s">
        <v>990</v>
      </c>
      <c r="B371" s="8" t="s">
        <v>991</v>
      </c>
      <c r="C371" s="8" t="s">
        <v>212</v>
      </c>
      <c r="D371" s="8" t="s">
        <v>12</v>
      </c>
      <c r="E371" s="8" t="s">
        <v>8217</v>
      </c>
      <c r="F371" s="9">
        <v>35977</v>
      </c>
    </row>
    <row r="372" spans="1:6" x14ac:dyDescent="0.2">
      <c r="A372" s="8" t="s">
        <v>992</v>
      </c>
      <c r="B372" s="8" t="s">
        <v>993</v>
      </c>
      <c r="C372" s="8" t="s">
        <v>994</v>
      </c>
      <c r="D372" s="8" t="s">
        <v>23</v>
      </c>
      <c r="E372" s="8" t="s">
        <v>24</v>
      </c>
      <c r="F372" s="9">
        <v>20149</v>
      </c>
    </row>
    <row r="373" spans="1:6" x14ac:dyDescent="0.2">
      <c r="A373" s="8" t="s">
        <v>995</v>
      </c>
      <c r="B373" s="8" t="s">
        <v>996</v>
      </c>
      <c r="C373" s="8" t="s">
        <v>698</v>
      </c>
      <c r="D373" s="8" t="s">
        <v>12</v>
      </c>
      <c r="E373" s="8" t="s">
        <v>8211</v>
      </c>
      <c r="F373" s="9">
        <v>13042</v>
      </c>
    </row>
    <row r="374" spans="1:6" x14ac:dyDescent="0.2">
      <c r="A374" s="8" t="s">
        <v>997</v>
      </c>
      <c r="B374" s="8" t="s">
        <v>998</v>
      </c>
      <c r="C374" s="8" t="s">
        <v>999</v>
      </c>
      <c r="D374" s="8" t="s">
        <v>46</v>
      </c>
      <c r="E374" s="8" t="s">
        <v>187</v>
      </c>
      <c r="F374" s="9">
        <v>36708</v>
      </c>
    </row>
    <row r="375" spans="1:6" x14ac:dyDescent="0.2">
      <c r="A375" s="8" t="s">
        <v>1000</v>
      </c>
      <c r="B375" s="8" t="s">
        <v>1001</v>
      </c>
      <c r="C375" s="8" t="s">
        <v>1002</v>
      </c>
      <c r="D375" s="8" t="s">
        <v>12</v>
      </c>
      <c r="E375" s="8" t="s">
        <v>8211</v>
      </c>
      <c r="F375" s="9">
        <v>17685</v>
      </c>
    </row>
    <row r="376" spans="1:6" x14ac:dyDescent="0.2">
      <c r="A376" s="8" t="s">
        <v>1003</v>
      </c>
      <c r="B376" s="8" t="s">
        <v>1004</v>
      </c>
      <c r="C376" s="8" t="s">
        <v>8309</v>
      </c>
      <c r="D376" s="8" t="s">
        <v>46</v>
      </c>
      <c r="E376" s="8" t="s">
        <v>47</v>
      </c>
      <c r="F376" s="9">
        <v>7499</v>
      </c>
    </row>
    <row r="377" spans="1:6" x14ac:dyDescent="0.2">
      <c r="A377" s="8" t="s">
        <v>1005</v>
      </c>
      <c r="B377" s="8" t="s">
        <v>1006</v>
      </c>
      <c r="C377" s="8" t="s">
        <v>834</v>
      </c>
      <c r="D377" s="8" t="s">
        <v>12</v>
      </c>
      <c r="E377" s="8" t="s">
        <v>95</v>
      </c>
      <c r="F377" s="9">
        <v>16917</v>
      </c>
    </row>
    <row r="378" spans="1:6" x14ac:dyDescent="0.2">
      <c r="A378" s="8" t="s">
        <v>1007</v>
      </c>
      <c r="B378" s="8" t="s">
        <v>1008</v>
      </c>
      <c r="C378" s="8" t="s">
        <v>404</v>
      </c>
      <c r="D378" s="8" t="s">
        <v>23</v>
      </c>
      <c r="E378" s="8" t="s">
        <v>412</v>
      </c>
      <c r="F378" s="9">
        <v>9872</v>
      </c>
    </row>
    <row r="379" spans="1:6" x14ac:dyDescent="0.2">
      <c r="A379" s="8" t="s">
        <v>1009</v>
      </c>
      <c r="B379" s="8" t="s">
        <v>1010</v>
      </c>
      <c r="C379" s="8" t="s">
        <v>1011</v>
      </c>
      <c r="D379" s="8" t="s">
        <v>46</v>
      </c>
      <c r="E379" s="8" t="s">
        <v>47</v>
      </c>
      <c r="F379" s="9">
        <v>21027</v>
      </c>
    </row>
    <row r="380" spans="1:6" x14ac:dyDescent="0.2">
      <c r="A380" s="8" t="s">
        <v>1012</v>
      </c>
      <c r="B380" s="8" t="s">
        <v>1013</v>
      </c>
      <c r="C380" s="8" t="s">
        <v>1014</v>
      </c>
      <c r="D380" s="8" t="s">
        <v>55</v>
      </c>
      <c r="E380" s="8" t="s">
        <v>91</v>
      </c>
      <c r="F380" s="9">
        <v>24164</v>
      </c>
    </row>
    <row r="381" spans="1:6" x14ac:dyDescent="0.2">
      <c r="A381" s="8" t="s">
        <v>1015</v>
      </c>
      <c r="B381" s="8" t="s">
        <v>1016</v>
      </c>
      <c r="C381" s="8" t="s">
        <v>1017</v>
      </c>
      <c r="D381" s="8" t="s">
        <v>12</v>
      </c>
      <c r="E381" s="8" t="s">
        <v>8215</v>
      </c>
      <c r="F381" s="9">
        <v>23533</v>
      </c>
    </row>
    <row r="382" spans="1:6" x14ac:dyDescent="0.2">
      <c r="A382" s="8" t="s">
        <v>1018</v>
      </c>
      <c r="B382" s="8" t="s">
        <v>1019</v>
      </c>
      <c r="C382" s="8" t="s">
        <v>1020</v>
      </c>
      <c r="D382" s="8" t="s">
        <v>55</v>
      </c>
      <c r="E382" s="8" t="s">
        <v>196</v>
      </c>
      <c r="F382" s="9">
        <v>26787</v>
      </c>
    </row>
    <row r="383" spans="1:6" x14ac:dyDescent="0.2">
      <c r="A383" s="8" t="s">
        <v>1021</v>
      </c>
      <c r="B383" s="8" t="s">
        <v>1022</v>
      </c>
      <c r="C383" s="8" t="s">
        <v>1023</v>
      </c>
      <c r="D383" s="8" t="s">
        <v>16</v>
      </c>
      <c r="E383" s="8" t="s">
        <v>38</v>
      </c>
      <c r="F383" s="9">
        <v>17697</v>
      </c>
    </row>
    <row r="384" spans="1:6" x14ac:dyDescent="0.2">
      <c r="A384" s="8" t="s">
        <v>7334</v>
      </c>
      <c r="B384" s="8" t="s">
        <v>129</v>
      </c>
      <c r="C384" s="8" t="s">
        <v>130</v>
      </c>
      <c r="D384" s="8" t="s">
        <v>16</v>
      </c>
      <c r="E384" s="8" t="s">
        <v>69</v>
      </c>
      <c r="F384" s="9">
        <v>19143</v>
      </c>
    </row>
    <row r="385" spans="1:6" x14ac:dyDescent="0.2">
      <c r="A385" s="8" t="s">
        <v>1024</v>
      </c>
      <c r="B385" s="8" t="s">
        <v>1025</v>
      </c>
      <c r="C385" s="8" t="s">
        <v>260</v>
      </c>
      <c r="D385" s="8" t="s">
        <v>23</v>
      </c>
      <c r="E385" s="8" t="s">
        <v>34</v>
      </c>
      <c r="F385" s="9">
        <v>6576</v>
      </c>
    </row>
    <row r="386" spans="1:6" x14ac:dyDescent="0.2">
      <c r="A386" s="8" t="s">
        <v>1026</v>
      </c>
      <c r="B386" s="8" t="s">
        <v>1027</v>
      </c>
      <c r="C386" s="8" t="s">
        <v>1028</v>
      </c>
      <c r="D386" s="8" t="s">
        <v>55</v>
      </c>
      <c r="E386" s="8" t="s">
        <v>240</v>
      </c>
      <c r="F386" s="9">
        <v>38899</v>
      </c>
    </row>
    <row r="387" spans="1:6" x14ac:dyDescent="0.2">
      <c r="A387" s="8" t="s">
        <v>1029</v>
      </c>
      <c r="B387" s="8" t="s">
        <v>1030</v>
      </c>
      <c r="C387" s="8" t="s">
        <v>183</v>
      </c>
      <c r="D387" s="8" t="s">
        <v>16</v>
      </c>
      <c r="E387" s="8" t="s">
        <v>184</v>
      </c>
      <c r="F387" s="9">
        <v>4113</v>
      </c>
    </row>
    <row r="388" spans="1:6" x14ac:dyDescent="0.2">
      <c r="A388" s="8" t="s">
        <v>1031</v>
      </c>
      <c r="B388" s="8" t="s">
        <v>1032</v>
      </c>
      <c r="C388" s="8" t="s">
        <v>71</v>
      </c>
      <c r="D388" s="8" t="s">
        <v>16</v>
      </c>
      <c r="E388" s="8" t="s">
        <v>69</v>
      </c>
      <c r="F388" s="9">
        <v>32660</v>
      </c>
    </row>
    <row r="389" spans="1:6" x14ac:dyDescent="0.2">
      <c r="A389" s="8" t="s">
        <v>1033</v>
      </c>
      <c r="B389" s="8" t="s">
        <v>1034</v>
      </c>
      <c r="C389" s="8" t="s">
        <v>1035</v>
      </c>
      <c r="D389" s="8" t="s">
        <v>23</v>
      </c>
      <c r="E389" s="8" t="s">
        <v>346</v>
      </c>
      <c r="F389" s="9">
        <v>26200</v>
      </c>
    </row>
    <row r="390" spans="1:6" x14ac:dyDescent="0.2">
      <c r="A390" s="8" t="s">
        <v>1036</v>
      </c>
      <c r="B390" s="8" t="s">
        <v>1037</v>
      </c>
      <c r="C390" s="8" t="s">
        <v>1038</v>
      </c>
      <c r="D390" s="8" t="s">
        <v>46</v>
      </c>
      <c r="E390" s="8" t="s">
        <v>84</v>
      </c>
      <c r="F390" s="9">
        <v>27099</v>
      </c>
    </row>
    <row r="391" spans="1:6" x14ac:dyDescent="0.2">
      <c r="A391" s="8" t="s">
        <v>1039</v>
      </c>
      <c r="B391" s="8" t="s">
        <v>1040</v>
      </c>
      <c r="C391" s="8" t="s">
        <v>98</v>
      </c>
      <c r="D391" s="8" t="s">
        <v>12</v>
      </c>
      <c r="E391" s="8" t="s">
        <v>8215</v>
      </c>
      <c r="F391" s="9">
        <v>11871</v>
      </c>
    </row>
    <row r="392" spans="1:6" x14ac:dyDescent="0.2">
      <c r="A392" s="8" t="s">
        <v>1041</v>
      </c>
      <c r="B392" s="8" t="s">
        <v>1042</v>
      </c>
      <c r="C392" s="8" t="s">
        <v>1043</v>
      </c>
      <c r="D392" s="8" t="s">
        <v>55</v>
      </c>
      <c r="E392" s="8" t="s">
        <v>416</v>
      </c>
      <c r="F392" s="9">
        <v>22839</v>
      </c>
    </row>
    <row r="393" spans="1:6" x14ac:dyDescent="0.2">
      <c r="A393" s="8" t="s">
        <v>1044</v>
      </c>
      <c r="B393" s="8" t="s">
        <v>1045</v>
      </c>
      <c r="C393" s="8" t="s">
        <v>1046</v>
      </c>
      <c r="D393" s="8" t="s">
        <v>55</v>
      </c>
      <c r="E393" s="8" t="s">
        <v>416</v>
      </c>
      <c r="F393" s="9">
        <v>22494</v>
      </c>
    </row>
    <row r="394" spans="1:6" x14ac:dyDescent="0.2">
      <c r="A394" s="8" t="s">
        <v>1047</v>
      </c>
      <c r="B394" s="8" t="s">
        <v>1048</v>
      </c>
      <c r="C394" s="8" t="s">
        <v>1049</v>
      </c>
      <c r="D394" s="8" t="s">
        <v>16</v>
      </c>
      <c r="E394" s="8" t="s">
        <v>114</v>
      </c>
      <c r="F394" s="9">
        <v>23547</v>
      </c>
    </row>
    <row r="395" spans="1:6" x14ac:dyDescent="0.2">
      <c r="A395" s="8" t="s">
        <v>1050</v>
      </c>
      <c r="B395" s="8" t="s">
        <v>1051</v>
      </c>
      <c r="C395" s="8" t="s">
        <v>1052</v>
      </c>
      <c r="D395" s="8" t="s">
        <v>23</v>
      </c>
      <c r="E395" s="8" t="s">
        <v>106</v>
      </c>
      <c r="F395" s="9">
        <v>17715</v>
      </c>
    </row>
    <row r="396" spans="1:6" x14ac:dyDescent="0.2">
      <c r="A396" s="8" t="s">
        <v>1053</v>
      </c>
      <c r="B396" s="8" t="s">
        <v>1054</v>
      </c>
      <c r="C396" s="8" t="s">
        <v>1055</v>
      </c>
      <c r="D396" s="8" t="s">
        <v>55</v>
      </c>
      <c r="E396" s="8" t="s">
        <v>219</v>
      </c>
      <c r="F396" s="9">
        <v>22051</v>
      </c>
    </row>
    <row r="397" spans="1:6" x14ac:dyDescent="0.2">
      <c r="A397" s="8" t="s">
        <v>1056</v>
      </c>
      <c r="B397" s="8" t="s">
        <v>1057</v>
      </c>
      <c r="C397" s="8" t="s">
        <v>1058</v>
      </c>
      <c r="D397" s="8" t="s">
        <v>55</v>
      </c>
      <c r="E397" s="8" t="s">
        <v>91</v>
      </c>
      <c r="F397" s="9">
        <v>37073</v>
      </c>
    </row>
    <row r="398" spans="1:6" x14ac:dyDescent="0.2">
      <c r="A398" s="8" t="s">
        <v>1059</v>
      </c>
      <c r="B398" s="8" t="s">
        <v>1060</v>
      </c>
      <c r="C398" s="8" t="s">
        <v>71</v>
      </c>
      <c r="D398" s="8" t="s">
        <v>16</v>
      </c>
      <c r="E398" s="8" t="s">
        <v>69</v>
      </c>
      <c r="F398" s="9">
        <v>6804</v>
      </c>
    </row>
    <row r="399" spans="1:6" x14ac:dyDescent="0.2">
      <c r="A399" s="8" t="s">
        <v>1061</v>
      </c>
      <c r="B399" s="8" t="s">
        <v>1062</v>
      </c>
      <c r="C399" s="8" t="s">
        <v>819</v>
      </c>
      <c r="D399" s="8" t="s">
        <v>23</v>
      </c>
      <c r="E399" s="8" t="s">
        <v>106</v>
      </c>
      <c r="F399" s="9">
        <v>12601</v>
      </c>
    </row>
    <row r="400" spans="1:6" x14ac:dyDescent="0.2">
      <c r="A400" s="8" t="s">
        <v>1063</v>
      </c>
      <c r="B400" s="8" t="s">
        <v>1064</v>
      </c>
      <c r="C400" s="8" t="s">
        <v>1065</v>
      </c>
      <c r="D400" s="8" t="s">
        <v>55</v>
      </c>
      <c r="E400" s="8" t="s">
        <v>240</v>
      </c>
      <c r="F400" s="9">
        <v>18538</v>
      </c>
    </row>
    <row r="401" spans="1:6" x14ac:dyDescent="0.2">
      <c r="A401" s="8" t="s">
        <v>1066</v>
      </c>
      <c r="B401" s="8" t="s">
        <v>1067</v>
      </c>
      <c r="C401" s="8" t="s">
        <v>506</v>
      </c>
      <c r="D401" s="8" t="s">
        <v>12</v>
      </c>
      <c r="E401" s="8" t="s">
        <v>6671</v>
      </c>
      <c r="F401" s="9">
        <v>35233</v>
      </c>
    </row>
    <row r="402" spans="1:6" x14ac:dyDescent="0.2">
      <c r="A402" s="8" t="s">
        <v>1068</v>
      </c>
      <c r="B402" s="8" t="s">
        <v>1069</v>
      </c>
      <c r="C402" s="8" t="s">
        <v>1070</v>
      </c>
      <c r="D402" s="8" t="s">
        <v>23</v>
      </c>
      <c r="E402" s="8" t="s">
        <v>412</v>
      </c>
      <c r="F402" s="9">
        <v>22528</v>
      </c>
    </row>
    <row r="403" spans="1:6" x14ac:dyDescent="0.2">
      <c r="A403" s="8" t="s">
        <v>1071</v>
      </c>
      <c r="B403" s="8" t="s">
        <v>1072</v>
      </c>
      <c r="C403" s="8" t="s">
        <v>1073</v>
      </c>
      <c r="D403" s="8" t="s">
        <v>12</v>
      </c>
      <c r="E403" s="8" t="s">
        <v>6672</v>
      </c>
      <c r="F403" s="9">
        <v>8098</v>
      </c>
    </row>
    <row r="404" spans="1:6" x14ac:dyDescent="0.2">
      <c r="A404" s="8" t="s">
        <v>7203</v>
      </c>
      <c r="B404" s="8" t="s">
        <v>1076</v>
      </c>
      <c r="C404" s="8" t="s">
        <v>1077</v>
      </c>
      <c r="D404" s="8" t="s">
        <v>12</v>
      </c>
      <c r="E404" s="8" t="s">
        <v>8211</v>
      </c>
      <c r="F404" s="9">
        <v>23296</v>
      </c>
    </row>
    <row r="405" spans="1:6" x14ac:dyDescent="0.2">
      <c r="A405" s="8" t="s">
        <v>1078</v>
      </c>
      <c r="B405" s="8" t="s">
        <v>1079</v>
      </c>
      <c r="C405" s="8" t="s">
        <v>1080</v>
      </c>
      <c r="D405" s="8" t="s">
        <v>16</v>
      </c>
      <c r="E405" s="8" t="s">
        <v>184</v>
      </c>
      <c r="F405" s="9">
        <v>20661</v>
      </c>
    </row>
    <row r="406" spans="1:6" x14ac:dyDescent="0.2">
      <c r="A406" s="8" t="s">
        <v>1081</v>
      </c>
      <c r="B406" s="8" t="s">
        <v>1082</v>
      </c>
      <c r="C406" s="8" t="s">
        <v>574</v>
      </c>
      <c r="D406" s="8" t="s">
        <v>23</v>
      </c>
      <c r="E406" s="8" t="s">
        <v>412</v>
      </c>
      <c r="F406" s="9">
        <v>22963</v>
      </c>
    </row>
    <row r="407" spans="1:6" x14ac:dyDescent="0.2">
      <c r="A407" s="8" t="s">
        <v>1083</v>
      </c>
      <c r="B407" s="8" t="s">
        <v>1084</v>
      </c>
      <c r="C407" s="8" t="s">
        <v>8310</v>
      </c>
      <c r="D407" s="8" t="s">
        <v>12</v>
      </c>
      <c r="E407" s="8" t="s">
        <v>6671</v>
      </c>
      <c r="F407" s="9">
        <v>29313</v>
      </c>
    </row>
    <row r="408" spans="1:6" x14ac:dyDescent="0.2">
      <c r="A408" s="8" t="s">
        <v>1085</v>
      </c>
      <c r="B408" s="8" t="s">
        <v>1086</v>
      </c>
      <c r="C408" s="8" t="s">
        <v>1087</v>
      </c>
      <c r="D408" s="8" t="s">
        <v>23</v>
      </c>
      <c r="E408" s="8" t="s">
        <v>346</v>
      </c>
      <c r="F408" s="9">
        <v>9623</v>
      </c>
    </row>
    <row r="409" spans="1:6" x14ac:dyDescent="0.2">
      <c r="A409" s="8" t="s">
        <v>1088</v>
      </c>
      <c r="B409" s="8" t="s">
        <v>1089</v>
      </c>
      <c r="C409" s="8" t="s">
        <v>1090</v>
      </c>
      <c r="D409" s="8" t="s">
        <v>46</v>
      </c>
      <c r="E409" s="8" t="s">
        <v>62</v>
      </c>
      <c r="F409" s="9">
        <v>16893</v>
      </c>
    </row>
    <row r="410" spans="1:6" x14ac:dyDescent="0.2">
      <c r="A410" s="8" t="s">
        <v>1091</v>
      </c>
      <c r="B410" s="8" t="s">
        <v>1092</v>
      </c>
      <c r="C410" s="8" t="s">
        <v>190</v>
      </c>
      <c r="D410" s="8" t="s">
        <v>55</v>
      </c>
      <c r="E410" s="8" t="s">
        <v>191</v>
      </c>
      <c r="F410" s="9">
        <v>23483</v>
      </c>
    </row>
    <row r="411" spans="1:6" x14ac:dyDescent="0.2">
      <c r="A411" s="8" t="s">
        <v>1093</v>
      </c>
      <c r="B411" s="8" t="s">
        <v>1094</v>
      </c>
      <c r="C411" s="8" t="s">
        <v>1095</v>
      </c>
      <c r="D411" s="8" t="s">
        <v>16</v>
      </c>
      <c r="E411" s="8" t="s">
        <v>102</v>
      </c>
      <c r="F411" s="9">
        <v>15432</v>
      </c>
    </row>
    <row r="412" spans="1:6" x14ac:dyDescent="0.2">
      <c r="A412" s="8" t="s">
        <v>1096</v>
      </c>
      <c r="B412" s="8" t="s">
        <v>1097</v>
      </c>
      <c r="C412" s="8" t="s">
        <v>404</v>
      </c>
      <c r="D412" s="8" t="s">
        <v>23</v>
      </c>
      <c r="E412" s="8" t="s">
        <v>412</v>
      </c>
      <c r="F412" s="9">
        <v>9968</v>
      </c>
    </row>
    <row r="413" spans="1:6" x14ac:dyDescent="0.2">
      <c r="A413" s="8" t="s">
        <v>1098</v>
      </c>
      <c r="B413" s="8" t="s">
        <v>1099</v>
      </c>
      <c r="C413" s="8" t="s">
        <v>1100</v>
      </c>
      <c r="D413" s="8" t="s">
        <v>46</v>
      </c>
      <c r="E413" s="8" t="s">
        <v>123</v>
      </c>
      <c r="F413" s="9">
        <v>21815</v>
      </c>
    </row>
    <row r="414" spans="1:6" x14ac:dyDescent="0.2">
      <c r="A414" s="8" t="s">
        <v>1101</v>
      </c>
      <c r="B414" s="8" t="s">
        <v>1102</v>
      </c>
      <c r="C414" s="8" t="s">
        <v>1103</v>
      </c>
      <c r="D414" s="8" t="s">
        <v>12</v>
      </c>
      <c r="E414" s="8" t="s">
        <v>8210</v>
      </c>
      <c r="F414" s="9">
        <v>26317</v>
      </c>
    </row>
    <row r="415" spans="1:6" x14ac:dyDescent="0.2">
      <c r="A415" s="8" t="s">
        <v>1104</v>
      </c>
      <c r="B415" s="8" t="s">
        <v>1105</v>
      </c>
      <c r="C415" s="8" t="s">
        <v>689</v>
      </c>
      <c r="D415" s="8" t="s">
        <v>55</v>
      </c>
      <c r="E415" s="8" t="s">
        <v>110</v>
      </c>
      <c r="F415" s="9">
        <v>8209</v>
      </c>
    </row>
    <row r="416" spans="1:6" x14ac:dyDescent="0.2">
      <c r="A416" s="8" t="s">
        <v>1106</v>
      </c>
      <c r="B416" s="8" t="s">
        <v>1107</v>
      </c>
      <c r="C416" s="8" t="s">
        <v>1108</v>
      </c>
      <c r="D416" s="8" t="s">
        <v>23</v>
      </c>
      <c r="E416" s="8" t="s">
        <v>106</v>
      </c>
      <c r="F416" s="9">
        <v>15112</v>
      </c>
    </row>
    <row r="417" spans="1:6" x14ac:dyDescent="0.2">
      <c r="A417" s="8" t="s">
        <v>1109</v>
      </c>
      <c r="B417" s="8" t="s">
        <v>1110</v>
      </c>
      <c r="C417" s="8" t="s">
        <v>1111</v>
      </c>
      <c r="D417" s="8" t="s">
        <v>55</v>
      </c>
      <c r="E417" s="8" t="s">
        <v>219</v>
      </c>
      <c r="F417" s="9">
        <v>18403</v>
      </c>
    </row>
    <row r="418" spans="1:6" x14ac:dyDescent="0.2">
      <c r="A418" s="8" t="s">
        <v>1112</v>
      </c>
      <c r="B418" s="8" t="s">
        <v>1113</v>
      </c>
      <c r="C418" s="8" t="s">
        <v>8311</v>
      </c>
      <c r="D418" s="8" t="s">
        <v>23</v>
      </c>
      <c r="E418" s="8" t="s">
        <v>106</v>
      </c>
      <c r="F418" s="9">
        <v>12326</v>
      </c>
    </row>
    <row r="419" spans="1:6" x14ac:dyDescent="0.2">
      <c r="A419" s="8" t="s">
        <v>1114</v>
      </c>
      <c r="B419" s="8" t="s">
        <v>1115</v>
      </c>
      <c r="C419" s="8" t="s">
        <v>1116</v>
      </c>
      <c r="D419" s="8" t="s">
        <v>23</v>
      </c>
      <c r="E419" s="8" t="s">
        <v>106</v>
      </c>
      <c r="F419" s="9">
        <v>15097</v>
      </c>
    </row>
    <row r="420" spans="1:6" x14ac:dyDescent="0.2">
      <c r="A420" s="8" t="s">
        <v>1117</v>
      </c>
      <c r="B420" s="8" t="s">
        <v>1118</v>
      </c>
      <c r="C420" s="8" t="s">
        <v>1119</v>
      </c>
      <c r="D420" s="8" t="s">
        <v>12</v>
      </c>
      <c r="E420" s="8" t="s">
        <v>6669</v>
      </c>
      <c r="F420" s="9">
        <v>14008</v>
      </c>
    </row>
    <row r="421" spans="1:6" x14ac:dyDescent="0.2">
      <c r="A421" s="8" t="s">
        <v>8072</v>
      </c>
      <c r="B421" s="8" t="s">
        <v>1120</v>
      </c>
      <c r="C421" s="8" t="s">
        <v>1121</v>
      </c>
      <c r="D421" s="8" t="s">
        <v>16</v>
      </c>
      <c r="E421" s="8" t="s">
        <v>184</v>
      </c>
      <c r="F421" s="9">
        <v>10421</v>
      </c>
    </row>
    <row r="422" spans="1:6" x14ac:dyDescent="0.2">
      <c r="A422" s="8" t="s">
        <v>1122</v>
      </c>
      <c r="B422" s="8" t="s">
        <v>1123</v>
      </c>
      <c r="C422" s="8" t="s">
        <v>1124</v>
      </c>
      <c r="D422" s="8" t="s">
        <v>55</v>
      </c>
      <c r="E422" s="8" t="s">
        <v>134</v>
      </c>
      <c r="F422" s="9">
        <v>24381</v>
      </c>
    </row>
    <row r="423" spans="1:6" x14ac:dyDescent="0.2">
      <c r="A423" s="8" t="s">
        <v>1125</v>
      </c>
      <c r="B423" s="8" t="s">
        <v>1126</v>
      </c>
      <c r="C423" s="8" t="s">
        <v>404</v>
      </c>
      <c r="D423" s="8" t="s">
        <v>23</v>
      </c>
      <c r="E423" s="8" t="s">
        <v>405</v>
      </c>
      <c r="F423" s="9">
        <v>7184</v>
      </c>
    </row>
    <row r="424" spans="1:6" x14ac:dyDescent="0.2">
      <c r="A424" s="8" t="s">
        <v>1127</v>
      </c>
      <c r="B424" s="8" t="s">
        <v>1128</v>
      </c>
      <c r="C424" s="8" t="s">
        <v>1129</v>
      </c>
      <c r="D424" s="8" t="s">
        <v>23</v>
      </c>
      <c r="E424" s="8" t="s">
        <v>24</v>
      </c>
      <c r="F424" s="9">
        <v>27653</v>
      </c>
    </row>
    <row r="425" spans="1:6" x14ac:dyDescent="0.2">
      <c r="A425" s="8" t="s">
        <v>1130</v>
      </c>
      <c r="B425" s="8" t="s">
        <v>1131</v>
      </c>
      <c r="C425" s="8" t="s">
        <v>71</v>
      </c>
      <c r="D425" s="8" t="s">
        <v>16</v>
      </c>
      <c r="E425" s="8" t="s">
        <v>69</v>
      </c>
      <c r="F425" s="9">
        <v>6616</v>
      </c>
    </row>
    <row r="426" spans="1:6" x14ac:dyDescent="0.2">
      <c r="A426" s="8" t="s">
        <v>1132</v>
      </c>
      <c r="B426" s="8" t="s">
        <v>1133</v>
      </c>
      <c r="C426" s="8" t="s">
        <v>1134</v>
      </c>
      <c r="D426" s="8" t="s">
        <v>55</v>
      </c>
      <c r="E426" s="8" t="s">
        <v>196</v>
      </c>
      <c r="F426" s="9">
        <v>18302</v>
      </c>
    </row>
    <row r="427" spans="1:6" x14ac:dyDescent="0.2">
      <c r="A427" s="8" t="s">
        <v>1135</v>
      </c>
      <c r="B427" s="8" t="s">
        <v>1136</v>
      </c>
      <c r="C427" s="8" t="s">
        <v>1137</v>
      </c>
      <c r="D427" s="8" t="s">
        <v>12</v>
      </c>
      <c r="E427" s="8" t="s">
        <v>8216</v>
      </c>
      <c r="F427" s="9">
        <v>25001</v>
      </c>
    </row>
    <row r="428" spans="1:6" x14ac:dyDescent="0.2">
      <c r="A428" s="8" t="s">
        <v>1138</v>
      </c>
      <c r="B428" s="8" t="s">
        <v>1139</v>
      </c>
      <c r="C428" s="8" t="s">
        <v>1140</v>
      </c>
      <c r="D428" s="8" t="s">
        <v>23</v>
      </c>
      <c r="E428" s="8" t="s">
        <v>405</v>
      </c>
      <c r="F428" s="9">
        <v>13045</v>
      </c>
    </row>
    <row r="429" spans="1:6" x14ac:dyDescent="0.2">
      <c r="A429" s="8" t="s">
        <v>1141</v>
      </c>
      <c r="B429" s="8" t="s">
        <v>1142</v>
      </c>
      <c r="C429" s="8" t="s">
        <v>1143</v>
      </c>
      <c r="D429" s="8" t="s">
        <v>46</v>
      </c>
      <c r="E429" s="8" t="s">
        <v>123</v>
      </c>
      <c r="F429" s="9">
        <v>5227</v>
      </c>
    </row>
    <row r="430" spans="1:6" x14ac:dyDescent="0.2">
      <c r="A430" s="8" t="s">
        <v>1144</v>
      </c>
      <c r="B430" s="8" t="s">
        <v>1145</v>
      </c>
      <c r="C430" s="8" t="s">
        <v>1146</v>
      </c>
      <c r="D430" s="8" t="s">
        <v>46</v>
      </c>
      <c r="E430" s="8" t="s">
        <v>62</v>
      </c>
      <c r="F430" s="9">
        <v>18251</v>
      </c>
    </row>
    <row r="431" spans="1:6" x14ac:dyDescent="0.2">
      <c r="A431" s="8" t="s">
        <v>1147</v>
      </c>
      <c r="B431" s="8" t="s">
        <v>1148</v>
      </c>
      <c r="C431" s="8" t="s">
        <v>8312</v>
      </c>
      <c r="D431" s="8" t="s">
        <v>12</v>
      </c>
      <c r="E431" s="8" t="s">
        <v>6669</v>
      </c>
      <c r="F431" s="9">
        <v>16569</v>
      </c>
    </row>
    <row r="432" spans="1:6" x14ac:dyDescent="0.2">
      <c r="A432" s="8" t="s">
        <v>1149</v>
      </c>
      <c r="B432" s="8" t="s">
        <v>1150</v>
      </c>
      <c r="C432" s="8" t="s">
        <v>8227</v>
      </c>
      <c r="D432" s="8" t="s">
        <v>23</v>
      </c>
      <c r="E432" s="8" t="s">
        <v>412</v>
      </c>
      <c r="F432" s="9">
        <v>17339</v>
      </c>
    </row>
    <row r="433" spans="1:6" x14ac:dyDescent="0.2">
      <c r="A433" s="8" t="s">
        <v>1151</v>
      </c>
      <c r="B433" s="8" t="s">
        <v>1152</v>
      </c>
      <c r="C433" s="8" t="s">
        <v>1153</v>
      </c>
      <c r="D433" s="8" t="s">
        <v>12</v>
      </c>
      <c r="E433" s="8" t="s">
        <v>8211</v>
      </c>
      <c r="F433" s="9">
        <v>22573</v>
      </c>
    </row>
    <row r="434" spans="1:6" x14ac:dyDescent="0.2">
      <c r="A434" s="8" t="s">
        <v>1154</v>
      </c>
      <c r="B434" s="8" t="s">
        <v>1155</v>
      </c>
      <c r="C434" s="8" t="s">
        <v>1156</v>
      </c>
      <c r="D434" s="8" t="s">
        <v>55</v>
      </c>
      <c r="E434" s="8" t="s">
        <v>91</v>
      </c>
      <c r="F434" s="9">
        <v>39563</v>
      </c>
    </row>
    <row r="435" spans="1:6" x14ac:dyDescent="0.2">
      <c r="A435" s="8" t="s">
        <v>1157</v>
      </c>
      <c r="B435" s="8" t="s">
        <v>1158</v>
      </c>
      <c r="C435" s="8" t="s">
        <v>328</v>
      </c>
      <c r="D435" s="8" t="s">
        <v>12</v>
      </c>
      <c r="E435" s="8" t="s">
        <v>6672</v>
      </c>
      <c r="F435" s="9">
        <v>32911</v>
      </c>
    </row>
    <row r="436" spans="1:6" x14ac:dyDescent="0.2">
      <c r="A436" s="8" t="s">
        <v>1159</v>
      </c>
      <c r="B436" s="8" t="s">
        <v>1160</v>
      </c>
      <c r="C436" s="8" t="s">
        <v>8313</v>
      </c>
      <c r="D436" s="8" t="s">
        <v>16</v>
      </c>
      <c r="E436" s="8" t="s">
        <v>117</v>
      </c>
      <c r="F436" s="9">
        <v>22438</v>
      </c>
    </row>
    <row r="437" spans="1:6" x14ac:dyDescent="0.2">
      <c r="A437" s="8" t="s">
        <v>1161</v>
      </c>
      <c r="B437" s="8" t="s">
        <v>1162</v>
      </c>
      <c r="C437" s="8" t="s">
        <v>8314</v>
      </c>
      <c r="D437" s="8" t="s">
        <v>46</v>
      </c>
      <c r="E437" s="8" t="s">
        <v>164</v>
      </c>
      <c r="F437" s="9">
        <v>26161</v>
      </c>
    </row>
    <row r="438" spans="1:6" x14ac:dyDescent="0.2">
      <c r="A438" s="8" t="s">
        <v>1163</v>
      </c>
      <c r="B438" s="8" t="s">
        <v>1164</v>
      </c>
      <c r="C438" s="8" t="s">
        <v>1165</v>
      </c>
      <c r="D438" s="8" t="s">
        <v>46</v>
      </c>
      <c r="E438" s="8" t="s">
        <v>123</v>
      </c>
      <c r="F438" s="9">
        <v>22369</v>
      </c>
    </row>
    <row r="439" spans="1:6" x14ac:dyDescent="0.2">
      <c r="A439" s="8" t="s">
        <v>1166</v>
      </c>
      <c r="B439" s="8" t="s">
        <v>1167</v>
      </c>
      <c r="C439" s="8" t="s">
        <v>1168</v>
      </c>
      <c r="D439" s="8" t="s">
        <v>16</v>
      </c>
      <c r="E439" s="8" t="s">
        <v>184</v>
      </c>
      <c r="F439" s="9">
        <v>18415</v>
      </c>
    </row>
    <row r="440" spans="1:6" x14ac:dyDescent="0.2">
      <c r="A440" s="8" t="s">
        <v>1169</v>
      </c>
      <c r="B440" s="8" t="s">
        <v>1170</v>
      </c>
      <c r="C440" s="8" t="s">
        <v>404</v>
      </c>
      <c r="D440" s="8" t="s">
        <v>23</v>
      </c>
      <c r="E440" s="8" t="s">
        <v>405</v>
      </c>
      <c r="F440" s="9">
        <v>2499</v>
      </c>
    </row>
    <row r="441" spans="1:6" x14ac:dyDescent="0.2">
      <c r="A441" s="8" t="s">
        <v>1171</v>
      </c>
      <c r="B441" s="8" t="s">
        <v>1172</v>
      </c>
      <c r="C441" s="8" t="s">
        <v>1173</v>
      </c>
      <c r="D441" s="8" t="s">
        <v>23</v>
      </c>
      <c r="E441" s="8" t="s">
        <v>34</v>
      </c>
      <c r="F441" s="9">
        <v>25405</v>
      </c>
    </row>
    <row r="442" spans="1:6" x14ac:dyDescent="0.2">
      <c r="A442" s="8" t="s">
        <v>1174</v>
      </c>
      <c r="B442" s="8" t="s">
        <v>1175</v>
      </c>
      <c r="C442" s="8" t="s">
        <v>1176</v>
      </c>
      <c r="D442" s="8" t="s">
        <v>16</v>
      </c>
      <c r="E442" s="8" t="s">
        <v>17</v>
      </c>
      <c r="F442" s="9">
        <v>7569</v>
      </c>
    </row>
    <row r="443" spans="1:6" x14ac:dyDescent="0.2">
      <c r="A443" s="8" t="s">
        <v>1177</v>
      </c>
      <c r="B443" s="8" t="s">
        <v>1178</v>
      </c>
      <c r="C443" s="8" t="s">
        <v>1179</v>
      </c>
      <c r="D443" s="8" t="s">
        <v>55</v>
      </c>
      <c r="E443" s="8" t="s">
        <v>141</v>
      </c>
      <c r="F443" s="9">
        <v>21720</v>
      </c>
    </row>
    <row r="444" spans="1:6" x14ac:dyDescent="0.2">
      <c r="A444" s="8" t="s">
        <v>1180</v>
      </c>
      <c r="B444" s="8" t="s">
        <v>1181</v>
      </c>
      <c r="C444" s="8" t="s">
        <v>1182</v>
      </c>
      <c r="D444" s="8" t="s">
        <v>12</v>
      </c>
      <c r="E444" s="8" t="s">
        <v>6671</v>
      </c>
      <c r="F444" s="9">
        <v>29451</v>
      </c>
    </row>
    <row r="445" spans="1:6" x14ac:dyDescent="0.2">
      <c r="A445" s="8" t="s">
        <v>1183</v>
      </c>
      <c r="B445" s="8" t="s">
        <v>1184</v>
      </c>
      <c r="C445" s="8" t="s">
        <v>1185</v>
      </c>
      <c r="D445" s="8" t="s">
        <v>16</v>
      </c>
      <c r="E445" s="8" t="s">
        <v>38</v>
      </c>
      <c r="F445" s="9">
        <v>27512</v>
      </c>
    </row>
    <row r="446" spans="1:6" x14ac:dyDescent="0.2">
      <c r="A446" s="8" t="s">
        <v>1186</v>
      </c>
      <c r="B446" s="8" t="s">
        <v>1187</v>
      </c>
      <c r="C446" s="8" t="s">
        <v>1188</v>
      </c>
      <c r="D446" s="8" t="s">
        <v>12</v>
      </c>
      <c r="E446" s="8" t="s">
        <v>8210</v>
      </c>
      <c r="F446" s="9">
        <v>29166</v>
      </c>
    </row>
    <row r="447" spans="1:6" x14ac:dyDescent="0.2">
      <c r="A447" s="8" t="s">
        <v>1189</v>
      </c>
      <c r="B447" s="8" t="s">
        <v>1190</v>
      </c>
      <c r="C447" s="8" t="s">
        <v>1191</v>
      </c>
      <c r="D447" s="8" t="s">
        <v>12</v>
      </c>
      <c r="E447" s="8" t="s">
        <v>6671</v>
      </c>
      <c r="F447" s="9">
        <v>23314</v>
      </c>
    </row>
    <row r="448" spans="1:6" x14ac:dyDescent="0.2">
      <c r="A448" s="8" t="s">
        <v>1192</v>
      </c>
      <c r="B448" s="8" t="s">
        <v>1193</v>
      </c>
      <c r="C448" s="8" t="s">
        <v>1194</v>
      </c>
      <c r="D448" s="8" t="s">
        <v>55</v>
      </c>
      <c r="E448" s="8" t="s">
        <v>91</v>
      </c>
      <c r="F448" s="9">
        <v>14012</v>
      </c>
    </row>
    <row r="449" spans="1:6" x14ac:dyDescent="0.2">
      <c r="A449" s="8" t="s">
        <v>1195</v>
      </c>
      <c r="B449" s="8" t="s">
        <v>1196</v>
      </c>
      <c r="C449" s="8" t="s">
        <v>1197</v>
      </c>
      <c r="D449" s="8" t="s">
        <v>23</v>
      </c>
      <c r="E449" s="8" t="s">
        <v>346</v>
      </c>
      <c r="F449" s="9">
        <v>20367</v>
      </c>
    </row>
    <row r="450" spans="1:6" x14ac:dyDescent="0.2">
      <c r="A450" s="8" t="s">
        <v>1198</v>
      </c>
      <c r="B450" s="8" t="s">
        <v>1199</v>
      </c>
      <c r="C450" s="8" t="s">
        <v>1200</v>
      </c>
      <c r="D450" s="8" t="s">
        <v>23</v>
      </c>
      <c r="E450" s="8" t="s">
        <v>412</v>
      </c>
      <c r="F450" s="9">
        <v>12572</v>
      </c>
    </row>
    <row r="451" spans="1:6" x14ac:dyDescent="0.2">
      <c r="A451" s="8" t="s">
        <v>1201</v>
      </c>
      <c r="B451" s="8" t="s">
        <v>1202</v>
      </c>
      <c r="C451" s="8" t="s">
        <v>1203</v>
      </c>
      <c r="D451" s="8" t="s">
        <v>46</v>
      </c>
      <c r="E451" s="8" t="s">
        <v>47</v>
      </c>
      <c r="F451" s="9">
        <v>3536</v>
      </c>
    </row>
    <row r="452" spans="1:6" x14ac:dyDescent="0.2">
      <c r="A452" s="8" t="s">
        <v>1204</v>
      </c>
      <c r="B452" s="8" t="s">
        <v>1205</v>
      </c>
      <c r="C452" s="8" t="s">
        <v>1206</v>
      </c>
      <c r="D452" s="8" t="s">
        <v>46</v>
      </c>
      <c r="E452" s="8" t="s">
        <v>62</v>
      </c>
      <c r="F452" s="9">
        <v>10820</v>
      </c>
    </row>
    <row r="453" spans="1:6" x14ac:dyDescent="0.2">
      <c r="A453" s="8" t="s">
        <v>1207</v>
      </c>
      <c r="B453" s="8" t="s">
        <v>1208</v>
      </c>
      <c r="C453" s="8" t="s">
        <v>71</v>
      </c>
      <c r="D453" s="8" t="s">
        <v>16</v>
      </c>
      <c r="E453" s="8" t="s">
        <v>69</v>
      </c>
      <c r="F453" s="9">
        <v>19252</v>
      </c>
    </row>
    <row r="454" spans="1:6" x14ac:dyDescent="0.2">
      <c r="A454" s="8" t="s">
        <v>1209</v>
      </c>
      <c r="B454" s="8" t="s">
        <v>1210</v>
      </c>
      <c r="C454" s="8" t="s">
        <v>1211</v>
      </c>
      <c r="D454" s="8" t="s">
        <v>46</v>
      </c>
      <c r="E454" s="8" t="s">
        <v>164</v>
      </c>
      <c r="F454" s="9">
        <v>16695</v>
      </c>
    </row>
    <row r="455" spans="1:6" x14ac:dyDescent="0.2">
      <c r="A455" s="8" t="s">
        <v>1212</v>
      </c>
      <c r="B455" s="8" t="s">
        <v>1213</v>
      </c>
      <c r="C455" s="8" t="s">
        <v>506</v>
      </c>
      <c r="D455" s="8" t="s">
        <v>12</v>
      </c>
      <c r="E455" s="8" t="s">
        <v>6671</v>
      </c>
      <c r="F455" s="9">
        <v>11162</v>
      </c>
    </row>
    <row r="456" spans="1:6" x14ac:dyDescent="0.2">
      <c r="A456" s="8" t="s">
        <v>1214</v>
      </c>
      <c r="B456" s="8" t="s">
        <v>1215</v>
      </c>
      <c r="C456" s="8" t="s">
        <v>1216</v>
      </c>
      <c r="D456" s="8" t="s">
        <v>23</v>
      </c>
      <c r="E456" s="8" t="s">
        <v>106</v>
      </c>
      <c r="F456" s="9">
        <v>3875</v>
      </c>
    </row>
    <row r="457" spans="1:6" x14ac:dyDescent="0.2">
      <c r="A457" s="8" t="s">
        <v>1217</v>
      </c>
      <c r="B457" s="8" t="s">
        <v>1218</v>
      </c>
      <c r="C457" s="8" t="s">
        <v>1219</v>
      </c>
      <c r="D457" s="8" t="s">
        <v>23</v>
      </c>
      <c r="E457" s="8" t="s">
        <v>346</v>
      </c>
      <c r="F457" s="9">
        <v>27568</v>
      </c>
    </row>
    <row r="458" spans="1:6" x14ac:dyDescent="0.2">
      <c r="A458" s="8" t="s">
        <v>1220</v>
      </c>
      <c r="B458" s="8" t="s">
        <v>1221</v>
      </c>
      <c r="C458" s="8" t="s">
        <v>1222</v>
      </c>
      <c r="D458" s="8" t="s">
        <v>23</v>
      </c>
      <c r="E458" s="8" t="s">
        <v>81</v>
      </c>
      <c r="F458" s="9">
        <v>23912</v>
      </c>
    </row>
    <row r="459" spans="1:6" x14ac:dyDescent="0.2">
      <c r="A459" s="8" t="s">
        <v>1223</v>
      </c>
      <c r="B459" s="8" t="s">
        <v>1224</v>
      </c>
      <c r="C459" s="8" t="s">
        <v>8315</v>
      </c>
      <c r="D459" s="8" t="s">
        <v>23</v>
      </c>
      <c r="E459" s="8" t="s">
        <v>24</v>
      </c>
      <c r="F459" s="9">
        <v>13667</v>
      </c>
    </row>
    <row r="460" spans="1:6" x14ac:dyDescent="0.2">
      <c r="A460" s="8" t="s">
        <v>1225</v>
      </c>
      <c r="B460" s="8" t="s">
        <v>1226</v>
      </c>
      <c r="C460" s="8" t="s">
        <v>1227</v>
      </c>
      <c r="D460" s="8" t="s">
        <v>55</v>
      </c>
      <c r="E460" s="8" t="s">
        <v>141</v>
      </c>
      <c r="F460" s="9">
        <v>22402</v>
      </c>
    </row>
    <row r="461" spans="1:6" x14ac:dyDescent="0.2">
      <c r="A461" s="8" t="s">
        <v>1228</v>
      </c>
      <c r="B461" s="8" t="s">
        <v>1229</v>
      </c>
      <c r="C461" s="8" t="s">
        <v>1230</v>
      </c>
      <c r="D461" s="8" t="s">
        <v>46</v>
      </c>
      <c r="E461" s="8" t="s">
        <v>215</v>
      </c>
      <c r="F461" s="9">
        <v>8636</v>
      </c>
    </row>
    <row r="462" spans="1:6" x14ac:dyDescent="0.2">
      <c r="A462" s="8" t="s">
        <v>1231</v>
      </c>
      <c r="B462" s="8" t="s">
        <v>1232</v>
      </c>
      <c r="C462" s="8" t="s">
        <v>8316</v>
      </c>
      <c r="D462" s="8" t="s">
        <v>16</v>
      </c>
      <c r="E462" s="8" t="s">
        <v>184</v>
      </c>
      <c r="F462" s="9">
        <v>18043</v>
      </c>
    </row>
    <row r="463" spans="1:6" x14ac:dyDescent="0.2">
      <c r="A463" s="8" t="s">
        <v>1233</v>
      </c>
      <c r="B463" s="8" t="s">
        <v>1234</v>
      </c>
      <c r="C463" s="8" t="s">
        <v>257</v>
      </c>
      <c r="D463" s="8" t="s">
        <v>12</v>
      </c>
      <c r="E463" s="8" t="s">
        <v>8217</v>
      </c>
      <c r="F463" s="9">
        <v>9284</v>
      </c>
    </row>
    <row r="464" spans="1:6" x14ac:dyDescent="0.2">
      <c r="A464" s="8" t="s">
        <v>1235</v>
      </c>
      <c r="B464" s="8" t="s">
        <v>1236</v>
      </c>
      <c r="C464" s="8" t="s">
        <v>1237</v>
      </c>
      <c r="D464" s="8" t="s">
        <v>46</v>
      </c>
      <c r="E464" s="8" t="s">
        <v>47</v>
      </c>
      <c r="F464" s="9">
        <v>12611</v>
      </c>
    </row>
    <row r="465" spans="1:6" x14ac:dyDescent="0.2">
      <c r="A465" s="8" t="s">
        <v>1238</v>
      </c>
      <c r="B465" s="8" t="s">
        <v>1239</v>
      </c>
      <c r="C465" s="8" t="s">
        <v>1240</v>
      </c>
      <c r="D465" s="8" t="s">
        <v>16</v>
      </c>
      <c r="E465" s="8" t="s">
        <v>117</v>
      </c>
      <c r="F465" s="9">
        <v>22545</v>
      </c>
    </row>
    <row r="466" spans="1:6" x14ac:dyDescent="0.2">
      <c r="A466" s="8" t="s">
        <v>1241</v>
      </c>
      <c r="B466" s="8" t="s">
        <v>1242</v>
      </c>
      <c r="C466" s="8" t="s">
        <v>1243</v>
      </c>
      <c r="D466" s="8" t="s">
        <v>12</v>
      </c>
      <c r="E466" s="8" t="s">
        <v>6670</v>
      </c>
      <c r="F466" s="9">
        <v>31497</v>
      </c>
    </row>
    <row r="467" spans="1:6" x14ac:dyDescent="0.2">
      <c r="A467" s="8" t="s">
        <v>1244</v>
      </c>
      <c r="B467" s="8" t="s">
        <v>1245</v>
      </c>
      <c r="C467" s="8" t="s">
        <v>1246</v>
      </c>
      <c r="D467" s="8" t="s">
        <v>46</v>
      </c>
      <c r="E467" s="8" t="s">
        <v>187</v>
      </c>
      <c r="F467" s="9">
        <v>27526</v>
      </c>
    </row>
    <row r="468" spans="1:6" x14ac:dyDescent="0.2">
      <c r="A468" s="8" t="s">
        <v>1248</v>
      </c>
      <c r="B468" s="8" t="s">
        <v>1249</v>
      </c>
      <c r="C468" s="8" t="s">
        <v>8317</v>
      </c>
      <c r="D468" s="8" t="s">
        <v>46</v>
      </c>
      <c r="E468" s="8" t="s">
        <v>62</v>
      </c>
      <c r="F468" s="9">
        <v>11079</v>
      </c>
    </row>
    <row r="469" spans="1:6" x14ac:dyDescent="0.2">
      <c r="A469" s="8" t="s">
        <v>6757</v>
      </c>
      <c r="B469" s="8" t="s">
        <v>1247</v>
      </c>
      <c r="C469" s="8" t="s">
        <v>8318</v>
      </c>
      <c r="D469" s="8" t="s">
        <v>46</v>
      </c>
      <c r="E469" s="8" t="s">
        <v>187</v>
      </c>
      <c r="F469" s="9">
        <v>8905</v>
      </c>
    </row>
    <row r="470" spans="1:6" x14ac:dyDescent="0.2">
      <c r="A470" s="8" t="s">
        <v>1250</v>
      </c>
      <c r="B470" s="8" t="s">
        <v>1251</v>
      </c>
      <c r="C470" s="8" t="s">
        <v>8319</v>
      </c>
      <c r="D470" s="8" t="s">
        <v>46</v>
      </c>
      <c r="E470" s="8" t="s">
        <v>164</v>
      </c>
      <c r="F470" s="9">
        <v>12475</v>
      </c>
    </row>
    <row r="471" spans="1:6" x14ac:dyDescent="0.2">
      <c r="A471" s="8" t="s">
        <v>1252</v>
      </c>
      <c r="B471" s="8" t="s">
        <v>1253</v>
      </c>
      <c r="C471" s="8" t="s">
        <v>8320</v>
      </c>
      <c r="D471" s="8" t="s">
        <v>12</v>
      </c>
      <c r="E471" s="8" t="s">
        <v>6670</v>
      </c>
      <c r="F471" s="9">
        <v>24262</v>
      </c>
    </row>
    <row r="472" spans="1:6" x14ac:dyDescent="0.2">
      <c r="A472" s="8" t="s">
        <v>1254</v>
      </c>
      <c r="B472" s="8" t="s">
        <v>1255</v>
      </c>
      <c r="C472" s="8" t="s">
        <v>1256</v>
      </c>
      <c r="D472" s="8" t="s">
        <v>55</v>
      </c>
      <c r="E472" s="8" t="s">
        <v>141</v>
      </c>
      <c r="F472" s="9">
        <v>22486</v>
      </c>
    </row>
    <row r="473" spans="1:6" x14ac:dyDescent="0.2">
      <c r="A473" s="8" t="s">
        <v>1257</v>
      </c>
      <c r="B473" s="8" t="s">
        <v>1258</v>
      </c>
      <c r="C473" s="8" t="s">
        <v>404</v>
      </c>
      <c r="D473" s="8" t="s">
        <v>23</v>
      </c>
      <c r="E473" s="8" t="s">
        <v>405</v>
      </c>
      <c r="F473" s="9">
        <v>12359</v>
      </c>
    </row>
    <row r="474" spans="1:6" x14ac:dyDescent="0.2">
      <c r="A474" s="8" t="s">
        <v>1259</v>
      </c>
      <c r="B474" s="8" t="s">
        <v>1260</v>
      </c>
      <c r="C474" s="8" t="s">
        <v>325</v>
      </c>
      <c r="D474" s="8" t="s">
        <v>12</v>
      </c>
      <c r="E474" s="8" t="s">
        <v>95</v>
      </c>
      <c r="F474" s="9">
        <v>7563</v>
      </c>
    </row>
    <row r="475" spans="1:6" x14ac:dyDescent="0.2">
      <c r="A475" s="8" t="s">
        <v>1261</v>
      </c>
      <c r="B475" s="8" t="s">
        <v>1262</v>
      </c>
      <c r="C475" s="8" t="s">
        <v>1263</v>
      </c>
      <c r="D475" s="8" t="s">
        <v>12</v>
      </c>
      <c r="E475" s="8" t="s">
        <v>8211</v>
      </c>
      <c r="F475" s="9">
        <v>33708</v>
      </c>
    </row>
    <row r="476" spans="1:6" x14ac:dyDescent="0.2">
      <c r="A476" s="8" t="s">
        <v>1264</v>
      </c>
      <c r="B476" s="8" t="s">
        <v>1265</v>
      </c>
      <c r="C476" s="8" t="s">
        <v>1266</v>
      </c>
      <c r="D476" s="8" t="s">
        <v>46</v>
      </c>
      <c r="E476" s="8" t="s">
        <v>62</v>
      </c>
      <c r="F476" s="9">
        <v>5383</v>
      </c>
    </row>
    <row r="477" spans="1:6" x14ac:dyDescent="0.2">
      <c r="A477" s="8" t="s">
        <v>1267</v>
      </c>
      <c r="B477" s="8" t="s">
        <v>1268</v>
      </c>
      <c r="C477" s="8" t="s">
        <v>1269</v>
      </c>
      <c r="D477" s="8" t="s">
        <v>12</v>
      </c>
      <c r="E477" s="8" t="s">
        <v>8210</v>
      </c>
      <c r="F477" s="9">
        <v>22510</v>
      </c>
    </row>
    <row r="478" spans="1:6" x14ac:dyDescent="0.2">
      <c r="A478" s="8" t="s">
        <v>1270</v>
      </c>
      <c r="B478" s="8" t="s">
        <v>1271</v>
      </c>
      <c r="C478" s="8" t="s">
        <v>8321</v>
      </c>
      <c r="D478" s="8" t="s">
        <v>46</v>
      </c>
      <c r="E478" s="8" t="s">
        <v>84</v>
      </c>
      <c r="F478" s="9">
        <v>18847</v>
      </c>
    </row>
    <row r="479" spans="1:6" x14ac:dyDescent="0.2">
      <c r="A479" s="8" t="s">
        <v>1272</v>
      </c>
      <c r="B479" s="8" t="s">
        <v>1273</v>
      </c>
      <c r="C479" s="8" t="s">
        <v>8322</v>
      </c>
      <c r="D479" s="8" t="s">
        <v>46</v>
      </c>
      <c r="E479" s="8" t="s">
        <v>187</v>
      </c>
      <c r="F479" s="9">
        <v>25751</v>
      </c>
    </row>
    <row r="480" spans="1:6" x14ac:dyDescent="0.2">
      <c r="A480" s="8" t="s">
        <v>1274</v>
      </c>
      <c r="B480" s="8" t="s">
        <v>1275</v>
      </c>
      <c r="C480" s="8" t="s">
        <v>1276</v>
      </c>
      <c r="D480" s="8" t="s">
        <v>46</v>
      </c>
      <c r="E480" s="8" t="s">
        <v>62</v>
      </c>
      <c r="F480" s="9">
        <v>6063</v>
      </c>
    </row>
    <row r="481" spans="1:6" x14ac:dyDescent="0.2">
      <c r="A481" s="8" t="s">
        <v>1277</v>
      </c>
      <c r="B481" s="8" t="s">
        <v>1278</v>
      </c>
      <c r="C481" s="8" t="s">
        <v>8323</v>
      </c>
      <c r="D481" s="8" t="s">
        <v>16</v>
      </c>
      <c r="E481" s="8" t="s">
        <v>138</v>
      </c>
      <c r="F481" s="9">
        <v>17371</v>
      </c>
    </row>
    <row r="482" spans="1:6" x14ac:dyDescent="0.2">
      <c r="A482" s="8" t="s">
        <v>1279</v>
      </c>
      <c r="B482" s="8" t="s">
        <v>1280</v>
      </c>
      <c r="C482" s="8" t="s">
        <v>8324</v>
      </c>
      <c r="D482" s="8" t="s">
        <v>23</v>
      </c>
      <c r="E482" s="8" t="s">
        <v>106</v>
      </c>
      <c r="F482" s="9">
        <v>24974</v>
      </c>
    </row>
    <row r="483" spans="1:6" x14ac:dyDescent="0.2">
      <c r="A483" s="8" t="s">
        <v>1281</v>
      </c>
      <c r="B483" s="8" t="s">
        <v>1282</v>
      </c>
      <c r="C483" s="8" t="s">
        <v>1283</v>
      </c>
      <c r="D483" s="8" t="s">
        <v>16</v>
      </c>
      <c r="E483" s="8" t="s">
        <v>138</v>
      </c>
      <c r="F483" s="9">
        <v>11802</v>
      </c>
    </row>
    <row r="484" spans="1:6" x14ac:dyDescent="0.2">
      <c r="A484" s="8" t="s">
        <v>1284</v>
      </c>
      <c r="B484" s="8" t="s">
        <v>1285</v>
      </c>
      <c r="C484" s="8" t="s">
        <v>1286</v>
      </c>
      <c r="D484" s="8" t="s">
        <v>12</v>
      </c>
      <c r="E484" s="8" t="s">
        <v>8217</v>
      </c>
      <c r="F484" s="9">
        <v>36342</v>
      </c>
    </row>
    <row r="485" spans="1:6" x14ac:dyDescent="0.2">
      <c r="A485" s="8" t="s">
        <v>1287</v>
      </c>
      <c r="B485" s="8" t="s">
        <v>1288</v>
      </c>
      <c r="C485" s="8" t="s">
        <v>1289</v>
      </c>
      <c r="D485" s="8" t="s">
        <v>23</v>
      </c>
      <c r="E485" s="8" t="s">
        <v>106</v>
      </c>
      <c r="F485" s="9">
        <v>24601</v>
      </c>
    </row>
    <row r="486" spans="1:6" x14ac:dyDescent="0.2">
      <c r="A486" s="8" t="s">
        <v>1290</v>
      </c>
      <c r="B486" s="8" t="s">
        <v>1291</v>
      </c>
      <c r="C486" s="8" t="s">
        <v>689</v>
      </c>
      <c r="D486" s="8" t="s">
        <v>55</v>
      </c>
      <c r="E486" s="8" t="s">
        <v>196</v>
      </c>
      <c r="F486" s="9">
        <v>17343</v>
      </c>
    </row>
    <row r="487" spans="1:6" x14ac:dyDescent="0.2">
      <c r="A487" s="8" t="s">
        <v>1292</v>
      </c>
      <c r="B487" s="8" t="s">
        <v>1293</v>
      </c>
      <c r="C487" s="8" t="s">
        <v>8325</v>
      </c>
      <c r="D487" s="8" t="s">
        <v>46</v>
      </c>
      <c r="E487" s="8" t="s">
        <v>123</v>
      </c>
      <c r="F487" s="9">
        <v>7183</v>
      </c>
    </row>
    <row r="488" spans="1:6" x14ac:dyDescent="0.2">
      <c r="A488" s="8" t="s">
        <v>1294</v>
      </c>
      <c r="B488" s="8" t="s">
        <v>1295</v>
      </c>
      <c r="C488" s="8" t="s">
        <v>1283</v>
      </c>
      <c r="D488" s="8" t="s">
        <v>16</v>
      </c>
      <c r="E488" s="8" t="s">
        <v>138</v>
      </c>
      <c r="F488" s="9">
        <v>11521</v>
      </c>
    </row>
    <row r="489" spans="1:6" x14ac:dyDescent="0.2">
      <c r="A489" s="8" t="s">
        <v>1296</v>
      </c>
      <c r="B489" s="8" t="s">
        <v>1297</v>
      </c>
      <c r="C489" s="8" t="s">
        <v>1283</v>
      </c>
      <c r="D489" s="8" t="s">
        <v>16</v>
      </c>
      <c r="E489" s="8" t="s">
        <v>138</v>
      </c>
      <c r="F489" s="9">
        <v>6889</v>
      </c>
    </row>
    <row r="490" spans="1:6" x14ac:dyDescent="0.2">
      <c r="A490" s="8" t="s">
        <v>1298</v>
      </c>
      <c r="B490" s="8" t="s">
        <v>1299</v>
      </c>
      <c r="C490" s="8" t="s">
        <v>1300</v>
      </c>
      <c r="D490" s="8" t="s">
        <v>55</v>
      </c>
      <c r="E490" s="8" t="s">
        <v>134</v>
      </c>
      <c r="F490" s="9">
        <v>29952</v>
      </c>
    </row>
    <row r="491" spans="1:6" x14ac:dyDescent="0.2">
      <c r="A491" s="8" t="s">
        <v>1301</v>
      </c>
      <c r="B491" s="8" t="s">
        <v>1302</v>
      </c>
      <c r="C491" s="8" t="s">
        <v>1303</v>
      </c>
      <c r="D491" s="8" t="s">
        <v>23</v>
      </c>
      <c r="E491" s="8" t="s">
        <v>412</v>
      </c>
      <c r="F491" s="9">
        <v>20243</v>
      </c>
    </row>
    <row r="492" spans="1:6" x14ac:dyDescent="0.2">
      <c r="A492" s="8" t="s">
        <v>1305</v>
      </c>
      <c r="B492" s="8" t="s">
        <v>1306</v>
      </c>
      <c r="C492" s="8" t="s">
        <v>1307</v>
      </c>
      <c r="D492" s="8" t="s">
        <v>46</v>
      </c>
      <c r="E492" s="8" t="s">
        <v>47</v>
      </c>
      <c r="F492" s="9">
        <v>29187</v>
      </c>
    </row>
    <row r="493" spans="1:6" x14ac:dyDescent="0.2">
      <c r="A493" s="8" t="s">
        <v>1308</v>
      </c>
      <c r="B493" s="8" t="s">
        <v>1309</v>
      </c>
      <c r="C493" s="8" t="s">
        <v>1310</v>
      </c>
      <c r="D493" s="8" t="s">
        <v>12</v>
      </c>
      <c r="E493" s="8" t="s">
        <v>6670</v>
      </c>
      <c r="F493" s="9">
        <v>20699</v>
      </c>
    </row>
    <row r="494" spans="1:6" x14ac:dyDescent="0.2">
      <c r="A494" s="8" t="s">
        <v>7329</v>
      </c>
      <c r="B494" s="8" t="s">
        <v>6673</v>
      </c>
      <c r="C494" s="8" t="s">
        <v>1311</v>
      </c>
      <c r="D494" s="8" t="s">
        <v>12</v>
      </c>
      <c r="E494" s="8" t="s">
        <v>6672</v>
      </c>
      <c r="F494" s="9">
        <v>8157</v>
      </c>
    </row>
    <row r="495" spans="1:6" x14ac:dyDescent="0.2">
      <c r="A495" s="8"/>
      <c r="B495" s="8"/>
      <c r="C495" s="8"/>
      <c r="D495" s="8"/>
      <c r="E495" s="8"/>
      <c r="F495" s="9"/>
    </row>
  </sheetData>
  <sheetProtection password="CA7A" sheet="1" objects="1" scenarios="1"/>
  <customSheetViews>
    <customSheetView guid="{1B185DFC-D55B-4228-8730-0095ADC6AB88}">
      <pane ySplit="1" topLeftCell="A2" activePane="bottomLeft" state="frozen"/>
      <selection pane="bottomLeft" activeCell="C9" sqref="C9"/>
      <pageMargins left="0.7" right="0.7" top="0.75" bottom="0.75" header="0.3" footer="0.3"/>
      <pageSetup paperSize="9" orientation="portrait" r:id="rId1"/>
    </customSheetView>
    <customSheetView guid="{180B6EB0-564F-4AF7-BBE8-865BB1B70D35}">
      <pane ySplit="1" topLeftCell="A2" activePane="bottomLeft" state="frozen"/>
      <selection pane="bottomLeft" activeCell="A2" sqref="A2"/>
      <pageMargins left="0.7" right="0.7" top="0.75" bottom="0.75" header="0.3" footer="0.3"/>
      <pageSetup paperSize="9" orientation="portrait" r:id="rId2"/>
    </customSheetView>
    <customSheetView guid="{CD87A05E-54C4-46A2-9ABD-17FE825C7DB4}">
      <pane ySplit="1" topLeftCell="A2" activePane="bottomLeft" state="frozen"/>
      <selection pane="bottomLeft" activeCell="O3" sqref="O3"/>
      <pageMargins left="0.7" right="0.7" top="0.75" bottom="0.75" header="0.3" footer="0.3"/>
      <pageSetup paperSize="9" orientation="portrait" r:id="rId3"/>
    </customSheetView>
    <customSheetView guid="{31784761-D1EA-4590-8692-13B1749AE3CA}">
      <pane ySplit="1" topLeftCell="A2" activePane="bottomLeft" state="frozen"/>
      <selection pane="bottomLeft" activeCell="H16" sqref="H16"/>
      <pageMargins left="0.7" right="0.7" top="0.75" bottom="0.75" header="0.3" footer="0.3"/>
      <pageSetup paperSize="9" orientation="portrait" r:id="rId4"/>
    </customSheetView>
    <customSheetView guid="{9B880FFF-D6F2-498F-BCF4-A061799698C0}">
      <pane ySplit="1" topLeftCell="A63" activePane="bottomLeft" state="frozen"/>
      <selection pane="bottomLeft" activeCell="B96" sqref="B1:B1048576"/>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Z129"/>
  <sheetViews>
    <sheetView workbookViewId="0">
      <pane ySplit="1" topLeftCell="A2" activePane="bottomLeft" state="frozen"/>
      <selection pane="bottomLeft" activeCell="A2" sqref="A2"/>
    </sheetView>
  </sheetViews>
  <sheetFormatPr defaultRowHeight="12.75" x14ac:dyDescent="0.2"/>
  <cols>
    <col min="1" max="1" width="8.7109375" style="22" bestFit="1" customWidth="1"/>
    <col min="2" max="2" width="11" style="22" bestFit="1" customWidth="1"/>
    <col min="3" max="3" width="4" style="359" bestFit="1" customWidth="1"/>
    <col min="4" max="4" width="6.140625" style="359" bestFit="1" customWidth="1"/>
    <col min="5" max="6" width="6.28515625" style="359" bestFit="1" customWidth="1"/>
    <col min="7" max="7" width="3.5703125" style="135" bestFit="1" customWidth="1"/>
    <col min="8" max="8" width="4.5703125" style="135" bestFit="1" customWidth="1"/>
    <col min="9" max="10" width="3.42578125" style="135" bestFit="1" customWidth="1"/>
    <col min="11" max="11" width="5.5703125" style="136" bestFit="1" customWidth="1"/>
    <col min="12" max="19" width="3.42578125" style="135" bestFit="1" customWidth="1"/>
    <col min="20" max="20" width="3.85546875" style="137" bestFit="1" customWidth="1"/>
    <col min="21" max="21" width="19" style="137" bestFit="1" customWidth="1"/>
    <col min="22" max="22" width="26.5703125" style="137" bestFit="1" customWidth="1"/>
    <col min="23" max="23" width="3.7109375" style="22" bestFit="1" customWidth="1"/>
    <col min="24" max="24" width="9.28515625" style="22" bestFit="1" customWidth="1"/>
    <col min="25" max="25" width="12.42578125" style="22" bestFit="1" customWidth="1"/>
    <col min="26" max="26" width="9.140625" style="22"/>
    <col min="27" max="28" width="9.140625" style="34"/>
    <col min="29" max="29" width="9.42578125" style="34" bestFit="1" customWidth="1"/>
    <col min="30" max="16384" width="9.140625" style="34"/>
  </cols>
  <sheetData>
    <row r="1" spans="1:26" s="27" customFormat="1" ht="25.5" customHeight="1" x14ac:dyDescent="0.2">
      <c r="A1" s="123" t="s">
        <v>6589</v>
      </c>
      <c r="B1" s="123" t="s">
        <v>0</v>
      </c>
      <c r="C1" s="124" t="s">
        <v>6590</v>
      </c>
      <c r="D1" s="125" t="s">
        <v>4</v>
      </c>
      <c r="E1" s="125" t="s">
        <v>6591</v>
      </c>
      <c r="F1" s="124" t="s">
        <v>6592</v>
      </c>
      <c r="G1" s="126" t="s">
        <v>6593</v>
      </c>
      <c r="H1" s="127" t="s">
        <v>6527</v>
      </c>
      <c r="I1" s="126" t="s">
        <v>6691</v>
      </c>
      <c r="J1" s="126" t="s">
        <v>6692</v>
      </c>
      <c r="K1" s="128" t="s">
        <v>6594</v>
      </c>
      <c r="L1" s="126" t="s">
        <v>7322</v>
      </c>
      <c r="M1" s="126" t="s">
        <v>7323</v>
      </c>
      <c r="N1" s="126" t="s">
        <v>7324</v>
      </c>
      <c r="O1" s="126" t="s">
        <v>7325</v>
      </c>
      <c r="P1" s="126" t="s">
        <v>7326</v>
      </c>
      <c r="Q1" s="126" t="s">
        <v>7327</v>
      </c>
      <c r="R1" s="126" t="s">
        <v>8475</v>
      </c>
      <c r="S1" s="126" t="s">
        <v>8476</v>
      </c>
      <c r="T1" s="293" t="s">
        <v>8474</v>
      </c>
      <c r="U1" s="293" t="s">
        <v>8336</v>
      </c>
      <c r="V1" s="293" t="s">
        <v>8477</v>
      </c>
      <c r="W1" s="123" t="s">
        <v>6595</v>
      </c>
      <c r="X1" s="123" t="s">
        <v>8326</v>
      </c>
      <c r="Y1" s="123" t="s">
        <v>8335</v>
      </c>
      <c r="Z1" s="281"/>
    </row>
    <row r="2" spans="1:26" s="134" customFormat="1" x14ac:dyDescent="0.2">
      <c r="A2" s="129" t="str">
        <f>IF($D2="","",Veld!$G$3)</f>
        <v>NCX19J3</v>
      </c>
      <c r="B2" s="129" t="str">
        <f>IF($D2="","",Veld!$E$2)</f>
        <v>Oranje Wit (D)</v>
      </c>
      <c r="C2" s="130" t="str">
        <f t="shared" ref="C2:C33" si="0">IF($D2="","",IF(ISTEXT($D2),LEFT($D2,1),"S"))</f>
        <v>S</v>
      </c>
      <c r="D2" s="130" t="str">
        <f>UPPER(Veld!C11)</f>
        <v>S1</v>
      </c>
      <c r="E2" s="130" t="str">
        <f>IF($D2="","","Veld")</f>
        <v>Veld</v>
      </c>
      <c r="F2" s="130" t="str">
        <f>IF($D2="","",Veld!$E$11)</f>
        <v>WK</v>
      </c>
      <c r="G2" s="131" t="str">
        <f>IF($D2="","",Veld!$G$11)</f>
        <v>8</v>
      </c>
      <c r="H2" s="131" t="str">
        <f>IF($D2="","",Veld!$F$11)</f>
        <v>Za</v>
      </c>
      <c r="I2" s="131">
        <f>IF($D2="","",Veld!$J$11)</f>
        <v>4</v>
      </c>
      <c r="J2" s="131">
        <f>IF($D2="","",Veld!$K$11)</f>
        <v>4</v>
      </c>
      <c r="K2" s="132">
        <f>IFERROR(ROUND(Veld!$L$11,1),"")</f>
        <v>22.6</v>
      </c>
      <c r="L2" s="131" t="str">
        <f ca="1">IFERROR(ROUND(Veld!$P$11,0),"")</f>
        <v/>
      </c>
      <c r="M2" s="131" t="str">
        <f ca="1">IFERROR(ROUND(Veld!$Q$11,0),"")</f>
        <v/>
      </c>
      <c r="N2" s="131" t="str">
        <f ca="1">IFERROR(ROUND(Veld!$R$11,0),"")</f>
        <v/>
      </c>
      <c r="O2" s="131"/>
      <c r="P2" s="131">
        <f ca="1">IF($D2="","",Veld!$P$10)</f>
        <v>0</v>
      </c>
      <c r="Q2" s="131">
        <f ca="1">IF($D2="","",Veld!$Q$10)</f>
        <v>0</v>
      </c>
      <c r="R2" s="131">
        <f ca="1">IF($D2="","",Veld!$R$10)</f>
        <v>0</v>
      </c>
      <c r="S2" s="131"/>
      <c r="T2" s="133">
        <f ca="1">IF($D2="","",Veld!$T$10)</f>
        <v>-8</v>
      </c>
      <c r="U2" s="133" t="str">
        <f>IFERROR(IF(VLOOKUP(D2,TeamsV,5,0)=0,"",VLOOKUP(D2,TeamsV,5,0)),"")</f>
        <v/>
      </c>
      <c r="V2" s="133" t="str">
        <f t="shared" ref="V2:V33" si="1">IFERROR(VLOOKUP(D2&amp;E2,DispTot,3,0),"")</f>
        <v/>
      </c>
      <c r="W2" s="129" t="str">
        <f>IF($D2="","",Veld!$G$5)</f>
        <v>ZUIDWEST</v>
      </c>
      <c r="X2" s="129" t="str">
        <f>IF($D2="","",IF(Veld!$AE$11=0,"",Veld!$AE$11))</f>
        <v>3312 AD</v>
      </c>
      <c r="Y2" s="129" t="str">
        <f>IF($D2="","",IF(Veld!$AF$11=0,"",Veld!$AF$11))</f>
        <v>Dordrecht</v>
      </c>
      <c r="Z2" s="50"/>
    </row>
    <row r="3" spans="1:26" x14ac:dyDescent="0.2">
      <c r="A3" s="129" t="str">
        <f>IF($D3="","",Zaal!$G$3)</f>
        <v>NCX19J3</v>
      </c>
      <c r="B3" s="129" t="str">
        <f>IF($D3="","",Zaal!$E$2)</f>
        <v>Oranje Wit (D)</v>
      </c>
      <c r="C3" s="130" t="str">
        <f t="shared" si="0"/>
        <v>S</v>
      </c>
      <c r="D3" s="130" t="str">
        <f>UPPER(Zaal!C11)</f>
        <v>S1</v>
      </c>
      <c r="E3" s="130" t="str">
        <f>IF($D3="","","Zaal")</f>
        <v>Zaal</v>
      </c>
      <c r="F3" s="130" t="str">
        <f>IF($D3="","",Zaal!$E$11)</f>
        <v>WK</v>
      </c>
      <c r="G3" s="131" t="str">
        <f>IF($D3="","",Zaal!$G$11)</f>
        <v>8</v>
      </c>
      <c r="H3" s="131" t="str">
        <f>IF($D3="","",Zaal!$F$11)</f>
        <v>Za</v>
      </c>
      <c r="I3" s="131">
        <f>IF($D3="","",Zaal!$J$11)</f>
        <v>4</v>
      </c>
      <c r="J3" s="131">
        <f>IF($D3="","",Zaal!$K$11)</f>
        <v>4</v>
      </c>
      <c r="K3" s="132">
        <f>IFERROR(ROUND(Zaal!$L$11,1),"")</f>
        <v>22.6</v>
      </c>
      <c r="L3" s="131" t="str">
        <f ca="1">IFERROR(ROUND(Zaal!$P$11,0),"")</f>
        <v/>
      </c>
      <c r="M3" s="131" t="str">
        <f ca="1">IFERROR(ROUND(Zaal!$Q$11,0),"")</f>
        <v/>
      </c>
      <c r="N3" s="131" t="str">
        <f ca="1">IFERROR(ROUND(Zaal!$R$11,0),"")</f>
        <v/>
      </c>
      <c r="O3" s="131" t="str">
        <f ca="1">IFERROR(ROUND(Zaal!$S$11,0),"")</f>
        <v/>
      </c>
      <c r="P3" s="131">
        <f ca="1">IF($D3="","",Zaal!$P$10)</f>
        <v>0</v>
      </c>
      <c r="Q3" s="131">
        <f ca="1">IF($D3="","",Zaal!$Q$10)</f>
        <v>0</v>
      </c>
      <c r="R3" s="131">
        <f ca="1">IF($D3="","",Zaal!$R$10)</f>
        <v>0</v>
      </c>
      <c r="S3" s="131">
        <f ca="1">IF($D3="","",Zaal!$S$10)</f>
        <v>0</v>
      </c>
      <c r="T3" s="133">
        <f ca="1">IF($D3="","",Zaal!$T$10)</f>
        <v>0</v>
      </c>
      <c r="U3" s="133" t="str">
        <f>IFERROR(IF(VLOOKUP(D3,TeamsZ,5,0)=0,"",VLOOKUP(D3,TeamsZ,5,0)),"")</f>
        <v/>
      </c>
      <c r="V3" s="133" t="str">
        <f t="shared" si="1"/>
        <v/>
      </c>
      <c r="W3" s="129" t="str">
        <f>IF($D3="","",Zaal!$G$5)</f>
        <v>ZUIDWEST</v>
      </c>
      <c r="X3" s="129" t="str">
        <f>IF($D3="","",IF(Zaal!$AE$11=0,"",Zaal!$AE$11))</f>
        <v>3312 AD</v>
      </c>
      <c r="Y3" s="129" t="str">
        <f>IF($D3="","",IF(Zaal!$AF$11=0,"",Zaal!$AF$11))</f>
        <v>Dordrecht</v>
      </c>
    </row>
    <row r="4" spans="1:26" x14ac:dyDescent="0.2">
      <c r="A4" s="129" t="str">
        <f>IF($D4="","",Veld!$G$3)</f>
        <v>NCX19J3</v>
      </c>
      <c r="B4" s="129" t="str">
        <f>IF($D4="","",Veld!$E$2)</f>
        <v>Oranje Wit (D)</v>
      </c>
      <c r="C4" s="130" t="str">
        <f t="shared" si="0"/>
        <v>S</v>
      </c>
      <c r="D4" s="130" t="str">
        <f>UPPER(Veld!C31)</f>
        <v>S2</v>
      </c>
      <c r="E4" s="130" t="str">
        <f>IF($D4="","","Veld")</f>
        <v>Veld</v>
      </c>
      <c r="F4" s="130" t="str">
        <f>IF($D4="","",Veld!$E$31)</f>
        <v>WK</v>
      </c>
      <c r="G4" s="131" t="str">
        <f>IF($D4="","",Veld!$G$31)</f>
        <v>8</v>
      </c>
      <c r="H4" s="131" t="str">
        <f>IF($D4="","",Veld!$F$31)</f>
        <v>Za</v>
      </c>
      <c r="I4" s="131">
        <f>IF($D4="","",Veld!$J$31)</f>
        <v>3</v>
      </c>
      <c r="J4" s="131">
        <f>IF($D4="","",Veld!$K$31)</f>
        <v>4</v>
      </c>
      <c r="K4" s="132">
        <f>IFERROR(ROUND(Veld!$L$31,1),"")</f>
        <v>21</v>
      </c>
      <c r="L4" s="131" t="str">
        <f ca="1">IFERROR(ROUND(Veld!$P$31,0),"")</f>
        <v/>
      </c>
      <c r="M4" s="131" t="str">
        <f ca="1">IFERROR(ROUND(Veld!$Q$31,0),"")</f>
        <v/>
      </c>
      <c r="N4" s="131" t="str">
        <f ca="1">IFERROR(ROUND(Veld!$R$31,0),"")</f>
        <v/>
      </c>
      <c r="O4" s="131"/>
      <c r="P4" s="131">
        <f ca="1">IF($D4="","",Veld!$P$30)</f>
        <v>0</v>
      </c>
      <c r="Q4" s="131">
        <f ca="1">IF($D4="","",Veld!$Q$30)</f>
        <v>0</v>
      </c>
      <c r="R4" s="131">
        <f ca="1">IF($D4="","",Veld!$R$30)</f>
        <v>0</v>
      </c>
      <c r="S4" s="131"/>
      <c r="T4" s="133">
        <f ca="1">IF($D4="","",Veld!$T$30)</f>
        <v>-7</v>
      </c>
      <c r="U4" s="133" t="str">
        <f>IFERROR(IF(VLOOKUP(D4,TeamsV,5,0)=0,"",VLOOKUP(D4,TeamsV,5,0)),"")</f>
        <v/>
      </c>
      <c r="V4" s="133" t="str">
        <f t="shared" si="1"/>
        <v/>
      </c>
      <c r="W4" s="129" t="str">
        <f>IF($D4="","",Veld!$G$5)</f>
        <v>ZUIDWEST</v>
      </c>
      <c r="X4" s="129" t="str">
        <f>IF($D4="","",IF(Veld!$AE$31=0,"",Veld!$AE$31))</f>
        <v>3312 AD</v>
      </c>
      <c r="Y4" s="129" t="str">
        <f>IF($D4="","",IF(Veld!$AF$31=0,"",Veld!$AF$31))</f>
        <v>Dordrecht</v>
      </c>
    </row>
    <row r="5" spans="1:26" x14ac:dyDescent="0.2">
      <c r="A5" s="129" t="str">
        <f>IF($D5="","",Zaal!$G$3)</f>
        <v>NCX19J3</v>
      </c>
      <c r="B5" s="129" t="str">
        <f>IF($D5="","",Zaal!$E$2)</f>
        <v>Oranje Wit (D)</v>
      </c>
      <c r="C5" s="130" t="str">
        <f t="shared" si="0"/>
        <v>S</v>
      </c>
      <c r="D5" s="130" t="str">
        <f>UPPER(Zaal!C31)</f>
        <v>S2</v>
      </c>
      <c r="E5" s="130" t="str">
        <f>IF($D5="","","Zaal")</f>
        <v>Zaal</v>
      </c>
      <c r="F5" s="130" t="str">
        <f>IF($D5="","",Zaal!$E$31)</f>
        <v>WK</v>
      </c>
      <c r="G5" s="131" t="str">
        <f>IF($D5="","",Zaal!$G$31)</f>
        <v>8</v>
      </c>
      <c r="H5" s="131" t="str">
        <f>IF($D5="","",Zaal!$F$31)</f>
        <v>Za</v>
      </c>
      <c r="I5" s="131">
        <f>IF($D5="","",Zaal!$J$31)</f>
        <v>3</v>
      </c>
      <c r="J5" s="131">
        <f>IF($D5="","",Zaal!$K$31)</f>
        <v>4</v>
      </c>
      <c r="K5" s="132">
        <f>IFERROR(ROUND(Zaal!$L$31,1),"")</f>
        <v>21</v>
      </c>
      <c r="L5" s="131" t="str">
        <f ca="1">IFERROR(ROUND(Zaal!$P$31,0),"")</f>
        <v/>
      </c>
      <c r="M5" s="131" t="str">
        <f ca="1">IFERROR(ROUND(Zaal!$Q$31,0),"")</f>
        <v/>
      </c>
      <c r="N5" s="131" t="str">
        <f ca="1">IFERROR(ROUND(Zaal!$R$31,0),"")</f>
        <v/>
      </c>
      <c r="O5" s="131" t="str">
        <f ca="1">IFERROR(ROUND(Zaal!$S$31,0),"")</f>
        <v/>
      </c>
      <c r="P5" s="131">
        <f ca="1">IF($D5="","",Zaal!$P$30)</f>
        <v>0</v>
      </c>
      <c r="Q5" s="131">
        <f ca="1">IF($D5="","",Zaal!$Q$30)</f>
        <v>0</v>
      </c>
      <c r="R5" s="131">
        <f ca="1">IF($D5="","",Zaal!$R$30)</f>
        <v>0</v>
      </c>
      <c r="S5" s="131">
        <f ca="1">IF($D5="","",Zaal!$S$30)</f>
        <v>0</v>
      </c>
      <c r="T5" s="133">
        <f ca="1">IF($D5="","",Zaal!$T$30)</f>
        <v>0</v>
      </c>
      <c r="U5" s="133" t="str">
        <f>IFERROR(IF(VLOOKUP(D5,TeamsZ,5,0)=0,"",VLOOKUP(D5,TeamsZ,5,0)),"")</f>
        <v/>
      </c>
      <c r="V5" s="133" t="str">
        <f t="shared" si="1"/>
        <v/>
      </c>
      <c r="W5" s="129" t="str">
        <f>IF($D5="","",Zaal!$G$5)</f>
        <v>ZUIDWEST</v>
      </c>
      <c r="X5" s="129" t="str">
        <f>IF($D5="","",IF(Zaal!$AE$31=0,"",Zaal!$AE$31))</f>
        <v>3312 AD</v>
      </c>
      <c r="Y5" s="129" t="str">
        <f>IF($D5="","",IF(Zaal!$AF$31=0,"",Zaal!$AF$31))</f>
        <v>Dordrecht</v>
      </c>
    </row>
    <row r="6" spans="1:26" x14ac:dyDescent="0.2">
      <c r="A6" s="129" t="str">
        <f>IF($D6="","",Veld!$G$3)</f>
        <v>NCX19J3</v>
      </c>
      <c r="B6" s="129" t="str">
        <f>IF($D6="","",Veld!$E$2)</f>
        <v>Oranje Wit (D)</v>
      </c>
      <c r="C6" s="130" t="str">
        <f t="shared" si="0"/>
        <v>S</v>
      </c>
      <c r="D6" s="130" t="str">
        <f>UPPER(Veld!C51)</f>
        <v>S3</v>
      </c>
      <c r="E6" s="130" t="str">
        <f>IF($D6="","","Veld")</f>
        <v>Veld</v>
      </c>
      <c r="F6" s="130" t="str">
        <f>IF($D6="","",Veld!$E$51)</f>
        <v>WK</v>
      </c>
      <c r="G6" s="131" t="str">
        <f>IF($D6="","",Veld!$G$51)</f>
        <v>8</v>
      </c>
      <c r="H6" s="131" t="str">
        <f>IF($D6="","",Veld!$F$51)</f>
        <v>Za</v>
      </c>
      <c r="I6" s="131">
        <f>IF($D6="","",Veld!$J$51)</f>
        <v>4</v>
      </c>
      <c r="J6" s="131">
        <f>IF($D6="","",Veld!$K$51)</f>
        <v>4</v>
      </c>
      <c r="K6" s="132">
        <f>IFERROR(ROUND(Veld!$L$51,1),"")</f>
        <v>23.3</v>
      </c>
      <c r="L6" s="131" t="str">
        <f ca="1">IFERROR(ROUND(Veld!$P$51,0),"")</f>
        <v/>
      </c>
      <c r="M6" s="131" t="str">
        <f ca="1">IFERROR(ROUND(Veld!$Q$51,0),"")</f>
        <v/>
      </c>
      <c r="N6" s="131" t="str">
        <f ca="1">IFERROR(ROUND(Veld!$R$51,0),"")</f>
        <v/>
      </c>
      <c r="O6" s="131"/>
      <c r="P6" s="131">
        <f ca="1">IF($D6="","",Veld!$P$50)</f>
        <v>0</v>
      </c>
      <c r="Q6" s="131">
        <f ca="1">IF($D6="","",Veld!$Q$50)</f>
        <v>0</v>
      </c>
      <c r="R6" s="131">
        <f ca="1">IF($D6="","",Veld!$R$50)</f>
        <v>0</v>
      </c>
      <c r="S6" s="131"/>
      <c r="T6" s="133">
        <f ca="1">IF($D6="","",Veld!$T$50)</f>
        <v>-8</v>
      </c>
      <c r="U6" s="133" t="str">
        <f>IFERROR(IF(VLOOKUP(D6,TeamsV,5,0)=0,"",VLOOKUP(D6,TeamsV,5,0)),"")</f>
        <v/>
      </c>
      <c r="V6" s="133" t="str">
        <f t="shared" si="1"/>
        <v/>
      </c>
      <c r="W6" s="129" t="str">
        <f>IF($D6="","",Veld!$G$5)</f>
        <v>ZUIDWEST</v>
      </c>
      <c r="X6" s="129" t="str">
        <f>IF($D6="","",IF(Veld!$AE$51=0,"",Veld!$AE$51))</f>
        <v>3312 AD</v>
      </c>
      <c r="Y6" s="129" t="str">
        <f>IF($D6="","",IF(Veld!$AF$51=0,"",Veld!$AF$51))</f>
        <v>Dordrecht</v>
      </c>
    </row>
    <row r="7" spans="1:26" x14ac:dyDescent="0.2">
      <c r="A7" s="129" t="str">
        <f>IF($D7="","",Zaal!$G$3)</f>
        <v>NCX19J3</v>
      </c>
      <c r="B7" s="129" t="str">
        <f>IF($D7="","",Zaal!$E$2)</f>
        <v>Oranje Wit (D)</v>
      </c>
      <c r="C7" s="130" t="str">
        <f t="shared" si="0"/>
        <v>S</v>
      </c>
      <c r="D7" s="130" t="str">
        <f>UPPER(Zaal!C51)</f>
        <v>S3</v>
      </c>
      <c r="E7" s="130" t="str">
        <f>IF($D7="","","Zaal")</f>
        <v>Zaal</v>
      </c>
      <c r="F7" s="130" t="str">
        <f>IF($D7="","",Zaal!$E$51)</f>
        <v>WK</v>
      </c>
      <c r="G7" s="131" t="str">
        <f>IF($D7="","",Zaal!$G$51)</f>
        <v>8</v>
      </c>
      <c r="H7" s="131" t="str">
        <f>IF($D7="","",Zaal!$F$51)</f>
        <v>Za</v>
      </c>
      <c r="I7" s="131">
        <f>IF($D7="","",Zaal!$J$51)</f>
        <v>4</v>
      </c>
      <c r="J7" s="131">
        <f>IF($D7="","",Zaal!$K$51)</f>
        <v>4</v>
      </c>
      <c r="K7" s="132">
        <f>IFERROR(ROUND(Zaal!$L$51,1),"")</f>
        <v>23.3</v>
      </c>
      <c r="L7" s="131" t="str">
        <f ca="1">IFERROR(ROUND(Zaal!$P$51,0),"")</f>
        <v/>
      </c>
      <c r="M7" s="131" t="str">
        <f ca="1">IFERROR(ROUND(Zaal!$Q$51,0),"")</f>
        <v/>
      </c>
      <c r="N7" s="131" t="str">
        <f ca="1">IFERROR(ROUND(Zaal!$R$51,0),"")</f>
        <v/>
      </c>
      <c r="O7" s="131" t="str">
        <f ca="1">IFERROR(ROUND(Zaal!$S$51,0),"")</f>
        <v/>
      </c>
      <c r="P7" s="131">
        <f ca="1">IF($D7="","",Zaal!$P$50)</f>
        <v>0</v>
      </c>
      <c r="Q7" s="131">
        <f ca="1">IF($D7="","",Zaal!$Q$50)</f>
        <v>0</v>
      </c>
      <c r="R7" s="131">
        <f ca="1">IF($D7="","",Zaal!$R$50)</f>
        <v>0</v>
      </c>
      <c r="S7" s="131">
        <f ca="1">IF($D7="","",Zaal!$S$50)</f>
        <v>0</v>
      </c>
      <c r="T7" s="133">
        <f ca="1">IF($D7="","",Zaal!$T$50)</f>
        <v>0</v>
      </c>
      <c r="U7" s="133" t="str">
        <f>IFERROR(IF(VLOOKUP(D7,TeamsZ,5,0)=0,"",VLOOKUP(D7,TeamsZ,5,0)),"")</f>
        <v/>
      </c>
      <c r="V7" s="133" t="str">
        <f t="shared" si="1"/>
        <v/>
      </c>
      <c r="W7" s="129" t="str">
        <f>IF($D7="","",Zaal!$G$5)</f>
        <v>ZUIDWEST</v>
      </c>
      <c r="X7" s="129" t="str">
        <f>IF($D7="","",IF(Zaal!$AE$51=0,"",Zaal!$AE$51))</f>
        <v>3312 AD</v>
      </c>
      <c r="Y7" s="129" t="str">
        <f>IF($D7="","",IF(Zaal!$AF$51=0,"",Zaal!$AF$51))</f>
        <v>Dordrecht</v>
      </c>
    </row>
    <row r="8" spans="1:26" x14ac:dyDescent="0.2">
      <c r="A8" s="129" t="str">
        <f>IF($D8="","",Veld!$G$3)</f>
        <v>NCX19J3</v>
      </c>
      <c r="B8" s="129" t="str">
        <f>IF($D8="","",Veld!$E$2)</f>
        <v>Oranje Wit (D)</v>
      </c>
      <c r="C8" s="130" t="str">
        <f t="shared" si="0"/>
        <v>S</v>
      </c>
      <c r="D8" s="130" t="str">
        <f>UPPER(Veld!C71)</f>
        <v>S4</v>
      </c>
      <c r="E8" s="130" t="str">
        <f>IF($D8="","","Veld")</f>
        <v>Veld</v>
      </c>
      <c r="F8" s="130" t="str">
        <f>IF($D8="","",Veld!$E$71)</f>
        <v>WK</v>
      </c>
      <c r="G8" s="131" t="str">
        <f>IF($D8="","",Veld!$G$71)</f>
        <v>8</v>
      </c>
      <c r="H8" s="131" t="str">
        <f>IF($D8="","",Veld!$F$71)</f>
        <v>Za</v>
      </c>
      <c r="I8" s="131">
        <f>IF($D8="","",Veld!$J$71)</f>
        <v>6</v>
      </c>
      <c r="J8" s="131">
        <f>IF($D8="","",Veld!$K$71)</f>
        <v>4</v>
      </c>
      <c r="K8" s="132">
        <f>IFERROR(ROUND(Veld!$L$71,1),"")</f>
        <v>37.6</v>
      </c>
      <c r="L8" s="131" t="str">
        <f ca="1">IFERROR(ROUND(Veld!$P$71,0),"")</f>
        <v/>
      </c>
      <c r="M8" s="131" t="str">
        <f ca="1">IFERROR(ROUND(Veld!$Q$71,0),"")</f>
        <v/>
      </c>
      <c r="N8" s="131" t="str">
        <f ca="1">IFERROR(ROUND(Veld!$R$71,0),"")</f>
        <v/>
      </c>
      <c r="O8" s="131"/>
      <c r="P8" s="131">
        <f ca="1">IF($D8="","",Veld!$P$70)</f>
        <v>0</v>
      </c>
      <c r="Q8" s="131">
        <f ca="1">IF($D8="","",Veld!$Q$70)</f>
        <v>0</v>
      </c>
      <c r="R8" s="131">
        <f ca="1">IF($D8="","",Veld!$R$70)</f>
        <v>0</v>
      </c>
      <c r="S8" s="131"/>
      <c r="T8" s="133">
        <f ca="1">IF($D8="","",Veld!$T$70)</f>
        <v>-10</v>
      </c>
      <c r="U8" s="133" t="str">
        <f>IFERROR(IF(VLOOKUP(D8,TeamsV,5,0)=0,"",VLOOKUP(D8,TeamsV,5,0)),"")</f>
        <v/>
      </c>
      <c r="V8" s="133" t="str">
        <f t="shared" si="1"/>
        <v/>
      </c>
      <c r="W8" s="129" t="str">
        <f>IF($D8="","",Veld!$G$5)</f>
        <v>ZUIDWEST</v>
      </c>
      <c r="X8" s="129" t="str">
        <f>IF($D8="","",IF(Veld!$AE$71=0,"",Veld!$AE$71))</f>
        <v>3312 AD</v>
      </c>
      <c r="Y8" s="129" t="str">
        <f>IF($D8="","",IF(Veld!$AF$71=0,"",Veld!$AF$71))</f>
        <v>Dordrecht</v>
      </c>
    </row>
    <row r="9" spans="1:26" x14ac:dyDescent="0.2">
      <c r="A9" s="129" t="str">
        <f>IF($D9="","",Zaal!$G$3)</f>
        <v>NCX19J3</v>
      </c>
      <c r="B9" s="129" t="str">
        <f>IF($D9="","",Zaal!$E$2)</f>
        <v>Oranje Wit (D)</v>
      </c>
      <c r="C9" s="130" t="str">
        <f t="shared" si="0"/>
        <v>S</v>
      </c>
      <c r="D9" s="130" t="str">
        <f>UPPER(Zaal!C71)</f>
        <v>S4</v>
      </c>
      <c r="E9" s="130" t="str">
        <f>IF($D9="","","Zaal")</f>
        <v>Zaal</v>
      </c>
      <c r="F9" s="130" t="str">
        <f>IF($D9="","",Zaal!$E$71)</f>
        <v>WK</v>
      </c>
      <c r="G9" s="131" t="str">
        <f>IF($D9="","",Zaal!$G$71)</f>
        <v>8</v>
      </c>
      <c r="H9" s="131" t="str">
        <f>IF($D9="","",Zaal!$F$71)</f>
        <v>Za</v>
      </c>
      <c r="I9" s="131">
        <f>IF($D9="","",Zaal!$J$71)</f>
        <v>6</v>
      </c>
      <c r="J9" s="131">
        <f>IF($D9="","",Zaal!$K$71)</f>
        <v>4</v>
      </c>
      <c r="K9" s="132">
        <f>IFERROR(ROUND(Zaal!$L$71,1),"")</f>
        <v>37.6</v>
      </c>
      <c r="L9" s="131" t="str">
        <f ca="1">IFERROR(ROUND(Zaal!$P$71,0),"")</f>
        <v/>
      </c>
      <c r="M9" s="131" t="str">
        <f ca="1">IFERROR(ROUND(Zaal!$Q$71,0),"")</f>
        <v/>
      </c>
      <c r="N9" s="131" t="str">
        <f ca="1">IFERROR(ROUND(Zaal!$R$71,0),"")</f>
        <v/>
      </c>
      <c r="O9" s="131" t="str">
        <f ca="1">IFERROR(ROUND(Zaal!$S$71,0),"")</f>
        <v/>
      </c>
      <c r="P9" s="131">
        <f ca="1">IF($D9="","",Zaal!$P$70)</f>
        <v>0</v>
      </c>
      <c r="Q9" s="131">
        <f ca="1">IF($D9="","",Zaal!$Q$70)</f>
        <v>0</v>
      </c>
      <c r="R9" s="131">
        <f ca="1">IF($D9="","",Zaal!$R$70)</f>
        <v>0</v>
      </c>
      <c r="S9" s="131">
        <f ca="1">IF($D9="","",Zaal!$S$70)</f>
        <v>0</v>
      </c>
      <c r="T9" s="133">
        <f ca="1">IF($D9="","",Zaal!$T$70)</f>
        <v>0</v>
      </c>
      <c r="U9" s="133" t="str">
        <f>IFERROR(IF(VLOOKUP(D9,TeamsZ,5,0)=0,"",VLOOKUP(D9,TeamsZ,5,0)),"")</f>
        <v/>
      </c>
      <c r="V9" s="133" t="str">
        <f t="shared" si="1"/>
        <v/>
      </c>
      <c r="W9" s="129" t="str">
        <f>IF($D9="","",Zaal!$G$5)</f>
        <v>ZUIDWEST</v>
      </c>
      <c r="X9" s="129" t="str">
        <f>IF($D9="","",IF(Zaal!$AE$71=0,"",Zaal!$AE$71))</f>
        <v>3312 AD</v>
      </c>
      <c r="Y9" s="129" t="str">
        <f>IF($D9="","",IF(Zaal!$AF$71=0,"",Zaal!$AF$71))</f>
        <v>Dordrecht</v>
      </c>
    </row>
    <row r="10" spans="1:26" x14ac:dyDescent="0.2">
      <c r="A10" s="129" t="str">
        <f>IF($D10="","",Veld!$G$3)</f>
        <v>NCX19J3</v>
      </c>
      <c r="B10" s="129" t="str">
        <f>IF($D10="","",Veld!$E$2)</f>
        <v>Oranje Wit (D)</v>
      </c>
      <c r="C10" s="130" t="str">
        <f t="shared" si="0"/>
        <v>S</v>
      </c>
      <c r="D10" s="130" t="str">
        <f>UPPER(Veld!C91)</f>
        <v>S5</v>
      </c>
      <c r="E10" s="130" t="str">
        <f>IF($D10="","","Veld")</f>
        <v>Veld</v>
      </c>
      <c r="F10" s="130" t="str">
        <f>IF($D10="","",Veld!$E$91)</f>
        <v>BK</v>
      </c>
      <c r="G10" s="131" t="str">
        <f>IF($D10="","",Veld!$G$91)</f>
        <v>8</v>
      </c>
      <c r="H10" s="131" t="str">
        <f>IF($D10="","",Veld!$F$91)</f>
        <v>Za</v>
      </c>
      <c r="I10" s="131">
        <f>IF($D10="","",Veld!$J$91)</f>
        <v>4</v>
      </c>
      <c r="J10" s="131">
        <f>IF($D10="","",Veld!$K$91)</f>
        <v>5</v>
      </c>
      <c r="K10" s="132">
        <f>IFERROR(ROUND(Veld!$L$91,1),"")</f>
        <v>27.1</v>
      </c>
      <c r="L10" s="131" t="str">
        <f ca="1">IFERROR(ROUND(Veld!$P$91,0),"")</f>
        <v/>
      </c>
      <c r="M10" s="131" t="str">
        <f ca="1">IFERROR(ROUND(Veld!$Q$91,0),"")</f>
        <v/>
      </c>
      <c r="N10" s="131" t="str">
        <f ca="1">IFERROR(ROUND(Veld!$R$91,0),"")</f>
        <v/>
      </c>
      <c r="O10" s="131"/>
      <c r="P10" s="131">
        <f ca="1">IF($D10="","",Veld!$P$90)</f>
        <v>0</v>
      </c>
      <c r="Q10" s="131">
        <f ca="1">IF($D10="","",Veld!$Q$90)</f>
        <v>0</v>
      </c>
      <c r="R10" s="131">
        <f ca="1">IF($D10="","",Veld!$R$90)</f>
        <v>0</v>
      </c>
      <c r="S10" s="131"/>
      <c r="T10" s="133">
        <f ca="1">IF($D10="","",Veld!$T$90)</f>
        <v>-9</v>
      </c>
      <c r="U10" s="133" t="str">
        <f>IFERROR(IF(VLOOKUP(D10,TeamsV,5,0)=0,"",VLOOKUP(D10,TeamsV,5,0)),"")</f>
        <v/>
      </c>
      <c r="V10" s="133" t="str">
        <f t="shared" si="1"/>
        <v/>
      </c>
      <c r="W10" s="129" t="str">
        <f>IF($D10="","",Veld!$G$5)</f>
        <v>ZUIDWEST</v>
      </c>
      <c r="X10" s="129" t="str">
        <f>IF($D10="","",IF(Veld!$AE$91=0,"",Veld!$AE$91))</f>
        <v>3312 AD</v>
      </c>
      <c r="Y10" s="129" t="str">
        <f>IF($D10="","",IF(Veld!$AF$91=0,"",Veld!$AF$91))</f>
        <v>Dordrecht</v>
      </c>
    </row>
    <row r="11" spans="1:26" x14ac:dyDescent="0.2">
      <c r="A11" s="129" t="str">
        <f>IF($D11="","",Zaal!$G$3)</f>
        <v>NCX19J3</v>
      </c>
      <c r="B11" s="129" t="str">
        <f>IF($D11="","",Zaal!$E$2)</f>
        <v>Oranje Wit (D)</v>
      </c>
      <c r="C11" s="130" t="str">
        <f t="shared" si="0"/>
        <v>S</v>
      </c>
      <c r="D11" s="130" t="str">
        <f>UPPER(Zaal!C91)</f>
        <v>S5</v>
      </c>
      <c r="E11" s="130" t="str">
        <f>IF($D11="","","Zaal")</f>
        <v>Zaal</v>
      </c>
      <c r="F11" s="130" t="str">
        <f>IF($D11="","",Zaal!$E$91)</f>
        <v>BK</v>
      </c>
      <c r="G11" s="131" t="str">
        <f>IF($D11="","",Zaal!$G$91)</f>
        <v>8</v>
      </c>
      <c r="H11" s="131" t="str">
        <f>IF($D11="","",Zaal!$F$91)</f>
        <v>Za</v>
      </c>
      <c r="I11" s="131">
        <f>IF($D11="","",Zaal!$J$91)</f>
        <v>4</v>
      </c>
      <c r="J11" s="131">
        <f>IF($D11="","",Zaal!$K$91)</f>
        <v>5</v>
      </c>
      <c r="K11" s="132">
        <f>IFERROR(ROUND(Zaal!$L$91,1),"")</f>
        <v>27.1</v>
      </c>
      <c r="L11" s="131" t="str">
        <f ca="1">IFERROR(ROUND(Zaal!$P$91,0),"")</f>
        <v/>
      </c>
      <c r="M11" s="131" t="str">
        <f ca="1">IFERROR(ROUND(Zaal!$Q$91,0),"")</f>
        <v/>
      </c>
      <c r="N11" s="131" t="str">
        <f ca="1">IFERROR(ROUND(Zaal!$R$91,0),"")</f>
        <v/>
      </c>
      <c r="O11" s="131" t="str">
        <f ca="1">IFERROR(ROUND(Zaal!$S$91,0),"")</f>
        <v/>
      </c>
      <c r="P11" s="131">
        <f ca="1">IF($D11="","",Zaal!$P$90)</f>
        <v>0</v>
      </c>
      <c r="Q11" s="131">
        <f ca="1">IF($D11="","",Zaal!$Q$90)</f>
        <v>0</v>
      </c>
      <c r="R11" s="131">
        <f ca="1">IF($D11="","",Zaal!$R$90)</f>
        <v>0</v>
      </c>
      <c r="S11" s="131">
        <f ca="1">IF($D11="","",Zaal!$S$90)</f>
        <v>0</v>
      </c>
      <c r="T11" s="133">
        <f ca="1">IF($D11="","",Zaal!$T$90)</f>
        <v>0</v>
      </c>
      <c r="U11" s="133" t="str">
        <f>IFERROR(IF(VLOOKUP(D11,TeamsZ,5,0)=0,"",VLOOKUP(D11,TeamsZ,5,0)),"")</f>
        <v/>
      </c>
      <c r="V11" s="133" t="str">
        <f t="shared" si="1"/>
        <v/>
      </c>
      <c r="W11" s="129" t="str">
        <f>IF($D11="","",Zaal!$G$5)</f>
        <v>ZUIDWEST</v>
      </c>
      <c r="X11" s="129" t="str">
        <f>IF($D11="","",IF(Zaal!$AE$91=0,"",Zaal!$AE$91))</f>
        <v>3312 AD</v>
      </c>
      <c r="Y11" s="129" t="str">
        <f>IF($D11="","",IF(Zaal!$AF$91=0,"",Zaal!$AF$91))</f>
        <v>Dordrecht</v>
      </c>
    </row>
    <row r="12" spans="1:26" x14ac:dyDescent="0.2">
      <c r="A12" s="129" t="str">
        <f>IF($D12="","",Veld!$G$3)</f>
        <v>NCX19J3</v>
      </c>
      <c r="B12" s="129" t="str">
        <f>IF($D12="","",Veld!$E$2)</f>
        <v>Oranje Wit (D)</v>
      </c>
      <c r="C12" s="130" t="str">
        <f t="shared" si="0"/>
        <v>S</v>
      </c>
      <c r="D12" s="130" t="str">
        <f>UPPER(Veld!C111)</f>
        <v>S6</v>
      </c>
      <c r="E12" s="130" t="str">
        <f>IF($D12="","","Veld")</f>
        <v>Veld</v>
      </c>
      <c r="F12" s="130" t="str">
        <f>IF($D12="","",Veld!$E$111)</f>
        <v>BK</v>
      </c>
      <c r="G12" s="131" t="str">
        <f>IF($D12="","",Veld!$G$111)</f>
        <v>8</v>
      </c>
      <c r="H12" s="131" t="str">
        <f>IF($D12="","",Veld!$F$111)</f>
        <v>Za</v>
      </c>
      <c r="I12" s="131">
        <f>IF($D12="","",Veld!$J$111)</f>
        <v>6</v>
      </c>
      <c r="J12" s="131">
        <f>IF($D12="","",Veld!$K$111)</f>
        <v>6</v>
      </c>
      <c r="K12" s="132">
        <f>IFERROR(ROUND(Veld!$L$111,1),"")</f>
        <v>33.299999999999997</v>
      </c>
      <c r="L12" s="131" t="str">
        <f ca="1">IFERROR(ROUND(Veld!$P$111,0),"")</f>
        <v/>
      </c>
      <c r="M12" s="131" t="str">
        <f ca="1">IFERROR(ROUND(Veld!$Q$111,0),"")</f>
        <v/>
      </c>
      <c r="N12" s="131" t="str">
        <f ca="1">IFERROR(ROUND(Veld!$R$111,0),"")</f>
        <v/>
      </c>
      <c r="O12" s="131"/>
      <c r="P12" s="131">
        <f ca="1">IF($D12="","",Veld!$P$110)</f>
        <v>0</v>
      </c>
      <c r="Q12" s="131">
        <f ca="1">IF($D12="","",Veld!$Q$110)</f>
        <v>0</v>
      </c>
      <c r="R12" s="131">
        <f ca="1">IF($D12="","",Veld!$R$110)</f>
        <v>0</v>
      </c>
      <c r="S12" s="131"/>
      <c r="T12" s="133">
        <f ca="1">IF($D12="","",Veld!$T$110)</f>
        <v>-12</v>
      </c>
      <c r="U12" s="133" t="str">
        <f>IFERROR(IF(VLOOKUP(D12,TeamsV,5,0)=0,"",VLOOKUP(D12,TeamsV,5,0)),"")</f>
        <v/>
      </c>
      <c r="V12" s="133" t="str">
        <f t="shared" si="1"/>
        <v/>
      </c>
      <c r="W12" s="129" t="str">
        <f>IF($D12="","",Veld!$G$5)</f>
        <v>ZUIDWEST</v>
      </c>
      <c r="X12" s="129" t="str">
        <f>IF($D12="","",IF(Veld!$AE$111=0,"",Veld!$AE$111))</f>
        <v>3312 AD</v>
      </c>
      <c r="Y12" s="129" t="str">
        <f>IF($D12="","",IF(Veld!$AF$111=0,"",Veld!$AF$111))</f>
        <v>Dordrecht</v>
      </c>
    </row>
    <row r="13" spans="1:26" x14ac:dyDescent="0.2">
      <c r="A13" s="129" t="str">
        <f>IF($D13="","",Zaal!$G$3)</f>
        <v>NCX19J3</v>
      </c>
      <c r="B13" s="129" t="str">
        <f>IF($D13="","",Zaal!$E$2)</f>
        <v>Oranje Wit (D)</v>
      </c>
      <c r="C13" s="130" t="str">
        <f t="shared" si="0"/>
        <v>S</v>
      </c>
      <c r="D13" s="130" t="str">
        <f>UPPER(Zaal!C111)</f>
        <v>S6</v>
      </c>
      <c r="E13" s="130" t="str">
        <f>IF($D13="","","Zaal")</f>
        <v>Zaal</v>
      </c>
      <c r="F13" s="130" t="str">
        <f>IF($D13="","",Zaal!$E$111)</f>
        <v>BK</v>
      </c>
      <c r="G13" s="131" t="str">
        <f>IF($D13="","",Zaal!$G$111)</f>
        <v>8</v>
      </c>
      <c r="H13" s="131" t="str">
        <f>IF($D13="","",Zaal!$F$111)</f>
        <v>Za</v>
      </c>
      <c r="I13" s="131">
        <f>IF($D13="","",Zaal!$J$111)</f>
        <v>6</v>
      </c>
      <c r="J13" s="131">
        <f>IF($D13="","",Zaal!$K$111)</f>
        <v>6</v>
      </c>
      <c r="K13" s="132">
        <f>IFERROR(ROUND(Zaal!$L$111,1),"")</f>
        <v>33.299999999999997</v>
      </c>
      <c r="L13" s="131" t="str">
        <f ca="1">IFERROR(ROUND(Zaal!$P$111,0),"")</f>
        <v/>
      </c>
      <c r="M13" s="131" t="str">
        <f ca="1">IFERROR(ROUND(Zaal!$Q$111,0),"")</f>
        <v/>
      </c>
      <c r="N13" s="131" t="str">
        <f ca="1">IFERROR(ROUND(Zaal!$R$111,0),"")</f>
        <v/>
      </c>
      <c r="O13" s="131" t="str">
        <f ca="1">IFERROR(ROUND(Zaal!$S$111,0),"")</f>
        <v/>
      </c>
      <c r="P13" s="131">
        <f ca="1">IF($D13="","",Zaal!$P$110)</f>
        <v>0</v>
      </c>
      <c r="Q13" s="131">
        <f ca="1">IF($D13="","",Zaal!$Q$110)</f>
        <v>0</v>
      </c>
      <c r="R13" s="131">
        <f ca="1">IF($D13="","",Zaal!$R$110)</f>
        <v>0</v>
      </c>
      <c r="S13" s="131">
        <f ca="1">IF($D13="","",Zaal!$S$110)</f>
        <v>0</v>
      </c>
      <c r="T13" s="133">
        <f ca="1">IF($D13="","",Zaal!$T$110)</f>
        <v>0</v>
      </c>
      <c r="U13" s="133" t="str">
        <f>IFERROR(IF(VLOOKUP(D13,TeamsZ,5,0)=0,"",VLOOKUP(D13,TeamsZ,5,0)),"")</f>
        <v/>
      </c>
      <c r="V13" s="133" t="str">
        <f t="shared" si="1"/>
        <v/>
      </c>
      <c r="W13" s="129" t="str">
        <f>IF($D13="","",Zaal!$G$5)</f>
        <v>ZUIDWEST</v>
      </c>
      <c r="X13" s="129" t="str">
        <f>IF($D13="","",IF(Zaal!$AE$111=0,"",Zaal!$AE$111))</f>
        <v>3312 AD</v>
      </c>
      <c r="Y13" s="129" t="str">
        <f>IF($D13="","",IF(Zaal!$AF$111=0,"",Zaal!$AF$111))</f>
        <v>Dordrecht</v>
      </c>
    </row>
    <row r="14" spans="1:26" x14ac:dyDescent="0.2">
      <c r="A14" s="129" t="str">
        <f>IF($D14="","",Veld!$G$3)</f>
        <v>NCX19J3</v>
      </c>
      <c r="B14" s="129" t="str">
        <f>IF($D14="","",Veld!$E$2)</f>
        <v>Oranje Wit (D)</v>
      </c>
      <c r="C14" s="130" t="str">
        <f t="shared" si="0"/>
        <v>A</v>
      </c>
      <c r="D14" s="130" t="str">
        <f>UPPER(Veld!C131)</f>
        <v>A1</v>
      </c>
      <c r="E14" s="130" t="str">
        <f>IF($D14="","","Veld")</f>
        <v>Veld</v>
      </c>
      <c r="F14" s="130" t="str">
        <f>IF($D14="","",Veld!$E$131)</f>
        <v>WK</v>
      </c>
      <c r="G14" s="131" t="str">
        <f>IF($D14="","",Veld!$G$131)</f>
        <v>8</v>
      </c>
      <c r="H14" s="131" t="str">
        <f>IF($D14="","",Veld!$F$131)</f>
        <v>Za</v>
      </c>
      <c r="I14" s="131">
        <f>IF($D14="","",Veld!$J$131)</f>
        <v>4</v>
      </c>
      <c r="J14" s="131">
        <f>IF($D14="","",Veld!$K$131)</f>
        <v>4</v>
      </c>
      <c r="K14" s="132">
        <f>IFERROR(ROUND(Veld!$L$131,1),"")</f>
        <v>17.399999999999999</v>
      </c>
      <c r="L14" s="131" t="str">
        <f ca="1">IFERROR(ROUND(Veld!$P$131,0),"")</f>
        <v/>
      </c>
      <c r="M14" s="131" t="str">
        <f ca="1">IFERROR(ROUND(Veld!$Q$131,0),"")</f>
        <v/>
      </c>
      <c r="N14" s="131" t="str">
        <f ca="1">IFERROR(ROUND(Veld!$R$131,0),"")</f>
        <v/>
      </c>
      <c r="O14" s="131"/>
      <c r="P14" s="131">
        <f ca="1">IF($D14="","",Veld!$P$130)</f>
        <v>0</v>
      </c>
      <c r="Q14" s="131">
        <f ca="1">IF($D14="","",Veld!$Q$130)</f>
        <v>0</v>
      </c>
      <c r="R14" s="131">
        <f ca="1">IF($D14="","",Veld!$R$130)</f>
        <v>0</v>
      </c>
      <c r="S14" s="131"/>
      <c r="T14" s="133">
        <f ca="1">IF($D14="","",Veld!$T$130)</f>
        <v>-8</v>
      </c>
      <c r="U14" s="133" t="str">
        <f>IFERROR(IF(VLOOKUP(D14,TeamsV,5,0)=0,"",VLOOKUP(D14,TeamsV,5,0)),"")</f>
        <v/>
      </c>
      <c r="V14" s="133" t="str">
        <f t="shared" si="1"/>
        <v/>
      </c>
      <c r="W14" s="129" t="str">
        <f>IF($D14="","",Veld!$G$5)</f>
        <v>ZUIDWEST</v>
      </c>
      <c r="X14" s="129" t="str">
        <f>IF($D14="","",IF(Veld!$AE$131=0,"",Veld!$AE$131))</f>
        <v>3312 AD</v>
      </c>
      <c r="Y14" s="129" t="str">
        <f>IF($D14="","",IF(Veld!$AF$131=0,"",Veld!$AF$131))</f>
        <v>Dordrecht</v>
      </c>
    </row>
    <row r="15" spans="1:26" x14ac:dyDescent="0.2">
      <c r="A15" s="129" t="str">
        <f>IF($D15="","",Zaal!$G$3)</f>
        <v>NCX19J3</v>
      </c>
      <c r="B15" s="129" t="str">
        <f>IF($D15="","",Zaal!$E$2)</f>
        <v>Oranje Wit (D)</v>
      </c>
      <c r="C15" s="130" t="str">
        <f t="shared" si="0"/>
        <v>A</v>
      </c>
      <c r="D15" s="130" t="str">
        <f>UPPER(Zaal!C131)</f>
        <v>A1</v>
      </c>
      <c r="E15" s="130" t="str">
        <f>IF($D15="","","Zaal")</f>
        <v>Zaal</v>
      </c>
      <c r="F15" s="130" t="str">
        <f>IF($D15="","",Zaal!$E$131)</f>
        <v>WK</v>
      </c>
      <c r="G15" s="131" t="str">
        <f>IF($D15="","",Zaal!$G$131)</f>
        <v>8</v>
      </c>
      <c r="H15" s="131" t="str">
        <f>IF($D15="","",Zaal!$F$131)</f>
        <v>Za</v>
      </c>
      <c r="I15" s="131">
        <f>IF($D15="","",Zaal!$J$131)</f>
        <v>4</v>
      </c>
      <c r="J15" s="131">
        <f>IF($D15="","",Zaal!$K$131)</f>
        <v>4</v>
      </c>
      <c r="K15" s="132">
        <f>IFERROR(ROUND(Zaal!$L$131,1),"")</f>
        <v>17.399999999999999</v>
      </c>
      <c r="L15" s="131" t="str">
        <f ca="1">IFERROR(ROUND(Zaal!$P$131,0),"")</f>
        <v/>
      </c>
      <c r="M15" s="131" t="str">
        <f ca="1">IFERROR(ROUND(Zaal!$Q$131,0),"")</f>
        <v/>
      </c>
      <c r="N15" s="131" t="str">
        <f ca="1">IFERROR(ROUND(Zaal!$R$131,0),"")</f>
        <v/>
      </c>
      <c r="O15" s="131" t="str">
        <f ca="1">IFERROR(ROUND(Zaal!$S$131,0),"")</f>
        <v/>
      </c>
      <c r="P15" s="131">
        <f ca="1">IF($D15="","",Zaal!$P$130)</f>
        <v>0</v>
      </c>
      <c r="Q15" s="131">
        <f ca="1">IF($D15="","",Zaal!$Q$130)</f>
        <v>0</v>
      </c>
      <c r="R15" s="131">
        <f ca="1">IF($D15="","",Zaal!$R$130)</f>
        <v>0</v>
      </c>
      <c r="S15" s="131">
        <f ca="1">IF($D15="","",Zaal!$S$130)</f>
        <v>0</v>
      </c>
      <c r="T15" s="133">
        <f ca="1">IF($D15="","",Zaal!$T$130)</f>
        <v>0</v>
      </c>
      <c r="U15" s="133" t="str">
        <f>IFERROR(IF(VLOOKUP(D15,TeamsZ,5,0)=0,"",VLOOKUP(D15,TeamsZ,5,0)),"")</f>
        <v/>
      </c>
      <c r="V15" s="133" t="str">
        <f t="shared" si="1"/>
        <v/>
      </c>
      <c r="W15" s="129" t="str">
        <f>IF($D15="","",Zaal!$G$5)</f>
        <v>ZUIDWEST</v>
      </c>
      <c r="X15" s="129" t="str">
        <f>IF($D15="","",IF(Zaal!$AE$131=0,"",Zaal!$AE$131))</f>
        <v>3312 AD</v>
      </c>
      <c r="Y15" s="129" t="str">
        <f>IF($D15="","",IF(Zaal!$AF$131=0,"",Zaal!$AF$131))</f>
        <v>Dordrecht</v>
      </c>
    </row>
    <row r="16" spans="1:26" x14ac:dyDescent="0.2">
      <c r="A16" s="129" t="str">
        <f>IF($D16="","",Veld!$G$3)</f>
        <v>NCX19J3</v>
      </c>
      <c r="B16" s="129" t="str">
        <f>IF($D16="","",Veld!$E$2)</f>
        <v>Oranje Wit (D)</v>
      </c>
      <c r="C16" s="130" t="str">
        <f t="shared" si="0"/>
        <v>A</v>
      </c>
      <c r="D16" s="130" t="str">
        <f>UPPER(Veld!C151)</f>
        <v>A2</v>
      </c>
      <c r="E16" s="130" t="str">
        <f>IF($D16="","","Veld")</f>
        <v>Veld</v>
      </c>
      <c r="F16" s="130" t="str">
        <f>IF($D16="","",Veld!$E$151)</f>
        <v>WK</v>
      </c>
      <c r="G16" s="131" t="str">
        <f>IF($D16="","",Veld!$G$151)</f>
        <v>8</v>
      </c>
      <c r="H16" s="131" t="str">
        <f>IF($D16="","",Veld!$F$151)</f>
        <v>Za</v>
      </c>
      <c r="I16" s="131">
        <f>IF($D16="","",Veld!$J$151)</f>
        <v>5</v>
      </c>
      <c r="J16" s="131">
        <f>IF($D16="","",Veld!$K$151)</f>
        <v>5</v>
      </c>
      <c r="K16" s="132">
        <f>IFERROR(ROUND(Veld!$L$151,1),"")</f>
        <v>17.5</v>
      </c>
      <c r="L16" s="131" t="str">
        <f ca="1">IFERROR(ROUND(Veld!$P$151,0),"")</f>
        <v/>
      </c>
      <c r="M16" s="131" t="str">
        <f ca="1">IFERROR(ROUND(Veld!$Q$151,0),"")</f>
        <v/>
      </c>
      <c r="N16" s="131" t="str">
        <f ca="1">IFERROR(ROUND(Veld!$R$151,0),"")</f>
        <v/>
      </c>
      <c r="O16" s="131"/>
      <c r="P16" s="131">
        <f ca="1">IF($D16="","",Veld!$P$150)</f>
        <v>0</v>
      </c>
      <c r="Q16" s="131">
        <f ca="1">IF($D16="","",Veld!$Q$150)</f>
        <v>0</v>
      </c>
      <c r="R16" s="131">
        <f ca="1">IF($D16="","",Veld!$R$150)</f>
        <v>0</v>
      </c>
      <c r="S16" s="131"/>
      <c r="T16" s="133">
        <f ca="1">IF($D16="","",Veld!$T$150)</f>
        <v>-10</v>
      </c>
      <c r="U16" s="133" t="str">
        <f>IFERROR(IF(VLOOKUP(D16,TeamsV,5,0)=0,"",VLOOKUP(D16,TeamsV,5,0)),"")</f>
        <v/>
      </c>
      <c r="V16" s="133" t="str">
        <f t="shared" si="1"/>
        <v/>
      </c>
      <c r="W16" s="129" t="str">
        <f>IF($D16="","",Veld!$G$5)</f>
        <v>ZUIDWEST</v>
      </c>
      <c r="X16" s="129" t="str">
        <f>IF($D16="","",IF(Veld!$AE$151=0,"",Veld!$AE$151))</f>
        <v>3312 AD</v>
      </c>
      <c r="Y16" s="129" t="str">
        <f>IF($D16="","",IF(Veld!$AF$151=0,"",Veld!$AF$151))</f>
        <v>Dordrecht</v>
      </c>
    </row>
    <row r="17" spans="1:25" x14ac:dyDescent="0.2">
      <c r="A17" s="129" t="str">
        <f>IF($D17="","",Zaal!$G$3)</f>
        <v>NCX19J3</v>
      </c>
      <c r="B17" s="129" t="str">
        <f>IF($D17="","",Zaal!$E$2)</f>
        <v>Oranje Wit (D)</v>
      </c>
      <c r="C17" s="130" t="str">
        <f t="shared" si="0"/>
        <v>A</v>
      </c>
      <c r="D17" s="130" t="str">
        <f>UPPER(Zaal!C151)</f>
        <v>A2</v>
      </c>
      <c r="E17" s="130" t="str">
        <f>IF($D17="","","Zaal")</f>
        <v>Zaal</v>
      </c>
      <c r="F17" s="130" t="str">
        <f>IF($D17="","",Zaal!$E$151)</f>
        <v>WK</v>
      </c>
      <c r="G17" s="131" t="str">
        <f>IF($D17="","",Zaal!$G$151)</f>
        <v>8</v>
      </c>
      <c r="H17" s="131" t="str">
        <f>IF($D17="","",Zaal!$F$151)</f>
        <v>Za</v>
      </c>
      <c r="I17" s="131">
        <f>IF($D17="","",Zaal!$J$151)</f>
        <v>5</v>
      </c>
      <c r="J17" s="131">
        <f>IF($D17="","",Zaal!$K$151)</f>
        <v>5</v>
      </c>
      <c r="K17" s="132">
        <f>IFERROR(ROUND(Zaal!$L$151,1),"")</f>
        <v>17.5</v>
      </c>
      <c r="L17" s="131" t="str">
        <f ca="1">IFERROR(ROUND(Zaal!$P$151,0),"")</f>
        <v/>
      </c>
      <c r="M17" s="131" t="str">
        <f ca="1">IFERROR(ROUND(Zaal!$Q$151,0),"")</f>
        <v/>
      </c>
      <c r="N17" s="131" t="str">
        <f ca="1">IFERROR(ROUND(Zaal!$R$151,0),"")</f>
        <v/>
      </c>
      <c r="O17" s="131" t="str">
        <f ca="1">IFERROR(ROUND(Zaal!$S$151,0),"")</f>
        <v/>
      </c>
      <c r="P17" s="131">
        <f ca="1">IF($D17="","",Zaal!$P$150)</f>
        <v>0</v>
      </c>
      <c r="Q17" s="131">
        <f ca="1">IF($D17="","",Zaal!$Q$150)</f>
        <v>0</v>
      </c>
      <c r="R17" s="131">
        <f ca="1">IF($D17="","",Zaal!$R$150)</f>
        <v>0</v>
      </c>
      <c r="S17" s="131">
        <f ca="1">IF($D17="","",Zaal!$S$150)</f>
        <v>0</v>
      </c>
      <c r="T17" s="133">
        <f ca="1">IF($D17="","",Zaal!$T$150)</f>
        <v>0</v>
      </c>
      <c r="U17" s="133" t="str">
        <f>IFERROR(IF(VLOOKUP(D17,TeamsZ,5,0)=0,"",VLOOKUP(D17,TeamsZ,5,0)),"")</f>
        <v/>
      </c>
      <c r="V17" s="133" t="str">
        <f t="shared" si="1"/>
        <v/>
      </c>
      <c r="W17" s="129" t="str">
        <f>IF($D17="","",Zaal!$G$5)</f>
        <v>ZUIDWEST</v>
      </c>
      <c r="X17" s="129" t="str">
        <f>IF($D17="","",IF(Zaal!$AE$151=0,"",Zaal!$AE$151))</f>
        <v>3312 AD</v>
      </c>
      <c r="Y17" s="129" t="str">
        <f>IF($D17="","",IF(Zaal!$AF$151=0,"",Zaal!$AF$151))</f>
        <v>Dordrecht</v>
      </c>
    </row>
    <row r="18" spans="1:25" x14ac:dyDescent="0.2">
      <c r="A18" s="129" t="str">
        <f>IF($D18="","",Veld!$G$3)</f>
        <v>NCX19J3</v>
      </c>
      <c r="B18" s="129" t="str">
        <f>IF($D18="","",Veld!$E$2)</f>
        <v>Oranje Wit (D)</v>
      </c>
      <c r="C18" s="130" t="str">
        <f t="shared" si="0"/>
        <v>A</v>
      </c>
      <c r="D18" s="130" t="str">
        <f>UPPER(Veld!C171)</f>
        <v>A3</v>
      </c>
      <c r="E18" s="130" t="str">
        <f>IF($D18="","","Veld")</f>
        <v>Veld</v>
      </c>
      <c r="F18" s="130" t="str">
        <f>IF($D18="","",Veld!$E$171)</f>
        <v>BK</v>
      </c>
      <c r="G18" s="131" t="str">
        <f>IF($D18="","",Veld!$G$171)</f>
        <v>8</v>
      </c>
      <c r="H18" s="131" t="str">
        <f>IF($D18="","",Veld!$F$171)</f>
        <v>Za</v>
      </c>
      <c r="I18" s="131">
        <f>IF($D18="","",Veld!$J$171)</f>
        <v>5</v>
      </c>
      <c r="J18" s="131">
        <f>IF($D18="","",Veld!$K$171)</f>
        <v>4</v>
      </c>
      <c r="K18" s="132">
        <f>IFERROR(ROUND(Veld!$L$171,1),"")</f>
        <v>17.600000000000001</v>
      </c>
      <c r="L18" s="131" t="str">
        <f ca="1">IFERROR(ROUND(Veld!$P$171,0),"")</f>
        <v/>
      </c>
      <c r="M18" s="131" t="str">
        <f ca="1">IFERROR(ROUND(Veld!$Q$171,0),"")</f>
        <v/>
      </c>
      <c r="N18" s="131" t="str">
        <f ca="1">IFERROR(ROUND(Veld!$R$171,0),"")</f>
        <v/>
      </c>
      <c r="O18" s="131"/>
      <c r="P18" s="131">
        <f ca="1">IF($D18="","",Veld!$P$170)</f>
        <v>0</v>
      </c>
      <c r="Q18" s="131">
        <f ca="1">IF($D18="","",Veld!$Q$170)</f>
        <v>0</v>
      </c>
      <c r="R18" s="131">
        <f ca="1">IF($D18="","",Veld!$R$170)</f>
        <v>0</v>
      </c>
      <c r="S18" s="131"/>
      <c r="T18" s="133">
        <f ca="1">IF($D18="","",Veld!$T$170)</f>
        <v>-9</v>
      </c>
      <c r="U18" s="133" t="str">
        <f>IFERROR(IF(VLOOKUP(D18,TeamsV,5,0)=0,"",VLOOKUP(D18,TeamsV,5,0)),"")</f>
        <v/>
      </c>
      <c r="V18" s="133" t="str">
        <f t="shared" si="1"/>
        <v/>
      </c>
      <c r="W18" s="129" t="str">
        <f>IF($D18="","",Veld!$G$5)</f>
        <v>ZUIDWEST</v>
      </c>
      <c r="X18" s="129" t="str">
        <f>IF($D18="","",IF(Veld!$AE$171=0,"",Veld!$AE$171))</f>
        <v>3312 AD</v>
      </c>
      <c r="Y18" s="129" t="str">
        <f>IF($D18="","",IF(Veld!$AF$171=0,"",Veld!$AF$171))</f>
        <v>Dordrecht</v>
      </c>
    </row>
    <row r="19" spans="1:25" x14ac:dyDescent="0.2">
      <c r="A19" s="129" t="str">
        <f>IF($D19="","",Zaal!$G$3)</f>
        <v>NCX19J3</v>
      </c>
      <c r="B19" s="129" t="str">
        <f>IF($D19="","",Zaal!$E$2)</f>
        <v>Oranje Wit (D)</v>
      </c>
      <c r="C19" s="130" t="str">
        <f t="shared" si="0"/>
        <v>A</v>
      </c>
      <c r="D19" s="130" t="str">
        <f>UPPER(Zaal!C171)</f>
        <v>A3</v>
      </c>
      <c r="E19" s="130" t="str">
        <f>IF($D19="","","Zaal")</f>
        <v>Zaal</v>
      </c>
      <c r="F19" s="130" t="str">
        <f>IF($D19="","",Zaal!$E$171)</f>
        <v>BK</v>
      </c>
      <c r="G19" s="131" t="str">
        <f>IF($D19="","",Zaal!$G$171)</f>
        <v>8</v>
      </c>
      <c r="H19" s="131" t="str">
        <f>IF($D19="","",Zaal!$F$171)</f>
        <v>Za</v>
      </c>
      <c r="I19" s="131">
        <f>IF($D19="","",Zaal!$J$171)</f>
        <v>5</v>
      </c>
      <c r="J19" s="131">
        <f>IF($D19="","",Zaal!$K$171)</f>
        <v>4</v>
      </c>
      <c r="K19" s="132">
        <f>IFERROR(ROUND(Zaal!$L$171,1),"")</f>
        <v>17.600000000000001</v>
      </c>
      <c r="L19" s="131" t="str">
        <f ca="1">IFERROR(ROUND(Zaal!$P$171,0),"")</f>
        <v/>
      </c>
      <c r="M19" s="131" t="str">
        <f ca="1">IFERROR(ROUND(Zaal!$Q$171,0),"")</f>
        <v/>
      </c>
      <c r="N19" s="131" t="str">
        <f ca="1">IFERROR(ROUND(Zaal!$R$171,0),"")</f>
        <v/>
      </c>
      <c r="O19" s="131" t="str">
        <f ca="1">IFERROR(ROUND(Zaal!$S$171,0),"")</f>
        <v/>
      </c>
      <c r="P19" s="131">
        <f ca="1">IF($D19="","",Zaal!$P$170)</f>
        <v>0</v>
      </c>
      <c r="Q19" s="131">
        <f ca="1">IF($D19="","",Zaal!$Q$170)</f>
        <v>0</v>
      </c>
      <c r="R19" s="131">
        <f ca="1">IF($D19="","",Zaal!$R$170)</f>
        <v>0</v>
      </c>
      <c r="S19" s="131">
        <f ca="1">IF($D19="","",Zaal!$S$170)</f>
        <v>0</v>
      </c>
      <c r="T19" s="133">
        <f ca="1">IF($D19="","",Zaal!$T$170)</f>
        <v>0</v>
      </c>
      <c r="U19" s="133" t="str">
        <f>IFERROR(IF(VLOOKUP(D19,TeamsZ,5,0)=0,"",VLOOKUP(D19,TeamsZ,5,0)),"")</f>
        <v/>
      </c>
      <c r="V19" s="133" t="str">
        <f t="shared" si="1"/>
        <v/>
      </c>
      <c r="W19" s="129" t="str">
        <f>IF($D19="","",Zaal!$G$5)</f>
        <v>ZUIDWEST</v>
      </c>
      <c r="X19" s="129" t="str">
        <f>IF($D19="","",IF(Zaal!$AE$171=0,"",Zaal!$AE$171))</f>
        <v>3312 AD</v>
      </c>
      <c r="Y19" s="129" t="str">
        <f>IF($D19="","",IF(Zaal!$AF$171=0,"",Zaal!$AF$171))</f>
        <v>Dordrecht</v>
      </c>
    </row>
    <row r="20" spans="1:25" x14ac:dyDescent="0.2">
      <c r="A20" s="129" t="str">
        <f>IF($D20="","",Veld!$G$3)</f>
        <v>NCX19J3</v>
      </c>
      <c r="B20" s="129" t="str">
        <f>IF($D20="","",Veld!$E$2)</f>
        <v>Oranje Wit (D)</v>
      </c>
      <c r="C20" s="130" t="str">
        <f t="shared" si="0"/>
        <v>A</v>
      </c>
      <c r="D20" s="130" t="str">
        <f>UPPER(Veld!C191)</f>
        <v>A4</v>
      </c>
      <c r="E20" s="130" t="str">
        <f>IF($D20="","","Veld")</f>
        <v>Veld</v>
      </c>
      <c r="F20" s="130" t="str">
        <f>IF($D20="","",Veld!$E$191)</f>
        <v>BK</v>
      </c>
      <c r="G20" s="131" t="str">
        <f>IF($D20="","",Veld!$G$191)</f>
        <v>8</v>
      </c>
      <c r="H20" s="131" t="str">
        <f>IF($D20="","",Veld!$F$191)</f>
        <v>Za</v>
      </c>
      <c r="I20" s="131">
        <f>IF($D20="","",Veld!$J$191)</f>
        <v>8</v>
      </c>
      <c r="J20" s="131">
        <f>IF($D20="","",Veld!$K$191)</f>
        <v>0</v>
      </c>
      <c r="K20" s="132">
        <f>IFERROR(ROUND(Veld!$L$191,1),"")</f>
        <v>15.9</v>
      </c>
      <c r="L20" s="131" t="str">
        <f ca="1">IFERROR(ROUND(Veld!$P$191,0),"")</f>
        <v/>
      </c>
      <c r="M20" s="131" t="str">
        <f ca="1">IFERROR(ROUND(Veld!$Q$191,0),"")</f>
        <v/>
      </c>
      <c r="N20" s="131" t="str">
        <f ca="1">IFERROR(ROUND(Veld!$R$191,0),"")</f>
        <v/>
      </c>
      <c r="O20" s="131"/>
      <c r="P20" s="131">
        <f ca="1">IF($D20="","",Veld!$P$190)</f>
        <v>0</v>
      </c>
      <c r="Q20" s="131">
        <f ca="1">IF($D20="","",Veld!$Q$190)</f>
        <v>0</v>
      </c>
      <c r="R20" s="131">
        <f ca="1">IF($D20="","",Veld!$R$190)</f>
        <v>0</v>
      </c>
      <c r="S20" s="131"/>
      <c r="T20" s="133">
        <f ca="1">IF($D20="","",Veld!$T$190)</f>
        <v>-8</v>
      </c>
      <c r="U20" s="133" t="str">
        <f>IFERROR(IF(VLOOKUP(D20,TeamsV,5,0)=0,"",VLOOKUP(D20,TeamsV,5,0)),"")</f>
        <v/>
      </c>
      <c r="V20" s="133" t="str">
        <f t="shared" si="1"/>
        <v/>
      </c>
      <c r="W20" s="129" t="str">
        <f>IF($D20="","",Veld!$G$5)</f>
        <v>ZUIDWEST</v>
      </c>
      <c r="X20" s="129" t="str">
        <f>IF($D20="","",IF(Veld!$AE$191=0,"",Veld!$AE$191))</f>
        <v>3312 AD</v>
      </c>
      <c r="Y20" s="129" t="str">
        <f>IF($D20="","",IF(Veld!$AF$191=0,"",Veld!$AF$191))</f>
        <v>Dordrecht</v>
      </c>
    </row>
    <row r="21" spans="1:25" x14ac:dyDescent="0.2">
      <c r="A21" s="129" t="str">
        <f>IF($D21="","",Zaal!$G$3)</f>
        <v>NCX19J3</v>
      </c>
      <c r="B21" s="129" t="str">
        <f>IF($D21="","",Zaal!$E$2)</f>
        <v>Oranje Wit (D)</v>
      </c>
      <c r="C21" s="130" t="str">
        <f t="shared" si="0"/>
        <v>A</v>
      </c>
      <c r="D21" s="130" t="str">
        <f>UPPER(Zaal!C191)</f>
        <v>A4</v>
      </c>
      <c r="E21" s="130" t="str">
        <f>IF($D21="","","Zaal")</f>
        <v>Zaal</v>
      </c>
      <c r="F21" s="130" t="str">
        <f>IF($D21="","",Zaal!$E$191)</f>
        <v>BK</v>
      </c>
      <c r="G21" s="131" t="str">
        <f>IF($D21="","",Zaal!$G$191)</f>
        <v>8</v>
      </c>
      <c r="H21" s="131" t="str">
        <f>IF($D21="","",Zaal!$F$191)</f>
        <v>Za</v>
      </c>
      <c r="I21" s="131">
        <f>IF($D21="","",Zaal!$J$191)</f>
        <v>8</v>
      </c>
      <c r="J21" s="131">
        <f>IF($D21="","",Zaal!$K$191)</f>
        <v>0</v>
      </c>
      <c r="K21" s="132">
        <f>IFERROR(ROUND(Zaal!$L$191,1),"")</f>
        <v>15.9</v>
      </c>
      <c r="L21" s="131" t="str">
        <f ca="1">IFERROR(ROUND(Zaal!$P$191,0),"")</f>
        <v/>
      </c>
      <c r="M21" s="131" t="str">
        <f ca="1">IFERROR(ROUND(Zaal!$Q$191,0),"")</f>
        <v/>
      </c>
      <c r="N21" s="131" t="str">
        <f ca="1">IFERROR(ROUND(Zaal!$R$191,0),"")</f>
        <v/>
      </c>
      <c r="O21" s="131" t="str">
        <f ca="1">IFERROR(ROUND(Zaal!$S$191,0),"")</f>
        <v/>
      </c>
      <c r="P21" s="131">
        <f ca="1">IF($D21="","",Zaal!$P$190)</f>
        <v>0</v>
      </c>
      <c r="Q21" s="131">
        <f ca="1">IF($D21="","",Zaal!$Q$190)</f>
        <v>0</v>
      </c>
      <c r="R21" s="131">
        <f ca="1">IF($D21="","",Zaal!$R$190)</f>
        <v>0</v>
      </c>
      <c r="S21" s="131">
        <f ca="1">IF($D21="","",Zaal!$S$190)</f>
        <v>0</v>
      </c>
      <c r="T21" s="133">
        <f ca="1">IF($D21="","",Zaal!$T$190)</f>
        <v>0</v>
      </c>
      <c r="U21" s="133" t="str">
        <f>IFERROR(IF(VLOOKUP(D21,TeamsZ,5,0)=0,"",VLOOKUP(D21,TeamsZ,5,0)),"")</f>
        <v/>
      </c>
      <c r="V21" s="133" t="str">
        <f t="shared" si="1"/>
        <v/>
      </c>
      <c r="W21" s="129" t="str">
        <f>IF($D21="","",Zaal!$G$5)</f>
        <v>ZUIDWEST</v>
      </c>
      <c r="X21" s="129" t="str">
        <f>IF($D21="","",IF(Zaal!$AE$191=0,"",Zaal!$AE$191))</f>
        <v>3312 AD</v>
      </c>
      <c r="Y21" s="129" t="str">
        <f>IF($D21="","",IF(Zaal!$AF$191=0,"",Zaal!$AF$191))</f>
        <v>Dordrecht</v>
      </c>
    </row>
    <row r="22" spans="1:25" x14ac:dyDescent="0.2">
      <c r="A22" s="129" t="str">
        <f>IF($D22="","",Veld!$G$3)</f>
        <v>NCX19J3</v>
      </c>
      <c r="B22" s="129" t="str">
        <f>IF($D22="","",Veld!$E$2)</f>
        <v>Oranje Wit (D)</v>
      </c>
      <c r="C22" s="130" t="str">
        <f t="shared" si="0"/>
        <v>A</v>
      </c>
      <c r="D22" s="130" t="str">
        <f>UPPER(Veld!C211)</f>
        <v>A5</v>
      </c>
      <c r="E22" s="130" t="str">
        <f>IF($D22="","","Veld")</f>
        <v>Veld</v>
      </c>
      <c r="F22" s="130" t="str">
        <f>IF($D22="","",Veld!$E$211)</f>
        <v>BK</v>
      </c>
      <c r="G22" s="131" t="str">
        <f>IF($D22="","",Veld!$G$211)</f>
        <v>8</v>
      </c>
      <c r="H22" s="131" t="str">
        <f>IF($D22="","",Veld!$F$211)</f>
        <v>Za</v>
      </c>
      <c r="I22" s="131">
        <f>IF($D22="","",Veld!$J$211)</f>
        <v>7</v>
      </c>
      <c r="J22" s="131">
        <f>IF($D22="","",Veld!$K$211)</f>
        <v>2</v>
      </c>
      <c r="K22" s="132">
        <f>IFERROR(ROUND(Veld!$L$211,1),"")</f>
        <v>16.600000000000001</v>
      </c>
      <c r="L22" s="131" t="str">
        <f ca="1">IFERROR(ROUND(Veld!$P$211,0),"")</f>
        <v/>
      </c>
      <c r="M22" s="131" t="str">
        <f ca="1">IFERROR(ROUND(Veld!$Q$211,0),"")</f>
        <v/>
      </c>
      <c r="N22" s="131" t="str">
        <f ca="1">IFERROR(ROUND(Veld!$R$211,0),"")</f>
        <v/>
      </c>
      <c r="O22" s="131"/>
      <c r="P22" s="131">
        <f ca="1">IF($D22="","",Veld!$P$210)</f>
        <v>0</v>
      </c>
      <c r="Q22" s="131">
        <f ca="1">IF($D22="","",Veld!$Q$210)</f>
        <v>0</v>
      </c>
      <c r="R22" s="131">
        <f ca="1">IF($D22="","",Veld!$R$210)</f>
        <v>0</v>
      </c>
      <c r="S22" s="131"/>
      <c r="T22" s="133">
        <f ca="1">IF($D22="","",Veld!$T$210)</f>
        <v>-9</v>
      </c>
      <c r="U22" s="133" t="str">
        <f>IFERROR(IF(VLOOKUP(D22,TeamsV,5,0)=0,"",VLOOKUP(D22,TeamsV,5,0)),"")</f>
        <v/>
      </c>
      <c r="V22" s="133" t="str">
        <f t="shared" si="1"/>
        <v/>
      </c>
      <c r="W22" s="129" t="str">
        <f>IF($D22="","",Veld!$G$5)</f>
        <v>ZUIDWEST</v>
      </c>
      <c r="X22" s="129" t="str">
        <f>IF($D22="","",IF(Veld!$AE$211=0,"",Veld!$AE$211))</f>
        <v>3312 AD</v>
      </c>
      <c r="Y22" s="129" t="str">
        <f>IF($D22="","",IF(Veld!$AF$211=0,"",Veld!$AF$211))</f>
        <v>Dordrecht</v>
      </c>
    </row>
    <row r="23" spans="1:25" x14ac:dyDescent="0.2">
      <c r="A23" s="129" t="str">
        <f>IF($D23="","",Zaal!$G$3)</f>
        <v>NCX19J3</v>
      </c>
      <c r="B23" s="129" t="str">
        <f>IF($D23="","",Zaal!$E$2)</f>
        <v>Oranje Wit (D)</v>
      </c>
      <c r="C23" s="130" t="str">
        <f t="shared" si="0"/>
        <v>A</v>
      </c>
      <c r="D23" s="130" t="str">
        <f>UPPER(Zaal!C211)</f>
        <v>A5</v>
      </c>
      <c r="E23" s="130" t="str">
        <f>IF($D23="","","Zaal")</f>
        <v>Zaal</v>
      </c>
      <c r="F23" s="130" t="str">
        <f>IF($D23="","",Zaal!$E$211)</f>
        <v>BK</v>
      </c>
      <c r="G23" s="131" t="str">
        <f>IF($D23="","",Zaal!$G$211)</f>
        <v>8</v>
      </c>
      <c r="H23" s="131" t="str">
        <f>IF($D23="","",Zaal!$F$211)</f>
        <v>Za</v>
      </c>
      <c r="I23" s="131">
        <f>IF($D23="","",Zaal!$J$211)</f>
        <v>7</v>
      </c>
      <c r="J23" s="131">
        <f>IF($D23="","",Zaal!$K$211)</f>
        <v>2</v>
      </c>
      <c r="K23" s="132">
        <f>IFERROR(ROUND(Zaal!$L$211,1),"")</f>
        <v>16.600000000000001</v>
      </c>
      <c r="L23" s="131" t="str">
        <f ca="1">IFERROR(ROUND(Zaal!$P$211,0),"")</f>
        <v/>
      </c>
      <c r="M23" s="131" t="str">
        <f ca="1">IFERROR(ROUND(Zaal!$Q$211,0),"")</f>
        <v/>
      </c>
      <c r="N23" s="131" t="str">
        <f ca="1">IFERROR(ROUND(Zaal!$R$211,0),"")</f>
        <v/>
      </c>
      <c r="O23" s="131" t="str">
        <f ca="1">IFERROR(ROUND(Zaal!$S$211,0),"")</f>
        <v/>
      </c>
      <c r="P23" s="131">
        <f ca="1">IF($D23="","",Zaal!$P$210)</f>
        <v>0</v>
      </c>
      <c r="Q23" s="131">
        <f ca="1">IF($D23="","",Zaal!$Q$210)</f>
        <v>0</v>
      </c>
      <c r="R23" s="131">
        <f ca="1">IF($D23="","",Zaal!$R$210)</f>
        <v>0</v>
      </c>
      <c r="S23" s="131">
        <f ca="1">IF($D23="","",Zaal!$S$210)</f>
        <v>0</v>
      </c>
      <c r="T23" s="133">
        <f ca="1">IF($D23="","",Zaal!$T$210)</f>
        <v>0</v>
      </c>
      <c r="U23" s="133" t="str">
        <f>IFERROR(IF(VLOOKUP(D23,TeamsZ,5,0)=0,"",VLOOKUP(D23,TeamsZ,5,0)),"")</f>
        <v/>
      </c>
      <c r="V23" s="133" t="str">
        <f t="shared" si="1"/>
        <v/>
      </c>
      <c r="W23" s="129" t="str">
        <f>IF($D23="","",Zaal!$G$5)</f>
        <v>ZUIDWEST</v>
      </c>
      <c r="X23" s="129" t="str">
        <f>IF($D23="","",IF(Zaal!$AE$211=0,"",Zaal!$AE$211))</f>
        <v>3312 AD</v>
      </c>
      <c r="Y23" s="129" t="str">
        <f>IF($D23="","",IF(Zaal!$AF$211=0,"",Zaal!$AF$211))</f>
        <v>Dordrecht</v>
      </c>
    </row>
    <row r="24" spans="1:25" x14ac:dyDescent="0.2">
      <c r="A24" s="129" t="str">
        <f>IF($D24="","",Veld!$G$3)</f>
        <v>NCX19J3</v>
      </c>
      <c r="B24" s="129" t="str">
        <f>IF($D24="","",Veld!$E$2)</f>
        <v>Oranje Wit (D)</v>
      </c>
      <c r="C24" s="130" t="str">
        <f t="shared" si="0"/>
        <v>B</v>
      </c>
      <c r="D24" s="130" t="str">
        <f>UPPER(Veld!C231)</f>
        <v>B1</v>
      </c>
      <c r="E24" s="130" t="str">
        <f>IF($D24="","","Veld")</f>
        <v>Veld</v>
      </c>
      <c r="F24" s="130" t="str">
        <f>IF($D24="","",Veld!$E$231)</f>
        <v>WK</v>
      </c>
      <c r="G24" s="131" t="str">
        <f>IF($D24="","",Veld!$G$231)</f>
        <v>8</v>
      </c>
      <c r="H24" s="131" t="str">
        <f>IF($D24="","",Veld!$F$231)</f>
        <v>Za</v>
      </c>
      <c r="I24" s="131">
        <f>IF($D24="","",Veld!$J$231)</f>
        <v>5</v>
      </c>
      <c r="J24" s="131">
        <f>IF($D24="","",Veld!$K$231)</f>
        <v>4</v>
      </c>
      <c r="K24" s="132">
        <f>IFERROR(ROUND(Veld!$L$231,1),"")</f>
        <v>14.9</v>
      </c>
      <c r="L24" s="131" t="str">
        <f ca="1">IFERROR(ROUND(Veld!$P$231,0),"")</f>
        <v/>
      </c>
      <c r="M24" s="131" t="str">
        <f ca="1">IFERROR(ROUND(Veld!$Q$231,0),"")</f>
        <v/>
      </c>
      <c r="N24" s="131" t="str">
        <f ca="1">IFERROR(ROUND(Veld!$R$231,0),"")</f>
        <v/>
      </c>
      <c r="O24" s="131"/>
      <c r="P24" s="131">
        <f ca="1">IF($D24="","",Veld!$P$230)</f>
        <v>0</v>
      </c>
      <c r="Q24" s="131">
        <f ca="1">IF($D24="","",Veld!$Q$230)</f>
        <v>0</v>
      </c>
      <c r="R24" s="131">
        <f ca="1">IF($D24="","",Veld!$R$230)</f>
        <v>0</v>
      </c>
      <c r="S24" s="131"/>
      <c r="T24" s="133">
        <f ca="1">IF($D24="","",Veld!$T$230)</f>
        <v>-9</v>
      </c>
      <c r="U24" s="133" t="str">
        <f>IFERROR(IF(VLOOKUP(D24,TeamsV,5,0)=0,"",VLOOKUP(D24,TeamsV,5,0)),"")</f>
        <v/>
      </c>
      <c r="V24" s="133" t="str">
        <f t="shared" si="1"/>
        <v/>
      </c>
      <c r="W24" s="129" t="str">
        <f>IF($D24="","",Veld!$G$5)</f>
        <v>ZUIDWEST</v>
      </c>
      <c r="X24" s="129" t="str">
        <f>IF($D24="","",IF(Veld!$AE$231=0,"",Veld!$AE$231))</f>
        <v>3312 AD</v>
      </c>
      <c r="Y24" s="129" t="str">
        <f>IF($D24="","",IF(Veld!$AF$231=0,"",Veld!$AF$231))</f>
        <v>Dordrecht</v>
      </c>
    </row>
    <row r="25" spans="1:25" x14ac:dyDescent="0.2">
      <c r="A25" s="129" t="str">
        <f>IF($D25="","",Zaal!$G$3)</f>
        <v>NCX19J3</v>
      </c>
      <c r="B25" s="129" t="str">
        <f>IF($D25="","",Zaal!$E$2)</f>
        <v>Oranje Wit (D)</v>
      </c>
      <c r="C25" s="130" t="str">
        <f t="shared" si="0"/>
        <v>B</v>
      </c>
      <c r="D25" s="130" t="str">
        <f>UPPER(Zaal!C231)</f>
        <v>B1</v>
      </c>
      <c r="E25" s="130" t="str">
        <f>IF($D25="","","Zaal")</f>
        <v>Zaal</v>
      </c>
      <c r="F25" s="130" t="str">
        <f>IF($D25="","",Zaal!$E$231)</f>
        <v>WK</v>
      </c>
      <c r="G25" s="131" t="str">
        <f>IF($D25="","",Zaal!$G$231)</f>
        <v>8</v>
      </c>
      <c r="H25" s="131" t="str">
        <f>IF($D25="","",Zaal!$F$231)</f>
        <v>Za</v>
      </c>
      <c r="I25" s="131">
        <f>IF($D25="","",Zaal!$J$231)</f>
        <v>5</v>
      </c>
      <c r="J25" s="131">
        <f>IF($D25="","",Zaal!$K$231)</f>
        <v>4</v>
      </c>
      <c r="K25" s="132">
        <f>IFERROR(ROUND(Zaal!$L$231,1),"")</f>
        <v>14.9</v>
      </c>
      <c r="L25" s="131" t="str">
        <f ca="1">IFERROR(ROUND(Zaal!$P$231,0),"")</f>
        <v/>
      </c>
      <c r="M25" s="131" t="str">
        <f ca="1">IFERROR(ROUND(Zaal!$Q$231,0),"")</f>
        <v/>
      </c>
      <c r="N25" s="131" t="str">
        <f ca="1">IFERROR(ROUND(Zaal!$R$231,0),"")</f>
        <v/>
      </c>
      <c r="O25" s="131" t="str">
        <f ca="1">IFERROR(ROUND(Zaal!$S$231,0),"")</f>
        <v/>
      </c>
      <c r="P25" s="131">
        <f ca="1">IF($D25="","",Zaal!$P$230)</f>
        <v>0</v>
      </c>
      <c r="Q25" s="131">
        <f ca="1">IF($D25="","",Zaal!$Q$230)</f>
        <v>0</v>
      </c>
      <c r="R25" s="131">
        <f ca="1">IF($D25="","",Zaal!$R$230)</f>
        <v>0</v>
      </c>
      <c r="S25" s="131">
        <f ca="1">IF($D25="","",Zaal!$S$230)</f>
        <v>0</v>
      </c>
      <c r="T25" s="133">
        <f ca="1">IF($D25="","",Zaal!$T$230)</f>
        <v>0</v>
      </c>
      <c r="U25" s="133" t="str">
        <f>IFERROR(IF(VLOOKUP(D25,TeamsZ,5,0)=0,"",VLOOKUP(D25,TeamsZ,5,0)),"")</f>
        <v/>
      </c>
      <c r="V25" s="133" t="str">
        <f t="shared" si="1"/>
        <v/>
      </c>
      <c r="W25" s="129" t="str">
        <f>IF($D25="","",Zaal!$G$5)</f>
        <v>ZUIDWEST</v>
      </c>
      <c r="X25" s="129" t="str">
        <f>IF($D25="","",IF(Zaal!$AE$231=0,"",Zaal!$AE$231))</f>
        <v>3312 AD</v>
      </c>
      <c r="Y25" s="129" t="str">
        <f>IF($D25="","",IF(Zaal!$AF$231=0,"",Zaal!$AF$231))</f>
        <v>Dordrecht</v>
      </c>
    </row>
    <row r="26" spans="1:25" x14ac:dyDescent="0.2">
      <c r="A26" s="129" t="str">
        <f>IF($D26="","",Veld!$G$3)</f>
        <v>NCX19J3</v>
      </c>
      <c r="B26" s="129" t="str">
        <f>IF($D26="","",Veld!$E$2)</f>
        <v>Oranje Wit (D)</v>
      </c>
      <c r="C26" s="130" t="str">
        <f t="shared" si="0"/>
        <v>B</v>
      </c>
      <c r="D26" s="130" t="str">
        <f>UPPER(Veld!C251)</f>
        <v>B2</v>
      </c>
      <c r="E26" s="130" t="str">
        <f>IF($D26="","","Veld")</f>
        <v>Veld</v>
      </c>
      <c r="F26" s="130" t="str">
        <f>IF($D26="","",Veld!$E$251)</f>
        <v>WK</v>
      </c>
      <c r="G26" s="131" t="str">
        <f>IF($D26="","",Veld!$G$251)</f>
        <v>8</v>
      </c>
      <c r="H26" s="131" t="str">
        <f>IF($D26="","",Veld!$F$251)</f>
        <v>Za</v>
      </c>
      <c r="I26" s="131">
        <f>IF($D26="","",Veld!$J$251)</f>
        <v>5</v>
      </c>
      <c r="J26" s="131">
        <f>IF($D26="","",Veld!$K$251)</f>
        <v>4</v>
      </c>
      <c r="K26" s="132">
        <f>IFERROR(ROUND(Veld!$L$251,1),"")</f>
        <v>14.7</v>
      </c>
      <c r="L26" s="131" t="str">
        <f ca="1">IFERROR(ROUND(Veld!$P$251,0),"")</f>
        <v/>
      </c>
      <c r="M26" s="131" t="str">
        <f ca="1">IFERROR(ROUND(Veld!$Q$251,0),"")</f>
        <v/>
      </c>
      <c r="N26" s="131" t="str">
        <f ca="1">IFERROR(ROUND(Veld!$R$251,0),"")</f>
        <v/>
      </c>
      <c r="O26" s="131"/>
      <c r="P26" s="131">
        <f ca="1">IF($D26="","",Veld!$P$250)</f>
        <v>0</v>
      </c>
      <c r="Q26" s="131">
        <f ca="1">IF($D26="","",Veld!$Q$250)</f>
        <v>0</v>
      </c>
      <c r="R26" s="131">
        <f ca="1">IF($D26="","",Veld!$R$250)</f>
        <v>0</v>
      </c>
      <c r="S26" s="131"/>
      <c r="T26" s="133">
        <f ca="1">IF($D26="","",Veld!$T$250)</f>
        <v>-9</v>
      </c>
      <c r="U26" s="133" t="str">
        <f>IFERROR(IF(VLOOKUP(D26,TeamsV,5,0)=0,"",VLOOKUP(D26,TeamsV,5,0)),"")</f>
        <v/>
      </c>
      <c r="V26" s="133" t="str">
        <f t="shared" si="1"/>
        <v/>
      </c>
      <c r="W26" s="129" t="str">
        <f>IF($D26="","",Veld!$G$5)</f>
        <v>ZUIDWEST</v>
      </c>
      <c r="X26" s="129" t="str">
        <f>IF($D26="","",IF(Veld!$AE$251=0,"",Veld!$AE$251))</f>
        <v>3312 AD</v>
      </c>
      <c r="Y26" s="129" t="str">
        <f>IF($D26="","",IF(Veld!$AF$251=0,"",Veld!$AF$251))</f>
        <v>Dordrecht</v>
      </c>
    </row>
    <row r="27" spans="1:25" x14ac:dyDescent="0.2">
      <c r="A27" s="129" t="str">
        <f>IF($D27="","",Zaal!$G$3)</f>
        <v>NCX19J3</v>
      </c>
      <c r="B27" s="129" t="str">
        <f>IF($D27="","",Zaal!$E$2)</f>
        <v>Oranje Wit (D)</v>
      </c>
      <c r="C27" s="130" t="str">
        <f t="shared" si="0"/>
        <v>B</v>
      </c>
      <c r="D27" s="130" t="str">
        <f>UPPER(Zaal!C251)</f>
        <v>B2</v>
      </c>
      <c r="E27" s="130" t="str">
        <f>IF($D27="","","Zaal")</f>
        <v>Zaal</v>
      </c>
      <c r="F27" s="130" t="str">
        <f>IF($D27="","",Zaal!$E$251)</f>
        <v>WK</v>
      </c>
      <c r="G27" s="131" t="str">
        <f>IF($D27="","",Zaal!$G$251)</f>
        <v>8</v>
      </c>
      <c r="H27" s="131" t="str">
        <f>IF($D27="","",Zaal!$F$251)</f>
        <v>Za</v>
      </c>
      <c r="I27" s="131">
        <f>IF($D27="","",Zaal!$J$251)</f>
        <v>5</v>
      </c>
      <c r="J27" s="131">
        <f>IF($D27="","",Zaal!$K$251)</f>
        <v>4</v>
      </c>
      <c r="K27" s="132">
        <f>IFERROR(ROUND(Zaal!$L$251,1),"")</f>
        <v>14.7</v>
      </c>
      <c r="L27" s="131" t="str">
        <f ca="1">IFERROR(ROUND(Zaal!$P$251,0),"")</f>
        <v/>
      </c>
      <c r="M27" s="131" t="str">
        <f ca="1">IFERROR(ROUND(Zaal!$Q$251,0),"")</f>
        <v/>
      </c>
      <c r="N27" s="131" t="str">
        <f ca="1">IFERROR(ROUND(Zaal!$R$251,0),"")</f>
        <v/>
      </c>
      <c r="O27" s="131" t="str">
        <f ca="1">IFERROR(ROUND(Zaal!$S$251,0),"")</f>
        <v/>
      </c>
      <c r="P27" s="131">
        <f ca="1">IF($D27="","",Zaal!$P$250)</f>
        <v>0</v>
      </c>
      <c r="Q27" s="131">
        <f ca="1">IF($D27="","",Zaal!$Q$250)</f>
        <v>0</v>
      </c>
      <c r="R27" s="131">
        <f ca="1">IF($D27="","",Zaal!$R$250)</f>
        <v>0</v>
      </c>
      <c r="S27" s="131">
        <f ca="1">IF($D27="","",Zaal!$S$250)</f>
        <v>0</v>
      </c>
      <c r="T27" s="133">
        <f ca="1">IF($D27="","",Zaal!$T$250)</f>
        <v>0</v>
      </c>
      <c r="U27" s="133" t="str">
        <f>IFERROR(IF(VLOOKUP(D27,TeamsZ,5,0)=0,"",VLOOKUP(D27,TeamsZ,5,0)),"")</f>
        <v/>
      </c>
      <c r="V27" s="133" t="str">
        <f t="shared" si="1"/>
        <v/>
      </c>
      <c r="W27" s="129" t="str">
        <f>IF($D27="","",Zaal!$G$5)</f>
        <v>ZUIDWEST</v>
      </c>
      <c r="X27" s="129" t="str">
        <f>IF($D27="","",IF(Zaal!$AE$251=0,"",Zaal!$AE$251))</f>
        <v>3312 AD</v>
      </c>
      <c r="Y27" s="129" t="str">
        <f>IF($D27="","",IF(Zaal!$AF$251=0,"",Zaal!$AF$251))</f>
        <v>Dordrecht</v>
      </c>
    </row>
    <row r="28" spans="1:25" x14ac:dyDescent="0.2">
      <c r="A28" s="129" t="str">
        <f>IF($D28="","",Veld!$G$3)</f>
        <v>NCX19J3</v>
      </c>
      <c r="B28" s="129" t="str">
        <f>IF($D28="","",Veld!$E$2)</f>
        <v>Oranje Wit (D)</v>
      </c>
      <c r="C28" s="130" t="str">
        <f t="shared" si="0"/>
        <v>B</v>
      </c>
      <c r="D28" s="130" t="str">
        <f>UPPER(Veld!C271)</f>
        <v>B3</v>
      </c>
      <c r="E28" s="130" t="str">
        <f>IF($D28="","","Veld")</f>
        <v>Veld</v>
      </c>
      <c r="F28" s="130" t="str">
        <f>IF($D28="","",Veld!$E$271)</f>
        <v>BK</v>
      </c>
      <c r="G28" s="131" t="str">
        <f>IF($D28="","",Veld!$G$271)</f>
        <v>8</v>
      </c>
      <c r="H28" s="131" t="str">
        <f>IF($D28="","",Veld!$F$271)</f>
        <v>Za</v>
      </c>
      <c r="I28" s="131">
        <f>IF($D28="","",Veld!$J$271)</f>
        <v>6</v>
      </c>
      <c r="J28" s="131">
        <f>IF($D28="","",Veld!$K$271)</f>
        <v>5</v>
      </c>
      <c r="K28" s="132">
        <f>IFERROR(ROUND(Veld!$L$271,1),"")</f>
        <v>14.4</v>
      </c>
      <c r="L28" s="131" t="str">
        <f ca="1">IFERROR(ROUND(Veld!$P$271,0),"")</f>
        <v/>
      </c>
      <c r="M28" s="131" t="str">
        <f ca="1">IFERROR(ROUND(Veld!$Q$271,0),"")</f>
        <v/>
      </c>
      <c r="N28" s="131" t="str">
        <f ca="1">IFERROR(ROUND(Veld!$R$271,0),"")</f>
        <v/>
      </c>
      <c r="O28" s="131"/>
      <c r="P28" s="131">
        <f ca="1">IF($D28="","",Veld!$P$270)</f>
        <v>0</v>
      </c>
      <c r="Q28" s="131">
        <f ca="1">IF($D28="","",Veld!$Q$270)</f>
        <v>0</v>
      </c>
      <c r="R28" s="131">
        <f ca="1">IF($D28="","",Veld!$R$270)</f>
        <v>0</v>
      </c>
      <c r="S28" s="131"/>
      <c r="T28" s="133">
        <f ca="1">IF($D28="","",Veld!$T$270)</f>
        <v>-11</v>
      </c>
      <c r="U28" s="133" t="str">
        <f>IFERROR(IF(VLOOKUP(D28,TeamsV,5,0)=0,"",VLOOKUP(D28,TeamsV,5,0)),"")</f>
        <v/>
      </c>
      <c r="V28" s="133" t="str">
        <f t="shared" si="1"/>
        <v/>
      </c>
      <c r="W28" s="129" t="str">
        <f>IF($D28="","",Veld!$G$5)</f>
        <v>ZUIDWEST</v>
      </c>
      <c r="X28" s="129" t="str">
        <f>IF($D28="","",IF(Veld!$AE$271=0,"",Veld!$AE$271))</f>
        <v>3312 AD</v>
      </c>
      <c r="Y28" s="129" t="str">
        <f>IF($D28="","",IF(Veld!$AF$271=0,"",Veld!$AF$271))</f>
        <v>Dordrecht</v>
      </c>
    </row>
    <row r="29" spans="1:25" x14ac:dyDescent="0.2">
      <c r="A29" s="129" t="str">
        <f>IF($D29="","",Zaal!$G$3)</f>
        <v>NCX19J3</v>
      </c>
      <c r="B29" s="129" t="str">
        <f>IF($D29="","",Zaal!$E$2)</f>
        <v>Oranje Wit (D)</v>
      </c>
      <c r="C29" s="130" t="str">
        <f t="shared" si="0"/>
        <v>B</v>
      </c>
      <c r="D29" s="130" t="str">
        <f>UPPER(Zaal!C271)</f>
        <v>B3</v>
      </c>
      <c r="E29" s="130" t="str">
        <f>IF($D29="","","Zaal")</f>
        <v>Zaal</v>
      </c>
      <c r="F29" s="130" t="str">
        <f>IF($D29="","",Zaal!$E$271)</f>
        <v>BK</v>
      </c>
      <c r="G29" s="131" t="str">
        <f>IF($D29="","",Zaal!$G$271)</f>
        <v>8</v>
      </c>
      <c r="H29" s="131" t="str">
        <f>IF($D29="","",Zaal!$F$271)</f>
        <v>Za</v>
      </c>
      <c r="I29" s="131">
        <f>IF($D29="","",Zaal!$J$271)</f>
        <v>6</v>
      </c>
      <c r="J29" s="131">
        <f>IF($D29="","",Zaal!$K$271)</f>
        <v>5</v>
      </c>
      <c r="K29" s="132">
        <f>IFERROR(ROUND(Zaal!$L$271,1),"")</f>
        <v>14.4</v>
      </c>
      <c r="L29" s="131" t="str">
        <f ca="1">IFERROR(ROUND(Zaal!$P$271,0),"")</f>
        <v/>
      </c>
      <c r="M29" s="131" t="str">
        <f ca="1">IFERROR(ROUND(Zaal!$Q$271,0),"")</f>
        <v/>
      </c>
      <c r="N29" s="131" t="str">
        <f ca="1">IFERROR(ROUND(Zaal!$R$271,0),"")</f>
        <v/>
      </c>
      <c r="O29" s="131" t="str">
        <f ca="1">IFERROR(ROUND(Zaal!$S$271,0),"")</f>
        <v/>
      </c>
      <c r="P29" s="131">
        <f ca="1">IF($D29="","",Zaal!$P$270)</f>
        <v>0</v>
      </c>
      <c r="Q29" s="131">
        <f ca="1">IF($D29="","",Zaal!$Q$270)</f>
        <v>0</v>
      </c>
      <c r="R29" s="131">
        <f ca="1">IF($D29="","",Zaal!$R$270)</f>
        <v>0</v>
      </c>
      <c r="S29" s="131">
        <f ca="1">IF($D29="","",Zaal!$S$270)</f>
        <v>0</v>
      </c>
      <c r="T29" s="133">
        <f ca="1">IF($D29="","",Zaal!$T$270)</f>
        <v>0</v>
      </c>
      <c r="U29" s="133" t="str">
        <f>IFERROR(IF(VLOOKUP(D29,TeamsZ,5,0)=0,"",VLOOKUP(D29,TeamsZ,5,0)),"")</f>
        <v/>
      </c>
      <c r="V29" s="133" t="str">
        <f t="shared" si="1"/>
        <v/>
      </c>
      <c r="W29" s="129" t="str">
        <f>IF($D29="","",Zaal!$G$5)</f>
        <v>ZUIDWEST</v>
      </c>
      <c r="X29" s="129" t="str">
        <f>IF($D29="","",IF(Zaal!$AE$271=0,"",Zaal!$AE$271))</f>
        <v>3312 AD</v>
      </c>
      <c r="Y29" s="129" t="str">
        <f>IF($D29="","",IF(Zaal!$AF$271=0,"",Zaal!$AF$271))</f>
        <v>Dordrecht</v>
      </c>
    </row>
    <row r="30" spans="1:25" x14ac:dyDescent="0.2">
      <c r="A30" s="129" t="str">
        <f>IF($D30="","",Veld!$G$3)</f>
        <v>NCX19J3</v>
      </c>
      <c r="B30" s="129" t="str">
        <f>IF($D30="","",Veld!$E$2)</f>
        <v>Oranje Wit (D)</v>
      </c>
      <c r="C30" s="130" t="str">
        <f t="shared" si="0"/>
        <v>B</v>
      </c>
      <c r="D30" s="130" t="str">
        <f>UPPER(Veld!C291)</f>
        <v>B4</v>
      </c>
      <c r="E30" s="130" t="str">
        <f>IF($D30="","","Veld")</f>
        <v>Veld</v>
      </c>
      <c r="F30" s="130" t="str">
        <f>IF($D30="","",Veld!$E$291)</f>
        <v>BK</v>
      </c>
      <c r="G30" s="131" t="str">
        <f>IF($D30="","",Veld!$G$291)</f>
        <v>8</v>
      </c>
      <c r="H30" s="131" t="str">
        <f>IF($D30="","",Veld!$F$291)</f>
        <v>Za</v>
      </c>
      <c r="I30" s="131">
        <f>IF($D30="","",Veld!$J$291)</f>
        <v>6</v>
      </c>
      <c r="J30" s="131">
        <f>IF($D30="","",Veld!$K$291)</f>
        <v>6</v>
      </c>
      <c r="K30" s="132">
        <f>IFERROR(ROUND(Veld!$L$291,1),"")</f>
        <v>14.4</v>
      </c>
      <c r="L30" s="131" t="str">
        <f ca="1">IFERROR(ROUND(Veld!$P$291,0),"")</f>
        <v/>
      </c>
      <c r="M30" s="131" t="str">
        <f ca="1">IFERROR(ROUND(Veld!$Q$291,0),"")</f>
        <v/>
      </c>
      <c r="N30" s="131" t="str">
        <f ca="1">IFERROR(ROUND(Veld!$R$291,0),"")</f>
        <v/>
      </c>
      <c r="O30" s="131"/>
      <c r="P30" s="131">
        <f ca="1">IF($D30="","",Veld!$P$290)</f>
        <v>0</v>
      </c>
      <c r="Q30" s="131">
        <f ca="1">IF($D30="","",Veld!$Q$290)</f>
        <v>0</v>
      </c>
      <c r="R30" s="131">
        <f ca="1">IF($D30="","",Veld!$R$290)</f>
        <v>0</v>
      </c>
      <c r="S30" s="131"/>
      <c r="T30" s="133">
        <f ca="1">IF($D30="","",Veld!$T$290)</f>
        <v>-12</v>
      </c>
      <c r="U30" s="133" t="str">
        <f>IFERROR(IF(VLOOKUP(D30,TeamsV,5,0)=0,"",VLOOKUP(D30,TeamsV,5,0)),"")</f>
        <v/>
      </c>
      <c r="V30" s="133" t="str">
        <f t="shared" si="1"/>
        <v/>
      </c>
      <c r="W30" s="129" t="str">
        <f>IF($D30="","",Veld!$G$5)</f>
        <v>ZUIDWEST</v>
      </c>
      <c r="X30" s="129" t="str">
        <f>IF($D30="","",IF(Veld!$AE$291=0,"",Veld!$AE$291))</f>
        <v>3312 AD</v>
      </c>
      <c r="Y30" s="129" t="str">
        <f>IF($D30="","",IF(Veld!$AF$291=0,"",Veld!$AF$291))</f>
        <v>Dordrecht</v>
      </c>
    </row>
    <row r="31" spans="1:25" x14ac:dyDescent="0.2">
      <c r="A31" s="129" t="str">
        <f>IF($D31="","",Zaal!$G$3)</f>
        <v>NCX19J3</v>
      </c>
      <c r="B31" s="129" t="str">
        <f>IF($D31="","",Zaal!$E$2)</f>
        <v>Oranje Wit (D)</v>
      </c>
      <c r="C31" s="130" t="str">
        <f t="shared" si="0"/>
        <v>B</v>
      </c>
      <c r="D31" s="130" t="str">
        <f>UPPER(Zaal!C291)</f>
        <v>B4</v>
      </c>
      <c r="E31" s="130" t="str">
        <f>IF($D31="","","Zaal")</f>
        <v>Zaal</v>
      </c>
      <c r="F31" s="130" t="str">
        <f>IF($D31="","",Zaal!$E$291)</f>
        <v>BK</v>
      </c>
      <c r="G31" s="131" t="str">
        <f>IF($D31="","",Zaal!$G$291)</f>
        <v>8</v>
      </c>
      <c r="H31" s="131" t="str">
        <f>IF($D31="","",Zaal!$F$291)</f>
        <v>Za</v>
      </c>
      <c r="I31" s="131">
        <f>IF($D31="","",Zaal!$J$291)</f>
        <v>6</v>
      </c>
      <c r="J31" s="131">
        <f>IF($D31="","",Zaal!$K$291)</f>
        <v>6</v>
      </c>
      <c r="K31" s="132">
        <f>IFERROR(ROUND(Zaal!$L$291,1),"")</f>
        <v>14.4</v>
      </c>
      <c r="L31" s="131" t="str">
        <f ca="1">IFERROR(ROUND(Zaal!$P$291,0),"")</f>
        <v/>
      </c>
      <c r="M31" s="131" t="str">
        <f ca="1">IFERROR(ROUND(Zaal!$Q$291,0),"")</f>
        <v/>
      </c>
      <c r="N31" s="131" t="str">
        <f ca="1">IFERROR(ROUND(Zaal!$R$291,0),"")</f>
        <v/>
      </c>
      <c r="O31" s="131" t="str">
        <f ca="1">IFERROR(ROUND(Zaal!$S$291,0),"")</f>
        <v/>
      </c>
      <c r="P31" s="131">
        <f ca="1">IF($D31="","",Zaal!$P$290)</f>
        <v>0</v>
      </c>
      <c r="Q31" s="131">
        <f ca="1">IF($D31="","",Zaal!$Q$290)</f>
        <v>0</v>
      </c>
      <c r="R31" s="131">
        <f ca="1">IF($D31="","",Zaal!$R$290)</f>
        <v>0</v>
      </c>
      <c r="S31" s="131">
        <f ca="1">IF($D31="","",Zaal!$S$290)</f>
        <v>0</v>
      </c>
      <c r="T31" s="133">
        <f ca="1">IF($D31="","",Zaal!$T$290)</f>
        <v>0</v>
      </c>
      <c r="U31" s="133" t="str">
        <f>IFERROR(IF(VLOOKUP(D31,TeamsZ,5,0)=0,"",VLOOKUP(D31,TeamsZ,5,0)),"")</f>
        <v/>
      </c>
      <c r="V31" s="133" t="str">
        <f t="shared" si="1"/>
        <v/>
      </c>
      <c r="W31" s="129" t="str">
        <f>IF($D31="","",Zaal!$G$5)</f>
        <v>ZUIDWEST</v>
      </c>
      <c r="X31" s="129" t="str">
        <f>IF($D31="","",IF(Zaal!$AE$291=0,"",Zaal!$AE$291))</f>
        <v>3312 AD</v>
      </c>
      <c r="Y31" s="129" t="str">
        <f>IF($D31="","",IF(Zaal!$AF$291=0,"",Zaal!$AF$291))</f>
        <v>Dordrecht</v>
      </c>
    </row>
    <row r="32" spans="1:25" x14ac:dyDescent="0.2">
      <c r="A32" s="129" t="str">
        <f>IF($D32="","",Veld!$G$3)</f>
        <v>NCX19J3</v>
      </c>
      <c r="B32" s="129" t="str">
        <f>IF($D32="","",Veld!$E$2)</f>
        <v>Oranje Wit (D)</v>
      </c>
      <c r="C32" s="130" t="str">
        <f t="shared" si="0"/>
        <v>C</v>
      </c>
      <c r="D32" s="130" t="str">
        <f>UPPER(Veld!C311)</f>
        <v>C1</v>
      </c>
      <c r="E32" s="130" t="str">
        <f>IF($D32="","","Veld")</f>
        <v>Veld</v>
      </c>
      <c r="F32" s="130" t="str">
        <f>IF($D32="","",Veld!$E$311)</f>
        <v>WK</v>
      </c>
      <c r="G32" s="131" t="str">
        <f>IF($D32="","",Veld!$G$311)</f>
        <v>8</v>
      </c>
      <c r="H32" s="131" t="str">
        <f>IF($D32="","",Veld!$F$311)</f>
        <v>Za</v>
      </c>
      <c r="I32" s="131">
        <f>IF($D32="","",Veld!$J$311)</f>
        <v>4</v>
      </c>
      <c r="J32" s="131">
        <f>IF($D32="","",Veld!$K$311)</f>
        <v>4</v>
      </c>
      <c r="K32" s="132">
        <f>IFERROR(ROUND(Veld!$L$311,1),"")</f>
        <v>12.9</v>
      </c>
      <c r="L32" s="131" t="str">
        <f ca="1">IFERROR(ROUND(Veld!$P$311,0),"")</f>
        <v/>
      </c>
      <c r="M32" s="131" t="str">
        <f ca="1">IFERROR(ROUND(Veld!$Q$311,0),"")</f>
        <v/>
      </c>
      <c r="N32" s="131" t="str">
        <f ca="1">IFERROR(ROUND(Veld!$R$311,0),"")</f>
        <v/>
      </c>
      <c r="O32" s="131"/>
      <c r="P32" s="131">
        <f ca="1">IF($D32="","",Veld!$P$310)</f>
        <v>0</v>
      </c>
      <c r="Q32" s="131">
        <f ca="1">IF($D32="","",Veld!$Q$310)</f>
        <v>0</v>
      </c>
      <c r="R32" s="131">
        <f ca="1">IF($D32="","",Veld!$R$310)</f>
        <v>0</v>
      </c>
      <c r="S32" s="131"/>
      <c r="T32" s="133">
        <f ca="1">IF($D32="","",Veld!$T$310)</f>
        <v>-8</v>
      </c>
      <c r="U32" s="133" t="str">
        <f>IFERROR(IF(VLOOKUP(D32,TeamsV,5,0)=0,"",VLOOKUP(D32,TeamsV,5,0)),"")</f>
        <v/>
      </c>
      <c r="V32" s="133" t="str">
        <f t="shared" si="1"/>
        <v/>
      </c>
      <c r="W32" s="129" t="str">
        <f>IF($D32="","",Veld!$G$5)</f>
        <v>ZUIDWEST</v>
      </c>
      <c r="X32" s="129" t="str">
        <f>IF($D32="","",IF(Veld!$AE$311=0,"",Veld!$AE$311))</f>
        <v>3312 AD</v>
      </c>
      <c r="Y32" s="129" t="str">
        <f>IF($D32="","",IF(Veld!$AF$311=0,"",Veld!$AF$311))</f>
        <v>Dordrecht</v>
      </c>
    </row>
    <row r="33" spans="1:25" x14ac:dyDescent="0.2">
      <c r="A33" s="129" t="str">
        <f>IF($D33="","",Zaal!$G$3)</f>
        <v>NCX19J3</v>
      </c>
      <c r="B33" s="129" t="str">
        <f>IF($D33="","",Zaal!$E$2)</f>
        <v>Oranje Wit (D)</v>
      </c>
      <c r="C33" s="130" t="str">
        <f t="shared" si="0"/>
        <v>C</v>
      </c>
      <c r="D33" s="130" t="str">
        <f>UPPER(Zaal!C311)</f>
        <v>C1</v>
      </c>
      <c r="E33" s="130" t="str">
        <f>IF($D33="","","Zaal")</f>
        <v>Zaal</v>
      </c>
      <c r="F33" s="130" t="str">
        <f>IF($D33="","",Zaal!$E$311)</f>
        <v>WK</v>
      </c>
      <c r="G33" s="131" t="str">
        <f>IF($D33="","",Zaal!$G$311)</f>
        <v>8</v>
      </c>
      <c r="H33" s="131" t="str">
        <f>IF($D33="","",Zaal!$F$311)</f>
        <v>Za</v>
      </c>
      <c r="I33" s="131">
        <f>IF($D33="","",Zaal!$J$311)</f>
        <v>4</v>
      </c>
      <c r="J33" s="131">
        <f>IF($D33="","",Zaal!$K$311)</f>
        <v>4</v>
      </c>
      <c r="K33" s="132">
        <f>IFERROR(ROUND(Zaal!$L$311,1),"")</f>
        <v>12.9</v>
      </c>
      <c r="L33" s="131" t="str">
        <f ca="1">IFERROR(ROUND(Zaal!$P$311,0),"")</f>
        <v/>
      </c>
      <c r="M33" s="131" t="str">
        <f ca="1">IFERROR(ROUND(Zaal!$Q$311,0),"")</f>
        <v/>
      </c>
      <c r="N33" s="131" t="str">
        <f ca="1">IFERROR(ROUND(Zaal!$R$311,0),"")</f>
        <v/>
      </c>
      <c r="O33" s="131" t="str">
        <f ca="1">IFERROR(ROUND(Zaal!$S$311,0),"")</f>
        <v/>
      </c>
      <c r="P33" s="131">
        <f ca="1">IF($D33="","",Zaal!$P$310)</f>
        <v>0</v>
      </c>
      <c r="Q33" s="131">
        <f ca="1">IF($D33="","",Zaal!$Q$310)</f>
        <v>0</v>
      </c>
      <c r="R33" s="131">
        <f ca="1">IF($D33="","",Zaal!$R$310)</f>
        <v>0</v>
      </c>
      <c r="S33" s="131">
        <f ca="1">IF($D33="","",Zaal!$S$310)</f>
        <v>0</v>
      </c>
      <c r="T33" s="133">
        <f ca="1">IF($D33="","",Zaal!$T$310)</f>
        <v>0</v>
      </c>
      <c r="U33" s="133" t="str">
        <f>IFERROR(IF(VLOOKUP(D33,TeamsZ,5,0)=0,"",VLOOKUP(D33,TeamsZ,5,0)),"")</f>
        <v/>
      </c>
      <c r="V33" s="133" t="str">
        <f t="shared" si="1"/>
        <v/>
      </c>
      <c r="W33" s="129" t="str">
        <f>IF($D33="","",Zaal!$G$5)</f>
        <v>ZUIDWEST</v>
      </c>
      <c r="X33" s="129" t="str">
        <f>IF($D33="","",IF(Zaal!$AE$311=0,"",Zaal!$AE$311))</f>
        <v>3312 AD</v>
      </c>
      <c r="Y33" s="129" t="str">
        <f>IF($D33="","",IF(Zaal!$AF$311=0,"",Zaal!$AF$311))</f>
        <v>Dordrecht</v>
      </c>
    </row>
    <row r="34" spans="1:25" x14ac:dyDescent="0.2">
      <c r="A34" s="129" t="str">
        <f>IF($D34="","",Veld!$G$3)</f>
        <v>NCX19J3</v>
      </c>
      <c r="B34" s="129" t="str">
        <f>IF($D34="","",Veld!$E$2)</f>
        <v>Oranje Wit (D)</v>
      </c>
      <c r="C34" s="130" t="str">
        <f t="shared" ref="C34:C65" si="2">IF($D34="","",IF(ISTEXT($D34),LEFT($D34,1),"S"))</f>
        <v>C</v>
      </c>
      <c r="D34" s="130" t="str">
        <f>UPPER(Veld!C331)</f>
        <v>C2</v>
      </c>
      <c r="E34" s="130" t="str">
        <f>IF($D34="","","Veld")</f>
        <v>Veld</v>
      </c>
      <c r="F34" s="130" t="str">
        <f>IF($D34="","",Veld!$E$331)</f>
        <v>WK</v>
      </c>
      <c r="G34" s="131" t="str">
        <f>IF($D34="","",Veld!$G$331)</f>
        <v>8</v>
      </c>
      <c r="H34" s="131" t="str">
        <f>IF($D34="","",Veld!$F$331)</f>
        <v>Za</v>
      </c>
      <c r="I34" s="131">
        <f>IF($D34="","",Veld!$J$331)</f>
        <v>6</v>
      </c>
      <c r="J34" s="131">
        <f>IF($D34="","",Veld!$K$331)</f>
        <v>4</v>
      </c>
      <c r="K34" s="132">
        <f>IFERROR(ROUND(Veld!$L$331,1),"")</f>
        <v>12.9</v>
      </c>
      <c r="L34" s="131" t="str">
        <f ca="1">IFERROR(ROUND(Veld!$P$331,0),"")</f>
        <v/>
      </c>
      <c r="M34" s="131" t="str">
        <f ca="1">IFERROR(ROUND(Veld!$Q$331,0),"")</f>
        <v/>
      </c>
      <c r="N34" s="131" t="str">
        <f ca="1">IFERROR(ROUND(Veld!$R$331,0),"")</f>
        <v/>
      </c>
      <c r="O34" s="131"/>
      <c r="P34" s="131">
        <f ca="1">IF($D34="","",Veld!$P$330)</f>
        <v>0</v>
      </c>
      <c r="Q34" s="131">
        <f ca="1">IF($D34="","",Veld!$Q$330)</f>
        <v>0</v>
      </c>
      <c r="R34" s="131">
        <f ca="1">IF($D34="","",Veld!$R$330)</f>
        <v>0</v>
      </c>
      <c r="S34" s="131"/>
      <c r="T34" s="133">
        <f ca="1">IF($D34="","",Veld!$T$330)</f>
        <v>-10</v>
      </c>
      <c r="U34" s="133" t="str">
        <f>IFERROR(IF(VLOOKUP(D34,TeamsV,5,0)=0,"",VLOOKUP(D34,TeamsV,5,0)),"")</f>
        <v/>
      </c>
      <c r="V34" s="133" t="str">
        <f t="shared" ref="V34:V65" si="3">IFERROR(VLOOKUP(D34&amp;E34,DispTot,3,0),"")</f>
        <v/>
      </c>
      <c r="W34" s="129" t="str">
        <f>IF($D34="","",Veld!$G$5)</f>
        <v>ZUIDWEST</v>
      </c>
      <c r="X34" s="129" t="str">
        <f>IF($D34="","",IF(Veld!$AE$331=0,"",Veld!$AE$331))</f>
        <v>3312 AD</v>
      </c>
      <c r="Y34" s="129" t="str">
        <f>IF($D34="","",IF(Veld!$AF$331=0,"",Veld!$AF$331))</f>
        <v>Dordrecht</v>
      </c>
    </row>
    <row r="35" spans="1:25" x14ac:dyDescent="0.2">
      <c r="A35" s="129" t="str">
        <f>IF($D35="","",Zaal!$G$3)</f>
        <v>NCX19J3</v>
      </c>
      <c r="B35" s="129" t="str">
        <f>IF($D35="","",Zaal!$E$2)</f>
        <v>Oranje Wit (D)</v>
      </c>
      <c r="C35" s="130" t="str">
        <f t="shared" si="2"/>
        <v>C</v>
      </c>
      <c r="D35" s="130" t="str">
        <f>UPPER(Zaal!C331)</f>
        <v>C2</v>
      </c>
      <c r="E35" s="130" t="str">
        <f>IF($D35="","","Zaal")</f>
        <v>Zaal</v>
      </c>
      <c r="F35" s="130" t="str">
        <f>IF($D35="","",Zaal!$E$331)</f>
        <v>WK</v>
      </c>
      <c r="G35" s="131" t="str">
        <f>IF($D35="","",Zaal!$G$331)</f>
        <v>8</v>
      </c>
      <c r="H35" s="131" t="str">
        <f>IF($D35="","",Zaal!$F$331)</f>
        <v>Za</v>
      </c>
      <c r="I35" s="131">
        <f>IF($D35="","",Zaal!$J$331)</f>
        <v>6</v>
      </c>
      <c r="J35" s="131">
        <f>IF($D35="","",Zaal!$K$331)</f>
        <v>4</v>
      </c>
      <c r="K35" s="132">
        <f>IFERROR(ROUND(Zaal!$L$331,1),"")</f>
        <v>12.9</v>
      </c>
      <c r="L35" s="131" t="str">
        <f ca="1">IFERROR(ROUND(Zaal!$P$331,0),"")</f>
        <v/>
      </c>
      <c r="M35" s="131" t="str">
        <f ca="1">IFERROR(ROUND(Zaal!$Q$331,0),"")</f>
        <v/>
      </c>
      <c r="N35" s="131" t="str">
        <f ca="1">IFERROR(ROUND(Zaal!$R$331,0),"")</f>
        <v/>
      </c>
      <c r="O35" s="131" t="str">
        <f ca="1">IFERROR(ROUND(Zaal!$S$331,0),"")</f>
        <v/>
      </c>
      <c r="P35" s="131">
        <f ca="1">IF($D35="","",Zaal!$P$330)</f>
        <v>0</v>
      </c>
      <c r="Q35" s="131">
        <f ca="1">IF($D35="","",Zaal!$Q$330)</f>
        <v>0</v>
      </c>
      <c r="R35" s="131">
        <f ca="1">IF($D35="","",Zaal!$R$330)</f>
        <v>0</v>
      </c>
      <c r="S35" s="131">
        <f ca="1">IF($D35="","",Zaal!$S$330)</f>
        <v>0</v>
      </c>
      <c r="T35" s="133">
        <f ca="1">IF($D35="","",Zaal!$T$330)</f>
        <v>0</v>
      </c>
      <c r="U35" s="133" t="str">
        <f>IFERROR(IF(VLOOKUP(D35,TeamsZ,5,0)=0,"",VLOOKUP(D35,TeamsZ,5,0)),"")</f>
        <v/>
      </c>
      <c r="V35" s="133" t="str">
        <f t="shared" si="3"/>
        <v/>
      </c>
      <c r="W35" s="129" t="str">
        <f>IF($D35="","",Zaal!$G$5)</f>
        <v>ZUIDWEST</v>
      </c>
      <c r="X35" s="129" t="str">
        <f>IF($D35="","",IF(Zaal!$AE$331=0,"",Zaal!$AE$331))</f>
        <v>3312 AD</v>
      </c>
      <c r="Y35" s="129" t="str">
        <f>IF($D35="","",IF(Zaal!$AF$331=0,"",Zaal!$AF$331))</f>
        <v>Dordrecht</v>
      </c>
    </row>
    <row r="36" spans="1:25" x14ac:dyDescent="0.2">
      <c r="A36" s="129" t="str">
        <f>IF($D36="","",Veld!$G$3)</f>
        <v>NCX19J3</v>
      </c>
      <c r="B36" s="129" t="str">
        <f>IF($D36="","",Veld!$E$2)</f>
        <v>Oranje Wit (D)</v>
      </c>
      <c r="C36" s="130" t="str">
        <f t="shared" si="2"/>
        <v>C</v>
      </c>
      <c r="D36" s="130" t="str">
        <f>UPPER(Veld!C351)</f>
        <v>C3</v>
      </c>
      <c r="E36" s="130" t="str">
        <f>IF($D36="","","Veld")</f>
        <v>Veld</v>
      </c>
      <c r="F36" s="130" t="str">
        <f>IF($D36="","",Veld!$E$351)</f>
        <v>BK</v>
      </c>
      <c r="G36" s="131" t="str">
        <f>IF($D36="","",Veld!$G$351)</f>
        <v>8</v>
      </c>
      <c r="H36" s="131" t="str">
        <f>IF($D36="","",Veld!$F$351)</f>
        <v>Za</v>
      </c>
      <c r="I36" s="131">
        <f>IF($D36="","",Veld!$J$351)</f>
        <v>9</v>
      </c>
      <c r="J36" s="131">
        <f>IF($D36="","",Veld!$K$351)</f>
        <v>0</v>
      </c>
      <c r="K36" s="132">
        <f>IFERROR(ROUND(Veld!$L$351,1),"")</f>
        <v>12.6</v>
      </c>
      <c r="L36" s="131" t="str">
        <f ca="1">IFERROR(ROUND(Veld!$P$351,0),"")</f>
        <v/>
      </c>
      <c r="M36" s="131" t="str">
        <f ca="1">IFERROR(ROUND(Veld!$Q$351,0),"")</f>
        <v/>
      </c>
      <c r="N36" s="131" t="str">
        <f ca="1">IFERROR(ROUND(Veld!$R$351,0),"")</f>
        <v/>
      </c>
      <c r="O36" s="131"/>
      <c r="P36" s="131">
        <f ca="1">IF($D36="","",Veld!$P$350)</f>
        <v>0</v>
      </c>
      <c r="Q36" s="131">
        <f ca="1">IF($D36="","",Veld!$Q$350)</f>
        <v>0</v>
      </c>
      <c r="R36" s="131">
        <f ca="1">IF($D36="","",Veld!$R$350)</f>
        <v>0</v>
      </c>
      <c r="S36" s="131"/>
      <c r="T36" s="133">
        <f ca="1">IF($D36="","",Veld!$T$350)</f>
        <v>-9</v>
      </c>
      <c r="U36" s="133" t="str">
        <f>IFERROR(IF(VLOOKUP(D36,TeamsV,5,0)=0,"",VLOOKUP(D36,TeamsV,5,0)),"")</f>
        <v/>
      </c>
      <c r="V36" s="133" t="str">
        <f t="shared" si="3"/>
        <v/>
      </c>
      <c r="W36" s="129" t="str">
        <f>IF($D36="","",Veld!$G$5)</f>
        <v>ZUIDWEST</v>
      </c>
      <c r="X36" s="129" t="str">
        <f>IF($D36="","",IF(Veld!$AE$351=0,"",Veld!$AE$351))</f>
        <v>3312 AD</v>
      </c>
      <c r="Y36" s="129" t="str">
        <f>IF($D36="","",IF(Veld!$AF$351=0,"",Veld!$AF$351))</f>
        <v>Dordrecht</v>
      </c>
    </row>
    <row r="37" spans="1:25" x14ac:dyDescent="0.2">
      <c r="A37" s="129" t="str">
        <f>IF($D37="","",Zaal!$G$3)</f>
        <v>NCX19J3</v>
      </c>
      <c r="B37" s="129" t="str">
        <f>IF($D37="","",Zaal!$E$2)</f>
        <v>Oranje Wit (D)</v>
      </c>
      <c r="C37" s="130" t="str">
        <f t="shared" si="2"/>
        <v>C</v>
      </c>
      <c r="D37" s="130" t="str">
        <f>UPPER(Zaal!C351)</f>
        <v>C3</v>
      </c>
      <c r="E37" s="130" t="str">
        <f>IF($D37="","","Zaal")</f>
        <v>Zaal</v>
      </c>
      <c r="F37" s="130" t="str">
        <f>IF($D37="","",Zaal!$E$351)</f>
        <v>BK</v>
      </c>
      <c r="G37" s="131" t="str">
        <f>IF($D37="","",Zaal!$G$351)</f>
        <v>8</v>
      </c>
      <c r="H37" s="131" t="str">
        <f>IF($D37="","",Zaal!$F$351)</f>
        <v>Za</v>
      </c>
      <c r="I37" s="131">
        <f>IF($D37="","",Zaal!$J$351)</f>
        <v>9</v>
      </c>
      <c r="J37" s="131">
        <f>IF($D37="","",Zaal!$K$351)</f>
        <v>0</v>
      </c>
      <c r="K37" s="132">
        <f>IFERROR(ROUND(Zaal!$L$351,1),"")</f>
        <v>12.6</v>
      </c>
      <c r="L37" s="131" t="str">
        <f ca="1">IFERROR(ROUND(Zaal!$P$351,0),"")</f>
        <v/>
      </c>
      <c r="M37" s="131" t="str">
        <f ca="1">IFERROR(ROUND(Zaal!$Q$351,0),"")</f>
        <v/>
      </c>
      <c r="N37" s="131" t="str">
        <f ca="1">IFERROR(ROUND(Zaal!$R$351,0),"")</f>
        <v/>
      </c>
      <c r="O37" s="131" t="str">
        <f ca="1">IFERROR(ROUND(Zaal!$S$351,0),"")</f>
        <v/>
      </c>
      <c r="P37" s="131">
        <f ca="1">IF($D37="","",Zaal!$P$350)</f>
        <v>0</v>
      </c>
      <c r="Q37" s="131">
        <f ca="1">IF($D37="","",Zaal!$Q$350)</f>
        <v>0</v>
      </c>
      <c r="R37" s="131">
        <f ca="1">IF($D37="","",Zaal!$R$350)</f>
        <v>0</v>
      </c>
      <c r="S37" s="131">
        <f ca="1">IF($D37="","",Zaal!$S$350)</f>
        <v>0</v>
      </c>
      <c r="T37" s="133">
        <f ca="1">IF($D37="","",Zaal!$T$350)</f>
        <v>0</v>
      </c>
      <c r="U37" s="133" t="str">
        <f>IFERROR(IF(VLOOKUP(D37,TeamsZ,5,0)=0,"",VLOOKUP(D37,TeamsZ,5,0)),"")</f>
        <v/>
      </c>
      <c r="V37" s="133" t="str">
        <f t="shared" si="3"/>
        <v/>
      </c>
      <c r="W37" s="129" t="str">
        <f>IF($D37="","",Zaal!$G$5)</f>
        <v>ZUIDWEST</v>
      </c>
      <c r="X37" s="129" t="str">
        <f>IF($D37="","",IF(Zaal!$AE$351=0,"",Zaal!$AE$351))</f>
        <v>3312 AD</v>
      </c>
      <c r="Y37" s="129" t="str">
        <f>IF($D37="","",IF(Zaal!$AF$351=0,"",Zaal!$AF$351))</f>
        <v>Dordrecht</v>
      </c>
    </row>
    <row r="38" spans="1:25" x14ac:dyDescent="0.2">
      <c r="A38" s="129" t="str">
        <f>IF($D38="","",Veld!$G$3)</f>
        <v>NCX19J3</v>
      </c>
      <c r="B38" s="129" t="str">
        <f>IF($D38="","",Veld!$E$2)</f>
        <v>Oranje Wit (D)</v>
      </c>
      <c r="C38" s="130" t="str">
        <f t="shared" si="2"/>
        <v>C</v>
      </c>
      <c r="D38" s="130" t="str">
        <f>UPPER(Veld!C371)</f>
        <v>C4</v>
      </c>
      <c r="E38" s="130" t="str">
        <f>IF($D38="","","Veld")</f>
        <v>Veld</v>
      </c>
      <c r="F38" s="130" t="str">
        <f>IF($D38="","",Veld!$E$371)</f>
        <v>BK</v>
      </c>
      <c r="G38" s="131" t="str">
        <f>IF($D38="","",Veld!$G$371)</f>
        <v>8</v>
      </c>
      <c r="H38" s="131" t="str">
        <f>IF($D38="","",Veld!$F$371)</f>
        <v>Za</v>
      </c>
      <c r="I38" s="131">
        <f>IF($D38="","",Veld!$J$371)</f>
        <v>6</v>
      </c>
      <c r="J38" s="131">
        <f>IF($D38="","",Veld!$K$371)</f>
        <v>4</v>
      </c>
      <c r="K38" s="132">
        <f>IFERROR(ROUND(Veld!$L$371,1),"")</f>
        <v>12.3</v>
      </c>
      <c r="L38" s="131" t="str">
        <f ca="1">IFERROR(ROUND(Veld!$P$371,0),"")</f>
        <v/>
      </c>
      <c r="M38" s="131" t="str">
        <f ca="1">IFERROR(ROUND(Veld!$Q$371,0),"")</f>
        <v/>
      </c>
      <c r="N38" s="131" t="str">
        <f ca="1">IFERROR(ROUND(Veld!$R$371,0),"")</f>
        <v/>
      </c>
      <c r="O38" s="131"/>
      <c r="P38" s="131">
        <f ca="1">IF($D38="","",Veld!$P$370)</f>
        <v>0</v>
      </c>
      <c r="Q38" s="131">
        <f ca="1">IF($D38="","",Veld!$Q$370)</f>
        <v>0</v>
      </c>
      <c r="R38" s="131">
        <f ca="1">IF($D38="","",Veld!$R$370)</f>
        <v>0</v>
      </c>
      <c r="S38" s="131"/>
      <c r="T38" s="133">
        <f ca="1">IF($D38="","",Veld!$T$370)</f>
        <v>-10</v>
      </c>
      <c r="U38" s="133" t="str">
        <f>IFERROR(IF(VLOOKUP(D38,TeamsV,5,0)=0,"",VLOOKUP(D38,TeamsV,5,0)),"")</f>
        <v/>
      </c>
      <c r="V38" s="133" t="str">
        <f t="shared" si="3"/>
        <v/>
      </c>
      <c r="W38" s="129" t="str">
        <f>IF($D38="","",Veld!$G$5)</f>
        <v>ZUIDWEST</v>
      </c>
      <c r="X38" s="129" t="str">
        <f>IF($D38="","",IF(Veld!$AE$371=0,"",Veld!$AE$371))</f>
        <v>3312 AD</v>
      </c>
      <c r="Y38" s="129" t="str">
        <f>IF($D38="","",IF(Veld!$AF$371=0,"",Veld!$AF$371))</f>
        <v>Dordrecht</v>
      </c>
    </row>
    <row r="39" spans="1:25" x14ac:dyDescent="0.2">
      <c r="A39" s="129" t="str">
        <f>IF($D39="","",Zaal!$G$3)</f>
        <v>NCX19J3</v>
      </c>
      <c r="B39" s="129" t="str">
        <f>IF($D39="","",Zaal!$E$2)</f>
        <v>Oranje Wit (D)</v>
      </c>
      <c r="C39" s="130" t="str">
        <f t="shared" si="2"/>
        <v>C</v>
      </c>
      <c r="D39" s="130" t="str">
        <f>UPPER(Zaal!C371)</f>
        <v>C4</v>
      </c>
      <c r="E39" s="130" t="str">
        <f>IF($D39="","","Zaal")</f>
        <v>Zaal</v>
      </c>
      <c r="F39" s="130" t="str">
        <f>IF($D39="","",Zaal!$E$371)</f>
        <v>BK</v>
      </c>
      <c r="G39" s="131" t="str">
        <f>IF($D39="","",Zaal!$G$371)</f>
        <v>8</v>
      </c>
      <c r="H39" s="131" t="str">
        <f>IF($D39="","",Zaal!$F$371)</f>
        <v>Za</v>
      </c>
      <c r="I39" s="131">
        <f>IF($D39="","",Zaal!$J$371)</f>
        <v>6</v>
      </c>
      <c r="J39" s="131">
        <f>IF($D39="","",Zaal!$K$371)</f>
        <v>4</v>
      </c>
      <c r="K39" s="132">
        <f>IFERROR(ROUND(Zaal!$L$371,1),"")</f>
        <v>12.3</v>
      </c>
      <c r="L39" s="131" t="str">
        <f ca="1">IFERROR(ROUND(Zaal!$P$371,0),"")</f>
        <v/>
      </c>
      <c r="M39" s="131" t="str">
        <f ca="1">IFERROR(ROUND(Zaal!$Q$371,0),"")</f>
        <v/>
      </c>
      <c r="N39" s="131" t="str">
        <f ca="1">IFERROR(ROUND(Zaal!$R$371,0),"")</f>
        <v/>
      </c>
      <c r="O39" s="131" t="str">
        <f ca="1">IFERROR(ROUND(Zaal!$S$371,0),"")</f>
        <v/>
      </c>
      <c r="P39" s="131">
        <f ca="1">IF($D39="","",Zaal!$P$370)</f>
        <v>0</v>
      </c>
      <c r="Q39" s="131">
        <f ca="1">IF($D39="","",Zaal!$Q$370)</f>
        <v>0</v>
      </c>
      <c r="R39" s="131">
        <f ca="1">IF($D39="","",Zaal!$R$370)</f>
        <v>0</v>
      </c>
      <c r="S39" s="131">
        <f ca="1">IF($D39="","",Zaal!$S$370)</f>
        <v>0</v>
      </c>
      <c r="T39" s="133">
        <f ca="1">IF($D39="","",Zaal!$T$370)</f>
        <v>0</v>
      </c>
      <c r="U39" s="133" t="str">
        <f>IFERROR(IF(VLOOKUP(D39,TeamsZ,5,0)=0,"",VLOOKUP(D39,TeamsZ,5,0)),"")</f>
        <v/>
      </c>
      <c r="V39" s="133" t="str">
        <f t="shared" si="3"/>
        <v/>
      </c>
      <c r="W39" s="129" t="str">
        <f>IF($D39="","",Zaal!$G$5)</f>
        <v>ZUIDWEST</v>
      </c>
      <c r="X39" s="129" t="str">
        <f>IF($D39="","",IF(Zaal!$AE$371=0,"",Zaal!$AE$371))</f>
        <v>3312 AD</v>
      </c>
      <c r="Y39" s="129" t="str">
        <f>IF($D39="","",IF(Zaal!$AF$371=0,"",Zaal!$AF$371))</f>
        <v>Dordrecht</v>
      </c>
    </row>
    <row r="40" spans="1:25" x14ac:dyDescent="0.2">
      <c r="A40" s="129" t="str">
        <f>IF($D40="","",Veld!$G$3)</f>
        <v>NCX19J3</v>
      </c>
      <c r="B40" s="129" t="str">
        <f>IF($D40="","",Veld!$E$2)</f>
        <v>Oranje Wit (D)</v>
      </c>
      <c r="C40" s="130" t="str">
        <f t="shared" si="2"/>
        <v>D</v>
      </c>
      <c r="D40" s="130" t="str">
        <f>UPPER(Veld!C391)</f>
        <v>D1</v>
      </c>
      <c r="E40" s="130" t="str">
        <f>IF($D40="","","Veld")</f>
        <v>Veld</v>
      </c>
      <c r="F40" s="130" t="str">
        <f>IF($D40="","",Veld!$E$391)</f>
        <v>WK</v>
      </c>
      <c r="G40" s="131" t="str">
        <f>IF($D40="","",Veld!$G$391)</f>
        <v>8</v>
      </c>
      <c r="H40" s="131" t="str">
        <f>IF($D40="","",Veld!$F$391)</f>
        <v>Za</v>
      </c>
      <c r="I40" s="131">
        <f>IF($D40="","",Veld!$J$391)</f>
        <v>5</v>
      </c>
      <c r="J40" s="131">
        <f>IF($D40="","",Veld!$K$391)</f>
        <v>5</v>
      </c>
      <c r="K40" s="132">
        <f>IFERROR(ROUND(Veld!$L$391,1),"")</f>
        <v>10.8</v>
      </c>
      <c r="L40" s="131" t="str">
        <f ca="1">IFERROR(ROUND(Veld!$P$391,0),"")</f>
        <v/>
      </c>
      <c r="M40" s="131" t="str">
        <f ca="1">IFERROR(ROUND(Veld!$Q$391,0),"")</f>
        <v/>
      </c>
      <c r="N40" s="131" t="str">
        <f ca="1">IFERROR(ROUND(Veld!$R$391,0),"")</f>
        <v/>
      </c>
      <c r="O40" s="131"/>
      <c r="P40" s="131">
        <f ca="1">IF($D40="","",Veld!$P$390)</f>
        <v>0</v>
      </c>
      <c r="Q40" s="131">
        <f ca="1">IF($D40="","",Veld!$Q$390)</f>
        <v>0</v>
      </c>
      <c r="R40" s="131">
        <f ca="1">IF($D40="","",Veld!$R$390)</f>
        <v>0</v>
      </c>
      <c r="S40" s="131"/>
      <c r="T40" s="133">
        <f ca="1">IF($D40="","",Veld!$T$390)</f>
        <v>-10</v>
      </c>
      <c r="U40" s="133" t="str">
        <f>IFERROR(IF(VLOOKUP(D40,TeamsV,5,0)=0,"",VLOOKUP(D40,TeamsV,5,0)),"")</f>
        <v/>
      </c>
      <c r="V40" s="133" t="str">
        <f t="shared" si="3"/>
        <v/>
      </c>
      <c r="W40" s="129" t="str">
        <f>IF($D40="","",Veld!$G$5)</f>
        <v>ZUIDWEST</v>
      </c>
      <c r="X40" s="129" t="str">
        <f>IF($D40="","",IF(Veld!$AE$391=0,"",Veld!$AE$391))</f>
        <v>3312 AD</v>
      </c>
      <c r="Y40" s="129" t="str">
        <f>IF($D40="","",IF(Veld!$AF$391=0,"",Veld!$AF$391))</f>
        <v>Dordrecht</v>
      </c>
    </row>
    <row r="41" spans="1:25" x14ac:dyDescent="0.2">
      <c r="A41" s="129" t="str">
        <f>IF($D41="","",Zaal!$G$3)</f>
        <v>NCX19J3</v>
      </c>
      <c r="B41" s="129" t="str">
        <f>IF($D41="","",Zaal!$E$2)</f>
        <v>Oranje Wit (D)</v>
      </c>
      <c r="C41" s="130" t="str">
        <f t="shared" si="2"/>
        <v>D</v>
      </c>
      <c r="D41" s="130" t="str">
        <f>UPPER(Zaal!C391)</f>
        <v>D1</v>
      </c>
      <c r="E41" s="130" t="str">
        <f>IF($D41="","","Zaal")</f>
        <v>Zaal</v>
      </c>
      <c r="F41" s="130" t="str">
        <f>IF($D41="","",Zaal!$E$391)</f>
        <v>WK</v>
      </c>
      <c r="G41" s="131" t="str">
        <f>IF($D41="","",Zaal!$G$391)</f>
        <v>8</v>
      </c>
      <c r="H41" s="131" t="str">
        <f>IF($D41="","",Zaal!$F$391)</f>
        <v>Za</v>
      </c>
      <c r="I41" s="131">
        <f>IF($D41="","",Zaal!$J$391)</f>
        <v>5</v>
      </c>
      <c r="J41" s="131">
        <f>IF($D41="","",Zaal!$K$391)</f>
        <v>5</v>
      </c>
      <c r="K41" s="132">
        <f>IFERROR(ROUND(Zaal!$L$391,1),"")</f>
        <v>10.8</v>
      </c>
      <c r="L41" s="131" t="str">
        <f ca="1">IFERROR(ROUND(Zaal!$P$391,0),"")</f>
        <v/>
      </c>
      <c r="M41" s="131" t="str">
        <f ca="1">IFERROR(ROUND(Zaal!$Q$391,0),"")</f>
        <v/>
      </c>
      <c r="N41" s="131" t="str">
        <f ca="1">IFERROR(ROUND(Zaal!$R$391,0),"")</f>
        <v/>
      </c>
      <c r="O41" s="131" t="str">
        <f ca="1">IFERROR(ROUND(Zaal!$S$391,0),"")</f>
        <v/>
      </c>
      <c r="P41" s="131">
        <f ca="1">IF($D41="","",Zaal!$P$390)</f>
        <v>0</v>
      </c>
      <c r="Q41" s="131">
        <f ca="1">IF($D41="","",Zaal!$Q$390)</f>
        <v>0</v>
      </c>
      <c r="R41" s="131">
        <f ca="1">IF($D41="","",Zaal!$R$390)</f>
        <v>0</v>
      </c>
      <c r="S41" s="131">
        <f ca="1">IF($D41="","",Zaal!$S$390)</f>
        <v>0</v>
      </c>
      <c r="T41" s="133">
        <f ca="1">IF($D41="","",Zaal!$T$390)</f>
        <v>0</v>
      </c>
      <c r="U41" s="133" t="str">
        <f>IFERROR(IF(VLOOKUP(D41,TeamsZ,5,0)=0,"",VLOOKUP(D41,TeamsZ,5,0)),"")</f>
        <v/>
      </c>
      <c r="V41" s="133" t="str">
        <f t="shared" si="3"/>
        <v/>
      </c>
      <c r="W41" s="129" t="str">
        <f>IF($D41="","",Zaal!$G$5)</f>
        <v>ZUIDWEST</v>
      </c>
      <c r="X41" s="129" t="str">
        <f>IF($D41="","",IF(Zaal!$AE$391=0,"",Zaal!$AE$391))</f>
        <v>3312 AD</v>
      </c>
      <c r="Y41" s="129" t="str">
        <f>IF($D41="","",IF(Zaal!$AF$391=0,"",Zaal!$AF$391))</f>
        <v>Dordrecht</v>
      </c>
    </row>
    <row r="42" spans="1:25" x14ac:dyDescent="0.2">
      <c r="A42" s="129" t="str">
        <f>IF($D42="","",Veld!$G$3)</f>
        <v>NCX19J3</v>
      </c>
      <c r="B42" s="129" t="str">
        <f>IF($D42="","",Veld!$E$2)</f>
        <v>Oranje Wit (D)</v>
      </c>
      <c r="C42" s="130" t="str">
        <f t="shared" si="2"/>
        <v>D</v>
      </c>
      <c r="D42" s="130" t="str">
        <f>UPPER(Veld!C411)</f>
        <v>D2</v>
      </c>
      <c r="E42" s="130" t="str">
        <f>IF($D42="","","Veld")</f>
        <v>Veld</v>
      </c>
      <c r="F42" s="130" t="str">
        <f>IF($D42="","",Veld!$E$411)</f>
        <v>BK</v>
      </c>
      <c r="G42" s="131" t="str">
        <f>IF($D42="","",Veld!$G$411)</f>
        <v>8</v>
      </c>
      <c r="H42" s="131" t="str">
        <f>IF($D42="","",Veld!$F$411)</f>
        <v>Za</v>
      </c>
      <c r="I42" s="131">
        <f>IF($D42="","",Veld!$J$411)</f>
        <v>4</v>
      </c>
      <c r="J42" s="131">
        <f>IF($D42="","",Veld!$K$411)</f>
        <v>5</v>
      </c>
      <c r="K42" s="132">
        <f>IFERROR(ROUND(Veld!$L$411,1),"")</f>
        <v>10.4</v>
      </c>
      <c r="L42" s="131" t="str">
        <f ca="1">IFERROR(ROUND(Veld!$P$411,0),"")</f>
        <v/>
      </c>
      <c r="M42" s="131" t="str">
        <f ca="1">IFERROR(ROUND(Veld!$Q$411,0),"")</f>
        <v/>
      </c>
      <c r="N42" s="131" t="str">
        <f ca="1">IFERROR(ROUND(Veld!$R$411,0),"")</f>
        <v/>
      </c>
      <c r="O42" s="131"/>
      <c r="P42" s="131">
        <f ca="1">IF($D42="","",Veld!$P$410)</f>
        <v>0</v>
      </c>
      <c r="Q42" s="131">
        <f ca="1">IF($D42="","",Veld!$Q$410)</f>
        <v>0</v>
      </c>
      <c r="R42" s="131">
        <f ca="1">IF($D42="","",Veld!$R$410)</f>
        <v>0</v>
      </c>
      <c r="S42" s="131"/>
      <c r="T42" s="133">
        <f ca="1">IF($D42="","",Veld!$T$410)</f>
        <v>-9</v>
      </c>
      <c r="U42" s="133" t="str">
        <f>IFERROR(IF(VLOOKUP(D42,TeamsV,5,0)=0,"",VLOOKUP(D42,TeamsV,5,0)),"")</f>
        <v/>
      </c>
      <c r="V42" s="133" t="str">
        <f t="shared" si="3"/>
        <v/>
      </c>
      <c r="W42" s="129" t="str">
        <f>IF($D42="","",Veld!$G$5)</f>
        <v>ZUIDWEST</v>
      </c>
      <c r="X42" s="129" t="str">
        <f>IF($D42="","",IF(Veld!$AE$411=0,"",Veld!$AE$411))</f>
        <v>3312 AD</v>
      </c>
      <c r="Y42" s="129" t="str">
        <f>IF($D42="","",IF(Veld!$AF$411=0,"",Veld!$AF$411))</f>
        <v>Dordrecht</v>
      </c>
    </row>
    <row r="43" spans="1:25" x14ac:dyDescent="0.2">
      <c r="A43" s="129" t="str">
        <f>IF($D43="","",Zaal!$G$3)</f>
        <v>NCX19J3</v>
      </c>
      <c r="B43" s="129" t="str">
        <f>IF($D43="","",Zaal!$E$2)</f>
        <v>Oranje Wit (D)</v>
      </c>
      <c r="C43" s="130" t="str">
        <f t="shared" si="2"/>
        <v>D</v>
      </c>
      <c r="D43" s="130" t="str">
        <f>UPPER(Zaal!C411)</f>
        <v>D2</v>
      </c>
      <c r="E43" s="130" t="str">
        <f>IF($D43="","","Zaal")</f>
        <v>Zaal</v>
      </c>
      <c r="F43" s="130" t="str">
        <f>IF($D43="","",Zaal!$E$411)</f>
        <v>BK</v>
      </c>
      <c r="G43" s="131" t="str">
        <f>IF($D43="","",Zaal!$G$411)</f>
        <v>8</v>
      </c>
      <c r="H43" s="131" t="str">
        <f>IF($D43="","",Zaal!$F$411)</f>
        <v>Za</v>
      </c>
      <c r="I43" s="131">
        <f>IF($D43="","",Zaal!$J$411)</f>
        <v>4</v>
      </c>
      <c r="J43" s="131">
        <f>IF($D43="","",Zaal!$K$411)</f>
        <v>5</v>
      </c>
      <c r="K43" s="132">
        <f>IFERROR(ROUND(Zaal!$L$411,1),"")</f>
        <v>10.4</v>
      </c>
      <c r="L43" s="131" t="str">
        <f ca="1">IFERROR(ROUND(Zaal!$P$411,0),"")</f>
        <v/>
      </c>
      <c r="M43" s="131" t="str">
        <f ca="1">IFERROR(ROUND(Zaal!$Q$411,0),"")</f>
        <v/>
      </c>
      <c r="N43" s="131" t="str">
        <f ca="1">IFERROR(ROUND(Zaal!$R$411,0),"")</f>
        <v/>
      </c>
      <c r="O43" s="131" t="str">
        <f ca="1">IFERROR(ROUND(Zaal!$S$411,0),"")</f>
        <v/>
      </c>
      <c r="P43" s="131">
        <f ca="1">IF($D43="","",Zaal!$P$410)</f>
        <v>0</v>
      </c>
      <c r="Q43" s="131">
        <f ca="1">IF($D43="","",Zaal!$Q$410)</f>
        <v>0</v>
      </c>
      <c r="R43" s="131">
        <f ca="1">IF($D43="","",Zaal!$R$410)</f>
        <v>0</v>
      </c>
      <c r="S43" s="131">
        <f ca="1">IF($D43="","",Zaal!$S$410)</f>
        <v>0</v>
      </c>
      <c r="T43" s="133">
        <f ca="1">IF($D43="","",Zaal!$T$410)</f>
        <v>0</v>
      </c>
      <c r="U43" s="133" t="str">
        <f>IFERROR(IF(VLOOKUP(D43,TeamsZ,5,0)=0,"",VLOOKUP(D43,TeamsZ,5,0)),"")</f>
        <v/>
      </c>
      <c r="V43" s="133" t="str">
        <f t="shared" si="3"/>
        <v/>
      </c>
      <c r="W43" s="129" t="str">
        <f>IF($D43="","",Zaal!$G$5)</f>
        <v>ZUIDWEST</v>
      </c>
      <c r="X43" s="129" t="str">
        <f>IF($D43="","",IF(Zaal!$AE$411=0,"",Zaal!$AE$411))</f>
        <v>3312 AD</v>
      </c>
      <c r="Y43" s="129" t="str">
        <f>IF($D43="","",IF(Zaal!$AF$411=0,"",Zaal!$AF$411))</f>
        <v>Dordrecht</v>
      </c>
    </row>
    <row r="44" spans="1:25" x14ac:dyDescent="0.2">
      <c r="A44" s="129" t="str">
        <f>IF($D44="","",Veld!$G$3)</f>
        <v>NCX19J3</v>
      </c>
      <c r="B44" s="129" t="str">
        <f>IF($D44="","",Veld!$E$2)</f>
        <v>Oranje Wit (D)</v>
      </c>
      <c r="C44" s="130" t="str">
        <f t="shared" si="2"/>
        <v>D</v>
      </c>
      <c r="D44" s="130" t="str">
        <f>UPPER(Veld!C431)</f>
        <v>D3</v>
      </c>
      <c r="E44" s="130" t="str">
        <f>IF($D44="","","Veld")</f>
        <v>Veld</v>
      </c>
      <c r="F44" s="130" t="str">
        <f>IF($D44="","",Veld!$E$431)</f>
        <v>BK</v>
      </c>
      <c r="G44" s="131" t="str">
        <f>IF($D44="","",Veld!$G$431)</f>
        <v>8</v>
      </c>
      <c r="H44" s="131" t="str">
        <f>IF($D44="","",Veld!$F$431)</f>
        <v>Za</v>
      </c>
      <c r="I44" s="131">
        <f>IF($D44="","",Veld!$J$431)</f>
        <v>6</v>
      </c>
      <c r="J44" s="131">
        <f>IF($D44="","",Veld!$K$431)</f>
        <v>6</v>
      </c>
      <c r="K44" s="132">
        <f>IFERROR(ROUND(Veld!$L$431,1),"")</f>
        <v>10.3</v>
      </c>
      <c r="L44" s="131" t="str">
        <f ca="1">IFERROR(ROUND(Veld!$P$431,0),"")</f>
        <v/>
      </c>
      <c r="M44" s="131" t="str">
        <f ca="1">IFERROR(ROUND(Veld!$Q$431,0),"")</f>
        <v/>
      </c>
      <c r="N44" s="131" t="str">
        <f ca="1">IFERROR(ROUND(Veld!$R$431,0),"")</f>
        <v/>
      </c>
      <c r="O44" s="131"/>
      <c r="P44" s="131">
        <f ca="1">IF($D44="","",Veld!$P$430)</f>
        <v>0</v>
      </c>
      <c r="Q44" s="131">
        <f ca="1">IF($D44="","",Veld!$Q$430)</f>
        <v>0</v>
      </c>
      <c r="R44" s="131">
        <f ca="1">IF($D44="","",Veld!$R$430)</f>
        <v>0</v>
      </c>
      <c r="S44" s="131"/>
      <c r="T44" s="133">
        <f ca="1">IF($D44="","",Veld!$T$430)</f>
        <v>-12</v>
      </c>
      <c r="U44" s="133" t="str">
        <f>IFERROR(IF(VLOOKUP(D44,TeamsV,5,0)=0,"",VLOOKUP(D44,TeamsV,5,0)),"")</f>
        <v/>
      </c>
      <c r="V44" s="133" t="str">
        <f t="shared" si="3"/>
        <v/>
      </c>
      <c r="W44" s="129" t="str">
        <f>IF($D44="","",Veld!$G$5)</f>
        <v>ZUIDWEST</v>
      </c>
      <c r="X44" s="129" t="str">
        <f>IF($D44="","",IF(Veld!$AE$431=0,"",Veld!$AE$431))</f>
        <v>3312 AD</v>
      </c>
      <c r="Y44" s="129" t="str">
        <f>IF($D44="","",IF(Veld!$AF$431=0,"",Veld!$AF$431))</f>
        <v>Dordrecht</v>
      </c>
    </row>
    <row r="45" spans="1:25" x14ac:dyDescent="0.2">
      <c r="A45" s="129" t="str">
        <f>IF($D45="","",Zaal!$G$3)</f>
        <v>NCX19J3</v>
      </c>
      <c r="B45" s="129" t="str">
        <f>IF($D45="","",Zaal!$E$2)</f>
        <v>Oranje Wit (D)</v>
      </c>
      <c r="C45" s="130" t="str">
        <f t="shared" si="2"/>
        <v>D</v>
      </c>
      <c r="D45" s="130" t="str">
        <f>UPPER(Zaal!C431)</f>
        <v>D3</v>
      </c>
      <c r="E45" s="130" t="str">
        <f>IF($D45="","","Zaal")</f>
        <v>Zaal</v>
      </c>
      <c r="F45" s="130" t="str">
        <f>IF($D45="","",Zaal!$E$431)</f>
        <v>BK</v>
      </c>
      <c r="G45" s="131" t="str">
        <f>IF($D45="","",Zaal!$G$431)</f>
        <v>8</v>
      </c>
      <c r="H45" s="131" t="str">
        <f>IF($D45="","",Zaal!$F$431)</f>
        <v>Za</v>
      </c>
      <c r="I45" s="131">
        <f>IF($D45="","",Zaal!$J$431)</f>
        <v>6</v>
      </c>
      <c r="J45" s="131">
        <f>IF($D45="","",Zaal!$K$431)</f>
        <v>6</v>
      </c>
      <c r="K45" s="132">
        <f>IFERROR(ROUND(Zaal!$L$431,1),"")</f>
        <v>10.3</v>
      </c>
      <c r="L45" s="131" t="str">
        <f ca="1">IFERROR(ROUND(Zaal!$P$431,0),"")</f>
        <v/>
      </c>
      <c r="M45" s="131" t="str">
        <f ca="1">IFERROR(ROUND(Zaal!$Q$431,0),"")</f>
        <v/>
      </c>
      <c r="N45" s="131" t="str">
        <f ca="1">IFERROR(ROUND(Zaal!$R$431,0),"")</f>
        <v/>
      </c>
      <c r="O45" s="131" t="str">
        <f ca="1">IFERROR(ROUND(Zaal!$S$431,0),"")</f>
        <v/>
      </c>
      <c r="P45" s="131">
        <f ca="1">IF($D45="","",Zaal!$P$430)</f>
        <v>0</v>
      </c>
      <c r="Q45" s="131">
        <f ca="1">IF($D45="","",Zaal!$Q$430)</f>
        <v>0</v>
      </c>
      <c r="R45" s="131">
        <f ca="1">IF($D45="","",Zaal!$R$430)</f>
        <v>0</v>
      </c>
      <c r="S45" s="131">
        <f ca="1">IF($D45="","",Zaal!$S$430)</f>
        <v>0</v>
      </c>
      <c r="T45" s="133">
        <f ca="1">IF($D45="","",Zaal!$T$430)</f>
        <v>0</v>
      </c>
      <c r="U45" s="133" t="str">
        <f>IFERROR(IF(VLOOKUP(D45,TeamsZ,5,0)=0,"",VLOOKUP(D45,TeamsZ,5,0)),"")</f>
        <v/>
      </c>
      <c r="V45" s="133" t="str">
        <f t="shared" si="3"/>
        <v/>
      </c>
      <c r="W45" s="129" t="str">
        <f>IF($D45="","",Zaal!$G$5)</f>
        <v>ZUIDWEST</v>
      </c>
      <c r="X45" s="129" t="str">
        <f>IF($D45="","",IF(Zaal!$AE$431=0,"",Zaal!$AE$431))</f>
        <v>3312 AD</v>
      </c>
      <c r="Y45" s="129" t="str">
        <f>IF($D45="","",IF(Zaal!$AF$431=0,"",Zaal!$AF$431))</f>
        <v>Dordrecht</v>
      </c>
    </row>
    <row r="46" spans="1:25" x14ac:dyDescent="0.2">
      <c r="A46" s="129" t="str">
        <f>IF($D46="","",Veld!$G$3)</f>
        <v>NCX19J3</v>
      </c>
      <c r="B46" s="129" t="str">
        <f>IF($D46="","",Veld!$E$2)</f>
        <v>Oranje Wit (D)</v>
      </c>
      <c r="C46" s="130" t="str">
        <f t="shared" si="2"/>
        <v>D</v>
      </c>
      <c r="D46" s="130" t="str">
        <f>UPPER(Veld!C451)</f>
        <v>D4</v>
      </c>
      <c r="E46" s="130" t="str">
        <f>IF($D46="","","Veld")</f>
        <v>Veld</v>
      </c>
      <c r="F46" s="130" t="str">
        <f>IF($D46="","",Veld!$E$451)</f>
        <v>BK</v>
      </c>
      <c r="G46" s="131" t="str">
        <f>IF($D46="","",Veld!$G$451)</f>
        <v>8</v>
      </c>
      <c r="H46" s="131" t="str">
        <f>IF($D46="","",Veld!$F$451)</f>
        <v>Za</v>
      </c>
      <c r="I46" s="131">
        <f>IF($D46="","",Veld!$J$451)</f>
        <v>6</v>
      </c>
      <c r="J46" s="131">
        <f>IF($D46="","",Veld!$K$451)</f>
        <v>6</v>
      </c>
      <c r="K46" s="132">
        <f>IFERROR(ROUND(Veld!$L$451,1),"")</f>
        <v>10.8</v>
      </c>
      <c r="L46" s="131" t="str">
        <f ca="1">IFERROR(ROUND(Veld!$P$451,0),"")</f>
        <v/>
      </c>
      <c r="M46" s="131" t="str">
        <f ca="1">IFERROR(ROUND(Veld!$Q$451,0),"")</f>
        <v/>
      </c>
      <c r="N46" s="131" t="str">
        <f ca="1">IFERROR(ROUND(Veld!$R$451,0),"")</f>
        <v/>
      </c>
      <c r="O46" s="131"/>
      <c r="P46" s="131">
        <f ca="1">IF($D46="","",Veld!$P$450)</f>
        <v>0</v>
      </c>
      <c r="Q46" s="131">
        <f ca="1">IF($D46="","",Veld!$Q$450)</f>
        <v>0</v>
      </c>
      <c r="R46" s="131">
        <f ca="1">IF($D46="","",Veld!$R$450)</f>
        <v>0</v>
      </c>
      <c r="S46" s="131"/>
      <c r="T46" s="133">
        <f ca="1">IF($D46="","",Veld!$T$450)</f>
        <v>-12</v>
      </c>
      <c r="U46" s="133" t="str">
        <f>IFERROR(IF(VLOOKUP(D46,TeamsV,5,0)=0,"",VLOOKUP(D46,TeamsV,5,0)),"")</f>
        <v/>
      </c>
      <c r="V46" s="133" t="str">
        <f t="shared" si="3"/>
        <v/>
      </c>
      <c r="W46" s="129" t="str">
        <f>IF($D46="","",Veld!$G$5)</f>
        <v>ZUIDWEST</v>
      </c>
      <c r="X46" s="129" t="str">
        <f>IF($D46="","",IF(Veld!$AE$451=0,"",Veld!$AE$451))</f>
        <v>3312 AD</v>
      </c>
      <c r="Y46" s="129" t="str">
        <f>IF($D46="","",IF(Veld!$AF$451=0,"",Veld!$AF$451))</f>
        <v>Dordrecht</v>
      </c>
    </row>
    <row r="47" spans="1:25" x14ac:dyDescent="0.2">
      <c r="A47" s="129" t="str">
        <f>IF($D47="","",Zaal!$G$3)</f>
        <v>NCX19J3</v>
      </c>
      <c r="B47" s="129" t="str">
        <f>IF($D47="","",Zaal!$E$2)</f>
        <v>Oranje Wit (D)</v>
      </c>
      <c r="C47" s="130" t="str">
        <f t="shared" si="2"/>
        <v>D</v>
      </c>
      <c r="D47" s="130" t="str">
        <f>UPPER(Zaal!C451)</f>
        <v>D4</v>
      </c>
      <c r="E47" s="130" t="str">
        <f>IF($D47="","","Zaal")</f>
        <v>Zaal</v>
      </c>
      <c r="F47" s="130" t="str">
        <f>IF($D47="","",Zaal!$E$451)</f>
        <v>BK</v>
      </c>
      <c r="G47" s="131" t="str">
        <f>IF($D47="","",Zaal!$G$451)</f>
        <v>8</v>
      </c>
      <c r="H47" s="131" t="str">
        <f>IF($D47="","",Zaal!$F$451)</f>
        <v>Za</v>
      </c>
      <c r="I47" s="131">
        <f>IF($D47="","",Zaal!$J$451)</f>
        <v>6</v>
      </c>
      <c r="J47" s="131">
        <f>IF($D47="","",Zaal!$K$451)</f>
        <v>6</v>
      </c>
      <c r="K47" s="132">
        <f>IFERROR(ROUND(Zaal!$L$451,1),"")</f>
        <v>10.8</v>
      </c>
      <c r="L47" s="131" t="str">
        <f ca="1">IFERROR(ROUND(Zaal!$P$451,0),"")</f>
        <v/>
      </c>
      <c r="M47" s="131" t="str">
        <f ca="1">IFERROR(ROUND(Zaal!$Q$451,0),"")</f>
        <v/>
      </c>
      <c r="N47" s="131" t="str">
        <f ca="1">IFERROR(ROUND(Zaal!$R$451,0),"")</f>
        <v/>
      </c>
      <c r="O47" s="131" t="str">
        <f ca="1">IFERROR(ROUND(Zaal!$S$451,0),"")</f>
        <v/>
      </c>
      <c r="P47" s="131">
        <f ca="1">IF($D47="","",Zaal!$P$450)</f>
        <v>0</v>
      </c>
      <c r="Q47" s="131">
        <f ca="1">IF($D47="","",Zaal!$Q$450)</f>
        <v>0</v>
      </c>
      <c r="R47" s="131">
        <f ca="1">IF($D47="","",Zaal!$R$450)</f>
        <v>0</v>
      </c>
      <c r="S47" s="131">
        <f ca="1">IF($D47="","",Zaal!$S$450)</f>
        <v>0</v>
      </c>
      <c r="T47" s="133">
        <f ca="1">IF($D47="","",Zaal!$T$450)</f>
        <v>0</v>
      </c>
      <c r="U47" s="133" t="str">
        <f>IFERROR(IF(VLOOKUP(D47,TeamsZ,5,0)=0,"",VLOOKUP(D47,TeamsZ,5,0)),"")</f>
        <v/>
      </c>
      <c r="V47" s="133" t="str">
        <f t="shared" si="3"/>
        <v/>
      </c>
      <c r="W47" s="129" t="str">
        <f>IF($D47="","",Zaal!$G$5)</f>
        <v>ZUIDWEST</v>
      </c>
      <c r="X47" s="129" t="str">
        <f>IF($D47="","",IF(Zaal!$AE$451=0,"",Zaal!$AE$451))</f>
        <v>3312 AD</v>
      </c>
      <c r="Y47" s="129" t="str">
        <f>IF($D47="","",IF(Zaal!$AF$451=0,"",Zaal!$AF$451))</f>
        <v>Dordrecht</v>
      </c>
    </row>
    <row r="48" spans="1:25" x14ac:dyDescent="0.2">
      <c r="A48" s="129" t="str">
        <f>IF($D48="","",Veld!$G$3)</f>
        <v>NCX19J3</v>
      </c>
      <c r="B48" s="129" t="str">
        <f>IF($D48="","",Veld!$E$2)</f>
        <v>Oranje Wit (D)</v>
      </c>
      <c r="C48" s="130" t="str">
        <f t="shared" si="2"/>
        <v>E</v>
      </c>
      <c r="D48" s="130" t="str">
        <f>UPPER(Veld!C471)</f>
        <v>E1</v>
      </c>
      <c r="E48" s="130" t="str">
        <f>IF($D48="","","Veld")</f>
        <v>Veld</v>
      </c>
      <c r="F48" s="130" t="str">
        <f>IF($D48="","",Veld!$E$471)</f>
        <v>BK</v>
      </c>
      <c r="G48" s="131" t="str">
        <f>IF($D48="","",Veld!$G$471)</f>
        <v>4</v>
      </c>
      <c r="H48" s="131" t="str">
        <f>IF($D48="","",Veld!$F$471)</f>
        <v>Za</v>
      </c>
      <c r="I48" s="131">
        <f>IF($D48="","",Veld!$J$471)</f>
        <v>4</v>
      </c>
      <c r="J48" s="131">
        <f>IF($D48="","",Veld!$K$471)</f>
        <v>2</v>
      </c>
      <c r="K48" s="132">
        <f>IFERROR(ROUND(Veld!$L$471,1),"")</f>
        <v>9</v>
      </c>
      <c r="L48" s="131" t="str">
        <f ca="1">IFERROR(ROUND(Veld!$P$471,0),"")</f>
        <v/>
      </c>
      <c r="M48" s="131" t="str">
        <f ca="1">IFERROR(ROUND(Veld!$Q$471,0),"")</f>
        <v/>
      </c>
      <c r="N48" s="131" t="str">
        <f ca="1">IFERROR(ROUND(Veld!$R$471,0),"")</f>
        <v/>
      </c>
      <c r="O48" s="131"/>
      <c r="P48" s="131">
        <f ca="1">IF($D48="","",Veld!$P$470)</f>
        <v>0</v>
      </c>
      <c r="Q48" s="131">
        <f ca="1">IF($D48="","",Veld!$Q$470)</f>
        <v>0</v>
      </c>
      <c r="R48" s="131">
        <f ca="1">IF($D48="","",Veld!$R$470)</f>
        <v>0</v>
      </c>
      <c r="S48" s="131"/>
      <c r="T48" s="133">
        <f ca="1">IF($D48="","",Veld!$T$470)</f>
        <v>-5</v>
      </c>
      <c r="U48" s="133" t="str">
        <f>IFERROR(IF(VLOOKUP(D48,TeamsV,5,0)=0,"",VLOOKUP(D48,TeamsV,5,0)),"")</f>
        <v/>
      </c>
      <c r="V48" s="133" t="str">
        <f t="shared" si="3"/>
        <v/>
      </c>
      <c r="W48" s="129" t="str">
        <f>IF($D48="","",Veld!$G$5)</f>
        <v>ZUIDWEST</v>
      </c>
      <c r="X48" s="129" t="str">
        <f>IF($D48="","",IF(Veld!$AE$471=0,"",Veld!$AE$471))</f>
        <v>3312 AD</v>
      </c>
      <c r="Y48" s="129" t="str">
        <f>IF($D48="","",IF(Veld!$AF$471=0,"",Veld!$AF$471))</f>
        <v>Dordrecht</v>
      </c>
    </row>
    <row r="49" spans="1:25" x14ac:dyDescent="0.2">
      <c r="A49" s="129" t="str">
        <f>IF($D49="","",Zaal!$G$3)</f>
        <v>NCX19J3</v>
      </c>
      <c r="B49" s="129" t="str">
        <f>IF($D49="","",Zaal!$E$2)</f>
        <v>Oranje Wit (D)</v>
      </c>
      <c r="C49" s="130" t="str">
        <f t="shared" si="2"/>
        <v>E</v>
      </c>
      <c r="D49" s="130" t="str">
        <f>UPPER(Zaal!C471)</f>
        <v>E1</v>
      </c>
      <c r="E49" s="130" t="str">
        <f>IF($D49="","","Zaal")</f>
        <v>Zaal</v>
      </c>
      <c r="F49" s="130" t="str">
        <f>IF($D49="","",Zaal!$E$471)</f>
        <v>BK</v>
      </c>
      <c r="G49" s="131" t="str">
        <f>IF($D49="","",Zaal!$G$471)</f>
        <v>4</v>
      </c>
      <c r="H49" s="131" t="str">
        <f>IF($D49="","",Zaal!$F$471)</f>
        <v>Za</v>
      </c>
      <c r="I49" s="131">
        <f>IF($D49="","",Zaal!$J$471)</f>
        <v>4</v>
      </c>
      <c r="J49" s="131">
        <f>IF($D49="","",Zaal!$K$471)</f>
        <v>2</v>
      </c>
      <c r="K49" s="132">
        <f>IFERROR(ROUND(Zaal!$L$471,1),"")</f>
        <v>9</v>
      </c>
      <c r="L49" s="131" t="str">
        <f ca="1">IFERROR(ROUND(Zaal!$P$471,0),"")</f>
        <v/>
      </c>
      <c r="M49" s="131" t="str">
        <f ca="1">IFERROR(ROUND(Zaal!$Q$471,0),"")</f>
        <v/>
      </c>
      <c r="N49" s="131" t="str">
        <f ca="1">IFERROR(ROUND(Zaal!$R$471,0),"")</f>
        <v/>
      </c>
      <c r="O49" s="131" t="str">
        <f ca="1">IFERROR(ROUND(Zaal!$S$471,0),"")</f>
        <v/>
      </c>
      <c r="P49" s="131">
        <f ca="1">IF($D49="","",Zaal!$P$470)</f>
        <v>0</v>
      </c>
      <c r="Q49" s="131">
        <f ca="1">IF($D49="","",Zaal!$Q$470)</f>
        <v>0</v>
      </c>
      <c r="R49" s="131">
        <f ca="1">IF($D49="","",Zaal!$R$470)</f>
        <v>0</v>
      </c>
      <c r="S49" s="131">
        <f ca="1">IF($D49="","",Zaal!$S$470)</f>
        <v>0</v>
      </c>
      <c r="T49" s="133">
        <f ca="1">IF($D49="","",Zaal!$T$470)</f>
        <v>0</v>
      </c>
      <c r="U49" s="133" t="str">
        <f>IFERROR(IF(VLOOKUP(D49,TeamsZ,5,0)=0,"",VLOOKUP(D49,TeamsZ,5,0)),"")</f>
        <v/>
      </c>
      <c r="V49" s="133" t="str">
        <f t="shared" si="3"/>
        <v/>
      </c>
      <c r="W49" s="129" t="str">
        <f>IF($D49="","",Zaal!$G$5)</f>
        <v>ZUIDWEST</v>
      </c>
      <c r="X49" s="129" t="str">
        <f>IF($D49="","",IF(Zaal!$AE$471=0,"",Zaal!$AE$471))</f>
        <v>3312 AD</v>
      </c>
      <c r="Y49" s="129" t="str">
        <f>IF($D49="","",IF(Zaal!$AF$471=0,"",Zaal!$AF$471))</f>
        <v>Dordrecht</v>
      </c>
    </row>
    <row r="50" spans="1:25" x14ac:dyDescent="0.2">
      <c r="A50" s="129" t="str">
        <f>IF($D50="","",Veld!$G$3)</f>
        <v>NCX19J3</v>
      </c>
      <c r="B50" s="129" t="str">
        <f>IF($D50="","",Veld!$E$2)</f>
        <v>Oranje Wit (D)</v>
      </c>
      <c r="C50" s="130" t="str">
        <f t="shared" si="2"/>
        <v>E</v>
      </c>
      <c r="D50" s="130" t="str">
        <f>UPPER(Veld!C491)</f>
        <v>E2</v>
      </c>
      <c r="E50" s="130" t="str">
        <f>IF($D50="","","Veld")</f>
        <v>Veld</v>
      </c>
      <c r="F50" s="130" t="str">
        <f>IF($D50="","",Veld!$E$491)</f>
        <v>BK</v>
      </c>
      <c r="G50" s="131" t="str">
        <f>IF($D50="","",Veld!$G$491)</f>
        <v>4</v>
      </c>
      <c r="H50" s="131" t="str">
        <f>IF($D50="","",Veld!$F$491)</f>
        <v>Za</v>
      </c>
      <c r="I50" s="131">
        <f>IF($D50="","",Veld!$J$491)</f>
        <v>3</v>
      </c>
      <c r="J50" s="131">
        <f>IF($D50="","",Veld!$K$491)</f>
        <v>3</v>
      </c>
      <c r="K50" s="132">
        <f>IFERROR(ROUND(Veld!$L$491,1),"")</f>
        <v>9</v>
      </c>
      <c r="L50" s="131" t="str">
        <f ca="1">IFERROR(ROUND(Veld!$P$491,0),"")</f>
        <v/>
      </c>
      <c r="M50" s="131" t="str">
        <f ca="1">IFERROR(ROUND(Veld!$Q$491,0),"")</f>
        <v/>
      </c>
      <c r="N50" s="131" t="str">
        <f ca="1">IFERROR(ROUND(Veld!$R$491,0),"")</f>
        <v/>
      </c>
      <c r="O50" s="131"/>
      <c r="P50" s="131">
        <f ca="1">IF($D50="","",Veld!$P$490)</f>
        <v>0</v>
      </c>
      <c r="Q50" s="131">
        <f ca="1">IF($D50="","",Veld!$Q$490)</f>
        <v>0</v>
      </c>
      <c r="R50" s="131">
        <f ca="1">IF($D50="","",Veld!$R$490)</f>
        <v>0</v>
      </c>
      <c r="S50" s="131"/>
      <c r="T50" s="133">
        <f ca="1">IF($D50="","",Veld!$T$490)</f>
        <v>-6</v>
      </c>
      <c r="U50" s="133" t="str">
        <f>IFERROR(IF(VLOOKUP(D50,TeamsV,5,0)=0,"",VLOOKUP(D50,TeamsV,5,0)),"")</f>
        <v/>
      </c>
      <c r="V50" s="133" t="str">
        <f t="shared" si="3"/>
        <v/>
      </c>
      <c r="W50" s="129" t="str">
        <f>IF($D50="","",Veld!$G$5)</f>
        <v>ZUIDWEST</v>
      </c>
      <c r="X50" s="129" t="str">
        <f>IF($D50="","",IF(Veld!$AE$491=0,"",Veld!$AE$491))</f>
        <v>3312 AD</v>
      </c>
      <c r="Y50" s="129" t="str">
        <f>IF($D50="","",IF(Veld!$AF$491=0,"",Veld!$AF$491))</f>
        <v>Dordrecht</v>
      </c>
    </row>
    <row r="51" spans="1:25" x14ac:dyDescent="0.2">
      <c r="A51" s="129" t="str">
        <f>IF($D51="","",Zaal!$G$3)</f>
        <v>NCX19J3</v>
      </c>
      <c r="B51" s="129" t="str">
        <f>IF($D51="","",Zaal!$E$2)</f>
        <v>Oranje Wit (D)</v>
      </c>
      <c r="C51" s="130" t="str">
        <f t="shared" si="2"/>
        <v>E</v>
      </c>
      <c r="D51" s="130" t="str">
        <f>UPPER(Zaal!C491)</f>
        <v>E2</v>
      </c>
      <c r="E51" s="130" t="str">
        <f>IF($D51="","","Zaal")</f>
        <v>Zaal</v>
      </c>
      <c r="F51" s="130" t="str">
        <f>IF($D51="","",Zaal!$E$491)</f>
        <v>BK</v>
      </c>
      <c r="G51" s="131" t="str">
        <f>IF($D51="","",Zaal!$G$491)</f>
        <v>4</v>
      </c>
      <c r="H51" s="131" t="str">
        <f>IF($D51="","",Zaal!$F$491)</f>
        <v>Za</v>
      </c>
      <c r="I51" s="131">
        <f>IF($D51="","",Zaal!$J$491)</f>
        <v>3</v>
      </c>
      <c r="J51" s="131">
        <f>IF($D51="","",Zaal!$K$491)</f>
        <v>3</v>
      </c>
      <c r="K51" s="132">
        <f>IFERROR(ROUND(Zaal!$L$491,1),"")</f>
        <v>9</v>
      </c>
      <c r="L51" s="131" t="str">
        <f ca="1">IFERROR(ROUND(Zaal!$P$491,0),"")</f>
        <v/>
      </c>
      <c r="M51" s="131" t="str">
        <f ca="1">IFERROR(ROUND(Zaal!$Q$491,0),"")</f>
        <v/>
      </c>
      <c r="N51" s="131" t="str">
        <f ca="1">IFERROR(ROUND(Zaal!$R$491,0),"")</f>
        <v/>
      </c>
      <c r="O51" s="131" t="str">
        <f ca="1">IFERROR(ROUND(Zaal!$S$491,0),"")</f>
        <v/>
      </c>
      <c r="P51" s="131">
        <f ca="1">IF($D51="","",Zaal!$P$490)</f>
        <v>0</v>
      </c>
      <c r="Q51" s="131">
        <f ca="1">IF($D51="","",Zaal!$Q$490)</f>
        <v>0</v>
      </c>
      <c r="R51" s="131">
        <f ca="1">IF($D51="","",Zaal!$R$490)</f>
        <v>0</v>
      </c>
      <c r="S51" s="131">
        <f ca="1">IF($D51="","",Zaal!$S$490)</f>
        <v>0</v>
      </c>
      <c r="T51" s="133">
        <f ca="1">IF($D51="","",Zaal!$T$490)</f>
        <v>0</v>
      </c>
      <c r="U51" s="133" t="str">
        <f>IFERROR(IF(VLOOKUP(D51,TeamsZ,5,0)=0,"",VLOOKUP(D51,TeamsZ,5,0)),"")</f>
        <v/>
      </c>
      <c r="V51" s="133" t="str">
        <f t="shared" si="3"/>
        <v/>
      </c>
      <c r="W51" s="129" t="str">
        <f>IF($D51="","",Zaal!$G$5)</f>
        <v>ZUIDWEST</v>
      </c>
      <c r="X51" s="129" t="str">
        <f>IF($D51="","",IF(Zaal!$AE$491=0,"",Zaal!$AE$491))</f>
        <v>3312 AD</v>
      </c>
      <c r="Y51" s="129" t="str">
        <f>IF($D51="","",IF(Zaal!$AF$491=0,"",Zaal!$AF$491))</f>
        <v>Dordrecht</v>
      </c>
    </row>
    <row r="52" spans="1:25" x14ac:dyDescent="0.2">
      <c r="A52" s="129" t="str">
        <f>IF($D52="","",Veld!$G$3)</f>
        <v>NCX19J3</v>
      </c>
      <c r="B52" s="129" t="str">
        <f>IF($D52="","",Veld!$E$2)</f>
        <v>Oranje Wit (D)</v>
      </c>
      <c r="C52" s="130" t="str">
        <f t="shared" si="2"/>
        <v>E</v>
      </c>
      <c r="D52" s="130" t="str">
        <f>UPPER(Veld!C511)</f>
        <v>E3</v>
      </c>
      <c r="E52" s="130" t="str">
        <f>IF($D52="","","Veld")</f>
        <v>Veld</v>
      </c>
      <c r="F52" s="130" t="str">
        <f>IF($D52="","",Veld!$E$511)</f>
        <v>BK</v>
      </c>
      <c r="G52" s="131" t="str">
        <f>IF($D52="","",Veld!$G$511)</f>
        <v>4</v>
      </c>
      <c r="H52" s="131" t="str">
        <f>IF($D52="","",Veld!$F$511)</f>
        <v>Za</v>
      </c>
      <c r="I52" s="131">
        <f>IF($D52="","",Veld!$J$511)</f>
        <v>3</v>
      </c>
      <c r="J52" s="131">
        <f>IF($D52="","",Veld!$K$511)</f>
        <v>3</v>
      </c>
      <c r="K52" s="132">
        <f>IFERROR(ROUND(Veld!$L$511,1),"")</f>
        <v>8</v>
      </c>
      <c r="L52" s="131" t="str">
        <f ca="1">IFERROR(ROUND(Veld!$P$511,0),"")</f>
        <v/>
      </c>
      <c r="M52" s="131" t="str">
        <f ca="1">IFERROR(ROUND(Veld!$Q$511,0),"")</f>
        <v/>
      </c>
      <c r="N52" s="131" t="str">
        <f ca="1">IFERROR(ROUND(Veld!$R$511,0),"")</f>
        <v/>
      </c>
      <c r="O52" s="131"/>
      <c r="P52" s="131">
        <f ca="1">IF($D52="","",Veld!$P$510)</f>
        <v>0</v>
      </c>
      <c r="Q52" s="131">
        <f ca="1">IF($D52="","",Veld!$Q$510)</f>
        <v>0</v>
      </c>
      <c r="R52" s="131">
        <f ca="1">IF($D52="","",Veld!$R$510)</f>
        <v>0</v>
      </c>
      <c r="S52" s="131"/>
      <c r="T52" s="133">
        <f ca="1">IF($D52="","",Veld!$T$510)</f>
        <v>-6</v>
      </c>
      <c r="U52" s="133" t="str">
        <f>IFERROR(IF(VLOOKUP(D52,TeamsV,5,0)=0,"",VLOOKUP(D52,TeamsV,5,0)),"")</f>
        <v/>
      </c>
      <c r="V52" s="133" t="str">
        <f t="shared" si="3"/>
        <v/>
      </c>
      <c r="W52" s="129" t="str">
        <f>IF($D52="","",Veld!$G$5)</f>
        <v>ZUIDWEST</v>
      </c>
      <c r="X52" s="129" t="str">
        <f>IF($D52="","",IF(Veld!$AE$511=0,"",Veld!$AE$511))</f>
        <v>3312 AD</v>
      </c>
      <c r="Y52" s="129" t="str">
        <f>IF($D52="","",IF(Veld!$AF$511=0,"",Veld!$AF$511))</f>
        <v>Dordrecht</v>
      </c>
    </row>
    <row r="53" spans="1:25" x14ac:dyDescent="0.2">
      <c r="A53" s="129" t="str">
        <f>IF($D53="","",Zaal!$G$3)</f>
        <v>NCX19J3</v>
      </c>
      <c r="B53" s="129" t="str">
        <f>IF($D53="","",Zaal!$E$2)</f>
        <v>Oranje Wit (D)</v>
      </c>
      <c r="C53" s="130" t="str">
        <f t="shared" si="2"/>
        <v>E</v>
      </c>
      <c r="D53" s="130" t="str">
        <f>UPPER(Zaal!C511)</f>
        <v>E3</v>
      </c>
      <c r="E53" s="130" t="str">
        <f>IF($D53="","","Zaal")</f>
        <v>Zaal</v>
      </c>
      <c r="F53" s="130" t="str">
        <f>IF($D53="","",Zaal!$E$511)</f>
        <v>BK</v>
      </c>
      <c r="G53" s="131" t="str">
        <f>IF($D53="","",Zaal!$G$511)</f>
        <v>4</v>
      </c>
      <c r="H53" s="131" t="str">
        <f>IF($D53="","",Zaal!$F$511)</f>
        <v>Za</v>
      </c>
      <c r="I53" s="131">
        <f>IF($D53="","",Zaal!$J$511)</f>
        <v>3</v>
      </c>
      <c r="J53" s="131">
        <f>IF($D53="","",Zaal!$K$511)</f>
        <v>3</v>
      </c>
      <c r="K53" s="132">
        <f>IFERROR(ROUND(Zaal!$L$511,1),"")</f>
        <v>8</v>
      </c>
      <c r="L53" s="131" t="str">
        <f ca="1">IFERROR(ROUND(Zaal!$P$511,0),"")</f>
        <v/>
      </c>
      <c r="M53" s="131" t="str">
        <f ca="1">IFERROR(ROUND(Zaal!$Q$511,0),"")</f>
        <v/>
      </c>
      <c r="N53" s="131" t="str">
        <f ca="1">IFERROR(ROUND(Zaal!$R$511,0),"")</f>
        <v/>
      </c>
      <c r="O53" s="131" t="str">
        <f ca="1">IFERROR(ROUND(Zaal!$S$511,0),"")</f>
        <v/>
      </c>
      <c r="P53" s="131">
        <f ca="1">IF($D53="","",Zaal!$P$510)</f>
        <v>0</v>
      </c>
      <c r="Q53" s="131">
        <f ca="1">IF($D53="","",Zaal!$Q$510)</f>
        <v>0</v>
      </c>
      <c r="R53" s="131">
        <f ca="1">IF($D53="","",Zaal!$R$510)</f>
        <v>0</v>
      </c>
      <c r="S53" s="131">
        <f ca="1">IF($D53="","",Zaal!$S$510)</f>
        <v>0</v>
      </c>
      <c r="T53" s="133">
        <f ca="1">IF($D53="","",Zaal!$T$510)</f>
        <v>0</v>
      </c>
      <c r="U53" s="133" t="str">
        <f>IFERROR(IF(VLOOKUP(D53,TeamsZ,5,0)=0,"",VLOOKUP(D53,TeamsZ,5,0)),"")</f>
        <v/>
      </c>
      <c r="V53" s="133" t="str">
        <f t="shared" si="3"/>
        <v/>
      </c>
      <c r="W53" s="129" t="str">
        <f>IF($D53="","",Zaal!$G$5)</f>
        <v>ZUIDWEST</v>
      </c>
      <c r="X53" s="129" t="str">
        <f>IF($D53="","",IF(Zaal!$AE$511=0,"",Zaal!$AE$511))</f>
        <v>3312 AD</v>
      </c>
      <c r="Y53" s="129" t="str">
        <f>IF($D53="","",IF(Zaal!$AF$511=0,"",Zaal!$AF$511))</f>
        <v>Dordrecht</v>
      </c>
    </row>
    <row r="54" spans="1:25" x14ac:dyDescent="0.2">
      <c r="A54" s="129" t="str">
        <f>IF($D54="","",Veld!$G$3)</f>
        <v>NCX19J3</v>
      </c>
      <c r="B54" s="129" t="str">
        <f>IF($D54="","",Veld!$E$2)</f>
        <v>Oranje Wit (D)</v>
      </c>
      <c r="C54" s="130" t="str">
        <f t="shared" si="2"/>
        <v>E</v>
      </c>
      <c r="D54" s="130" t="str">
        <f>UPPER(Veld!C531)</f>
        <v>E4</v>
      </c>
      <c r="E54" s="130" t="str">
        <f>IF($D54="","","Veld")</f>
        <v>Veld</v>
      </c>
      <c r="F54" s="130" t="str">
        <f>IF($D54="","",Veld!$E$531)</f>
        <v>BK</v>
      </c>
      <c r="G54" s="131" t="str">
        <f>IF($D54="","",Veld!$G$531)</f>
        <v>4</v>
      </c>
      <c r="H54" s="131" t="str">
        <f>IF($D54="","",Veld!$F$531)</f>
        <v>Za</v>
      </c>
      <c r="I54" s="131">
        <f>IF($D54="","",Veld!$J$531)</f>
        <v>5</v>
      </c>
      <c r="J54" s="131">
        <f>IF($D54="","",Veld!$K$531)</f>
        <v>0</v>
      </c>
      <c r="K54" s="132">
        <f>IFERROR(ROUND(Veld!$L$531,1),"")</f>
        <v>8</v>
      </c>
      <c r="L54" s="131" t="str">
        <f ca="1">IFERROR(ROUND(Veld!$P$531,0),"")</f>
        <v/>
      </c>
      <c r="M54" s="131" t="str">
        <f ca="1">IFERROR(ROUND(Veld!$Q$531,0),"")</f>
        <v/>
      </c>
      <c r="N54" s="131" t="str">
        <f ca="1">IFERROR(ROUND(Veld!$R$531,0),"")</f>
        <v/>
      </c>
      <c r="O54" s="131"/>
      <c r="P54" s="131">
        <f ca="1">IF($D54="","",Veld!$P$530)</f>
        <v>0</v>
      </c>
      <c r="Q54" s="131">
        <f ca="1">IF($D54="","",Veld!$Q$530)</f>
        <v>0</v>
      </c>
      <c r="R54" s="131">
        <f ca="1">IF($D54="","",Veld!$R$530)</f>
        <v>0</v>
      </c>
      <c r="S54" s="131"/>
      <c r="T54" s="133">
        <f ca="1">IF($D54="","",Veld!$T$530)</f>
        <v>-5</v>
      </c>
      <c r="U54" s="133" t="str">
        <f>IFERROR(IF(VLOOKUP(D54,TeamsV,5,0)=0,"",VLOOKUP(D54,TeamsV,5,0)),"")</f>
        <v/>
      </c>
      <c r="V54" s="133" t="str">
        <f t="shared" si="3"/>
        <v/>
      </c>
      <c r="W54" s="129" t="str">
        <f>IF($D54="","",Veld!$G$5)</f>
        <v>ZUIDWEST</v>
      </c>
      <c r="X54" s="129" t="str">
        <f>IF($D54="","",IF(Veld!$AE$531=0,"",Veld!$AE$531))</f>
        <v>3312 AD</v>
      </c>
      <c r="Y54" s="129" t="str">
        <f>IF($D54="","",IF(Veld!$AF$531=0,"",Veld!$AF$531))</f>
        <v>Dordrecht</v>
      </c>
    </row>
    <row r="55" spans="1:25" x14ac:dyDescent="0.2">
      <c r="A55" s="129" t="str">
        <f>IF($D55="","",Zaal!$G$3)</f>
        <v>NCX19J3</v>
      </c>
      <c r="B55" s="129" t="str">
        <f>IF($D55="","",Zaal!$E$2)</f>
        <v>Oranje Wit (D)</v>
      </c>
      <c r="C55" s="130" t="str">
        <f t="shared" si="2"/>
        <v>E</v>
      </c>
      <c r="D55" s="130" t="str">
        <f>UPPER(Zaal!C531)</f>
        <v>E4</v>
      </c>
      <c r="E55" s="130" t="str">
        <f>IF($D55="","","Zaal")</f>
        <v>Zaal</v>
      </c>
      <c r="F55" s="130" t="str">
        <f>IF($D55="","",Zaal!$E$531)</f>
        <v>BK</v>
      </c>
      <c r="G55" s="131" t="str">
        <f>IF($D55="","",Zaal!$G$531)</f>
        <v>4</v>
      </c>
      <c r="H55" s="131" t="str">
        <f>IF($D55="","",Zaal!$F$531)</f>
        <v>Za</v>
      </c>
      <c r="I55" s="131">
        <f>IF($D55="","",Zaal!$J$531)</f>
        <v>5</v>
      </c>
      <c r="J55" s="131">
        <f>IF($D55="","",Zaal!$K$531)</f>
        <v>0</v>
      </c>
      <c r="K55" s="132">
        <f>IFERROR(ROUND(Zaal!$L$531,1),"")</f>
        <v>8</v>
      </c>
      <c r="L55" s="131" t="str">
        <f ca="1">IFERROR(ROUND(Zaal!$P$531,0),"")</f>
        <v/>
      </c>
      <c r="M55" s="131" t="str">
        <f ca="1">IFERROR(ROUND(Zaal!$Q$531,0),"")</f>
        <v/>
      </c>
      <c r="N55" s="131" t="str">
        <f ca="1">IFERROR(ROUND(Zaal!$R$531,0),"")</f>
        <v/>
      </c>
      <c r="O55" s="131" t="str">
        <f ca="1">IFERROR(ROUND(Zaal!$S$531,0),"")</f>
        <v/>
      </c>
      <c r="P55" s="131">
        <f ca="1">IF($D55="","",Zaal!$P$530)</f>
        <v>0</v>
      </c>
      <c r="Q55" s="131">
        <f ca="1">IF($D55="","",Zaal!$Q$530)</f>
        <v>0</v>
      </c>
      <c r="R55" s="131">
        <f ca="1">IF($D55="","",Zaal!$R$530)</f>
        <v>0</v>
      </c>
      <c r="S55" s="131">
        <f ca="1">IF($D55="","",Zaal!$S$530)</f>
        <v>0</v>
      </c>
      <c r="T55" s="133">
        <f ca="1">IF($D55="","",Zaal!$T$530)</f>
        <v>0</v>
      </c>
      <c r="U55" s="133" t="str">
        <f>IFERROR(IF(VLOOKUP(D55,TeamsZ,5,0)=0,"",VLOOKUP(D55,TeamsZ,5,0)),"")</f>
        <v/>
      </c>
      <c r="V55" s="133" t="str">
        <f t="shared" si="3"/>
        <v/>
      </c>
      <c r="W55" s="129" t="str">
        <f>IF($D55="","",Zaal!$G$5)</f>
        <v>ZUIDWEST</v>
      </c>
      <c r="X55" s="129" t="str">
        <f>IF($D55="","",IF(Zaal!$AE$531=0,"",Zaal!$AE$531))</f>
        <v>3312 AD</v>
      </c>
      <c r="Y55" s="129" t="str">
        <f>IF($D55="","",IF(Zaal!$AF$531=0,"",Zaal!$AF$531))</f>
        <v>Dordrecht</v>
      </c>
    </row>
    <row r="56" spans="1:25" x14ac:dyDescent="0.2">
      <c r="A56" s="129" t="str">
        <f>IF($D56="","",Veld!$G$3)</f>
        <v>NCX19J3</v>
      </c>
      <c r="B56" s="129" t="str">
        <f>IF($D56="","",Veld!$E$2)</f>
        <v>Oranje Wit (D)</v>
      </c>
      <c r="C56" s="130" t="str">
        <f t="shared" si="2"/>
        <v>E</v>
      </c>
      <c r="D56" s="130" t="str">
        <f>UPPER(Veld!C551)</f>
        <v>E5</v>
      </c>
      <c r="E56" s="130" t="str">
        <f>IF($D56="","","Veld")</f>
        <v>Veld</v>
      </c>
      <c r="F56" s="130" t="str">
        <f>IF($D56="","",Veld!$E$551)</f>
        <v>BK</v>
      </c>
      <c r="G56" s="131" t="str">
        <f>IF($D56="","",Veld!$G$551)</f>
        <v>4</v>
      </c>
      <c r="H56" s="131" t="str">
        <f>IF($D56="","",Veld!$F$551)</f>
        <v>Za</v>
      </c>
      <c r="I56" s="131">
        <f>IF($D56="","",Veld!$J$551)</f>
        <v>6</v>
      </c>
      <c r="J56" s="131">
        <f>IF($D56="","",Veld!$K$551)</f>
        <v>0</v>
      </c>
      <c r="K56" s="132">
        <f>IFERROR(ROUND(Veld!$L$551,1),"")</f>
        <v>8</v>
      </c>
      <c r="L56" s="131" t="str">
        <f ca="1">IFERROR(ROUND(Veld!$P$551,0),"")</f>
        <v/>
      </c>
      <c r="M56" s="131" t="str">
        <f ca="1">IFERROR(ROUND(Veld!$Q$551,0),"")</f>
        <v/>
      </c>
      <c r="N56" s="131" t="str">
        <f ca="1">IFERROR(ROUND(Veld!$R$551,0),"")</f>
        <v/>
      </c>
      <c r="O56" s="131"/>
      <c r="P56" s="131">
        <f ca="1">IF($D56="","",Veld!$P$550)</f>
        <v>0</v>
      </c>
      <c r="Q56" s="131">
        <f ca="1">IF($D56="","",Veld!$Q$550)</f>
        <v>0</v>
      </c>
      <c r="R56" s="131">
        <f ca="1">IF($D56="","",Veld!$R$550)</f>
        <v>0</v>
      </c>
      <c r="S56" s="131"/>
      <c r="T56" s="133">
        <f ca="1">IF($D56="","",Veld!$T$550)</f>
        <v>-6</v>
      </c>
      <c r="U56" s="133" t="str">
        <f>IFERROR(IF(VLOOKUP(D56,TeamsV,5,0)=0,"",VLOOKUP(D56,TeamsV,5,0)),"")</f>
        <v/>
      </c>
      <c r="V56" s="133" t="str">
        <f t="shared" si="3"/>
        <v/>
      </c>
      <c r="W56" s="129" t="str">
        <f>IF($D56="","",Veld!$G$5)</f>
        <v>ZUIDWEST</v>
      </c>
      <c r="X56" s="129" t="str">
        <f>IF($D56="","",IF(Veld!$AE$551=0,"",Veld!$AE$551))</f>
        <v>3312 AD</v>
      </c>
      <c r="Y56" s="129" t="str">
        <f>IF($D56="","",IF(Veld!$AF$551=0,"",Veld!$AF$551))</f>
        <v>Dordrecht</v>
      </c>
    </row>
    <row r="57" spans="1:25" x14ac:dyDescent="0.2">
      <c r="A57" s="129" t="str">
        <f>IF($D57="","",Zaal!$G$3)</f>
        <v>NCX19J3</v>
      </c>
      <c r="B57" s="129" t="str">
        <f>IF($D57="","",Zaal!$E$2)</f>
        <v>Oranje Wit (D)</v>
      </c>
      <c r="C57" s="130" t="str">
        <f t="shared" si="2"/>
        <v>E</v>
      </c>
      <c r="D57" s="130" t="str">
        <f>UPPER(Zaal!C551)</f>
        <v>E5</v>
      </c>
      <c r="E57" s="130" t="str">
        <f>IF($D57="","","Zaal")</f>
        <v>Zaal</v>
      </c>
      <c r="F57" s="130" t="str">
        <f>IF($D57="","",Zaal!$E$551)</f>
        <v>BK</v>
      </c>
      <c r="G57" s="131" t="str">
        <f>IF($D57="","",Zaal!$G$551)</f>
        <v>4</v>
      </c>
      <c r="H57" s="131" t="str">
        <f>IF($D57="","",Zaal!$F$551)</f>
        <v>Za</v>
      </c>
      <c r="I57" s="131">
        <f>IF($D57="","",Zaal!$J$551)</f>
        <v>6</v>
      </c>
      <c r="J57" s="131">
        <f>IF($D57="","",Zaal!$K$551)</f>
        <v>0</v>
      </c>
      <c r="K57" s="132">
        <f>IFERROR(ROUND(Zaal!$L$551,1),"")</f>
        <v>8</v>
      </c>
      <c r="L57" s="131" t="str">
        <f ca="1">IFERROR(ROUND(Zaal!$P$551,0),"")</f>
        <v/>
      </c>
      <c r="M57" s="131" t="str">
        <f ca="1">IFERROR(ROUND(Zaal!$Q$551,0),"")</f>
        <v/>
      </c>
      <c r="N57" s="131" t="str">
        <f ca="1">IFERROR(ROUND(Zaal!$R$551,0),"")</f>
        <v/>
      </c>
      <c r="O57" s="131" t="str">
        <f ca="1">IFERROR(ROUND(Zaal!$S$551,0),"")</f>
        <v/>
      </c>
      <c r="P57" s="131">
        <f ca="1">IF($D57="","",Zaal!$P$550)</f>
        <v>0</v>
      </c>
      <c r="Q57" s="131">
        <f ca="1">IF($D57="","",Zaal!$Q$550)</f>
        <v>0</v>
      </c>
      <c r="R57" s="131">
        <f ca="1">IF($D57="","",Zaal!$R$550)</f>
        <v>0</v>
      </c>
      <c r="S57" s="131">
        <f ca="1">IF($D57="","",Zaal!$S$550)</f>
        <v>0</v>
      </c>
      <c r="T57" s="133">
        <f ca="1">IF($D57="","",Zaal!$T$550)</f>
        <v>0</v>
      </c>
      <c r="U57" s="133" t="str">
        <f>IFERROR(IF(VLOOKUP(D57,TeamsZ,5,0)=0,"",VLOOKUP(D57,TeamsZ,5,0)),"")</f>
        <v/>
      </c>
      <c r="V57" s="133" t="str">
        <f t="shared" si="3"/>
        <v/>
      </c>
      <c r="W57" s="129" t="str">
        <f>IF($D57="","",Zaal!$G$5)</f>
        <v>ZUIDWEST</v>
      </c>
      <c r="X57" s="129" t="str">
        <f>IF($D57="","",IF(Zaal!$AE$551=0,"",Zaal!$AE$551))</f>
        <v>3312 AD</v>
      </c>
      <c r="Y57" s="129" t="str">
        <f>IF($D57="","",IF(Zaal!$AF$551=0,"",Zaal!$AF$551))</f>
        <v>Dordrecht</v>
      </c>
    </row>
    <row r="58" spans="1:25" x14ac:dyDescent="0.2">
      <c r="A58" s="129" t="str">
        <f>IF($D58="","",Veld!$G$3)</f>
        <v>NCX19J3</v>
      </c>
      <c r="B58" s="129" t="str">
        <f>IF($D58="","",Veld!$E$2)</f>
        <v>Oranje Wit (D)</v>
      </c>
      <c r="C58" s="130" t="str">
        <f t="shared" si="2"/>
        <v>E</v>
      </c>
      <c r="D58" s="130" t="str">
        <f>UPPER(Veld!C571)</f>
        <v>E6</v>
      </c>
      <c r="E58" s="130" t="str">
        <f>IF($D58="","","Veld")</f>
        <v>Veld</v>
      </c>
      <c r="F58" s="130" t="str">
        <f>IF($D58="","",Veld!$E$571)</f>
        <v>BK</v>
      </c>
      <c r="G58" s="131" t="str">
        <f>IF($D58="","",Veld!$G$571)</f>
        <v>4</v>
      </c>
      <c r="H58" s="131" t="str">
        <f>IF($D58="","",Veld!$F$571)</f>
        <v>Za</v>
      </c>
      <c r="I58" s="131">
        <f>IF($D58="","",Veld!$J$571)</f>
        <v>3</v>
      </c>
      <c r="J58" s="131">
        <f>IF($D58="","",Veld!$K$571)</f>
        <v>2</v>
      </c>
      <c r="K58" s="132">
        <f>IFERROR(ROUND(Veld!$L$571,1),"")</f>
        <v>8</v>
      </c>
      <c r="L58" s="131" t="str">
        <f ca="1">IFERROR(ROUND(Veld!$P$571,0),"")</f>
        <v/>
      </c>
      <c r="M58" s="131" t="str">
        <f ca="1">IFERROR(ROUND(Veld!$Q$571,0),"")</f>
        <v/>
      </c>
      <c r="N58" s="131" t="str">
        <f ca="1">IFERROR(ROUND(Veld!$R$571,0),"")</f>
        <v/>
      </c>
      <c r="O58" s="131"/>
      <c r="P58" s="131">
        <f ca="1">IF($D58="","",Veld!$P$570)</f>
        <v>0</v>
      </c>
      <c r="Q58" s="131">
        <f ca="1">IF($D58="","",Veld!$Q$570)</f>
        <v>0</v>
      </c>
      <c r="R58" s="131">
        <f ca="1">IF($D58="","",Veld!$R$570)</f>
        <v>0</v>
      </c>
      <c r="S58" s="131"/>
      <c r="T58" s="133">
        <f ca="1">IF($D58="","",Veld!$T$570)</f>
        <v>-5</v>
      </c>
      <c r="U58" s="133" t="str">
        <f>IFERROR(IF(VLOOKUP(D58,TeamsV,5,0)=0,"",VLOOKUP(D58,TeamsV,5,0)),"")</f>
        <v/>
      </c>
      <c r="V58" s="133" t="str">
        <f t="shared" si="3"/>
        <v/>
      </c>
      <c r="W58" s="129" t="str">
        <f>IF($D58="","",Veld!$G$5)</f>
        <v>ZUIDWEST</v>
      </c>
      <c r="X58" s="129" t="str">
        <f>IF($D58="","",IF(Veld!$AE$571=0,"",Veld!$AE$571))</f>
        <v>3312 AD</v>
      </c>
      <c r="Y58" s="129" t="str">
        <f>IF($D58="","",IF(Veld!$AF$571=0,"",Veld!$AF$571))</f>
        <v>Dordrecht</v>
      </c>
    </row>
    <row r="59" spans="1:25" x14ac:dyDescent="0.2">
      <c r="A59" s="129" t="str">
        <f>IF($D59="","",Zaal!$G$3)</f>
        <v>NCX19J3</v>
      </c>
      <c r="B59" s="129" t="str">
        <f>IF($D59="","",Zaal!$E$2)</f>
        <v>Oranje Wit (D)</v>
      </c>
      <c r="C59" s="130" t="str">
        <f t="shared" si="2"/>
        <v>E</v>
      </c>
      <c r="D59" s="130" t="str">
        <f>UPPER(Zaal!C571)</f>
        <v>E6</v>
      </c>
      <c r="E59" s="130" t="str">
        <f>IF($D59="","","Zaal")</f>
        <v>Zaal</v>
      </c>
      <c r="F59" s="130" t="str">
        <f>IF($D59="","",Zaal!$E$571)</f>
        <v>BK</v>
      </c>
      <c r="G59" s="131" t="str">
        <f>IF($D59="","",Zaal!$G$571)</f>
        <v>4</v>
      </c>
      <c r="H59" s="131" t="str">
        <f>IF($D59="","",Zaal!$F$571)</f>
        <v>Za</v>
      </c>
      <c r="I59" s="131">
        <f>IF($D59="","",Zaal!$J$571)</f>
        <v>3</v>
      </c>
      <c r="J59" s="131">
        <f>IF($D59="","",Zaal!$K$571)</f>
        <v>2</v>
      </c>
      <c r="K59" s="132">
        <f>IFERROR(ROUND(Zaal!$L$571,1),"")</f>
        <v>8</v>
      </c>
      <c r="L59" s="131" t="str">
        <f ca="1">IFERROR(ROUND(Zaal!$P$571,0),"")</f>
        <v/>
      </c>
      <c r="M59" s="131" t="str">
        <f ca="1">IFERROR(ROUND(Zaal!$Q$571,0),"")</f>
        <v/>
      </c>
      <c r="N59" s="131" t="str">
        <f ca="1">IFERROR(ROUND(Zaal!$R$571,0),"")</f>
        <v/>
      </c>
      <c r="O59" s="131" t="str">
        <f ca="1">IFERROR(ROUND(Zaal!$S$571,0),"")</f>
        <v/>
      </c>
      <c r="P59" s="131">
        <f ca="1">IF($D59="","",Zaal!$P$570)</f>
        <v>0</v>
      </c>
      <c r="Q59" s="131">
        <f ca="1">IF($D59="","",Zaal!$Q$570)</f>
        <v>0</v>
      </c>
      <c r="R59" s="131">
        <f ca="1">IF($D59="","",Zaal!$R$570)</f>
        <v>0</v>
      </c>
      <c r="S59" s="131">
        <f ca="1">IF($D59="","",Zaal!$S$570)</f>
        <v>0</v>
      </c>
      <c r="T59" s="133">
        <f ca="1">IF($D59="","",Zaal!$T$570)</f>
        <v>0</v>
      </c>
      <c r="U59" s="133" t="str">
        <f>IFERROR(IF(VLOOKUP(D59,TeamsZ,5,0)=0,"",VLOOKUP(D59,TeamsZ,5,0)),"")</f>
        <v/>
      </c>
      <c r="V59" s="133" t="str">
        <f t="shared" si="3"/>
        <v/>
      </c>
      <c r="W59" s="129" t="str">
        <f>IF($D59="","",Zaal!$G$5)</f>
        <v>ZUIDWEST</v>
      </c>
      <c r="X59" s="129" t="str">
        <f>IF($D59="","",IF(Zaal!$AE$571=0,"",Zaal!$AE$571))</f>
        <v>3312 AD</v>
      </c>
      <c r="Y59" s="129" t="str">
        <f>IF($D59="","",IF(Zaal!$AF$571=0,"",Zaal!$AF$571))</f>
        <v>Dordrecht</v>
      </c>
    </row>
    <row r="60" spans="1:25" x14ac:dyDescent="0.2">
      <c r="A60" s="129" t="str">
        <f>IF($D60="","",Veld!$G$3)</f>
        <v>NCX19J3</v>
      </c>
      <c r="B60" s="129" t="str">
        <f>IF($D60="","",Veld!$E$2)</f>
        <v>Oranje Wit (D)</v>
      </c>
      <c r="C60" s="130" t="str">
        <f t="shared" si="2"/>
        <v>F</v>
      </c>
      <c r="D60" s="130" t="str">
        <f>UPPER(Veld!C591)</f>
        <v>F1</v>
      </c>
      <c r="E60" s="130" t="str">
        <f>IF($D60="","","Veld")</f>
        <v>Veld</v>
      </c>
      <c r="F60" s="130" t="str">
        <f>IF($D60="","",Veld!$E$591)</f>
        <v>BK</v>
      </c>
      <c r="G60" s="131" t="str">
        <f>IF($D60="","",Veld!$G$591)</f>
        <v>4</v>
      </c>
      <c r="H60" s="131" t="str">
        <f>IF($D60="","",Veld!$F$591)</f>
        <v>Za</v>
      </c>
      <c r="I60" s="131">
        <f>IF($D60="","",Veld!$J$591)</f>
        <v>3</v>
      </c>
      <c r="J60" s="131">
        <f>IF($D60="","",Veld!$K$591)</f>
        <v>1</v>
      </c>
      <c r="K60" s="132">
        <f>IFERROR(ROUND(Veld!$L$591,1),"")</f>
        <v>7</v>
      </c>
      <c r="L60" s="131" t="str">
        <f ca="1">IFERROR(ROUND(Veld!$P$591,0),"")</f>
        <v/>
      </c>
      <c r="M60" s="131" t="str">
        <f ca="1">IFERROR(ROUND(Veld!$Q$591,0),"")</f>
        <v/>
      </c>
      <c r="N60" s="131" t="str">
        <f ca="1">IFERROR(ROUND(Veld!$R$591,0),"")</f>
        <v/>
      </c>
      <c r="O60" s="131"/>
      <c r="P60" s="131">
        <f ca="1">IF($D60="","",Veld!$P$590)</f>
        <v>0</v>
      </c>
      <c r="Q60" s="131">
        <f ca="1">IF($D60="","",Veld!$Q$590)</f>
        <v>0</v>
      </c>
      <c r="R60" s="131">
        <f ca="1">IF($D60="","",Veld!$R$590)</f>
        <v>0</v>
      </c>
      <c r="S60" s="131"/>
      <c r="T60" s="133">
        <f ca="1">IF($D60="","",Veld!$T$590)</f>
        <v>-4</v>
      </c>
      <c r="U60" s="133" t="str">
        <f>IFERROR(IF(VLOOKUP(D60,TeamsV,5,0)=0,"",VLOOKUP(D60,TeamsV,5,0)),"")</f>
        <v/>
      </c>
      <c r="V60" s="133" t="str">
        <f t="shared" si="3"/>
        <v/>
      </c>
      <c r="W60" s="129" t="str">
        <f>IF($D60="","",Veld!$G$5)</f>
        <v>ZUIDWEST</v>
      </c>
      <c r="X60" s="129" t="str">
        <f>IF($D60="","",IF(Veld!$AE$591=0,"",Veld!$AE$591))</f>
        <v>3312 AD</v>
      </c>
      <c r="Y60" s="129" t="str">
        <f>IF($D60="","",IF(Veld!$AF$591=0,"",Veld!$AF$591))</f>
        <v>Dordrecht</v>
      </c>
    </row>
    <row r="61" spans="1:25" x14ac:dyDescent="0.2">
      <c r="A61" s="129" t="str">
        <f>IF($D61="","",Zaal!$G$3)</f>
        <v>NCX19J3</v>
      </c>
      <c r="B61" s="129" t="str">
        <f>IF($D61="","",Zaal!$E$2)</f>
        <v>Oranje Wit (D)</v>
      </c>
      <c r="C61" s="130" t="str">
        <f t="shared" si="2"/>
        <v>F</v>
      </c>
      <c r="D61" s="130" t="str">
        <f>UPPER(Zaal!C591)</f>
        <v>F1</v>
      </c>
      <c r="E61" s="130" t="str">
        <f>IF($D61="","","Zaal")</f>
        <v>Zaal</v>
      </c>
      <c r="F61" s="130" t="str">
        <f>IF($D61="","",Zaal!$E$591)</f>
        <v>BK</v>
      </c>
      <c r="G61" s="131" t="str">
        <f>IF($D61="","",Zaal!$G$591)</f>
        <v>4</v>
      </c>
      <c r="H61" s="131" t="str">
        <f>IF($D61="","",Zaal!$F$591)</f>
        <v>Za</v>
      </c>
      <c r="I61" s="131">
        <f>IF($D61="","",Zaal!$J$591)</f>
        <v>3</v>
      </c>
      <c r="J61" s="131">
        <f>IF($D61="","",Zaal!$K$591)</f>
        <v>1</v>
      </c>
      <c r="K61" s="132">
        <f>IFERROR(ROUND(Zaal!$L$591,1),"")</f>
        <v>7</v>
      </c>
      <c r="L61" s="131" t="str">
        <f ca="1">IFERROR(ROUND(Zaal!$P$591,0),"")</f>
        <v/>
      </c>
      <c r="M61" s="131" t="str">
        <f ca="1">IFERROR(ROUND(Zaal!$Q$591,0),"")</f>
        <v/>
      </c>
      <c r="N61" s="131" t="str">
        <f ca="1">IFERROR(ROUND(Zaal!$R$591,0),"")</f>
        <v/>
      </c>
      <c r="O61" s="131" t="str">
        <f ca="1">IFERROR(ROUND(Zaal!$S$591,0),"")</f>
        <v/>
      </c>
      <c r="P61" s="131">
        <f ca="1">IF($D61="","",Zaal!$P$590)</f>
        <v>0</v>
      </c>
      <c r="Q61" s="131">
        <f ca="1">IF($D61="","",Zaal!$Q$590)</f>
        <v>0</v>
      </c>
      <c r="R61" s="131">
        <f ca="1">IF($D61="","",Zaal!$R$590)</f>
        <v>0</v>
      </c>
      <c r="S61" s="131">
        <f ca="1">IF($D61="","",Zaal!$S$590)</f>
        <v>0</v>
      </c>
      <c r="T61" s="133">
        <f ca="1">IF($D61="","",Zaal!$T$590)</f>
        <v>0</v>
      </c>
      <c r="U61" s="133" t="str">
        <f>IFERROR(IF(VLOOKUP(D61,TeamsZ,5,0)=0,"",VLOOKUP(D61,TeamsZ,5,0)),"")</f>
        <v/>
      </c>
      <c r="V61" s="133" t="str">
        <f t="shared" si="3"/>
        <v/>
      </c>
      <c r="W61" s="129" t="str">
        <f>IF($D61="","",Zaal!$G$5)</f>
        <v>ZUIDWEST</v>
      </c>
      <c r="X61" s="129" t="str">
        <f>IF($D61="","",IF(Zaal!$AE$591=0,"",Zaal!$AE$591))</f>
        <v>3312 AD</v>
      </c>
      <c r="Y61" s="129" t="str">
        <f>IF($D61="","",IF(Zaal!$AF$591=0,"",Zaal!$AF$591))</f>
        <v>Dordrecht</v>
      </c>
    </row>
    <row r="62" spans="1:25" x14ac:dyDescent="0.2">
      <c r="A62" s="129" t="str">
        <f>IF($D62="","",Veld!$G$3)</f>
        <v>NCX19J3</v>
      </c>
      <c r="B62" s="129" t="str">
        <f>IF($D62="","",Veld!$E$2)</f>
        <v>Oranje Wit (D)</v>
      </c>
      <c r="C62" s="130" t="str">
        <f t="shared" si="2"/>
        <v>F</v>
      </c>
      <c r="D62" s="130" t="str">
        <f>UPPER(Veld!C611)</f>
        <v>F2</v>
      </c>
      <c r="E62" s="130" t="str">
        <f>IF($D62="","","Veld")</f>
        <v>Veld</v>
      </c>
      <c r="F62" s="130" t="str">
        <f>IF($D62="","",Veld!$E$611)</f>
        <v>BK</v>
      </c>
      <c r="G62" s="131" t="str">
        <f>IF($D62="","",Veld!$G$611)</f>
        <v>4</v>
      </c>
      <c r="H62" s="131" t="str">
        <f>IF($D62="","",Veld!$F$611)</f>
        <v>Za</v>
      </c>
      <c r="I62" s="131">
        <f>IF($D62="","",Veld!$J$611)</f>
        <v>3</v>
      </c>
      <c r="J62" s="131">
        <f>IF($D62="","",Veld!$K$611)</f>
        <v>1</v>
      </c>
      <c r="K62" s="132">
        <f>IFERROR(ROUND(Veld!$L$611,1),"")</f>
        <v>6.5</v>
      </c>
      <c r="L62" s="131" t="str">
        <f ca="1">IFERROR(ROUND(Veld!$P$611,0),"")</f>
        <v/>
      </c>
      <c r="M62" s="131" t="str">
        <f ca="1">IFERROR(ROUND(Veld!$Q$611,0),"")</f>
        <v/>
      </c>
      <c r="N62" s="131" t="str">
        <f ca="1">IFERROR(ROUND(Veld!$R$611,0),"")</f>
        <v/>
      </c>
      <c r="O62" s="131"/>
      <c r="P62" s="131">
        <f ca="1">IF($D62="","",Veld!$P$610)</f>
        <v>0</v>
      </c>
      <c r="Q62" s="131">
        <f ca="1">IF($D62="","",Veld!$Q$610)</f>
        <v>0</v>
      </c>
      <c r="R62" s="131">
        <f ca="1">IF($D62="","",Veld!$R$610)</f>
        <v>0</v>
      </c>
      <c r="S62" s="131"/>
      <c r="T62" s="133">
        <f ca="1">IF($D62="","",Veld!$T$610)</f>
        <v>-3</v>
      </c>
      <c r="U62" s="133" t="str">
        <f>IFERROR(IF(VLOOKUP(D62,TeamsV,5,0)=0,"",VLOOKUP(D62,TeamsV,5,0)),"")</f>
        <v/>
      </c>
      <c r="V62" s="133" t="str">
        <f t="shared" si="3"/>
        <v/>
      </c>
      <c r="W62" s="129" t="str">
        <f>IF($D62="","",Veld!$G$5)</f>
        <v>ZUIDWEST</v>
      </c>
      <c r="X62" s="129" t="str">
        <f>IF($D62="","",IF(Veld!$AE$611=0,"",Veld!$AE$611))</f>
        <v>3312 AD</v>
      </c>
      <c r="Y62" s="129" t="str">
        <f>IF($D62="","",IF(Veld!$AF$611=0,"",Veld!$AF$611))</f>
        <v>Dordrecht</v>
      </c>
    </row>
    <row r="63" spans="1:25" x14ac:dyDescent="0.2">
      <c r="A63" s="129" t="str">
        <f>IF($D63="","",Zaal!$G$3)</f>
        <v>NCX19J3</v>
      </c>
      <c r="B63" s="129" t="str">
        <f>IF($D63="","",Zaal!$E$2)</f>
        <v>Oranje Wit (D)</v>
      </c>
      <c r="C63" s="130" t="str">
        <f t="shared" si="2"/>
        <v>F</v>
      </c>
      <c r="D63" s="130" t="str">
        <f>UPPER(Zaal!C611)</f>
        <v>F2</v>
      </c>
      <c r="E63" s="130" t="str">
        <f>IF($D63="","","Zaal")</f>
        <v>Zaal</v>
      </c>
      <c r="F63" s="130" t="str">
        <f>IF($D63="","",Zaal!$E$611)</f>
        <v>BK</v>
      </c>
      <c r="G63" s="131" t="str">
        <f>IF($D63="","",Zaal!$G$611)</f>
        <v>4</v>
      </c>
      <c r="H63" s="131" t="str">
        <f>IF($D63="","",Zaal!$F$611)</f>
        <v>Za</v>
      </c>
      <c r="I63" s="131">
        <f>IF($D63="","",Zaal!$J$611)</f>
        <v>3</v>
      </c>
      <c r="J63" s="131">
        <f>IF($D63="","",Zaal!$K$611)</f>
        <v>1</v>
      </c>
      <c r="K63" s="132">
        <f>IFERROR(ROUND(Zaal!$L$611,1),"")</f>
        <v>6.5</v>
      </c>
      <c r="L63" s="131" t="str">
        <f ca="1">IFERROR(ROUND(Zaal!$P$611,0),"")</f>
        <v/>
      </c>
      <c r="M63" s="131" t="str">
        <f ca="1">IFERROR(ROUND(Zaal!$Q$611,0),"")</f>
        <v/>
      </c>
      <c r="N63" s="131" t="str">
        <f ca="1">IFERROR(ROUND(Zaal!$R$611,0),"")</f>
        <v/>
      </c>
      <c r="O63" s="131" t="str">
        <f ca="1">IFERROR(ROUND(Zaal!$S$611,0),"")</f>
        <v/>
      </c>
      <c r="P63" s="131">
        <f ca="1">IF($D63="","",Zaal!$P$610)</f>
        <v>0</v>
      </c>
      <c r="Q63" s="131">
        <f ca="1">IF($D63="","",Zaal!$Q$610)</f>
        <v>0</v>
      </c>
      <c r="R63" s="131">
        <f ca="1">IF($D63="","",Zaal!$R$610)</f>
        <v>0</v>
      </c>
      <c r="S63" s="131">
        <f ca="1">IF($D63="","",Zaal!$S$610)</f>
        <v>0</v>
      </c>
      <c r="T63" s="133">
        <f ca="1">IF($D63="","",Zaal!$T$610)</f>
        <v>0</v>
      </c>
      <c r="U63" s="133" t="str">
        <f>IFERROR(IF(VLOOKUP(D63,TeamsZ,5,0)=0,"",VLOOKUP(D63,TeamsZ,5,0)),"")</f>
        <v/>
      </c>
      <c r="V63" s="133" t="str">
        <f t="shared" si="3"/>
        <v/>
      </c>
      <c r="W63" s="129" t="str">
        <f>IF($D63="","",Zaal!$G$5)</f>
        <v>ZUIDWEST</v>
      </c>
      <c r="X63" s="129" t="str">
        <f>IF($D63="","",IF(Zaal!$AE$611=0,"",Zaal!$AE$611))</f>
        <v>3312 AD</v>
      </c>
      <c r="Y63" s="129" t="str">
        <f>IF($D63="","",IF(Zaal!$AF$611=0,"",Zaal!$AF$611))</f>
        <v>Dordrecht</v>
      </c>
    </row>
    <row r="64" spans="1:25" x14ac:dyDescent="0.2">
      <c r="A64" s="129" t="str">
        <f>IF($D64="","",Veld!$G$3)</f>
        <v>NCX19J3</v>
      </c>
      <c r="B64" s="129" t="str">
        <f>IF($D64="","",Veld!$E$2)</f>
        <v>Oranje Wit (D)</v>
      </c>
      <c r="C64" s="130" t="str">
        <f t="shared" si="2"/>
        <v>F</v>
      </c>
      <c r="D64" s="130" t="str">
        <f>UPPER(Veld!C631)</f>
        <v>F3</v>
      </c>
      <c r="E64" s="130" t="str">
        <f>IF($D64="","","Veld")</f>
        <v>Veld</v>
      </c>
      <c r="F64" s="130" t="str">
        <f>IF($D64="","",Veld!$E$631)</f>
        <v>BK</v>
      </c>
      <c r="G64" s="131" t="str">
        <f>IF($D64="","",Veld!$G$631)</f>
        <v>4</v>
      </c>
      <c r="H64" s="131" t="str">
        <f>IF($D64="","",Veld!$F$631)</f>
        <v>Za</v>
      </c>
      <c r="I64" s="131">
        <f>IF($D64="","",Veld!$J$631)</f>
        <v>3</v>
      </c>
      <c r="J64" s="131">
        <f>IF($D64="","",Veld!$K$631)</f>
        <v>2</v>
      </c>
      <c r="K64" s="132">
        <f>IFERROR(ROUND(Veld!$L$631,1),"")</f>
        <v>6</v>
      </c>
      <c r="L64" s="131" t="str">
        <f ca="1">IFERROR(ROUND(Veld!$P$631,0),"")</f>
        <v/>
      </c>
      <c r="M64" s="131" t="str">
        <f ca="1">IFERROR(ROUND(Veld!$Q$631,0),"")</f>
        <v/>
      </c>
      <c r="N64" s="131" t="str">
        <f ca="1">IFERROR(ROUND(Veld!$R$631,0),"")</f>
        <v/>
      </c>
      <c r="O64" s="131"/>
      <c r="P64" s="131">
        <f ca="1">IF($D64="","",Veld!$P$630)</f>
        <v>0</v>
      </c>
      <c r="Q64" s="131">
        <f ca="1">IF($D64="","",Veld!$Q$630)</f>
        <v>0</v>
      </c>
      <c r="R64" s="131">
        <f ca="1">IF($D64="","",Veld!$R$630)</f>
        <v>0</v>
      </c>
      <c r="S64" s="131"/>
      <c r="T64" s="133">
        <f ca="1">IF($D64="","",Veld!$T$630)</f>
        <v>0</v>
      </c>
      <c r="U64" s="133" t="str">
        <f>IFERROR(IF(VLOOKUP(D64,TeamsV,5,0)=0,"",VLOOKUP(D64,TeamsV,5,0)),"")</f>
        <v/>
      </c>
      <c r="V64" s="133" t="str">
        <f t="shared" si="3"/>
        <v/>
      </c>
      <c r="W64" s="129" t="str">
        <f>IF($D64="","",Veld!$G$5)</f>
        <v>ZUIDWEST</v>
      </c>
      <c r="X64" s="129" t="str">
        <f>IF($D64="","",IF(Veld!$AE$631=0,"",Veld!$AE$631))</f>
        <v>3312 AD</v>
      </c>
      <c r="Y64" s="129" t="str">
        <f>IF($D64="","",IF(Veld!$AF$631=0,"",Veld!$AF$631))</f>
        <v>Dordrecht</v>
      </c>
    </row>
    <row r="65" spans="1:25" x14ac:dyDescent="0.2">
      <c r="A65" s="129" t="str">
        <f>IF($D65="","",Zaal!$G$3)</f>
        <v>NCX19J3</v>
      </c>
      <c r="B65" s="129" t="str">
        <f>IF($D65="","",Zaal!$E$2)</f>
        <v>Oranje Wit (D)</v>
      </c>
      <c r="C65" s="130" t="str">
        <f t="shared" si="2"/>
        <v>F</v>
      </c>
      <c r="D65" s="130" t="str">
        <f>UPPER(Zaal!C631)</f>
        <v>F3</v>
      </c>
      <c r="E65" s="130" t="str">
        <f>IF($D65="","","Zaal")</f>
        <v>Zaal</v>
      </c>
      <c r="F65" s="130" t="str">
        <f>IF($D65="","",Zaal!$E$631)</f>
        <v>BK</v>
      </c>
      <c r="G65" s="131" t="str">
        <f>IF($D65="","",Zaal!$G$631)</f>
        <v>4</v>
      </c>
      <c r="H65" s="131" t="str">
        <f>IF($D65="","",Zaal!$F$631)</f>
        <v>Za</v>
      </c>
      <c r="I65" s="131">
        <f>IF($D65="","",Zaal!$J$631)</f>
        <v>3</v>
      </c>
      <c r="J65" s="131">
        <f>IF($D65="","",Zaal!$K$631)</f>
        <v>2</v>
      </c>
      <c r="K65" s="132">
        <f>IFERROR(ROUND(Zaal!$L$631,1),"")</f>
        <v>6</v>
      </c>
      <c r="L65" s="131" t="str">
        <f ca="1">IFERROR(ROUND(Zaal!$P$631,0),"")</f>
        <v/>
      </c>
      <c r="M65" s="131" t="str">
        <f ca="1">IFERROR(ROUND(Zaal!$Q$631,0),"")</f>
        <v/>
      </c>
      <c r="N65" s="131" t="str">
        <f ca="1">IFERROR(ROUND(Zaal!$R$631,0),"")</f>
        <v/>
      </c>
      <c r="O65" s="131" t="str">
        <f ca="1">IFERROR(ROUND(Zaal!$S$631,0),"")</f>
        <v/>
      </c>
      <c r="P65" s="131">
        <f ca="1">IF($D65="","",Zaal!$P$630)</f>
        <v>0</v>
      </c>
      <c r="Q65" s="131">
        <f ca="1">IF($D65="","",Zaal!$Q$630)</f>
        <v>0</v>
      </c>
      <c r="R65" s="131">
        <f ca="1">IF($D65="","",Zaal!$R$630)</f>
        <v>0</v>
      </c>
      <c r="S65" s="131">
        <f ca="1">IF($D65="","",Zaal!$S$630)</f>
        <v>0</v>
      </c>
      <c r="T65" s="133">
        <f ca="1">IF($D65="","",Zaal!$T$630)</f>
        <v>0</v>
      </c>
      <c r="U65" s="133" t="str">
        <f>IFERROR(IF(VLOOKUP(D65,TeamsZ,5,0)=0,"",VLOOKUP(D65,TeamsZ,5,0)),"")</f>
        <v/>
      </c>
      <c r="V65" s="133" t="str">
        <f t="shared" si="3"/>
        <v/>
      </c>
      <c r="W65" s="129" t="str">
        <f>IF($D65="","",Zaal!$G$5)</f>
        <v>ZUIDWEST</v>
      </c>
      <c r="X65" s="129" t="str">
        <f>IF($D65="","",IF(Zaal!$AE$631=0,"",Zaal!$AE$631))</f>
        <v>3312 AD</v>
      </c>
      <c r="Y65" s="129" t="str">
        <f>IF($D65="","",IF(Zaal!$AF$631=0,"",Zaal!$AF$631))</f>
        <v>Dordrecht</v>
      </c>
    </row>
    <row r="66" spans="1:25" x14ac:dyDescent="0.2">
      <c r="A66" s="129" t="str">
        <f>IF($D66="","",Veld!$G$3)</f>
        <v/>
      </c>
      <c r="B66" s="129" t="str">
        <f>IF($D66="","",Veld!$E$2)</f>
        <v/>
      </c>
      <c r="C66" s="130" t="str">
        <f t="shared" ref="C66:C97" si="4">IF($D66="","",IF(ISTEXT($D66),LEFT($D66,1),"S"))</f>
        <v/>
      </c>
      <c r="D66" s="130" t="str">
        <f>UPPER(Veld!C651)</f>
        <v/>
      </c>
      <c r="E66" s="130" t="str">
        <f>IF($D66="","","Veld")</f>
        <v/>
      </c>
      <c r="F66" s="130" t="str">
        <f>IF($D66="","",Veld!$E$651)</f>
        <v/>
      </c>
      <c r="G66" s="131" t="str">
        <f>IF($D66="","",Veld!$G$651)</f>
        <v/>
      </c>
      <c r="H66" s="131" t="str">
        <f>IF($D66="","",Veld!$F$651)</f>
        <v/>
      </c>
      <c r="I66" s="131" t="str">
        <f>IF($D66="","",Veld!$J$651)</f>
        <v/>
      </c>
      <c r="J66" s="131" t="str">
        <f>IF($D66="","",Veld!$K$651)</f>
        <v/>
      </c>
      <c r="K66" s="132" t="str">
        <f>IFERROR(ROUND(Veld!$L$651,1),"")</f>
        <v/>
      </c>
      <c r="L66" s="131" t="str">
        <f>IFERROR(ROUND(Veld!$P$651,0),"")</f>
        <v/>
      </c>
      <c r="M66" s="131" t="str">
        <f>IFERROR(ROUND(Veld!$Q$651,0),"")</f>
        <v/>
      </c>
      <c r="N66" s="131" t="str">
        <f>IFERROR(ROUND(Veld!$R$651,0),"")</f>
        <v/>
      </c>
      <c r="O66" s="131"/>
      <c r="P66" s="131" t="str">
        <f>IF($D66="","",Veld!$P$650)</f>
        <v/>
      </c>
      <c r="Q66" s="131" t="str">
        <f>IF($D66="","",Veld!$Q$650)</f>
        <v/>
      </c>
      <c r="R66" s="131" t="str">
        <f>IF($D66="","",Veld!$R$650)</f>
        <v/>
      </c>
      <c r="S66" s="131"/>
      <c r="T66" s="133" t="str">
        <f>IF($D66="","",Veld!$T$650)</f>
        <v/>
      </c>
      <c r="U66" s="133" t="str">
        <f>IFERROR(IF(VLOOKUP(D66,TeamsV,5,0)=0,"",VLOOKUP(D66,TeamsV,5,0)),"")</f>
        <v/>
      </c>
      <c r="V66" s="133" t="str">
        <f t="shared" ref="V66:V97" si="5">IFERROR(VLOOKUP(D66&amp;E66,DispTot,3,0),"")</f>
        <v/>
      </c>
      <c r="W66" s="129" t="str">
        <f>IF($D66="","",Veld!$G$5)</f>
        <v/>
      </c>
      <c r="X66" s="129" t="str">
        <f>IF($D66="","",IF(Veld!$AE$651=0,"",Veld!$AE$651))</f>
        <v/>
      </c>
      <c r="Y66" s="129" t="str">
        <f>IF($D66="","",IF(Veld!$AF$651=0,"",Veld!$AF$651))</f>
        <v/>
      </c>
    </row>
    <row r="67" spans="1:25" x14ac:dyDescent="0.2">
      <c r="A67" s="129" t="str">
        <f>IF($D67="","",Zaal!$G$3)</f>
        <v/>
      </c>
      <c r="B67" s="129" t="str">
        <f>IF($D67="","",Zaal!$E$2)</f>
        <v/>
      </c>
      <c r="C67" s="130" t="str">
        <f t="shared" si="4"/>
        <v/>
      </c>
      <c r="D67" s="130" t="str">
        <f>UPPER(Zaal!C651)</f>
        <v/>
      </c>
      <c r="E67" s="130" t="str">
        <f>IF($D67="","","Zaal")</f>
        <v/>
      </c>
      <c r="F67" s="130" t="str">
        <f>IF($D67="","",Zaal!$E$651)</f>
        <v/>
      </c>
      <c r="G67" s="131" t="str">
        <f>IF($D67="","",Zaal!$G$651)</f>
        <v/>
      </c>
      <c r="H67" s="131" t="str">
        <f>IF($D67="","",Zaal!$F$651)</f>
        <v/>
      </c>
      <c r="I67" s="131" t="str">
        <f>IF($D67="","",Zaal!$J$651)</f>
        <v/>
      </c>
      <c r="J67" s="131" t="str">
        <f>IF($D67="","",Zaal!$K$651)</f>
        <v/>
      </c>
      <c r="K67" s="132" t="str">
        <f>IFERROR(ROUND(Zaal!$L$651,1),"")</f>
        <v/>
      </c>
      <c r="L67" s="131" t="str">
        <f>IFERROR(ROUND(Zaal!$P$651,0),"")</f>
        <v/>
      </c>
      <c r="M67" s="131" t="str">
        <f>IFERROR(ROUND(Zaal!$Q$651,0),"")</f>
        <v/>
      </c>
      <c r="N67" s="131" t="str">
        <f>IFERROR(ROUND(Zaal!$R$651,0),"")</f>
        <v/>
      </c>
      <c r="O67" s="131" t="str">
        <f>IFERROR(ROUND(Zaal!$S$651,0),"")</f>
        <v/>
      </c>
      <c r="P67" s="131" t="str">
        <f>IF($D67="","",Zaal!$P$650)</f>
        <v/>
      </c>
      <c r="Q67" s="131" t="str">
        <f>IF($D67="","",Zaal!$Q$650)</f>
        <v/>
      </c>
      <c r="R67" s="131" t="str">
        <f>IF($D67="","",Zaal!$R$650)</f>
        <v/>
      </c>
      <c r="S67" s="131" t="str">
        <f>IF($D67="","",Zaal!$S$650)</f>
        <v/>
      </c>
      <c r="T67" s="133" t="str">
        <f>IF($D67="","",Zaal!$T$650)</f>
        <v/>
      </c>
      <c r="U67" s="133" t="str">
        <f>IFERROR(IF(VLOOKUP(D67,TeamsZ,5,0)=0,"",VLOOKUP(D67,TeamsZ,5,0)),"")</f>
        <v/>
      </c>
      <c r="V67" s="133" t="str">
        <f t="shared" si="5"/>
        <v/>
      </c>
      <c r="W67" s="129" t="str">
        <f>IF($D67="","",Zaal!$G$5)</f>
        <v/>
      </c>
      <c r="X67" s="129" t="str">
        <f>IF($D67="","",IF(Zaal!$AE$651=0,"",Zaal!$AE$651))</f>
        <v/>
      </c>
      <c r="Y67" s="129" t="str">
        <f>IF($D67="","",IF(Zaal!$AF$651=0,"",Zaal!$AF$651))</f>
        <v/>
      </c>
    </row>
    <row r="68" spans="1:25" x14ac:dyDescent="0.2">
      <c r="A68" s="129" t="str">
        <f>IF($D68="","",Veld!$G$3)</f>
        <v/>
      </c>
      <c r="B68" s="129" t="str">
        <f>IF($D68="","",Veld!$E$2)</f>
        <v/>
      </c>
      <c r="C68" s="130" t="str">
        <f t="shared" si="4"/>
        <v/>
      </c>
      <c r="D68" s="130" t="str">
        <f>UPPER(Veld!C671)</f>
        <v/>
      </c>
      <c r="E68" s="130" t="str">
        <f>IF($D68="","","Veld")</f>
        <v/>
      </c>
      <c r="F68" s="130" t="str">
        <f>IF($D68="","",Veld!$E$671)</f>
        <v/>
      </c>
      <c r="G68" s="131" t="str">
        <f>IF($D68="","",Veld!$G$671)</f>
        <v/>
      </c>
      <c r="H68" s="131" t="str">
        <f>IF($D68="","",Veld!$F$671)</f>
        <v/>
      </c>
      <c r="I68" s="131" t="str">
        <f>IF($D68="","",Veld!$J$671)</f>
        <v/>
      </c>
      <c r="J68" s="131" t="str">
        <f>IF($D68="","",Veld!$K$671)</f>
        <v/>
      </c>
      <c r="K68" s="132" t="str">
        <f>IFERROR(ROUND(Veld!$L$671,1),"")</f>
        <v/>
      </c>
      <c r="L68" s="131" t="str">
        <f>IFERROR(ROUND(Veld!$P$671,0),"")</f>
        <v/>
      </c>
      <c r="M68" s="131" t="str">
        <f>IFERROR(ROUND(Veld!$Q$671,0),"")</f>
        <v/>
      </c>
      <c r="N68" s="131" t="str">
        <f>IFERROR(ROUND(Veld!$R$671,0),"")</f>
        <v/>
      </c>
      <c r="O68" s="131"/>
      <c r="P68" s="131" t="str">
        <f>IF($D68="","",Veld!$P$670)</f>
        <v/>
      </c>
      <c r="Q68" s="131" t="str">
        <f>IF($D68="","",Veld!$Q$670)</f>
        <v/>
      </c>
      <c r="R68" s="131" t="str">
        <f>IF($D68="","",Veld!$R$670)</f>
        <v/>
      </c>
      <c r="S68" s="131"/>
      <c r="T68" s="133" t="str">
        <f>IF($D68="","",Veld!$T$670)</f>
        <v/>
      </c>
      <c r="U68" s="133" t="str">
        <f>IFERROR(IF(VLOOKUP(D68,TeamsV,5,0)=0,"",VLOOKUP(D68,TeamsV,5,0)),"")</f>
        <v/>
      </c>
      <c r="V68" s="133" t="str">
        <f t="shared" si="5"/>
        <v/>
      </c>
      <c r="W68" s="129" t="str">
        <f>IF($D68="","",Veld!$G$5)</f>
        <v/>
      </c>
      <c r="X68" s="129" t="str">
        <f>IF($D68="","",IF(Veld!$AE$671=0,"",Veld!$AE$671))</f>
        <v/>
      </c>
      <c r="Y68" s="129" t="str">
        <f>IF($D68="","",IF(Veld!$AF$671=0,"",Veld!$AF$671))</f>
        <v/>
      </c>
    </row>
    <row r="69" spans="1:25" x14ac:dyDescent="0.2">
      <c r="A69" s="129" t="str">
        <f>IF($D69="","",Zaal!$G$3)</f>
        <v/>
      </c>
      <c r="B69" s="129" t="str">
        <f>IF($D69="","",Zaal!$E$2)</f>
        <v/>
      </c>
      <c r="C69" s="130" t="str">
        <f t="shared" si="4"/>
        <v/>
      </c>
      <c r="D69" s="130" t="str">
        <f>UPPER(Zaal!C671)</f>
        <v/>
      </c>
      <c r="E69" s="130" t="str">
        <f>IF($D69="","","Zaal")</f>
        <v/>
      </c>
      <c r="F69" s="130" t="str">
        <f>IF($D69="","",Zaal!$E$671)</f>
        <v/>
      </c>
      <c r="G69" s="131" t="str">
        <f>IF($D69="","",Zaal!$G$671)</f>
        <v/>
      </c>
      <c r="H69" s="131" t="str">
        <f>IF($D69="","",Zaal!$F$671)</f>
        <v/>
      </c>
      <c r="I69" s="131" t="str">
        <f>IF($D69="","",Zaal!$J$671)</f>
        <v/>
      </c>
      <c r="J69" s="131" t="str">
        <f>IF($D69="","",Zaal!$K$671)</f>
        <v/>
      </c>
      <c r="K69" s="132" t="str">
        <f>IFERROR(ROUND(Zaal!$L$671,1),"")</f>
        <v/>
      </c>
      <c r="L69" s="131" t="str">
        <f>IFERROR(ROUND(Zaal!$P$671,0),"")</f>
        <v/>
      </c>
      <c r="M69" s="131" t="str">
        <f>IFERROR(ROUND(Zaal!$Q$671,0),"")</f>
        <v/>
      </c>
      <c r="N69" s="131" t="str">
        <f>IFERROR(ROUND(Zaal!$R$671,0),"")</f>
        <v/>
      </c>
      <c r="O69" s="131" t="str">
        <f>IFERROR(ROUND(Zaal!$S$671,0),"")</f>
        <v/>
      </c>
      <c r="P69" s="131" t="str">
        <f>IF($D69="","",Zaal!$P$670)</f>
        <v/>
      </c>
      <c r="Q69" s="131" t="str">
        <f>IF($D69="","",Zaal!$Q$670)</f>
        <v/>
      </c>
      <c r="R69" s="131" t="str">
        <f>IF($D69="","",Zaal!$R$670)</f>
        <v/>
      </c>
      <c r="S69" s="131" t="str">
        <f>IF($D69="","",Zaal!$S$670)</f>
        <v/>
      </c>
      <c r="T69" s="133" t="str">
        <f>IF($D69="","",Zaal!$T$670)</f>
        <v/>
      </c>
      <c r="U69" s="133" t="str">
        <f>IFERROR(IF(VLOOKUP(D69,TeamsZ,5,0)=0,"",VLOOKUP(D69,TeamsZ,5,0)),"")</f>
        <v/>
      </c>
      <c r="V69" s="133" t="str">
        <f t="shared" si="5"/>
        <v/>
      </c>
      <c r="W69" s="129" t="str">
        <f>IF($D69="","",Zaal!$G$5)</f>
        <v/>
      </c>
      <c r="X69" s="129" t="str">
        <f>IF($D69="","",IF(Zaal!$AE$671=0,"",Zaal!$AE$671))</f>
        <v/>
      </c>
      <c r="Y69" s="129" t="str">
        <f>IF($D69="","",IF(Zaal!$AF$671=0,"",Zaal!$AF$671))</f>
        <v/>
      </c>
    </row>
    <row r="70" spans="1:25" x14ac:dyDescent="0.2">
      <c r="A70" s="129" t="str">
        <f>IF($D70="","",Veld!$G$3)</f>
        <v/>
      </c>
      <c r="B70" s="129" t="str">
        <f>IF($D70="","",Veld!$E$2)</f>
        <v/>
      </c>
      <c r="C70" s="130" t="str">
        <f t="shared" si="4"/>
        <v/>
      </c>
      <c r="D70" s="130" t="str">
        <f>UPPER(Veld!C691)</f>
        <v/>
      </c>
      <c r="E70" s="130" t="str">
        <f>IF($D70="","","Veld")</f>
        <v/>
      </c>
      <c r="F70" s="130" t="str">
        <f>IF($D70="","",Veld!$E$691)</f>
        <v/>
      </c>
      <c r="G70" s="131" t="str">
        <f>IF($D70="","",Veld!$G$691)</f>
        <v/>
      </c>
      <c r="H70" s="131" t="str">
        <f>IF($D70="","",Veld!$F$691)</f>
        <v/>
      </c>
      <c r="I70" s="131" t="str">
        <f>IF($D70="","",Veld!$J$691)</f>
        <v/>
      </c>
      <c r="J70" s="131" t="str">
        <f>IF($D70="","",Veld!$K$691)</f>
        <v/>
      </c>
      <c r="K70" s="132" t="str">
        <f>IFERROR(ROUND(Veld!$L$691,1),"")</f>
        <v/>
      </c>
      <c r="L70" s="131" t="str">
        <f>IFERROR(ROUND(Veld!$P$691,0),"")</f>
        <v/>
      </c>
      <c r="M70" s="131" t="str">
        <f>IFERROR(ROUND(Veld!$Q$691,0),"")</f>
        <v/>
      </c>
      <c r="N70" s="131" t="str">
        <f>IFERROR(ROUND(Veld!$R$691,0),"")</f>
        <v/>
      </c>
      <c r="O70" s="131"/>
      <c r="P70" s="131" t="str">
        <f>IF($D70="","",Veld!$P$690)</f>
        <v/>
      </c>
      <c r="Q70" s="131" t="str">
        <f>IF($D70="","",Veld!$Q$690)</f>
        <v/>
      </c>
      <c r="R70" s="131" t="str">
        <f>IF($D70="","",Veld!$R$690)</f>
        <v/>
      </c>
      <c r="S70" s="131"/>
      <c r="T70" s="133" t="str">
        <f>IF($D70="","",Veld!$T$690)</f>
        <v/>
      </c>
      <c r="U70" s="133" t="str">
        <f>IFERROR(IF(VLOOKUP(D70,TeamsV,5,0)=0,"",VLOOKUP(D70,TeamsV,5,0)),"")</f>
        <v/>
      </c>
      <c r="V70" s="133" t="str">
        <f t="shared" si="5"/>
        <v/>
      </c>
      <c r="W70" s="129" t="str">
        <f>IF($D70="","",Veld!$G$5)</f>
        <v/>
      </c>
      <c r="X70" s="129" t="str">
        <f>IF($D70="","",IF(Veld!$AE$691=0,"",Veld!$AE$691))</f>
        <v/>
      </c>
      <c r="Y70" s="129" t="str">
        <f>IF($D70="","",IF(Veld!$AF$691=0,"",Veld!$AF$691))</f>
        <v/>
      </c>
    </row>
    <row r="71" spans="1:25" x14ac:dyDescent="0.2">
      <c r="A71" s="129" t="str">
        <f>IF($D71="","",Zaal!$G$3)</f>
        <v/>
      </c>
      <c r="B71" s="129" t="str">
        <f>IF($D71="","",Zaal!$E$2)</f>
        <v/>
      </c>
      <c r="C71" s="130" t="str">
        <f t="shared" si="4"/>
        <v/>
      </c>
      <c r="D71" s="130" t="str">
        <f>UPPER(Zaal!C691)</f>
        <v/>
      </c>
      <c r="E71" s="130" t="str">
        <f>IF($D71="","","Zaal")</f>
        <v/>
      </c>
      <c r="F71" s="130" t="str">
        <f>IF($D71="","",Zaal!$E$691)</f>
        <v/>
      </c>
      <c r="G71" s="131" t="str">
        <f>IF($D71="","",Zaal!$G$691)</f>
        <v/>
      </c>
      <c r="H71" s="131" t="str">
        <f>IF($D71="","",Zaal!$F$691)</f>
        <v/>
      </c>
      <c r="I71" s="131" t="str">
        <f>IF($D71="","",Zaal!$J$691)</f>
        <v/>
      </c>
      <c r="J71" s="131" t="str">
        <f>IF($D71="","",Zaal!$K$691)</f>
        <v/>
      </c>
      <c r="K71" s="132" t="str">
        <f>IFERROR(ROUND(Zaal!$L$691,1),"")</f>
        <v/>
      </c>
      <c r="L71" s="131" t="str">
        <f>IFERROR(ROUND(Zaal!$P$691,0),"")</f>
        <v/>
      </c>
      <c r="M71" s="131" t="str">
        <f>IFERROR(ROUND(Zaal!$Q$691,0),"")</f>
        <v/>
      </c>
      <c r="N71" s="131" t="str">
        <f>IFERROR(ROUND(Zaal!$R$691,0),"")</f>
        <v/>
      </c>
      <c r="O71" s="131" t="str">
        <f>IFERROR(ROUND(Zaal!$S$691,0),"")</f>
        <v/>
      </c>
      <c r="P71" s="131" t="str">
        <f>IF($D71="","",Zaal!$P$690)</f>
        <v/>
      </c>
      <c r="Q71" s="131" t="str">
        <f>IF($D71="","",Zaal!$Q$690)</f>
        <v/>
      </c>
      <c r="R71" s="131" t="str">
        <f>IF($D71="","",Zaal!$R$690)</f>
        <v/>
      </c>
      <c r="S71" s="131" t="str">
        <f>IF($D71="","",Zaal!$S$690)</f>
        <v/>
      </c>
      <c r="T71" s="133" t="str">
        <f>IF($D71="","",Zaal!$T$690)</f>
        <v/>
      </c>
      <c r="U71" s="133" t="str">
        <f>IFERROR(IF(VLOOKUP(D71,TeamsZ,5,0)=0,"",VLOOKUP(D71,TeamsZ,5,0)),"")</f>
        <v/>
      </c>
      <c r="V71" s="133" t="str">
        <f t="shared" si="5"/>
        <v/>
      </c>
      <c r="W71" s="129" t="str">
        <f>IF($D71="","",Zaal!$G$5)</f>
        <v/>
      </c>
      <c r="X71" s="129" t="str">
        <f>IF($D71="","",IF(Zaal!$AE$691=0,"",Zaal!$AE$691))</f>
        <v/>
      </c>
      <c r="Y71" s="129" t="str">
        <f>IF($D71="","",IF(Zaal!$AF$691=0,"",Zaal!$AF$691))</f>
        <v/>
      </c>
    </row>
    <row r="72" spans="1:25" x14ac:dyDescent="0.2">
      <c r="A72" s="129" t="str">
        <f>IF($D72="","",Veld!$G$3)</f>
        <v/>
      </c>
      <c r="B72" s="129" t="str">
        <f>IF($D72="","",Veld!$E$2)</f>
        <v/>
      </c>
      <c r="C72" s="130" t="str">
        <f t="shared" si="4"/>
        <v/>
      </c>
      <c r="D72" s="130" t="str">
        <f>UPPER(Veld!C711)</f>
        <v/>
      </c>
      <c r="E72" s="130" t="str">
        <f>IF($D72="","","Veld")</f>
        <v/>
      </c>
      <c r="F72" s="130" t="str">
        <f>IF($D72="","",Veld!$E$711)</f>
        <v/>
      </c>
      <c r="G72" s="131" t="str">
        <f>IF($D72="","",Veld!$G$711)</f>
        <v/>
      </c>
      <c r="H72" s="131" t="str">
        <f>IF($D72="","",Veld!$F$711)</f>
        <v/>
      </c>
      <c r="I72" s="131" t="str">
        <f>IF($D72="","",Veld!$J$711)</f>
        <v/>
      </c>
      <c r="J72" s="131" t="str">
        <f>IF($D72="","",Veld!$K$711)</f>
        <v/>
      </c>
      <c r="K72" s="132" t="str">
        <f>IFERROR(ROUND(Veld!$L$711,1),"")</f>
        <v/>
      </c>
      <c r="L72" s="131" t="str">
        <f>IFERROR(ROUND(Veld!$P$711,0),"")</f>
        <v/>
      </c>
      <c r="M72" s="131" t="str">
        <f>IFERROR(ROUND(Veld!$Q$711,0),"")</f>
        <v/>
      </c>
      <c r="N72" s="131" t="str">
        <f>IFERROR(ROUND(Veld!$R$711,0),"")</f>
        <v/>
      </c>
      <c r="O72" s="131"/>
      <c r="P72" s="131" t="str">
        <f>IF($D72="","",Veld!$P$710)</f>
        <v/>
      </c>
      <c r="Q72" s="131" t="str">
        <f>IF($D72="","",Veld!$Q$710)</f>
        <v/>
      </c>
      <c r="R72" s="131" t="str">
        <f>IF($D72="","",Veld!$R$710)</f>
        <v/>
      </c>
      <c r="S72" s="131"/>
      <c r="T72" s="133" t="str">
        <f>IF($D72="","",Veld!$T$710)</f>
        <v/>
      </c>
      <c r="U72" s="133" t="str">
        <f>IFERROR(IF(VLOOKUP(D72,TeamsV,5,0)=0,"",VLOOKUP(D72,TeamsV,5,0)),"")</f>
        <v/>
      </c>
      <c r="V72" s="133" t="str">
        <f t="shared" si="5"/>
        <v/>
      </c>
      <c r="W72" s="129" t="str">
        <f>IF($D72="","",Veld!$G$5)</f>
        <v/>
      </c>
      <c r="X72" s="129" t="str">
        <f>IF($D72="","",IF(Veld!$AE$711=0,"",Veld!$AE$711))</f>
        <v/>
      </c>
      <c r="Y72" s="129" t="str">
        <f>IF($D72="","",IF(Veld!$AF$711=0,"",Veld!$AF$711))</f>
        <v/>
      </c>
    </row>
    <row r="73" spans="1:25" x14ac:dyDescent="0.2">
      <c r="A73" s="129" t="str">
        <f>IF($D73="","",Zaal!$G$3)</f>
        <v/>
      </c>
      <c r="B73" s="129" t="str">
        <f>IF($D73="","",Zaal!$E$2)</f>
        <v/>
      </c>
      <c r="C73" s="130" t="str">
        <f t="shared" si="4"/>
        <v/>
      </c>
      <c r="D73" s="130" t="str">
        <f>UPPER(Zaal!C711)</f>
        <v/>
      </c>
      <c r="E73" s="130" t="str">
        <f>IF($D73="","","Zaal")</f>
        <v/>
      </c>
      <c r="F73" s="130" t="str">
        <f>IF($D73="","",Zaal!$E$711)</f>
        <v/>
      </c>
      <c r="G73" s="131" t="str">
        <f>IF($D73="","",Zaal!$G$711)</f>
        <v/>
      </c>
      <c r="H73" s="131" t="str">
        <f>IF($D73="","",Zaal!$F$711)</f>
        <v/>
      </c>
      <c r="I73" s="131" t="str">
        <f>IF($D73="","",Zaal!$J$711)</f>
        <v/>
      </c>
      <c r="J73" s="131" t="str">
        <f>IF($D73="","",Zaal!$K$711)</f>
        <v/>
      </c>
      <c r="K73" s="132" t="str">
        <f>IFERROR(ROUND(Zaal!$L$711,1),"")</f>
        <v/>
      </c>
      <c r="L73" s="131" t="str">
        <f>IFERROR(ROUND(Zaal!$P$711,0),"")</f>
        <v/>
      </c>
      <c r="M73" s="131" t="str">
        <f>IFERROR(ROUND(Zaal!$Q$711,0),"")</f>
        <v/>
      </c>
      <c r="N73" s="131" t="str">
        <f>IFERROR(ROUND(Zaal!$R$711,0),"")</f>
        <v/>
      </c>
      <c r="O73" s="131" t="str">
        <f>IFERROR(ROUND(Zaal!$S$711,0),"")</f>
        <v/>
      </c>
      <c r="P73" s="131" t="str">
        <f>IF($D73="","",Zaal!$P$710)</f>
        <v/>
      </c>
      <c r="Q73" s="131" t="str">
        <f>IF($D73="","",Zaal!$Q$710)</f>
        <v/>
      </c>
      <c r="R73" s="131" t="str">
        <f>IF($D73="","",Zaal!$R$710)</f>
        <v/>
      </c>
      <c r="S73" s="131" t="str">
        <f>IF($D73="","",Zaal!$S$710)</f>
        <v/>
      </c>
      <c r="T73" s="133" t="str">
        <f>IF($D73="","",Zaal!$T$710)</f>
        <v/>
      </c>
      <c r="U73" s="133" t="str">
        <f>IFERROR(IF(VLOOKUP(D73,TeamsZ,5,0)=0,"",VLOOKUP(D73,TeamsZ,5,0)),"")</f>
        <v/>
      </c>
      <c r="V73" s="133" t="str">
        <f t="shared" si="5"/>
        <v/>
      </c>
      <c r="W73" s="129" t="str">
        <f>IF($D73="","",Zaal!$G$5)</f>
        <v/>
      </c>
      <c r="X73" s="129" t="str">
        <f>IF($D73="","",IF(Zaal!$AE$711=0,"",Zaal!$AE$711))</f>
        <v/>
      </c>
      <c r="Y73" s="129" t="str">
        <f>IF($D73="","",IF(Zaal!$AF$711=0,"",Zaal!$AF$711))</f>
        <v/>
      </c>
    </row>
    <row r="74" spans="1:25" x14ac:dyDescent="0.2">
      <c r="A74" s="129" t="str">
        <f>IF($D74="","",Veld!$G$3)</f>
        <v/>
      </c>
      <c r="B74" s="129" t="str">
        <f>IF($D74="","",Veld!$E$2)</f>
        <v/>
      </c>
      <c r="C74" s="130" t="str">
        <f t="shared" si="4"/>
        <v/>
      </c>
      <c r="D74" s="130" t="str">
        <f>UPPER(Veld!C731)</f>
        <v/>
      </c>
      <c r="E74" s="130" t="str">
        <f>IF($D74="","","Veld")</f>
        <v/>
      </c>
      <c r="F74" s="130" t="str">
        <f>IF($D74="","",Veld!$E$731)</f>
        <v/>
      </c>
      <c r="G74" s="131" t="str">
        <f>IF($D74="","",Veld!$G$731)</f>
        <v/>
      </c>
      <c r="H74" s="131" t="str">
        <f>IF($D74="","",Veld!$F$731)</f>
        <v/>
      </c>
      <c r="I74" s="131" t="str">
        <f>IF($D74="","",Veld!$J$731)</f>
        <v/>
      </c>
      <c r="J74" s="131" t="str">
        <f>IF($D74="","",Veld!$K$731)</f>
        <v/>
      </c>
      <c r="K74" s="132" t="str">
        <f>IFERROR(ROUND(Veld!$L$731,1),"")</f>
        <v/>
      </c>
      <c r="L74" s="131" t="str">
        <f>IFERROR(ROUND(Veld!$P$731,0),"")</f>
        <v/>
      </c>
      <c r="M74" s="131" t="str">
        <f>IFERROR(ROUND(Veld!$Q$731,0),"")</f>
        <v/>
      </c>
      <c r="N74" s="131" t="str">
        <f>IFERROR(ROUND(Veld!$R$731,0),"")</f>
        <v/>
      </c>
      <c r="O74" s="131"/>
      <c r="P74" s="131" t="str">
        <f>IF($D74="","",Veld!$P$730)</f>
        <v/>
      </c>
      <c r="Q74" s="131" t="str">
        <f>IF($D74="","",Veld!$Q$730)</f>
        <v/>
      </c>
      <c r="R74" s="131" t="str">
        <f>IF($D74="","",Veld!$R$730)</f>
        <v/>
      </c>
      <c r="S74" s="131"/>
      <c r="T74" s="133" t="str">
        <f>IF($D74="","",Veld!$T$730)</f>
        <v/>
      </c>
      <c r="U74" s="133" t="str">
        <f>IFERROR(IF(VLOOKUP(D74,TeamsV,5,0)=0,"",VLOOKUP(D74,TeamsV,5,0)),"")</f>
        <v/>
      </c>
      <c r="V74" s="133" t="str">
        <f t="shared" si="5"/>
        <v/>
      </c>
      <c r="W74" s="129" t="str">
        <f>IF($D74="","",Veld!$G$5)</f>
        <v/>
      </c>
      <c r="X74" s="129" t="str">
        <f>IF($D74="","",IF(Veld!$AE$731=0,"",Veld!$AE$731))</f>
        <v/>
      </c>
      <c r="Y74" s="129" t="str">
        <f>IF($D74="","",IF(Veld!$AF$731=0,"",Veld!$AF$731))</f>
        <v/>
      </c>
    </row>
    <row r="75" spans="1:25" x14ac:dyDescent="0.2">
      <c r="A75" s="129" t="str">
        <f>IF($D75="","",Zaal!$G$3)</f>
        <v/>
      </c>
      <c r="B75" s="129" t="str">
        <f>IF($D75="","",Zaal!$E$2)</f>
        <v/>
      </c>
      <c r="C75" s="130" t="str">
        <f t="shared" si="4"/>
        <v/>
      </c>
      <c r="D75" s="130" t="str">
        <f>UPPER(Zaal!C731)</f>
        <v/>
      </c>
      <c r="E75" s="130" t="str">
        <f>IF($D75="","","Zaal")</f>
        <v/>
      </c>
      <c r="F75" s="130" t="str">
        <f>IF($D75="","",Zaal!$E$731)</f>
        <v/>
      </c>
      <c r="G75" s="131" t="str">
        <f>IF($D75="","",Zaal!$G$731)</f>
        <v/>
      </c>
      <c r="H75" s="131" t="str">
        <f>IF($D75="","",Zaal!$F$731)</f>
        <v/>
      </c>
      <c r="I75" s="131" t="str">
        <f>IF($D75="","",Zaal!$J$731)</f>
        <v/>
      </c>
      <c r="J75" s="131" t="str">
        <f>IF($D75="","",Zaal!$K$731)</f>
        <v/>
      </c>
      <c r="K75" s="132" t="str">
        <f>IFERROR(ROUND(Zaal!$L$731,1),"")</f>
        <v/>
      </c>
      <c r="L75" s="131" t="str">
        <f>IFERROR(ROUND(Zaal!$P$731,0),"")</f>
        <v/>
      </c>
      <c r="M75" s="131" t="str">
        <f>IFERROR(ROUND(Zaal!$Q$731,0),"")</f>
        <v/>
      </c>
      <c r="N75" s="131" t="str">
        <f>IFERROR(ROUND(Zaal!$R$731,0),"")</f>
        <v/>
      </c>
      <c r="O75" s="131" t="str">
        <f>IFERROR(ROUND(Zaal!$S$731,0),"")</f>
        <v/>
      </c>
      <c r="P75" s="131" t="str">
        <f>IF($D75="","",Zaal!$P$730)</f>
        <v/>
      </c>
      <c r="Q75" s="131" t="str">
        <f>IF($D75="","",Zaal!$Q$730)</f>
        <v/>
      </c>
      <c r="R75" s="131" t="str">
        <f>IF($D75="","",Zaal!$R$730)</f>
        <v/>
      </c>
      <c r="S75" s="131" t="str">
        <f>IF($D75="","",Zaal!$S$730)</f>
        <v/>
      </c>
      <c r="T75" s="133" t="str">
        <f>IF($D75="","",Zaal!$T$730)</f>
        <v/>
      </c>
      <c r="U75" s="133" t="str">
        <f>IFERROR(IF(VLOOKUP(D75,TeamsZ,5,0)=0,"",VLOOKUP(D75,TeamsZ,5,0)),"")</f>
        <v/>
      </c>
      <c r="V75" s="133" t="str">
        <f t="shared" si="5"/>
        <v/>
      </c>
      <c r="W75" s="129" t="str">
        <f>IF($D75="","",Zaal!$G$5)</f>
        <v/>
      </c>
      <c r="X75" s="129" t="str">
        <f>IF($D75="","",IF(Zaal!$AE$731=0,"",Zaal!$AE$731))</f>
        <v/>
      </c>
      <c r="Y75" s="129" t="str">
        <f>IF($D75="","",IF(Zaal!$AF$731=0,"",Zaal!$AF$731))</f>
        <v/>
      </c>
    </row>
    <row r="76" spans="1:25" x14ac:dyDescent="0.2">
      <c r="A76" s="129" t="str">
        <f>IF($D76="","",Veld!$G$3)</f>
        <v/>
      </c>
      <c r="B76" s="129" t="str">
        <f>IF($D76="","",Veld!$E$2)</f>
        <v/>
      </c>
      <c r="C76" s="130" t="str">
        <f t="shared" si="4"/>
        <v/>
      </c>
      <c r="D76" s="130" t="str">
        <f>UPPER(Veld!C751)</f>
        <v/>
      </c>
      <c r="E76" s="130" t="str">
        <f>IF($D76="","","Veld")</f>
        <v/>
      </c>
      <c r="F76" s="130" t="str">
        <f>IF($D76="","",Veld!$E$751)</f>
        <v/>
      </c>
      <c r="G76" s="131" t="str">
        <f>IF($D76="","",Veld!$G$751)</f>
        <v/>
      </c>
      <c r="H76" s="131" t="str">
        <f>IF($D76="","",Veld!$F$751)</f>
        <v/>
      </c>
      <c r="I76" s="131" t="str">
        <f>IF($D76="","",Veld!$J$751)</f>
        <v/>
      </c>
      <c r="J76" s="131" t="str">
        <f>IF($D76="","",Veld!$K$751)</f>
        <v/>
      </c>
      <c r="K76" s="132" t="str">
        <f>IFERROR(ROUND(Veld!$L$751,1),"")</f>
        <v/>
      </c>
      <c r="L76" s="131" t="str">
        <f>IFERROR(ROUND(Veld!$P$751,0),"")</f>
        <v/>
      </c>
      <c r="M76" s="131" t="str">
        <f>IFERROR(ROUND(Veld!$Q$751,0),"")</f>
        <v/>
      </c>
      <c r="N76" s="131" t="str">
        <f>IFERROR(ROUND(Veld!$R$751,0),"")</f>
        <v/>
      </c>
      <c r="O76" s="131"/>
      <c r="P76" s="131" t="str">
        <f>IF($D76="","",Veld!$P$750)</f>
        <v/>
      </c>
      <c r="Q76" s="131" t="str">
        <f>IF($D76="","",Veld!$Q$750)</f>
        <v/>
      </c>
      <c r="R76" s="131" t="str">
        <f>IF($D76="","",Veld!$R$750)</f>
        <v/>
      </c>
      <c r="S76" s="131"/>
      <c r="T76" s="133" t="str">
        <f>IF($D76="","",Veld!$T$750)</f>
        <v/>
      </c>
      <c r="U76" s="133" t="str">
        <f>IFERROR(IF(VLOOKUP(D76,TeamsV,5,0)=0,"",VLOOKUP(D76,TeamsV,5,0)),"")</f>
        <v/>
      </c>
      <c r="V76" s="133" t="str">
        <f t="shared" si="5"/>
        <v/>
      </c>
      <c r="W76" s="129" t="str">
        <f>IF($D76="","",Veld!$G$5)</f>
        <v/>
      </c>
      <c r="X76" s="129" t="str">
        <f>IF($D76="","",IF(Veld!$AE$751=0,"",Veld!$AE$751))</f>
        <v/>
      </c>
      <c r="Y76" s="129" t="str">
        <f>IF($D76="","",IF(Veld!$AF$751=0,"",Veld!$AF$751))</f>
        <v/>
      </c>
    </row>
    <row r="77" spans="1:25" x14ac:dyDescent="0.2">
      <c r="A77" s="129" t="str">
        <f>IF($D77="","",Zaal!$G$3)</f>
        <v/>
      </c>
      <c r="B77" s="129" t="str">
        <f>IF($D77="","",Zaal!$E$2)</f>
        <v/>
      </c>
      <c r="C77" s="130" t="str">
        <f t="shared" si="4"/>
        <v/>
      </c>
      <c r="D77" s="130" t="str">
        <f>UPPER(Zaal!C751)</f>
        <v/>
      </c>
      <c r="E77" s="130" t="str">
        <f>IF($D77="","","Zaal")</f>
        <v/>
      </c>
      <c r="F77" s="130" t="str">
        <f>IF($D77="","",Zaal!$E$751)</f>
        <v/>
      </c>
      <c r="G77" s="131" t="str">
        <f>IF($D77="","",Zaal!$G$751)</f>
        <v/>
      </c>
      <c r="H77" s="131" t="str">
        <f>IF($D77="","",Zaal!$F$751)</f>
        <v/>
      </c>
      <c r="I77" s="131" t="str">
        <f>IF($D77="","",Zaal!$J$751)</f>
        <v/>
      </c>
      <c r="J77" s="131" t="str">
        <f>IF($D77="","",Zaal!$K$751)</f>
        <v/>
      </c>
      <c r="K77" s="132" t="str">
        <f>IFERROR(ROUND(Zaal!$L$751,1),"")</f>
        <v/>
      </c>
      <c r="L77" s="131" t="str">
        <f>IFERROR(ROUND(Zaal!$P$751,0),"")</f>
        <v/>
      </c>
      <c r="M77" s="131" t="str">
        <f>IFERROR(ROUND(Zaal!$Q$751,0),"")</f>
        <v/>
      </c>
      <c r="N77" s="131" t="str">
        <f>IFERROR(ROUND(Zaal!$R$751,0),"")</f>
        <v/>
      </c>
      <c r="O77" s="131" t="str">
        <f>IFERROR(ROUND(Zaal!$S$751,0),"")</f>
        <v/>
      </c>
      <c r="P77" s="131" t="str">
        <f>IF($D77="","",Zaal!$P$750)</f>
        <v/>
      </c>
      <c r="Q77" s="131" t="str">
        <f>IF($D77="","",Zaal!$Q$750)</f>
        <v/>
      </c>
      <c r="R77" s="131" t="str">
        <f>IF($D77="","",Zaal!$R$750)</f>
        <v/>
      </c>
      <c r="S77" s="131" t="str">
        <f>IF($D77="","",Zaal!$S$750)</f>
        <v/>
      </c>
      <c r="T77" s="133" t="str">
        <f>IF($D77="","",Zaal!$T$750)</f>
        <v/>
      </c>
      <c r="U77" s="133" t="str">
        <f>IFERROR(IF(VLOOKUP(D77,TeamsZ,5,0)=0,"",VLOOKUP(D77,TeamsZ,5,0)),"")</f>
        <v/>
      </c>
      <c r="V77" s="133" t="str">
        <f t="shared" si="5"/>
        <v/>
      </c>
      <c r="W77" s="129" t="str">
        <f>IF($D77="","",Zaal!$G$5)</f>
        <v/>
      </c>
      <c r="X77" s="129" t="str">
        <f>IF($D77="","",IF(Zaal!$AE$751=0,"",Zaal!$AE$751))</f>
        <v/>
      </c>
      <c r="Y77" s="129" t="str">
        <f>IF($D77="","",IF(Zaal!$AF$751=0,"",Zaal!$AF$751))</f>
        <v/>
      </c>
    </row>
    <row r="78" spans="1:25" x14ac:dyDescent="0.2">
      <c r="A78" s="129" t="str">
        <f>IF($D78="","",Veld!$G$3)</f>
        <v/>
      </c>
      <c r="B78" s="129" t="str">
        <f>IF($D78="","",Veld!$E$2)</f>
        <v/>
      </c>
      <c r="C78" s="130" t="str">
        <f t="shared" si="4"/>
        <v/>
      </c>
      <c r="D78" s="130" t="str">
        <f>UPPER(Veld!C771)</f>
        <v/>
      </c>
      <c r="E78" s="130" t="str">
        <f>IF($D78="","","Veld")</f>
        <v/>
      </c>
      <c r="F78" s="130" t="str">
        <f>IF($D78="","",Veld!$E$771)</f>
        <v/>
      </c>
      <c r="G78" s="131" t="str">
        <f>IF($D78="","",Veld!$G$771)</f>
        <v/>
      </c>
      <c r="H78" s="131" t="str">
        <f>IF($D78="","",Veld!$F$771)</f>
        <v/>
      </c>
      <c r="I78" s="131" t="str">
        <f>IF($D78="","",Veld!$J$771)</f>
        <v/>
      </c>
      <c r="J78" s="131" t="str">
        <f>IF($D78="","",Veld!$K$771)</f>
        <v/>
      </c>
      <c r="K78" s="132" t="str">
        <f>IFERROR(ROUND(Veld!$L$771,1),"")</f>
        <v/>
      </c>
      <c r="L78" s="131" t="str">
        <f>IFERROR(ROUND(Veld!$P$771,0),"")</f>
        <v/>
      </c>
      <c r="M78" s="131" t="str">
        <f>IFERROR(ROUND(Veld!$Q$771,0),"")</f>
        <v/>
      </c>
      <c r="N78" s="131" t="str">
        <f>IFERROR(ROUND(Veld!$R$771,0),"")</f>
        <v/>
      </c>
      <c r="O78" s="131"/>
      <c r="P78" s="131" t="str">
        <f>IF($D78="","",Veld!$P$770)</f>
        <v/>
      </c>
      <c r="Q78" s="131" t="str">
        <f>IF($D78="","",Veld!$Q$770)</f>
        <v/>
      </c>
      <c r="R78" s="131" t="str">
        <f>IF($D78="","",Veld!$R$770)</f>
        <v/>
      </c>
      <c r="S78" s="131"/>
      <c r="T78" s="133" t="str">
        <f>IF($D78="","",Veld!$T$770)</f>
        <v/>
      </c>
      <c r="U78" s="133" t="str">
        <f>IFERROR(IF(VLOOKUP(D78,TeamsV,5,0)=0,"",VLOOKUP(D78,TeamsV,5,0)),"")</f>
        <v/>
      </c>
      <c r="V78" s="133" t="str">
        <f t="shared" si="5"/>
        <v/>
      </c>
      <c r="W78" s="129" t="str">
        <f>IF($D78="","",Veld!$G$5)</f>
        <v/>
      </c>
      <c r="X78" s="129" t="str">
        <f>IF($D78="","",IF(Veld!$AE$771=0,"",Veld!$AE$771))</f>
        <v/>
      </c>
      <c r="Y78" s="129" t="str">
        <f>IF($D78="","",IF(Veld!$AF$771=0,"",Veld!$AF$771))</f>
        <v/>
      </c>
    </row>
    <row r="79" spans="1:25" x14ac:dyDescent="0.2">
      <c r="A79" s="129" t="str">
        <f>IF($D79="","",Zaal!$G$3)</f>
        <v/>
      </c>
      <c r="B79" s="129" t="str">
        <f>IF($D79="","",Zaal!$E$2)</f>
        <v/>
      </c>
      <c r="C79" s="130" t="str">
        <f t="shared" si="4"/>
        <v/>
      </c>
      <c r="D79" s="130" t="str">
        <f>UPPER(Zaal!C771)</f>
        <v/>
      </c>
      <c r="E79" s="130" t="str">
        <f>IF($D79="","","Zaal")</f>
        <v/>
      </c>
      <c r="F79" s="130" t="str">
        <f>IF($D79="","",Zaal!$E$771)</f>
        <v/>
      </c>
      <c r="G79" s="131" t="str">
        <f>IF($D79="","",Zaal!$G$771)</f>
        <v/>
      </c>
      <c r="H79" s="131" t="str">
        <f>IF($D79="","",Zaal!$F$771)</f>
        <v/>
      </c>
      <c r="I79" s="131" t="str">
        <f>IF($D79="","",Zaal!$J$771)</f>
        <v/>
      </c>
      <c r="J79" s="131" t="str">
        <f>IF($D79="","",Zaal!$K$771)</f>
        <v/>
      </c>
      <c r="K79" s="132" t="str">
        <f>IFERROR(ROUND(Zaal!$L$771,1),"")</f>
        <v/>
      </c>
      <c r="L79" s="131" t="str">
        <f>IFERROR(ROUND(Zaal!$P$771,0),"")</f>
        <v/>
      </c>
      <c r="M79" s="131" t="str">
        <f>IFERROR(ROUND(Zaal!$Q$771,0),"")</f>
        <v/>
      </c>
      <c r="N79" s="131" t="str">
        <f>IFERROR(ROUND(Zaal!$R$771,0),"")</f>
        <v/>
      </c>
      <c r="O79" s="131" t="str">
        <f>IFERROR(ROUND(Zaal!$S$771,0),"")</f>
        <v/>
      </c>
      <c r="P79" s="131" t="str">
        <f>IF($D79="","",Zaal!$P$770)</f>
        <v/>
      </c>
      <c r="Q79" s="131" t="str">
        <f>IF($D79="","",Zaal!$Q$770)</f>
        <v/>
      </c>
      <c r="R79" s="131" t="str">
        <f>IF($D79="","",Zaal!$R$770)</f>
        <v/>
      </c>
      <c r="S79" s="131" t="str">
        <f>IF($D79="","",Zaal!$S$770)</f>
        <v/>
      </c>
      <c r="T79" s="133" t="str">
        <f>IF($D79="","",Zaal!$T$770)</f>
        <v/>
      </c>
      <c r="U79" s="133" t="str">
        <f>IFERROR(IF(VLOOKUP(D79,TeamsZ,5,0)=0,"",VLOOKUP(D79,TeamsZ,5,0)),"")</f>
        <v/>
      </c>
      <c r="V79" s="133" t="str">
        <f t="shared" si="5"/>
        <v/>
      </c>
      <c r="W79" s="129" t="str">
        <f>IF($D79="","",Zaal!$G$5)</f>
        <v/>
      </c>
      <c r="X79" s="129" t="str">
        <f>IF($D79="","",IF(Zaal!$AE$771=0,"",Zaal!$AE$771))</f>
        <v/>
      </c>
      <c r="Y79" s="129" t="str">
        <f>IF($D79="","",IF(Zaal!$AF$771=0,"",Zaal!$AF$771))</f>
        <v/>
      </c>
    </row>
    <row r="80" spans="1:25" x14ac:dyDescent="0.2">
      <c r="A80" s="129" t="str">
        <f>IF($D80="","",Veld!$G$3)</f>
        <v/>
      </c>
      <c r="B80" s="129" t="str">
        <f>IF($D80="","",Veld!$E$2)</f>
        <v/>
      </c>
      <c r="C80" s="130" t="str">
        <f t="shared" si="4"/>
        <v/>
      </c>
      <c r="D80" s="130" t="str">
        <f>UPPER(Veld!C791)</f>
        <v/>
      </c>
      <c r="E80" s="130" t="str">
        <f>IF($D80="","","Veld")</f>
        <v/>
      </c>
      <c r="F80" s="130" t="str">
        <f>IF($D80="","",Veld!$E$791)</f>
        <v/>
      </c>
      <c r="G80" s="131" t="str">
        <f>IF($D80="","",Veld!$G$791)</f>
        <v/>
      </c>
      <c r="H80" s="131" t="str">
        <f>IF($D80="","",Veld!$F$791)</f>
        <v/>
      </c>
      <c r="I80" s="131" t="str">
        <f>IF($D80="","",Veld!$J$791)</f>
        <v/>
      </c>
      <c r="J80" s="131" t="str">
        <f>IF($D80="","",Veld!$K$791)</f>
        <v/>
      </c>
      <c r="K80" s="132" t="str">
        <f>IFERROR(ROUND(Veld!$L$791,1),"")</f>
        <v/>
      </c>
      <c r="L80" s="131" t="str">
        <f>IFERROR(ROUND(Veld!$P$791,0),"")</f>
        <v/>
      </c>
      <c r="M80" s="131" t="str">
        <f>IFERROR(ROUND(Veld!$Q$791,0),"")</f>
        <v/>
      </c>
      <c r="N80" s="131" t="str">
        <f>IFERROR(ROUND(Veld!$R$791,0),"")</f>
        <v/>
      </c>
      <c r="O80" s="131"/>
      <c r="P80" s="131" t="str">
        <f>IF($D80="","",Veld!$P$790)</f>
        <v/>
      </c>
      <c r="Q80" s="131" t="str">
        <f>IF($D80="","",Veld!$Q$790)</f>
        <v/>
      </c>
      <c r="R80" s="131" t="str">
        <f>IF($D80="","",Veld!$R$790)</f>
        <v/>
      </c>
      <c r="S80" s="131"/>
      <c r="T80" s="133" t="str">
        <f>IF($D80="","",Veld!$T$790)</f>
        <v/>
      </c>
      <c r="U80" s="133" t="str">
        <f>IFERROR(IF(VLOOKUP(D80,TeamsV,5,0)=0,"",VLOOKUP(D80,TeamsV,5,0)),"")</f>
        <v/>
      </c>
      <c r="V80" s="133" t="str">
        <f t="shared" si="5"/>
        <v/>
      </c>
      <c r="W80" s="129" t="str">
        <f>IF($D80="","",Veld!$G$5)</f>
        <v/>
      </c>
      <c r="X80" s="129" t="str">
        <f>IF($D80="","",IF(Veld!$AE$791=0,"",Veld!$AE$791))</f>
        <v/>
      </c>
      <c r="Y80" s="129" t="str">
        <f>IF($D80="","",IF(Veld!$AF$791=0,"",Veld!$AF$791))</f>
        <v/>
      </c>
    </row>
    <row r="81" spans="1:25" x14ac:dyDescent="0.2">
      <c r="A81" s="129" t="str">
        <f>IF($D81="","",Zaal!$G$3)</f>
        <v/>
      </c>
      <c r="B81" s="129" t="str">
        <f>IF($D81="","",Zaal!$E$2)</f>
        <v/>
      </c>
      <c r="C81" s="130" t="str">
        <f t="shared" si="4"/>
        <v/>
      </c>
      <c r="D81" s="130" t="str">
        <f>UPPER(Zaal!C791)</f>
        <v/>
      </c>
      <c r="E81" s="130" t="str">
        <f>IF($D81="","","Zaal")</f>
        <v/>
      </c>
      <c r="F81" s="130" t="str">
        <f>IF($D81="","",Zaal!$E$791)</f>
        <v/>
      </c>
      <c r="G81" s="131" t="str">
        <f>IF($D81="","",Zaal!$G$791)</f>
        <v/>
      </c>
      <c r="H81" s="131" t="str">
        <f>IF($D81="","",Zaal!$F$791)</f>
        <v/>
      </c>
      <c r="I81" s="131" t="str">
        <f>IF($D81="","",Zaal!$J$791)</f>
        <v/>
      </c>
      <c r="J81" s="131" t="str">
        <f>IF($D81="","",Zaal!$K$791)</f>
        <v/>
      </c>
      <c r="K81" s="132" t="str">
        <f>IFERROR(ROUND(Zaal!$L$791,1),"")</f>
        <v/>
      </c>
      <c r="L81" s="131" t="str">
        <f>IFERROR(ROUND(Zaal!$P$791,0),"")</f>
        <v/>
      </c>
      <c r="M81" s="131" t="str">
        <f>IFERROR(ROUND(Zaal!$Q$791,0),"")</f>
        <v/>
      </c>
      <c r="N81" s="131" t="str">
        <f>IFERROR(ROUND(Zaal!$R$791,0),"")</f>
        <v/>
      </c>
      <c r="O81" s="131" t="str">
        <f>IFERROR(ROUND(Zaal!$S$791,0),"")</f>
        <v/>
      </c>
      <c r="P81" s="131" t="str">
        <f>IF($D81="","",Zaal!$P$790)</f>
        <v/>
      </c>
      <c r="Q81" s="131" t="str">
        <f>IF($D81="","",Zaal!$Q$790)</f>
        <v/>
      </c>
      <c r="R81" s="131" t="str">
        <f>IF($D81="","",Zaal!$R$790)</f>
        <v/>
      </c>
      <c r="S81" s="131" t="str">
        <f>IF($D81="","",Zaal!$S$790)</f>
        <v/>
      </c>
      <c r="T81" s="133" t="str">
        <f>IF($D81="","",Zaal!$T$790)</f>
        <v/>
      </c>
      <c r="U81" s="133" t="str">
        <f>IFERROR(IF(VLOOKUP(D81,TeamsZ,5,0)=0,"",VLOOKUP(D81,TeamsZ,5,0)),"")</f>
        <v/>
      </c>
      <c r="V81" s="133" t="str">
        <f t="shared" si="5"/>
        <v/>
      </c>
      <c r="W81" s="129" t="str">
        <f>IF($D81="","",Zaal!$G$5)</f>
        <v/>
      </c>
      <c r="X81" s="129" t="str">
        <f>IF($D81="","",IF(Zaal!$AE$791=0,"",Zaal!$AE$791))</f>
        <v/>
      </c>
      <c r="Y81" s="129" t="str">
        <f>IF($D81="","",IF(Zaal!$AF$791=0,"",Zaal!$AF$791))</f>
        <v/>
      </c>
    </row>
    <row r="82" spans="1:25" x14ac:dyDescent="0.2">
      <c r="A82" s="129" t="str">
        <f>IF($D82="","",Veld!$G$3)</f>
        <v/>
      </c>
      <c r="B82" s="129" t="str">
        <f>IF($D82="","",Veld!$E$2)</f>
        <v/>
      </c>
      <c r="C82" s="130" t="str">
        <f t="shared" si="4"/>
        <v/>
      </c>
      <c r="D82" s="130" t="str">
        <f>UPPER(Veld!C811)</f>
        <v/>
      </c>
      <c r="E82" s="130" t="str">
        <f>IF($D82="","","Veld")</f>
        <v/>
      </c>
      <c r="F82" s="130" t="str">
        <f>IF($D82="","",Veld!$E$811)</f>
        <v/>
      </c>
      <c r="G82" s="131" t="str">
        <f>IF($D82="","",Veld!$G$811)</f>
        <v/>
      </c>
      <c r="H82" s="131" t="str">
        <f>IF($D82="","",Veld!$F$811)</f>
        <v/>
      </c>
      <c r="I82" s="131" t="str">
        <f>IF($D82="","",Veld!$J$811)</f>
        <v/>
      </c>
      <c r="J82" s="131" t="str">
        <f>IF($D82="","",Veld!$K$811)</f>
        <v/>
      </c>
      <c r="K82" s="132" t="str">
        <f>IFERROR(ROUND(Veld!$L$811,1),"")</f>
        <v/>
      </c>
      <c r="L82" s="131" t="str">
        <f>IFERROR(ROUND(Veld!$P$811,0),"")</f>
        <v/>
      </c>
      <c r="M82" s="131" t="str">
        <f>IFERROR(ROUND(Veld!$Q$811,0),"")</f>
        <v/>
      </c>
      <c r="N82" s="131" t="str">
        <f>IFERROR(ROUND(Veld!$R$811,0),"")</f>
        <v/>
      </c>
      <c r="O82" s="131"/>
      <c r="P82" s="131" t="str">
        <f>IF($D82="","",Veld!$P$810)</f>
        <v/>
      </c>
      <c r="Q82" s="131" t="str">
        <f>IF($D82="","",Veld!$Q$810)</f>
        <v/>
      </c>
      <c r="R82" s="131" t="str">
        <f>IF($D82="","",Veld!$R$810)</f>
        <v/>
      </c>
      <c r="S82" s="131"/>
      <c r="T82" s="133" t="str">
        <f>IF($D82="","",Veld!$T$810)</f>
        <v/>
      </c>
      <c r="U82" s="133" t="str">
        <f>IFERROR(IF(VLOOKUP(D82,TeamsV,5,0)=0,"",VLOOKUP(D82,TeamsV,5,0)),"")</f>
        <v/>
      </c>
      <c r="V82" s="133" t="str">
        <f t="shared" si="5"/>
        <v/>
      </c>
      <c r="W82" s="129" t="str">
        <f>IF($D82="","",Veld!$G$5)</f>
        <v/>
      </c>
      <c r="X82" s="129" t="str">
        <f>IF($D82="","",IF(Veld!$AE$811=0,"",Veld!$AE$811))</f>
        <v/>
      </c>
      <c r="Y82" s="129" t="str">
        <f>IF($D82="","",IF(Veld!$AF$811=0,"",Veld!$AF$811))</f>
        <v/>
      </c>
    </row>
    <row r="83" spans="1:25" x14ac:dyDescent="0.2">
      <c r="A83" s="129" t="str">
        <f>IF($D83="","",Zaal!$G$3)</f>
        <v/>
      </c>
      <c r="B83" s="129" t="str">
        <f>IF($D83="","",Zaal!$E$2)</f>
        <v/>
      </c>
      <c r="C83" s="130" t="str">
        <f t="shared" si="4"/>
        <v/>
      </c>
      <c r="D83" s="130" t="str">
        <f>UPPER(Zaal!C811)</f>
        <v/>
      </c>
      <c r="E83" s="130" t="str">
        <f>IF($D83="","","Zaal")</f>
        <v/>
      </c>
      <c r="F83" s="130" t="str">
        <f>IF($D83="","",Zaal!$E$811)</f>
        <v/>
      </c>
      <c r="G83" s="131" t="str">
        <f>IF($D83="","",Zaal!$G$811)</f>
        <v/>
      </c>
      <c r="H83" s="131" t="str">
        <f>IF($D83="","",Zaal!$F$811)</f>
        <v/>
      </c>
      <c r="I83" s="131" t="str">
        <f>IF($D83="","",Zaal!$J$811)</f>
        <v/>
      </c>
      <c r="J83" s="131" t="str">
        <f>IF($D83="","",Zaal!$K$811)</f>
        <v/>
      </c>
      <c r="K83" s="132" t="str">
        <f>IFERROR(ROUND(Zaal!$L$811,1),"")</f>
        <v/>
      </c>
      <c r="L83" s="131" t="str">
        <f>IFERROR(ROUND(Zaal!$P$811,0),"")</f>
        <v/>
      </c>
      <c r="M83" s="131" t="str">
        <f>IFERROR(ROUND(Zaal!$Q$811,0),"")</f>
        <v/>
      </c>
      <c r="N83" s="131" t="str">
        <f>IFERROR(ROUND(Zaal!$R$811,0),"")</f>
        <v/>
      </c>
      <c r="O83" s="131" t="str">
        <f>IFERROR(ROUND(Zaal!$S$811,0),"")</f>
        <v/>
      </c>
      <c r="P83" s="131" t="str">
        <f>IF($D83="","",Zaal!$P$810)</f>
        <v/>
      </c>
      <c r="Q83" s="131" t="str">
        <f>IF($D83="","",Zaal!$Q$810)</f>
        <v/>
      </c>
      <c r="R83" s="131" t="str">
        <f>IF($D83="","",Zaal!$R$810)</f>
        <v/>
      </c>
      <c r="S83" s="131" t="str">
        <f>IF($D83="","",Zaal!$S$810)</f>
        <v/>
      </c>
      <c r="T83" s="133" t="str">
        <f>IF($D83="","",Zaal!$T$810)</f>
        <v/>
      </c>
      <c r="U83" s="133" t="str">
        <f>IFERROR(IF(VLOOKUP(D83,TeamsZ,5,0)=0,"",VLOOKUP(D83,TeamsZ,5,0)),"")</f>
        <v/>
      </c>
      <c r="V83" s="133" t="str">
        <f t="shared" si="5"/>
        <v/>
      </c>
      <c r="W83" s="129" t="str">
        <f>IF($D83="","",Zaal!$G$5)</f>
        <v/>
      </c>
      <c r="X83" s="129" t="str">
        <f>IF($D83="","",IF(Zaal!$AE$811=0,"",Zaal!$AE$811))</f>
        <v/>
      </c>
      <c r="Y83" s="129" t="str">
        <f>IF($D83="","",IF(Zaal!$AF$811=0,"",Zaal!$AF$811))</f>
        <v/>
      </c>
    </row>
    <row r="84" spans="1:25" x14ac:dyDescent="0.2">
      <c r="A84" s="129" t="str">
        <f>IF($D84="","",Veld!$G$3)</f>
        <v/>
      </c>
      <c r="B84" s="129" t="str">
        <f>IF($D84="","",Veld!$E$2)</f>
        <v/>
      </c>
      <c r="C84" s="130" t="str">
        <f t="shared" si="4"/>
        <v/>
      </c>
      <c r="D84" s="130" t="str">
        <f>UPPER(Veld!C831)</f>
        <v/>
      </c>
      <c r="E84" s="130" t="str">
        <f>IF($D84="","","Veld")</f>
        <v/>
      </c>
      <c r="F84" s="130" t="str">
        <f>IF($D84="","",Veld!$E$831)</f>
        <v/>
      </c>
      <c r="G84" s="131" t="str">
        <f>IF($D84="","",Veld!$G$831)</f>
        <v/>
      </c>
      <c r="H84" s="131" t="str">
        <f>IF($D84="","",Veld!$F$831)</f>
        <v/>
      </c>
      <c r="I84" s="131" t="str">
        <f>IF($D84="","",Veld!$J$831)</f>
        <v/>
      </c>
      <c r="J84" s="131" t="str">
        <f>IF($D84="","",Veld!$K$831)</f>
        <v/>
      </c>
      <c r="K84" s="132" t="str">
        <f>IFERROR(ROUND(Veld!$L$831,1),"")</f>
        <v/>
      </c>
      <c r="L84" s="131" t="str">
        <f>IFERROR(ROUND(Veld!$P$831,0),"")</f>
        <v/>
      </c>
      <c r="M84" s="131" t="str">
        <f>IFERROR(ROUND(Veld!$Q$831,0),"")</f>
        <v/>
      </c>
      <c r="N84" s="131" t="str">
        <f>IFERROR(ROUND(Veld!$R$831,0),"")</f>
        <v/>
      </c>
      <c r="O84" s="131"/>
      <c r="P84" s="131" t="str">
        <f>IF($D84="","",Veld!$P$830)</f>
        <v/>
      </c>
      <c r="Q84" s="131" t="str">
        <f>IF($D84="","",Veld!$Q$830)</f>
        <v/>
      </c>
      <c r="R84" s="131" t="str">
        <f>IF($D84="","",Veld!$R$830)</f>
        <v/>
      </c>
      <c r="S84" s="131"/>
      <c r="T84" s="133" t="str">
        <f>IF($D84="","",Veld!$T$830)</f>
        <v/>
      </c>
      <c r="U84" s="133" t="str">
        <f>IFERROR(IF(VLOOKUP(D84,TeamsV,5,0)=0,"",VLOOKUP(D84,TeamsV,5,0)),"")</f>
        <v/>
      </c>
      <c r="V84" s="133" t="str">
        <f t="shared" si="5"/>
        <v/>
      </c>
      <c r="W84" s="129" t="str">
        <f>IF($D84="","",Veld!$G$5)</f>
        <v/>
      </c>
      <c r="X84" s="129" t="str">
        <f>IF($D84="","",IF(Veld!$AE$831=0,"",Veld!$AE$831))</f>
        <v/>
      </c>
      <c r="Y84" s="129" t="str">
        <f>IF($D84="","",IF(Veld!$AF$831=0,"",Veld!$AF$831))</f>
        <v/>
      </c>
    </row>
    <row r="85" spans="1:25" x14ac:dyDescent="0.2">
      <c r="A85" s="129" t="str">
        <f>IF($D85="","",Zaal!$G$3)</f>
        <v/>
      </c>
      <c r="B85" s="129" t="str">
        <f>IF($D85="","",Zaal!$E$2)</f>
        <v/>
      </c>
      <c r="C85" s="130" t="str">
        <f t="shared" si="4"/>
        <v/>
      </c>
      <c r="D85" s="130" t="str">
        <f>UPPER(Zaal!C831)</f>
        <v/>
      </c>
      <c r="E85" s="130" t="str">
        <f>IF($D85="","","Zaal")</f>
        <v/>
      </c>
      <c r="F85" s="130" t="str">
        <f>IF($D85="","",Zaal!$E$831)</f>
        <v/>
      </c>
      <c r="G85" s="131" t="str">
        <f>IF($D85="","",Zaal!$G$831)</f>
        <v/>
      </c>
      <c r="H85" s="131" t="str">
        <f>IF($D85="","",Zaal!$F$831)</f>
        <v/>
      </c>
      <c r="I85" s="131" t="str">
        <f>IF($D85="","",Zaal!$J$831)</f>
        <v/>
      </c>
      <c r="J85" s="131" t="str">
        <f>IF($D85="","",Zaal!$K$831)</f>
        <v/>
      </c>
      <c r="K85" s="132" t="str">
        <f>IFERROR(ROUND(Zaal!$L$831,1),"")</f>
        <v/>
      </c>
      <c r="L85" s="131" t="str">
        <f>IFERROR(ROUND(Zaal!$P$831,0),"")</f>
        <v/>
      </c>
      <c r="M85" s="131" t="str">
        <f>IFERROR(ROUND(Zaal!$Q$831,0),"")</f>
        <v/>
      </c>
      <c r="N85" s="131" t="str">
        <f>IFERROR(ROUND(Zaal!$R$831,0),"")</f>
        <v/>
      </c>
      <c r="O85" s="131" t="str">
        <f>IFERROR(ROUND(Zaal!$S$831,0),"")</f>
        <v/>
      </c>
      <c r="P85" s="131" t="str">
        <f>IF($D85="","",Zaal!$P$830)</f>
        <v/>
      </c>
      <c r="Q85" s="131" t="str">
        <f>IF($D85="","",Zaal!$Q$830)</f>
        <v/>
      </c>
      <c r="R85" s="131" t="str">
        <f>IF($D85="","",Zaal!$R$830)</f>
        <v/>
      </c>
      <c r="S85" s="131" t="str">
        <f>IF($D85="","",Zaal!$S$830)</f>
        <v/>
      </c>
      <c r="T85" s="133" t="str">
        <f>IF($D85="","",Zaal!$T$830)</f>
        <v/>
      </c>
      <c r="U85" s="133" t="str">
        <f>IFERROR(IF(VLOOKUP(D85,TeamsZ,5,0)=0,"",VLOOKUP(D85,TeamsZ,5,0)),"")</f>
        <v/>
      </c>
      <c r="V85" s="133" t="str">
        <f t="shared" si="5"/>
        <v/>
      </c>
      <c r="W85" s="129" t="str">
        <f>IF($D85="","",Zaal!$G$5)</f>
        <v/>
      </c>
      <c r="X85" s="129" t="str">
        <f>IF($D85="","",IF(Zaal!$AE$831=0,"",Zaal!$AE$831))</f>
        <v/>
      </c>
      <c r="Y85" s="129" t="str">
        <f>IF($D85="","",IF(Zaal!$AF$831=0,"",Zaal!$AF$831))</f>
        <v/>
      </c>
    </row>
    <row r="86" spans="1:25" x14ac:dyDescent="0.2">
      <c r="A86" s="129" t="str">
        <f>IF($D86="","",Veld!$G$3)</f>
        <v/>
      </c>
      <c r="B86" s="129" t="str">
        <f>IF($D86="","",Veld!$E$2)</f>
        <v/>
      </c>
      <c r="C86" s="130" t="str">
        <f t="shared" si="4"/>
        <v/>
      </c>
      <c r="D86" s="130" t="str">
        <f>UPPER(Veld!C851)</f>
        <v/>
      </c>
      <c r="E86" s="130" t="str">
        <f>IF($D86="","","Veld")</f>
        <v/>
      </c>
      <c r="F86" s="130" t="str">
        <f>IF($D86="","",Veld!$E$851)</f>
        <v/>
      </c>
      <c r="G86" s="131" t="str">
        <f>IF($D86="","",Veld!$G$851)</f>
        <v/>
      </c>
      <c r="H86" s="131" t="str">
        <f>IF($D86="","",Veld!$F$851)</f>
        <v/>
      </c>
      <c r="I86" s="131" t="str">
        <f>IF($D86="","",Veld!$J$851)</f>
        <v/>
      </c>
      <c r="J86" s="131" t="str">
        <f>IF($D86="","",Veld!$K$851)</f>
        <v/>
      </c>
      <c r="K86" s="132" t="str">
        <f>IFERROR(ROUND(Veld!$L$851,1),"")</f>
        <v/>
      </c>
      <c r="L86" s="131" t="str">
        <f>IFERROR(ROUND(Veld!$P$851,0),"")</f>
        <v/>
      </c>
      <c r="M86" s="131" t="str">
        <f>IFERROR(ROUND(Veld!$Q$851,0),"")</f>
        <v/>
      </c>
      <c r="N86" s="131" t="str">
        <f>IFERROR(ROUND(Veld!$R$851,0),"")</f>
        <v/>
      </c>
      <c r="O86" s="131"/>
      <c r="P86" s="131" t="str">
        <f>IF($D86="","",Veld!$P$850)</f>
        <v/>
      </c>
      <c r="Q86" s="131" t="str">
        <f>IF($D86="","",Veld!$Q$850)</f>
        <v/>
      </c>
      <c r="R86" s="131" t="str">
        <f>IF($D86="","",Veld!$R$850)</f>
        <v/>
      </c>
      <c r="S86" s="131"/>
      <c r="T86" s="133" t="str">
        <f>IF($D86="","",Veld!$T$850)</f>
        <v/>
      </c>
      <c r="U86" s="133" t="str">
        <f>IFERROR(IF(VLOOKUP(D86,TeamsV,5,0)=0,"",VLOOKUP(D86,TeamsV,5,0)),"")</f>
        <v/>
      </c>
      <c r="V86" s="133" t="str">
        <f t="shared" si="5"/>
        <v/>
      </c>
      <c r="W86" s="129" t="str">
        <f>IF($D86="","",Veld!$G$5)</f>
        <v/>
      </c>
      <c r="X86" s="129" t="str">
        <f>IF($D86="","",IF(Veld!$AE$851=0,"",Veld!$AE$851))</f>
        <v/>
      </c>
      <c r="Y86" s="129" t="str">
        <f>IF($D86="","",IF(Veld!$AF$851=0,"",Veld!$AF$851))</f>
        <v/>
      </c>
    </row>
    <row r="87" spans="1:25" x14ac:dyDescent="0.2">
      <c r="A87" s="129" t="str">
        <f>IF($D87="","",Zaal!$G$3)</f>
        <v/>
      </c>
      <c r="B87" s="129" t="str">
        <f>IF($D87="","",Zaal!$E$2)</f>
        <v/>
      </c>
      <c r="C87" s="130" t="str">
        <f t="shared" si="4"/>
        <v/>
      </c>
      <c r="D87" s="130" t="str">
        <f>UPPER(Zaal!C851)</f>
        <v/>
      </c>
      <c r="E87" s="130" t="str">
        <f>IF($D87="","","Zaal")</f>
        <v/>
      </c>
      <c r="F87" s="130" t="str">
        <f>IF($D87="","",Zaal!$E$851)</f>
        <v/>
      </c>
      <c r="G87" s="131" t="str">
        <f>IF($D87="","",Zaal!$G$851)</f>
        <v/>
      </c>
      <c r="H87" s="131" t="str">
        <f>IF($D87="","",Zaal!$F$851)</f>
        <v/>
      </c>
      <c r="I87" s="131" t="str">
        <f>IF($D87="","",Zaal!$J$851)</f>
        <v/>
      </c>
      <c r="J87" s="131" t="str">
        <f>IF($D87="","",Zaal!$K$851)</f>
        <v/>
      </c>
      <c r="K87" s="132" t="str">
        <f>IFERROR(ROUND(Zaal!$L$851,1),"")</f>
        <v/>
      </c>
      <c r="L87" s="131" t="str">
        <f>IFERROR(ROUND(Zaal!$P$851,0),"")</f>
        <v/>
      </c>
      <c r="M87" s="131" t="str">
        <f>IFERROR(ROUND(Zaal!$Q$851,0),"")</f>
        <v/>
      </c>
      <c r="N87" s="131" t="str">
        <f>IFERROR(ROUND(Zaal!$R$851,0),"")</f>
        <v/>
      </c>
      <c r="O87" s="131" t="str">
        <f>IFERROR(ROUND(Zaal!$S$851,0),"")</f>
        <v/>
      </c>
      <c r="P87" s="131" t="str">
        <f>IF($D87="","",Zaal!$P$850)</f>
        <v/>
      </c>
      <c r="Q87" s="131" t="str">
        <f>IF($D87="","",Zaal!$Q$850)</f>
        <v/>
      </c>
      <c r="R87" s="131" t="str">
        <f>IF($D87="","",Zaal!$R$850)</f>
        <v/>
      </c>
      <c r="S87" s="131" t="str">
        <f>IF($D87="","",Zaal!$S$850)</f>
        <v/>
      </c>
      <c r="T87" s="133" t="str">
        <f>IF($D87="","",Zaal!$T$850)</f>
        <v/>
      </c>
      <c r="U87" s="133" t="str">
        <f>IFERROR(IF(VLOOKUP(D87,TeamsZ,5,0)=0,"",VLOOKUP(D87,TeamsZ,5,0)),"")</f>
        <v/>
      </c>
      <c r="V87" s="133" t="str">
        <f t="shared" si="5"/>
        <v/>
      </c>
      <c r="W87" s="129" t="str">
        <f>IF($D87="","",Zaal!$G$5)</f>
        <v/>
      </c>
      <c r="X87" s="129" t="str">
        <f>IF($D87="","",IF(Zaal!$AE$851=0,"",Zaal!$AE$851))</f>
        <v/>
      </c>
      <c r="Y87" s="129" t="str">
        <f>IF($D87="","",IF(Zaal!$AF$851=0,"",Zaal!$AF$851))</f>
        <v/>
      </c>
    </row>
    <row r="88" spans="1:25" x14ac:dyDescent="0.2">
      <c r="A88" s="129" t="str">
        <f>IF($D88="","",Veld!$G$3)</f>
        <v/>
      </c>
      <c r="B88" s="129" t="str">
        <f>IF($D88="","",Veld!$E$2)</f>
        <v/>
      </c>
      <c r="C88" s="130" t="str">
        <f t="shared" si="4"/>
        <v/>
      </c>
      <c r="D88" s="130" t="str">
        <f>UPPER(Veld!C871)</f>
        <v/>
      </c>
      <c r="E88" s="130" t="str">
        <f>IF($D88="","","Veld")</f>
        <v/>
      </c>
      <c r="F88" s="130" t="str">
        <f>IF($D88="","",Veld!$E$871)</f>
        <v/>
      </c>
      <c r="G88" s="131" t="str">
        <f>IF($D88="","",Veld!$G$871)</f>
        <v/>
      </c>
      <c r="H88" s="131" t="str">
        <f>IF($D88="","",Veld!$F$871)</f>
        <v/>
      </c>
      <c r="I88" s="131" t="str">
        <f>IF($D88="","",Veld!$J$871)</f>
        <v/>
      </c>
      <c r="J88" s="131" t="str">
        <f>IF($D88="","",Veld!$K$871)</f>
        <v/>
      </c>
      <c r="K88" s="132" t="str">
        <f>IFERROR(ROUND(Veld!$L$871,1),"")</f>
        <v/>
      </c>
      <c r="L88" s="131" t="str">
        <f>IFERROR(ROUND(Veld!$P$871,0),"")</f>
        <v/>
      </c>
      <c r="M88" s="131" t="str">
        <f>IFERROR(ROUND(Veld!$Q$871,0),"")</f>
        <v/>
      </c>
      <c r="N88" s="131" t="str">
        <f>IFERROR(ROUND(Veld!$R$871,0),"")</f>
        <v/>
      </c>
      <c r="O88" s="131"/>
      <c r="P88" s="131" t="str">
        <f>IF($D88="","",Veld!$P$870)</f>
        <v/>
      </c>
      <c r="Q88" s="131" t="str">
        <f>IF($D88="","",Veld!$Q$870)</f>
        <v/>
      </c>
      <c r="R88" s="131" t="str">
        <f>IF($D88="","",Veld!$R$870)</f>
        <v/>
      </c>
      <c r="S88" s="131"/>
      <c r="T88" s="133" t="str">
        <f>IF($D88="","",Veld!$T$870)</f>
        <v/>
      </c>
      <c r="U88" s="133" t="str">
        <f>IFERROR(IF(VLOOKUP(D88,TeamsV,5,0)=0,"",VLOOKUP(D88,TeamsV,5,0)),"")</f>
        <v/>
      </c>
      <c r="V88" s="133" t="str">
        <f t="shared" si="5"/>
        <v/>
      </c>
      <c r="W88" s="129" t="str">
        <f>IF($D88="","",Veld!$G$5)</f>
        <v/>
      </c>
      <c r="X88" s="129" t="str">
        <f>IF($D88="","",IF(Veld!$AE$871=0,"",Veld!$AE$871))</f>
        <v/>
      </c>
      <c r="Y88" s="129" t="str">
        <f>IF($D88="","",IF(Veld!$AF$871=0,"",Veld!$AF$871))</f>
        <v/>
      </c>
    </row>
    <row r="89" spans="1:25" x14ac:dyDescent="0.2">
      <c r="A89" s="129" t="str">
        <f>IF($D89="","",Zaal!$G$3)</f>
        <v/>
      </c>
      <c r="B89" s="129" t="str">
        <f>IF($D89="","",Zaal!$E$2)</f>
        <v/>
      </c>
      <c r="C89" s="130" t="str">
        <f t="shared" si="4"/>
        <v/>
      </c>
      <c r="D89" s="130" t="str">
        <f>UPPER(Zaal!C871)</f>
        <v/>
      </c>
      <c r="E89" s="130" t="str">
        <f>IF($D89="","","Zaal")</f>
        <v/>
      </c>
      <c r="F89" s="130" t="str">
        <f>IF($D89="","",Zaal!$E$871)</f>
        <v/>
      </c>
      <c r="G89" s="131" t="str">
        <f>IF($D89="","",Zaal!$G$871)</f>
        <v/>
      </c>
      <c r="H89" s="131" t="str">
        <f>IF($D89="","",Zaal!$F$871)</f>
        <v/>
      </c>
      <c r="I89" s="131" t="str">
        <f>IF($D89="","",Zaal!$J$871)</f>
        <v/>
      </c>
      <c r="J89" s="131" t="str">
        <f>IF($D89="","",Zaal!$K$871)</f>
        <v/>
      </c>
      <c r="K89" s="132" t="str">
        <f>IFERROR(ROUND(Zaal!$L$871,1),"")</f>
        <v/>
      </c>
      <c r="L89" s="131" t="str">
        <f>IFERROR(ROUND(Zaal!$P$871,0),"")</f>
        <v/>
      </c>
      <c r="M89" s="131" t="str">
        <f>IFERROR(ROUND(Zaal!$Q$871,0),"")</f>
        <v/>
      </c>
      <c r="N89" s="131" t="str">
        <f>IFERROR(ROUND(Zaal!$R$871,0),"")</f>
        <v/>
      </c>
      <c r="O89" s="131" t="str">
        <f>IFERROR(ROUND(Zaal!$S$871,0),"")</f>
        <v/>
      </c>
      <c r="P89" s="131" t="str">
        <f>IF($D89="","",Zaal!$P$870)</f>
        <v/>
      </c>
      <c r="Q89" s="131" t="str">
        <f>IF($D89="","",Zaal!$Q$870)</f>
        <v/>
      </c>
      <c r="R89" s="131" t="str">
        <f>IF($D89="","",Zaal!$R$870)</f>
        <v/>
      </c>
      <c r="S89" s="131" t="str">
        <f>IF($D89="","",Zaal!$S$870)</f>
        <v/>
      </c>
      <c r="T89" s="133" t="str">
        <f>IF($D89="","",Zaal!$T$870)</f>
        <v/>
      </c>
      <c r="U89" s="133" t="str">
        <f>IFERROR(IF(VLOOKUP(D89,TeamsZ,5,0)=0,"",VLOOKUP(D89,TeamsZ,5,0)),"")</f>
        <v/>
      </c>
      <c r="V89" s="133" t="str">
        <f t="shared" si="5"/>
        <v/>
      </c>
      <c r="W89" s="129" t="str">
        <f>IF($D89="","",Zaal!$G$5)</f>
        <v/>
      </c>
      <c r="X89" s="129" t="str">
        <f>IF($D89="","",IF(Zaal!$AE$871=0,"",Zaal!$AE$871))</f>
        <v/>
      </c>
      <c r="Y89" s="129" t="str">
        <f>IF($D89="","",IF(Zaal!$AF$871=0,"",Zaal!$AF$871))</f>
        <v/>
      </c>
    </row>
    <row r="90" spans="1:25" x14ac:dyDescent="0.2">
      <c r="A90" s="129" t="str">
        <f>IF($D90="","",Veld!$G$3)</f>
        <v/>
      </c>
      <c r="B90" s="129" t="str">
        <f>IF($D90="","",Veld!$E$2)</f>
        <v/>
      </c>
      <c r="C90" s="130" t="str">
        <f t="shared" si="4"/>
        <v/>
      </c>
      <c r="D90" s="130" t="str">
        <f>UPPER(Veld!C891)</f>
        <v/>
      </c>
      <c r="E90" s="130" t="str">
        <f>IF($D90="","","Veld")</f>
        <v/>
      </c>
      <c r="F90" s="130" t="str">
        <f>IF($D90="","",Veld!$E$891)</f>
        <v/>
      </c>
      <c r="G90" s="131" t="str">
        <f>IF($D90="","",Veld!$G$891)</f>
        <v/>
      </c>
      <c r="H90" s="131" t="str">
        <f>IF($D90="","",Veld!$F$891)</f>
        <v/>
      </c>
      <c r="I90" s="131" t="str">
        <f>IF($D90="","",Veld!$J$891)</f>
        <v/>
      </c>
      <c r="J90" s="131" t="str">
        <f>IF($D90="","",Veld!$K$891)</f>
        <v/>
      </c>
      <c r="K90" s="132" t="str">
        <f>IFERROR(ROUND(Veld!$L$891,1),"")</f>
        <v/>
      </c>
      <c r="L90" s="131" t="str">
        <f>IFERROR(ROUND(Veld!$P$891,0),"")</f>
        <v/>
      </c>
      <c r="M90" s="131" t="str">
        <f>IFERROR(ROUND(Veld!$Q$891,0),"")</f>
        <v/>
      </c>
      <c r="N90" s="131" t="str">
        <f>IFERROR(ROUND(Veld!$R$891,0),"")</f>
        <v/>
      </c>
      <c r="O90" s="131"/>
      <c r="P90" s="131" t="str">
        <f>IF($D90="","",Veld!$P$890)</f>
        <v/>
      </c>
      <c r="Q90" s="131" t="str">
        <f>IF($D90="","",Veld!$Q$890)</f>
        <v/>
      </c>
      <c r="R90" s="131" t="str">
        <f>IF($D90="","",Veld!$R$890)</f>
        <v/>
      </c>
      <c r="S90" s="131"/>
      <c r="T90" s="133" t="str">
        <f>IF($D90="","",Veld!$T$890)</f>
        <v/>
      </c>
      <c r="U90" s="133" t="str">
        <f>IFERROR(IF(VLOOKUP(D90,TeamsV,5,0)=0,"",VLOOKUP(D90,TeamsV,5,0)),"")</f>
        <v/>
      </c>
      <c r="V90" s="133" t="str">
        <f t="shared" si="5"/>
        <v/>
      </c>
      <c r="W90" s="129" t="str">
        <f>IF($D90="","",Veld!$G$5)</f>
        <v/>
      </c>
      <c r="X90" s="129" t="str">
        <f>IF($D90="","",IF(Veld!$AE$891=0,"",Veld!$AE$891))</f>
        <v/>
      </c>
      <c r="Y90" s="129" t="str">
        <f>IF($D90="","",IF(Veld!$AF$891=0,"",Veld!$AF$891))</f>
        <v/>
      </c>
    </row>
    <row r="91" spans="1:25" x14ac:dyDescent="0.2">
      <c r="A91" s="129" t="str">
        <f>IF($D91="","",Zaal!$G$3)</f>
        <v/>
      </c>
      <c r="B91" s="129" t="str">
        <f>IF($D91="","",Zaal!$E$2)</f>
        <v/>
      </c>
      <c r="C91" s="130" t="str">
        <f t="shared" si="4"/>
        <v/>
      </c>
      <c r="D91" s="130" t="str">
        <f>UPPER(Zaal!C891)</f>
        <v/>
      </c>
      <c r="E91" s="130" t="str">
        <f>IF($D91="","","Zaal")</f>
        <v/>
      </c>
      <c r="F91" s="130" t="str">
        <f>IF($D91="","",Zaal!$E$891)</f>
        <v/>
      </c>
      <c r="G91" s="131" t="str">
        <f>IF($D91="","",Zaal!$G$891)</f>
        <v/>
      </c>
      <c r="H91" s="131" t="str">
        <f>IF($D91="","",Zaal!$F$891)</f>
        <v/>
      </c>
      <c r="I91" s="131" t="str">
        <f>IF($D91="","",Zaal!$J$891)</f>
        <v/>
      </c>
      <c r="J91" s="131" t="str">
        <f>IF($D91="","",Zaal!$K$891)</f>
        <v/>
      </c>
      <c r="K91" s="132" t="str">
        <f>IFERROR(ROUND(Zaal!$L$891,1),"")</f>
        <v/>
      </c>
      <c r="L91" s="131" t="str">
        <f>IFERROR(ROUND(Zaal!$P$891,0),"")</f>
        <v/>
      </c>
      <c r="M91" s="131" t="str">
        <f>IFERROR(ROUND(Zaal!$Q$891,0),"")</f>
        <v/>
      </c>
      <c r="N91" s="131" t="str">
        <f>IFERROR(ROUND(Zaal!$R$891,0),"")</f>
        <v/>
      </c>
      <c r="O91" s="131" t="str">
        <f>IFERROR(ROUND(Zaal!$S$891,0),"")</f>
        <v/>
      </c>
      <c r="P91" s="131" t="str">
        <f>IF($D91="","",Zaal!$P$890)</f>
        <v/>
      </c>
      <c r="Q91" s="131" t="str">
        <f>IF($D91="","",Zaal!$Q$890)</f>
        <v/>
      </c>
      <c r="R91" s="131" t="str">
        <f>IF($D91="","",Zaal!$R$890)</f>
        <v/>
      </c>
      <c r="S91" s="131" t="str">
        <f>IF($D91="","",Zaal!$S$890)</f>
        <v/>
      </c>
      <c r="T91" s="133" t="str">
        <f>IF($D91="","",Zaal!$T$890)</f>
        <v/>
      </c>
      <c r="U91" s="133" t="str">
        <f>IFERROR(IF(VLOOKUP(D91,TeamsZ,5,0)=0,"",VLOOKUP(D91,TeamsZ,5,0)),"")</f>
        <v/>
      </c>
      <c r="V91" s="133" t="str">
        <f t="shared" si="5"/>
        <v/>
      </c>
      <c r="W91" s="129" t="str">
        <f>IF($D91="","",Zaal!$G$5)</f>
        <v/>
      </c>
      <c r="X91" s="129" t="str">
        <f>IF($D91="","",IF(Zaal!$AE$891=0,"",Zaal!$AE$891))</f>
        <v/>
      </c>
      <c r="Y91" s="129" t="str">
        <f>IF($D91="","",IF(Zaal!$AF$891=0,"",Zaal!$AF$891))</f>
        <v/>
      </c>
    </row>
    <row r="92" spans="1:25" x14ac:dyDescent="0.2">
      <c r="A92" s="129" t="str">
        <f>IF($D92="","",Veld!$G$3)</f>
        <v/>
      </c>
      <c r="B92" s="129" t="str">
        <f>IF($D92="","",Veld!$E$2)</f>
        <v/>
      </c>
      <c r="C92" s="130" t="str">
        <f t="shared" si="4"/>
        <v/>
      </c>
      <c r="D92" s="130" t="str">
        <f>UPPER(Veld!C911)</f>
        <v/>
      </c>
      <c r="E92" s="130" t="str">
        <f>IF($D92="","","Veld")</f>
        <v/>
      </c>
      <c r="F92" s="130" t="str">
        <f>IF($D92="","",Veld!$E$911)</f>
        <v/>
      </c>
      <c r="G92" s="131" t="str">
        <f>IF($D92="","",Veld!$G$911)</f>
        <v/>
      </c>
      <c r="H92" s="131" t="str">
        <f>IF($D92="","",Veld!$F$911)</f>
        <v/>
      </c>
      <c r="I92" s="131" t="str">
        <f>IF($D92="","",Veld!$J$911)</f>
        <v/>
      </c>
      <c r="J92" s="131" t="str">
        <f>IF($D92="","",Veld!$K$911)</f>
        <v/>
      </c>
      <c r="K92" s="132" t="str">
        <f>IFERROR(ROUND(Veld!$L$911,1),"")</f>
        <v/>
      </c>
      <c r="L92" s="131" t="str">
        <f>IFERROR(ROUND(Veld!$P$911,0),"")</f>
        <v/>
      </c>
      <c r="M92" s="131" t="str">
        <f>IFERROR(ROUND(Veld!$Q$911,0),"")</f>
        <v/>
      </c>
      <c r="N92" s="131" t="str">
        <f>IFERROR(ROUND(Veld!$R$911,0),"")</f>
        <v/>
      </c>
      <c r="O92" s="131"/>
      <c r="P92" s="131" t="str">
        <f>IF($D92="","",Veld!$P$910)</f>
        <v/>
      </c>
      <c r="Q92" s="131" t="str">
        <f>IF($D92="","",Veld!$Q$910)</f>
        <v/>
      </c>
      <c r="R92" s="131" t="str">
        <f>IF($D92="","",Veld!$R$910)</f>
        <v/>
      </c>
      <c r="S92" s="131"/>
      <c r="T92" s="133" t="str">
        <f>IF($D92="","",Veld!$T$910)</f>
        <v/>
      </c>
      <c r="U92" s="133" t="str">
        <f>IFERROR(IF(VLOOKUP(D92,TeamsV,5,0)=0,"",VLOOKUP(D92,TeamsV,5,0)),"")</f>
        <v/>
      </c>
      <c r="V92" s="133" t="str">
        <f t="shared" si="5"/>
        <v/>
      </c>
      <c r="W92" s="129" t="str">
        <f>IF($D92="","",Veld!$G$5)</f>
        <v/>
      </c>
      <c r="X92" s="129" t="str">
        <f>IF($D92="","",IF(Veld!$AE$911=0,"",Veld!$AE$911))</f>
        <v/>
      </c>
      <c r="Y92" s="129" t="str">
        <f>IF($D92="","",IF(Veld!$AF$911=0,"",Veld!$AF$911))</f>
        <v/>
      </c>
    </row>
    <row r="93" spans="1:25" x14ac:dyDescent="0.2">
      <c r="A93" s="129" t="str">
        <f>IF($D93="","",Zaal!$G$3)</f>
        <v/>
      </c>
      <c r="B93" s="129" t="str">
        <f>IF($D93="","",Zaal!$E$2)</f>
        <v/>
      </c>
      <c r="C93" s="130" t="str">
        <f t="shared" si="4"/>
        <v/>
      </c>
      <c r="D93" s="130" t="str">
        <f>UPPER(Zaal!C911)</f>
        <v/>
      </c>
      <c r="E93" s="130" t="str">
        <f>IF($D93="","","Zaal")</f>
        <v/>
      </c>
      <c r="F93" s="130" t="str">
        <f>IF($D93="","",Zaal!$E$911)</f>
        <v/>
      </c>
      <c r="G93" s="131" t="str">
        <f>IF($D93="","",Zaal!$G$911)</f>
        <v/>
      </c>
      <c r="H93" s="131" t="str">
        <f>IF($D93="","",Zaal!$F$911)</f>
        <v/>
      </c>
      <c r="I93" s="131" t="str">
        <f>IF($D93="","",Zaal!$J$911)</f>
        <v/>
      </c>
      <c r="J93" s="131" t="str">
        <f>IF($D93="","",Zaal!$K$911)</f>
        <v/>
      </c>
      <c r="K93" s="132" t="str">
        <f>IFERROR(ROUND(Zaal!$L$911,1),"")</f>
        <v/>
      </c>
      <c r="L93" s="131" t="str">
        <f>IFERROR(ROUND(Zaal!$P$911,0),"")</f>
        <v/>
      </c>
      <c r="M93" s="131" t="str">
        <f>IFERROR(ROUND(Zaal!$Q$911,0),"")</f>
        <v/>
      </c>
      <c r="N93" s="131" t="str">
        <f>IFERROR(ROUND(Zaal!$R$911,0),"")</f>
        <v/>
      </c>
      <c r="O93" s="131" t="str">
        <f>IFERROR(ROUND(Zaal!$S$911,0),"")</f>
        <v/>
      </c>
      <c r="P93" s="131" t="str">
        <f>IF($D93="","",Zaal!$P$910)</f>
        <v/>
      </c>
      <c r="Q93" s="131" t="str">
        <f>IF($D93="","",Zaal!$Q$910)</f>
        <v/>
      </c>
      <c r="R93" s="131" t="str">
        <f>IF($D93="","",Zaal!$R$910)</f>
        <v/>
      </c>
      <c r="S93" s="131" t="str">
        <f>IF($D93="","",Zaal!$S$910)</f>
        <v/>
      </c>
      <c r="T93" s="133" t="str">
        <f>IF($D93="","",Zaal!$T$910)</f>
        <v/>
      </c>
      <c r="U93" s="133" t="str">
        <f>IFERROR(IF(VLOOKUP(D93,TeamsZ,5,0)=0,"",VLOOKUP(D93,TeamsZ,5,0)),"")</f>
        <v/>
      </c>
      <c r="V93" s="133" t="str">
        <f t="shared" si="5"/>
        <v/>
      </c>
      <c r="W93" s="129" t="str">
        <f>IF($D93="","",Zaal!$G$5)</f>
        <v/>
      </c>
      <c r="X93" s="129" t="str">
        <f>IF($D93="","",IF(Zaal!$AE$911=0,"",Zaal!$AE$911))</f>
        <v/>
      </c>
      <c r="Y93" s="129" t="str">
        <f>IF($D93="","",IF(Zaal!$AF$911=0,"",Zaal!$AF$911))</f>
        <v/>
      </c>
    </row>
    <row r="94" spans="1:25" x14ac:dyDescent="0.2">
      <c r="A94" s="129" t="str">
        <f>IF($D94="","",Veld!$G$3)</f>
        <v/>
      </c>
      <c r="B94" s="129" t="str">
        <f>IF($D94="","",Veld!$E$2)</f>
        <v/>
      </c>
      <c r="C94" s="130" t="str">
        <f t="shared" si="4"/>
        <v/>
      </c>
      <c r="D94" s="130" t="str">
        <f>UPPER(Veld!C931)</f>
        <v/>
      </c>
      <c r="E94" s="130" t="str">
        <f>IF($D94="","","Veld")</f>
        <v/>
      </c>
      <c r="F94" s="130" t="str">
        <f>IF($D94="","",Veld!$E$931)</f>
        <v/>
      </c>
      <c r="G94" s="131" t="str">
        <f>IF($D94="","",Veld!$G$931)</f>
        <v/>
      </c>
      <c r="H94" s="131" t="str">
        <f>IF($D94="","",Veld!$F$931)</f>
        <v/>
      </c>
      <c r="I94" s="131" t="str">
        <f>IF($D94="","",Veld!$J$931)</f>
        <v/>
      </c>
      <c r="J94" s="131" t="str">
        <f>IF($D94="","",Veld!$K$931)</f>
        <v/>
      </c>
      <c r="K94" s="132" t="str">
        <f>IFERROR(ROUND(Veld!$L$931,1),"")</f>
        <v/>
      </c>
      <c r="L94" s="131" t="str">
        <f>IFERROR(ROUND(Veld!$P$931,0),"")</f>
        <v/>
      </c>
      <c r="M94" s="131" t="str">
        <f>IFERROR(ROUND(Veld!$Q$931,0),"")</f>
        <v/>
      </c>
      <c r="N94" s="131" t="str">
        <f>IFERROR(ROUND(Veld!$R$931,0),"")</f>
        <v/>
      </c>
      <c r="O94" s="131"/>
      <c r="P94" s="131" t="str">
        <f>IF($D94="","",Veld!$P$930)</f>
        <v/>
      </c>
      <c r="Q94" s="131" t="str">
        <f>IF($D94="","",Veld!$Q$930)</f>
        <v/>
      </c>
      <c r="R94" s="131" t="str">
        <f>IF($D94="","",Veld!$R$930)</f>
        <v/>
      </c>
      <c r="S94" s="131"/>
      <c r="T94" s="133" t="str">
        <f>IF($D94="","",Veld!$T$930)</f>
        <v/>
      </c>
      <c r="U94" s="133" t="str">
        <f>IFERROR(IF(VLOOKUP(D94,TeamsV,5,0)=0,"",VLOOKUP(D94,TeamsV,5,0)),"")</f>
        <v/>
      </c>
      <c r="V94" s="133" t="str">
        <f t="shared" si="5"/>
        <v/>
      </c>
      <c r="W94" s="129" t="str">
        <f>IF($D94="","",Veld!$G$5)</f>
        <v/>
      </c>
      <c r="X94" s="129" t="str">
        <f>IF($D94="","",IF(Veld!$AE$931=0,"",Veld!$AE$931))</f>
        <v/>
      </c>
      <c r="Y94" s="129" t="str">
        <f>IF($D94="","",IF(Veld!$AF$931=0,"",Veld!$AF$931))</f>
        <v/>
      </c>
    </row>
    <row r="95" spans="1:25" x14ac:dyDescent="0.2">
      <c r="A95" s="129" t="str">
        <f>IF($D95="","",Zaal!$G$3)</f>
        <v/>
      </c>
      <c r="B95" s="129" t="str">
        <f>IF($D95="","",Zaal!$E$2)</f>
        <v/>
      </c>
      <c r="C95" s="130" t="str">
        <f t="shared" si="4"/>
        <v/>
      </c>
      <c r="D95" s="130" t="str">
        <f>UPPER(Zaal!C931)</f>
        <v/>
      </c>
      <c r="E95" s="130" t="str">
        <f>IF($D95="","","Zaal")</f>
        <v/>
      </c>
      <c r="F95" s="130" t="str">
        <f>IF($D95="","",Zaal!$E$931)</f>
        <v/>
      </c>
      <c r="G95" s="131" t="str">
        <f>IF($D95="","",Zaal!$G$931)</f>
        <v/>
      </c>
      <c r="H95" s="131" t="str">
        <f>IF($D95="","",Zaal!$F$931)</f>
        <v/>
      </c>
      <c r="I95" s="131" t="str">
        <f>IF($D95="","",Zaal!$J$931)</f>
        <v/>
      </c>
      <c r="J95" s="131" t="str">
        <f>IF($D95="","",Zaal!$K$931)</f>
        <v/>
      </c>
      <c r="K95" s="132" t="str">
        <f>IFERROR(ROUND(Zaal!$L$931,1),"")</f>
        <v/>
      </c>
      <c r="L95" s="131" t="str">
        <f>IFERROR(ROUND(Zaal!$P$931,0),"")</f>
        <v/>
      </c>
      <c r="M95" s="131" t="str">
        <f>IFERROR(ROUND(Zaal!$Q$931,0),"")</f>
        <v/>
      </c>
      <c r="N95" s="131" t="str">
        <f>IFERROR(ROUND(Zaal!$R$931,0),"")</f>
        <v/>
      </c>
      <c r="O95" s="131" t="str">
        <f>IFERROR(ROUND(Zaal!$S$931,0),"")</f>
        <v/>
      </c>
      <c r="P95" s="131" t="str">
        <f>IF($D95="","",Zaal!$P$930)</f>
        <v/>
      </c>
      <c r="Q95" s="131" t="str">
        <f>IF($D95="","",Zaal!$Q$930)</f>
        <v/>
      </c>
      <c r="R95" s="131" t="str">
        <f>IF($D95="","",Zaal!$R$930)</f>
        <v/>
      </c>
      <c r="S95" s="131" t="str">
        <f>IF($D95="","",Zaal!$S$930)</f>
        <v/>
      </c>
      <c r="T95" s="133" t="str">
        <f>IF($D95="","",Zaal!$T$930)</f>
        <v/>
      </c>
      <c r="U95" s="133" t="str">
        <f>IFERROR(IF(VLOOKUP(D95,TeamsZ,5,0)=0,"",VLOOKUP(D95,TeamsZ,5,0)),"")</f>
        <v/>
      </c>
      <c r="V95" s="133" t="str">
        <f t="shared" si="5"/>
        <v/>
      </c>
      <c r="W95" s="129" t="str">
        <f>IF($D95="","",Zaal!$G$5)</f>
        <v/>
      </c>
      <c r="X95" s="129" t="str">
        <f>IF($D95="","",IF(Zaal!$AE$931=0,"",Zaal!$AE$931))</f>
        <v/>
      </c>
      <c r="Y95" s="129" t="str">
        <f>IF($D95="","",IF(Zaal!$AF$931=0,"",Zaal!$AF$931))</f>
        <v/>
      </c>
    </row>
    <row r="96" spans="1:25" x14ac:dyDescent="0.2">
      <c r="A96" s="129" t="str">
        <f>IF($D96="","",Veld!$G$3)</f>
        <v/>
      </c>
      <c r="B96" s="129" t="str">
        <f>IF($D96="","",Veld!$E$2)</f>
        <v/>
      </c>
      <c r="C96" s="130" t="str">
        <f t="shared" si="4"/>
        <v/>
      </c>
      <c r="D96" s="130" t="str">
        <f>UPPER(Veld!C951)</f>
        <v/>
      </c>
      <c r="E96" s="130" t="str">
        <f>IF($D96="","","Veld")</f>
        <v/>
      </c>
      <c r="F96" s="130" t="str">
        <f>IF($D96="","",Veld!$E$951)</f>
        <v/>
      </c>
      <c r="G96" s="131" t="str">
        <f>IF($D96="","",Veld!$G$951)</f>
        <v/>
      </c>
      <c r="H96" s="131" t="str">
        <f>IF($D96="","",Veld!$F$951)</f>
        <v/>
      </c>
      <c r="I96" s="131" t="str">
        <f>IF($D96="","",Veld!$J$951)</f>
        <v/>
      </c>
      <c r="J96" s="131" t="str">
        <f>IF($D96="","",Veld!$K$951)</f>
        <v/>
      </c>
      <c r="K96" s="132" t="str">
        <f>IFERROR(ROUND(Veld!$L$951,1),"")</f>
        <v/>
      </c>
      <c r="L96" s="131" t="str">
        <f>IFERROR(ROUND(Veld!$P$951,0),"")</f>
        <v/>
      </c>
      <c r="M96" s="131" t="str">
        <f>IFERROR(ROUND(Veld!$Q$951,0),"")</f>
        <v/>
      </c>
      <c r="N96" s="131" t="str">
        <f>IFERROR(ROUND(Veld!$R$951,0),"")</f>
        <v/>
      </c>
      <c r="O96" s="131"/>
      <c r="P96" s="131" t="str">
        <f>IF($D96="","",Veld!$P$950)</f>
        <v/>
      </c>
      <c r="Q96" s="131" t="str">
        <f>IF($D96="","",Veld!$Q$950)</f>
        <v/>
      </c>
      <c r="R96" s="131" t="str">
        <f>IF($D96="","",Veld!$R$950)</f>
        <v/>
      </c>
      <c r="S96" s="131"/>
      <c r="T96" s="133" t="str">
        <f>IF($D96="","",Veld!$T$950)</f>
        <v/>
      </c>
      <c r="U96" s="133" t="str">
        <f>IFERROR(IF(VLOOKUP(D96,TeamsV,5,0)=0,"",VLOOKUP(D96,TeamsV,5,0)),"")</f>
        <v/>
      </c>
      <c r="V96" s="133" t="str">
        <f t="shared" si="5"/>
        <v/>
      </c>
      <c r="W96" s="129" t="str">
        <f>IF($D96="","",Veld!$G$5)</f>
        <v/>
      </c>
      <c r="X96" s="129" t="str">
        <f>IF($D96="","",IF(Veld!$AE$951=0,"",Veld!$AE$951))</f>
        <v/>
      </c>
      <c r="Y96" s="129" t="str">
        <f>IF($D96="","",IF(Veld!$AF$951=0,"",Veld!$AF$951))</f>
        <v/>
      </c>
    </row>
    <row r="97" spans="1:25" x14ac:dyDescent="0.2">
      <c r="A97" s="129" t="str">
        <f>IF($D97="","",Zaal!$G$3)</f>
        <v/>
      </c>
      <c r="B97" s="129" t="str">
        <f>IF($D97="","",Zaal!$E$2)</f>
        <v/>
      </c>
      <c r="C97" s="130" t="str">
        <f t="shared" si="4"/>
        <v/>
      </c>
      <c r="D97" s="130" t="str">
        <f>UPPER(Zaal!C951)</f>
        <v/>
      </c>
      <c r="E97" s="130" t="str">
        <f>IF($D97="","","Zaal")</f>
        <v/>
      </c>
      <c r="F97" s="130" t="str">
        <f>IF($D97="","",Zaal!$E$951)</f>
        <v/>
      </c>
      <c r="G97" s="131" t="str">
        <f>IF($D97="","",Zaal!$G$951)</f>
        <v/>
      </c>
      <c r="H97" s="131" t="str">
        <f>IF($D97="","",Zaal!$F$951)</f>
        <v/>
      </c>
      <c r="I97" s="131" t="str">
        <f>IF($D97="","",Zaal!$J$951)</f>
        <v/>
      </c>
      <c r="J97" s="131" t="str">
        <f>IF($D97="","",Zaal!$K$951)</f>
        <v/>
      </c>
      <c r="K97" s="132" t="str">
        <f>IFERROR(ROUND(Zaal!$L$951,1),"")</f>
        <v/>
      </c>
      <c r="L97" s="131" t="str">
        <f>IFERROR(ROUND(Zaal!$P$951,0),"")</f>
        <v/>
      </c>
      <c r="M97" s="131" t="str">
        <f>IFERROR(ROUND(Zaal!$Q$951,0),"")</f>
        <v/>
      </c>
      <c r="N97" s="131" t="str">
        <f>IFERROR(ROUND(Zaal!$R$951,0),"")</f>
        <v/>
      </c>
      <c r="O97" s="131" t="str">
        <f>IFERROR(ROUND(Zaal!$S$951,0),"")</f>
        <v/>
      </c>
      <c r="P97" s="131" t="str">
        <f>IF($D97="","",Zaal!$P$950)</f>
        <v/>
      </c>
      <c r="Q97" s="131" t="str">
        <f>IF($D97="","",Zaal!$Q$950)</f>
        <v/>
      </c>
      <c r="R97" s="131" t="str">
        <f>IF($D97="","",Zaal!$R$950)</f>
        <v/>
      </c>
      <c r="S97" s="131" t="str">
        <f>IF($D97="","",Zaal!$S$950)</f>
        <v/>
      </c>
      <c r="T97" s="133" t="str">
        <f>IF($D97="","",Zaal!$T$950)</f>
        <v/>
      </c>
      <c r="U97" s="133" t="str">
        <f>IFERROR(IF(VLOOKUP(D97,TeamsZ,5,0)=0,"",VLOOKUP(D97,TeamsZ,5,0)),"")</f>
        <v/>
      </c>
      <c r="V97" s="133" t="str">
        <f t="shared" si="5"/>
        <v/>
      </c>
      <c r="W97" s="129" t="str">
        <f>IF($D97="","",Zaal!$G$5)</f>
        <v/>
      </c>
      <c r="X97" s="129" t="str">
        <f>IF($D97="","",IF(Zaal!$AE$951=0,"",Zaal!$AE$951))</f>
        <v/>
      </c>
      <c r="Y97" s="129" t="str">
        <f>IF($D97="","",IF(Zaal!$AF$951=0,"",Zaal!$AF$951))</f>
        <v/>
      </c>
    </row>
    <row r="98" spans="1:25" x14ac:dyDescent="0.2">
      <c r="A98" s="129" t="str">
        <f>IF($D98="","",Veld!$G$3)</f>
        <v/>
      </c>
      <c r="B98" s="129" t="str">
        <f>IF($D98="","",Veld!$E$2)</f>
        <v/>
      </c>
      <c r="C98" s="130" t="str">
        <f t="shared" ref="C98:C129" si="6">IF($D98="","",IF(ISTEXT($D98),LEFT($D98,1),"S"))</f>
        <v/>
      </c>
      <c r="D98" s="130" t="str">
        <f>UPPER(Veld!C971)</f>
        <v/>
      </c>
      <c r="E98" s="130" t="str">
        <f>IF($D98="","","Veld")</f>
        <v/>
      </c>
      <c r="F98" s="130" t="str">
        <f>IF($D98="","",Veld!$E$971)</f>
        <v/>
      </c>
      <c r="G98" s="131" t="str">
        <f>IF($D98="","",Veld!$G$971)</f>
        <v/>
      </c>
      <c r="H98" s="131" t="str">
        <f>IF($D98="","",Veld!$F$971)</f>
        <v/>
      </c>
      <c r="I98" s="131" t="str">
        <f>IF($D98="","",Veld!$J$971)</f>
        <v/>
      </c>
      <c r="J98" s="131" t="str">
        <f>IF($D98="","",Veld!$K$971)</f>
        <v/>
      </c>
      <c r="K98" s="132" t="str">
        <f>IFERROR(ROUND(Veld!$L$971,1),"")</f>
        <v/>
      </c>
      <c r="L98" s="131" t="str">
        <f>IFERROR(ROUND(Veld!$P$971,0),"")</f>
        <v/>
      </c>
      <c r="M98" s="131" t="str">
        <f>IFERROR(ROUND(Veld!$Q$971,0),"")</f>
        <v/>
      </c>
      <c r="N98" s="131" t="str">
        <f>IFERROR(ROUND(Veld!$R$971,0),"")</f>
        <v/>
      </c>
      <c r="O98" s="131"/>
      <c r="P98" s="131" t="str">
        <f>IF($D98="","",Veld!$P$970)</f>
        <v/>
      </c>
      <c r="Q98" s="131" t="str">
        <f>IF($D98="","",Veld!$Q$970)</f>
        <v/>
      </c>
      <c r="R98" s="131" t="str">
        <f>IF($D98="","",Veld!$R$970)</f>
        <v/>
      </c>
      <c r="S98" s="131"/>
      <c r="T98" s="133" t="str">
        <f>IF($D98="","",Veld!$T$970)</f>
        <v/>
      </c>
      <c r="U98" s="133" t="str">
        <f>IFERROR(IF(VLOOKUP(D98,TeamsV,5,0)=0,"",VLOOKUP(D98,TeamsV,5,0)),"")</f>
        <v/>
      </c>
      <c r="V98" s="133" t="str">
        <f t="shared" ref="V98:V129" si="7">IFERROR(VLOOKUP(D98&amp;E98,DispTot,3,0),"")</f>
        <v/>
      </c>
      <c r="W98" s="129" t="str">
        <f>IF($D98="","",Veld!$G$5)</f>
        <v/>
      </c>
      <c r="X98" s="129" t="str">
        <f>IF($D98="","",IF(Veld!$AE$971=0,"",Veld!$AE$971))</f>
        <v/>
      </c>
      <c r="Y98" s="129" t="str">
        <f>IF($D98="","",IF(Veld!$AF$971=0,"",Veld!$AF$971))</f>
        <v/>
      </c>
    </row>
    <row r="99" spans="1:25" x14ac:dyDescent="0.2">
      <c r="A99" s="129" t="str">
        <f>IF($D99="","",Zaal!$G$3)</f>
        <v/>
      </c>
      <c r="B99" s="129" t="str">
        <f>IF($D99="","",Zaal!$E$2)</f>
        <v/>
      </c>
      <c r="C99" s="130" t="str">
        <f t="shared" si="6"/>
        <v/>
      </c>
      <c r="D99" s="130" t="str">
        <f>UPPER(Zaal!C971)</f>
        <v/>
      </c>
      <c r="E99" s="130" t="str">
        <f>IF($D99="","","Zaal")</f>
        <v/>
      </c>
      <c r="F99" s="130" t="str">
        <f>IF($D99="","",Zaal!$E$971)</f>
        <v/>
      </c>
      <c r="G99" s="131" t="str">
        <f>IF($D99="","",Zaal!$G$971)</f>
        <v/>
      </c>
      <c r="H99" s="131" t="str">
        <f>IF($D99="","",Zaal!$F$971)</f>
        <v/>
      </c>
      <c r="I99" s="131" t="str">
        <f>IF($D99="","",Zaal!$J$971)</f>
        <v/>
      </c>
      <c r="J99" s="131" t="str">
        <f>IF($D99="","",Zaal!$K$971)</f>
        <v/>
      </c>
      <c r="K99" s="132" t="str">
        <f>IFERROR(ROUND(Zaal!$L$971,1),"")</f>
        <v/>
      </c>
      <c r="L99" s="131" t="str">
        <f>IFERROR(ROUND(Zaal!$P$971,0),"")</f>
        <v/>
      </c>
      <c r="M99" s="131" t="str">
        <f>IFERROR(ROUND(Zaal!$Q$971,0),"")</f>
        <v/>
      </c>
      <c r="N99" s="131" t="str">
        <f>IFERROR(ROUND(Zaal!$R$971,0),"")</f>
        <v/>
      </c>
      <c r="O99" s="131" t="str">
        <f>IFERROR(ROUND(Zaal!$S$971,0),"")</f>
        <v/>
      </c>
      <c r="P99" s="131" t="str">
        <f>IF($D99="","",Zaal!$P$970)</f>
        <v/>
      </c>
      <c r="Q99" s="131" t="str">
        <f>IF($D99="","",Zaal!$Q$970)</f>
        <v/>
      </c>
      <c r="R99" s="131" t="str">
        <f>IF($D99="","",Zaal!$R$970)</f>
        <v/>
      </c>
      <c r="S99" s="131" t="str">
        <f>IF($D99="","",Zaal!$S$970)</f>
        <v/>
      </c>
      <c r="T99" s="133" t="str">
        <f>IF($D99="","",Zaal!$T$970)</f>
        <v/>
      </c>
      <c r="U99" s="133" t="str">
        <f>IFERROR(IF(VLOOKUP(D99,TeamsZ,5,0)=0,"",VLOOKUP(D99,TeamsZ,5,0)),"")</f>
        <v/>
      </c>
      <c r="V99" s="133" t="str">
        <f t="shared" si="7"/>
        <v/>
      </c>
      <c r="W99" s="129" t="str">
        <f>IF($D99="","",Zaal!$G$5)</f>
        <v/>
      </c>
      <c r="X99" s="129" t="str">
        <f>IF($D99="","",IF(Zaal!$AE$971=0,"",Zaal!$AE$971))</f>
        <v/>
      </c>
      <c r="Y99" s="129" t="str">
        <f>IF($D99="","",IF(Zaal!$AF$971=0,"",Zaal!$AF$971))</f>
        <v/>
      </c>
    </row>
    <row r="100" spans="1:25" x14ac:dyDescent="0.2">
      <c r="A100" s="129" t="str">
        <f>IF($D100="","",Veld!$G$3)</f>
        <v/>
      </c>
      <c r="B100" s="129" t="str">
        <f>IF($D100="","",Veld!$E$2)</f>
        <v/>
      </c>
      <c r="C100" s="130" t="str">
        <f t="shared" si="6"/>
        <v/>
      </c>
      <c r="D100" s="130" t="str">
        <f>UPPER(Veld!C991)</f>
        <v/>
      </c>
      <c r="E100" s="130" t="str">
        <f>IF($D100="","","Veld")</f>
        <v/>
      </c>
      <c r="F100" s="130" t="str">
        <f>IF($D100="","",Veld!$E$991)</f>
        <v/>
      </c>
      <c r="G100" s="131" t="str">
        <f>IF($D100="","",Veld!$G$991)</f>
        <v/>
      </c>
      <c r="H100" s="131" t="str">
        <f>IF($D100="","",Veld!$F$991)</f>
        <v/>
      </c>
      <c r="I100" s="131" t="str">
        <f>IF($D100="","",Veld!$J$991)</f>
        <v/>
      </c>
      <c r="J100" s="131" t="str">
        <f>IF($D100="","",Veld!$K$991)</f>
        <v/>
      </c>
      <c r="K100" s="132" t="str">
        <f>IFERROR(ROUND(Veld!$L$991,1),"")</f>
        <v/>
      </c>
      <c r="L100" s="131" t="str">
        <f>IFERROR(ROUND(Veld!$P$991,0),"")</f>
        <v/>
      </c>
      <c r="M100" s="131" t="str">
        <f>IFERROR(ROUND(Veld!$Q$991,0),"")</f>
        <v/>
      </c>
      <c r="N100" s="131" t="str">
        <f>IFERROR(ROUND(Veld!$R$991,0),"")</f>
        <v/>
      </c>
      <c r="O100" s="131"/>
      <c r="P100" s="131" t="str">
        <f>IF($D100="","",Veld!$P$990)</f>
        <v/>
      </c>
      <c r="Q100" s="131" t="str">
        <f>IF($D100="","",Veld!$Q$990)</f>
        <v/>
      </c>
      <c r="R100" s="131" t="str">
        <f>IF($D100="","",Veld!$R$990)</f>
        <v/>
      </c>
      <c r="S100" s="131"/>
      <c r="T100" s="133" t="str">
        <f>IF($D100="","",Veld!$T$990)</f>
        <v/>
      </c>
      <c r="U100" s="133" t="str">
        <f>IFERROR(IF(VLOOKUP(D100,TeamsV,5,0)=0,"",VLOOKUP(D100,TeamsV,5,0)),"")</f>
        <v/>
      </c>
      <c r="V100" s="133" t="str">
        <f t="shared" si="7"/>
        <v/>
      </c>
      <c r="W100" s="129" t="str">
        <f>IF($D100="","",Veld!$G$5)</f>
        <v/>
      </c>
      <c r="X100" s="129" t="str">
        <f>IF($D100="","",IF(Veld!$AE$991=0,"",Veld!$AE$991))</f>
        <v/>
      </c>
      <c r="Y100" s="129" t="str">
        <f>IF($D100="","",IF(Veld!$AF$991=0,"",Veld!$AF$991))</f>
        <v/>
      </c>
    </row>
    <row r="101" spans="1:25" x14ac:dyDescent="0.2">
      <c r="A101" s="129" t="str">
        <f>IF($D101="","",Zaal!$G$3)</f>
        <v/>
      </c>
      <c r="B101" s="129" t="str">
        <f>IF($D101="","",Zaal!$E$2)</f>
        <v/>
      </c>
      <c r="C101" s="130" t="str">
        <f t="shared" si="6"/>
        <v/>
      </c>
      <c r="D101" s="130" t="str">
        <f>UPPER(Zaal!C991)</f>
        <v/>
      </c>
      <c r="E101" s="130" t="str">
        <f>IF($D101="","","Zaal")</f>
        <v/>
      </c>
      <c r="F101" s="130" t="str">
        <f>IF($D101="","",Zaal!$E$991)</f>
        <v/>
      </c>
      <c r="G101" s="131" t="str">
        <f>IF($D101="","",Zaal!$G$991)</f>
        <v/>
      </c>
      <c r="H101" s="131" t="str">
        <f>IF($D101="","",Zaal!$F$991)</f>
        <v/>
      </c>
      <c r="I101" s="131" t="str">
        <f>IF($D101="","",Zaal!$J$991)</f>
        <v/>
      </c>
      <c r="J101" s="131" t="str">
        <f>IF($D101="","",Zaal!$K$991)</f>
        <v/>
      </c>
      <c r="K101" s="132" t="str">
        <f>IFERROR(ROUND(Zaal!$L$991,1),"")</f>
        <v/>
      </c>
      <c r="L101" s="131" t="str">
        <f>IFERROR(ROUND(Zaal!$P$991,0),"")</f>
        <v/>
      </c>
      <c r="M101" s="131" t="str">
        <f>IFERROR(ROUND(Zaal!$Q$991,0),"")</f>
        <v/>
      </c>
      <c r="N101" s="131" t="str">
        <f>IFERROR(ROUND(Zaal!$R$991,0),"")</f>
        <v/>
      </c>
      <c r="O101" s="131" t="str">
        <f>IFERROR(ROUND(Zaal!$S$991,0),"")</f>
        <v/>
      </c>
      <c r="P101" s="131" t="str">
        <f>IF($D101="","",Zaal!$P$990)</f>
        <v/>
      </c>
      <c r="Q101" s="131" t="str">
        <f>IF($D101="","",Zaal!$Q$990)</f>
        <v/>
      </c>
      <c r="R101" s="131" t="str">
        <f>IF($D101="","",Zaal!$R$990)</f>
        <v/>
      </c>
      <c r="S101" s="131" t="str">
        <f>IF($D101="","",Zaal!$S$990)</f>
        <v/>
      </c>
      <c r="T101" s="133" t="str">
        <f>IF($D101="","",Zaal!$T$990)</f>
        <v/>
      </c>
      <c r="U101" s="133" t="str">
        <f>IFERROR(IF(VLOOKUP(D101,TeamsZ,5,0)=0,"",VLOOKUP(D101,TeamsZ,5,0)),"")</f>
        <v/>
      </c>
      <c r="V101" s="133" t="str">
        <f t="shared" si="7"/>
        <v/>
      </c>
      <c r="W101" s="129" t="str">
        <f>IF($D101="","",Zaal!$G$5)</f>
        <v/>
      </c>
      <c r="X101" s="129" t="str">
        <f>IF($D101="","",IF(Zaal!$AE$991=0,"",Zaal!$AE$991))</f>
        <v/>
      </c>
      <c r="Y101" s="129" t="str">
        <f>IF($D101="","",IF(Zaal!$AF$991=0,"",Zaal!$AF$991))</f>
        <v/>
      </c>
    </row>
    <row r="102" spans="1:25" x14ac:dyDescent="0.2">
      <c r="A102" s="129" t="str">
        <f>IF($D102="","",Veld!$G$3)</f>
        <v/>
      </c>
      <c r="B102" s="129" t="str">
        <f>IF($D102="","",Veld!$E$2)</f>
        <v/>
      </c>
      <c r="C102" s="130" t="str">
        <f t="shared" si="6"/>
        <v/>
      </c>
      <c r="D102" s="130" t="str">
        <f>UPPER(Veld!C1011)</f>
        <v/>
      </c>
      <c r="E102" s="130" t="str">
        <f>IF($D102="","","Veld")</f>
        <v/>
      </c>
      <c r="F102" s="130" t="str">
        <f>IF($D102="","",Veld!$E$1011)</f>
        <v/>
      </c>
      <c r="G102" s="131" t="str">
        <f>IF($D102="","",Veld!$G$1011)</f>
        <v/>
      </c>
      <c r="H102" s="131" t="str">
        <f>IF($D102="","",Veld!$F$1011)</f>
        <v/>
      </c>
      <c r="I102" s="131" t="str">
        <f>IF($D102="","",Veld!$J$1011)</f>
        <v/>
      </c>
      <c r="J102" s="131" t="str">
        <f>IF($D102="","",Veld!$K$1011)</f>
        <v/>
      </c>
      <c r="K102" s="132" t="str">
        <f>IFERROR(ROUND(Veld!$L$1011,1),"")</f>
        <v/>
      </c>
      <c r="L102" s="131" t="str">
        <f>IFERROR(ROUND(Veld!$P$1011,0),"")</f>
        <v/>
      </c>
      <c r="M102" s="131" t="str">
        <f>IFERROR(ROUND(Veld!$Q$1011,0),"")</f>
        <v/>
      </c>
      <c r="N102" s="131" t="str">
        <f>IFERROR(ROUND(Veld!$R$1011,0),"")</f>
        <v/>
      </c>
      <c r="O102" s="131"/>
      <c r="P102" s="131" t="str">
        <f>IF($D102="","",Veld!$P$1010)</f>
        <v/>
      </c>
      <c r="Q102" s="131" t="str">
        <f>IF($D102="","",Veld!$Q$1010)</f>
        <v/>
      </c>
      <c r="R102" s="131" t="str">
        <f>IF($D102="","",Veld!$R$1010)</f>
        <v/>
      </c>
      <c r="S102" s="131"/>
      <c r="T102" s="133" t="str">
        <f>IF($D102="","",Veld!$T$1010)</f>
        <v/>
      </c>
      <c r="U102" s="133" t="str">
        <f>IFERROR(IF(VLOOKUP(D102,TeamsV,5,0)=0,"",VLOOKUP(D102,TeamsV,5,0)),"")</f>
        <v/>
      </c>
      <c r="V102" s="133" t="str">
        <f t="shared" si="7"/>
        <v/>
      </c>
      <c r="W102" s="129" t="str">
        <f>IF($D102="","",Veld!$G$5)</f>
        <v/>
      </c>
      <c r="X102" s="129" t="str">
        <f>IF($D102="","",IF(Veld!$AE$1011=0,"",Veld!$AE$1011))</f>
        <v/>
      </c>
      <c r="Y102" s="129" t="str">
        <f>IF($D102="","",IF(Veld!$AF$1011=0,"",Veld!$AF$1011))</f>
        <v/>
      </c>
    </row>
    <row r="103" spans="1:25" x14ac:dyDescent="0.2">
      <c r="A103" s="129" t="str">
        <f>IF($D103="","",Zaal!$G$3)</f>
        <v/>
      </c>
      <c r="B103" s="129" t="str">
        <f>IF($D103="","",Zaal!$E$2)</f>
        <v/>
      </c>
      <c r="C103" s="130" t="str">
        <f t="shared" si="6"/>
        <v/>
      </c>
      <c r="D103" s="130" t="str">
        <f>UPPER(Zaal!C1011)</f>
        <v/>
      </c>
      <c r="E103" s="130" t="str">
        <f>IF($D103="","","Zaal")</f>
        <v/>
      </c>
      <c r="F103" s="130" t="str">
        <f>IF($D103="","",Zaal!$E$1011)</f>
        <v/>
      </c>
      <c r="G103" s="131" t="str">
        <f>IF($D103="","",Zaal!$G$1011)</f>
        <v/>
      </c>
      <c r="H103" s="131" t="str">
        <f>IF($D103="","",Zaal!$F$1011)</f>
        <v/>
      </c>
      <c r="I103" s="131" t="str">
        <f>IF($D103="","",Zaal!$J$1011)</f>
        <v/>
      </c>
      <c r="J103" s="131" t="str">
        <f>IF($D103="","",Zaal!$K$1011)</f>
        <v/>
      </c>
      <c r="K103" s="132" t="str">
        <f>IFERROR(ROUND(Zaal!$L$1011,1),"")</f>
        <v/>
      </c>
      <c r="L103" s="131" t="str">
        <f>IFERROR(ROUND(Zaal!$P$1011,0),"")</f>
        <v/>
      </c>
      <c r="M103" s="131" t="str">
        <f>IFERROR(ROUND(Zaal!$Q$1011,0),"")</f>
        <v/>
      </c>
      <c r="N103" s="131" t="str">
        <f>IFERROR(ROUND(Zaal!$R$1011,0),"")</f>
        <v/>
      </c>
      <c r="O103" s="131" t="str">
        <f>IFERROR(ROUND(Zaal!$S$1011,0),"")</f>
        <v/>
      </c>
      <c r="P103" s="131" t="str">
        <f>IF($D103="","",Zaal!$P$1010)</f>
        <v/>
      </c>
      <c r="Q103" s="131" t="str">
        <f>IF($D103="","",Zaal!$Q$1010)</f>
        <v/>
      </c>
      <c r="R103" s="131" t="str">
        <f>IF($D103="","",Zaal!$R$1010)</f>
        <v/>
      </c>
      <c r="S103" s="131" t="str">
        <f>IF($D103="","",Zaal!$S$1010)</f>
        <v/>
      </c>
      <c r="T103" s="133" t="str">
        <f>IF($D103="","",Zaal!$T$1010)</f>
        <v/>
      </c>
      <c r="U103" s="133" t="str">
        <f>IFERROR(IF(VLOOKUP(D103,TeamsZ,5,0)=0,"",VLOOKUP(D103,TeamsZ,5,0)),"")</f>
        <v/>
      </c>
      <c r="V103" s="133" t="str">
        <f t="shared" si="7"/>
        <v/>
      </c>
      <c r="W103" s="129" t="str">
        <f>IF($D103="","",Zaal!$G$5)</f>
        <v/>
      </c>
      <c r="X103" s="129" t="str">
        <f>IF($D103="","",IF(Zaal!$AE$1011=0,"",Zaal!$AE$1011))</f>
        <v/>
      </c>
      <c r="Y103" s="129" t="str">
        <f>IF($D103="","",IF(Zaal!$AF$1011=0,"",Zaal!$AF$1011))</f>
        <v/>
      </c>
    </row>
    <row r="104" spans="1:25" x14ac:dyDescent="0.2">
      <c r="A104" s="129" t="str">
        <f>IF($D104="","",Veld!$G$3)</f>
        <v/>
      </c>
      <c r="B104" s="129" t="str">
        <f>IF($D104="","",Veld!$E$2)</f>
        <v/>
      </c>
      <c r="C104" s="130" t="str">
        <f t="shared" si="6"/>
        <v/>
      </c>
      <c r="D104" s="130" t="str">
        <f>UPPER(Veld!C1031)</f>
        <v/>
      </c>
      <c r="E104" s="130" t="str">
        <f>IF($D104="","","Veld")</f>
        <v/>
      </c>
      <c r="F104" s="130" t="str">
        <f>IF($D104="","",Veld!$E$1031)</f>
        <v/>
      </c>
      <c r="G104" s="131" t="str">
        <f>IF($D104="","",Veld!$G$1031)</f>
        <v/>
      </c>
      <c r="H104" s="131" t="str">
        <f>IF($D104="","",Veld!$F$1031)</f>
        <v/>
      </c>
      <c r="I104" s="131" t="str">
        <f>IF($D104="","",Veld!$J$1031)</f>
        <v/>
      </c>
      <c r="J104" s="131" t="str">
        <f>IF($D104="","",Veld!$K$1031)</f>
        <v/>
      </c>
      <c r="K104" s="132" t="str">
        <f>IFERROR(ROUND(Veld!$L$1031,1),"")</f>
        <v/>
      </c>
      <c r="L104" s="131" t="str">
        <f>IFERROR(ROUND(Veld!$P$1031,0),"")</f>
        <v/>
      </c>
      <c r="M104" s="131" t="str">
        <f>IFERROR(ROUND(Veld!$Q$1031,0),"")</f>
        <v/>
      </c>
      <c r="N104" s="131" t="str">
        <f>IFERROR(ROUND(Veld!$R$1031,0),"")</f>
        <v/>
      </c>
      <c r="O104" s="131"/>
      <c r="P104" s="131" t="str">
        <f>IF($D104="","",Veld!$P$1030)</f>
        <v/>
      </c>
      <c r="Q104" s="131" t="str">
        <f>IF($D104="","",Veld!$Q$1030)</f>
        <v/>
      </c>
      <c r="R104" s="131" t="str">
        <f>IF($D104="","",Veld!$R$1030)</f>
        <v/>
      </c>
      <c r="S104" s="131"/>
      <c r="T104" s="133" t="str">
        <f>IF($D104="","",Veld!$T$1030)</f>
        <v/>
      </c>
      <c r="U104" s="133" t="str">
        <f>IFERROR(IF(VLOOKUP(D104,TeamsV,5,0)=0,"",VLOOKUP(D104,TeamsV,5,0)),"")</f>
        <v/>
      </c>
      <c r="V104" s="133" t="str">
        <f t="shared" si="7"/>
        <v/>
      </c>
      <c r="W104" s="129" t="str">
        <f>IF($D104="","",Veld!$G$5)</f>
        <v/>
      </c>
      <c r="X104" s="129" t="str">
        <f>IF($D104="","",IF(Veld!$AE$1031=0,"",Veld!$AE$1031))</f>
        <v/>
      </c>
      <c r="Y104" s="129" t="str">
        <f>IF($D104="","",IF(Veld!$AF$1031=0,"",Veld!$AF$1031))</f>
        <v/>
      </c>
    </row>
    <row r="105" spans="1:25" x14ac:dyDescent="0.2">
      <c r="A105" s="129" t="str">
        <f>IF($D105="","",Zaal!$G$3)</f>
        <v/>
      </c>
      <c r="B105" s="129" t="str">
        <f>IF($D105="","",Zaal!$E$2)</f>
        <v/>
      </c>
      <c r="C105" s="130" t="str">
        <f t="shared" si="6"/>
        <v/>
      </c>
      <c r="D105" s="130" t="str">
        <f>UPPER(Zaal!C1031)</f>
        <v/>
      </c>
      <c r="E105" s="130" t="str">
        <f>IF($D105="","","Zaal")</f>
        <v/>
      </c>
      <c r="F105" s="130" t="str">
        <f>IF($D105="","",Zaal!$E$1031)</f>
        <v/>
      </c>
      <c r="G105" s="131" t="str">
        <f>IF($D105="","",Zaal!$G$1031)</f>
        <v/>
      </c>
      <c r="H105" s="131" t="str">
        <f>IF($D105="","",Zaal!$F$1031)</f>
        <v/>
      </c>
      <c r="I105" s="131" t="str">
        <f>IF($D105="","",Zaal!$J$1031)</f>
        <v/>
      </c>
      <c r="J105" s="131" t="str">
        <f>IF($D105="","",Zaal!$K$1031)</f>
        <v/>
      </c>
      <c r="K105" s="132" t="str">
        <f>IFERROR(ROUND(Zaal!$L$1031,1),"")</f>
        <v/>
      </c>
      <c r="L105" s="131" t="str">
        <f>IFERROR(ROUND(Zaal!$P$1031,0),"")</f>
        <v/>
      </c>
      <c r="M105" s="131" t="str">
        <f>IFERROR(ROUND(Zaal!$Q$1031,0),"")</f>
        <v/>
      </c>
      <c r="N105" s="131" t="str">
        <f>IFERROR(ROUND(Zaal!$R$1031,0),"")</f>
        <v/>
      </c>
      <c r="O105" s="131" t="str">
        <f>IFERROR(ROUND(Zaal!$S$1031,0),"")</f>
        <v/>
      </c>
      <c r="P105" s="131" t="str">
        <f>IF($D105="","",Zaal!$P$1030)</f>
        <v/>
      </c>
      <c r="Q105" s="131" t="str">
        <f>IF($D105="","",Zaal!$Q$1030)</f>
        <v/>
      </c>
      <c r="R105" s="131" t="str">
        <f>IF($D105="","",Zaal!$R$1030)</f>
        <v/>
      </c>
      <c r="S105" s="131" t="str">
        <f>IF($D105="","",Zaal!$S$1030)</f>
        <v/>
      </c>
      <c r="T105" s="133" t="str">
        <f>IF($D105="","",Zaal!$T$1030)</f>
        <v/>
      </c>
      <c r="U105" s="133" t="str">
        <f>IFERROR(IF(VLOOKUP(D105,TeamsZ,5,0)=0,"",VLOOKUP(D105,TeamsZ,5,0)),"")</f>
        <v/>
      </c>
      <c r="V105" s="133" t="str">
        <f t="shared" si="7"/>
        <v/>
      </c>
      <c r="W105" s="129" t="str">
        <f>IF($D105="","",Zaal!$G$5)</f>
        <v/>
      </c>
      <c r="X105" s="129" t="str">
        <f>IF($D105="","",IF(Zaal!$AE$1031=0,"",Zaal!$AE$1031))</f>
        <v/>
      </c>
      <c r="Y105" s="129" t="str">
        <f>IF($D105="","",IF(Zaal!$AF$1031=0,"",Zaal!$AF$1031))</f>
        <v/>
      </c>
    </row>
    <row r="106" spans="1:25" x14ac:dyDescent="0.2">
      <c r="A106" s="129" t="str">
        <f>IF($D106="","",Veld!$G$3)</f>
        <v/>
      </c>
      <c r="B106" s="129" t="str">
        <f>IF($D106="","",Veld!$E$2)</f>
        <v/>
      </c>
      <c r="C106" s="130" t="str">
        <f t="shared" si="6"/>
        <v/>
      </c>
      <c r="D106" s="130" t="str">
        <f>UPPER(Veld!C1051)</f>
        <v/>
      </c>
      <c r="E106" s="130" t="str">
        <f>IF($D106="","","Veld")</f>
        <v/>
      </c>
      <c r="F106" s="130" t="str">
        <f>IF($D106="","",Veld!$E$1051)</f>
        <v/>
      </c>
      <c r="G106" s="131" t="str">
        <f>IF($D106="","",Veld!$G$1051)</f>
        <v/>
      </c>
      <c r="H106" s="131" t="str">
        <f>IF($D106="","",Veld!$F$1051)</f>
        <v/>
      </c>
      <c r="I106" s="131" t="str">
        <f>IF($D106="","",Veld!$J$1051)</f>
        <v/>
      </c>
      <c r="J106" s="131" t="str">
        <f>IF($D106="","",Veld!$K$1051)</f>
        <v/>
      </c>
      <c r="K106" s="132" t="str">
        <f>IFERROR(ROUND(Veld!$L$1051,1),"")</f>
        <v/>
      </c>
      <c r="L106" s="131" t="str">
        <f>IFERROR(ROUND(Veld!$P$1051,0),"")</f>
        <v/>
      </c>
      <c r="M106" s="131" t="str">
        <f>IFERROR(ROUND(Veld!$Q$1051,0),"")</f>
        <v/>
      </c>
      <c r="N106" s="131" t="str">
        <f>IFERROR(ROUND(Veld!$R$1051,0),"")</f>
        <v/>
      </c>
      <c r="O106" s="131"/>
      <c r="P106" s="131" t="str">
        <f>IF($D106="","",Veld!$P$1050)</f>
        <v/>
      </c>
      <c r="Q106" s="131" t="str">
        <f>IF($D106="","",Veld!$Q$1050)</f>
        <v/>
      </c>
      <c r="R106" s="131" t="str">
        <f>IF($D106="","",Veld!$R$1050)</f>
        <v/>
      </c>
      <c r="S106" s="131"/>
      <c r="T106" s="133" t="str">
        <f>IF($D106="","",Veld!$T$1050)</f>
        <v/>
      </c>
      <c r="U106" s="133" t="str">
        <f>IFERROR(IF(VLOOKUP(D106,TeamsV,5,0)=0,"",VLOOKUP(D106,TeamsV,5,0)),"")</f>
        <v/>
      </c>
      <c r="V106" s="133" t="str">
        <f t="shared" si="7"/>
        <v/>
      </c>
      <c r="W106" s="129" t="str">
        <f>IF($D106="","",Veld!$G$5)</f>
        <v/>
      </c>
      <c r="X106" s="129" t="str">
        <f>IF($D106="","",IF(Veld!$AE$1051=0,"",Veld!$AE$1051))</f>
        <v/>
      </c>
      <c r="Y106" s="129" t="str">
        <f>IF($D106="","",IF(Veld!$AF$1051=0,"",Veld!$AF$1051))</f>
        <v/>
      </c>
    </row>
    <row r="107" spans="1:25" x14ac:dyDescent="0.2">
      <c r="A107" s="129" t="str">
        <f>IF($D107="","",Zaal!$G$3)</f>
        <v/>
      </c>
      <c r="B107" s="129" t="str">
        <f>IF($D107="","",Zaal!$E$2)</f>
        <v/>
      </c>
      <c r="C107" s="130" t="str">
        <f t="shared" si="6"/>
        <v/>
      </c>
      <c r="D107" s="130" t="str">
        <f>UPPER(Zaal!C1051)</f>
        <v/>
      </c>
      <c r="E107" s="130" t="str">
        <f>IF($D107="","","Zaal")</f>
        <v/>
      </c>
      <c r="F107" s="130" t="str">
        <f>IF($D107="","",Zaal!$E$1051)</f>
        <v/>
      </c>
      <c r="G107" s="131" t="str">
        <f>IF($D107="","",Zaal!$G$1051)</f>
        <v/>
      </c>
      <c r="H107" s="131" t="str">
        <f>IF($D107="","",Zaal!$F$1051)</f>
        <v/>
      </c>
      <c r="I107" s="131" t="str">
        <f>IF($D107="","",Zaal!$J$1051)</f>
        <v/>
      </c>
      <c r="J107" s="131" t="str">
        <f>IF($D107="","",Zaal!$K$1051)</f>
        <v/>
      </c>
      <c r="K107" s="132" t="str">
        <f>IFERROR(ROUND(Zaal!$L$1051,1),"")</f>
        <v/>
      </c>
      <c r="L107" s="131" t="str">
        <f>IFERROR(ROUND(Zaal!$P$1051,0),"")</f>
        <v/>
      </c>
      <c r="M107" s="131" t="str">
        <f>IFERROR(ROUND(Zaal!$Q$1051,0),"")</f>
        <v/>
      </c>
      <c r="N107" s="131" t="str">
        <f>IFERROR(ROUND(Zaal!$R$1051,0),"")</f>
        <v/>
      </c>
      <c r="O107" s="131" t="str">
        <f>IFERROR(ROUND(Zaal!$S$1051,0),"")</f>
        <v/>
      </c>
      <c r="P107" s="131" t="str">
        <f>IF($D107="","",Zaal!$P$1050)</f>
        <v/>
      </c>
      <c r="Q107" s="131" t="str">
        <f>IF($D107="","",Zaal!$Q$1050)</f>
        <v/>
      </c>
      <c r="R107" s="131" t="str">
        <f>IF($D107="","",Zaal!$R$1050)</f>
        <v/>
      </c>
      <c r="S107" s="131" t="str">
        <f>IF($D107="","",Zaal!$S$1050)</f>
        <v/>
      </c>
      <c r="T107" s="133" t="str">
        <f>IF($D107="","",Zaal!$T$1050)</f>
        <v/>
      </c>
      <c r="U107" s="133" t="str">
        <f>IFERROR(IF(VLOOKUP(D107,TeamsZ,5,0)=0,"",VLOOKUP(D107,TeamsZ,5,0)),"")</f>
        <v/>
      </c>
      <c r="V107" s="133" t="str">
        <f t="shared" si="7"/>
        <v/>
      </c>
      <c r="W107" s="129" t="str">
        <f>IF($D107="","",Zaal!$G$5)</f>
        <v/>
      </c>
      <c r="X107" s="129" t="str">
        <f>IF($D107="","",IF(Zaal!$AE$1051=0,"",Zaal!$AE$1051))</f>
        <v/>
      </c>
      <c r="Y107" s="129" t="str">
        <f>IF($D107="","",IF(Zaal!$AF$1051=0,"",Zaal!$AF$1051))</f>
        <v/>
      </c>
    </row>
    <row r="108" spans="1:25" x14ac:dyDescent="0.2">
      <c r="A108" s="129" t="str">
        <f>IF($D108="","",Veld!$G$3)</f>
        <v/>
      </c>
      <c r="B108" s="129" t="str">
        <f>IF($D108="","",Veld!$E$2)</f>
        <v/>
      </c>
      <c r="C108" s="130" t="str">
        <f t="shared" si="6"/>
        <v/>
      </c>
      <c r="D108" s="130" t="str">
        <f>UPPER(Veld!C1071)</f>
        <v/>
      </c>
      <c r="E108" s="130" t="str">
        <f>IF($D108="","","Veld")</f>
        <v/>
      </c>
      <c r="F108" s="130" t="str">
        <f>IF($D108="","",Veld!$E$1071)</f>
        <v/>
      </c>
      <c r="G108" s="131" t="str">
        <f>IF($D108="","",Veld!$G$1071)</f>
        <v/>
      </c>
      <c r="H108" s="131" t="str">
        <f>IF($D108="","",Veld!$F$1071)</f>
        <v/>
      </c>
      <c r="I108" s="131" t="str">
        <f>IF($D108="","",Veld!$J$1071)</f>
        <v/>
      </c>
      <c r="J108" s="131" t="str">
        <f>IF($D108="","",Veld!$K$1071)</f>
        <v/>
      </c>
      <c r="K108" s="132" t="str">
        <f>IFERROR(ROUND(Veld!$L$1071,1),"")</f>
        <v/>
      </c>
      <c r="L108" s="131" t="str">
        <f>IFERROR(ROUND(Veld!$P$1071,0),"")</f>
        <v/>
      </c>
      <c r="M108" s="131" t="str">
        <f>IFERROR(ROUND(Veld!$Q$1071,0),"")</f>
        <v/>
      </c>
      <c r="N108" s="131" t="str">
        <f>IFERROR(ROUND(Veld!$R$1071,0),"")</f>
        <v/>
      </c>
      <c r="O108" s="131"/>
      <c r="P108" s="131" t="str">
        <f>IF($D108="","",Veld!$P$1070)</f>
        <v/>
      </c>
      <c r="Q108" s="131" t="str">
        <f>IF($D108="","",Veld!$Q$1070)</f>
        <v/>
      </c>
      <c r="R108" s="131" t="str">
        <f>IF($D108="","",Veld!$R$1070)</f>
        <v/>
      </c>
      <c r="S108" s="131"/>
      <c r="T108" s="133" t="str">
        <f>IF($D108="","",Veld!$T$1070)</f>
        <v/>
      </c>
      <c r="U108" s="133" t="str">
        <f>IFERROR(IF(VLOOKUP(D108,TeamsV,5,0)=0,"",VLOOKUP(D108,TeamsV,5,0)),"")</f>
        <v/>
      </c>
      <c r="V108" s="133" t="str">
        <f t="shared" si="7"/>
        <v/>
      </c>
      <c r="W108" s="129" t="str">
        <f>IF($D108="","",Veld!$G$5)</f>
        <v/>
      </c>
      <c r="X108" s="129" t="str">
        <f>IF($D108="","",IF(Veld!$AE$1071=0,"",Veld!$AE$1071))</f>
        <v/>
      </c>
      <c r="Y108" s="129" t="str">
        <f>IF($D108="","",IF(Veld!$AF$1071=0,"",Veld!$AF$1071))</f>
        <v/>
      </c>
    </row>
    <row r="109" spans="1:25" x14ac:dyDescent="0.2">
      <c r="A109" s="129" t="str">
        <f>IF($D109="","",Zaal!$G$3)</f>
        <v/>
      </c>
      <c r="B109" s="129" t="str">
        <f>IF($D109="","",Zaal!$E$2)</f>
        <v/>
      </c>
      <c r="C109" s="130" t="str">
        <f t="shared" si="6"/>
        <v/>
      </c>
      <c r="D109" s="130" t="str">
        <f>UPPER(Zaal!C1071)</f>
        <v/>
      </c>
      <c r="E109" s="130" t="str">
        <f>IF($D109="","","Zaal")</f>
        <v/>
      </c>
      <c r="F109" s="130" t="str">
        <f>IF($D109="","",Zaal!$E$1071)</f>
        <v/>
      </c>
      <c r="G109" s="131" t="str">
        <f>IF($D109="","",Zaal!$G$1071)</f>
        <v/>
      </c>
      <c r="H109" s="131" t="str">
        <f>IF($D109="","",Zaal!$F$1071)</f>
        <v/>
      </c>
      <c r="I109" s="131" t="str">
        <f>IF($D109="","",Zaal!$J$1071)</f>
        <v/>
      </c>
      <c r="J109" s="131" t="str">
        <f>IF($D109="","",Zaal!$K$1071)</f>
        <v/>
      </c>
      <c r="K109" s="132" t="str">
        <f>IFERROR(ROUND(Zaal!$L$1071,1),"")</f>
        <v/>
      </c>
      <c r="L109" s="131" t="str">
        <f>IFERROR(ROUND(Zaal!$P$1071,0),"")</f>
        <v/>
      </c>
      <c r="M109" s="131" t="str">
        <f>IFERROR(ROUND(Zaal!$Q$1071,0),"")</f>
        <v/>
      </c>
      <c r="N109" s="131" t="str">
        <f>IFERROR(ROUND(Zaal!$R$1071,0),"")</f>
        <v/>
      </c>
      <c r="O109" s="131" t="str">
        <f>IFERROR(ROUND(Zaal!$S$1071,0),"")</f>
        <v/>
      </c>
      <c r="P109" s="131" t="str">
        <f>IF($D109="","",Zaal!$P$1070)</f>
        <v/>
      </c>
      <c r="Q109" s="131" t="str">
        <f>IF($D109="","",Zaal!$Q$1070)</f>
        <v/>
      </c>
      <c r="R109" s="131" t="str">
        <f>IF($D109="","",Zaal!$R$1070)</f>
        <v/>
      </c>
      <c r="S109" s="131" t="str">
        <f>IF($D109="","",Zaal!$S$1070)</f>
        <v/>
      </c>
      <c r="T109" s="133" t="str">
        <f>IF($D109="","",Zaal!$T$1070)</f>
        <v/>
      </c>
      <c r="U109" s="133" t="str">
        <f>IFERROR(IF(VLOOKUP(D109,TeamsZ,5,0)=0,"",VLOOKUP(D109,TeamsZ,5,0)),"")</f>
        <v/>
      </c>
      <c r="V109" s="133" t="str">
        <f t="shared" si="7"/>
        <v/>
      </c>
      <c r="W109" s="129" t="str">
        <f>IF($D109="","",Zaal!$G$5)</f>
        <v/>
      </c>
      <c r="X109" s="129" t="str">
        <f>IF($D109="","",IF(Zaal!$AE$1071=0,"",Zaal!$AE$1071))</f>
        <v/>
      </c>
      <c r="Y109" s="129" t="str">
        <f>IF($D109="","",IF(Zaal!$AF$1071=0,"",Zaal!$AF$1071))</f>
        <v/>
      </c>
    </row>
    <row r="110" spans="1:25" x14ac:dyDescent="0.2">
      <c r="A110" s="129" t="str">
        <f>IF($D110="","",Veld!$G$3)</f>
        <v/>
      </c>
      <c r="B110" s="129" t="str">
        <f>IF($D110="","",Veld!$E$2)</f>
        <v/>
      </c>
      <c r="C110" s="130" t="str">
        <f t="shared" si="6"/>
        <v/>
      </c>
      <c r="D110" s="130" t="str">
        <f>UPPER(Veld!C1091)</f>
        <v/>
      </c>
      <c r="E110" s="130" t="str">
        <f>IF($D110="","","Veld")</f>
        <v/>
      </c>
      <c r="F110" s="130" t="str">
        <f>IF($D110="","",Veld!$E$1091)</f>
        <v/>
      </c>
      <c r="G110" s="131" t="str">
        <f>IF($D110="","",Veld!$G$1091)</f>
        <v/>
      </c>
      <c r="H110" s="131" t="str">
        <f>IF($D110="","",Veld!$F$1091)</f>
        <v/>
      </c>
      <c r="I110" s="131" t="str">
        <f>IF($D110="","",Veld!$J$1091)</f>
        <v/>
      </c>
      <c r="J110" s="131" t="str">
        <f>IF($D110="","",Veld!$K$1091)</f>
        <v/>
      </c>
      <c r="K110" s="132" t="str">
        <f>IFERROR(ROUND(Veld!$L$1091,1),"")</f>
        <v/>
      </c>
      <c r="L110" s="131" t="str">
        <f>IFERROR(ROUND(Veld!$P$1091,0),"")</f>
        <v/>
      </c>
      <c r="M110" s="131" t="str">
        <f>IFERROR(ROUND(Veld!$Q$1091,0),"")</f>
        <v/>
      </c>
      <c r="N110" s="131" t="str">
        <f>IFERROR(ROUND(Veld!$R$1091,0),"")</f>
        <v/>
      </c>
      <c r="O110" s="131"/>
      <c r="P110" s="131" t="str">
        <f>IF($D110="","",Veld!$P$1090)</f>
        <v/>
      </c>
      <c r="Q110" s="131" t="str">
        <f>IF($D110="","",Veld!$Q$1090)</f>
        <v/>
      </c>
      <c r="R110" s="131" t="str">
        <f>IF($D110="","",Veld!$R$1090)</f>
        <v/>
      </c>
      <c r="S110" s="131"/>
      <c r="T110" s="133" t="str">
        <f>IF($D110="","",Veld!$T$1090)</f>
        <v/>
      </c>
      <c r="U110" s="133" t="str">
        <f>IFERROR(IF(VLOOKUP(D110,TeamsV,5,0)=0,"",VLOOKUP(D110,TeamsV,5,0)),"")</f>
        <v/>
      </c>
      <c r="V110" s="133" t="str">
        <f t="shared" si="7"/>
        <v/>
      </c>
      <c r="W110" s="129" t="str">
        <f>IF($D110="","",Veld!$G$5)</f>
        <v/>
      </c>
      <c r="X110" s="129" t="str">
        <f>IF($D110="","",IF(Veld!$AE$1091=0,"",Veld!$AE$1091))</f>
        <v/>
      </c>
      <c r="Y110" s="129" t="str">
        <f>IF($D110="","",IF(Veld!$AF$1091=0,"",Veld!$AF$1091))</f>
        <v/>
      </c>
    </row>
    <row r="111" spans="1:25" x14ac:dyDescent="0.2">
      <c r="A111" s="129" t="str">
        <f>IF($D111="","",Zaal!$G$3)</f>
        <v/>
      </c>
      <c r="B111" s="129" t="str">
        <f>IF($D111="","",Zaal!$E$2)</f>
        <v/>
      </c>
      <c r="C111" s="130" t="str">
        <f t="shared" si="6"/>
        <v/>
      </c>
      <c r="D111" s="130" t="str">
        <f>UPPER(Zaal!C1091)</f>
        <v/>
      </c>
      <c r="E111" s="130" t="str">
        <f>IF($D111="","","Zaal")</f>
        <v/>
      </c>
      <c r="F111" s="130" t="str">
        <f>IF($D111="","",Zaal!$E$1091)</f>
        <v/>
      </c>
      <c r="G111" s="131" t="str">
        <f>IF($D111="","",Zaal!$G$1091)</f>
        <v/>
      </c>
      <c r="H111" s="131" t="str">
        <f>IF($D111="","",Zaal!$F$1091)</f>
        <v/>
      </c>
      <c r="I111" s="131" t="str">
        <f>IF($D111="","",Zaal!$J$1091)</f>
        <v/>
      </c>
      <c r="J111" s="131" t="str">
        <f>IF($D111="","",Zaal!$K$1091)</f>
        <v/>
      </c>
      <c r="K111" s="132" t="str">
        <f>IFERROR(ROUND(Zaal!$L$1091,1),"")</f>
        <v/>
      </c>
      <c r="L111" s="131" t="str">
        <f>IFERROR(ROUND(Zaal!$P$1091,0),"")</f>
        <v/>
      </c>
      <c r="M111" s="131" t="str">
        <f>IFERROR(ROUND(Zaal!$Q$1091,0),"")</f>
        <v/>
      </c>
      <c r="N111" s="131" t="str">
        <f>IFERROR(ROUND(Zaal!$R$1091,0),"")</f>
        <v/>
      </c>
      <c r="O111" s="131" t="str">
        <f>IFERROR(ROUND(Zaal!$S$1091,0),"")</f>
        <v/>
      </c>
      <c r="P111" s="131" t="str">
        <f>IF($D111="","",Zaal!$P$1090)</f>
        <v/>
      </c>
      <c r="Q111" s="131" t="str">
        <f>IF($D111="","",Zaal!$Q$1090)</f>
        <v/>
      </c>
      <c r="R111" s="131" t="str">
        <f>IF($D111="","",Zaal!$R$1090)</f>
        <v/>
      </c>
      <c r="S111" s="131" t="str">
        <f>IF($D111="","",Zaal!$S$1090)</f>
        <v/>
      </c>
      <c r="T111" s="133" t="str">
        <f>IF($D111="","",Zaal!$T$1090)</f>
        <v/>
      </c>
      <c r="U111" s="133" t="str">
        <f>IFERROR(IF(VLOOKUP(D111,TeamsZ,5,0)=0,"",VLOOKUP(D111,TeamsZ,5,0)),"")</f>
        <v/>
      </c>
      <c r="V111" s="133" t="str">
        <f t="shared" si="7"/>
        <v/>
      </c>
      <c r="W111" s="129" t="str">
        <f>IF($D111="","",Zaal!$G$5)</f>
        <v/>
      </c>
      <c r="X111" s="129" t="str">
        <f>IF($D111="","",IF(Zaal!$AE$1091=0,"",Zaal!$AE$1091))</f>
        <v/>
      </c>
      <c r="Y111" s="129" t="str">
        <f>IF($D111="","",IF(Zaal!$AF$1091=0,"",Zaal!$AF$1091))</f>
        <v/>
      </c>
    </row>
    <row r="112" spans="1:25" x14ac:dyDescent="0.2">
      <c r="A112" s="129" t="str">
        <f>IF($D112="","",Veld!$G$3)</f>
        <v/>
      </c>
      <c r="B112" s="129" t="str">
        <f>IF($D112="","",Veld!$E$2)</f>
        <v/>
      </c>
      <c r="C112" s="130" t="str">
        <f t="shared" si="6"/>
        <v/>
      </c>
      <c r="D112" s="130" t="str">
        <f>UPPER(Veld!C1111)</f>
        <v/>
      </c>
      <c r="E112" s="130" t="str">
        <f>IF($D112="","","Veld")</f>
        <v/>
      </c>
      <c r="F112" s="130" t="str">
        <f>IF($D112="","",Veld!$E$1111)</f>
        <v/>
      </c>
      <c r="G112" s="131" t="str">
        <f>IF($D112="","",Veld!$G$1111)</f>
        <v/>
      </c>
      <c r="H112" s="131" t="str">
        <f>IF($D112="","",Veld!$F$1111)</f>
        <v/>
      </c>
      <c r="I112" s="131" t="str">
        <f>IF($D112="","",Veld!$J$1111)</f>
        <v/>
      </c>
      <c r="J112" s="131" t="str">
        <f>IF($D112="","",Veld!$K$1111)</f>
        <v/>
      </c>
      <c r="K112" s="132" t="str">
        <f>IFERROR(ROUND(Veld!$L$1111,1),"")</f>
        <v/>
      </c>
      <c r="L112" s="131" t="str">
        <f>IFERROR(ROUND(Veld!$P$1111,0),"")</f>
        <v/>
      </c>
      <c r="M112" s="131" t="str">
        <f>IFERROR(ROUND(Veld!$Q$1111,0),"")</f>
        <v/>
      </c>
      <c r="N112" s="131" t="str">
        <f>IFERROR(ROUND(Veld!$R$1111,0),"")</f>
        <v/>
      </c>
      <c r="O112" s="131"/>
      <c r="P112" s="131" t="str">
        <f>IF($D112="","",Veld!$P$1110)</f>
        <v/>
      </c>
      <c r="Q112" s="131" t="str">
        <f>IF($D112="","",Veld!$Q$1110)</f>
        <v/>
      </c>
      <c r="R112" s="131" t="str">
        <f>IF($D112="","",Veld!$R$1110)</f>
        <v/>
      </c>
      <c r="S112" s="131"/>
      <c r="T112" s="133" t="str">
        <f>IF($D112="","",Veld!$T$1110)</f>
        <v/>
      </c>
      <c r="U112" s="133" t="str">
        <f>IFERROR(IF(VLOOKUP(D112,TeamsV,5,0)=0,"",VLOOKUP(D112,TeamsV,5,0)),"")</f>
        <v/>
      </c>
      <c r="V112" s="133" t="str">
        <f t="shared" si="7"/>
        <v/>
      </c>
      <c r="W112" s="129" t="str">
        <f>IF($D112="","",Veld!$G$5)</f>
        <v/>
      </c>
      <c r="X112" s="129" t="str">
        <f>IF($D112="","",IF(Veld!$AE$1111=0,"",Veld!$AE$1111))</f>
        <v/>
      </c>
      <c r="Y112" s="129" t="str">
        <f>IF($D112="","",IF(Veld!$AF$1111=0,"",Veld!$AF$1111))</f>
        <v/>
      </c>
    </row>
    <row r="113" spans="1:25" x14ac:dyDescent="0.2">
      <c r="A113" s="129" t="str">
        <f>IF($D113="","",Zaal!$G$3)</f>
        <v/>
      </c>
      <c r="B113" s="129" t="str">
        <f>IF($D113="","",Zaal!$E$2)</f>
        <v/>
      </c>
      <c r="C113" s="130" t="str">
        <f t="shared" si="6"/>
        <v/>
      </c>
      <c r="D113" s="130" t="str">
        <f>UPPER(Zaal!C1111)</f>
        <v/>
      </c>
      <c r="E113" s="130" t="str">
        <f>IF($D113="","","Zaal")</f>
        <v/>
      </c>
      <c r="F113" s="130" t="str">
        <f>IF($D113="","",Zaal!$E$1111)</f>
        <v/>
      </c>
      <c r="G113" s="131" t="str">
        <f>IF($D113="","",Zaal!$G$1111)</f>
        <v/>
      </c>
      <c r="H113" s="131" t="str">
        <f>IF($D113="","",Zaal!$F$1111)</f>
        <v/>
      </c>
      <c r="I113" s="131" t="str">
        <f>IF($D113="","",Zaal!$J$1111)</f>
        <v/>
      </c>
      <c r="J113" s="131" t="str">
        <f>IF($D113="","",Zaal!$K$1111)</f>
        <v/>
      </c>
      <c r="K113" s="132" t="str">
        <f>IFERROR(ROUND(Zaal!$L$1111,1),"")</f>
        <v/>
      </c>
      <c r="L113" s="131" t="str">
        <f>IFERROR(ROUND(Zaal!$P$1111,0),"")</f>
        <v/>
      </c>
      <c r="M113" s="131" t="str">
        <f>IFERROR(ROUND(Zaal!$Q$1111,0),"")</f>
        <v/>
      </c>
      <c r="N113" s="131" t="str">
        <f>IFERROR(ROUND(Zaal!$R$1111,0),"")</f>
        <v/>
      </c>
      <c r="O113" s="131" t="str">
        <f>IFERROR(ROUND(Zaal!$S$1111,0),"")</f>
        <v/>
      </c>
      <c r="P113" s="131" t="str">
        <f>IF($D113="","",Zaal!$P$1110)</f>
        <v/>
      </c>
      <c r="Q113" s="131" t="str">
        <f>IF($D113="","",Zaal!$Q$1110)</f>
        <v/>
      </c>
      <c r="R113" s="131" t="str">
        <f>IF($D113="","",Zaal!$R$1110)</f>
        <v/>
      </c>
      <c r="S113" s="131" t="str">
        <f>IF($D113="","",Zaal!$S$1110)</f>
        <v/>
      </c>
      <c r="T113" s="133" t="str">
        <f>IF($D113="","",Zaal!$T$1110)</f>
        <v/>
      </c>
      <c r="U113" s="133" t="str">
        <f>IFERROR(IF(VLOOKUP(D113,TeamsZ,5,0)=0,"",VLOOKUP(D113,TeamsZ,5,0)),"")</f>
        <v/>
      </c>
      <c r="V113" s="133" t="str">
        <f t="shared" si="7"/>
        <v/>
      </c>
      <c r="W113" s="129" t="str">
        <f>IF($D113="","",Zaal!$G$5)</f>
        <v/>
      </c>
      <c r="X113" s="129" t="str">
        <f>IF($D113="","",IF(Zaal!$AE$1111=0,"",Zaal!$AE$1111))</f>
        <v/>
      </c>
      <c r="Y113" s="129" t="str">
        <f>IF($D113="","",IF(Zaal!$AF$1111=0,"",Zaal!$AF$1111))</f>
        <v/>
      </c>
    </row>
    <row r="114" spans="1:25" x14ac:dyDescent="0.2">
      <c r="A114" s="129" t="str">
        <f>IF($D114="","",Veld!$G$3)</f>
        <v/>
      </c>
      <c r="B114" s="129" t="str">
        <f>IF($D114="","",Veld!$E$2)</f>
        <v/>
      </c>
      <c r="C114" s="130" t="str">
        <f t="shared" si="6"/>
        <v/>
      </c>
      <c r="D114" s="130" t="str">
        <f>UPPER(Veld!C1131)</f>
        <v/>
      </c>
      <c r="E114" s="130" t="str">
        <f>IF($D114="","","Veld")</f>
        <v/>
      </c>
      <c r="F114" s="130" t="str">
        <f>IF($D114="","",Veld!$E$1131)</f>
        <v/>
      </c>
      <c r="G114" s="131" t="str">
        <f>IF($D114="","",Veld!$G$1131)</f>
        <v/>
      </c>
      <c r="H114" s="131" t="str">
        <f>IF($D114="","",Veld!$F$1131)</f>
        <v/>
      </c>
      <c r="I114" s="131" t="str">
        <f>IF($D114="","",Veld!$J$1131)</f>
        <v/>
      </c>
      <c r="J114" s="131" t="str">
        <f>IF($D114="","",Veld!$K$1131)</f>
        <v/>
      </c>
      <c r="K114" s="132" t="str">
        <f>IFERROR(ROUND(Veld!$L$1131,1),"")</f>
        <v/>
      </c>
      <c r="L114" s="131" t="str">
        <f>IFERROR(ROUND(Veld!$P$1131,0),"")</f>
        <v/>
      </c>
      <c r="M114" s="131" t="str">
        <f>IFERROR(ROUND(Veld!$Q$1131,0),"")</f>
        <v/>
      </c>
      <c r="N114" s="131" t="str">
        <f>IFERROR(ROUND(Veld!$R$1131,0),"")</f>
        <v/>
      </c>
      <c r="O114" s="131"/>
      <c r="P114" s="131" t="str">
        <f>IF($D114="","",Veld!$P$1130)</f>
        <v/>
      </c>
      <c r="Q114" s="131" t="str">
        <f>IF($D114="","",Veld!$Q$1130)</f>
        <v/>
      </c>
      <c r="R114" s="131" t="str">
        <f>IF($D114="","",Veld!$R$1130)</f>
        <v/>
      </c>
      <c r="S114" s="131"/>
      <c r="T114" s="133" t="str">
        <f>IF($D114="","",Veld!$T$1130)</f>
        <v/>
      </c>
      <c r="U114" s="133" t="str">
        <f>IFERROR(IF(VLOOKUP(D114,TeamsV,5,0)=0,"",VLOOKUP(D114,TeamsV,5,0)),"")</f>
        <v/>
      </c>
      <c r="V114" s="133" t="str">
        <f t="shared" si="7"/>
        <v/>
      </c>
      <c r="W114" s="129" t="str">
        <f>IF($D114="","",Veld!$G$5)</f>
        <v/>
      </c>
      <c r="X114" s="129" t="str">
        <f>IF($D114="","",IF(Veld!$AE$1131=0,"",Veld!$AE$1131))</f>
        <v/>
      </c>
      <c r="Y114" s="129" t="str">
        <f>IF($D114="","",IF(Veld!$AF$1131=0,"",Veld!$AF$1131))</f>
        <v/>
      </c>
    </row>
    <row r="115" spans="1:25" x14ac:dyDescent="0.2">
      <c r="A115" s="129" t="str">
        <f>IF($D115="","",Zaal!$G$3)</f>
        <v/>
      </c>
      <c r="B115" s="129" t="str">
        <f>IF($D115="","",Zaal!$E$2)</f>
        <v/>
      </c>
      <c r="C115" s="130" t="str">
        <f t="shared" si="6"/>
        <v/>
      </c>
      <c r="D115" s="130" t="str">
        <f>UPPER(Zaal!C1131)</f>
        <v/>
      </c>
      <c r="E115" s="130" t="str">
        <f>IF($D115="","","Zaal")</f>
        <v/>
      </c>
      <c r="F115" s="130" t="str">
        <f>IF($D115="","",Zaal!$E$1131)</f>
        <v/>
      </c>
      <c r="G115" s="131" t="str">
        <f>IF($D115="","",Zaal!$G$1131)</f>
        <v/>
      </c>
      <c r="H115" s="131" t="str">
        <f>IF($D115="","",Zaal!$F$1131)</f>
        <v/>
      </c>
      <c r="I115" s="131" t="str">
        <f>IF($D115="","",Zaal!$J$1131)</f>
        <v/>
      </c>
      <c r="J115" s="131" t="str">
        <f>IF($D115="","",Zaal!$K$1131)</f>
        <v/>
      </c>
      <c r="K115" s="132" t="str">
        <f>IFERROR(ROUND(Zaal!$L$1131,1),"")</f>
        <v/>
      </c>
      <c r="L115" s="131" t="str">
        <f>IFERROR(ROUND(Zaal!$P$1131,0),"")</f>
        <v/>
      </c>
      <c r="M115" s="131" t="str">
        <f>IFERROR(ROUND(Zaal!$Q$1131,0),"")</f>
        <v/>
      </c>
      <c r="N115" s="131" t="str">
        <f>IFERROR(ROUND(Zaal!$R$1131,0),"")</f>
        <v/>
      </c>
      <c r="O115" s="131" t="str">
        <f>IFERROR(ROUND(Zaal!$S$1131,0),"")</f>
        <v/>
      </c>
      <c r="P115" s="131" t="str">
        <f>IF($D115="","",Zaal!$P$1130)</f>
        <v/>
      </c>
      <c r="Q115" s="131" t="str">
        <f>IF($D115="","",Zaal!$Q$1130)</f>
        <v/>
      </c>
      <c r="R115" s="131" t="str">
        <f>IF($D115="","",Zaal!$R$1130)</f>
        <v/>
      </c>
      <c r="S115" s="131" t="str">
        <f>IF($D115="","",Zaal!$S$1130)</f>
        <v/>
      </c>
      <c r="T115" s="133" t="str">
        <f>IF($D115="","",Zaal!$T$1130)</f>
        <v/>
      </c>
      <c r="U115" s="133" t="str">
        <f>IFERROR(IF(VLOOKUP(D115,TeamsZ,5,0)=0,"",VLOOKUP(D115,TeamsZ,5,0)),"")</f>
        <v/>
      </c>
      <c r="V115" s="133" t="str">
        <f t="shared" si="7"/>
        <v/>
      </c>
      <c r="W115" s="129" t="str">
        <f>IF($D115="","",Zaal!$G$5)</f>
        <v/>
      </c>
      <c r="X115" s="129" t="str">
        <f>IF($D115="","",IF(Zaal!$AE$1131=0,"",Zaal!$AE$1131))</f>
        <v/>
      </c>
      <c r="Y115" s="129" t="str">
        <f>IF($D115="","",IF(Zaal!$AF$1131=0,"",Zaal!$AF$1131))</f>
        <v/>
      </c>
    </row>
    <row r="116" spans="1:25" x14ac:dyDescent="0.2">
      <c r="A116" s="129" t="str">
        <f>IF($D116="","",Veld!$G$3)</f>
        <v/>
      </c>
      <c r="B116" s="129" t="str">
        <f>IF($D116="","",Veld!$E$2)</f>
        <v/>
      </c>
      <c r="C116" s="130" t="str">
        <f t="shared" si="6"/>
        <v/>
      </c>
      <c r="D116" s="130" t="str">
        <f>UPPER(Veld!C1151)</f>
        <v/>
      </c>
      <c r="E116" s="130" t="str">
        <f>IF($D116="","","Veld")</f>
        <v/>
      </c>
      <c r="F116" s="130" t="str">
        <f>IF($D116="","",Veld!$E$1151)</f>
        <v/>
      </c>
      <c r="G116" s="131" t="str">
        <f>IF($D116="","",Veld!$G$1151)</f>
        <v/>
      </c>
      <c r="H116" s="131" t="str">
        <f>IF($D116="","",Veld!$F$1151)</f>
        <v/>
      </c>
      <c r="I116" s="131" t="str">
        <f>IF($D116="","",Veld!$J$1151)</f>
        <v/>
      </c>
      <c r="J116" s="131" t="str">
        <f>IF($D116="","",Veld!$K$1151)</f>
        <v/>
      </c>
      <c r="K116" s="132" t="str">
        <f>IFERROR(ROUND(Veld!$L$1151,1),"")</f>
        <v/>
      </c>
      <c r="L116" s="131" t="str">
        <f>IFERROR(ROUND(Veld!$P$1151,0),"")</f>
        <v/>
      </c>
      <c r="M116" s="131" t="str">
        <f>IFERROR(ROUND(Veld!$Q$1151,0),"")</f>
        <v/>
      </c>
      <c r="N116" s="131" t="str">
        <f>IFERROR(ROUND(Veld!$R$1151,0),"")</f>
        <v/>
      </c>
      <c r="O116" s="131"/>
      <c r="P116" s="131" t="str">
        <f>IF($D116="","",Veld!$P$1150)</f>
        <v/>
      </c>
      <c r="Q116" s="131" t="str">
        <f>IF($D116="","",Veld!$Q$1150)</f>
        <v/>
      </c>
      <c r="R116" s="131" t="str">
        <f>IF($D116="","",Veld!$R$1150)</f>
        <v/>
      </c>
      <c r="S116" s="131"/>
      <c r="T116" s="133" t="str">
        <f>IF($D116="","",Veld!$T$1150)</f>
        <v/>
      </c>
      <c r="U116" s="133" t="str">
        <f>IFERROR(IF(VLOOKUP(D116,TeamsV,5,0)=0,"",VLOOKUP(D116,TeamsV,5,0)),"")</f>
        <v/>
      </c>
      <c r="V116" s="133" t="str">
        <f t="shared" si="7"/>
        <v/>
      </c>
      <c r="W116" s="129" t="str">
        <f>IF($D116="","",Veld!$G$5)</f>
        <v/>
      </c>
      <c r="X116" s="129" t="str">
        <f>IF($D116="","",IF(Veld!$AE$1151=0,"",Veld!$AE$1151))</f>
        <v/>
      </c>
      <c r="Y116" s="129" t="str">
        <f>IF($D116="","",IF(Veld!$AF$1151=0,"",Veld!$AF$1151))</f>
        <v/>
      </c>
    </row>
    <row r="117" spans="1:25" x14ac:dyDescent="0.2">
      <c r="A117" s="129" t="str">
        <f>IF($D117="","",Zaal!$G$3)</f>
        <v/>
      </c>
      <c r="B117" s="129" t="str">
        <f>IF($D117="","",Zaal!$E$2)</f>
        <v/>
      </c>
      <c r="C117" s="130" t="str">
        <f t="shared" si="6"/>
        <v/>
      </c>
      <c r="D117" s="130" t="str">
        <f>UPPER(Zaal!C1151)</f>
        <v/>
      </c>
      <c r="E117" s="130" t="str">
        <f>IF($D117="","","Zaal")</f>
        <v/>
      </c>
      <c r="F117" s="130" t="str">
        <f>IF($D117="","",Zaal!$E$1151)</f>
        <v/>
      </c>
      <c r="G117" s="131" t="str">
        <f>IF($D117="","",Zaal!$G$1151)</f>
        <v/>
      </c>
      <c r="H117" s="131" t="str">
        <f>IF($D117="","",Zaal!$F$1151)</f>
        <v/>
      </c>
      <c r="I117" s="131" t="str">
        <f>IF($D117="","",Zaal!$J$1151)</f>
        <v/>
      </c>
      <c r="J117" s="131" t="str">
        <f>IF($D117="","",Zaal!$K$1151)</f>
        <v/>
      </c>
      <c r="K117" s="132" t="str">
        <f>IFERROR(ROUND(Zaal!$L$1151,1),"")</f>
        <v/>
      </c>
      <c r="L117" s="131" t="str">
        <f>IFERROR(ROUND(Zaal!$P$1151,0),"")</f>
        <v/>
      </c>
      <c r="M117" s="131" t="str">
        <f>IFERROR(ROUND(Zaal!$Q$1151,0),"")</f>
        <v/>
      </c>
      <c r="N117" s="131" t="str">
        <f>IFERROR(ROUND(Zaal!$R$1151,0),"")</f>
        <v/>
      </c>
      <c r="O117" s="131" t="str">
        <f>IFERROR(ROUND(Zaal!$S$1151,0),"")</f>
        <v/>
      </c>
      <c r="P117" s="131" t="str">
        <f>IF($D117="","",Zaal!$P$1150)</f>
        <v/>
      </c>
      <c r="Q117" s="131" t="str">
        <f>IF($D117="","",Zaal!$Q$1150)</f>
        <v/>
      </c>
      <c r="R117" s="131" t="str">
        <f>IF($D117="","",Zaal!$R$1150)</f>
        <v/>
      </c>
      <c r="S117" s="131" t="str">
        <f>IF($D117="","",Zaal!$S$1150)</f>
        <v/>
      </c>
      <c r="T117" s="133" t="str">
        <f>IF($D117="","",Zaal!$T$1150)</f>
        <v/>
      </c>
      <c r="U117" s="133" t="str">
        <f>IFERROR(IF(VLOOKUP(D117,TeamsZ,5,0)=0,"",VLOOKUP(D117,TeamsZ,5,0)),"")</f>
        <v/>
      </c>
      <c r="V117" s="133" t="str">
        <f t="shared" si="7"/>
        <v/>
      </c>
      <c r="W117" s="129" t="str">
        <f>IF($D117="","",Zaal!$G$5)</f>
        <v/>
      </c>
      <c r="X117" s="129" t="str">
        <f>IF($D117="","",IF(Zaal!$AE$1151=0,"",Zaal!$AE$1151))</f>
        <v/>
      </c>
      <c r="Y117" s="129" t="str">
        <f>IF($D117="","",IF(Zaal!$AF$1151=0,"",Zaal!$AF$1151))</f>
        <v/>
      </c>
    </row>
    <row r="118" spans="1:25" x14ac:dyDescent="0.2">
      <c r="A118" s="129" t="str">
        <f>IF($D118="","",Veld!$G$3)</f>
        <v/>
      </c>
      <c r="B118" s="129" t="str">
        <f>IF($D118="","",Veld!$E$2)</f>
        <v/>
      </c>
      <c r="C118" s="130" t="str">
        <f t="shared" si="6"/>
        <v/>
      </c>
      <c r="D118" s="130" t="str">
        <f>UPPER(Veld!C1171)</f>
        <v/>
      </c>
      <c r="E118" s="130" t="str">
        <f>IF($D118="","","Veld")</f>
        <v/>
      </c>
      <c r="F118" s="130" t="str">
        <f>IF($D118="","",Veld!$E$1171)</f>
        <v/>
      </c>
      <c r="G118" s="131" t="str">
        <f>IF($D118="","",Veld!$G$1171)</f>
        <v/>
      </c>
      <c r="H118" s="131" t="str">
        <f>IF($D118="","",Veld!$F$1171)</f>
        <v/>
      </c>
      <c r="I118" s="131" t="str">
        <f>IF($D118="","",Veld!$J$1171)</f>
        <v/>
      </c>
      <c r="J118" s="131" t="str">
        <f>IF($D118="","",Veld!$K$1171)</f>
        <v/>
      </c>
      <c r="K118" s="132" t="str">
        <f>IFERROR(ROUND(Veld!$L$1171,1),"")</f>
        <v/>
      </c>
      <c r="L118" s="131" t="str">
        <f>IFERROR(ROUND(Veld!$P$1171,0),"")</f>
        <v/>
      </c>
      <c r="M118" s="131" t="str">
        <f>IFERROR(ROUND(Veld!$Q$1171,0),"")</f>
        <v/>
      </c>
      <c r="N118" s="131" t="str">
        <f>IFERROR(ROUND(Veld!$R$1171,0),"")</f>
        <v/>
      </c>
      <c r="O118" s="131"/>
      <c r="P118" s="131" t="str">
        <f>IF($D118="","",Veld!$P$1170)</f>
        <v/>
      </c>
      <c r="Q118" s="131" t="str">
        <f>IF($D118="","",Veld!$Q$1170)</f>
        <v/>
      </c>
      <c r="R118" s="131" t="str">
        <f>IF($D118="","",Veld!$R$1170)</f>
        <v/>
      </c>
      <c r="S118" s="131"/>
      <c r="T118" s="133" t="str">
        <f>IF($D118="","",Veld!$T$1170)</f>
        <v/>
      </c>
      <c r="U118" s="133" t="str">
        <f>IFERROR(IF(VLOOKUP(D118,TeamsV,5,0)=0,"",VLOOKUP(D118,TeamsV,5,0)),"")</f>
        <v/>
      </c>
      <c r="V118" s="133" t="str">
        <f t="shared" si="7"/>
        <v/>
      </c>
      <c r="W118" s="129" t="str">
        <f>IF($D118="","",Veld!$G$5)</f>
        <v/>
      </c>
      <c r="X118" s="129" t="str">
        <f>IF($D118="","",IF(Veld!$AE$1171=0,"",Veld!$AE$1171))</f>
        <v/>
      </c>
      <c r="Y118" s="129" t="str">
        <f>IF($D118="","",IF(Veld!$AF$1171=0,"",Veld!$AF$1171))</f>
        <v/>
      </c>
    </row>
    <row r="119" spans="1:25" x14ac:dyDescent="0.2">
      <c r="A119" s="129" t="str">
        <f>IF($D119="","",Zaal!$G$3)</f>
        <v/>
      </c>
      <c r="B119" s="129" t="str">
        <f>IF($D119="","",Zaal!$E$2)</f>
        <v/>
      </c>
      <c r="C119" s="130" t="str">
        <f t="shared" si="6"/>
        <v/>
      </c>
      <c r="D119" s="130" t="str">
        <f>UPPER(Zaal!C1171)</f>
        <v/>
      </c>
      <c r="E119" s="130" t="str">
        <f>IF($D119="","","Zaal")</f>
        <v/>
      </c>
      <c r="F119" s="130" t="str">
        <f>IF($D119="","",Zaal!$E$1171)</f>
        <v/>
      </c>
      <c r="G119" s="131" t="str">
        <f>IF($D119="","",Zaal!$G$1171)</f>
        <v/>
      </c>
      <c r="H119" s="131" t="str">
        <f>IF($D119="","",Zaal!$F$1171)</f>
        <v/>
      </c>
      <c r="I119" s="131" t="str">
        <f>IF($D119="","",Zaal!$J$1171)</f>
        <v/>
      </c>
      <c r="J119" s="131" t="str">
        <f>IF($D119="","",Zaal!$K$1171)</f>
        <v/>
      </c>
      <c r="K119" s="132" t="str">
        <f>IFERROR(ROUND(Zaal!$L$1171,1),"")</f>
        <v/>
      </c>
      <c r="L119" s="131" t="str">
        <f>IFERROR(ROUND(Zaal!$P$1171,0),"")</f>
        <v/>
      </c>
      <c r="M119" s="131" t="str">
        <f>IFERROR(ROUND(Zaal!$Q$1171,0),"")</f>
        <v/>
      </c>
      <c r="N119" s="131" t="str">
        <f>IFERROR(ROUND(Zaal!$R$1171,0),"")</f>
        <v/>
      </c>
      <c r="O119" s="131" t="str">
        <f>IFERROR(ROUND(Zaal!$S$1171,0),"")</f>
        <v/>
      </c>
      <c r="P119" s="131" t="str">
        <f>IF($D119="","",Zaal!$P$1170)</f>
        <v/>
      </c>
      <c r="Q119" s="131" t="str">
        <f>IF($D119="","",Zaal!$Q$1170)</f>
        <v/>
      </c>
      <c r="R119" s="131" t="str">
        <f>IF($D119="","",Zaal!$R$1170)</f>
        <v/>
      </c>
      <c r="S119" s="131" t="str">
        <f>IF($D119="","",Zaal!$S$1170)</f>
        <v/>
      </c>
      <c r="T119" s="133" t="str">
        <f>IF($D119="","",Zaal!$T$1170)</f>
        <v/>
      </c>
      <c r="U119" s="133" t="str">
        <f>IFERROR(IF(VLOOKUP(D119,TeamsZ,5,0)=0,"",VLOOKUP(D119,TeamsZ,5,0)),"")</f>
        <v/>
      </c>
      <c r="V119" s="133" t="str">
        <f t="shared" si="7"/>
        <v/>
      </c>
      <c r="W119" s="129" t="str">
        <f>IF($D119="","",Zaal!$G$5)</f>
        <v/>
      </c>
      <c r="X119" s="129" t="str">
        <f>IF($D119="","",IF(Zaal!$AE$1171=0,"",Zaal!$AE$1171))</f>
        <v/>
      </c>
      <c r="Y119" s="129" t="str">
        <f>IF($D119="","",IF(Zaal!$AF$1171=0,"",Zaal!$AF$1171))</f>
        <v/>
      </c>
    </row>
    <row r="120" spans="1:25" x14ac:dyDescent="0.2">
      <c r="A120" s="129" t="str">
        <f>IF($D120="","",Veld!$G$3)</f>
        <v/>
      </c>
      <c r="B120" s="129" t="str">
        <f>IF($D120="","",Veld!$E$2)</f>
        <v/>
      </c>
      <c r="C120" s="130" t="str">
        <f t="shared" si="6"/>
        <v/>
      </c>
      <c r="D120" s="130" t="str">
        <f>UPPER(Veld!C1191)</f>
        <v/>
      </c>
      <c r="E120" s="130" t="str">
        <f>IF($D120="","","Veld")</f>
        <v/>
      </c>
      <c r="F120" s="130" t="str">
        <f>IF($D120="","",Veld!$E$1191)</f>
        <v/>
      </c>
      <c r="G120" s="131" t="str">
        <f>IF($D120="","",Veld!$G$1191)</f>
        <v/>
      </c>
      <c r="H120" s="131" t="str">
        <f>IF($D120="","",Veld!$F$1191)</f>
        <v/>
      </c>
      <c r="I120" s="131" t="str">
        <f>IF($D120="","",Veld!$J$1191)</f>
        <v/>
      </c>
      <c r="J120" s="131" t="str">
        <f>IF($D120="","",Veld!$K$1191)</f>
        <v/>
      </c>
      <c r="K120" s="132" t="str">
        <f>IFERROR(ROUND(Veld!$L$1191,1),"")</f>
        <v/>
      </c>
      <c r="L120" s="131" t="str">
        <f>IFERROR(ROUND(Veld!$P$1191,0),"")</f>
        <v/>
      </c>
      <c r="M120" s="131" t="str">
        <f>IFERROR(ROUND(Veld!$Q$1191,0),"")</f>
        <v/>
      </c>
      <c r="N120" s="131" t="str">
        <f>IFERROR(ROUND(Veld!$R$1191,0),"")</f>
        <v/>
      </c>
      <c r="O120" s="131"/>
      <c r="P120" s="131" t="str">
        <f>IF($D120="","",Veld!$P$1190)</f>
        <v/>
      </c>
      <c r="Q120" s="131" t="str">
        <f>IF($D120="","",Veld!$Q$1190)</f>
        <v/>
      </c>
      <c r="R120" s="131" t="str">
        <f>IF($D120="","",Veld!$R$1190)</f>
        <v/>
      </c>
      <c r="S120" s="131"/>
      <c r="T120" s="133" t="str">
        <f>IF($D120="","",Veld!$T$1190)</f>
        <v/>
      </c>
      <c r="U120" s="133" t="str">
        <f>IFERROR(IF(VLOOKUP(D120,TeamsV,5,0)=0,"",VLOOKUP(D120,TeamsV,5,0)),"")</f>
        <v/>
      </c>
      <c r="V120" s="133" t="str">
        <f t="shared" si="7"/>
        <v/>
      </c>
      <c r="W120" s="129" t="str">
        <f>IF($D120="","",Veld!$G$5)</f>
        <v/>
      </c>
      <c r="X120" s="129" t="str">
        <f>IF($D120="","",IF(Veld!$AE$1191=0,"",Veld!$AE$1191))</f>
        <v/>
      </c>
      <c r="Y120" s="129" t="str">
        <f>IF($D120="","",IF(Veld!$AF$1191=0,"",Veld!$AF$1191))</f>
        <v/>
      </c>
    </row>
    <row r="121" spans="1:25" x14ac:dyDescent="0.2">
      <c r="A121" s="129" t="str">
        <f>IF($D121="","",Zaal!$G$3)</f>
        <v/>
      </c>
      <c r="B121" s="129" t="str">
        <f>IF($D121="","",Zaal!$E$2)</f>
        <v/>
      </c>
      <c r="C121" s="130" t="str">
        <f t="shared" si="6"/>
        <v/>
      </c>
      <c r="D121" s="130" t="str">
        <f>UPPER(Zaal!C1191)</f>
        <v/>
      </c>
      <c r="E121" s="130" t="str">
        <f>IF($D121="","","Zaal")</f>
        <v/>
      </c>
      <c r="F121" s="130" t="str">
        <f>IF($D121="","",Zaal!$E$1191)</f>
        <v/>
      </c>
      <c r="G121" s="131" t="str">
        <f>IF($D121="","",Zaal!$G$1191)</f>
        <v/>
      </c>
      <c r="H121" s="131" t="str">
        <f>IF($D121="","",Zaal!$F$1191)</f>
        <v/>
      </c>
      <c r="I121" s="131" t="str">
        <f>IF($D121="","",Zaal!$J$1191)</f>
        <v/>
      </c>
      <c r="J121" s="131" t="str">
        <f>IF($D121="","",Zaal!$K$1191)</f>
        <v/>
      </c>
      <c r="K121" s="132" t="str">
        <f>IFERROR(ROUND(Zaal!$L$1191,1),"")</f>
        <v/>
      </c>
      <c r="L121" s="131" t="str">
        <f>IFERROR(ROUND(Zaal!$P$1191,0),"")</f>
        <v/>
      </c>
      <c r="M121" s="131" t="str">
        <f>IFERROR(ROUND(Zaal!$Q$1191,0),"")</f>
        <v/>
      </c>
      <c r="N121" s="131" t="str">
        <f>IFERROR(ROUND(Zaal!$R$1191,0),"")</f>
        <v/>
      </c>
      <c r="O121" s="131" t="str">
        <f>IFERROR(ROUND(Zaal!$S$1191,0),"")</f>
        <v/>
      </c>
      <c r="P121" s="131" t="str">
        <f>IF($D121="","",Zaal!$P$1190)</f>
        <v/>
      </c>
      <c r="Q121" s="131" t="str">
        <f>IF($D121="","",Zaal!$Q$1190)</f>
        <v/>
      </c>
      <c r="R121" s="131" t="str">
        <f>IF($D121="","",Zaal!$R$1190)</f>
        <v/>
      </c>
      <c r="S121" s="131" t="str">
        <f>IF($D121="","",Zaal!$S$1190)</f>
        <v/>
      </c>
      <c r="T121" s="133" t="str">
        <f>IF($D121="","",Zaal!$T$1190)</f>
        <v/>
      </c>
      <c r="U121" s="133" t="str">
        <f>IFERROR(IF(VLOOKUP(D121,TeamsZ,5,0)=0,"",VLOOKUP(D121,TeamsZ,5,0)),"")</f>
        <v/>
      </c>
      <c r="V121" s="133" t="str">
        <f t="shared" si="7"/>
        <v/>
      </c>
      <c r="W121" s="129" t="str">
        <f>IF($D121="","",Zaal!$G$5)</f>
        <v/>
      </c>
      <c r="X121" s="129" t="str">
        <f>IF($D121="","",IF(Zaal!$AE$1191=0,"",Zaal!$AE$1191))</f>
        <v/>
      </c>
      <c r="Y121" s="129" t="str">
        <f>IF($D121="","",IF(Zaal!$AF$1191=0,"",Zaal!$AF$1191))</f>
        <v/>
      </c>
    </row>
    <row r="122" spans="1:25" x14ac:dyDescent="0.2">
      <c r="A122" s="129" t="str">
        <f>IF($D122="","",Veld!$G$3)</f>
        <v/>
      </c>
      <c r="B122" s="129" t="str">
        <f>IF($D122="","",Veld!$E$2)</f>
        <v/>
      </c>
      <c r="C122" s="130" t="str">
        <f t="shared" si="6"/>
        <v/>
      </c>
      <c r="D122" s="130" t="str">
        <f>UPPER(Veld!C1211)</f>
        <v/>
      </c>
      <c r="E122" s="130" t="str">
        <f>IF($D122="","","Veld")</f>
        <v/>
      </c>
      <c r="F122" s="130" t="str">
        <f>IF($D122="","",Veld!$E$1211)</f>
        <v/>
      </c>
      <c r="G122" s="131" t="str">
        <f>IF($D122="","",Veld!$G$1211)</f>
        <v/>
      </c>
      <c r="H122" s="131" t="str">
        <f>IF($D122="","",Veld!$F$1211)</f>
        <v/>
      </c>
      <c r="I122" s="131" t="str">
        <f>IF($D122="","",Veld!$J$1211)</f>
        <v/>
      </c>
      <c r="J122" s="131" t="str">
        <f>IF($D122="","",Veld!$K$1211)</f>
        <v/>
      </c>
      <c r="K122" s="132" t="str">
        <f>IFERROR(ROUND(Veld!$L$1211,1),"")</f>
        <v/>
      </c>
      <c r="L122" s="131" t="str">
        <f>IFERROR(ROUND(Veld!$P$1211,0),"")</f>
        <v/>
      </c>
      <c r="M122" s="131" t="str">
        <f>IFERROR(ROUND(Veld!$Q$1211,0),"")</f>
        <v/>
      </c>
      <c r="N122" s="131" t="str">
        <f>IFERROR(ROUND(Veld!$R$1211,0),"")</f>
        <v/>
      </c>
      <c r="O122" s="131"/>
      <c r="P122" s="131" t="str">
        <f>IF($D122="","",Veld!$P$1210)</f>
        <v/>
      </c>
      <c r="Q122" s="131" t="str">
        <f>IF($D122="","",Veld!$Q$1210)</f>
        <v/>
      </c>
      <c r="R122" s="131" t="str">
        <f>IF($D122="","",Veld!$R$1210)</f>
        <v/>
      </c>
      <c r="S122" s="131"/>
      <c r="T122" s="133" t="str">
        <f>IF($D122="","",Veld!$T$1210)</f>
        <v/>
      </c>
      <c r="U122" s="133" t="str">
        <f>IFERROR(IF(VLOOKUP(D122,TeamsV,5,0)=0,"",VLOOKUP(D122,TeamsV,5,0)),"")</f>
        <v/>
      </c>
      <c r="V122" s="133" t="str">
        <f t="shared" si="7"/>
        <v/>
      </c>
      <c r="W122" s="129" t="str">
        <f>IF($D122="","",Veld!$G$5)</f>
        <v/>
      </c>
      <c r="X122" s="129" t="str">
        <f>IF($D122="","",IF(Veld!$AE$1211=0,"",Veld!$AE$1211))</f>
        <v/>
      </c>
      <c r="Y122" s="129" t="str">
        <f>IF($D122="","",IF(Veld!$AF$1211=0,"",Veld!$AF$1211))</f>
        <v/>
      </c>
    </row>
    <row r="123" spans="1:25" x14ac:dyDescent="0.2">
      <c r="A123" s="129" t="str">
        <f>IF($D123="","",Zaal!$G$3)</f>
        <v/>
      </c>
      <c r="B123" s="129" t="str">
        <f>IF($D123="","",Zaal!$E$2)</f>
        <v/>
      </c>
      <c r="C123" s="130" t="str">
        <f t="shared" si="6"/>
        <v/>
      </c>
      <c r="D123" s="130" t="str">
        <f>UPPER(Zaal!C1211)</f>
        <v/>
      </c>
      <c r="E123" s="130" t="str">
        <f>IF($D123="","","Zaal")</f>
        <v/>
      </c>
      <c r="F123" s="130" t="str">
        <f>IF($D123="","",Zaal!$E$1211)</f>
        <v/>
      </c>
      <c r="G123" s="131" t="str">
        <f>IF($D123="","",Zaal!$G$1211)</f>
        <v/>
      </c>
      <c r="H123" s="131" t="str">
        <f>IF($D123="","",Zaal!$F$1211)</f>
        <v/>
      </c>
      <c r="I123" s="131" t="str">
        <f>IF($D123="","",Zaal!$J$1211)</f>
        <v/>
      </c>
      <c r="J123" s="131" t="str">
        <f>IF($D123="","",Zaal!$K$1211)</f>
        <v/>
      </c>
      <c r="K123" s="132" t="str">
        <f>IFERROR(ROUND(Zaal!$L$1211,1),"")</f>
        <v/>
      </c>
      <c r="L123" s="131" t="str">
        <f>IFERROR(ROUND(Zaal!$P$1211,0),"")</f>
        <v/>
      </c>
      <c r="M123" s="131" t="str">
        <f>IFERROR(ROUND(Zaal!$Q$1211,0),"")</f>
        <v/>
      </c>
      <c r="N123" s="131" t="str">
        <f>IFERROR(ROUND(Zaal!$R$1211,0),"")</f>
        <v/>
      </c>
      <c r="O123" s="131" t="str">
        <f>IFERROR(ROUND(Zaal!$S$1211,0),"")</f>
        <v/>
      </c>
      <c r="P123" s="131" t="str">
        <f>IF($D123="","",Zaal!$P$1210)</f>
        <v/>
      </c>
      <c r="Q123" s="131" t="str">
        <f>IF($D123="","",Zaal!$Q$1210)</f>
        <v/>
      </c>
      <c r="R123" s="131" t="str">
        <f>IF($D123="","",Zaal!$R$1210)</f>
        <v/>
      </c>
      <c r="S123" s="131" t="str">
        <f>IF($D123="","",Zaal!$S$1210)</f>
        <v/>
      </c>
      <c r="T123" s="133" t="str">
        <f>IF($D123="","",Zaal!$T$1210)</f>
        <v/>
      </c>
      <c r="U123" s="133" t="str">
        <f>IFERROR(IF(VLOOKUP(D123,TeamsZ,5,0)=0,"",VLOOKUP(D123,TeamsZ,5,0)),"")</f>
        <v/>
      </c>
      <c r="V123" s="133" t="str">
        <f t="shared" si="7"/>
        <v/>
      </c>
      <c r="W123" s="129" t="str">
        <f>IF($D123="","",Zaal!$G$5)</f>
        <v/>
      </c>
      <c r="X123" s="129" t="str">
        <f>IF($D123="","",IF(Zaal!$AE$1211=0,"",Zaal!$AE$1211))</f>
        <v/>
      </c>
      <c r="Y123" s="129" t="str">
        <f>IF($D123="","",IF(Zaal!$AF$1211=0,"",Zaal!$AF$1211))</f>
        <v/>
      </c>
    </row>
    <row r="124" spans="1:25" x14ac:dyDescent="0.2">
      <c r="A124" s="129" t="str">
        <f>IF($D124="","",Veld!$G$3)</f>
        <v/>
      </c>
      <c r="B124" s="129" t="str">
        <f>IF($D124="","",Veld!$E$2)</f>
        <v/>
      </c>
      <c r="C124" s="130" t="str">
        <f t="shared" si="6"/>
        <v/>
      </c>
      <c r="D124" s="130" t="str">
        <f>UPPER(Veld!C1231)</f>
        <v/>
      </c>
      <c r="E124" s="130" t="str">
        <f>IF($D124="","","Veld")</f>
        <v/>
      </c>
      <c r="F124" s="130" t="str">
        <f>IF($D124="","",Veld!$E$1231)</f>
        <v/>
      </c>
      <c r="G124" s="131" t="str">
        <f>IF($D124="","",Veld!$G$1231)</f>
        <v/>
      </c>
      <c r="H124" s="131" t="str">
        <f>IF($D124="","",Veld!$F$1231)</f>
        <v/>
      </c>
      <c r="I124" s="131" t="str">
        <f>IF($D124="","",Veld!$J$1231)</f>
        <v/>
      </c>
      <c r="J124" s="131" t="str">
        <f>IF($D124="","",Veld!$K$1231)</f>
        <v/>
      </c>
      <c r="K124" s="132" t="str">
        <f>IFERROR(ROUND(Veld!$L$1231,1),"")</f>
        <v/>
      </c>
      <c r="L124" s="131" t="str">
        <f>IFERROR(ROUND(Veld!$P$1231,0),"")</f>
        <v/>
      </c>
      <c r="M124" s="131" t="str">
        <f>IFERROR(ROUND(Veld!$Q$1231,0),"")</f>
        <v/>
      </c>
      <c r="N124" s="131" t="str">
        <f>IFERROR(ROUND(Veld!$R$1231,0),"")</f>
        <v/>
      </c>
      <c r="O124" s="131"/>
      <c r="P124" s="131" t="str">
        <f>IF($D124="","",Veld!$P$1230)</f>
        <v/>
      </c>
      <c r="Q124" s="131" t="str">
        <f>IF($D124="","",Veld!$Q$1230)</f>
        <v/>
      </c>
      <c r="R124" s="131" t="str">
        <f>IF($D124="","",Veld!$R$1230)</f>
        <v/>
      </c>
      <c r="S124" s="131"/>
      <c r="T124" s="133" t="str">
        <f>IF($D124="","",Veld!$T$1230)</f>
        <v/>
      </c>
      <c r="U124" s="133" t="str">
        <f>IFERROR(IF(VLOOKUP(D124,TeamsV,5,0)=0,"",VLOOKUP(D124,TeamsV,5,0)),"")</f>
        <v/>
      </c>
      <c r="V124" s="133" t="str">
        <f t="shared" si="7"/>
        <v/>
      </c>
      <c r="W124" s="129" t="str">
        <f>IF($D124="","",Veld!$G$5)</f>
        <v/>
      </c>
      <c r="X124" s="129" t="str">
        <f>IF($D124="","",IF(Veld!$AE$1231=0,"",Veld!$AE$1231))</f>
        <v/>
      </c>
      <c r="Y124" s="129" t="str">
        <f>IF($D124="","",IF(Veld!$AF$1231=0,"",Veld!$AF$1231))</f>
        <v/>
      </c>
    </row>
    <row r="125" spans="1:25" x14ac:dyDescent="0.2">
      <c r="A125" s="129" t="str">
        <f>IF($D125="","",Zaal!$G$3)</f>
        <v/>
      </c>
      <c r="B125" s="129" t="str">
        <f>IF($D125="","",Zaal!$E$2)</f>
        <v/>
      </c>
      <c r="C125" s="130" t="str">
        <f t="shared" si="6"/>
        <v/>
      </c>
      <c r="D125" s="130" t="str">
        <f>UPPER(Zaal!C1231)</f>
        <v/>
      </c>
      <c r="E125" s="130" t="str">
        <f>IF($D125="","","Zaal")</f>
        <v/>
      </c>
      <c r="F125" s="130" t="str">
        <f>IF($D125="","",Zaal!$E$1231)</f>
        <v/>
      </c>
      <c r="G125" s="131" t="str">
        <f>IF($D125="","",Zaal!$G$1231)</f>
        <v/>
      </c>
      <c r="H125" s="131" t="str">
        <f>IF($D125="","",Zaal!$F$1231)</f>
        <v/>
      </c>
      <c r="I125" s="131" t="str">
        <f>IF($D125="","",Zaal!$J$1231)</f>
        <v/>
      </c>
      <c r="J125" s="131" t="str">
        <f>IF($D125="","",Zaal!$K$1231)</f>
        <v/>
      </c>
      <c r="K125" s="132" t="str">
        <f>IFERROR(ROUND(Zaal!$L$1231,1),"")</f>
        <v/>
      </c>
      <c r="L125" s="131" t="str">
        <f>IFERROR(ROUND(Zaal!$P$1231,0),"")</f>
        <v/>
      </c>
      <c r="M125" s="131" t="str">
        <f>IFERROR(ROUND(Zaal!$Q$1231,0),"")</f>
        <v/>
      </c>
      <c r="N125" s="131" t="str">
        <f>IFERROR(ROUND(Zaal!$R$1231,0),"")</f>
        <v/>
      </c>
      <c r="O125" s="131" t="str">
        <f>IFERROR(ROUND(Zaal!$S$1231,0),"")</f>
        <v/>
      </c>
      <c r="P125" s="131" t="str">
        <f>IF($D125="","",Zaal!$P$1230)</f>
        <v/>
      </c>
      <c r="Q125" s="131" t="str">
        <f>IF($D125="","",Zaal!$Q$1230)</f>
        <v/>
      </c>
      <c r="R125" s="131" t="str">
        <f>IF($D125="","",Zaal!$R$1230)</f>
        <v/>
      </c>
      <c r="S125" s="131" t="str">
        <f>IF($D125="","",Zaal!$S$1230)</f>
        <v/>
      </c>
      <c r="T125" s="133" t="str">
        <f>IF($D125="","",Zaal!$T$1230)</f>
        <v/>
      </c>
      <c r="U125" s="133" t="str">
        <f>IFERROR(IF(VLOOKUP(D125,TeamsZ,5,0)=0,"",VLOOKUP(D125,TeamsZ,5,0)),"")</f>
        <v/>
      </c>
      <c r="V125" s="133" t="str">
        <f t="shared" si="7"/>
        <v/>
      </c>
      <c r="W125" s="129" t="str">
        <f>IF($D125="","",Zaal!$G$5)</f>
        <v/>
      </c>
      <c r="X125" s="129" t="str">
        <f>IF($D125="","",IF(Zaal!$AE$1231=0,"",Zaal!$AE$1231))</f>
        <v/>
      </c>
      <c r="Y125" s="129" t="str">
        <f>IF($D125="","",IF(Zaal!$AF$1231=0,"",Zaal!$AF$1231))</f>
        <v/>
      </c>
    </row>
    <row r="126" spans="1:25" x14ac:dyDescent="0.2">
      <c r="A126" s="129" t="str">
        <f>IF($D126="","",Veld!$G$3)</f>
        <v/>
      </c>
      <c r="B126" s="129" t="str">
        <f>IF($D126="","",Veld!$E$2)</f>
        <v/>
      </c>
      <c r="C126" s="130" t="str">
        <f t="shared" si="6"/>
        <v/>
      </c>
      <c r="D126" s="130" t="str">
        <f>UPPER(Veld!C1251)</f>
        <v/>
      </c>
      <c r="E126" s="130" t="str">
        <f>IF($D126="","","Veld")</f>
        <v/>
      </c>
      <c r="F126" s="130" t="str">
        <f>IF($D126="","",Veld!$E$1251)</f>
        <v/>
      </c>
      <c r="G126" s="131" t="str">
        <f>IF($D126="","",Veld!$G$1251)</f>
        <v/>
      </c>
      <c r="H126" s="131" t="str">
        <f>IF($D126="","",Veld!$F$1251)</f>
        <v/>
      </c>
      <c r="I126" s="131" t="str">
        <f>IF($D126="","",Veld!$J$1251)</f>
        <v/>
      </c>
      <c r="J126" s="131" t="str">
        <f>IF($D126="","",Veld!$K$1251)</f>
        <v/>
      </c>
      <c r="K126" s="132" t="str">
        <f>IFERROR(ROUND(Veld!$L$1251,1),"")</f>
        <v/>
      </c>
      <c r="L126" s="131" t="str">
        <f>IFERROR(ROUND(Veld!$P$1251,0),"")</f>
        <v/>
      </c>
      <c r="M126" s="131" t="str">
        <f>IFERROR(ROUND(Veld!$Q$1251,0),"")</f>
        <v/>
      </c>
      <c r="N126" s="131" t="str">
        <f>IFERROR(ROUND(Veld!$R$1251,0),"")</f>
        <v/>
      </c>
      <c r="O126" s="131"/>
      <c r="P126" s="131" t="str">
        <f>IF($D126="","",Veld!$P$1250)</f>
        <v/>
      </c>
      <c r="Q126" s="131" t="str">
        <f>IF($D126="","",Veld!$Q$1250)</f>
        <v/>
      </c>
      <c r="R126" s="131" t="str">
        <f>IF($D126="","",Veld!$R$1250)</f>
        <v/>
      </c>
      <c r="S126" s="131"/>
      <c r="T126" s="133" t="str">
        <f>IF($D126="","",Veld!$T$1250)</f>
        <v/>
      </c>
      <c r="U126" s="133" t="str">
        <f>IFERROR(IF(VLOOKUP(D126,TeamsV,5,0)=0,"",VLOOKUP(D126,TeamsV,5,0)),"")</f>
        <v/>
      </c>
      <c r="V126" s="133" t="str">
        <f t="shared" si="7"/>
        <v/>
      </c>
      <c r="W126" s="129" t="str">
        <f>IF($D126="","",Veld!$G$5)</f>
        <v/>
      </c>
      <c r="X126" s="129" t="str">
        <f>IF($D126="","",IF(Veld!$AE$1251=0,"",Veld!$AE$1251))</f>
        <v/>
      </c>
      <c r="Y126" s="129" t="str">
        <f>IF($D126="","",IF(Veld!$AF$1251=0,"",Veld!$AF$1251))</f>
        <v/>
      </c>
    </row>
    <row r="127" spans="1:25" x14ac:dyDescent="0.2">
      <c r="A127" s="129" t="str">
        <f>IF($D127="","",Zaal!$G$3)</f>
        <v/>
      </c>
      <c r="B127" s="129" t="str">
        <f>IF($D127="","",Zaal!$E$2)</f>
        <v/>
      </c>
      <c r="C127" s="130" t="str">
        <f t="shared" si="6"/>
        <v/>
      </c>
      <c r="D127" s="130" t="str">
        <f>UPPER(Zaal!C1251)</f>
        <v/>
      </c>
      <c r="E127" s="130" t="str">
        <f>IF($D127="","","Zaal")</f>
        <v/>
      </c>
      <c r="F127" s="130" t="str">
        <f>IF($D127="","",Zaal!$E$1251)</f>
        <v/>
      </c>
      <c r="G127" s="131" t="str">
        <f>IF($D127="","",Zaal!$G$1251)</f>
        <v/>
      </c>
      <c r="H127" s="131" t="str">
        <f>IF($D127="","",Zaal!$F$1251)</f>
        <v/>
      </c>
      <c r="I127" s="131" t="str">
        <f>IF($D127="","",Zaal!$J$1251)</f>
        <v/>
      </c>
      <c r="J127" s="131" t="str">
        <f>IF($D127="","",Zaal!$K$1251)</f>
        <v/>
      </c>
      <c r="K127" s="132" t="str">
        <f>IFERROR(ROUND(Zaal!$L$1251,1),"")</f>
        <v/>
      </c>
      <c r="L127" s="131" t="str">
        <f>IFERROR(ROUND(Zaal!$P$1251,0),"")</f>
        <v/>
      </c>
      <c r="M127" s="131" t="str">
        <f>IFERROR(ROUND(Zaal!$Q$1251,0),"")</f>
        <v/>
      </c>
      <c r="N127" s="131" t="str">
        <f>IFERROR(ROUND(Zaal!$R$1251,0),"")</f>
        <v/>
      </c>
      <c r="O127" s="131" t="str">
        <f>IFERROR(ROUND(Zaal!$S$1251,0),"")</f>
        <v/>
      </c>
      <c r="P127" s="131" t="str">
        <f>IF($D127="","",Zaal!$P$1250)</f>
        <v/>
      </c>
      <c r="Q127" s="131" t="str">
        <f>IF($D127="","",Zaal!$Q$1250)</f>
        <v/>
      </c>
      <c r="R127" s="131" t="str">
        <f>IF($D127="","",Zaal!$R$1250)</f>
        <v/>
      </c>
      <c r="S127" s="131" t="str">
        <f>IF($D127="","",Zaal!$S$1250)</f>
        <v/>
      </c>
      <c r="T127" s="133" t="str">
        <f>IF($D127="","",Zaal!$T$1250)</f>
        <v/>
      </c>
      <c r="U127" s="133" t="str">
        <f>IFERROR(IF(VLOOKUP(D127,TeamsZ,5,0)=0,"",VLOOKUP(D127,TeamsZ,5,0)),"")</f>
        <v/>
      </c>
      <c r="V127" s="133" t="str">
        <f t="shared" si="7"/>
        <v/>
      </c>
      <c r="W127" s="129" t="str">
        <f>IF($D127="","",Zaal!$G$5)</f>
        <v/>
      </c>
      <c r="X127" s="129" t="str">
        <f>IF($D127="","",IF(Zaal!$AE$1251=0,"",Zaal!$AE$1251))</f>
        <v/>
      </c>
      <c r="Y127" s="129" t="str">
        <f>IF($D127="","",IF(Zaal!$AF$1251=0,"",Zaal!$AF$1251))</f>
        <v/>
      </c>
    </row>
    <row r="128" spans="1:25" x14ac:dyDescent="0.2">
      <c r="A128" s="129" t="str">
        <f>IF($D128="","",Veld!$G$3)</f>
        <v/>
      </c>
      <c r="B128" s="129" t="str">
        <f>IF($D128="","",Veld!$E$2)</f>
        <v/>
      </c>
      <c r="C128" s="130" t="str">
        <f t="shared" si="6"/>
        <v/>
      </c>
      <c r="D128" s="130" t="str">
        <f>UPPER(Veld!C1271)</f>
        <v/>
      </c>
      <c r="E128" s="130" t="str">
        <f>IF($D128="","","Veld")</f>
        <v/>
      </c>
      <c r="F128" s="130" t="str">
        <f>IF($D128="","",Veld!$E$1271)</f>
        <v/>
      </c>
      <c r="G128" s="131" t="str">
        <f>IF($D128="","",Veld!$G$1271)</f>
        <v/>
      </c>
      <c r="H128" s="131" t="str">
        <f>IF($D128="","",Veld!$F$1271)</f>
        <v/>
      </c>
      <c r="I128" s="131" t="str">
        <f>IF($D128="","",Veld!$J$1271)</f>
        <v/>
      </c>
      <c r="J128" s="131" t="str">
        <f>IF($D128="","",Veld!$K$1271)</f>
        <v/>
      </c>
      <c r="K128" s="132" t="str">
        <f>IFERROR(ROUND(Veld!$L$1271,1),"")</f>
        <v/>
      </c>
      <c r="L128" s="131" t="str">
        <f>IFERROR(ROUND(Veld!$P$1271,0),"")</f>
        <v/>
      </c>
      <c r="M128" s="131" t="str">
        <f>IFERROR(ROUND(Veld!$Q$1271,0),"")</f>
        <v/>
      </c>
      <c r="N128" s="131" t="str">
        <f>IFERROR(ROUND(Veld!$R$1271,0),"")</f>
        <v/>
      </c>
      <c r="O128" s="131"/>
      <c r="P128" s="131" t="str">
        <f>IF($D128="","",Veld!$P$1270)</f>
        <v/>
      </c>
      <c r="Q128" s="131" t="str">
        <f>IF($D128="","",Veld!$Q$1270)</f>
        <v/>
      </c>
      <c r="R128" s="131" t="str">
        <f>IF($D128="","",Veld!$R$1270)</f>
        <v/>
      </c>
      <c r="S128" s="131"/>
      <c r="T128" s="133" t="str">
        <f>IF($D128="","",Veld!$T$1270)</f>
        <v/>
      </c>
      <c r="U128" s="133" t="str">
        <f>IFERROR(IF(VLOOKUP(D128,TeamsV,5,0)=0,"",VLOOKUP(D128,TeamsV,5,0)),"")</f>
        <v/>
      </c>
      <c r="V128" s="133" t="str">
        <f t="shared" si="7"/>
        <v/>
      </c>
      <c r="W128" s="129" t="str">
        <f>IF($D128="","",Veld!$G$5)</f>
        <v/>
      </c>
      <c r="X128" s="129" t="str">
        <f>IF($D128="","",IF(Veld!$AE$1271=0,"",Veld!$AE$1271))</f>
        <v/>
      </c>
      <c r="Y128" s="129" t="str">
        <f>IF($D128="","",IF(Veld!$AF$1271=0,"",Veld!$AF$1271))</f>
        <v/>
      </c>
    </row>
    <row r="129" spans="1:25" x14ac:dyDescent="0.2">
      <c r="A129" s="129" t="str">
        <f>IF($D129="","",Zaal!$G$3)</f>
        <v/>
      </c>
      <c r="B129" s="129" t="str">
        <f>IF($D129="","",Zaal!$E$2)</f>
        <v/>
      </c>
      <c r="C129" s="130" t="str">
        <f t="shared" si="6"/>
        <v/>
      </c>
      <c r="D129" s="130" t="str">
        <f>UPPER(Zaal!C1271)</f>
        <v/>
      </c>
      <c r="E129" s="130" t="str">
        <f>IF($D129="","","Zaal")</f>
        <v/>
      </c>
      <c r="F129" s="130" t="str">
        <f>IF($D129="","",Zaal!$E$1271)</f>
        <v/>
      </c>
      <c r="G129" s="131" t="str">
        <f>IF($D129="","",Zaal!$G$1271)</f>
        <v/>
      </c>
      <c r="H129" s="131" t="str">
        <f>IF($D129="","",Zaal!$F$1271)</f>
        <v/>
      </c>
      <c r="I129" s="131" t="str">
        <f>IF($D129="","",Zaal!$J$1271)</f>
        <v/>
      </c>
      <c r="J129" s="131" t="str">
        <f>IF($D129="","",Zaal!$K$1271)</f>
        <v/>
      </c>
      <c r="K129" s="132" t="str">
        <f>IFERROR(ROUND(Zaal!$L$1271,1),"")</f>
        <v/>
      </c>
      <c r="L129" s="131" t="str">
        <f>IFERROR(ROUND(Zaal!$P$1271,0),"")</f>
        <v/>
      </c>
      <c r="M129" s="131" t="str">
        <f>IFERROR(ROUND(Zaal!$Q$1271,0),"")</f>
        <v/>
      </c>
      <c r="N129" s="131" t="str">
        <f>IFERROR(ROUND(Zaal!$R$1271,0),"")</f>
        <v/>
      </c>
      <c r="O129" s="131" t="str">
        <f>IFERROR(ROUND(Zaal!$S$1271,0),"")</f>
        <v/>
      </c>
      <c r="P129" s="131" t="str">
        <f>IF($D129="","",Zaal!$P$1270)</f>
        <v/>
      </c>
      <c r="Q129" s="131" t="str">
        <f>IF($D129="","",Zaal!$Q$1270)</f>
        <v/>
      </c>
      <c r="R129" s="131" t="str">
        <f>IF($D129="","",Zaal!$R$1270)</f>
        <v/>
      </c>
      <c r="S129" s="131" t="str">
        <f>IF($D129="","",Zaal!$S$1270)</f>
        <v/>
      </c>
      <c r="T129" s="133" t="str">
        <f>IF($D129="","",Zaal!$T$1270)</f>
        <v/>
      </c>
      <c r="U129" s="133" t="str">
        <f>IFERROR(IF(VLOOKUP(D129,TeamsZ,5,0)=0,"",VLOOKUP(D129,TeamsZ,5,0)),"")</f>
        <v/>
      </c>
      <c r="V129" s="133" t="str">
        <f t="shared" si="7"/>
        <v/>
      </c>
      <c r="W129" s="129" t="str">
        <f>IF($D129="","",Zaal!$G$5)</f>
        <v/>
      </c>
      <c r="X129" s="129" t="str">
        <f>IF($D129="","",IF(Zaal!$AE$1271=0,"",Zaal!$AE$1271))</f>
        <v/>
      </c>
      <c r="Y129" s="129" t="str">
        <f>IF($D129="","",IF(Zaal!$AF$1271=0,"",Zaal!$AF$1271))</f>
        <v/>
      </c>
    </row>
  </sheetData>
  <sheetProtection password="CA7A" sheet="1" objects="1" scenarios="1"/>
  <customSheetViews>
    <customSheetView guid="{1B185DFC-D55B-4228-8730-0095ADC6AB88}">
      <pane ySplit="1" topLeftCell="A2" activePane="bottomLeft" state="frozen"/>
      <selection pane="bottomLeft" activeCell="K41" sqref="K41"/>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
      <selection pane="bottomLeft" activeCell="A2" sqref="A2"/>
      <pageMargins left="0.7" right="0.7" top="0.75" bottom="0.75" header="0.3" footer="0.3"/>
      <pageSetup paperSize="9" orientation="portrait" r:id="rId1"/>
    </customSheetView>
    <customSheetView guid="{31784761-D1EA-4590-8692-13B1749AE3CA}">
      <pane ySplit="1" topLeftCell="A2" activePane="bottomLeft" state="frozen"/>
      <selection pane="bottomLeft" activeCell="A2" sqref="A2"/>
      <pageMargins left="0.7" right="0.7" top="0.75" bottom="0.75" header="0.3" footer="0.3"/>
      <pageSetup paperSize="9" orientation="portrait" r:id="rId2"/>
    </customSheetView>
    <customSheetView guid="{9B880FFF-D6F2-498F-BCF4-A061799698C0}">
      <pane ySplit="1" topLeftCell="A2" activePane="bottomLeft" state="frozen"/>
      <selection pane="bottomLeft" activeCell="A2" sqref="A2"/>
      <pageMargins left="0.7" right="0.7" top="0.75" bottom="0.75" header="0.3" footer="0.3"/>
    </customSheetView>
  </customSheetView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48" r:id="rId6" name="Button 8">
              <controlPr defaultSize="0" print="0" autoFill="0" autoPict="0" macro="[0]!KopieSortOpgave">
                <anchor moveWithCells="1" sizeWithCells="1">
                  <from>
                    <xdr:col>26</xdr:col>
                    <xdr:colOff>9525</xdr:colOff>
                    <xdr:row>1</xdr:row>
                    <xdr:rowOff>0</xdr:rowOff>
                  </from>
                  <to>
                    <xdr:col>27</xdr:col>
                    <xdr:colOff>485775</xdr:colOff>
                    <xdr:row>3</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L131"/>
  <sheetViews>
    <sheetView workbookViewId="0">
      <pane ySplit="1" topLeftCell="A2" activePane="bottomLeft" state="frozenSplit"/>
      <selection pane="bottomLeft" activeCell="A2" sqref="A2"/>
    </sheetView>
  </sheetViews>
  <sheetFormatPr defaultRowHeight="12.75" x14ac:dyDescent="0.2"/>
  <cols>
    <col min="1" max="1" width="6.28515625" style="144" bestFit="1" customWidth="1"/>
    <col min="2" max="2" width="6.28515625" style="145" bestFit="1" customWidth="1"/>
    <col min="3" max="3" width="6.140625" style="145" bestFit="1" customWidth="1"/>
    <col min="4" max="4" width="9.28515625" style="145" bestFit="1" customWidth="1"/>
    <col min="5" max="5" width="5" style="146" bestFit="1" customWidth="1"/>
    <col min="6" max="6" width="4.5703125" style="145" bestFit="1" customWidth="1"/>
    <col min="7" max="7" width="6.140625" style="147" bestFit="1" customWidth="1"/>
    <col min="8" max="8" width="4.5703125" style="148" bestFit="1" customWidth="1"/>
    <col min="9" max="10" width="4.42578125" style="148" bestFit="1" customWidth="1"/>
    <col min="11" max="11" width="4.5703125" style="148" bestFit="1" customWidth="1"/>
    <col min="12" max="12" width="1.5703125" style="149" bestFit="1" customWidth="1"/>
    <col min="13" max="16384" width="9.140625" style="150"/>
  </cols>
  <sheetData>
    <row r="1" spans="1:12" s="143" customFormat="1" ht="12.75" customHeight="1" x14ac:dyDescent="0.2">
      <c r="A1" s="138" t="s">
        <v>6591</v>
      </c>
      <c r="B1" s="139" t="s">
        <v>6596</v>
      </c>
      <c r="C1" s="139" t="s">
        <v>4</v>
      </c>
      <c r="D1" s="139" t="s">
        <v>6597</v>
      </c>
      <c r="E1" s="140" t="s">
        <v>6598</v>
      </c>
      <c r="F1" s="139" t="s">
        <v>6527</v>
      </c>
      <c r="G1" s="141" t="s">
        <v>6599</v>
      </c>
      <c r="H1" s="142" t="s">
        <v>8204</v>
      </c>
      <c r="I1" s="142" t="s">
        <v>8205</v>
      </c>
      <c r="J1" s="142" t="s">
        <v>8206</v>
      </c>
      <c r="K1" s="142" t="s">
        <v>8204</v>
      </c>
      <c r="L1" s="260" t="s">
        <v>6561</v>
      </c>
    </row>
    <row r="131" spans="1:12" s="17" customFormat="1" x14ac:dyDescent="0.2">
      <c r="A131" s="151"/>
      <c r="B131" s="152"/>
      <c r="C131" s="152"/>
      <c r="D131" s="152"/>
      <c r="E131" s="153"/>
      <c r="F131" s="152"/>
      <c r="G131" s="154"/>
      <c r="H131" s="155"/>
      <c r="I131" s="155"/>
      <c r="J131" s="155"/>
      <c r="K131" s="155"/>
      <c r="L131" s="156"/>
    </row>
  </sheetData>
  <customSheetViews>
    <customSheetView guid="{1B185DFC-D55B-4228-8730-0095ADC6AB88}">
      <pane ySplit="1" topLeftCell="A2" activePane="bottomLeft" state="frozenSplit"/>
      <selection pane="bottomLeft" activeCell="A2" sqref="A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Split"/>
      <selection pane="bottomLeft" activeCell="A2" sqref="A2"/>
      <pageMargins left="0.7" right="0.7" top="0.75" bottom="0.75" header="0.3" footer="0.3"/>
    </customSheetView>
    <customSheetView guid="{31784761-D1EA-4590-8692-13B1749AE3CA}">
      <pane ySplit="1" topLeftCell="A2" activePane="bottomLeft" state="frozenSplit"/>
      <selection pane="bottomLeft" activeCell="A2" sqref="A2"/>
      <pageMargins left="0.7" right="0.7" top="0.75" bottom="0.75" header="0.3" footer="0.3"/>
    </customSheetView>
    <customSheetView guid="{9B880FFF-D6F2-498F-BCF4-A061799698C0}">
      <pane ySplit="1" topLeftCell="A2" activePane="bottomLeft" state="frozen"/>
      <selection pane="bottomLeft" activeCell="A2" sqref="A2"/>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F9"/>
  <sheetViews>
    <sheetView workbookViewId="0">
      <pane ySplit="1" topLeftCell="A2" activePane="bottomLeft" state="frozenSplit"/>
      <selection pane="bottomLeft" activeCell="D17" sqref="D17"/>
    </sheetView>
  </sheetViews>
  <sheetFormatPr defaultRowHeight="12.75" x14ac:dyDescent="0.2"/>
  <cols>
    <col min="1" max="1" width="4.140625" style="21" bestFit="1" customWidth="1"/>
    <col min="2" max="2" width="12.85546875" style="21" bestFit="1" customWidth="1"/>
    <col min="3" max="3" width="9.7109375" style="259" bestFit="1" customWidth="1"/>
    <col min="4" max="4" width="75.42578125" style="259" bestFit="1" customWidth="1"/>
    <col min="5" max="5" width="5" style="259" bestFit="1" customWidth="1"/>
    <col min="6" max="6" width="8.85546875" style="259" bestFit="1" customWidth="1"/>
    <col min="7" max="16384" width="9.140625" style="21"/>
  </cols>
  <sheetData>
    <row r="1" spans="1:6" s="19" customFormat="1" x14ac:dyDescent="0.2">
      <c r="A1" s="19" t="s">
        <v>9839</v>
      </c>
      <c r="B1" s="19" t="s">
        <v>9840</v>
      </c>
      <c r="C1" s="234" t="s">
        <v>9841</v>
      </c>
      <c r="D1" s="234" t="s">
        <v>9842</v>
      </c>
      <c r="E1" s="234" t="s">
        <v>9843</v>
      </c>
      <c r="F1" s="234" t="s">
        <v>9846</v>
      </c>
    </row>
    <row r="2" spans="1:6" s="19" customFormat="1" x14ac:dyDescent="0.2">
      <c r="C2" s="234"/>
      <c r="D2" s="234" t="s">
        <v>9847</v>
      </c>
      <c r="E2" s="234"/>
      <c r="F2" s="234"/>
    </row>
    <row r="3" spans="1:6" s="19" customFormat="1" x14ac:dyDescent="0.2">
      <c r="C3" s="234"/>
      <c r="D3" s="234"/>
      <c r="E3" s="234"/>
      <c r="F3" s="234"/>
    </row>
    <row r="4" spans="1:6" x14ac:dyDescent="0.2">
      <c r="A4" s="21" t="s">
        <v>9844</v>
      </c>
      <c r="B4" s="21" t="s">
        <v>828</v>
      </c>
      <c r="C4" s="259" t="s">
        <v>9845</v>
      </c>
      <c r="D4" s="259" t="s">
        <v>9854</v>
      </c>
      <c r="E4" s="259" t="s">
        <v>40</v>
      </c>
      <c r="F4" s="259" t="s">
        <v>9859</v>
      </c>
    </row>
    <row r="7" spans="1:6" x14ac:dyDescent="0.2">
      <c r="C7" s="259" t="s">
        <v>9855</v>
      </c>
      <c r="D7" s="259" t="s">
        <v>9856</v>
      </c>
    </row>
    <row r="8" spans="1:6" x14ac:dyDescent="0.2">
      <c r="D8" s="259" t="s">
        <v>9857</v>
      </c>
    </row>
    <row r="9" spans="1:6" x14ac:dyDescent="0.2">
      <c r="D9" s="259" t="s">
        <v>9858</v>
      </c>
    </row>
  </sheetData>
  <customSheetViews>
    <customSheetView guid="{1B185DFC-D55B-4228-8730-0095ADC6AB88}">
      <pane ySplit="1" topLeftCell="A2" activePane="bottomLeft" state="frozenSplit"/>
      <selection pane="bottomLeft"/>
      <pageMargins left="0.7" right="0.7" top="0.75" bottom="0.75" header="0.3" footer="0.3"/>
      <pageSetup paperSize="9" orientation="portrait" r:id="rId1"/>
    </customSheetView>
    <customSheetView guid="{180B6EB0-564F-4AF7-BBE8-865BB1B70D35}">
      <pane ySplit="1" topLeftCell="A2" activePane="bottomLeft" state="frozenSplit"/>
      <selection pane="bottomLeft" activeCell="A2" sqref="A2"/>
      <pageMargins left="0.7" right="0.7" top="0.75" bottom="0.75" header="0.3" footer="0.3"/>
      <pageSetup paperSize="9" orientation="portrait" r:id="rId2"/>
    </customSheetView>
    <customSheetView guid="{CD87A05E-54C4-46A2-9ABD-17FE825C7DB4}">
      <pane ySplit="1" topLeftCell="A2" activePane="bottomLeft" state="frozenSplit"/>
      <selection pane="bottomLeft" activeCell="A2" sqref="A2"/>
      <pageMargins left="0.7" right="0.7" top="0.75" bottom="0.75" header="0.3" footer="0.3"/>
      <pageSetup paperSize="9" orientation="portrait" r:id="rId3"/>
    </customSheetView>
    <customSheetView guid="{31784761-D1EA-4590-8692-13B1749AE3CA}">
      <pane ySplit="1" topLeftCell="A2" activePane="bottomLeft" state="frozenSplit"/>
      <selection pane="bottomLeft"/>
      <pageMargins left="0.7" right="0.7" top="0.75" bottom="0.75" header="0.3" footer="0.3"/>
      <pageSetup paperSize="9" orientation="portrait" r:id="rId4"/>
    </customSheetView>
    <customSheetView guid="{9B880FFF-D6F2-498F-BCF4-A061799698C0}">
      <pane ySplit="1" topLeftCell="A2" activePane="bottomLeft" state="frozenSplit"/>
      <selection pane="bottomLeft" activeCell="A2" sqref="A2"/>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A751D4A53FEF349BFEF26E2342C45C9" ma:contentTypeVersion="16" ma:contentTypeDescription="Een nieuw document maken." ma:contentTypeScope="" ma:versionID="55e8cb14035ef33419b35a171ca9f8e9">
  <xsd:schema xmlns:xsd="http://www.w3.org/2001/XMLSchema" xmlns:xs="http://www.w3.org/2001/XMLSchema" xmlns:p="http://schemas.microsoft.com/office/2006/metadata/properties" xmlns:ns2="4aa677f6-df1a-4d33-8ba3-c60d83947899" xmlns:ns3="433ddfc1-fee3-4cb4-a29f-5839980eeb96" targetNamespace="http://schemas.microsoft.com/office/2006/metadata/properties" ma:root="true" ma:fieldsID="9fdd622b17f933c4a40a956b62ec81a7" ns2:_="" ns3:_="">
    <xsd:import namespace="4aa677f6-df1a-4d33-8ba3-c60d83947899"/>
    <xsd:import namespace="433ddfc1-fee3-4cb4-a29f-5839980eeb96"/>
    <xsd:element name="properties">
      <xsd:complexType>
        <xsd:sequence>
          <xsd:element name="documentManagement">
            <xsd:complexType>
              <xsd:all>
                <xsd:element ref="ns2:MediaServiceMetadata" minOccurs="0"/>
                <xsd:element ref="ns2:MediaServiceFastMetadata" minOccurs="0"/>
                <xsd:element ref="ns2:MediaServiceAutoTags" minOccurs="0"/>
                <xsd:element ref="ns3:SharedWithUsers" minOccurs="0"/>
                <xsd:element ref="ns3:SharedWithDetail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ObjectDetectorVersions" minOccurs="0"/>
                <xsd:element ref="ns2:MediaServiceSearchProperties" minOccurs="0"/>
                <xsd:element ref="ns2:lcf76f155ced4ddcb4097134ff3c332f" minOccurs="0"/>
                <xsd:element ref="ns3:TaxCatchAll"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a677f6-df1a-4d33-8ba3-c60d839478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Afbeeldingtags" ma:readOnly="false" ma:fieldId="{5cf76f15-5ced-4ddc-b409-7134ff3c332f}" ma:taxonomyMulti="true" ma:sspId="1d7e1b26-e006-4bf5-9b62-aa4573f67a7d" ma:termSetId="09814cd3-568e-fe90-9814-8d621ff8fb84" ma:anchorId="fba54fb3-c3e1-fe81-a776-ca4b69148c4d" ma:open="true" ma:isKeyword="false">
      <xsd:complexType>
        <xsd:sequence>
          <xsd:element ref="pc:Terms" minOccurs="0" maxOccurs="1"/>
        </xsd:sequence>
      </xsd:complex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3ddfc1-fee3-4cb4-a29f-5839980eeb96" elementFormDefault="qualified">
    <xsd:import namespace="http://schemas.microsoft.com/office/2006/documentManagement/types"/>
    <xsd:import namespace="http://schemas.microsoft.com/office/infopath/2007/PartnerControls"/>
    <xsd:element name="SharedWithUsers" ma:index="1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Gedeeld met details" ma:internalName="SharedWithDetails" ma:readOnly="true">
      <xsd:simpleType>
        <xsd:restriction base="dms:Note">
          <xsd:maxLength value="255"/>
        </xsd:restriction>
      </xsd:simpleType>
    </xsd:element>
    <xsd:element name="TaxCatchAll" ma:index="22" nillable="true" ma:displayName="Taxonomy Catch All Column" ma:hidden="true" ma:list="{77a60a84-2273-4d3d-bb96-bc5c85cf82c6}" ma:internalName="TaxCatchAll" ma:showField="CatchAllData" ma:web="433ddfc1-fee3-4cb4-a29f-5839980eeb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433ddfc1-fee3-4cb4-a29f-5839980eeb96" xsi:nil="true"/>
    <lcf76f155ced4ddcb4097134ff3c332f xmlns="4aa677f6-df1a-4d33-8ba3-c60d8394789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40C9465-F51D-4DBF-9821-4AE7242E14E2}">
  <ds:schemaRefs>
    <ds:schemaRef ds:uri="http://schemas.microsoft.com/sharepoint/v3/contenttype/forms"/>
  </ds:schemaRefs>
</ds:datastoreItem>
</file>

<file path=customXml/itemProps2.xml><?xml version="1.0" encoding="utf-8"?>
<ds:datastoreItem xmlns:ds="http://schemas.openxmlformats.org/officeDocument/2006/customXml" ds:itemID="{CB276D9F-DC36-41BF-A48B-8021503F4D3D}"/>
</file>

<file path=customXml/itemProps3.xml><?xml version="1.0" encoding="utf-8"?>
<ds:datastoreItem xmlns:ds="http://schemas.openxmlformats.org/officeDocument/2006/customXml" ds:itemID="{E29F2DEB-746E-4A6C-AD2E-EE613BA9C294}">
  <ds:schemaRefs>
    <ds:schemaRef ds:uri="433ddfc1-fee3-4cb4-a29f-5839980eeb96"/>
    <ds:schemaRef ds:uri="4aa677f6-df1a-4d33-8ba3-c60d83947899"/>
    <ds:schemaRef ds:uri="http://schemas.openxmlformats.org/package/2006/metadata/core-properties"/>
    <ds:schemaRef ds:uri="http://purl.org/dc/terms/"/>
    <ds:schemaRef ds:uri="http://purl.org/dc/dcmitype/"/>
    <ds:schemaRef ds:uri="http://purl.org/dc/elements/1.1/"/>
    <ds:schemaRef ds:uri="http://schemas.microsoft.com/office/2006/documentManagement/types"/>
    <ds:schemaRef ds:uri="http://schemas.microsoft.com/office/infopath/2007/PartnerControl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29</vt:i4>
      </vt:variant>
    </vt:vector>
  </HeadingPairs>
  <TitlesOfParts>
    <vt:vector size="41" baseType="lpstr">
      <vt:lpstr>Basis</vt:lpstr>
      <vt:lpstr>Leden</vt:lpstr>
      <vt:lpstr>Teams</vt:lpstr>
      <vt:lpstr>Veld</vt:lpstr>
      <vt:lpstr>Zaal</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Peildatum2</vt:lpstr>
      <vt:lpstr>PloegenVeld</vt:lpstr>
      <vt:lpstr>PloegenZaal</vt:lpstr>
      <vt:lpstr>Punten1AB</vt:lpstr>
      <vt:lpstr>Punten2DE</vt:lpstr>
      <vt:lpstr>Punten3GH</vt:lpstr>
      <vt:lpstr>Punten4JK</vt:lpstr>
      <vt:lpstr>Seizoen</vt:lpstr>
      <vt:lpstr>TeamsV</vt:lpstr>
      <vt:lpstr>TeamsZ</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Antjan Laban</cp:lastModifiedBy>
  <dcterms:created xsi:type="dcterms:W3CDTF">2016-04-21T13:03:19Z</dcterms:created>
  <dcterms:modified xsi:type="dcterms:W3CDTF">2020-07-08T17:08:49Z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0x0101001A751D4A53FEF349BFEF26E2342C45C9</vt:lpwstr>
  </property>
</Properties>
</file>